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pivotCache/pivotCacheDefinition35.xml" ContentType="application/vnd.openxmlformats-officedocument.spreadsheetml.pivotCacheDefinition+xml"/>
  <Override PartName="/xl/pivotCache/pivotCacheDefinition36.xml" ContentType="application/vnd.openxmlformats-officedocument.spreadsheetml.pivotCacheDefinition+xml"/>
  <Override PartName="/xl/pivotCache/pivotCacheDefinition37.xml" ContentType="application/vnd.openxmlformats-officedocument.spreadsheetml.pivotCacheDefinition+xml"/>
  <Override PartName="/xl/pivotCache/pivotCacheDefinition38.xml" ContentType="application/vnd.openxmlformats-officedocument.spreadsheetml.pivotCacheDefinition+xml"/>
  <Override PartName="/xl/pivotCache/pivotCacheDefinition39.xml" ContentType="application/vnd.openxmlformats-officedocument.spreadsheetml.pivotCacheDefinition+xml"/>
  <Override PartName="/xl/pivotCache/pivotCacheDefinition40.xml" ContentType="application/vnd.openxmlformats-officedocument.spreadsheetml.pivotCacheDefinition+xml"/>
  <Override PartName="/xl/pivotCache/pivotCacheDefinition41.xml" ContentType="application/vnd.openxmlformats-officedocument.spreadsheetml.pivotCacheDefinition+xml"/>
  <Override PartName="/xl/pivotCache/pivotCacheDefinition42.xml" ContentType="application/vnd.openxmlformats-officedocument.spreadsheetml.pivotCacheDefinition+xml"/>
  <Override PartName="/xl/pivotCache/pivotCacheDefinition43.xml" ContentType="application/vnd.openxmlformats-officedocument.spreadsheetml.pivotCacheDefinition+xml"/>
  <Override PartName="/xl/pivotCache/pivotCacheDefinition44.xml" ContentType="application/vnd.openxmlformats-officedocument.spreadsheetml.pivotCacheDefinition+xml"/>
  <Override PartName="/xl/pivotCache/pivotCacheDefinition45.xml" ContentType="application/vnd.openxmlformats-officedocument.spreadsheetml.pivotCacheDefinition+xml"/>
  <Override PartName="/xl/pivotCache/pivotCacheDefinition46.xml" ContentType="application/vnd.openxmlformats-officedocument.spreadsheetml.pivotCacheDefinition+xml"/>
  <Override PartName="/xl/pivotCache/pivotCacheDefinition47.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Ex1.xml" ContentType="application/vnd.ms-office.chartex+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2.xml" ContentType="application/vnd.openxmlformats-officedocument.drawing+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Ex3.xml" ContentType="application/vnd.ms-office.chartex+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charts/chart16.xml" ContentType="application/vnd.openxmlformats-officedocument.drawingml.chart+xml"/>
  <Override PartName="/xl/charts/style20.xml" ContentType="application/vnd.ms-office.chartstyle+xml"/>
  <Override PartName="/xl/charts/colors20.xml" ContentType="application/vnd.ms-office.chartcolorstyle+xml"/>
  <Override PartName="/xl/charts/chart17.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drawings/drawing3.xml" ContentType="application/vnd.openxmlformats-officedocument.drawing+xml"/>
  <Override PartName="/xl/charts/chart18.xml" ContentType="application/vnd.openxmlformats-officedocument.drawingml.chart+xml"/>
  <Override PartName="/xl/charts/style22.xml" ContentType="application/vnd.ms-office.chartstyle+xml"/>
  <Override PartName="/xl/charts/colors22.xml" ContentType="application/vnd.ms-office.chartcolorstyle+xml"/>
  <Override PartName="/xl/charts/chart19.xml" ContentType="application/vnd.openxmlformats-officedocument.drawingml.chart+xml"/>
  <Override PartName="/xl/charts/style23.xml" ContentType="application/vnd.ms-office.chartstyle+xml"/>
  <Override PartName="/xl/charts/colors23.xml" ContentType="application/vnd.ms-office.chartcolorstyle+xml"/>
  <Override PartName="/xl/charts/chart20.xml" ContentType="application/vnd.openxmlformats-officedocument.drawingml.chart+xml"/>
  <Override PartName="/xl/charts/style24.xml" ContentType="application/vnd.ms-office.chartstyle+xml"/>
  <Override PartName="/xl/charts/colors24.xml" ContentType="application/vnd.ms-office.chartcolorstyle+xml"/>
  <Override PartName="/xl/charts/chart21.xml" ContentType="application/vnd.openxmlformats-officedocument.drawingml.chart+xml"/>
  <Override PartName="/xl/charts/style25.xml" ContentType="application/vnd.ms-office.chartstyle+xml"/>
  <Override PartName="/xl/charts/colors25.xml" ContentType="application/vnd.ms-office.chartcolorstyle+xml"/>
  <Override PartName="/xl/charts/chartEx5.xml" ContentType="application/vnd.ms-office.chartex+xml"/>
  <Override PartName="/xl/charts/style26.xml" ContentType="application/vnd.ms-office.chartstyle+xml"/>
  <Override PartName="/xl/charts/colors26.xml" ContentType="application/vnd.ms-office.chartcolorstyle+xml"/>
  <Override PartName="/xl/charts/chart22.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customXml/itemProps71.xml" ContentType="application/vnd.openxmlformats-officedocument.customXmlProperties+xml"/>
  <Override PartName="/customXml/itemProps72.xml" ContentType="application/vnd.openxmlformats-officedocument.customXmlProperties+xml"/>
  <Override PartName="/customXml/itemProps73.xml" ContentType="application/vnd.openxmlformats-officedocument.customXmlProperties+xml"/>
  <Override PartName="/customXml/itemProps74.xml" ContentType="application/vnd.openxmlformats-officedocument.customXmlProperties+xml"/>
  <Override PartName="/customXml/itemProps75.xml" ContentType="application/vnd.openxmlformats-officedocument.customXmlProperties+xml"/>
  <Override PartName="/customXml/itemProps76.xml" ContentType="application/vnd.openxmlformats-officedocument.customXmlProperties+xml"/>
  <Override PartName="/customXml/itemProps7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iguel\Desktop\Hackio\Prework\hackio_prework\Excel\"/>
    </mc:Choice>
  </mc:AlternateContent>
  <xr:revisionPtr revIDLastSave="0" documentId="13_ncr:1_{A6B6FD63-15F6-4B83-92EA-D098C251DF90}" xr6:coauthVersionLast="47" xr6:coauthVersionMax="47" xr10:uidLastSave="{00000000-0000-0000-0000-000000000000}"/>
  <bookViews>
    <workbookView xWindow="-108" yWindow="-108" windowWidth="23256" windowHeight="12456" activeTab="4" xr2:uid="{00689CEE-4480-4326-92F8-5DB1DAFE1EE7}"/>
  </bookViews>
  <sheets>
    <sheet name="sala" sheetId="2" r:id="rId1"/>
    <sheet name="cocina" sheetId="3" r:id="rId2"/>
    <sheet name="Tablas dinámicas y gráficos" sheetId="11" r:id="rId3"/>
    <sheet name="Dashboard" sheetId="10" r:id="rId4"/>
    <sheet name="Insights" sheetId="12" r:id="rId5"/>
  </sheets>
  <definedNames>
    <definedName name="_xlchart.v1.10" hidden="1">'Tablas dinámicas y gráficos'!$A$252:$A$255</definedName>
    <definedName name="_xlchart.v1.11" hidden="1">'Tablas dinámicas y gráficos'!$B$252:$B$255</definedName>
    <definedName name="_xlchart.v1.12" hidden="1">'Tablas dinámicas y gráficos'!$A$252:$A$255</definedName>
    <definedName name="_xlchart.v1.13" hidden="1">'Tablas dinámicas y gráficos'!$B$252:$B$255</definedName>
    <definedName name="_xlchart.v1.4" hidden="1">'Tablas dinámicas y gráficos'!$A$252:$A$255</definedName>
    <definedName name="_xlchart.v1.5" hidden="1">'Tablas dinámicas y gráficos'!$B$252:$B$255</definedName>
    <definedName name="_xlchart.v5.0" hidden="1">'Tablas dinámicas y gráficos'!$C$51</definedName>
    <definedName name="_xlchart.v5.1" hidden="1">'Tablas dinámicas y gráficos'!$C$52:$C$62</definedName>
    <definedName name="_xlchart.v5.2" hidden="1">'Tablas dinámicas y gráficos'!$D$51</definedName>
    <definedName name="_xlchart.v5.3" hidden="1">'Tablas dinámicas y gráficos'!$D$52:$D$62</definedName>
    <definedName name="_xlchart.v5.6" hidden="1">'Tablas dinámicas y gráficos'!$C$51</definedName>
    <definedName name="_xlchart.v5.7" hidden="1">'Tablas dinámicas y gráficos'!$C$52:$C$62</definedName>
    <definedName name="_xlchart.v5.8" hidden="1">'Tablas dinámicas y gráficos'!$D$51</definedName>
    <definedName name="_xlchart.v5.9" hidden="1">'Tablas dinámicas y gráficos'!$D$52:$D$62</definedName>
    <definedName name="_xlcn.WorksheetConnection_EntregaExcel.xlsxcocina1" hidden="1">cocina[]</definedName>
    <definedName name="_xlcn.WorksheetConnection_EntregaExcel.xlsxsala1" hidden="1">sala[]</definedName>
    <definedName name="DatosExternos_1" localSheetId="1" hidden="1">'cocina'!$A$1:$I$1903</definedName>
    <definedName name="DatosExternos_1" localSheetId="0" hidden="1">sala!$A$1:$L$768</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 cacheId="13" r:id="rId19"/>
    <pivotCache cacheId="14" r:id="rId20"/>
    <pivotCache cacheId="15" r:id="rId21"/>
    <pivotCache cacheId="16" r:id="rId22"/>
    <pivotCache cacheId="17" r:id="rId23"/>
    <pivotCache cacheId="18" r:id="rId24"/>
    <pivotCache cacheId="19" r:id="rId25"/>
    <pivotCache cacheId="20" r:id="rId26"/>
    <pivotCache cacheId="21" r:id="rId27"/>
    <pivotCache cacheId="22" r:id="rId28"/>
    <pivotCache cacheId="23" r:id="rId29"/>
    <pivotCache cacheId="24" r:id="rId30"/>
    <pivotCache cacheId="25" r:id="rId31"/>
    <pivotCache cacheId="26" r:id="rId32"/>
    <pivotCache cacheId="27" r:id="rId33"/>
    <pivotCache cacheId="28" r:id="rId34"/>
    <pivotCache cacheId="29" r:id="rId35"/>
    <pivotCache cacheId="30" r:id="rId36"/>
    <pivotCache cacheId="34" r:id="rId37"/>
    <pivotCache cacheId="50" r:id="rId38"/>
    <pivotCache cacheId="51" r:id="rId39"/>
    <pivotCache cacheId="52" r:id="rId40"/>
    <pivotCache cacheId="53" r:id="rId41"/>
    <pivotCache cacheId="54" r:id="rId42"/>
    <pivotCache cacheId="55" r:id="rId43"/>
    <pivotCache cacheId="56" r:id="rId44"/>
    <pivotCache cacheId="57" r:id="rId45"/>
    <pivotCache cacheId="58" r:id="rId46"/>
    <pivotCache cacheId="59" r:id="rId47"/>
    <pivotCache cacheId="60" r:id="rId48"/>
    <pivotCache cacheId="61" r:id="rId49"/>
    <pivotCache cacheId="62" r:id="rId50"/>
    <pivotCache cacheId="63" r:id="rId51"/>
    <pivotCache cacheId="64" r:id="rId5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a" name="sala" connection="WorksheetConnection_Entrega Excel.xlsx!sala"/>
          <x15:modelTable id="cocina" name="cocina" connection="WorksheetConnection_Entrega Excel.xlsx!cocina"/>
        </x15:modelTables>
        <x15:modelRelationships>
          <x15:modelRelationship fromTable="cocina" fromColumn="Número de Orden" toTable="sala" toColumn="Número de Orden"/>
        </x15:modelRelationships>
        <x15:extLst>
          <ext xmlns:x16="http://schemas.microsoft.com/office/spreadsheetml/2014/11/main" uri="{9835A34E-60A6-4A7C-AAB8-D5F71C897F49}">
            <x16:modelTimeGroupings>
              <x16:modelTimeGrouping tableName="sala" columnName="Tiempo de Preparación" columnId="Tiempo de Preparación">
                <x16:calculatedTimeColumn columnName="Tiempo de Preparación (hora)" columnId="Tiempo de Preparación (hora)" contentType="hours" isSelected="1"/>
                <x16:calculatedTimeColumn columnName="Tiempo de Preparación (minuto)" columnId="Tiempo de Preparación (minuto)"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6" i="11" l="1"/>
  <c r="F245" i="11"/>
  <c r="C154" i="11"/>
  <c r="B255" i="11"/>
  <c r="B254" i="11"/>
  <c r="B253" i="11"/>
  <c r="L2" i="3"/>
  <c r="J2" i="3"/>
  <c r="K2" i="3"/>
  <c r="O2" i="3"/>
  <c r="M400" i="3"/>
  <c r="M1520" i="3"/>
  <c r="T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C51" i="11"/>
  <c r="D51" i="11"/>
  <c r="D52" i="11"/>
  <c r="D53" i="11"/>
  <c r="D54" i="11"/>
  <c r="D55" i="11"/>
  <c r="D56" i="11"/>
  <c r="D57" i="11"/>
  <c r="D58" i="11"/>
  <c r="D59" i="11"/>
  <c r="D60" i="11"/>
  <c r="D61" i="11"/>
  <c r="D62" i="11"/>
  <c r="C53" i="11"/>
  <c r="C54" i="11"/>
  <c r="C55" i="11"/>
  <c r="C56" i="11"/>
  <c r="C57" i="11"/>
  <c r="C58" i="11"/>
  <c r="C59" i="11"/>
  <c r="C60" i="11"/>
  <c r="C61" i="11"/>
  <c r="C62" i="11"/>
  <c r="C52" i="11"/>
  <c r="N2" i="2"/>
  <c r="S2" i="2" s="1"/>
  <c r="N3" i="2"/>
  <c r="S3" i="2" s="1"/>
  <c r="N4" i="2"/>
  <c r="S4" i="2" s="1"/>
  <c r="N5" i="2"/>
  <c r="S5" i="2" s="1"/>
  <c r="N6" i="2"/>
  <c r="S6" i="2" s="1"/>
  <c r="N7" i="2"/>
  <c r="S7" i="2" s="1"/>
  <c r="N8" i="2"/>
  <c r="S8" i="2" s="1"/>
  <c r="N9" i="2"/>
  <c r="S9" i="2" s="1"/>
  <c r="N10" i="2"/>
  <c r="S10" i="2" s="1"/>
  <c r="N11" i="2"/>
  <c r="S11" i="2" s="1"/>
  <c r="N12" i="2"/>
  <c r="S12" i="2" s="1"/>
  <c r="N13" i="2"/>
  <c r="S13" i="2" s="1"/>
  <c r="N14" i="2"/>
  <c r="S14" i="2" s="1"/>
  <c r="N15" i="2"/>
  <c r="S15" i="2" s="1"/>
  <c r="N16" i="2"/>
  <c r="S16" i="2" s="1"/>
  <c r="N17" i="2"/>
  <c r="S17" i="2" s="1"/>
  <c r="N18" i="2"/>
  <c r="S18" i="2" s="1"/>
  <c r="N19" i="2"/>
  <c r="S19" i="2" s="1"/>
  <c r="N20" i="2"/>
  <c r="S20" i="2" s="1"/>
  <c r="N21" i="2"/>
  <c r="S21" i="2" s="1"/>
  <c r="N22" i="2"/>
  <c r="S22" i="2" s="1"/>
  <c r="N23" i="2"/>
  <c r="S23" i="2" s="1"/>
  <c r="N24" i="2"/>
  <c r="S24" i="2" s="1"/>
  <c r="N25" i="2"/>
  <c r="S25" i="2" s="1"/>
  <c r="N26" i="2"/>
  <c r="S26" i="2" s="1"/>
  <c r="N27" i="2"/>
  <c r="S27" i="2" s="1"/>
  <c r="N28" i="2"/>
  <c r="S28" i="2" s="1"/>
  <c r="N29" i="2"/>
  <c r="S29" i="2" s="1"/>
  <c r="N30" i="2"/>
  <c r="S30" i="2" s="1"/>
  <c r="N31" i="2"/>
  <c r="S31" i="2" s="1"/>
  <c r="N32" i="2"/>
  <c r="S32" i="2" s="1"/>
  <c r="N33" i="2"/>
  <c r="S33" i="2" s="1"/>
  <c r="N34" i="2"/>
  <c r="S34" i="2" s="1"/>
  <c r="N35" i="2"/>
  <c r="S35" i="2" s="1"/>
  <c r="N36" i="2"/>
  <c r="S36" i="2" s="1"/>
  <c r="N37" i="2"/>
  <c r="S37" i="2" s="1"/>
  <c r="N38" i="2"/>
  <c r="S38" i="2" s="1"/>
  <c r="N39" i="2"/>
  <c r="S39" i="2" s="1"/>
  <c r="N40" i="2"/>
  <c r="S40" i="2" s="1"/>
  <c r="N41" i="2"/>
  <c r="S41" i="2" s="1"/>
  <c r="N42" i="2"/>
  <c r="S42" i="2" s="1"/>
  <c r="N43" i="2"/>
  <c r="S43" i="2" s="1"/>
  <c r="N44" i="2"/>
  <c r="S44" i="2" s="1"/>
  <c r="N45" i="2"/>
  <c r="S45" i="2" s="1"/>
  <c r="N46" i="2"/>
  <c r="S46" i="2" s="1"/>
  <c r="N47" i="2"/>
  <c r="S47" i="2" s="1"/>
  <c r="N48" i="2"/>
  <c r="S48" i="2" s="1"/>
  <c r="N49" i="2"/>
  <c r="S49" i="2" s="1"/>
  <c r="N50" i="2"/>
  <c r="S50" i="2" s="1"/>
  <c r="N51" i="2"/>
  <c r="S51" i="2" s="1"/>
  <c r="N52" i="2"/>
  <c r="S52" i="2" s="1"/>
  <c r="N53" i="2"/>
  <c r="S53" i="2" s="1"/>
  <c r="N54" i="2"/>
  <c r="S54" i="2" s="1"/>
  <c r="N55" i="2"/>
  <c r="S55" i="2" s="1"/>
  <c r="N56" i="2"/>
  <c r="S56" i="2" s="1"/>
  <c r="N57" i="2"/>
  <c r="S57" i="2" s="1"/>
  <c r="N58" i="2"/>
  <c r="S58" i="2" s="1"/>
  <c r="N59" i="2"/>
  <c r="S59" i="2" s="1"/>
  <c r="N60" i="2"/>
  <c r="S60" i="2" s="1"/>
  <c r="N61" i="2"/>
  <c r="S61" i="2" s="1"/>
  <c r="N62" i="2"/>
  <c r="S62" i="2" s="1"/>
  <c r="N63" i="2"/>
  <c r="S63" i="2" s="1"/>
  <c r="N64" i="2"/>
  <c r="S64" i="2" s="1"/>
  <c r="N65" i="2"/>
  <c r="S65" i="2" s="1"/>
  <c r="N66" i="2"/>
  <c r="S66" i="2" s="1"/>
  <c r="N67" i="2"/>
  <c r="S67" i="2" s="1"/>
  <c r="N68" i="2"/>
  <c r="S68" i="2" s="1"/>
  <c r="N69" i="2"/>
  <c r="S69" i="2" s="1"/>
  <c r="N70" i="2"/>
  <c r="S70" i="2" s="1"/>
  <c r="N71" i="2"/>
  <c r="S71" i="2" s="1"/>
  <c r="N72" i="2"/>
  <c r="S72" i="2" s="1"/>
  <c r="N73" i="2"/>
  <c r="S73" i="2" s="1"/>
  <c r="N74" i="2"/>
  <c r="S74" i="2" s="1"/>
  <c r="N75" i="2"/>
  <c r="S75" i="2" s="1"/>
  <c r="N76" i="2"/>
  <c r="S76" i="2" s="1"/>
  <c r="N77" i="2"/>
  <c r="S77" i="2" s="1"/>
  <c r="N78" i="2"/>
  <c r="S78" i="2" s="1"/>
  <c r="N79" i="2"/>
  <c r="S79" i="2" s="1"/>
  <c r="N80" i="2"/>
  <c r="S80" i="2" s="1"/>
  <c r="N81" i="2"/>
  <c r="S81" i="2" s="1"/>
  <c r="N82" i="2"/>
  <c r="S82" i="2" s="1"/>
  <c r="N83" i="2"/>
  <c r="S83" i="2" s="1"/>
  <c r="N84" i="2"/>
  <c r="S84" i="2" s="1"/>
  <c r="N85" i="2"/>
  <c r="S85" i="2" s="1"/>
  <c r="N86" i="2"/>
  <c r="S86" i="2" s="1"/>
  <c r="N87" i="2"/>
  <c r="S87" i="2" s="1"/>
  <c r="N88" i="2"/>
  <c r="S88" i="2" s="1"/>
  <c r="N89" i="2"/>
  <c r="S89" i="2" s="1"/>
  <c r="N90" i="2"/>
  <c r="S90" i="2" s="1"/>
  <c r="N91" i="2"/>
  <c r="S91" i="2" s="1"/>
  <c r="N92" i="2"/>
  <c r="S92" i="2" s="1"/>
  <c r="N93" i="2"/>
  <c r="S93" i="2" s="1"/>
  <c r="N94" i="2"/>
  <c r="S94" i="2" s="1"/>
  <c r="N95" i="2"/>
  <c r="S95" i="2" s="1"/>
  <c r="N96" i="2"/>
  <c r="S96" i="2" s="1"/>
  <c r="N97" i="2"/>
  <c r="S97" i="2" s="1"/>
  <c r="N98" i="2"/>
  <c r="S98" i="2" s="1"/>
  <c r="N99" i="2"/>
  <c r="S99" i="2" s="1"/>
  <c r="N100" i="2"/>
  <c r="S100" i="2" s="1"/>
  <c r="N101" i="2"/>
  <c r="S101" i="2" s="1"/>
  <c r="N102" i="2"/>
  <c r="S102" i="2" s="1"/>
  <c r="N103" i="2"/>
  <c r="S103" i="2" s="1"/>
  <c r="N104" i="2"/>
  <c r="S104" i="2" s="1"/>
  <c r="N105" i="2"/>
  <c r="S105" i="2" s="1"/>
  <c r="N106" i="2"/>
  <c r="S106" i="2" s="1"/>
  <c r="N107" i="2"/>
  <c r="S107" i="2" s="1"/>
  <c r="N108" i="2"/>
  <c r="S108" i="2" s="1"/>
  <c r="N109" i="2"/>
  <c r="S109" i="2" s="1"/>
  <c r="N110" i="2"/>
  <c r="S110" i="2" s="1"/>
  <c r="N111" i="2"/>
  <c r="S111" i="2" s="1"/>
  <c r="N112" i="2"/>
  <c r="S112" i="2" s="1"/>
  <c r="N113" i="2"/>
  <c r="S113" i="2" s="1"/>
  <c r="N114" i="2"/>
  <c r="S114" i="2" s="1"/>
  <c r="N115" i="2"/>
  <c r="S115" i="2" s="1"/>
  <c r="N116" i="2"/>
  <c r="S116" i="2" s="1"/>
  <c r="N117" i="2"/>
  <c r="S117" i="2" s="1"/>
  <c r="N118" i="2"/>
  <c r="S118" i="2" s="1"/>
  <c r="N119" i="2"/>
  <c r="S119" i="2" s="1"/>
  <c r="N120" i="2"/>
  <c r="S120" i="2" s="1"/>
  <c r="N121" i="2"/>
  <c r="S121" i="2" s="1"/>
  <c r="N122" i="2"/>
  <c r="S122" i="2" s="1"/>
  <c r="N123" i="2"/>
  <c r="S123" i="2" s="1"/>
  <c r="N124" i="2"/>
  <c r="S124" i="2" s="1"/>
  <c r="N125" i="2"/>
  <c r="S125" i="2" s="1"/>
  <c r="N126" i="2"/>
  <c r="S126" i="2" s="1"/>
  <c r="N127" i="2"/>
  <c r="S127" i="2" s="1"/>
  <c r="N128" i="2"/>
  <c r="S128" i="2" s="1"/>
  <c r="N129" i="2"/>
  <c r="S129" i="2" s="1"/>
  <c r="N130" i="2"/>
  <c r="S130" i="2" s="1"/>
  <c r="N131" i="2"/>
  <c r="S131" i="2" s="1"/>
  <c r="N132" i="2"/>
  <c r="S132" i="2" s="1"/>
  <c r="N133" i="2"/>
  <c r="S133" i="2" s="1"/>
  <c r="N134" i="2"/>
  <c r="S134" i="2" s="1"/>
  <c r="N135" i="2"/>
  <c r="S135" i="2" s="1"/>
  <c r="N136" i="2"/>
  <c r="S136" i="2" s="1"/>
  <c r="N137" i="2"/>
  <c r="S137" i="2" s="1"/>
  <c r="N138" i="2"/>
  <c r="S138" i="2" s="1"/>
  <c r="N139" i="2"/>
  <c r="S139" i="2" s="1"/>
  <c r="N140" i="2"/>
  <c r="S140" i="2" s="1"/>
  <c r="N141" i="2"/>
  <c r="S141" i="2" s="1"/>
  <c r="N142" i="2"/>
  <c r="S142" i="2" s="1"/>
  <c r="N143" i="2"/>
  <c r="S143" i="2" s="1"/>
  <c r="N144" i="2"/>
  <c r="S144" i="2" s="1"/>
  <c r="N145" i="2"/>
  <c r="S145" i="2" s="1"/>
  <c r="N146" i="2"/>
  <c r="S146" i="2" s="1"/>
  <c r="N147" i="2"/>
  <c r="S147" i="2" s="1"/>
  <c r="N148" i="2"/>
  <c r="S148" i="2" s="1"/>
  <c r="N149" i="2"/>
  <c r="S149" i="2" s="1"/>
  <c r="N150" i="2"/>
  <c r="S150" i="2" s="1"/>
  <c r="N151" i="2"/>
  <c r="S151" i="2" s="1"/>
  <c r="N152" i="2"/>
  <c r="S152" i="2" s="1"/>
  <c r="N153" i="2"/>
  <c r="S153" i="2" s="1"/>
  <c r="N154" i="2"/>
  <c r="S154" i="2" s="1"/>
  <c r="N155" i="2"/>
  <c r="S155" i="2" s="1"/>
  <c r="N156" i="2"/>
  <c r="S156" i="2" s="1"/>
  <c r="N157" i="2"/>
  <c r="S157" i="2" s="1"/>
  <c r="N158" i="2"/>
  <c r="S158" i="2" s="1"/>
  <c r="N159" i="2"/>
  <c r="S159" i="2" s="1"/>
  <c r="N160" i="2"/>
  <c r="S160" i="2" s="1"/>
  <c r="N161" i="2"/>
  <c r="S161" i="2" s="1"/>
  <c r="N162" i="2"/>
  <c r="S162" i="2" s="1"/>
  <c r="N163" i="2"/>
  <c r="S163" i="2" s="1"/>
  <c r="N164" i="2"/>
  <c r="S164" i="2" s="1"/>
  <c r="N165" i="2"/>
  <c r="S165" i="2" s="1"/>
  <c r="N166" i="2"/>
  <c r="S166" i="2" s="1"/>
  <c r="N167" i="2"/>
  <c r="S167" i="2" s="1"/>
  <c r="N168" i="2"/>
  <c r="S168" i="2" s="1"/>
  <c r="N169" i="2"/>
  <c r="S169" i="2" s="1"/>
  <c r="N170" i="2"/>
  <c r="S170" i="2" s="1"/>
  <c r="N171" i="2"/>
  <c r="S171" i="2" s="1"/>
  <c r="N172" i="2"/>
  <c r="S172" i="2" s="1"/>
  <c r="N173" i="2"/>
  <c r="S173" i="2" s="1"/>
  <c r="N174" i="2"/>
  <c r="S174" i="2" s="1"/>
  <c r="N175" i="2"/>
  <c r="S175" i="2" s="1"/>
  <c r="N176" i="2"/>
  <c r="S176" i="2" s="1"/>
  <c r="N177" i="2"/>
  <c r="S177" i="2" s="1"/>
  <c r="N178" i="2"/>
  <c r="S178" i="2" s="1"/>
  <c r="N179" i="2"/>
  <c r="S179" i="2" s="1"/>
  <c r="N180" i="2"/>
  <c r="S180" i="2" s="1"/>
  <c r="N181" i="2"/>
  <c r="S181" i="2" s="1"/>
  <c r="N182" i="2"/>
  <c r="S182" i="2" s="1"/>
  <c r="N183" i="2"/>
  <c r="S183" i="2" s="1"/>
  <c r="N184" i="2"/>
  <c r="S184" i="2" s="1"/>
  <c r="N185" i="2"/>
  <c r="S185" i="2" s="1"/>
  <c r="N186" i="2"/>
  <c r="S186" i="2" s="1"/>
  <c r="N187" i="2"/>
  <c r="S187" i="2" s="1"/>
  <c r="N188" i="2"/>
  <c r="S188" i="2" s="1"/>
  <c r="N189" i="2"/>
  <c r="S189" i="2" s="1"/>
  <c r="N190" i="2"/>
  <c r="S190" i="2" s="1"/>
  <c r="N191" i="2"/>
  <c r="S191" i="2" s="1"/>
  <c r="N192" i="2"/>
  <c r="S192" i="2" s="1"/>
  <c r="N193" i="2"/>
  <c r="S193" i="2" s="1"/>
  <c r="N194" i="2"/>
  <c r="S194" i="2" s="1"/>
  <c r="N195" i="2"/>
  <c r="S195" i="2" s="1"/>
  <c r="N196" i="2"/>
  <c r="S196" i="2" s="1"/>
  <c r="N197" i="2"/>
  <c r="S197" i="2" s="1"/>
  <c r="N198" i="2"/>
  <c r="S198" i="2" s="1"/>
  <c r="N199" i="2"/>
  <c r="S199" i="2" s="1"/>
  <c r="N200" i="2"/>
  <c r="S200" i="2" s="1"/>
  <c r="N201" i="2"/>
  <c r="S201" i="2" s="1"/>
  <c r="N202" i="2"/>
  <c r="S202" i="2" s="1"/>
  <c r="N203" i="2"/>
  <c r="S203" i="2" s="1"/>
  <c r="N204" i="2"/>
  <c r="S204" i="2" s="1"/>
  <c r="N205" i="2"/>
  <c r="S205" i="2" s="1"/>
  <c r="N206" i="2"/>
  <c r="S206" i="2" s="1"/>
  <c r="N207" i="2"/>
  <c r="S207" i="2" s="1"/>
  <c r="N208" i="2"/>
  <c r="S208" i="2" s="1"/>
  <c r="N209" i="2"/>
  <c r="S209" i="2" s="1"/>
  <c r="N210" i="2"/>
  <c r="S210" i="2" s="1"/>
  <c r="N211" i="2"/>
  <c r="S211" i="2" s="1"/>
  <c r="N212" i="2"/>
  <c r="S212" i="2" s="1"/>
  <c r="N213" i="2"/>
  <c r="S213" i="2" s="1"/>
  <c r="N214" i="2"/>
  <c r="S214" i="2" s="1"/>
  <c r="N215" i="2"/>
  <c r="S215" i="2" s="1"/>
  <c r="N216" i="2"/>
  <c r="S216" i="2" s="1"/>
  <c r="N217" i="2"/>
  <c r="S217" i="2" s="1"/>
  <c r="N218" i="2"/>
  <c r="S218" i="2" s="1"/>
  <c r="N219" i="2"/>
  <c r="S219" i="2" s="1"/>
  <c r="N220" i="2"/>
  <c r="S220" i="2" s="1"/>
  <c r="N221" i="2"/>
  <c r="S221" i="2" s="1"/>
  <c r="N222" i="2"/>
  <c r="S222" i="2" s="1"/>
  <c r="N223" i="2"/>
  <c r="S223" i="2" s="1"/>
  <c r="N224" i="2"/>
  <c r="S224" i="2" s="1"/>
  <c r="N225" i="2"/>
  <c r="S225" i="2" s="1"/>
  <c r="N226" i="2"/>
  <c r="S226" i="2" s="1"/>
  <c r="N227" i="2"/>
  <c r="S227" i="2" s="1"/>
  <c r="N228" i="2"/>
  <c r="S228" i="2" s="1"/>
  <c r="N229" i="2"/>
  <c r="S229" i="2" s="1"/>
  <c r="N230" i="2"/>
  <c r="S230" i="2" s="1"/>
  <c r="N231" i="2"/>
  <c r="S231" i="2" s="1"/>
  <c r="N232" i="2"/>
  <c r="S232" i="2" s="1"/>
  <c r="N233" i="2"/>
  <c r="S233" i="2" s="1"/>
  <c r="N234" i="2"/>
  <c r="S234" i="2" s="1"/>
  <c r="N235" i="2"/>
  <c r="S235" i="2" s="1"/>
  <c r="N236" i="2"/>
  <c r="S236" i="2" s="1"/>
  <c r="N237" i="2"/>
  <c r="S237" i="2" s="1"/>
  <c r="N238" i="2"/>
  <c r="S238" i="2" s="1"/>
  <c r="N239" i="2"/>
  <c r="S239" i="2" s="1"/>
  <c r="N240" i="2"/>
  <c r="S240" i="2" s="1"/>
  <c r="N241" i="2"/>
  <c r="S241" i="2" s="1"/>
  <c r="N242" i="2"/>
  <c r="S242" i="2" s="1"/>
  <c r="N243" i="2"/>
  <c r="S243" i="2" s="1"/>
  <c r="N244" i="2"/>
  <c r="S244" i="2" s="1"/>
  <c r="N245" i="2"/>
  <c r="S245" i="2" s="1"/>
  <c r="N246" i="2"/>
  <c r="S246" i="2" s="1"/>
  <c r="N247" i="2"/>
  <c r="S247" i="2" s="1"/>
  <c r="N248" i="2"/>
  <c r="S248" i="2" s="1"/>
  <c r="N249" i="2"/>
  <c r="S249" i="2" s="1"/>
  <c r="N250" i="2"/>
  <c r="S250" i="2" s="1"/>
  <c r="N251" i="2"/>
  <c r="S251" i="2" s="1"/>
  <c r="N252" i="2"/>
  <c r="S252" i="2" s="1"/>
  <c r="N253" i="2"/>
  <c r="S253" i="2" s="1"/>
  <c r="N254" i="2"/>
  <c r="S254" i="2" s="1"/>
  <c r="N255" i="2"/>
  <c r="S255" i="2" s="1"/>
  <c r="N256" i="2"/>
  <c r="S256" i="2" s="1"/>
  <c r="N257" i="2"/>
  <c r="S257" i="2" s="1"/>
  <c r="N258" i="2"/>
  <c r="S258" i="2" s="1"/>
  <c r="N259" i="2"/>
  <c r="S259" i="2" s="1"/>
  <c r="N260" i="2"/>
  <c r="S260" i="2" s="1"/>
  <c r="N261" i="2"/>
  <c r="S261" i="2" s="1"/>
  <c r="N262" i="2"/>
  <c r="S262" i="2" s="1"/>
  <c r="N263" i="2"/>
  <c r="S263" i="2" s="1"/>
  <c r="N264" i="2"/>
  <c r="S264" i="2" s="1"/>
  <c r="N265" i="2"/>
  <c r="S265" i="2" s="1"/>
  <c r="N266" i="2"/>
  <c r="S266" i="2" s="1"/>
  <c r="N267" i="2"/>
  <c r="S267" i="2" s="1"/>
  <c r="N268" i="2"/>
  <c r="S268" i="2" s="1"/>
  <c r="N269" i="2"/>
  <c r="S269" i="2" s="1"/>
  <c r="N270" i="2"/>
  <c r="S270" i="2" s="1"/>
  <c r="N271" i="2"/>
  <c r="S271" i="2" s="1"/>
  <c r="N272" i="2"/>
  <c r="S272" i="2" s="1"/>
  <c r="N273" i="2"/>
  <c r="S273" i="2" s="1"/>
  <c r="N274" i="2"/>
  <c r="S274" i="2" s="1"/>
  <c r="N275" i="2"/>
  <c r="S275" i="2" s="1"/>
  <c r="N276" i="2"/>
  <c r="S276" i="2" s="1"/>
  <c r="N277" i="2"/>
  <c r="S277" i="2" s="1"/>
  <c r="N278" i="2"/>
  <c r="S278" i="2" s="1"/>
  <c r="N279" i="2"/>
  <c r="S279" i="2" s="1"/>
  <c r="N280" i="2"/>
  <c r="S280" i="2" s="1"/>
  <c r="N281" i="2"/>
  <c r="S281" i="2" s="1"/>
  <c r="N282" i="2"/>
  <c r="S282" i="2" s="1"/>
  <c r="N283" i="2"/>
  <c r="S283" i="2" s="1"/>
  <c r="N284" i="2"/>
  <c r="S284" i="2" s="1"/>
  <c r="N285" i="2"/>
  <c r="S285" i="2" s="1"/>
  <c r="N286" i="2"/>
  <c r="S286" i="2" s="1"/>
  <c r="N287" i="2"/>
  <c r="S287" i="2" s="1"/>
  <c r="N288" i="2"/>
  <c r="S288" i="2" s="1"/>
  <c r="N289" i="2"/>
  <c r="S289" i="2" s="1"/>
  <c r="N290" i="2"/>
  <c r="S290" i="2" s="1"/>
  <c r="N291" i="2"/>
  <c r="S291" i="2" s="1"/>
  <c r="N292" i="2"/>
  <c r="S292" i="2" s="1"/>
  <c r="N293" i="2"/>
  <c r="S293" i="2" s="1"/>
  <c r="N294" i="2"/>
  <c r="S294" i="2" s="1"/>
  <c r="N295" i="2"/>
  <c r="S295" i="2" s="1"/>
  <c r="N296" i="2"/>
  <c r="S296" i="2" s="1"/>
  <c r="N297" i="2"/>
  <c r="S297" i="2" s="1"/>
  <c r="N298" i="2"/>
  <c r="S298" i="2" s="1"/>
  <c r="N299" i="2"/>
  <c r="S299" i="2" s="1"/>
  <c r="N300" i="2"/>
  <c r="S300" i="2" s="1"/>
  <c r="N301" i="2"/>
  <c r="S301" i="2" s="1"/>
  <c r="N302" i="2"/>
  <c r="S302" i="2" s="1"/>
  <c r="N303" i="2"/>
  <c r="S303" i="2" s="1"/>
  <c r="N304" i="2"/>
  <c r="S304" i="2" s="1"/>
  <c r="N305" i="2"/>
  <c r="S305" i="2" s="1"/>
  <c r="N306" i="2"/>
  <c r="S306" i="2" s="1"/>
  <c r="N307" i="2"/>
  <c r="S307" i="2" s="1"/>
  <c r="N308" i="2"/>
  <c r="S308" i="2" s="1"/>
  <c r="N309" i="2"/>
  <c r="S309" i="2" s="1"/>
  <c r="N310" i="2"/>
  <c r="S310" i="2" s="1"/>
  <c r="N311" i="2"/>
  <c r="S311" i="2" s="1"/>
  <c r="N312" i="2"/>
  <c r="S312" i="2" s="1"/>
  <c r="N313" i="2"/>
  <c r="S313" i="2" s="1"/>
  <c r="N314" i="2"/>
  <c r="S314" i="2" s="1"/>
  <c r="N315" i="2"/>
  <c r="S315" i="2" s="1"/>
  <c r="N316" i="2"/>
  <c r="S316" i="2" s="1"/>
  <c r="N317" i="2"/>
  <c r="S317" i="2" s="1"/>
  <c r="N318" i="2"/>
  <c r="S318" i="2" s="1"/>
  <c r="N319" i="2"/>
  <c r="S319" i="2" s="1"/>
  <c r="N320" i="2"/>
  <c r="S320" i="2" s="1"/>
  <c r="N321" i="2"/>
  <c r="S321" i="2" s="1"/>
  <c r="N322" i="2"/>
  <c r="S322" i="2" s="1"/>
  <c r="N323" i="2"/>
  <c r="S323" i="2" s="1"/>
  <c r="N324" i="2"/>
  <c r="S324" i="2" s="1"/>
  <c r="N325" i="2"/>
  <c r="S325" i="2" s="1"/>
  <c r="N326" i="2"/>
  <c r="S326" i="2" s="1"/>
  <c r="N327" i="2"/>
  <c r="S327" i="2" s="1"/>
  <c r="N328" i="2"/>
  <c r="S328" i="2" s="1"/>
  <c r="N329" i="2"/>
  <c r="S329" i="2" s="1"/>
  <c r="N330" i="2"/>
  <c r="S330" i="2" s="1"/>
  <c r="N331" i="2"/>
  <c r="S331" i="2" s="1"/>
  <c r="N332" i="2"/>
  <c r="S332" i="2" s="1"/>
  <c r="N333" i="2"/>
  <c r="S333" i="2" s="1"/>
  <c r="N334" i="2"/>
  <c r="S334" i="2" s="1"/>
  <c r="N335" i="2"/>
  <c r="S335" i="2" s="1"/>
  <c r="N336" i="2"/>
  <c r="S336" i="2" s="1"/>
  <c r="N337" i="2"/>
  <c r="S337" i="2" s="1"/>
  <c r="N338" i="2"/>
  <c r="S338" i="2" s="1"/>
  <c r="N339" i="2"/>
  <c r="S339" i="2" s="1"/>
  <c r="N340" i="2"/>
  <c r="S340" i="2" s="1"/>
  <c r="N341" i="2"/>
  <c r="S341" i="2" s="1"/>
  <c r="N342" i="2"/>
  <c r="S342" i="2" s="1"/>
  <c r="N343" i="2"/>
  <c r="S343" i="2" s="1"/>
  <c r="N344" i="2"/>
  <c r="S344" i="2" s="1"/>
  <c r="N345" i="2"/>
  <c r="S345" i="2" s="1"/>
  <c r="N346" i="2"/>
  <c r="S346" i="2" s="1"/>
  <c r="N347" i="2"/>
  <c r="S347" i="2" s="1"/>
  <c r="N348" i="2"/>
  <c r="S348" i="2" s="1"/>
  <c r="N349" i="2"/>
  <c r="S349" i="2" s="1"/>
  <c r="N350" i="2"/>
  <c r="S350" i="2" s="1"/>
  <c r="N351" i="2"/>
  <c r="S351" i="2" s="1"/>
  <c r="N352" i="2"/>
  <c r="S352" i="2" s="1"/>
  <c r="N353" i="2"/>
  <c r="S353" i="2" s="1"/>
  <c r="N354" i="2"/>
  <c r="S354" i="2" s="1"/>
  <c r="N355" i="2"/>
  <c r="S355" i="2" s="1"/>
  <c r="N356" i="2"/>
  <c r="S356" i="2" s="1"/>
  <c r="N357" i="2"/>
  <c r="S357" i="2" s="1"/>
  <c r="N358" i="2"/>
  <c r="S358" i="2" s="1"/>
  <c r="N359" i="2"/>
  <c r="S359" i="2" s="1"/>
  <c r="N360" i="2"/>
  <c r="S360" i="2" s="1"/>
  <c r="N361" i="2"/>
  <c r="S361" i="2" s="1"/>
  <c r="N362" i="2"/>
  <c r="S362" i="2" s="1"/>
  <c r="N363" i="2"/>
  <c r="S363" i="2" s="1"/>
  <c r="N364" i="2"/>
  <c r="S364" i="2" s="1"/>
  <c r="N365" i="2"/>
  <c r="S365" i="2" s="1"/>
  <c r="N366" i="2"/>
  <c r="S366" i="2" s="1"/>
  <c r="N367" i="2"/>
  <c r="S367" i="2" s="1"/>
  <c r="N368" i="2"/>
  <c r="S368" i="2" s="1"/>
  <c r="N369" i="2"/>
  <c r="S369" i="2" s="1"/>
  <c r="N370" i="2"/>
  <c r="S370" i="2" s="1"/>
  <c r="N371" i="2"/>
  <c r="S371" i="2" s="1"/>
  <c r="N372" i="2"/>
  <c r="S372" i="2" s="1"/>
  <c r="N373" i="2"/>
  <c r="S373" i="2" s="1"/>
  <c r="N374" i="2"/>
  <c r="S374" i="2" s="1"/>
  <c r="N375" i="2"/>
  <c r="S375" i="2" s="1"/>
  <c r="N376" i="2"/>
  <c r="S376" i="2" s="1"/>
  <c r="N377" i="2"/>
  <c r="S377" i="2" s="1"/>
  <c r="N378" i="2"/>
  <c r="S378" i="2" s="1"/>
  <c r="N379" i="2"/>
  <c r="S379" i="2" s="1"/>
  <c r="N380" i="2"/>
  <c r="S380" i="2" s="1"/>
  <c r="N381" i="2"/>
  <c r="S381" i="2" s="1"/>
  <c r="N382" i="2"/>
  <c r="S382" i="2" s="1"/>
  <c r="N383" i="2"/>
  <c r="S383" i="2" s="1"/>
  <c r="N384" i="2"/>
  <c r="S384" i="2" s="1"/>
  <c r="N385" i="2"/>
  <c r="S385" i="2" s="1"/>
  <c r="N386" i="2"/>
  <c r="S386" i="2" s="1"/>
  <c r="N387" i="2"/>
  <c r="S387" i="2" s="1"/>
  <c r="N388" i="2"/>
  <c r="S388" i="2" s="1"/>
  <c r="N389" i="2"/>
  <c r="S389" i="2" s="1"/>
  <c r="N390" i="2"/>
  <c r="S390" i="2" s="1"/>
  <c r="N391" i="2"/>
  <c r="S391" i="2" s="1"/>
  <c r="N392" i="2"/>
  <c r="S392" i="2" s="1"/>
  <c r="N393" i="2"/>
  <c r="S393" i="2" s="1"/>
  <c r="N394" i="2"/>
  <c r="S394" i="2" s="1"/>
  <c r="N395" i="2"/>
  <c r="S395" i="2" s="1"/>
  <c r="N396" i="2"/>
  <c r="S396" i="2" s="1"/>
  <c r="N397" i="2"/>
  <c r="S397" i="2" s="1"/>
  <c r="N398" i="2"/>
  <c r="S398" i="2" s="1"/>
  <c r="N399" i="2"/>
  <c r="S399" i="2" s="1"/>
  <c r="N400" i="2"/>
  <c r="S400" i="2" s="1"/>
  <c r="N401" i="2"/>
  <c r="S401" i="2" s="1"/>
  <c r="N402" i="2"/>
  <c r="S402" i="2" s="1"/>
  <c r="N403" i="2"/>
  <c r="S403" i="2" s="1"/>
  <c r="N404" i="2"/>
  <c r="S404" i="2" s="1"/>
  <c r="N405" i="2"/>
  <c r="S405" i="2" s="1"/>
  <c r="N406" i="2"/>
  <c r="S406" i="2" s="1"/>
  <c r="N407" i="2"/>
  <c r="S407" i="2" s="1"/>
  <c r="N408" i="2"/>
  <c r="S408" i="2" s="1"/>
  <c r="N409" i="2"/>
  <c r="S409" i="2" s="1"/>
  <c r="N410" i="2"/>
  <c r="S410" i="2" s="1"/>
  <c r="N411" i="2"/>
  <c r="S411" i="2" s="1"/>
  <c r="N412" i="2"/>
  <c r="S412" i="2" s="1"/>
  <c r="N413" i="2"/>
  <c r="S413" i="2" s="1"/>
  <c r="N414" i="2"/>
  <c r="S414" i="2" s="1"/>
  <c r="N415" i="2"/>
  <c r="S415" i="2" s="1"/>
  <c r="N416" i="2"/>
  <c r="S416" i="2" s="1"/>
  <c r="N417" i="2"/>
  <c r="S417" i="2" s="1"/>
  <c r="N418" i="2"/>
  <c r="S418" i="2" s="1"/>
  <c r="N419" i="2"/>
  <c r="S419" i="2" s="1"/>
  <c r="N420" i="2"/>
  <c r="S420" i="2" s="1"/>
  <c r="N421" i="2"/>
  <c r="S421" i="2" s="1"/>
  <c r="N422" i="2"/>
  <c r="S422" i="2" s="1"/>
  <c r="N423" i="2"/>
  <c r="S423" i="2" s="1"/>
  <c r="N424" i="2"/>
  <c r="S424" i="2" s="1"/>
  <c r="N425" i="2"/>
  <c r="S425" i="2" s="1"/>
  <c r="N426" i="2"/>
  <c r="S426" i="2" s="1"/>
  <c r="N427" i="2"/>
  <c r="S427" i="2" s="1"/>
  <c r="N428" i="2"/>
  <c r="S428" i="2" s="1"/>
  <c r="N429" i="2"/>
  <c r="S429" i="2" s="1"/>
  <c r="N430" i="2"/>
  <c r="S430" i="2" s="1"/>
  <c r="N431" i="2"/>
  <c r="S431" i="2" s="1"/>
  <c r="N432" i="2"/>
  <c r="S432" i="2" s="1"/>
  <c r="N433" i="2"/>
  <c r="S433" i="2" s="1"/>
  <c r="N434" i="2"/>
  <c r="S434" i="2" s="1"/>
  <c r="N435" i="2"/>
  <c r="S435" i="2" s="1"/>
  <c r="N436" i="2"/>
  <c r="S436" i="2" s="1"/>
  <c r="N437" i="2"/>
  <c r="S437" i="2" s="1"/>
  <c r="N438" i="2"/>
  <c r="S438" i="2" s="1"/>
  <c r="N439" i="2"/>
  <c r="S439" i="2" s="1"/>
  <c r="N440" i="2"/>
  <c r="S440" i="2" s="1"/>
  <c r="N441" i="2"/>
  <c r="S441" i="2" s="1"/>
  <c r="N442" i="2"/>
  <c r="S442" i="2" s="1"/>
  <c r="N443" i="2"/>
  <c r="S443" i="2" s="1"/>
  <c r="N444" i="2"/>
  <c r="S444" i="2" s="1"/>
  <c r="N445" i="2"/>
  <c r="S445" i="2" s="1"/>
  <c r="N446" i="2"/>
  <c r="S446" i="2" s="1"/>
  <c r="N447" i="2"/>
  <c r="S447" i="2" s="1"/>
  <c r="N448" i="2"/>
  <c r="S448" i="2" s="1"/>
  <c r="N449" i="2"/>
  <c r="S449" i="2" s="1"/>
  <c r="N450" i="2"/>
  <c r="S450" i="2" s="1"/>
  <c r="N451" i="2"/>
  <c r="S451" i="2" s="1"/>
  <c r="N452" i="2"/>
  <c r="S452" i="2" s="1"/>
  <c r="N453" i="2"/>
  <c r="S453" i="2" s="1"/>
  <c r="N454" i="2"/>
  <c r="S454" i="2" s="1"/>
  <c r="N455" i="2"/>
  <c r="S455" i="2" s="1"/>
  <c r="N456" i="2"/>
  <c r="S456" i="2" s="1"/>
  <c r="N457" i="2"/>
  <c r="S457" i="2" s="1"/>
  <c r="N458" i="2"/>
  <c r="S458" i="2" s="1"/>
  <c r="N459" i="2"/>
  <c r="S459" i="2" s="1"/>
  <c r="N460" i="2"/>
  <c r="S460" i="2" s="1"/>
  <c r="N461" i="2"/>
  <c r="S461" i="2" s="1"/>
  <c r="N462" i="2"/>
  <c r="S462" i="2" s="1"/>
  <c r="N463" i="2"/>
  <c r="S463" i="2" s="1"/>
  <c r="N464" i="2"/>
  <c r="S464" i="2" s="1"/>
  <c r="N465" i="2"/>
  <c r="S465" i="2" s="1"/>
  <c r="N466" i="2"/>
  <c r="S466" i="2" s="1"/>
  <c r="N467" i="2"/>
  <c r="S467" i="2" s="1"/>
  <c r="N468" i="2"/>
  <c r="S468" i="2" s="1"/>
  <c r="N469" i="2"/>
  <c r="S469" i="2" s="1"/>
  <c r="N470" i="2"/>
  <c r="S470" i="2" s="1"/>
  <c r="N471" i="2"/>
  <c r="S471" i="2" s="1"/>
  <c r="N472" i="2"/>
  <c r="S472" i="2" s="1"/>
  <c r="N473" i="2"/>
  <c r="S473" i="2" s="1"/>
  <c r="N474" i="2"/>
  <c r="S474" i="2" s="1"/>
  <c r="N475" i="2"/>
  <c r="S475" i="2" s="1"/>
  <c r="N476" i="2"/>
  <c r="S476" i="2" s="1"/>
  <c r="N477" i="2"/>
  <c r="S477" i="2" s="1"/>
  <c r="N478" i="2"/>
  <c r="S478" i="2" s="1"/>
  <c r="N479" i="2"/>
  <c r="S479" i="2" s="1"/>
  <c r="N480" i="2"/>
  <c r="S480" i="2" s="1"/>
  <c r="N481" i="2"/>
  <c r="S481" i="2" s="1"/>
  <c r="N482" i="2"/>
  <c r="S482" i="2" s="1"/>
  <c r="N483" i="2"/>
  <c r="S483" i="2" s="1"/>
  <c r="N484" i="2"/>
  <c r="S484" i="2" s="1"/>
  <c r="N485" i="2"/>
  <c r="S485" i="2" s="1"/>
  <c r="N486" i="2"/>
  <c r="S486" i="2" s="1"/>
  <c r="N487" i="2"/>
  <c r="S487" i="2" s="1"/>
  <c r="N488" i="2"/>
  <c r="S488" i="2" s="1"/>
  <c r="N489" i="2"/>
  <c r="S489" i="2" s="1"/>
  <c r="N490" i="2"/>
  <c r="S490" i="2" s="1"/>
  <c r="N491" i="2"/>
  <c r="S491" i="2" s="1"/>
  <c r="N492" i="2"/>
  <c r="S492" i="2" s="1"/>
  <c r="N493" i="2"/>
  <c r="S493" i="2" s="1"/>
  <c r="N494" i="2"/>
  <c r="S494" i="2" s="1"/>
  <c r="N495" i="2"/>
  <c r="S495" i="2" s="1"/>
  <c r="N496" i="2"/>
  <c r="S496" i="2" s="1"/>
  <c r="N497" i="2"/>
  <c r="S497" i="2" s="1"/>
  <c r="N498" i="2"/>
  <c r="S498" i="2" s="1"/>
  <c r="N499" i="2"/>
  <c r="S499" i="2" s="1"/>
  <c r="N500" i="2"/>
  <c r="S500" i="2" s="1"/>
  <c r="N501" i="2"/>
  <c r="S501" i="2" s="1"/>
  <c r="N502" i="2"/>
  <c r="S502" i="2" s="1"/>
  <c r="N503" i="2"/>
  <c r="S503" i="2" s="1"/>
  <c r="N504" i="2"/>
  <c r="S504" i="2" s="1"/>
  <c r="N505" i="2"/>
  <c r="S505" i="2" s="1"/>
  <c r="N506" i="2"/>
  <c r="S506" i="2" s="1"/>
  <c r="N507" i="2"/>
  <c r="S507" i="2" s="1"/>
  <c r="N508" i="2"/>
  <c r="S508" i="2" s="1"/>
  <c r="N509" i="2"/>
  <c r="S509" i="2" s="1"/>
  <c r="N510" i="2"/>
  <c r="S510" i="2" s="1"/>
  <c r="N511" i="2"/>
  <c r="S511" i="2" s="1"/>
  <c r="N512" i="2"/>
  <c r="S512" i="2" s="1"/>
  <c r="N513" i="2"/>
  <c r="S513" i="2" s="1"/>
  <c r="N514" i="2"/>
  <c r="S514" i="2" s="1"/>
  <c r="N515" i="2"/>
  <c r="S515" i="2" s="1"/>
  <c r="N516" i="2"/>
  <c r="S516" i="2" s="1"/>
  <c r="N517" i="2"/>
  <c r="S517" i="2" s="1"/>
  <c r="N518" i="2"/>
  <c r="S518" i="2" s="1"/>
  <c r="N519" i="2"/>
  <c r="S519" i="2" s="1"/>
  <c r="N520" i="2"/>
  <c r="S520" i="2" s="1"/>
  <c r="N521" i="2"/>
  <c r="S521" i="2" s="1"/>
  <c r="N522" i="2"/>
  <c r="S522" i="2" s="1"/>
  <c r="N523" i="2"/>
  <c r="S523" i="2" s="1"/>
  <c r="N524" i="2"/>
  <c r="S524" i="2" s="1"/>
  <c r="N525" i="2"/>
  <c r="S525" i="2" s="1"/>
  <c r="N526" i="2"/>
  <c r="S526" i="2" s="1"/>
  <c r="N527" i="2"/>
  <c r="S527" i="2" s="1"/>
  <c r="N528" i="2"/>
  <c r="S528" i="2" s="1"/>
  <c r="N529" i="2"/>
  <c r="S529" i="2" s="1"/>
  <c r="N530" i="2"/>
  <c r="S530" i="2" s="1"/>
  <c r="N531" i="2"/>
  <c r="S531" i="2" s="1"/>
  <c r="N532" i="2"/>
  <c r="S532" i="2" s="1"/>
  <c r="N533" i="2"/>
  <c r="S533" i="2" s="1"/>
  <c r="N534" i="2"/>
  <c r="S534" i="2" s="1"/>
  <c r="N535" i="2"/>
  <c r="S535" i="2" s="1"/>
  <c r="N536" i="2"/>
  <c r="S536" i="2" s="1"/>
  <c r="N537" i="2"/>
  <c r="S537" i="2" s="1"/>
  <c r="N538" i="2"/>
  <c r="S538" i="2" s="1"/>
  <c r="N539" i="2"/>
  <c r="S539" i="2" s="1"/>
  <c r="N540" i="2"/>
  <c r="S540" i="2" s="1"/>
  <c r="N541" i="2"/>
  <c r="S541" i="2" s="1"/>
  <c r="N542" i="2"/>
  <c r="S542" i="2" s="1"/>
  <c r="N543" i="2"/>
  <c r="S543" i="2" s="1"/>
  <c r="N544" i="2"/>
  <c r="S544" i="2" s="1"/>
  <c r="N545" i="2"/>
  <c r="S545" i="2" s="1"/>
  <c r="N546" i="2"/>
  <c r="S546" i="2" s="1"/>
  <c r="N547" i="2"/>
  <c r="S547" i="2" s="1"/>
  <c r="N548" i="2"/>
  <c r="S548" i="2" s="1"/>
  <c r="N549" i="2"/>
  <c r="S549" i="2" s="1"/>
  <c r="N550" i="2"/>
  <c r="S550" i="2" s="1"/>
  <c r="N551" i="2"/>
  <c r="S551" i="2" s="1"/>
  <c r="N552" i="2"/>
  <c r="S552" i="2" s="1"/>
  <c r="N553" i="2"/>
  <c r="S553" i="2" s="1"/>
  <c r="N554" i="2"/>
  <c r="S554" i="2" s="1"/>
  <c r="N555" i="2"/>
  <c r="S555" i="2" s="1"/>
  <c r="N556" i="2"/>
  <c r="S556" i="2" s="1"/>
  <c r="N557" i="2"/>
  <c r="S557" i="2" s="1"/>
  <c r="N558" i="2"/>
  <c r="S558" i="2" s="1"/>
  <c r="N559" i="2"/>
  <c r="S559" i="2" s="1"/>
  <c r="N560" i="2"/>
  <c r="S560" i="2" s="1"/>
  <c r="N561" i="2"/>
  <c r="S561" i="2" s="1"/>
  <c r="N562" i="2"/>
  <c r="S562" i="2" s="1"/>
  <c r="N563" i="2"/>
  <c r="S563" i="2" s="1"/>
  <c r="N564" i="2"/>
  <c r="S564" i="2" s="1"/>
  <c r="N565" i="2"/>
  <c r="S565" i="2" s="1"/>
  <c r="N566" i="2"/>
  <c r="S566" i="2" s="1"/>
  <c r="N567" i="2"/>
  <c r="S567" i="2" s="1"/>
  <c r="N568" i="2"/>
  <c r="S568" i="2" s="1"/>
  <c r="N569" i="2"/>
  <c r="S569" i="2" s="1"/>
  <c r="N570" i="2"/>
  <c r="S570" i="2" s="1"/>
  <c r="N571" i="2"/>
  <c r="S571" i="2" s="1"/>
  <c r="N572" i="2"/>
  <c r="S572" i="2" s="1"/>
  <c r="N573" i="2"/>
  <c r="S573" i="2" s="1"/>
  <c r="N574" i="2"/>
  <c r="S574" i="2" s="1"/>
  <c r="N575" i="2"/>
  <c r="S575" i="2" s="1"/>
  <c r="N576" i="2"/>
  <c r="S576" i="2" s="1"/>
  <c r="N577" i="2"/>
  <c r="S577" i="2" s="1"/>
  <c r="N578" i="2"/>
  <c r="S578" i="2" s="1"/>
  <c r="N579" i="2"/>
  <c r="S579" i="2" s="1"/>
  <c r="N580" i="2"/>
  <c r="S580" i="2" s="1"/>
  <c r="N581" i="2"/>
  <c r="S581" i="2" s="1"/>
  <c r="N582" i="2"/>
  <c r="S582" i="2" s="1"/>
  <c r="N583" i="2"/>
  <c r="S583" i="2" s="1"/>
  <c r="N584" i="2"/>
  <c r="S584" i="2" s="1"/>
  <c r="N585" i="2"/>
  <c r="S585" i="2" s="1"/>
  <c r="N586" i="2"/>
  <c r="S586" i="2" s="1"/>
  <c r="N587" i="2"/>
  <c r="S587" i="2" s="1"/>
  <c r="N588" i="2"/>
  <c r="S588" i="2" s="1"/>
  <c r="N589" i="2"/>
  <c r="S589" i="2" s="1"/>
  <c r="N590" i="2"/>
  <c r="S590" i="2" s="1"/>
  <c r="N591" i="2"/>
  <c r="S591" i="2" s="1"/>
  <c r="N592" i="2"/>
  <c r="S592" i="2" s="1"/>
  <c r="N593" i="2"/>
  <c r="S593" i="2" s="1"/>
  <c r="N594" i="2"/>
  <c r="S594" i="2" s="1"/>
  <c r="N595" i="2"/>
  <c r="S595" i="2" s="1"/>
  <c r="N596" i="2"/>
  <c r="S596" i="2" s="1"/>
  <c r="N597" i="2"/>
  <c r="S597" i="2" s="1"/>
  <c r="N598" i="2"/>
  <c r="S598" i="2" s="1"/>
  <c r="N599" i="2"/>
  <c r="S599" i="2" s="1"/>
  <c r="N600" i="2"/>
  <c r="S600" i="2" s="1"/>
  <c r="N601" i="2"/>
  <c r="S601" i="2" s="1"/>
  <c r="N602" i="2"/>
  <c r="S602" i="2" s="1"/>
  <c r="N603" i="2"/>
  <c r="S603" i="2" s="1"/>
  <c r="N604" i="2"/>
  <c r="S604" i="2" s="1"/>
  <c r="N605" i="2"/>
  <c r="S605" i="2" s="1"/>
  <c r="N606" i="2"/>
  <c r="S606" i="2" s="1"/>
  <c r="N607" i="2"/>
  <c r="S607" i="2" s="1"/>
  <c r="N608" i="2"/>
  <c r="S608" i="2" s="1"/>
  <c r="N609" i="2"/>
  <c r="S609" i="2" s="1"/>
  <c r="N610" i="2"/>
  <c r="S610" i="2" s="1"/>
  <c r="N611" i="2"/>
  <c r="S611" i="2" s="1"/>
  <c r="N612" i="2"/>
  <c r="S612" i="2" s="1"/>
  <c r="N613" i="2"/>
  <c r="S613" i="2" s="1"/>
  <c r="N614" i="2"/>
  <c r="S614" i="2" s="1"/>
  <c r="N615" i="2"/>
  <c r="S615" i="2" s="1"/>
  <c r="N616" i="2"/>
  <c r="S616" i="2" s="1"/>
  <c r="N617" i="2"/>
  <c r="S617" i="2" s="1"/>
  <c r="N618" i="2"/>
  <c r="S618" i="2" s="1"/>
  <c r="N619" i="2"/>
  <c r="S619" i="2" s="1"/>
  <c r="N620" i="2"/>
  <c r="S620" i="2" s="1"/>
  <c r="N621" i="2"/>
  <c r="S621" i="2" s="1"/>
  <c r="N622" i="2"/>
  <c r="S622" i="2" s="1"/>
  <c r="N623" i="2"/>
  <c r="S623" i="2" s="1"/>
  <c r="N624" i="2"/>
  <c r="S624" i="2" s="1"/>
  <c r="N625" i="2"/>
  <c r="S625" i="2" s="1"/>
  <c r="N626" i="2"/>
  <c r="S626" i="2" s="1"/>
  <c r="N627" i="2"/>
  <c r="S627" i="2" s="1"/>
  <c r="N628" i="2"/>
  <c r="S628" i="2" s="1"/>
  <c r="N629" i="2"/>
  <c r="S629" i="2" s="1"/>
  <c r="N630" i="2"/>
  <c r="S630" i="2" s="1"/>
  <c r="N631" i="2"/>
  <c r="S631" i="2" s="1"/>
  <c r="N632" i="2"/>
  <c r="S632" i="2" s="1"/>
  <c r="N633" i="2"/>
  <c r="S633" i="2" s="1"/>
  <c r="N634" i="2"/>
  <c r="S634" i="2" s="1"/>
  <c r="N635" i="2"/>
  <c r="S635" i="2" s="1"/>
  <c r="N636" i="2"/>
  <c r="S636" i="2" s="1"/>
  <c r="N637" i="2"/>
  <c r="S637" i="2" s="1"/>
  <c r="N638" i="2"/>
  <c r="S638" i="2" s="1"/>
  <c r="N639" i="2"/>
  <c r="S639" i="2" s="1"/>
  <c r="N640" i="2"/>
  <c r="S640" i="2" s="1"/>
  <c r="N641" i="2"/>
  <c r="S641" i="2" s="1"/>
  <c r="N642" i="2"/>
  <c r="S642" i="2" s="1"/>
  <c r="N643" i="2"/>
  <c r="S643" i="2" s="1"/>
  <c r="N644" i="2"/>
  <c r="S644" i="2" s="1"/>
  <c r="N645" i="2"/>
  <c r="S645" i="2" s="1"/>
  <c r="N646" i="2"/>
  <c r="S646" i="2" s="1"/>
  <c r="N647" i="2"/>
  <c r="S647" i="2" s="1"/>
  <c r="N648" i="2"/>
  <c r="S648" i="2" s="1"/>
  <c r="N649" i="2"/>
  <c r="S649" i="2" s="1"/>
  <c r="N650" i="2"/>
  <c r="S650" i="2" s="1"/>
  <c r="N651" i="2"/>
  <c r="S651" i="2" s="1"/>
  <c r="N652" i="2"/>
  <c r="S652" i="2" s="1"/>
  <c r="N653" i="2"/>
  <c r="S653" i="2" s="1"/>
  <c r="N654" i="2"/>
  <c r="S654" i="2" s="1"/>
  <c r="N655" i="2"/>
  <c r="S655" i="2" s="1"/>
  <c r="N656" i="2"/>
  <c r="S656" i="2" s="1"/>
  <c r="N657" i="2"/>
  <c r="S657" i="2" s="1"/>
  <c r="N658" i="2"/>
  <c r="S658" i="2" s="1"/>
  <c r="N659" i="2"/>
  <c r="S659" i="2" s="1"/>
  <c r="N660" i="2"/>
  <c r="S660" i="2" s="1"/>
  <c r="N661" i="2"/>
  <c r="S661" i="2" s="1"/>
  <c r="N662" i="2"/>
  <c r="S662" i="2" s="1"/>
  <c r="N663" i="2"/>
  <c r="S663" i="2" s="1"/>
  <c r="N664" i="2"/>
  <c r="S664" i="2" s="1"/>
  <c r="N665" i="2"/>
  <c r="S665" i="2" s="1"/>
  <c r="N666" i="2"/>
  <c r="S666" i="2" s="1"/>
  <c r="N667" i="2"/>
  <c r="S667" i="2" s="1"/>
  <c r="N668" i="2"/>
  <c r="S668" i="2" s="1"/>
  <c r="N669" i="2"/>
  <c r="S669" i="2" s="1"/>
  <c r="N670" i="2"/>
  <c r="S670" i="2" s="1"/>
  <c r="N671" i="2"/>
  <c r="S671" i="2" s="1"/>
  <c r="N672" i="2"/>
  <c r="S672" i="2" s="1"/>
  <c r="N673" i="2"/>
  <c r="S673" i="2" s="1"/>
  <c r="N674" i="2"/>
  <c r="S674" i="2" s="1"/>
  <c r="N675" i="2"/>
  <c r="S675" i="2" s="1"/>
  <c r="N676" i="2"/>
  <c r="S676" i="2" s="1"/>
  <c r="N677" i="2"/>
  <c r="S677" i="2" s="1"/>
  <c r="N678" i="2"/>
  <c r="S678" i="2" s="1"/>
  <c r="N679" i="2"/>
  <c r="S679" i="2" s="1"/>
  <c r="N680" i="2"/>
  <c r="S680" i="2" s="1"/>
  <c r="N681" i="2"/>
  <c r="S681" i="2" s="1"/>
  <c r="N682" i="2"/>
  <c r="S682" i="2" s="1"/>
  <c r="N683" i="2"/>
  <c r="S683" i="2" s="1"/>
  <c r="N684" i="2"/>
  <c r="S684" i="2" s="1"/>
  <c r="N685" i="2"/>
  <c r="S685" i="2" s="1"/>
  <c r="N686" i="2"/>
  <c r="S686" i="2" s="1"/>
  <c r="N687" i="2"/>
  <c r="S687" i="2" s="1"/>
  <c r="N688" i="2"/>
  <c r="S688" i="2" s="1"/>
  <c r="N689" i="2"/>
  <c r="S689" i="2" s="1"/>
  <c r="N690" i="2"/>
  <c r="S690" i="2" s="1"/>
  <c r="N691" i="2"/>
  <c r="S691" i="2" s="1"/>
  <c r="N692" i="2"/>
  <c r="S692" i="2" s="1"/>
  <c r="N693" i="2"/>
  <c r="S693" i="2" s="1"/>
  <c r="N694" i="2"/>
  <c r="S694" i="2" s="1"/>
  <c r="N695" i="2"/>
  <c r="S695" i="2" s="1"/>
  <c r="N696" i="2"/>
  <c r="S696" i="2" s="1"/>
  <c r="N697" i="2"/>
  <c r="S697" i="2" s="1"/>
  <c r="N698" i="2"/>
  <c r="S698" i="2" s="1"/>
  <c r="N699" i="2"/>
  <c r="S699" i="2" s="1"/>
  <c r="N700" i="2"/>
  <c r="S700" i="2" s="1"/>
  <c r="N701" i="2"/>
  <c r="S701" i="2" s="1"/>
  <c r="N702" i="2"/>
  <c r="S702" i="2" s="1"/>
  <c r="N703" i="2"/>
  <c r="S703" i="2" s="1"/>
  <c r="N704" i="2"/>
  <c r="S704" i="2" s="1"/>
  <c r="N705" i="2"/>
  <c r="S705" i="2" s="1"/>
  <c r="N706" i="2"/>
  <c r="S706" i="2" s="1"/>
  <c r="N707" i="2"/>
  <c r="S707" i="2" s="1"/>
  <c r="N708" i="2"/>
  <c r="S708" i="2" s="1"/>
  <c r="N709" i="2"/>
  <c r="S709" i="2" s="1"/>
  <c r="N710" i="2"/>
  <c r="S710" i="2" s="1"/>
  <c r="N711" i="2"/>
  <c r="S711" i="2" s="1"/>
  <c r="N712" i="2"/>
  <c r="S712" i="2" s="1"/>
  <c r="N713" i="2"/>
  <c r="S713" i="2" s="1"/>
  <c r="N714" i="2"/>
  <c r="S714" i="2" s="1"/>
  <c r="N715" i="2"/>
  <c r="S715" i="2" s="1"/>
  <c r="N716" i="2"/>
  <c r="S716" i="2" s="1"/>
  <c r="N717" i="2"/>
  <c r="S717" i="2" s="1"/>
  <c r="N718" i="2"/>
  <c r="S718" i="2" s="1"/>
  <c r="N719" i="2"/>
  <c r="S719" i="2" s="1"/>
  <c r="N720" i="2"/>
  <c r="S720" i="2" s="1"/>
  <c r="N721" i="2"/>
  <c r="S721" i="2" s="1"/>
  <c r="N722" i="2"/>
  <c r="S722" i="2" s="1"/>
  <c r="N723" i="2"/>
  <c r="S723" i="2" s="1"/>
  <c r="N724" i="2"/>
  <c r="S724" i="2" s="1"/>
  <c r="N725" i="2"/>
  <c r="S725" i="2" s="1"/>
  <c r="N726" i="2"/>
  <c r="S726" i="2" s="1"/>
  <c r="N727" i="2"/>
  <c r="S727" i="2" s="1"/>
  <c r="N728" i="2"/>
  <c r="S728" i="2" s="1"/>
  <c r="N729" i="2"/>
  <c r="S729" i="2" s="1"/>
  <c r="N730" i="2"/>
  <c r="S730" i="2" s="1"/>
  <c r="N731" i="2"/>
  <c r="S731" i="2" s="1"/>
  <c r="N732" i="2"/>
  <c r="S732" i="2" s="1"/>
  <c r="N733" i="2"/>
  <c r="S733" i="2" s="1"/>
  <c r="N734" i="2"/>
  <c r="S734" i="2" s="1"/>
  <c r="N735" i="2"/>
  <c r="S735" i="2" s="1"/>
  <c r="N736" i="2"/>
  <c r="S736" i="2" s="1"/>
  <c r="N737" i="2"/>
  <c r="S737" i="2" s="1"/>
  <c r="N738" i="2"/>
  <c r="S738" i="2" s="1"/>
  <c r="N739" i="2"/>
  <c r="S739" i="2" s="1"/>
  <c r="N740" i="2"/>
  <c r="S740" i="2" s="1"/>
  <c r="N741" i="2"/>
  <c r="S741" i="2" s="1"/>
  <c r="N742" i="2"/>
  <c r="S742" i="2" s="1"/>
  <c r="N743" i="2"/>
  <c r="S743" i="2" s="1"/>
  <c r="N744" i="2"/>
  <c r="S744" i="2" s="1"/>
  <c r="N745" i="2"/>
  <c r="S745" i="2" s="1"/>
  <c r="N746" i="2"/>
  <c r="S746" i="2" s="1"/>
  <c r="N747" i="2"/>
  <c r="S747" i="2" s="1"/>
  <c r="N748" i="2"/>
  <c r="S748" i="2" s="1"/>
  <c r="N749" i="2"/>
  <c r="S749" i="2" s="1"/>
  <c r="N750" i="2"/>
  <c r="S750" i="2" s="1"/>
  <c r="N751" i="2"/>
  <c r="S751" i="2" s="1"/>
  <c r="N752" i="2"/>
  <c r="S752" i="2" s="1"/>
  <c r="N753" i="2"/>
  <c r="S753" i="2" s="1"/>
  <c r="N754" i="2"/>
  <c r="S754" i="2" s="1"/>
  <c r="N755" i="2"/>
  <c r="S755" i="2" s="1"/>
  <c r="N756" i="2"/>
  <c r="S756" i="2" s="1"/>
  <c r="N757" i="2"/>
  <c r="S757" i="2" s="1"/>
  <c r="N758" i="2"/>
  <c r="S758" i="2" s="1"/>
  <c r="N759" i="2"/>
  <c r="S759" i="2" s="1"/>
  <c r="N760" i="2"/>
  <c r="S760" i="2" s="1"/>
  <c r="N761" i="2"/>
  <c r="S761" i="2" s="1"/>
  <c r="N762" i="2"/>
  <c r="S762" i="2" s="1"/>
  <c r="N763" i="2"/>
  <c r="S763" i="2" s="1"/>
  <c r="N764" i="2"/>
  <c r="S764" i="2" s="1"/>
  <c r="N765" i="2"/>
  <c r="S765" i="2" s="1"/>
  <c r="N766" i="2"/>
  <c r="S766" i="2" s="1"/>
  <c r="N767" i="2"/>
  <c r="S767" i="2" s="1"/>
  <c r="N768" i="2"/>
  <c r="S768" i="2" s="1"/>
  <c r="P2" i="2"/>
  <c r="U2" i="2" s="1"/>
  <c r="P3" i="2"/>
  <c r="U3" i="2" s="1"/>
  <c r="P4" i="2"/>
  <c r="U4" i="2" s="1"/>
  <c r="P5" i="2"/>
  <c r="U5" i="2" s="1"/>
  <c r="P6" i="2"/>
  <c r="U6" i="2" s="1"/>
  <c r="P7" i="2"/>
  <c r="U7" i="2" s="1"/>
  <c r="P8" i="2"/>
  <c r="U8" i="2" s="1"/>
  <c r="P9" i="2"/>
  <c r="U9" i="2" s="1"/>
  <c r="P10" i="2"/>
  <c r="U10" i="2" s="1"/>
  <c r="P11" i="2"/>
  <c r="U11" i="2" s="1"/>
  <c r="P12" i="2"/>
  <c r="U12" i="2" s="1"/>
  <c r="P13" i="2"/>
  <c r="U13" i="2" s="1"/>
  <c r="P14" i="2"/>
  <c r="U14" i="2" s="1"/>
  <c r="P15" i="2"/>
  <c r="U15" i="2" s="1"/>
  <c r="P16" i="2"/>
  <c r="U16" i="2" s="1"/>
  <c r="P17" i="2"/>
  <c r="U17" i="2" s="1"/>
  <c r="P18" i="2"/>
  <c r="U18" i="2" s="1"/>
  <c r="P19" i="2"/>
  <c r="U19" i="2" s="1"/>
  <c r="P20" i="2"/>
  <c r="U20" i="2" s="1"/>
  <c r="P21" i="2"/>
  <c r="U21" i="2" s="1"/>
  <c r="P22" i="2"/>
  <c r="U22" i="2" s="1"/>
  <c r="P23" i="2"/>
  <c r="U23" i="2" s="1"/>
  <c r="P24" i="2"/>
  <c r="U24" i="2" s="1"/>
  <c r="P25" i="2"/>
  <c r="U25" i="2" s="1"/>
  <c r="P26" i="2"/>
  <c r="U26" i="2" s="1"/>
  <c r="P27" i="2"/>
  <c r="U27" i="2" s="1"/>
  <c r="P28" i="2"/>
  <c r="U28" i="2" s="1"/>
  <c r="P29" i="2"/>
  <c r="U29" i="2" s="1"/>
  <c r="P30" i="2"/>
  <c r="U30" i="2" s="1"/>
  <c r="P31" i="2"/>
  <c r="U31" i="2" s="1"/>
  <c r="P32" i="2"/>
  <c r="U32" i="2" s="1"/>
  <c r="P33" i="2"/>
  <c r="U33" i="2" s="1"/>
  <c r="P34" i="2"/>
  <c r="U34" i="2" s="1"/>
  <c r="P35" i="2"/>
  <c r="U35" i="2" s="1"/>
  <c r="P36" i="2"/>
  <c r="U36" i="2" s="1"/>
  <c r="P37" i="2"/>
  <c r="U37" i="2" s="1"/>
  <c r="P38" i="2"/>
  <c r="U38" i="2" s="1"/>
  <c r="P39" i="2"/>
  <c r="U39" i="2" s="1"/>
  <c r="P40" i="2"/>
  <c r="U40" i="2" s="1"/>
  <c r="P41" i="2"/>
  <c r="U41" i="2" s="1"/>
  <c r="P42" i="2"/>
  <c r="U42" i="2" s="1"/>
  <c r="P43" i="2"/>
  <c r="U43" i="2" s="1"/>
  <c r="P44" i="2"/>
  <c r="U44" i="2" s="1"/>
  <c r="P45" i="2"/>
  <c r="U45" i="2" s="1"/>
  <c r="P46" i="2"/>
  <c r="U46" i="2" s="1"/>
  <c r="P47" i="2"/>
  <c r="U47" i="2" s="1"/>
  <c r="P48" i="2"/>
  <c r="U48" i="2" s="1"/>
  <c r="P49" i="2"/>
  <c r="U49" i="2" s="1"/>
  <c r="P50" i="2"/>
  <c r="U50" i="2" s="1"/>
  <c r="P51" i="2"/>
  <c r="U51" i="2" s="1"/>
  <c r="P52" i="2"/>
  <c r="U52" i="2" s="1"/>
  <c r="P53" i="2"/>
  <c r="U53" i="2" s="1"/>
  <c r="P54" i="2"/>
  <c r="U54" i="2" s="1"/>
  <c r="P55" i="2"/>
  <c r="U55" i="2" s="1"/>
  <c r="P56" i="2"/>
  <c r="U56" i="2" s="1"/>
  <c r="P57" i="2"/>
  <c r="U57" i="2" s="1"/>
  <c r="P58" i="2"/>
  <c r="U58" i="2" s="1"/>
  <c r="P59" i="2"/>
  <c r="U59" i="2" s="1"/>
  <c r="P60" i="2"/>
  <c r="U60" i="2" s="1"/>
  <c r="P61" i="2"/>
  <c r="U61" i="2" s="1"/>
  <c r="P62" i="2"/>
  <c r="U62" i="2" s="1"/>
  <c r="P63" i="2"/>
  <c r="U63" i="2" s="1"/>
  <c r="P64" i="2"/>
  <c r="U64" i="2" s="1"/>
  <c r="P65" i="2"/>
  <c r="U65" i="2" s="1"/>
  <c r="P66" i="2"/>
  <c r="U66" i="2" s="1"/>
  <c r="P67" i="2"/>
  <c r="U67" i="2" s="1"/>
  <c r="P68" i="2"/>
  <c r="U68" i="2" s="1"/>
  <c r="P69" i="2"/>
  <c r="U69" i="2" s="1"/>
  <c r="P70" i="2"/>
  <c r="U70" i="2" s="1"/>
  <c r="P71" i="2"/>
  <c r="U71" i="2" s="1"/>
  <c r="P72" i="2"/>
  <c r="U72" i="2" s="1"/>
  <c r="P73" i="2"/>
  <c r="U73" i="2" s="1"/>
  <c r="P74" i="2"/>
  <c r="U74" i="2" s="1"/>
  <c r="P75" i="2"/>
  <c r="U75" i="2" s="1"/>
  <c r="P76" i="2"/>
  <c r="U76" i="2" s="1"/>
  <c r="P77" i="2"/>
  <c r="U77" i="2" s="1"/>
  <c r="P78" i="2"/>
  <c r="U78" i="2" s="1"/>
  <c r="P79" i="2"/>
  <c r="U79" i="2" s="1"/>
  <c r="P80" i="2"/>
  <c r="U80" i="2" s="1"/>
  <c r="P81" i="2"/>
  <c r="U81" i="2" s="1"/>
  <c r="P82" i="2"/>
  <c r="U82" i="2" s="1"/>
  <c r="P83" i="2"/>
  <c r="U83" i="2" s="1"/>
  <c r="P84" i="2"/>
  <c r="U84" i="2" s="1"/>
  <c r="P85" i="2"/>
  <c r="U85" i="2" s="1"/>
  <c r="P86" i="2"/>
  <c r="U86" i="2" s="1"/>
  <c r="P87" i="2"/>
  <c r="U87" i="2" s="1"/>
  <c r="P88" i="2"/>
  <c r="U88" i="2" s="1"/>
  <c r="P89" i="2"/>
  <c r="U89" i="2" s="1"/>
  <c r="P90" i="2"/>
  <c r="U90" i="2" s="1"/>
  <c r="P91" i="2"/>
  <c r="U91" i="2" s="1"/>
  <c r="P92" i="2"/>
  <c r="U92" i="2" s="1"/>
  <c r="P93" i="2"/>
  <c r="U93" i="2" s="1"/>
  <c r="P94" i="2"/>
  <c r="U94" i="2" s="1"/>
  <c r="P95" i="2"/>
  <c r="U95" i="2" s="1"/>
  <c r="P96" i="2"/>
  <c r="U96" i="2" s="1"/>
  <c r="P97" i="2"/>
  <c r="U97" i="2" s="1"/>
  <c r="P98" i="2"/>
  <c r="U98" i="2" s="1"/>
  <c r="P99" i="2"/>
  <c r="U99" i="2" s="1"/>
  <c r="P100" i="2"/>
  <c r="U100" i="2" s="1"/>
  <c r="P101" i="2"/>
  <c r="U101" i="2" s="1"/>
  <c r="P102" i="2"/>
  <c r="U102" i="2" s="1"/>
  <c r="P103" i="2"/>
  <c r="U103" i="2" s="1"/>
  <c r="P104" i="2"/>
  <c r="U104" i="2" s="1"/>
  <c r="P105" i="2"/>
  <c r="U105" i="2" s="1"/>
  <c r="P106" i="2"/>
  <c r="U106" i="2" s="1"/>
  <c r="P107" i="2"/>
  <c r="U107" i="2" s="1"/>
  <c r="P108" i="2"/>
  <c r="U108" i="2" s="1"/>
  <c r="P109" i="2"/>
  <c r="U109" i="2" s="1"/>
  <c r="P110" i="2"/>
  <c r="U110" i="2" s="1"/>
  <c r="P111" i="2"/>
  <c r="U111" i="2" s="1"/>
  <c r="P112" i="2"/>
  <c r="U112" i="2" s="1"/>
  <c r="P113" i="2"/>
  <c r="U113" i="2" s="1"/>
  <c r="P114" i="2"/>
  <c r="U114" i="2" s="1"/>
  <c r="P115" i="2"/>
  <c r="U115" i="2" s="1"/>
  <c r="P116" i="2"/>
  <c r="U116" i="2" s="1"/>
  <c r="P117" i="2"/>
  <c r="U117" i="2" s="1"/>
  <c r="P118" i="2"/>
  <c r="U118" i="2" s="1"/>
  <c r="P119" i="2"/>
  <c r="U119" i="2" s="1"/>
  <c r="P120" i="2"/>
  <c r="U120" i="2" s="1"/>
  <c r="P121" i="2"/>
  <c r="U121" i="2" s="1"/>
  <c r="P122" i="2"/>
  <c r="U122" i="2" s="1"/>
  <c r="P123" i="2"/>
  <c r="U123" i="2" s="1"/>
  <c r="P124" i="2"/>
  <c r="U124" i="2" s="1"/>
  <c r="P125" i="2"/>
  <c r="U125" i="2" s="1"/>
  <c r="P126" i="2"/>
  <c r="U126" i="2" s="1"/>
  <c r="P127" i="2"/>
  <c r="U127" i="2" s="1"/>
  <c r="P128" i="2"/>
  <c r="U128" i="2" s="1"/>
  <c r="P129" i="2"/>
  <c r="U129" i="2" s="1"/>
  <c r="P130" i="2"/>
  <c r="U130" i="2" s="1"/>
  <c r="P131" i="2"/>
  <c r="U131" i="2" s="1"/>
  <c r="P132" i="2"/>
  <c r="U132" i="2" s="1"/>
  <c r="P133" i="2"/>
  <c r="U133" i="2" s="1"/>
  <c r="P134" i="2"/>
  <c r="U134" i="2" s="1"/>
  <c r="P135" i="2"/>
  <c r="U135" i="2" s="1"/>
  <c r="P136" i="2"/>
  <c r="U136" i="2" s="1"/>
  <c r="P137" i="2"/>
  <c r="U137" i="2" s="1"/>
  <c r="P138" i="2"/>
  <c r="U138" i="2" s="1"/>
  <c r="P139" i="2"/>
  <c r="U139" i="2" s="1"/>
  <c r="P140" i="2"/>
  <c r="U140" i="2" s="1"/>
  <c r="P141" i="2"/>
  <c r="U141" i="2" s="1"/>
  <c r="P142" i="2"/>
  <c r="U142" i="2" s="1"/>
  <c r="P143" i="2"/>
  <c r="U143" i="2" s="1"/>
  <c r="P144" i="2"/>
  <c r="U144" i="2" s="1"/>
  <c r="P145" i="2"/>
  <c r="U145" i="2" s="1"/>
  <c r="P146" i="2"/>
  <c r="U146" i="2" s="1"/>
  <c r="P147" i="2"/>
  <c r="U147" i="2" s="1"/>
  <c r="P148" i="2"/>
  <c r="U148" i="2" s="1"/>
  <c r="P149" i="2"/>
  <c r="U149" i="2" s="1"/>
  <c r="P150" i="2"/>
  <c r="U150" i="2" s="1"/>
  <c r="P151" i="2"/>
  <c r="U151" i="2" s="1"/>
  <c r="P152" i="2"/>
  <c r="U152" i="2" s="1"/>
  <c r="P153" i="2"/>
  <c r="U153" i="2" s="1"/>
  <c r="P154" i="2"/>
  <c r="U154" i="2" s="1"/>
  <c r="P155" i="2"/>
  <c r="U155" i="2" s="1"/>
  <c r="P156" i="2"/>
  <c r="U156" i="2" s="1"/>
  <c r="P157" i="2"/>
  <c r="U157" i="2" s="1"/>
  <c r="P158" i="2"/>
  <c r="U158" i="2" s="1"/>
  <c r="P159" i="2"/>
  <c r="U159" i="2" s="1"/>
  <c r="P160" i="2"/>
  <c r="U160" i="2" s="1"/>
  <c r="P161" i="2"/>
  <c r="U161" i="2" s="1"/>
  <c r="P162" i="2"/>
  <c r="U162" i="2" s="1"/>
  <c r="P163" i="2"/>
  <c r="U163" i="2" s="1"/>
  <c r="P164" i="2"/>
  <c r="U164" i="2" s="1"/>
  <c r="P165" i="2"/>
  <c r="U165" i="2" s="1"/>
  <c r="P166" i="2"/>
  <c r="U166" i="2" s="1"/>
  <c r="P167" i="2"/>
  <c r="U167" i="2" s="1"/>
  <c r="P168" i="2"/>
  <c r="U168" i="2" s="1"/>
  <c r="P169" i="2"/>
  <c r="U169" i="2" s="1"/>
  <c r="P170" i="2"/>
  <c r="U170" i="2" s="1"/>
  <c r="P171" i="2"/>
  <c r="U171" i="2" s="1"/>
  <c r="P172" i="2"/>
  <c r="U172" i="2" s="1"/>
  <c r="P173" i="2"/>
  <c r="U173" i="2" s="1"/>
  <c r="P174" i="2"/>
  <c r="U174" i="2" s="1"/>
  <c r="P175" i="2"/>
  <c r="U175" i="2" s="1"/>
  <c r="P176" i="2"/>
  <c r="U176" i="2" s="1"/>
  <c r="P177" i="2"/>
  <c r="U177" i="2" s="1"/>
  <c r="P178" i="2"/>
  <c r="U178" i="2" s="1"/>
  <c r="P179" i="2"/>
  <c r="U179" i="2" s="1"/>
  <c r="P180" i="2"/>
  <c r="U180" i="2" s="1"/>
  <c r="P181" i="2"/>
  <c r="U181" i="2" s="1"/>
  <c r="P182" i="2"/>
  <c r="U182" i="2" s="1"/>
  <c r="P183" i="2"/>
  <c r="U183" i="2" s="1"/>
  <c r="P184" i="2"/>
  <c r="U184" i="2" s="1"/>
  <c r="P185" i="2"/>
  <c r="U185" i="2" s="1"/>
  <c r="P186" i="2"/>
  <c r="U186" i="2" s="1"/>
  <c r="P187" i="2"/>
  <c r="U187" i="2" s="1"/>
  <c r="P188" i="2"/>
  <c r="U188" i="2" s="1"/>
  <c r="P189" i="2"/>
  <c r="U189" i="2" s="1"/>
  <c r="P190" i="2"/>
  <c r="U190" i="2" s="1"/>
  <c r="P191" i="2"/>
  <c r="U191" i="2" s="1"/>
  <c r="P192" i="2"/>
  <c r="U192" i="2" s="1"/>
  <c r="P193" i="2"/>
  <c r="U193" i="2" s="1"/>
  <c r="P194" i="2"/>
  <c r="U194" i="2" s="1"/>
  <c r="P195" i="2"/>
  <c r="U195" i="2" s="1"/>
  <c r="P196" i="2"/>
  <c r="U196" i="2" s="1"/>
  <c r="P197" i="2"/>
  <c r="U197" i="2" s="1"/>
  <c r="P198" i="2"/>
  <c r="U198" i="2" s="1"/>
  <c r="P199" i="2"/>
  <c r="U199" i="2" s="1"/>
  <c r="P200" i="2"/>
  <c r="U200" i="2" s="1"/>
  <c r="P201" i="2"/>
  <c r="U201" i="2" s="1"/>
  <c r="P202" i="2"/>
  <c r="U202" i="2" s="1"/>
  <c r="P203" i="2"/>
  <c r="U203" i="2" s="1"/>
  <c r="P204" i="2"/>
  <c r="U204" i="2" s="1"/>
  <c r="P205" i="2"/>
  <c r="U205" i="2" s="1"/>
  <c r="P206" i="2"/>
  <c r="U206" i="2" s="1"/>
  <c r="P207" i="2"/>
  <c r="U207" i="2" s="1"/>
  <c r="P208" i="2"/>
  <c r="U208" i="2" s="1"/>
  <c r="P209" i="2"/>
  <c r="U209" i="2" s="1"/>
  <c r="P210" i="2"/>
  <c r="U210" i="2" s="1"/>
  <c r="P211" i="2"/>
  <c r="U211" i="2" s="1"/>
  <c r="P212" i="2"/>
  <c r="U212" i="2" s="1"/>
  <c r="P213" i="2"/>
  <c r="U213" i="2" s="1"/>
  <c r="P214" i="2"/>
  <c r="U214" i="2" s="1"/>
  <c r="P215" i="2"/>
  <c r="U215" i="2" s="1"/>
  <c r="P216" i="2"/>
  <c r="U216" i="2" s="1"/>
  <c r="P217" i="2"/>
  <c r="U217" i="2" s="1"/>
  <c r="P218" i="2"/>
  <c r="U218" i="2" s="1"/>
  <c r="P219" i="2"/>
  <c r="U219" i="2" s="1"/>
  <c r="P220" i="2"/>
  <c r="U220" i="2" s="1"/>
  <c r="P221" i="2"/>
  <c r="U221" i="2" s="1"/>
  <c r="P222" i="2"/>
  <c r="U222" i="2" s="1"/>
  <c r="P223" i="2"/>
  <c r="U223" i="2" s="1"/>
  <c r="P224" i="2"/>
  <c r="U224" i="2" s="1"/>
  <c r="P225" i="2"/>
  <c r="U225" i="2" s="1"/>
  <c r="P226" i="2"/>
  <c r="U226" i="2" s="1"/>
  <c r="P227" i="2"/>
  <c r="U227" i="2" s="1"/>
  <c r="P228" i="2"/>
  <c r="U228" i="2" s="1"/>
  <c r="P229" i="2"/>
  <c r="U229" i="2" s="1"/>
  <c r="P230" i="2"/>
  <c r="U230" i="2" s="1"/>
  <c r="P231" i="2"/>
  <c r="U231" i="2" s="1"/>
  <c r="P232" i="2"/>
  <c r="U232" i="2" s="1"/>
  <c r="P233" i="2"/>
  <c r="U233" i="2" s="1"/>
  <c r="P234" i="2"/>
  <c r="U234" i="2" s="1"/>
  <c r="P235" i="2"/>
  <c r="U235" i="2" s="1"/>
  <c r="P236" i="2"/>
  <c r="U236" i="2" s="1"/>
  <c r="P237" i="2"/>
  <c r="U237" i="2" s="1"/>
  <c r="P238" i="2"/>
  <c r="U238" i="2" s="1"/>
  <c r="P239" i="2"/>
  <c r="U239" i="2" s="1"/>
  <c r="P240" i="2"/>
  <c r="U240" i="2" s="1"/>
  <c r="P241" i="2"/>
  <c r="U241" i="2" s="1"/>
  <c r="P242" i="2"/>
  <c r="U242" i="2" s="1"/>
  <c r="P243" i="2"/>
  <c r="U243" i="2" s="1"/>
  <c r="P244" i="2"/>
  <c r="U244" i="2" s="1"/>
  <c r="P245" i="2"/>
  <c r="U245" i="2" s="1"/>
  <c r="P246" i="2"/>
  <c r="U246" i="2" s="1"/>
  <c r="P247" i="2"/>
  <c r="U247" i="2" s="1"/>
  <c r="P248" i="2"/>
  <c r="U248" i="2" s="1"/>
  <c r="P249" i="2"/>
  <c r="U249" i="2" s="1"/>
  <c r="P250" i="2"/>
  <c r="U250" i="2" s="1"/>
  <c r="P251" i="2"/>
  <c r="U251" i="2" s="1"/>
  <c r="P252" i="2"/>
  <c r="U252" i="2" s="1"/>
  <c r="P253" i="2"/>
  <c r="U253" i="2" s="1"/>
  <c r="P254" i="2"/>
  <c r="U254" i="2" s="1"/>
  <c r="P255" i="2"/>
  <c r="U255" i="2" s="1"/>
  <c r="P256" i="2"/>
  <c r="U256" i="2" s="1"/>
  <c r="P257" i="2"/>
  <c r="U257" i="2" s="1"/>
  <c r="P258" i="2"/>
  <c r="U258" i="2" s="1"/>
  <c r="P259" i="2"/>
  <c r="U259" i="2" s="1"/>
  <c r="P260" i="2"/>
  <c r="U260" i="2" s="1"/>
  <c r="P261" i="2"/>
  <c r="U261" i="2" s="1"/>
  <c r="P262" i="2"/>
  <c r="U262" i="2" s="1"/>
  <c r="P263" i="2"/>
  <c r="U263" i="2" s="1"/>
  <c r="P264" i="2"/>
  <c r="U264" i="2" s="1"/>
  <c r="P265" i="2"/>
  <c r="U265" i="2" s="1"/>
  <c r="P266" i="2"/>
  <c r="U266" i="2" s="1"/>
  <c r="P267" i="2"/>
  <c r="U267" i="2" s="1"/>
  <c r="P268" i="2"/>
  <c r="U268" i="2" s="1"/>
  <c r="P269" i="2"/>
  <c r="U269" i="2" s="1"/>
  <c r="P270" i="2"/>
  <c r="U270" i="2" s="1"/>
  <c r="P271" i="2"/>
  <c r="U271" i="2" s="1"/>
  <c r="P272" i="2"/>
  <c r="U272" i="2" s="1"/>
  <c r="P273" i="2"/>
  <c r="U273" i="2" s="1"/>
  <c r="P274" i="2"/>
  <c r="U274" i="2" s="1"/>
  <c r="P275" i="2"/>
  <c r="U275" i="2" s="1"/>
  <c r="P276" i="2"/>
  <c r="U276" i="2" s="1"/>
  <c r="P277" i="2"/>
  <c r="U277" i="2" s="1"/>
  <c r="P278" i="2"/>
  <c r="U278" i="2" s="1"/>
  <c r="P279" i="2"/>
  <c r="U279" i="2" s="1"/>
  <c r="P280" i="2"/>
  <c r="U280" i="2" s="1"/>
  <c r="P281" i="2"/>
  <c r="U281" i="2" s="1"/>
  <c r="P282" i="2"/>
  <c r="U282" i="2" s="1"/>
  <c r="P283" i="2"/>
  <c r="U283" i="2" s="1"/>
  <c r="P284" i="2"/>
  <c r="U284" i="2" s="1"/>
  <c r="P285" i="2"/>
  <c r="U285" i="2" s="1"/>
  <c r="P286" i="2"/>
  <c r="U286" i="2" s="1"/>
  <c r="P287" i="2"/>
  <c r="U287" i="2" s="1"/>
  <c r="P288" i="2"/>
  <c r="U288" i="2" s="1"/>
  <c r="P289" i="2"/>
  <c r="U289" i="2" s="1"/>
  <c r="P290" i="2"/>
  <c r="U290" i="2" s="1"/>
  <c r="P291" i="2"/>
  <c r="U291" i="2" s="1"/>
  <c r="P292" i="2"/>
  <c r="U292" i="2" s="1"/>
  <c r="P293" i="2"/>
  <c r="U293" i="2" s="1"/>
  <c r="P294" i="2"/>
  <c r="U294" i="2" s="1"/>
  <c r="P295" i="2"/>
  <c r="U295" i="2" s="1"/>
  <c r="P296" i="2"/>
  <c r="U296" i="2" s="1"/>
  <c r="P297" i="2"/>
  <c r="U297" i="2" s="1"/>
  <c r="P298" i="2"/>
  <c r="U298" i="2" s="1"/>
  <c r="P299" i="2"/>
  <c r="U299" i="2" s="1"/>
  <c r="P300" i="2"/>
  <c r="U300" i="2" s="1"/>
  <c r="P301" i="2"/>
  <c r="U301" i="2" s="1"/>
  <c r="P302" i="2"/>
  <c r="U302" i="2" s="1"/>
  <c r="P303" i="2"/>
  <c r="U303" i="2" s="1"/>
  <c r="P304" i="2"/>
  <c r="U304" i="2" s="1"/>
  <c r="P305" i="2"/>
  <c r="U305" i="2" s="1"/>
  <c r="P306" i="2"/>
  <c r="U306" i="2" s="1"/>
  <c r="P307" i="2"/>
  <c r="U307" i="2" s="1"/>
  <c r="P308" i="2"/>
  <c r="U308" i="2" s="1"/>
  <c r="P309" i="2"/>
  <c r="U309" i="2" s="1"/>
  <c r="P310" i="2"/>
  <c r="U310" i="2" s="1"/>
  <c r="P311" i="2"/>
  <c r="U311" i="2" s="1"/>
  <c r="P312" i="2"/>
  <c r="U312" i="2" s="1"/>
  <c r="P313" i="2"/>
  <c r="U313" i="2" s="1"/>
  <c r="P314" i="2"/>
  <c r="U314" i="2" s="1"/>
  <c r="P315" i="2"/>
  <c r="U315" i="2" s="1"/>
  <c r="P316" i="2"/>
  <c r="U316" i="2" s="1"/>
  <c r="P317" i="2"/>
  <c r="U317" i="2" s="1"/>
  <c r="P318" i="2"/>
  <c r="U318" i="2" s="1"/>
  <c r="P319" i="2"/>
  <c r="U319" i="2" s="1"/>
  <c r="P320" i="2"/>
  <c r="U320" i="2" s="1"/>
  <c r="P321" i="2"/>
  <c r="U321" i="2" s="1"/>
  <c r="P322" i="2"/>
  <c r="U322" i="2" s="1"/>
  <c r="P323" i="2"/>
  <c r="U323" i="2" s="1"/>
  <c r="P324" i="2"/>
  <c r="U324" i="2" s="1"/>
  <c r="P325" i="2"/>
  <c r="U325" i="2" s="1"/>
  <c r="P326" i="2"/>
  <c r="U326" i="2" s="1"/>
  <c r="P327" i="2"/>
  <c r="U327" i="2" s="1"/>
  <c r="P328" i="2"/>
  <c r="U328" i="2" s="1"/>
  <c r="P329" i="2"/>
  <c r="U329" i="2" s="1"/>
  <c r="P330" i="2"/>
  <c r="U330" i="2" s="1"/>
  <c r="P331" i="2"/>
  <c r="U331" i="2" s="1"/>
  <c r="P332" i="2"/>
  <c r="U332" i="2" s="1"/>
  <c r="P333" i="2"/>
  <c r="U333" i="2" s="1"/>
  <c r="P334" i="2"/>
  <c r="U334" i="2" s="1"/>
  <c r="P335" i="2"/>
  <c r="U335" i="2" s="1"/>
  <c r="P336" i="2"/>
  <c r="U336" i="2" s="1"/>
  <c r="P337" i="2"/>
  <c r="U337" i="2" s="1"/>
  <c r="P338" i="2"/>
  <c r="U338" i="2" s="1"/>
  <c r="P339" i="2"/>
  <c r="U339" i="2" s="1"/>
  <c r="P340" i="2"/>
  <c r="U340" i="2" s="1"/>
  <c r="P341" i="2"/>
  <c r="U341" i="2" s="1"/>
  <c r="P342" i="2"/>
  <c r="U342" i="2" s="1"/>
  <c r="P343" i="2"/>
  <c r="U343" i="2" s="1"/>
  <c r="P344" i="2"/>
  <c r="U344" i="2" s="1"/>
  <c r="P345" i="2"/>
  <c r="U345" i="2" s="1"/>
  <c r="P346" i="2"/>
  <c r="U346" i="2" s="1"/>
  <c r="P347" i="2"/>
  <c r="U347" i="2" s="1"/>
  <c r="P348" i="2"/>
  <c r="U348" i="2" s="1"/>
  <c r="P349" i="2"/>
  <c r="U349" i="2" s="1"/>
  <c r="P350" i="2"/>
  <c r="U350" i="2" s="1"/>
  <c r="P351" i="2"/>
  <c r="U351" i="2" s="1"/>
  <c r="P352" i="2"/>
  <c r="U352" i="2" s="1"/>
  <c r="P353" i="2"/>
  <c r="U353" i="2" s="1"/>
  <c r="P354" i="2"/>
  <c r="U354" i="2" s="1"/>
  <c r="P355" i="2"/>
  <c r="U355" i="2" s="1"/>
  <c r="P356" i="2"/>
  <c r="U356" i="2" s="1"/>
  <c r="P357" i="2"/>
  <c r="U357" i="2" s="1"/>
  <c r="P358" i="2"/>
  <c r="U358" i="2" s="1"/>
  <c r="P359" i="2"/>
  <c r="U359" i="2" s="1"/>
  <c r="P360" i="2"/>
  <c r="U360" i="2" s="1"/>
  <c r="P361" i="2"/>
  <c r="U361" i="2" s="1"/>
  <c r="P362" i="2"/>
  <c r="U362" i="2" s="1"/>
  <c r="P363" i="2"/>
  <c r="U363" i="2" s="1"/>
  <c r="P364" i="2"/>
  <c r="U364" i="2" s="1"/>
  <c r="P365" i="2"/>
  <c r="U365" i="2" s="1"/>
  <c r="P366" i="2"/>
  <c r="U366" i="2" s="1"/>
  <c r="P367" i="2"/>
  <c r="U367" i="2" s="1"/>
  <c r="P368" i="2"/>
  <c r="U368" i="2" s="1"/>
  <c r="P369" i="2"/>
  <c r="U369" i="2" s="1"/>
  <c r="P370" i="2"/>
  <c r="U370" i="2" s="1"/>
  <c r="P371" i="2"/>
  <c r="U371" i="2" s="1"/>
  <c r="P372" i="2"/>
  <c r="U372" i="2" s="1"/>
  <c r="P373" i="2"/>
  <c r="U373" i="2" s="1"/>
  <c r="P374" i="2"/>
  <c r="U374" i="2" s="1"/>
  <c r="P375" i="2"/>
  <c r="U375" i="2" s="1"/>
  <c r="P376" i="2"/>
  <c r="U376" i="2" s="1"/>
  <c r="P377" i="2"/>
  <c r="U377" i="2" s="1"/>
  <c r="P378" i="2"/>
  <c r="U378" i="2" s="1"/>
  <c r="P379" i="2"/>
  <c r="U379" i="2" s="1"/>
  <c r="P380" i="2"/>
  <c r="U380" i="2" s="1"/>
  <c r="P381" i="2"/>
  <c r="U381" i="2" s="1"/>
  <c r="P382" i="2"/>
  <c r="U382" i="2" s="1"/>
  <c r="P383" i="2"/>
  <c r="U383" i="2" s="1"/>
  <c r="P384" i="2"/>
  <c r="U384" i="2" s="1"/>
  <c r="P385" i="2"/>
  <c r="U385" i="2" s="1"/>
  <c r="P386" i="2"/>
  <c r="U386" i="2" s="1"/>
  <c r="P387" i="2"/>
  <c r="U387" i="2" s="1"/>
  <c r="P388" i="2"/>
  <c r="U388" i="2" s="1"/>
  <c r="P389" i="2"/>
  <c r="U389" i="2" s="1"/>
  <c r="P390" i="2"/>
  <c r="U390" i="2" s="1"/>
  <c r="P391" i="2"/>
  <c r="U391" i="2" s="1"/>
  <c r="P392" i="2"/>
  <c r="U392" i="2" s="1"/>
  <c r="P393" i="2"/>
  <c r="U393" i="2" s="1"/>
  <c r="P394" i="2"/>
  <c r="U394" i="2" s="1"/>
  <c r="P395" i="2"/>
  <c r="U395" i="2" s="1"/>
  <c r="P396" i="2"/>
  <c r="U396" i="2" s="1"/>
  <c r="P397" i="2"/>
  <c r="U397" i="2" s="1"/>
  <c r="P398" i="2"/>
  <c r="U398" i="2" s="1"/>
  <c r="P399" i="2"/>
  <c r="U399" i="2" s="1"/>
  <c r="P400" i="2"/>
  <c r="U400" i="2" s="1"/>
  <c r="P401" i="2"/>
  <c r="U401" i="2" s="1"/>
  <c r="P402" i="2"/>
  <c r="U402" i="2" s="1"/>
  <c r="P403" i="2"/>
  <c r="U403" i="2" s="1"/>
  <c r="P404" i="2"/>
  <c r="U404" i="2" s="1"/>
  <c r="P405" i="2"/>
  <c r="U405" i="2" s="1"/>
  <c r="P406" i="2"/>
  <c r="U406" i="2" s="1"/>
  <c r="P407" i="2"/>
  <c r="U407" i="2" s="1"/>
  <c r="P408" i="2"/>
  <c r="U408" i="2" s="1"/>
  <c r="P409" i="2"/>
  <c r="U409" i="2" s="1"/>
  <c r="P410" i="2"/>
  <c r="U410" i="2" s="1"/>
  <c r="P411" i="2"/>
  <c r="U411" i="2" s="1"/>
  <c r="P412" i="2"/>
  <c r="U412" i="2" s="1"/>
  <c r="P413" i="2"/>
  <c r="U413" i="2" s="1"/>
  <c r="P414" i="2"/>
  <c r="U414" i="2" s="1"/>
  <c r="P415" i="2"/>
  <c r="U415" i="2" s="1"/>
  <c r="P416" i="2"/>
  <c r="U416" i="2" s="1"/>
  <c r="P417" i="2"/>
  <c r="U417" i="2" s="1"/>
  <c r="P418" i="2"/>
  <c r="U418" i="2" s="1"/>
  <c r="P419" i="2"/>
  <c r="U419" i="2" s="1"/>
  <c r="P420" i="2"/>
  <c r="U420" i="2" s="1"/>
  <c r="P421" i="2"/>
  <c r="U421" i="2" s="1"/>
  <c r="P422" i="2"/>
  <c r="U422" i="2" s="1"/>
  <c r="P423" i="2"/>
  <c r="U423" i="2" s="1"/>
  <c r="P424" i="2"/>
  <c r="U424" i="2" s="1"/>
  <c r="P425" i="2"/>
  <c r="U425" i="2" s="1"/>
  <c r="P426" i="2"/>
  <c r="U426" i="2" s="1"/>
  <c r="P427" i="2"/>
  <c r="U427" i="2" s="1"/>
  <c r="P428" i="2"/>
  <c r="U428" i="2" s="1"/>
  <c r="P429" i="2"/>
  <c r="U429" i="2" s="1"/>
  <c r="P430" i="2"/>
  <c r="U430" i="2" s="1"/>
  <c r="P431" i="2"/>
  <c r="U431" i="2" s="1"/>
  <c r="P432" i="2"/>
  <c r="U432" i="2" s="1"/>
  <c r="P433" i="2"/>
  <c r="U433" i="2" s="1"/>
  <c r="P434" i="2"/>
  <c r="U434" i="2" s="1"/>
  <c r="P435" i="2"/>
  <c r="U435" i="2" s="1"/>
  <c r="P436" i="2"/>
  <c r="U436" i="2" s="1"/>
  <c r="P437" i="2"/>
  <c r="U437" i="2" s="1"/>
  <c r="P438" i="2"/>
  <c r="U438" i="2" s="1"/>
  <c r="P439" i="2"/>
  <c r="U439" i="2" s="1"/>
  <c r="P440" i="2"/>
  <c r="U440" i="2" s="1"/>
  <c r="P441" i="2"/>
  <c r="U441" i="2" s="1"/>
  <c r="P442" i="2"/>
  <c r="U442" i="2" s="1"/>
  <c r="P443" i="2"/>
  <c r="U443" i="2" s="1"/>
  <c r="P444" i="2"/>
  <c r="U444" i="2" s="1"/>
  <c r="P445" i="2"/>
  <c r="U445" i="2" s="1"/>
  <c r="P446" i="2"/>
  <c r="U446" i="2" s="1"/>
  <c r="P447" i="2"/>
  <c r="U447" i="2" s="1"/>
  <c r="P448" i="2"/>
  <c r="U448" i="2" s="1"/>
  <c r="P449" i="2"/>
  <c r="U449" i="2" s="1"/>
  <c r="P450" i="2"/>
  <c r="U450" i="2" s="1"/>
  <c r="P451" i="2"/>
  <c r="U451" i="2" s="1"/>
  <c r="P452" i="2"/>
  <c r="U452" i="2" s="1"/>
  <c r="P453" i="2"/>
  <c r="U453" i="2" s="1"/>
  <c r="P454" i="2"/>
  <c r="U454" i="2" s="1"/>
  <c r="P455" i="2"/>
  <c r="U455" i="2" s="1"/>
  <c r="P456" i="2"/>
  <c r="U456" i="2" s="1"/>
  <c r="P457" i="2"/>
  <c r="U457" i="2" s="1"/>
  <c r="P458" i="2"/>
  <c r="U458" i="2" s="1"/>
  <c r="P459" i="2"/>
  <c r="U459" i="2" s="1"/>
  <c r="P460" i="2"/>
  <c r="U460" i="2" s="1"/>
  <c r="P461" i="2"/>
  <c r="U461" i="2" s="1"/>
  <c r="P462" i="2"/>
  <c r="U462" i="2" s="1"/>
  <c r="P463" i="2"/>
  <c r="U463" i="2" s="1"/>
  <c r="P464" i="2"/>
  <c r="U464" i="2" s="1"/>
  <c r="P465" i="2"/>
  <c r="U465" i="2" s="1"/>
  <c r="P466" i="2"/>
  <c r="U466" i="2" s="1"/>
  <c r="P467" i="2"/>
  <c r="U467" i="2" s="1"/>
  <c r="P468" i="2"/>
  <c r="U468" i="2" s="1"/>
  <c r="P469" i="2"/>
  <c r="U469" i="2" s="1"/>
  <c r="P470" i="2"/>
  <c r="U470" i="2" s="1"/>
  <c r="P471" i="2"/>
  <c r="U471" i="2" s="1"/>
  <c r="P472" i="2"/>
  <c r="U472" i="2" s="1"/>
  <c r="P473" i="2"/>
  <c r="U473" i="2" s="1"/>
  <c r="P474" i="2"/>
  <c r="U474" i="2" s="1"/>
  <c r="P475" i="2"/>
  <c r="U475" i="2" s="1"/>
  <c r="P476" i="2"/>
  <c r="U476" i="2" s="1"/>
  <c r="P477" i="2"/>
  <c r="U477" i="2" s="1"/>
  <c r="P478" i="2"/>
  <c r="U478" i="2" s="1"/>
  <c r="P479" i="2"/>
  <c r="U479" i="2" s="1"/>
  <c r="P480" i="2"/>
  <c r="U480" i="2" s="1"/>
  <c r="P481" i="2"/>
  <c r="U481" i="2" s="1"/>
  <c r="P482" i="2"/>
  <c r="U482" i="2" s="1"/>
  <c r="P483" i="2"/>
  <c r="U483" i="2" s="1"/>
  <c r="P484" i="2"/>
  <c r="U484" i="2" s="1"/>
  <c r="P485" i="2"/>
  <c r="U485" i="2" s="1"/>
  <c r="P486" i="2"/>
  <c r="U486" i="2" s="1"/>
  <c r="P487" i="2"/>
  <c r="U487" i="2" s="1"/>
  <c r="P488" i="2"/>
  <c r="U488" i="2" s="1"/>
  <c r="P489" i="2"/>
  <c r="U489" i="2" s="1"/>
  <c r="P490" i="2"/>
  <c r="U490" i="2" s="1"/>
  <c r="P491" i="2"/>
  <c r="U491" i="2" s="1"/>
  <c r="P492" i="2"/>
  <c r="U492" i="2" s="1"/>
  <c r="P493" i="2"/>
  <c r="U493" i="2" s="1"/>
  <c r="P494" i="2"/>
  <c r="U494" i="2" s="1"/>
  <c r="P495" i="2"/>
  <c r="U495" i="2" s="1"/>
  <c r="P496" i="2"/>
  <c r="U496" i="2" s="1"/>
  <c r="P497" i="2"/>
  <c r="U497" i="2" s="1"/>
  <c r="P498" i="2"/>
  <c r="U498" i="2" s="1"/>
  <c r="P499" i="2"/>
  <c r="U499" i="2" s="1"/>
  <c r="P500" i="2"/>
  <c r="U500" i="2" s="1"/>
  <c r="P501" i="2"/>
  <c r="U501" i="2" s="1"/>
  <c r="P502" i="2"/>
  <c r="U502" i="2" s="1"/>
  <c r="P503" i="2"/>
  <c r="U503" i="2" s="1"/>
  <c r="P504" i="2"/>
  <c r="U504" i="2" s="1"/>
  <c r="P505" i="2"/>
  <c r="U505" i="2" s="1"/>
  <c r="P506" i="2"/>
  <c r="U506" i="2" s="1"/>
  <c r="P507" i="2"/>
  <c r="U507" i="2" s="1"/>
  <c r="P508" i="2"/>
  <c r="U508" i="2" s="1"/>
  <c r="P509" i="2"/>
  <c r="U509" i="2" s="1"/>
  <c r="P510" i="2"/>
  <c r="U510" i="2" s="1"/>
  <c r="P511" i="2"/>
  <c r="U511" i="2" s="1"/>
  <c r="P512" i="2"/>
  <c r="U512" i="2" s="1"/>
  <c r="P513" i="2"/>
  <c r="U513" i="2" s="1"/>
  <c r="P514" i="2"/>
  <c r="U514" i="2" s="1"/>
  <c r="P515" i="2"/>
  <c r="U515" i="2" s="1"/>
  <c r="P516" i="2"/>
  <c r="U516" i="2" s="1"/>
  <c r="P517" i="2"/>
  <c r="U517" i="2" s="1"/>
  <c r="P518" i="2"/>
  <c r="U518" i="2" s="1"/>
  <c r="P519" i="2"/>
  <c r="U519" i="2" s="1"/>
  <c r="P520" i="2"/>
  <c r="U520" i="2" s="1"/>
  <c r="P521" i="2"/>
  <c r="U521" i="2" s="1"/>
  <c r="P522" i="2"/>
  <c r="U522" i="2" s="1"/>
  <c r="P523" i="2"/>
  <c r="U523" i="2" s="1"/>
  <c r="P524" i="2"/>
  <c r="U524" i="2" s="1"/>
  <c r="P525" i="2"/>
  <c r="U525" i="2" s="1"/>
  <c r="P526" i="2"/>
  <c r="U526" i="2" s="1"/>
  <c r="P527" i="2"/>
  <c r="U527" i="2" s="1"/>
  <c r="P528" i="2"/>
  <c r="U528" i="2" s="1"/>
  <c r="P529" i="2"/>
  <c r="U529" i="2" s="1"/>
  <c r="P530" i="2"/>
  <c r="U530" i="2" s="1"/>
  <c r="P531" i="2"/>
  <c r="U531" i="2" s="1"/>
  <c r="P532" i="2"/>
  <c r="U532" i="2" s="1"/>
  <c r="P533" i="2"/>
  <c r="U533" i="2" s="1"/>
  <c r="P534" i="2"/>
  <c r="U534" i="2" s="1"/>
  <c r="P535" i="2"/>
  <c r="U535" i="2" s="1"/>
  <c r="P536" i="2"/>
  <c r="U536" i="2" s="1"/>
  <c r="P537" i="2"/>
  <c r="U537" i="2" s="1"/>
  <c r="P538" i="2"/>
  <c r="U538" i="2" s="1"/>
  <c r="P539" i="2"/>
  <c r="U539" i="2" s="1"/>
  <c r="P540" i="2"/>
  <c r="U540" i="2" s="1"/>
  <c r="P541" i="2"/>
  <c r="U541" i="2" s="1"/>
  <c r="P542" i="2"/>
  <c r="U542" i="2" s="1"/>
  <c r="P543" i="2"/>
  <c r="U543" i="2" s="1"/>
  <c r="P544" i="2"/>
  <c r="U544" i="2" s="1"/>
  <c r="P545" i="2"/>
  <c r="U545" i="2" s="1"/>
  <c r="P546" i="2"/>
  <c r="U546" i="2" s="1"/>
  <c r="P547" i="2"/>
  <c r="U547" i="2" s="1"/>
  <c r="P548" i="2"/>
  <c r="U548" i="2" s="1"/>
  <c r="P549" i="2"/>
  <c r="U549" i="2" s="1"/>
  <c r="P550" i="2"/>
  <c r="U550" i="2" s="1"/>
  <c r="P551" i="2"/>
  <c r="U551" i="2" s="1"/>
  <c r="P552" i="2"/>
  <c r="U552" i="2" s="1"/>
  <c r="P553" i="2"/>
  <c r="U553" i="2" s="1"/>
  <c r="P554" i="2"/>
  <c r="U554" i="2" s="1"/>
  <c r="P555" i="2"/>
  <c r="U555" i="2" s="1"/>
  <c r="P556" i="2"/>
  <c r="U556" i="2" s="1"/>
  <c r="P557" i="2"/>
  <c r="U557" i="2" s="1"/>
  <c r="P558" i="2"/>
  <c r="U558" i="2" s="1"/>
  <c r="P559" i="2"/>
  <c r="U559" i="2" s="1"/>
  <c r="P560" i="2"/>
  <c r="U560" i="2" s="1"/>
  <c r="P561" i="2"/>
  <c r="U561" i="2" s="1"/>
  <c r="P562" i="2"/>
  <c r="U562" i="2" s="1"/>
  <c r="P563" i="2"/>
  <c r="U563" i="2" s="1"/>
  <c r="P564" i="2"/>
  <c r="U564" i="2" s="1"/>
  <c r="P565" i="2"/>
  <c r="U565" i="2" s="1"/>
  <c r="P566" i="2"/>
  <c r="U566" i="2" s="1"/>
  <c r="P567" i="2"/>
  <c r="U567" i="2" s="1"/>
  <c r="P568" i="2"/>
  <c r="U568" i="2" s="1"/>
  <c r="P569" i="2"/>
  <c r="U569" i="2" s="1"/>
  <c r="P570" i="2"/>
  <c r="U570" i="2" s="1"/>
  <c r="P571" i="2"/>
  <c r="U571" i="2" s="1"/>
  <c r="P572" i="2"/>
  <c r="U572" i="2" s="1"/>
  <c r="P573" i="2"/>
  <c r="U573" i="2" s="1"/>
  <c r="P574" i="2"/>
  <c r="U574" i="2" s="1"/>
  <c r="P575" i="2"/>
  <c r="U575" i="2" s="1"/>
  <c r="P576" i="2"/>
  <c r="U576" i="2" s="1"/>
  <c r="P577" i="2"/>
  <c r="U577" i="2" s="1"/>
  <c r="P578" i="2"/>
  <c r="U578" i="2" s="1"/>
  <c r="P579" i="2"/>
  <c r="U579" i="2" s="1"/>
  <c r="P580" i="2"/>
  <c r="U580" i="2" s="1"/>
  <c r="P581" i="2"/>
  <c r="U581" i="2" s="1"/>
  <c r="P582" i="2"/>
  <c r="U582" i="2" s="1"/>
  <c r="P583" i="2"/>
  <c r="U583" i="2" s="1"/>
  <c r="P584" i="2"/>
  <c r="U584" i="2" s="1"/>
  <c r="P585" i="2"/>
  <c r="U585" i="2" s="1"/>
  <c r="P586" i="2"/>
  <c r="U586" i="2" s="1"/>
  <c r="P587" i="2"/>
  <c r="U587" i="2" s="1"/>
  <c r="P588" i="2"/>
  <c r="U588" i="2" s="1"/>
  <c r="P589" i="2"/>
  <c r="U589" i="2" s="1"/>
  <c r="P590" i="2"/>
  <c r="U590" i="2" s="1"/>
  <c r="P591" i="2"/>
  <c r="U591" i="2" s="1"/>
  <c r="P592" i="2"/>
  <c r="U592" i="2" s="1"/>
  <c r="P593" i="2"/>
  <c r="U593" i="2" s="1"/>
  <c r="P594" i="2"/>
  <c r="U594" i="2" s="1"/>
  <c r="P595" i="2"/>
  <c r="U595" i="2" s="1"/>
  <c r="P596" i="2"/>
  <c r="U596" i="2" s="1"/>
  <c r="P597" i="2"/>
  <c r="U597" i="2" s="1"/>
  <c r="P598" i="2"/>
  <c r="U598" i="2" s="1"/>
  <c r="P599" i="2"/>
  <c r="U599" i="2" s="1"/>
  <c r="P600" i="2"/>
  <c r="U600" i="2" s="1"/>
  <c r="P601" i="2"/>
  <c r="U601" i="2" s="1"/>
  <c r="P602" i="2"/>
  <c r="U602" i="2" s="1"/>
  <c r="P603" i="2"/>
  <c r="U603" i="2" s="1"/>
  <c r="P604" i="2"/>
  <c r="U604" i="2" s="1"/>
  <c r="P605" i="2"/>
  <c r="U605" i="2" s="1"/>
  <c r="P606" i="2"/>
  <c r="U606" i="2" s="1"/>
  <c r="P607" i="2"/>
  <c r="U607" i="2" s="1"/>
  <c r="P608" i="2"/>
  <c r="U608" i="2" s="1"/>
  <c r="P609" i="2"/>
  <c r="U609" i="2" s="1"/>
  <c r="P610" i="2"/>
  <c r="U610" i="2" s="1"/>
  <c r="P611" i="2"/>
  <c r="U611" i="2" s="1"/>
  <c r="P612" i="2"/>
  <c r="U612" i="2" s="1"/>
  <c r="P613" i="2"/>
  <c r="U613" i="2" s="1"/>
  <c r="P614" i="2"/>
  <c r="U614" i="2" s="1"/>
  <c r="P615" i="2"/>
  <c r="U615" i="2" s="1"/>
  <c r="P616" i="2"/>
  <c r="U616" i="2" s="1"/>
  <c r="P617" i="2"/>
  <c r="U617" i="2" s="1"/>
  <c r="P618" i="2"/>
  <c r="U618" i="2" s="1"/>
  <c r="P619" i="2"/>
  <c r="U619" i="2" s="1"/>
  <c r="P620" i="2"/>
  <c r="U620" i="2" s="1"/>
  <c r="P621" i="2"/>
  <c r="U621" i="2" s="1"/>
  <c r="P622" i="2"/>
  <c r="U622" i="2" s="1"/>
  <c r="P623" i="2"/>
  <c r="U623" i="2" s="1"/>
  <c r="P624" i="2"/>
  <c r="U624" i="2" s="1"/>
  <c r="P625" i="2"/>
  <c r="U625" i="2" s="1"/>
  <c r="P626" i="2"/>
  <c r="U626" i="2" s="1"/>
  <c r="P627" i="2"/>
  <c r="U627" i="2" s="1"/>
  <c r="P628" i="2"/>
  <c r="U628" i="2" s="1"/>
  <c r="P629" i="2"/>
  <c r="U629" i="2" s="1"/>
  <c r="P630" i="2"/>
  <c r="U630" i="2" s="1"/>
  <c r="P631" i="2"/>
  <c r="U631" i="2" s="1"/>
  <c r="P632" i="2"/>
  <c r="U632" i="2" s="1"/>
  <c r="P633" i="2"/>
  <c r="U633" i="2" s="1"/>
  <c r="P634" i="2"/>
  <c r="U634" i="2" s="1"/>
  <c r="P635" i="2"/>
  <c r="U635" i="2" s="1"/>
  <c r="P636" i="2"/>
  <c r="U636" i="2" s="1"/>
  <c r="P637" i="2"/>
  <c r="U637" i="2" s="1"/>
  <c r="P638" i="2"/>
  <c r="U638" i="2" s="1"/>
  <c r="P639" i="2"/>
  <c r="U639" i="2" s="1"/>
  <c r="P640" i="2"/>
  <c r="U640" i="2" s="1"/>
  <c r="P641" i="2"/>
  <c r="U641" i="2" s="1"/>
  <c r="P642" i="2"/>
  <c r="U642" i="2" s="1"/>
  <c r="P643" i="2"/>
  <c r="U643" i="2" s="1"/>
  <c r="P644" i="2"/>
  <c r="U644" i="2" s="1"/>
  <c r="P645" i="2"/>
  <c r="U645" i="2" s="1"/>
  <c r="P646" i="2"/>
  <c r="U646" i="2" s="1"/>
  <c r="P647" i="2"/>
  <c r="U647" i="2" s="1"/>
  <c r="P648" i="2"/>
  <c r="U648" i="2" s="1"/>
  <c r="P649" i="2"/>
  <c r="U649" i="2" s="1"/>
  <c r="P650" i="2"/>
  <c r="U650" i="2" s="1"/>
  <c r="P651" i="2"/>
  <c r="U651" i="2" s="1"/>
  <c r="P652" i="2"/>
  <c r="U652" i="2" s="1"/>
  <c r="P653" i="2"/>
  <c r="U653" i="2" s="1"/>
  <c r="P654" i="2"/>
  <c r="U654" i="2" s="1"/>
  <c r="P655" i="2"/>
  <c r="U655" i="2" s="1"/>
  <c r="P656" i="2"/>
  <c r="U656" i="2" s="1"/>
  <c r="P657" i="2"/>
  <c r="U657" i="2" s="1"/>
  <c r="P658" i="2"/>
  <c r="U658" i="2" s="1"/>
  <c r="P659" i="2"/>
  <c r="U659" i="2" s="1"/>
  <c r="P660" i="2"/>
  <c r="U660" i="2" s="1"/>
  <c r="P661" i="2"/>
  <c r="U661" i="2" s="1"/>
  <c r="P662" i="2"/>
  <c r="U662" i="2" s="1"/>
  <c r="P663" i="2"/>
  <c r="U663" i="2" s="1"/>
  <c r="P664" i="2"/>
  <c r="U664" i="2" s="1"/>
  <c r="P665" i="2"/>
  <c r="U665" i="2" s="1"/>
  <c r="P666" i="2"/>
  <c r="U666" i="2" s="1"/>
  <c r="P667" i="2"/>
  <c r="U667" i="2" s="1"/>
  <c r="P668" i="2"/>
  <c r="U668" i="2" s="1"/>
  <c r="P669" i="2"/>
  <c r="U669" i="2" s="1"/>
  <c r="P670" i="2"/>
  <c r="U670" i="2" s="1"/>
  <c r="P671" i="2"/>
  <c r="U671" i="2" s="1"/>
  <c r="P672" i="2"/>
  <c r="U672" i="2" s="1"/>
  <c r="P673" i="2"/>
  <c r="U673" i="2" s="1"/>
  <c r="P674" i="2"/>
  <c r="U674" i="2" s="1"/>
  <c r="P675" i="2"/>
  <c r="U675" i="2" s="1"/>
  <c r="P676" i="2"/>
  <c r="U676" i="2" s="1"/>
  <c r="P677" i="2"/>
  <c r="U677" i="2" s="1"/>
  <c r="P678" i="2"/>
  <c r="U678" i="2" s="1"/>
  <c r="P679" i="2"/>
  <c r="U679" i="2" s="1"/>
  <c r="P680" i="2"/>
  <c r="U680" i="2" s="1"/>
  <c r="P681" i="2"/>
  <c r="U681" i="2" s="1"/>
  <c r="P682" i="2"/>
  <c r="U682" i="2" s="1"/>
  <c r="P683" i="2"/>
  <c r="U683" i="2" s="1"/>
  <c r="P684" i="2"/>
  <c r="U684" i="2" s="1"/>
  <c r="P685" i="2"/>
  <c r="U685" i="2" s="1"/>
  <c r="P686" i="2"/>
  <c r="U686" i="2" s="1"/>
  <c r="P687" i="2"/>
  <c r="U687" i="2" s="1"/>
  <c r="P688" i="2"/>
  <c r="U688" i="2" s="1"/>
  <c r="P689" i="2"/>
  <c r="U689" i="2" s="1"/>
  <c r="P690" i="2"/>
  <c r="U690" i="2" s="1"/>
  <c r="P691" i="2"/>
  <c r="U691" i="2" s="1"/>
  <c r="P692" i="2"/>
  <c r="U692" i="2" s="1"/>
  <c r="P693" i="2"/>
  <c r="U693" i="2" s="1"/>
  <c r="P694" i="2"/>
  <c r="U694" i="2" s="1"/>
  <c r="P695" i="2"/>
  <c r="U695" i="2" s="1"/>
  <c r="P696" i="2"/>
  <c r="U696" i="2" s="1"/>
  <c r="P697" i="2"/>
  <c r="U697" i="2" s="1"/>
  <c r="P698" i="2"/>
  <c r="U698" i="2" s="1"/>
  <c r="P699" i="2"/>
  <c r="U699" i="2" s="1"/>
  <c r="P700" i="2"/>
  <c r="U700" i="2" s="1"/>
  <c r="P701" i="2"/>
  <c r="U701" i="2" s="1"/>
  <c r="P702" i="2"/>
  <c r="U702" i="2" s="1"/>
  <c r="P703" i="2"/>
  <c r="U703" i="2" s="1"/>
  <c r="P704" i="2"/>
  <c r="U704" i="2" s="1"/>
  <c r="P705" i="2"/>
  <c r="U705" i="2" s="1"/>
  <c r="P706" i="2"/>
  <c r="U706" i="2" s="1"/>
  <c r="P707" i="2"/>
  <c r="U707" i="2" s="1"/>
  <c r="P708" i="2"/>
  <c r="U708" i="2" s="1"/>
  <c r="P709" i="2"/>
  <c r="U709" i="2" s="1"/>
  <c r="P710" i="2"/>
  <c r="U710" i="2" s="1"/>
  <c r="P711" i="2"/>
  <c r="U711" i="2" s="1"/>
  <c r="P712" i="2"/>
  <c r="U712" i="2" s="1"/>
  <c r="P713" i="2"/>
  <c r="U713" i="2" s="1"/>
  <c r="P714" i="2"/>
  <c r="U714" i="2" s="1"/>
  <c r="P715" i="2"/>
  <c r="U715" i="2" s="1"/>
  <c r="P716" i="2"/>
  <c r="U716" i="2" s="1"/>
  <c r="P717" i="2"/>
  <c r="U717" i="2" s="1"/>
  <c r="P718" i="2"/>
  <c r="U718" i="2" s="1"/>
  <c r="P719" i="2"/>
  <c r="U719" i="2" s="1"/>
  <c r="P720" i="2"/>
  <c r="U720" i="2" s="1"/>
  <c r="P721" i="2"/>
  <c r="U721" i="2" s="1"/>
  <c r="P722" i="2"/>
  <c r="U722" i="2" s="1"/>
  <c r="P723" i="2"/>
  <c r="U723" i="2" s="1"/>
  <c r="P724" i="2"/>
  <c r="U724" i="2" s="1"/>
  <c r="P725" i="2"/>
  <c r="U725" i="2" s="1"/>
  <c r="P726" i="2"/>
  <c r="U726" i="2" s="1"/>
  <c r="P727" i="2"/>
  <c r="U727" i="2" s="1"/>
  <c r="P728" i="2"/>
  <c r="U728" i="2" s="1"/>
  <c r="P729" i="2"/>
  <c r="U729" i="2" s="1"/>
  <c r="P730" i="2"/>
  <c r="U730" i="2" s="1"/>
  <c r="P731" i="2"/>
  <c r="U731" i="2" s="1"/>
  <c r="P732" i="2"/>
  <c r="U732" i="2" s="1"/>
  <c r="P733" i="2"/>
  <c r="U733" i="2" s="1"/>
  <c r="P734" i="2"/>
  <c r="U734" i="2" s="1"/>
  <c r="P735" i="2"/>
  <c r="U735" i="2" s="1"/>
  <c r="P736" i="2"/>
  <c r="U736" i="2" s="1"/>
  <c r="P737" i="2"/>
  <c r="U737" i="2" s="1"/>
  <c r="P738" i="2"/>
  <c r="U738" i="2" s="1"/>
  <c r="P739" i="2"/>
  <c r="U739" i="2" s="1"/>
  <c r="P740" i="2"/>
  <c r="U740" i="2" s="1"/>
  <c r="P741" i="2"/>
  <c r="U741" i="2" s="1"/>
  <c r="P742" i="2"/>
  <c r="U742" i="2" s="1"/>
  <c r="P743" i="2"/>
  <c r="U743" i="2" s="1"/>
  <c r="P744" i="2"/>
  <c r="U744" i="2" s="1"/>
  <c r="P745" i="2"/>
  <c r="U745" i="2" s="1"/>
  <c r="P746" i="2"/>
  <c r="U746" i="2" s="1"/>
  <c r="P747" i="2"/>
  <c r="U747" i="2" s="1"/>
  <c r="P748" i="2"/>
  <c r="U748" i="2" s="1"/>
  <c r="P749" i="2"/>
  <c r="U749" i="2" s="1"/>
  <c r="P750" i="2"/>
  <c r="U750" i="2" s="1"/>
  <c r="P751" i="2"/>
  <c r="U751" i="2" s="1"/>
  <c r="P752" i="2"/>
  <c r="U752" i="2" s="1"/>
  <c r="P753" i="2"/>
  <c r="U753" i="2" s="1"/>
  <c r="P754" i="2"/>
  <c r="U754" i="2" s="1"/>
  <c r="P755" i="2"/>
  <c r="U755" i="2" s="1"/>
  <c r="P756" i="2"/>
  <c r="U756" i="2" s="1"/>
  <c r="P757" i="2"/>
  <c r="U757" i="2" s="1"/>
  <c r="P758" i="2"/>
  <c r="U758" i="2" s="1"/>
  <c r="P759" i="2"/>
  <c r="U759" i="2" s="1"/>
  <c r="P760" i="2"/>
  <c r="U760" i="2" s="1"/>
  <c r="P761" i="2"/>
  <c r="U761" i="2" s="1"/>
  <c r="P762" i="2"/>
  <c r="U762" i="2" s="1"/>
  <c r="P763" i="2"/>
  <c r="U763" i="2" s="1"/>
  <c r="P764" i="2"/>
  <c r="U764" i="2" s="1"/>
  <c r="P765" i="2"/>
  <c r="U765" i="2" s="1"/>
  <c r="P766" i="2"/>
  <c r="U766" i="2" s="1"/>
  <c r="P767" i="2"/>
  <c r="U767" i="2" s="1"/>
  <c r="P768" i="2"/>
  <c r="U768" i="2" s="1"/>
  <c r="O768" i="2"/>
  <c r="W768" i="2" s="1"/>
  <c r="O767" i="2"/>
  <c r="W767" i="2" s="1"/>
  <c r="O766" i="2"/>
  <c r="W766" i="2" s="1"/>
  <c r="O765" i="2"/>
  <c r="W765" i="2" s="1"/>
  <c r="O764" i="2"/>
  <c r="W764" i="2" s="1"/>
  <c r="O763" i="2"/>
  <c r="W763" i="2" s="1"/>
  <c r="O762" i="2"/>
  <c r="W762" i="2" s="1"/>
  <c r="O761" i="2"/>
  <c r="W761" i="2" s="1"/>
  <c r="O760" i="2"/>
  <c r="W760" i="2" s="1"/>
  <c r="O759" i="2"/>
  <c r="W759" i="2" s="1"/>
  <c r="O758" i="2"/>
  <c r="W758" i="2" s="1"/>
  <c r="O757" i="2"/>
  <c r="W757" i="2" s="1"/>
  <c r="O756" i="2"/>
  <c r="W756" i="2" s="1"/>
  <c r="O755" i="2"/>
  <c r="W755" i="2" s="1"/>
  <c r="O754" i="2"/>
  <c r="W754" i="2" s="1"/>
  <c r="O753" i="2"/>
  <c r="W753" i="2" s="1"/>
  <c r="O752" i="2"/>
  <c r="W752" i="2" s="1"/>
  <c r="O751" i="2"/>
  <c r="W751" i="2" s="1"/>
  <c r="O750" i="2"/>
  <c r="W750" i="2" s="1"/>
  <c r="O749" i="2"/>
  <c r="W749" i="2" s="1"/>
  <c r="O748" i="2"/>
  <c r="W748" i="2" s="1"/>
  <c r="O747" i="2"/>
  <c r="W747" i="2" s="1"/>
  <c r="O746" i="2"/>
  <c r="W746" i="2" s="1"/>
  <c r="O745" i="2"/>
  <c r="W745" i="2" s="1"/>
  <c r="O744" i="2"/>
  <c r="W744" i="2" s="1"/>
  <c r="O743" i="2"/>
  <c r="W743" i="2" s="1"/>
  <c r="O742" i="2"/>
  <c r="W742" i="2" s="1"/>
  <c r="O741" i="2"/>
  <c r="W741" i="2" s="1"/>
  <c r="O740" i="2"/>
  <c r="W740" i="2" s="1"/>
  <c r="O739" i="2"/>
  <c r="W739" i="2" s="1"/>
  <c r="O738" i="2"/>
  <c r="W738" i="2" s="1"/>
  <c r="O737" i="2"/>
  <c r="W737" i="2" s="1"/>
  <c r="O736" i="2"/>
  <c r="W736" i="2" s="1"/>
  <c r="O735" i="2"/>
  <c r="W735" i="2" s="1"/>
  <c r="O734" i="2"/>
  <c r="W734" i="2" s="1"/>
  <c r="O733" i="2"/>
  <c r="W733" i="2" s="1"/>
  <c r="O732" i="2"/>
  <c r="W732" i="2" s="1"/>
  <c r="O731" i="2"/>
  <c r="W731" i="2" s="1"/>
  <c r="O730" i="2"/>
  <c r="W730" i="2" s="1"/>
  <c r="O729" i="2"/>
  <c r="W729" i="2" s="1"/>
  <c r="O728" i="2"/>
  <c r="W728" i="2" s="1"/>
  <c r="O727" i="2"/>
  <c r="W727" i="2" s="1"/>
  <c r="O726" i="2"/>
  <c r="W726" i="2" s="1"/>
  <c r="O725" i="2"/>
  <c r="W725" i="2" s="1"/>
  <c r="O724" i="2"/>
  <c r="W724" i="2" s="1"/>
  <c r="O723" i="2"/>
  <c r="W723" i="2" s="1"/>
  <c r="O722" i="2"/>
  <c r="W722" i="2" s="1"/>
  <c r="O721" i="2"/>
  <c r="W721" i="2" s="1"/>
  <c r="O720" i="2"/>
  <c r="W720" i="2" s="1"/>
  <c r="O719" i="2"/>
  <c r="W719" i="2" s="1"/>
  <c r="O718" i="2"/>
  <c r="W718" i="2" s="1"/>
  <c r="O717" i="2"/>
  <c r="W717" i="2" s="1"/>
  <c r="O716" i="2"/>
  <c r="W716" i="2" s="1"/>
  <c r="O715" i="2"/>
  <c r="W715" i="2" s="1"/>
  <c r="O714" i="2"/>
  <c r="W714" i="2" s="1"/>
  <c r="O713" i="2"/>
  <c r="W713" i="2" s="1"/>
  <c r="O712" i="2"/>
  <c r="W712" i="2" s="1"/>
  <c r="O711" i="2"/>
  <c r="W711" i="2" s="1"/>
  <c r="O710" i="2"/>
  <c r="W710" i="2" s="1"/>
  <c r="O709" i="2"/>
  <c r="W709" i="2" s="1"/>
  <c r="O708" i="2"/>
  <c r="W708" i="2" s="1"/>
  <c r="O707" i="2"/>
  <c r="W707" i="2" s="1"/>
  <c r="O706" i="2"/>
  <c r="W706" i="2" s="1"/>
  <c r="O705" i="2"/>
  <c r="W705" i="2" s="1"/>
  <c r="O704" i="2"/>
  <c r="W704" i="2" s="1"/>
  <c r="O703" i="2"/>
  <c r="W703" i="2" s="1"/>
  <c r="O702" i="2"/>
  <c r="W702" i="2" s="1"/>
  <c r="O701" i="2"/>
  <c r="W701" i="2" s="1"/>
  <c r="O700" i="2"/>
  <c r="W700" i="2" s="1"/>
  <c r="O699" i="2"/>
  <c r="W699" i="2" s="1"/>
  <c r="O698" i="2"/>
  <c r="W698" i="2" s="1"/>
  <c r="O697" i="2"/>
  <c r="W697" i="2" s="1"/>
  <c r="O696" i="2"/>
  <c r="W696" i="2" s="1"/>
  <c r="O695" i="2"/>
  <c r="W695" i="2" s="1"/>
  <c r="O694" i="2"/>
  <c r="W694" i="2" s="1"/>
  <c r="O693" i="2"/>
  <c r="W693" i="2" s="1"/>
  <c r="O692" i="2"/>
  <c r="W692" i="2" s="1"/>
  <c r="O691" i="2"/>
  <c r="W691" i="2" s="1"/>
  <c r="O690" i="2"/>
  <c r="W690" i="2" s="1"/>
  <c r="O689" i="2"/>
  <c r="W689" i="2" s="1"/>
  <c r="O688" i="2"/>
  <c r="W688" i="2" s="1"/>
  <c r="O687" i="2"/>
  <c r="W687" i="2" s="1"/>
  <c r="O686" i="2"/>
  <c r="W686" i="2" s="1"/>
  <c r="O685" i="2"/>
  <c r="W685" i="2" s="1"/>
  <c r="O684" i="2"/>
  <c r="W684" i="2" s="1"/>
  <c r="O683" i="2"/>
  <c r="W683" i="2" s="1"/>
  <c r="O682" i="2"/>
  <c r="W682" i="2" s="1"/>
  <c r="O681" i="2"/>
  <c r="W681" i="2" s="1"/>
  <c r="O680" i="2"/>
  <c r="W680" i="2" s="1"/>
  <c r="O679" i="2"/>
  <c r="W679" i="2" s="1"/>
  <c r="O678" i="2"/>
  <c r="W678" i="2" s="1"/>
  <c r="O677" i="2"/>
  <c r="W677" i="2" s="1"/>
  <c r="O676" i="2"/>
  <c r="W676" i="2" s="1"/>
  <c r="O675" i="2"/>
  <c r="W675" i="2" s="1"/>
  <c r="O674" i="2"/>
  <c r="W674" i="2" s="1"/>
  <c r="O673" i="2"/>
  <c r="W673" i="2" s="1"/>
  <c r="O672" i="2"/>
  <c r="W672" i="2" s="1"/>
  <c r="O671" i="2"/>
  <c r="W671" i="2" s="1"/>
  <c r="O670" i="2"/>
  <c r="W670" i="2" s="1"/>
  <c r="O669" i="2"/>
  <c r="W669" i="2" s="1"/>
  <c r="O668" i="2"/>
  <c r="W668" i="2" s="1"/>
  <c r="O667" i="2"/>
  <c r="W667" i="2" s="1"/>
  <c r="O666" i="2"/>
  <c r="W666" i="2" s="1"/>
  <c r="O665" i="2"/>
  <c r="W665" i="2" s="1"/>
  <c r="O664" i="2"/>
  <c r="W664" i="2" s="1"/>
  <c r="O663" i="2"/>
  <c r="W663" i="2" s="1"/>
  <c r="O662" i="2"/>
  <c r="W662" i="2" s="1"/>
  <c r="O661" i="2"/>
  <c r="W661" i="2" s="1"/>
  <c r="O660" i="2"/>
  <c r="W660" i="2" s="1"/>
  <c r="O659" i="2"/>
  <c r="W659" i="2" s="1"/>
  <c r="O658" i="2"/>
  <c r="W658" i="2" s="1"/>
  <c r="O657" i="2"/>
  <c r="W657" i="2" s="1"/>
  <c r="O656" i="2"/>
  <c r="W656" i="2" s="1"/>
  <c r="O655" i="2"/>
  <c r="W655" i="2" s="1"/>
  <c r="O654" i="2"/>
  <c r="W654" i="2" s="1"/>
  <c r="O653" i="2"/>
  <c r="W653" i="2" s="1"/>
  <c r="O652" i="2"/>
  <c r="W652" i="2" s="1"/>
  <c r="O651" i="2"/>
  <c r="W651" i="2" s="1"/>
  <c r="O650" i="2"/>
  <c r="W650" i="2" s="1"/>
  <c r="O649" i="2"/>
  <c r="W649" i="2" s="1"/>
  <c r="O648" i="2"/>
  <c r="W648" i="2" s="1"/>
  <c r="O647" i="2"/>
  <c r="W647" i="2" s="1"/>
  <c r="O646" i="2"/>
  <c r="W646" i="2" s="1"/>
  <c r="O645" i="2"/>
  <c r="W645" i="2" s="1"/>
  <c r="O644" i="2"/>
  <c r="W644" i="2" s="1"/>
  <c r="O643" i="2"/>
  <c r="W643" i="2" s="1"/>
  <c r="O642" i="2"/>
  <c r="W642" i="2" s="1"/>
  <c r="O641" i="2"/>
  <c r="W641" i="2" s="1"/>
  <c r="O640" i="2"/>
  <c r="W640" i="2" s="1"/>
  <c r="O639" i="2"/>
  <c r="W639" i="2" s="1"/>
  <c r="O638" i="2"/>
  <c r="W638" i="2" s="1"/>
  <c r="O637" i="2"/>
  <c r="W637" i="2" s="1"/>
  <c r="O636" i="2"/>
  <c r="W636" i="2" s="1"/>
  <c r="O635" i="2"/>
  <c r="W635" i="2" s="1"/>
  <c r="O634" i="2"/>
  <c r="W634" i="2" s="1"/>
  <c r="O633" i="2"/>
  <c r="W633" i="2" s="1"/>
  <c r="O632" i="2"/>
  <c r="W632" i="2" s="1"/>
  <c r="O631" i="2"/>
  <c r="W631" i="2" s="1"/>
  <c r="O630" i="2"/>
  <c r="W630" i="2" s="1"/>
  <c r="O629" i="2"/>
  <c r="W629" i="2" s="1"/>
  <c r="O628" i="2"/>
  <c r="W628" i="2" s="1"/>
  <c r="O627" i="2"/>
  <c r="W627" i="2" s="1"/>
  <c r="O626" i="2"/>
  <c r="W626" i="2" s="1"/>
  <c r="O625" i="2"/>
  <c r="W625" i="2" s="1"/>
  <c r="O624" i="2"/>
  <c r="W624" i="2" s="1"/>
  <c r="O623" i="2"/>
  <c r="W623" i="2" s="1"/>
  <c r="O622" i="2"/>
  <c r="W622" i="2" s="1"/>
  <c r="O621" i="2"/>
  <c r="W621" i="2" s="1"/>
  <c r="O620" i="2"/>
  <c r="W620" i="2" s="1"/>
  <c r="O619" i="2"/>
  <c r="W619" i="2" s="1"/>
  <c r="O618" i="2"/>
  <c r="W618" i="2" s="1"/>
  <c r="O617" i="2"/>
  <c r="W617" i="2" s="1"/>
  <c r="O616" i="2"/>
  <c r="W616" i="2" s="1"/>
  <c r="O615" i="2"/>
  <c r="W615" i="2" s="1"/>
  <c r="O614" i="2"/>
  <c r="W614" i="2" s="1"/>
  <c r="O613" i="2"/>
  <c r="W613" i="2" s="1"/>
  <c r="O612" i="2"/>
  <c r="W612" i="2" s="1"/>
  <c r="O611" i="2"/>
  <c r="W611" i="2" s="1"/>
  <c r="O610" i="2"/>
  <c r="W610" i="2" s="1"/>
  <c r="O609" i="2"/>
  <c r="W609" i="2" s="1"/>
  <c r="O608" i="2"/>
  <c r="W608" i="2" s="1"/>
  <c r="O607" i="2"/>
  <c r="W607" i="2" s="1"/>
  <c r="O606" i="2"/>
  <c r="W606" i="2" s="1"/>
  <c r="O605" i="2"/>
  <c r="W605" i="2" s="1"/>
  <c r="O604" i="2"/>
  <c r="W604" i="2" s="1"/>
  <c r="O603" i="2"/>
  <c r="W603" i="2" s="1"/>
  <c r="O602" i="2"/>
  <c r="W602" i="2" s="1"/>
  <c r="O601" i="2"/>
  <c r="W601" i="2" s="1"/>
  <c r="O600" i="2"/>
  <c r="W600" i="2" s="1"/>
  <c r="O599" i="2"/>
  <c r="W599" i="2" s="1"/>
  <c r="O598" i="2"/>
  <c r="W598" i="2" s="1"/>
  <c r="O597" i="2"/>
  <c r="W597" i="2" s="1"/>
  <c r="O596" i="2"/>
  <c r="W596" i="2" s="1"/>
  <c r="O595" i="2"/>
  <c r="W595" i="2" s="1"/>
  <c r="O594" i="2"/>
  <c r="W594" i="2" s="1"/>
  <c r="O593" i="2"/>
  <c r="W593" i="2" s="1"/>
  <c r="O592" i="2"/>
  <c r="W592" i="2" s="1"/>
  <c r="O591" i="2"/>
  <c r="W591" i="2" s="1"/>
  <c r="O590" i="2"/>
  <c r="W590" i="2" s="1"/>
  <c r="O589" i="2"/>
  <c r="W589" i="2" s="1"/>
  <c r="O588" i="2"/>
  <c r="W588" i="2" s="1"/>
  <c r="O587" i="2"/>
  <c r="W587" i="2" s="1"/>
  <c r="O586" i="2"/>
  <c r="W586" i="2" s="1"/>
  <c r="O585" i="2"/>
  <c r="W585" i="2" s="1"/>
  <c r="O584" i="2"/>
  <c r="W584" i="2" s="1"/>
  <c r="O583" i="2"/>
  <c r="W583" i="2" s="1"/>
  <c r="O582" i="2"/>
  <c r="W582" i="2" s="1"/>
  <c r="O581" i="2"/>
  <c r="W581" i="2" s="1"/>
  <c r="O580" i="2"/>
  <c r="W580" i="2" s="1"/>
  <c r="O579" i="2"/>
  <c r="W579" i="2" s="1"/>
  <c r="O578" i="2"/>
  <c r="W578" i="2" s="1"/>
  <c r="O577" i="2"/>
  <c r="W577" i="2" s="1"/>
  <c r="O576" i="2"/>
  <c r="W576" i="2" s="1"/>
  <c r="O575" i="2"/>
  <c r="W575" i="2" s="1"/>
  <c r="O574" i="2"/>
  <c r="W574" i="2" s="1"/>
  <c r="O573" i="2"/>
  <c r="W573" i="2" s="1"/>
  <c r="O572" i="2"/>
  <c r="W572" i="2" s="1"/>
  <c r="O571" i="2"/>
  <c r="W571" i="2" s="1"/>
  <c r="O570" i="2"/>
  <c r="W570" i="2" s="1"/>
  <c r="O569" i="2"/>
  <c r="W569" i="2" s="1"/>
  <c r="O568" i="2"/>
  <c r="W568" i="2" s="1"/>
  <c r="O567" i="2"/>
  <c r="W567" i="2" s="1"/>
  <c r="O566" i="2"/>
  <c r="W566" i="2" s="1"/>
  <c r="O565" i="2"/>
  <c r="W565" i="2" s="1"/>
  <c r="O564" i="2"/>
  <c r="W564" i="2" s="1"/>
  <c r="O563" i="2"/>
  <c r="W563" i="2" s="1"/>
  <c r="O562" i="2"/>
  <c r="W562" i="2" s="1"/>
  <c r="O561" i="2"/>
  <c r="W561" i="2" s="1"/>
  <c r="O560" i="2"/>
  <c r="W560" i="2" s="1"/>
  <c r="O559" i="2"/>
  <c r="W559" i="2" s="1"/>
  <c r="O558" i="2"/>
  <c r="W558" i="2" s="1"/>
  <c r="O557" i="2"/>
  <c r="W557" i="2" s="1"/>
  <c r="O556" i="2"/>
  <c r="W556" i="2" s="1"/>
  <c r="O555" i="2"/>
  <c r="W555" i="2" s="1"/>
  <c r="O554" i="2"/>
  <c r="W554" i="2" s="1"/>
  <c r="O553" i="2"/>
  <c r="W553" i="2" s="1"/>
  <c r="O552" i="2"/>
  <c r="W552" i="2" s="1"/>
  <c r="O551" i="2"/>
  <c r="W551" i="2" s="1"/>
  <c r="O550" i="2"/>
  <c r="W550" i="2" s="1"/>
  <c r="O549" i="2"/>
  <c r="W549" i="2" s="1"/>
  <c r="O548" i="2"/>
  <c r="W548" i="2" s="1"/>
  <c r="O547" i="2"/>
  <c r="W547" i="2" s="1"/>
  <c r="O546" i="2"/>
  <c r="W546" i="2" s="1"/>
  <c r="O545" i="2"/>
  <c r="W545" i="2" s="1"/>
  <c r="O544" i="2"/>
  <c r="W544" i="2" s="1"/>
  <c r="O543" i="2"/>
  <c r="W543" i="2" s="1"/>
  <c r="O542" i="2"/>
  <c r="W542" i="2" s="1"/>
  <c r="O541" i="2"/>
  <c r="W541" i="2" s="1"/>
  <c r="O540" i="2"/>
  <c r="W540" i="2" s="1"/>
  <c r="O539" i="2"/>
  <c r="W539" i="2" s="1"/>
  <c r="O538" i="2"/>
  <c r="W538" i="2" s="1"/>
  <c r="O537" i="2"/>
  <c r="W537" i="2" s="1"/>
  <c r="O536" i="2"/>
  <c r="W536" i="2" s="1"/>
  <c r="O535" i="2"/>
  <c r="W535" i="2" s="1"/>
  <c r="O534" i="2"/>
  <c r="W534" i="2" s="1"/>
  <c r="O533" i="2"/>
  <c r="W533" i="2" s="1"/>
  <c r="O532" i="2"/>
  <c r="W532" i="2" s="1"/>
  <c r="O531" i="2"/>
  <c r="W531" i="2" s="1"/>
  <c r="O530" i="2"/>
  <c r="W530" i="2" s="1"/>
  <c r="O529" i="2"/>
  <c r="W529" i="2" s="1"/>
  <c r="O528" i="2"/>
  <c r="W528" i="2" s="1"/>
  <c r="O527" i="2"/>
  <c r="W527" i="2" s="1"/>
  <c r="O526" i="2"/>
  <c r="W526" i="2" s="1"/>
  <c r="O525" i="2"/>
  <c r="W525" i="2" s="1"/>
  <c r="O524" i="2"/>
  <c r="W524" i="2" s="1"/>
  <c r="O523" i="2"/>
  <c r="W523" i="2" s="1"/>
  <c r="O522" i="2"/>
  <c r="W522" i="2" s="1"/>
  <c r="O521" i="2"/>
  <c r="W521" i="2" s="1"/>
  <c r="O520" i="2"/>
  <c r="W520" i="2" s="1"/>
  <c r="O519" i="2"/>
  <c r="W519" i="2" s="1"/>
  <c r="O518" i="2"/>
  <c r="W518" i="2" s="1"/>
  <c r="O517" i="2"/>
  <c r="W517" i="2" s="1"/>
  <c r="O516" i="2"/>
  <c r="W516" i="2" s="1"/>
  <c r="O515" i="2"/>
  <c r="W515" i="2" s="1"/>
  <c r="O514" i="2"/>
  <c r="W514" i="2" s="1"/>
  <c r="O513" i="2"/>
  <c r="W513" i="2" s="1"/>
  <c r="O512" i="2"/>
  <c r="W512" i="2" s="1"/>
  <c r="O511" i="2"/>
  <c r="W511" i="2" s="1"/>
  <c r="O510" i="2"/>
  <c r="W510" i="2" s="1"/>
  <c r="O509" i="2"/>
  <c r="W509" i="2" s="1"/>
  <c r="O508" i="2"/>
  <c r="W508" i="2" s="1"/>
  <c r="O507" i="2"/>
  <c r="W507" i="2" s="1"/>
  <c r="O506" i="2"/>
  <c r="W506" i="2" s="1"/>
  <c r="O505" i="2"/>
  <c r="W505" i="2" s="1"/>
  <c r="O504" i="2"/>
  <c r="W504" i="2" s="1"/>
  <c r="O503" i="2"/>
  <c r="W503" i="2" s="1"/>
  <c r="O502" i="2"/>
  <c r="W502" i="2" s="1"/>
  <c r="O501" i="2"/>
  <c r="W501" i="2" s="1"/>
  <c r="O500" i="2"/>
  <c r="W500" i="2" s="1"/>
  <c r="O499" i="2"/>
  <c r="W499" i="2" s="1"/>
  <c r="O498" i="2"/>
  <c r="W498" i="2" s="1"/>
  <c r="O497" i="2"/>
  <c r="W497" i="2" s="1"/>
  <c r="O496" i="2"/>
  <c r="W496" i="2" s="1"/>
  <c r="O495" i="2"/>
  <c r="W495" i="2" s="1"/>
  <c r="O494" i="2"/>
  <c r="W494" i="2" s="1"/>
  <c r="O493" i="2"/>
  <c r="W493" i="2" s="1"/>
  <c r="O492" i="2"/>
  <c r="W492" i="2" s="1"/>
  <c r="O491" i="2"/>
  <c r="W491" i="2" s="1"/>
  <c r="O490" i="2"/>
  <c r="W490" i="2" s="1"/>
  <c r="O489" i="2"/>
  <c r="W489" i="2" s="1"/>
  <c r="O488" i="2"/>
  <c r="W488" i="2" s="1"/>
  <c r="O487" i="2"/>
  <c r="W487" i="2" s="1"/>
  <c r="O486" i="2"/>
  <c r="W486" i="2" s="1"/>
  <c r="O485" i="2"/>
  <c r="W485" i="2" s="1"/>
  <c r="O484" i="2"/>
  <c r="W484" i="2" s="1"/>
  <c r="O483" i="2"/>
  <c r="W483" i="2" s="1"/>
  <c r="O482" i="2"/>
  <c r="W482" i="2" s="1"/>
  <c r="O481" i="2"/>
  <c r="W481" i="2" s="1"/>
  <c r="O480" i="2"/>
  <c r="W480" i="2" s="1"/>
  <c r="O479" i="2"/>
  <c r="W479" i="2" s="1"/>
  <c r="O478" i="2"/>
  <c r="W478" i="2" s="1"/>
  <c r="O477" i="2"/>
  <c r="W477" i="2" s="1"/>
  <c r="O476" i="2"/>
  <c r="W476" i="2" s="1"/>
  <c r="O475" i="2"/>
  <c r="W475" i="2" s="1"/>
  <c r="O474" i="2"/>
  <c r="W474" i="2" s="1"/>
  <c r="O473" i="2"/>
  <c r="W473" i="2" s="1"/>
  <c r="O472" i="2"/>
  <c r="W472" i="2" s="1"/>
  <c r="O471" i="2"/>
  <c r="W471" i="2" s="1"/>
  <c r="O470" i="2"/>
  <c r="W470" i="2" s="1"/>
  <c r="O469" i="2"/>
  <c r="W469" i="2" s="1"/>
  <c r="O468" i="2"/>
  <c r="W468" i="2" s="1"/>
  <c r="O467" i="2"/>
  <c r="W467" i="2" s="1"/>
  <c r="O466" i="2"/>
  <c r="W466" i="2" s="1"/>
  <c r="O465" i="2"/>
  <c r="W465" i="2" s="1"/>
  <c r="O464" i="2"/>
  <c r="W464" i="2" s="1"/>
  <c r="O463" i="2"/>
  <c r="W463" i="2" s="1"/>
  <c r="O462" i="2"/>
  <c r="W462" i="2" s="1"/>
  <c r="O461" i="2"/>
  <c r="W461" i="2" s="1"/>
  <c r="O460" i="2"/>
  <c r="W460" i="2" s="1"/>
  <c r="O459" i="2"/>
  <c r="W459" i="2" s="1"/>
  <c r="O458" i="2"/>
  <c r="W458" i="2" s="1"/>
  <c r="O457" i="2"/>
  <c r="W457" i="2" s="1"/>
  <c r="O456" i="2"/>
  <c r="W456" i="2" s="1"/>
  <c r="O455" i="2"/>
  <c r="W455" i="2" s="1"/>
  <c r="O454" i="2"/>
  <c r="W454" i="2" s="1"/>
  <c r="O453" i="2"/>
  <c r="W453" i="2" s="1"/>
  <c r="O452" i="2"/>
  <c r="W452" i="2" s="1"/>
  <c r="O451" i="2"/>
  <c r="W451" i="2" s="1"/>
  <c r="O450" i="2"/>
  <c r="W450" i="2" s="1"/>
  <c r="O449" i="2"/>
  <c r="W449" i="2" s="1"/>
  <c r="O448" i="2"/>
  <c r="W448" i="2" s="1"/>
  <c r="O447" i="2"/>
  <c r="W447" i="2" s="1"/>
  <c r="O446" i="2"/>
  <c r="W446" i="2" s="1"/>
  <c r="O445" i="2"/>
  <c r="W445" i="2" s="1"/>
  <c r="O444" i="2"/>
  <c r="W444" i="2" s="1"/>
  <c r="O443" i="2"/>
  <c r="W443" i="2" s="1"/>
  <c r="O442" i="2"/>
  <c r="W442" i="2" s="1"/>
  <c r="O441" i="2"/>
  <c r="W441" i="2" s="1"/>
  <c r="O440" i="2"/>
  <c r="W440" i="2" s="1"/>
  <c r="O439" i="2"/>
  <c r="W439" i="2" s="1"/>
  <c r="O438" i="2"/>
  <c r="W438" i="2" s="1"/>
  <c r="O437" i="2"/>
  <c r="W437" i="2" s="1"/>
  <c r="O436" i="2"/>
  <c r="W436" i="2" s="1"/>
  <c r="O435" i="2"/>
  <c r="W435" i="2" s="1"/>
  <c r="O434" i="2"/>
  <c r="W434" i="2" s="1"/>
  <c r="O433" i="2"/>
  <c r="W433" i="2" s="1"/>
  <c r="O432" i="2"/>
  <c r="W432" i="2" s="1"/>
  <c r="O431" i="2"/>
  <c r="W431" i="2" s="1"/>
  <c r="O430" i="2"/>
  <c r="W430" i="2" s="1"/>
  <c r="O429" i="2"/>
  <c r="W429" i="2" s="1"/>
  <c r="O428" i="2"/>
  <c r="W428" i="2" s="1"/>
  <c r="O427" i="2"/>
  <c r="W427" i="2" s="1"/>
  <c r="O426" i="2"/>
  <c r="W426" i="2" s="1"/>
  <c r="O425" i="2"/>
  <c r="W425" i="2" s="1"/>
  <c r="O424" i="2"/>
  <c r="W424" i="2" s="1"/>
  <c r="O423" i="2"/>
  <c r="W423" i="2" s="1"/>
  <c r="O422" i="2"/>
  <c r="W422" i="2" s="1"/>
  <c r="O421" i="2"/>
  <c r="W421" i="2" s="1"/>
  <c r="O420" i="2"/>
  <c r="W420" i="2" s="1"/>
  <c r="O419" i="2"/>
  <c r="W419" i="2" s="1"/>
  <c r="O418" i="2"/>
  <c r="W418" i="2" s="1"/>
  <c r="O417" i="2"/>
  <c r="W417" i="2" s="1"/>
  <c r="O416" i="2"/>
  <c r="W416" i="2" s="1"/>
  <c r="O415" i="2"/>
  <c r="W415" i="2" s="1"/>
  <c r="O414" i="2"/>
  <c r="W414" i="2" s="1"/>
  <c r="O413" i="2"/>
  <c r="W413" i="2" s="1"/>
  <c r="O412" i="2"/>
  <c r="W412" i="2" s="1"/>
  <c r="O411" i="2"/>
  <c r="W411" i="2" s="1"/>
  <c r="O410" i="2"/>
  <c r="W410" i="2" s="1"/>
  <c r="O409" i="2"/>
  <c r="W409" i="2" s="1"/>
  <c r="O408" i="2"/>
  <c r="W408" i="2" s="1"/>
  <c r="O407" i="2"/>
  <c r="W407" i="2" s="1"/>
  <c r="O406" i="2"/>
  <c r="W406" i="2" s="1"/>
  <c r="O405" i="2"/>
  <c r="W405" i="2" s="1"/>
  <c r="O404" i="2"/>
  <c r="W404" i="2" s="1"/>
  <c r="O403" i="2"/>
  <c r="W403" i="2" s="1"/>
  <c r="O402" i="2"/>
  <c r="W402" i="2" s="1"/>
  <c r="O401" i="2"/>
  <c r="W401" i="2" s="1"/>
  <c r="O400" i="2"/>
  <c r="W400" i="2" s="1"/>
  <c r="O399" i="2"/>
  <c r="W399" i="2" s="1"/>
  <c r="O398" i="2"/>
  <c r="W398" i="2" s="1"/>
  <c r="O397" i="2"/>
  <c r="W397" i="2" s="1"/>
  <c r="O396" i="2"/>
  <c r="W396" i="2" s="1"/>
  <c r="O395" i="2"/>
  <c r="W395" i="2" s="1"/>
  <c r="O394" i="2"/>
  <c r="W394" i="2" s="1"/>
  <c r="O393" i="2"/>
  <c r="W393" i="2" s="1"/>
  <c r="O392" i="2"/>
  <c r="W392" i="2" s="1"/>
  <c r="O391" i="2"/>
  <c r="W391" i="2" s="1"/>
  <c r="O390" i="2"/>
  <c r="W390" i="2" s="1"/>
  <c r="O389" i="2"/>
  <c r="W389" i="2" s="1"/>
  <c r="O388" i="2"/>
  <c r="W388" i="2" s="1"/>
  <c r="O387" i="2"/>
  <c r="W387" i="2" s="1"/>
  <c r="O386" i="2"/>
  <c r="W386" i="2" s="1"/>
  <c r="O385" i="2"/>
  <c r="W385" i="2" s="1"/>
  <c r="O384" i="2"/>
  <c r="W384" i="2" s="1"/>
  <c r="O383" i="2"/>
  <c r="W383" i="2" s="1"/>
  <c r="O382" i="2"/>
  <c r="W382" i="2" s="1"/>
  <c r="O381" i="2"/>
  <c r="W381" i="2" s="1"/>
  <c r="O380" i="2"/>
  <c r="W380" i="2" s="1"/>
  <c r="O379" i="2"/>
  <c r="W379" i="2" s="1"/>
  <c r="O378" i="2"/>
  <c r="W378" i="2" s="1"/>
  <c r="O377" i="2"/>
  <c r="W377" i="2" s="1"/>
  <c r="O376" i="2"/>
  <c r="W376" i="2" s="1"/>
  <c r="O375" i="2"/>
  <c r="W375" i="2" s="1"/>
  <c r="O374" i="2"/>
  <c r="W374" i="2" s="1"/>
  <c r="O373" i="2"/>
  <c r="W373" i="2" s="1"/>
  <c r="O372" i="2"/>
  <c r="W372" i="2" s="1"/>
  <c r="O371" i="2"/>
  <c r="W371" i="2" s="1"/>
  <c r="O370" i="2"/>
  <c r="W370" i="2" s="1"/>
  <c r="O369" i="2"/>
  <c r="W369" i="2" s="1"/>
  <c r="O368" i="2"/>
  <c r="W368" i="2" s="1"/>
  <c r="O367" i="2"/>
  <c r="W367" i="2" s="1"/>
  <c r="O366" i="2"/>
  <c r="W366" i="2" s="1"/>
  <c r="O365" i="2"/>
  <c r="W365" i="2" s="1"/>
  <c r="O364" i="2"/>
  <c r="W364" i="2" s="1"/>
  <c r="O363" i="2"/>
  <c r="W363" i="2" s="1"/>
  <c r="O362" i="2"/>
  <c r="W362" i="2" s="1"/>
  <c r="O361" i="2"/>
  <c r="W361" i="2" s="1"/>
  <c r="O360" i="2"/>
  <c r="W360" i="2" s="1"/>
  <c r="O359" i="2"/>
  <c r="W359" i="2" s="1"/>
  <c r="O358" i="2"/>
  <c r="W358" i="2" s="1"/>
  <c r="O357" i="2"/>
  <c r="W357" i="2" s="1"/>
  <c r="O356" i="2"/>
  <c r="W356" i="2" s="1"/>
  <c r="O355" i="2"/>
  <c r="W355" i="2" s="1"/>
  <c r="O354" i="2"/>
  <c r="W354" i="2" s="1"/>
  <c r="O353" i="2"/>
  <c r="W353" i="2" s="1"/>
  <c r="O352" i="2"/>
  <c r="W352" i="2" s="1"/>
  <c r="O351" i="2"/>
  <c r="W351" i="2" s="1"/>
  <c r="O350" i="2"/>
  <c r="W350" i="2" s="1"/>
  <c r="O349" i="2"/>
  <c r="W349" i="2" s="1"/>
  <c r="O348" i="2"/>
  <c r="W348" i="2" s="1"/>
  <c r="O347" i="2"/>
  <c r="W347" i="2" s="1"/>
  <c r="O346" i="2"/>
  <c r="W346" i="2" s="1"/>
  <c r="O345" i="2"/>
  <c r="W345" i="2" s="1"/>
  <c r="O344" i="2"/>
  <c r="W344" i="2" s="1"/>
  <c r="O343" i="2"/>
  <c r="W343" i="2" s="1"/>
  <c r="O342" i="2"/>
  <c r="W342" i="2" s="1"/>
  <c r="O341" i="2"/>
  <c r="W341" i="2" s="1"/>
  <c r="O340" i="2"/>
  <c r="W340" i="2" s="1"/>
  <c r="O339" i="2"/>
  <c r="W339" i="2" s="1"/>
  <c r="O338" i="2"/>
  <c r="W338" i="2" s="1"/>
  <c r="O337" i="2"/>
  <c r="W337" i="2" s="1"/>
  <c r="O336" i="2"/>
  <c r="W336" i="2" s="1"/>
  <c r="O335" i="2"/>
  <c r="W335" i="2" s="1"/>
  <c r="O334" i="2"/>
  <c r="W334" i="2" s="1"/>
  <c r="O333" i="2"/>
  <c r="W333" i="2" s="1"/>
  <c r="O332" i="2"/>
  <c r="W332" i="2" s="1"/>
  <c r="O331" i="2"/>
  <c r="W331" i="2" s="1"/>
  <c r="O330" i="2"/>
  <c r="W330" i="2" s="1"/>
  <c r="O329" i="2"/>
  <c r="W329" i="2" s="1"/>
  <c r="O328" i="2"/>
  <c r="W328" i="2" s="1"/>
  <c r="O327" i="2"/>
  <c r="W327" i="2" s="1"/>
  <c r="O326" i="2"/>
  <c r="W326" i="2" s="1"/>
  <c r="O325" i="2"/>
  <c r="W325" i="2" s="1"/>
  <c r="O324" i="2"/>
  <c r="W324" i="2" s="1"/>
  <c r="O323" i="2"/>
  <c r="W323" i="2" s="1"/>
  <c r="O322" i="2"/>
  <c r="W322" i="2" s="1"/>
  <c r="O321" i="2"/>
  <c r="W321" i="2" s="1"/>
  <c r="O320" i="2"/>
  <c r="W320" i="2" s="1"/>
  <c r="O319" i="2"/>
  <c r="W319" i="2" s="1"/>
  <c r="O318" i="2"/>
  <c r="W318" i="2" s="1"/>
  <c r="O317" i="2"/>
  <c r="W317" i="2" s="1"/>
  <c r="O316" i="2"/>
  <c r="W316" i="2" s="1"/>
  <c r="O315" i="2"/>
  <c r="W315" i="2" s="1"/>
  <c r="O314" i="2"/>
  <c r="W314" i="2" s="1"/>
  <c r="O313" i="2"/>
  <c r="W313" i="2" s="1"/>
  <c r="O312" i="2"/>
  <c r="W312" i="2" s="1"/>
  <c r="O311" i="2"/>
  <c r="W311" i="2" s="1"/>
  <c r="O310" i="2"/>
  <c r="W310" i="2" s="1"/>
  <c r="O309" i="2"/>
  <c r="W309" i="2" s="1"/>
  <c r="O308" i="2"/>
  <c r="W308" i="2" s="1"/>
  <c r="O307" i="2"/>
  <c r="W307" i="2" s="1"/>
  <c r="O306" i="2"/>
  <c r="W306" i="2" s="1"/>
  <c r="O305" i="2"/>
  <c r="W305" i="2" s="1"/>
  <c r="O304" i="2"/>
  <c r="W304" i="2" s="1"/>
  <c r="O303" i="2"/>
  <c r="W303" i="2" s="1"/>
  <c r="O302" i="2"/>
  <c r="W302" i="2" s="1"/>
  <c r="O301" i="2"/>
  <c r="W301" i="2" s="1"/>
  <c r="O300" i="2"/>
  <c r="W300" i="2" s="1"/>
  <c r="O299" i="2"/>
  <c r="W299" i="2" s="1"/>
  <c r="O298" i="2"/>
  <c r="W298" i="2" s="1"/>
  <c r="O297" i="2"/>
  <c r="W297" i="2" s="1"/>
  <c r="O296" i="2"/>
  <c r="W296" i="2" s="1"/>
  <c r="O295" i="2"/>
  <c r="W295" i="2" s="1"/>
  <c r="O294" i="2"/>
  <c r="W294" i="2" s="1"/>
  <c r="O293" i="2"/>
  <c r="W293" i="2" s="1"/>
  <c r="O292" i="2"/>
  <c r="W292" i="2" s="1"/>
  <c r="O291" i="2"/>
  <c r="W291" i="2" s="1"/>
  <c r="O290" i="2"/>
  <c r="W290" i="2" s="1"/>
  <c r="O289" i="2"/>
  <c r="W289" i="2" s="1"/>
  <c r="O288" i="2"/>
  <c r="W288" i="2" s="1"/>
  <c r="O287" i="2"/>
  <c r="W287" i="2" s="1"/>
  <c r="O286" i="2"/>
  <c r="W286" i="2" s="1"/>
  <c r="O285" i="2"/>
  <c r="W285" i="2" s="1"/>
  <c r="O284" i="2"/>
  <c r="W284" i="2" s="1"/>
  <c r="O283" i="2"/>
  <c r="W283" i="2" s="1"/>
  <c r="O282" i="2"/>
  <c r="W282" i="2" s="1"/>
  <c r="O281" i="2"/>
  <c r="W281" i="2" s="1"/>
  <c r="O280" i="2"/>
  <c r="W280" i="2" s="1"/>
  <c r="O279" i="2"/>
  <c r="W279" i="2" s="1"/>
  <c r="O278" i="2"/>
  <c r="W278" i="2" s="1"/>
  <c r="O277" i="2"/>
  <c r="W277" i="2" s="1"/>
  <c r="O276" i="2"/>
  <c r="W276" i="2" s="1"/>
  <c r="O275" i="2"/>
  <c r="W275" i="2" s="1"/>
  <c r="O274" i="2"/>
  <c r="W274" i="2" s="1"/>
  <c r="O273" i="2"/>
  <c r="W273" i="2" s="1"/>
  <c r="O272" i="2"/>
  <c r="W272" i="2" s="1"/>
  <c r="O271" i="2"/>
  <c r="W271" i="2" s="1"/>
  <c r="O270" i="2"/>
  <c r="W270" i="2" s="1"/>
  <c r="O269" i="2"/>
  <c r="W269" i="2" s="1"/>
  <c r="O268" i="2"/>
  <c r="W268" i="2" s="1"/>
  <c r="O267" i="2"/>
  <c r="W267" i="2" s="1"/>
  <c r="O266" i="2"/>
  <c r="W266" i="2" s="1"/>
  <c r="O265" i="2"/>
  <c r="W265" i="2" s="1"/>
  <c r="O264" i="2"/>
  <c r="W264" i="2" s="1"/>
  <c r="O263" i="2"/>
  <c r="W263" i="2" s="1"/>
  <c r="O262" i="2"/>
  <c r="W262" i="2" s="1"/>
  <c r="O261" i="2"/>
  <c r="W261" i="2" s="1"/>
  <c r="O260" i="2"/>
  <c r="W260" i="2" s="1"/>
  <c r="O259" i="2"/>
  <c r="W259" i="2" s="1"/>
  <c r="O258" i="2"/>
  <c r="W258" i="2" s="1"/>
  <c r="O257" i="2"/>
  <c r="W257" i="2" s="1"/>
  <c r="O256" i="2"/>
  <c r="W256" i="2" s="1"/>
  <c r="O255" i="2"/>
  <c r="W255" i="2" s="1"/>
  <c r="O254" i="2"/>
  <c r="W254" i="2" s="1"/>
  <c r="O253" i="2"/>
  <c r="W253" i="2" s="1"/>
  <c r="O252" i="2"/>
  <c r="W252" i="2" s="1"/>
  <c r="O251" i="2"/>
  <c r="W251" i="2" s="1"/>
  <c r="O250" i="2"/>
  <c r="W250" i="2" s="1"/>
  <c r="O249" i="2"/>
  <c r="W249" i="2" s="1"/>
  <c r="O248" i="2"/>
  <c r="W248" i="2" s="1"/>
  <c r="O247" i="2"/>
  <c r="W247" i="2" s="1"/>
  <c r="O246" i="2"/>
  <c r="W246" i="2" s="1"/>
  <c r="O245" i="2"/>
  <c r="W245" i="2" s="1"/>
  <c r="O244" i="2"/>
  <c r="W244" i="2" s="1"/>
  <c r="O243" i="2"/>
  <c r="W243" i="2" s="1"/>
  <c r="O242" i="2"/>
  <c r="W242" i="2" s="1"/>
  <c r="O241" i="2"/>
  <c r="W241" i="2" s="1"/>
  <c r="O240" i="2"/>
  <c r="W240" i="2" s="1"/>
  <c r="O239" i="2"/>
  <c r="W239" i="2" s="1"/>
  <c r="O238" i="2"/>
  <c r="W238" i="2" s="1"/>
  <c r="O237" i="2"/>
  <c r="W237" i="2" s="1"/>
  <c r="O236" i="2"/>
  <c r="W236" i="2" s="1"/>
  <c r="O235" i="2"/>
  <c r="W235" i="2" s="1"/>
  <c r="O234" i="2"/>
  <c r="W234" i="2" s="1"/>
  <c r="O233" i="2"/>
  <c r="W233" i="2" s="1"/>
  <c r="O232" i="2"/>
  <c r="W232" i="2" s="1"/>
  <c r="O231" i="2"/>
  <c r="W231" i="2" s="1"/>
  <c r="O230" i="2"/>
  <c r="W230" i="2" s="1"/>
  <c r="O229" i="2"/>
  <c r="W229" i="2" s="1"/>
  <c r="O228" i="2"/>
  <c r="W228" i="2" s="1"/>
  <c r="O227" i="2"/>
  <c r="W227" i="2" s="1"/>
  <c r="O226" i="2"/>
  <c r="W226" i="2" s="1"/>
  <c r="O225" i="2"/>
  <c r="W225" i="2" s="1"/>
  <c r="O224" i="2"/>
  <c r="W224" i="2" s="1"/>
  <c r="O223" i="2"/>
  <c r="W223" i="2" s="1"/>
  <c r="O222" i="2"/>
  <c r="W222" i="2" s="1"/>
  <c r="O221" i="2"/>
  <c r="W221" i="2" s="1"/>
  <c r="O220" i="2"/>
  <c r="W220" i="2" s="1"/>
  <c r="O219" i="2"/>
  <c r="W219" i="2" s="1"/>
  <c r="O218" i="2"/>
  <c r="W218" i="2" s="1"/>
  <c r="O217" i="2"/>
  <c r="W217" i="2" s="1"/>
  <c r="O216" i="2"/>
  <c r="W216" i="2" s="1"/>
  <c r="O215" i="2"/>
  <c r="W215" i="2" s="1"/>
  <c r="O214" i="2"/>
  <c r="W214" i="2" s="1"/>
  <c r="O213" i="2"/>
  <c r="W213" i="2" s="1"/>
  <c r="O212" i="2"/>
  <c r="W212" i="2" s="1"/>
  <c r="O211" i="2"/>
  <c r="W211" i="2" s="1"/>
  <c r="O210" i="2"/>
  <c r="W210" i="2" s="1"/>
  <c r="O209" i="2"/>
  <c r="W209" i="2" s="1"/>
  <c r="O208" i="2"/>
  <c r="W208" i="2" s="1"/>
  <c r="O207" i="2"/>
  <c r="W207" i="2" s="1"/>
  <c r="O206" i="2"/>
  <c r="W206" i="2" s="1"/>
  <c r="O205" i="2"/>
  <c r="W205" i="2" s="1"/>
  <c r="O204" i="2"/>
  <c r="W204" i="2" s="1"/>
  <c r="O203" i="2"/>
  <c r="W203" i="2" s="1"/>
  <c r="O202" i="2"/>
  <c r="W202" i="2" s="1"/>
  <c r="O201" i="2"/>
  <c r="W201" i="2" s="1"/>
  <c r="O200" i="2"/>
  <c r="W200" i="2" s="1"/>
  <c r="O199" i="2"/>
  <c r="W199" i="2" s="1"/>
  <c r="O198" i="2"/>
  <c r="W198" i="2" s="1"/>
  <c r="O197" i="2"/>
  <c r="W197" i="2" s="1"/>
  <c r="O196" i="2"/>
  <c r="W196" i="2" s="1"/>
  <c r="O195" i="2"/>
  <c r="W195" i="2" s="1"/>
  <c r="O194" i="2"/>
  <c r="W194" i="2" s="1"/>
  <c r="O193" i="2"/>
  <c r="W193" i="2" s="1"/>
  <c r="O192" i="2"/>
  <c r="W192" i="2" s="1"/>
  <c r="O191" i="2"/>
  <c r="W191" i="2" s="1"/>
  <c r="O190" i="2"/>
  <c r="W190" i="2" s="1"/>
  <c r="O189" i="2"/>
  <c r="W189" i="2" s="1"/>
  <c r="O188" i="2"/>
  <c r="W188" i="2" s="1"/>
  <c r="O187" i="2"/>
  <c r="W187" i="2" s="1"/>
  <c r="O186" i="2"/>
  <c r="W186" i="2" s="1"/>
  <c r="O185" i="2"/>
  <c r="W185" i="2" s="1"/>
  <c r="O184" i="2"/>
  <c r="W184" i="2" s="1"/>
  <c r="O183" i="2"/>
  <c r="W183" i="2" s="1"/>
  <c r="O182" i="2"/>
  <c r="W182" i="2" s="1"/>
  <c r="O181" i="2"/>
  <c r="W181" i="2" s="1"/>
  <c r="O180" i="2"/>
  <c r="W180" i="2" s="1"/>
  <c r="O179" i="2"/>
  <c r="W179" i="2" s="1"/>
  <c r="O178" i="2"/>
  <c r="W178" i="2" s="1"/>
  <c r="O177" i="2"/>
  <c r="W177" i="2" s="1"/>
  <c r="O176" i="2"/>
  <c r="W176" i="2" s="1"/>
  <c r="O175" i="2"/>
  <c r="W175" i="2" s="1"/>
  <c r="O174" i="2"/>
  <c r="W174" i="2" s="1"/>
  <c r="O173" i="2"/>
  <c r="W173" i="2" s="1"/>
  <c r="O172" i="2"/>
  <c r="W172" i="2" s="1"/>
  <c r="O171" i="2"/>
  <c r="W171" i="2" s="1"/>
  <c r="O170" i="2"/>
  <c r="W170" i="2" s="1"/>
  <c r="O169" i="2"/>
  <c r="W169" i="2" s="1"/>
  <c r="O168" i="2"/>
  <c r="W168" i="2" s="1"/>
  <c r="O167" i="2"/>
  <c r="W167" i="2" s="1"/>
  <c r="O166" i="2"/>
  <c r="W166" i="2" s="1"/>
  <c r="O165" i="2"/>
  <c r="W165" i="2" s="1"/>
  <c r="O164" i="2"/>
  <c r="W164" i="2" s="1"/>
  <c r="O163" i="2"/>
  <c r="W163" i="2" s="1"/>
  <c r="O162" i="2"/>
  <c r="W162" i="2" s="1"/>
  <c r="O161" i="2"/>
  <c r="W161" i="2" s="1"/>
  <c r="O160" i="2"/>
  <c r="W160" i="2" s="1"/>
  <c r="O159" i="2"/>
  <c r="W159" i="2" s="1"/>
  <c r="O158" i="2"/>
  <c r="W158" i="2" s="1"/>
  <c r="O157" i="2"/>
  <c r="W157" i="2" s="1"/>
  <c r="O156" i="2"/>
  <c r="W156" i="2" s="1"/>
  <c r="O155" i="2"/>
  <c r="W155" i="2" s="1"/>
  <c r="O154" i="2"/>
  <c r="W154" i="2" s="1"/>
  <c r="O153" i="2"/>
  <c r="W153" i="2" s="1"/>
  <c r="O152" i="2"/>
  <c r="W152" i="2" s="1"/>
  <c r="O151" i="2"/>
  <c r="W151" i="2" s="1"/>
  <c r="O150" i="2"/>
  <c r="W150" i="2" s="1"/>
  <c r="O149" i="2"/>
  <c r="W149" i="2" s="1"/>
  <c r="O148" i="2"/>
  <c r="W148" i="2" s="1"/>
  <c r="O147" i="2"/>
  <c r="W147" i="2" s="1"/>
  <c r="O146" i="2"/>
  <c r="W146" i="2" s="1"/>
  <c r="O145" i="2"/>
  <c r="W145" i="2" s="1"/>
  <c r="O144" i="2"/>
  <c r="W144" i="2" s="1"/>
  <c r="O143" i="2"/>
  <c r="W143" i="2" s="1"/>
  <c r="O142" i="2"/>
  <c r="W142" i="2" s="1"/>
  <c r="O141" i="2"/>
  <c r="W141" i="2" s="1"/>
  <c r="O140" i="2"/>
  <c r="W140" i="2" s="1"/>
  <c r="O139" i="2"/>
  <c r="W139" i="2" s="1"/>
  <c r="O138" i="2"/>
  <c r="W138" i="2" s="1"/>
  <c r="O137" i="2"/>
  <c r="W137" i="2" s="1"/>
  <c r="O136" i="2"/>
  <c r="W136" i="2" s="1"/>
  <c r="O135" i="2"/>
  <c r="W135" i="2" s="1"/>
  <c r="O134" i="2"/>
  <c r="W134" i="2" s="1"/>
  <c r="O133" i="2"/>
  <c r="W133" i="2" s="1"/>
  <c r="O132" i="2"/>
  <c r="W132" i="2" s="1"/>
  <c r="O131" i="2"/>
  <c r="W131" i="2" s="1"/>
  <c r="O130" i="2"/>
  <c r="W130" i="2" s="1"/>
  <c r="O129" i="2"/>
  <c r="W129" i="2" s="1"/>
  <c r="O128" i="2"/>
  <c r="W128" i="2" s="1"/>
  <c r="O127" i="2"/>
  <c r="W127" i="2" s="1"/>
  <c r="O126" i="2"/>
  <c r="W126" i="2" s="1"/>
  <c r="O125" i="2"/>
  <c r="W125" i="2" s="1"/>
  <c r="O124" i="2"/>
  <c r="W124" i="2" s="1"/>
  <c r="O123" i="2"/>
  <c r="W123" i="2" s="1"/>
  <c r="O122" i="2"/>
  <c r="W122" i="2" s="1"/>
  <c r="O121" i="2"/>
  <c r="W121" i="2" s="1"/>
  <c r="O120" i="2"/>
  <c r="W120" i="2" s="1"/>
  <c r="O119" i="2"/>
  <c r="W119" i="2" s="1"/>
  <c r="O118" i="2"/>
  <c r="W118" i="2" s="1"/>
  <c r="O117" i="2"/>
  <c r="W117" i="2" s="1"/>
  <c r="O116" i="2"/>
  <c r="W116" i="2" s="1"/>
  <c r="O115" i="2"/>
  <c r="W115" i="2" s="1"/>
  <c r="O114" i="2"/>
  <c r="W114" i="2" s="1"/>
  <c r="O113" i="2"/>
  <c r="W113" i="2" s="1"/>
  <c r="O112" i="2"/>
  <c r="W112" i="2" s="1"/>
  <c r="O111" i="2"/>
  <c r="W111" i="2" s="1"/>
  <c r="O110" i="2"/>
  <c r="W110" i="2" s="1"/>
  <c r="O109" i="2"/>
  <c r="W109" i="2" s="1"/>
  <c r="O108" i="2"/>
  <c r="W108" i="2" s="1"/>
  <c r="O107" i="2"/>
  <c r="W107" i="2" s="1"/>
  <c r="O106" i="2"/>
  <c r="W106" i="2" s="1"/>
  <c r="O105" i="2"/>
  <c r="W105" i="2" s="1"/>
  <c r="O104" i="2"/>
  <c r="W104" i="2" s="1"/>
  <c r="O103" i="2"/>
  <c r="W103" i="2" s="1"/>
  <c r="O102" i="2"/>
  <c r="W102" i="2" s="1"/>
  <c r="O101" i="2"/>
  <c r="W101" i="2" s="1"/>
  <c r="O100" i="2"/>
  <c r="W100" i="2" s="1"/>
  <c r="O99" i="2"/>
  <c r="W99" i="2" s="1"/>
  <c r="O98" i="2"/>
  <c r="W98" i="2" s="1"/>
  <c r="O97" i="2"/>
  <c r="W97" i="2" s="1"/>
  <c r="O96" i="2"/>
  <c r="W96" i="2" s="1"/>
  <c r="O95" i="2"/>
  <c r="W95" i="2" s="1"/>
  <c r="O94" i="2"/>
  <c r="W94" i="2" s="1"/>
  <c r="O93" i="2"/>
  <c r="W93" i="2" s="1"/>
  <c r="O92" i="2"/>
  <c r="W92" i="2" s="1"/>
  <c r="O91" i="2"/>
  <c r="W91" i="2" s="1"/>
  <c r="O90" i="2"/>
  <c r="W90" i="2" s="1"/>
  <c r="O89" i="2"/>
  <c r="W89" i="2" s="1"/>
  <c r="O88" i="2"/>
  <c r="W88" i="2" s="1"/>
  <c r="O87" i="2"/>
  <c r="W87" i="2" s="1"/>
  <c r="O86" i="2"/>
  <c r="W86" i="2" s="1"/>
  <c r="O85" i="2"/>
  <c r="W85" i="2" s="1"/>
  <c r="O84" i="2"/>
  <c r="W84" i="2" s="1"/>
  <c r="O83" i="2"/>
  <c r="W83" i="2" s="1"/>
  <c r="O82" i="2"/>
  <c r="W82" i="2" s="1"/>
  <c r="O81" i="2"/>
  <c r="W81" i="2" s="1"/>
  <c r="O80" i="2"/>
  <c r="W80" i="2" s="1"/>
  <c r="O79" i="2"/>
  <c r="W79" i="2" s="1"/>
  <c r="O78" i="2"/>
  <c r="W78" i="2" s="1"/>
  <c r="O77" i="2"/>
  <c r="W77" i="2" s="1"/>
  <c r="O76" i="2"/>
  <c r="W76" i="2" s="1"/>
  <c r="O75" i="2"/>
  <c r="W75" i="2" s="1"/>
  <c r="O74" i="2"/>
  <c r="W74" i="2" s="1"/>
  <c r="O73" i="2"/>
  <c r="W73" i="2" s="1"/>
  <c r="O72" i="2"/>
  <c r="W72" i="2" s="1"/>
  <c r="O71" i="2"/>
  <c r="W71" i="2" s="1"/>
  <c r="O70" i="2"/>
  <c r="W70" i="2" s="1"/>
  <c r="O69" i="2"/>
  <c r="W69" i="2" s="1"/>
  <c r="O68" i="2"/>
  <c r="W68" i="2" s="1"/>
  <c r="O67" i="2"/>
  <c r="W67" i="2" s="1"/>
  <c r="O66" i="2"/>
  <c r="W66" i="2" s="1"/>
  <c r="O65" i="2"/>
  <c r="W65" i="2" s="1"/>
  <c r="O64" i="2"/>
  <c r="W64" i="2" s="1"/>
  <c r="O63" i="2"/>
  <c r="W63" i="2" s="1"/>
  <c r="O62" i="2"/>
  <c r="W62" i="2" s="1"/>
  <c r="O61" i="2"/>
  <c r="W61" i="2" s="1"/>
  <c r="O60" i="2"/>
  <c r="W60" i="2" s="1"/>
  <c r="O59" i="2"/>
  <c r="W59" i="2" s="1"/>
  <c r="O58" i="2"/>
  <c r="W58" i="2" s="1"/>
  <c r="O57" i="2"/>
  <c r="W57" i="2" s="1"/>
  <c r="O56" i="2"/>
  <c r="W56" i="2" s="1"/>
  <c r="O55" i="2"/>
  <c r="W55" i="2" s="1"/>
  <c r="O54" i="2"/>
  <c r="W54" i="2" s="1"/>
  <c r="O53" i="2"/>
  <c r="W53" i="2" s="1"/>
  <c r="O52" i="2"/>
  <c r="W52" i="2" s="1"/>
  <c r="O51" i="2"/>
  <c r="W51" i="2" s="1"/>
  <c r="O50" i="2"/>
  <c r="W50" i="2" s="1"/>
  <c r="O49" i="2"/>
  <c r="W49" i="2" s="1"/>
  <c r="O48" i="2"/>
  <c r="W48" i="2" s="1"/>
  <c r="O47" i="2"/>
  <c r="W47" i="2" s="1"/>
  <c r="O46" i="2"/>
  <c r="W46" i="2" s="1"/>
  <c r="O45" i="2"/>
  <c r="W45" i="2" s="1"/>
  <c r="O44" i="2"/>
  <c r="W44" i="2" s="1"/>
  <c r="O43" i="2"/>
  <c r="W43" i="2" s="1"/>
  <c r="O42" i="2"/>
  <c r="W42" i="2" s="1"/>
  <c r="O41" i="2"/>
  <c r="W41" i="2" s="1"/>
  <c r="O40" i="2"/>
  <c r="W40" i="2" s="1"/>
  <c r="O39" i="2"/>
  <c r="W39" i="2" s="1"/>
  <c r="O38" i="2"/>
  <c r="W38" i="2" s="1"/>
  <c r="O37" i="2"/>
  <c r="W37" i="2" s="1"/>
  <c r="O36" i="2"/>
  <c r="W36" i="2" s="1"/>
  <c r="O35" i="2"/>
  <c r="W35" i="2" s="1"/>
  <c r="O34" i="2"/>
  <c r="W34" i="2" s="1"/>
  <c r="O33" i="2"/>
  <c r="W33" i="2" s="1"/>
  <c r="O32" i="2"/>
  <c r="W32" i="2" s="1"/>
  <c r="O31" i="2"/>
  <c r="W31" i="2" s="1"/>
  <c r="O30" i="2"/>
  <c r="W30" i="2" s="1"/>
  <c r="O29" i="2"/>
  <c r="W29" i="2" s="1"/>
  <c r="O28" i="2"/>
  <c r="W28" i="2" s="1"/>
  <c r="O27" i="2"/>
  <c r="W27" i="2" s="1"/>
  <c r="O26" i="2"/>
  <c r="W26" i="2" s="1"/>
  <c r="O25" i="2"/>
  <c r="W25" i="2" s="1"/>
  <c r="O24" i="2"/>
  <c r="W24" i="2" s="1"/>
  <c r="O23" i="2"/>
  <c r="W23" i="2" s="1"/>
  <c r="O22" i="2"/>
  <c r="W22" i="2" s="1"/>
  <c r="O21" i="2"/>
  <c r="W21" i="2" s="1"/>
  <c r="O20" i="2"/>
  <c r="W20" i="2" s="1"/>
  <c r="O19" i="2"/>
  <c r="W19" i="2" s="1"/>
  <c r="O18" i="2"/>
  <c r="W18" i="2" s="1"/>
  <c r="O17" i="2"/>
  <c r="W17" i="2" s="1"/>
  <c r="O16" i="2"/>
  <c r="W16" i="2" s="1"/>
  <c r="O15" i="2"/>
  <c r="W15" i="2" s="1"/>
  <c r="O14" i="2"/>
  <c r="W14" i="2" s="1"/>
  <c r="O13" i="2"/>
  <c r="W13" i="2" s="1"/>
  <c r="O12" i="2"/>
  <c r="W12" i="2" s="1"/>
  <c r="O11" i="2"/>
  <c r="W11" i="2" s="1"/>
  <c r="O10" i="2"/>
  <c r="W10" i="2" s="1"/>
  <c r="O9" i="2"/>
  <c r="W9" i="2" s="1"/>
  <c r="O8" i="2"/>
  <c r="W8" i="2" s="1"/>
  <c r="O7" i="2"/>
  <c r="W7" i="2" s="1"/>
  <c r="O6" i="2"/>
  <c r="W6" i="2" s="1"/>
  <c r="O5" i="2"/>
  <c r="W5" i="2" s="1"/>
  <c r="O4" i="2"/>
  <c r="W4" i="2" s="1"/>
  <c r="O3" i="2"/>
  <c r="W3" i="2" s="1"/>
  <c r="O2" i="2"/>
  <c r="W2" i="2" s="1"/>
  <c r="J3" i="3"/>
  <c r="J4" i="3"/>
  <c r="J5" i="3"/>
  <c r="J6" i="3"/>
  <c r="J7" i="3"/>
  <c r="J8" i="3"/>
  <c r="J9" i="3"/>
  <c r="J10" i="3"/>
  <c r="J11" i="3"/>
  <c r="J12" i="3"/>
  <c r="J13" i="3"/>
  <c r="J14" i="3"/>
  <c r="J15" i="3"/>
  <c r="J16" i="3"/>
  <c r="J17" i="3"/>
  <c r="J18" i="3"/>
  <c r="J19" i="3"/>
  <c r="J20" i="3"/>
  <c r="J21" i="3"/>
  <c r="J22" i="3"/>
  <c r="J23" i="3"/>
  <c r="J24" i="3"/>
  <c r="J25" i="3"/>
  <c r="J26" i="3"/>
  <c r="J27" i="3"/>
  <c r="J28" i="3"/>
  <c r="M28" i="3" s="1"/>
  <c r="J29" i="3"/>
  <c r="M29" i="3" s="1"/>
  <c r="J30" i="3"/>
  <c r="J31" i="3"/>
  <c r="J32" i="3"/>
  <c r="J33" i="3"/>
  <c r="J34" i="3"/>
  <c r="J35" i="3"/>
  <c r="J36" i="3"/>
  <c r="J37" i="3"/>
  <c r="J38" i="3"/>
  <c r="J39" i="3"/>
  <c r="J40" i="3"/>
  <c r="M40" i="3" s="1"/>
  <c r="J41" i="3"/>
  <c r="J42" i="3"/>
  <c r="J43" i="3"/>
  <c r="J44" i="3"/>
  <c r="J45" i="3"/>
  <c r="J46" i="3"/>
  <c r="J47" i="3"/>
  <c r="J48" i="3"/>
  <c r="J49" i="3"/>
  <c r="J50" i="3"/>
  <c r="J51" i="3"/>
  <c r="J52" i="3"/>
  <c r="M52" i="3" s="1"/>
  <c r="J53" i="3"/>
  <c r="M53" i="3" s="1"/>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M88" i="3" s="1"/>
  <c r="J89" i="3"/>
  <c r="M89" i="3" s="1"/>
  <c r="J90" i="3"/>
  <c r="J91" i="3"/>
  <c r="J92" i="3"/>
  <c r="J93" i="3"/>
  <c r="J94" i="3"/>
  <c r="J95" i="3"/>
  <c r="J96" i="3"/>
  <c r="J97" i="3"/>
  <c r="J98" i="3"/>
  <c r="J99" i="3"/>
  <c r="J100" i="3"/>
  <c r="J101" i="3"/>
  <c r="J102" i="3"/>
  <c r="J103" i="3"/>
  <c r="J104" i="3"/>
  <c r="J105" i="3"/>
  <c r="J106" i="3"/>
  <c r="J107" i="3"/>
  <c r="J108" i="3"/>
  <c r="J109" i="3"/>
  <c r="J110" i="3"/>
  <c r="J111" i="3"/>
  <c r="J112" i="3"/>
  <c r="J113" i="3"/>
  <c r="M113" i="3" s="1"/>
  <c r="J114" i="3"/>
  <c r="J115" i="3"/>
  <c r="J116" i="3"/>
  <c r="J117" i="3"/>
  <c r="J118" i="3"/>
  <c r="J119" i="3"/>
  <c r="J120" i="3"/>
  <c r="J121" i="3"/>
  <c r="J122" i="3"/>
  <c r="J123" i="3"/>
  <c r="J124" i="3"/>
  <c r="J125" i="3"/>
  <c r="M125" i="3" s="1"/>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M161" i="3" s="1"/>
  <c r="J162" i="3"/>
  <c r="J163" i="3"/>
  <c r="J164" i="3"/>
  <c r="J165" i="3"/>
  <c r="J166" i="3"/>
  <c r="J167" i="3"/>
  <c r="J168" i="3"/>
  <c r="J169" i="3"/>
  <c r="J170" i="3"/>
  <c r="J171" i="3"/>
  <c r="J172" i="3"/>
  <c r="J173" i="3"/>
  <c r="J174" i="3"/>
  <c r="J175" i="3"/>
  <c r="J176" i="3"/>
  <c r="J177" i="3"/>
  <c r="J178" i="3"/>
  <c r="J179" i="3"/>
  <c r="J180" i="3"/>
  <c r="J181" i="3"/>
  <c r="J182" i="3"/>
  <c r="J183" i="3"/>
  <c r="J184" i="3"/>
  <c r="M184" i="3" s="1"/>
  <c r="J185" i="3"/>
  <c r="M185" i="3" s="1"/>
  <c r="J186" i="3"/>
  <c r="J187" i="3"/>
  <c r="J188" i="3"/>
  <c r="J189" i="3"/>
  <c r="J190" i="3"/>
  <c r="J191" i="3"/>
  <c r="J192" i="3"/>
  <c r="J193" i="3"/>
  <c r="J194" i="3"/>
  <c r="J195" i="3"/>
  <c r="J196" i="3"/>
  <c r="J197" i="3"/>
  <c r="J198" i="3"/>
  <c r="J199" i="3"/>
  <c r="J200" i="3"/>
  <c r="J201" i="3"/>
  <c r="J202" i="3"/>
  <c r="J203" i="3"/>
  <c r="J204" i="3"/>
  <c r="J205" i="3"/>
  <c r="J206" i="3"/>
  <c r="J207" i="3"/>
  <c r="J208" i="3"/>
  <c r="M208" i="3" s="1"/>
  <c r="J209" i="3"/>
  <c r="J210" i="3"/>
  <c r="J211" i="3"/>
  <c r="J212" i="3"/>
  <c r="J213" i="3"/>
  <c r="J214" i="3"/>
  <c r="J215" i="3"/>
  <c r="J216" i="3"/>
  <c r="J217" i="3"/>
  <c r="J218" i="3"/>
  <c r="J219" i="3"/>
  <c r="J220" i="3"/>
  <c r="J221" i="3"/>
  <c r="J222" i="3"/>
  <c r="J223" i="3"/>
  <c r="J224" i="3"/>
  <c r="J225" i="3"/>
  <c r="J226" i="3"/>
  <c r="J227" i="3"/>
  <c r="J228" i="3"/>
  <c r="J229" i="3"/>
  <c r="J230" i="3"/>
  <c r="J231" i="3"/>
  <c r="J232" i="3"/>
  <c r="M232" i="3" s="1"/>
  <c r="J233" i="3"/>
  <c r="M233" i="3" s="1"/>
  <c r="J234" i="3"/>
  <c r="J235" i="3"/>
  <c r="J236" i="3"/>
  <c r="J237" i="3"/>
  <c r="J238" i="3"/>
  <c r="J239" i="3"/>
  <c r="J240" i="3"/>
  <c r="J241" i="3"/>
  <c r="J242" i="3"/>
  <c r="J243" i="3"/>
  <c r="J244" i="3"/>
  <c r="J245" i="3"/>
  <c r="M245" i="3" s="1"/>
  <c r="J246" i="3"/>
  <c r="J247" i="3"/>
  <c r="J248" i="3"/>
  <c r="J249" i="3"/>
  <c r="J250" i="3"/>
  <c r="J251" i="3"/>
  <c r="J252" i="3"/>
  <c r="J253" i="3"/>
  <c r="J254" i="3"/>
  <c r="J255" i="3"/>
  <c r="J256" i="3"/>
  <c r="J257" i="3"/>
  <c r="J258" i="3"/>
  <c r="J259" i="3"/>
  <c r="J260" i="3"/>
  <c r="J261" i="3"/>
  <c r="J262" i="3"/>
  <c r="J263" i="3"/>
  <c r="J264" i="3"/>
  <c r="J265" i="3"/>
  <c r="J266" i="3"/>
  <c r="J267" i="3"/>
  <c r="J268" i="3"/>
  <c r="J269" i="3"/>
  <c r="M269" i="3" s="1"/>
  <c r="J270" i="3"/>
  <c r="J271" i="3"/>
  <c r="J272" i="3"/>
  <c r="J273" i="3"/>
  <c r="J274" i="3"/>
  <c r="J275" i="3"/>
  <c r="J276" i="3"/>
  <c r="J277" i="3"/>
  <c r="J278" i="3"/>
  <c r="J279" i="3"/>
  <c r="J280" i="3"/>
  <c r="M280" i="3" s="1"/>
  <c r="J281" i="3"/>
  <c r="J282" i="3"/>
  <c r="J283" i="3"/>
  <c r="J284" i="3"/>
  <c r="J285" i="3"/>
  <c r="J286" i="3"/>
  <c r="J287" i="3"/>
  <c r="J288" i="3"/>
  <c r="J289" i="3"/>
  <c r="J290" i="3"/>
  <c r="J291" i="3"/>
  <c r="J292" i="3"/>
  <c r="J293" i="3"/>
  <c r="J294" i="3"/>
  <c r="J295" i="3"/>
  <c r="J296" i="3"/>
  <c r="J297" i="3"/>
  <c r="J298" i="3"/>
  <c r="J299" i="3"/>
  <c r="J300" i="3"/>
  <c r="J301" i="3"/>
  <c r="J302" i="3"/>
  <c r="J303" i="3"/>
  <c r="J304" i="3"/>
  <c r="M304" i="3" s="1"/>
  <c r="J305" i="3"/>
  <c r="M305" i="3" s="1"/>
  <c r="J306" i="3"/>
  <c r="J307" i="3"/>
  <c r="J308" i="3"/>
  <c r="J309" i="3"/>
  <c r="J310" i="3"/>
  <c r="J311" i="3"/>
  <c r="J312" i="3"/>
  <c r="J313" i="3"/>
  <c r="J314" i="3"/>
  <c r="J315" i="3"/>
  <c r="J316" i="3"/>
  <c r="M316" i="3" s="1"/>
  <c r="J317" i="3"/>
  <c r="M317" i="3" s="1"/>
  <c r="J318" i="3"/>
  <c r="J319" i="3"/>
  <c r="J320" i="3"/>
  <c r="J321" i="3"/>
  <c r="J322" i="3"/>
  <c r="J323" i="3"/>
  <c r="J324" i="3"/>
  <c r="J325" i="3"/>
  <c r="J326" i="3"/>
  <c r="J327" i="3"/>
  <c r="J328" i="3"/>
  <c r="M328" i="3" s="1"/>
  <c r="J329" i="3"/>
  <c r="M329" i="3" s="1"/>
  <c r="J330" i="3"/>
  <c r="J331" i="3"/>
  <c r="J332" i="3"/>
  <c r="J333" i="3"/>
  <c r="J334" i="3"/>
  <c r="J335" i="3"/>
  <c r="J336" i="3"/>
  <c r="J337" i="3"/>
  <c r="J338" i="3"/>
  <c r="J339" i="3"/>
  <c r="J340" i="3"/>
  <c r="M340" i="3" s="1"/>
  <c r="J341" i="3"/>
  <c r="M341" i="3" s="1"/>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M388" i="3" s="1"/>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M460" i="3" s="1"/>
  <c r="J461" i="3"/>
  <c r="M461" i="3" s="1"/>
  <c r="J462" i="3"/>
  <c r="J463" i="3"/>
  <c r="J464" i="3"/>
  <c r="J465" i="3"/>
  <c r="J466" i="3"/>
  <c r="J467" i="3"/>
  <c r="J468" i="3"/>
  <c r="J469" i="3"/>
  <c r="J470" i="3"/>
  <c r="J471" i="3"/>
  <c r="J472" i="3"/>
  <c r="J473" i="3"/>
  <c r="J474" i="3"/>
  <c r="J475" i="3"/>
  <c r="J476" i="3"/>
  <c r="J477" i="3"/>
  <c r="J478" i="3"/>
  <c r="J479" i="3"/>
  <c r="J480" i="3"/>
  <c r="J481" i="3"/>
  <c r="J482" i="3"/>
  <c r="J483" i="3"/>
  <c r="J484" i="3"/>
  <c r="M484" i="3" s="1"/>
  <c r="J485" i="3"/>
  <c r="M485" i="3" s="1"/>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M520" i="3" s="1"/>
  <c r="J521" i="3"/>
  <c r="M521" i="3" s="1"/>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M556" i="3" s="1"/>
  <c r="J557" i="3"/>
  <c r="M557" i="3" s="1"/>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M604" i="3" s="1"/>
  <c r="J605" i="3"/>
  <c r="M605" i="3" s="1"/>
  <c r="J606" i="3"/>
  <c r="J607" i="3"/>
  <c r="J608" i="3"/>
  <c r="J609" i="3"/>
  <c r="J610" i="3"/>
  <c r="J611" i="3"/>
  <c r="J612" i="3"/>
  <c r="J613" i="3"/>
  <c r="J614" i="3"/>
  <c r="J615" i="3"/>
  <c r="J616" i="3"/>
  <c r="M616" i="3" s="1"/>
  <c r="J617" i="3"/>
  <c r="J618" i="3"/>
  <c r="J619" i="3"/>
  <c r="J620" i="3"/>
  <c r="J621" i="3"/>
  <c r="J622" i="3"/>
  <c r="J623" i="3"/>
  <c r="J624" i="3"/>
  <c r="J625" i="3"/>
  <c r="J626" i="3"/>
  <c r="J627" i="3"/>
  <c r="J628" i="3"/>
  <c r="M628" i="3" s="1"/>
  <c r="J629" i="3"/>
  <c r="M629" i="3" s="1"/>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M664" i="3" s="1"/>
  <c r="J665" i="3"/>
  <c r="M665" i="3" s="1"/>
  <c r="J666" i="3"/>
  <c r="J667" i="3"/>
  <c r="J668" i="3"/>
  <c r="J669" i="3"/>
  <c r="J670" i="3"/>
  <c r="J671" i="3"/>
  <c r="J672" i="3"/>
  <c r="J673" i="3"/>
  <c r="J674" i="3"/>
  <c r="J675" i="3"/>
  <c r="J676" i="3"/>
  <c r="J677" i="3"/>
  <c r="J678" i="3"/>
  <c r="J679" i="3"/>
  <c r="J680" i="3"/>
  <c r="J681" i="3"/>
  <c r="J682" i="3"/>
  <c r="J683" i="3"/>
  <c r="J684" i="3"/>
  <c r="J685" i="3"/>
  <c r="J686" i="3"/>
  <c r="J687" i="3"/>
  <c r="J688" i="3"/>
  <c r="M688" i="3" s="1"/>
  <c r="J689" i="3"/>
  <c r="M689" i="3" s="1"/>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M737" i="3" s="1"/>
  <c r="J738" i="3"/>
  <c r="J739" i="3"/>
  <c r="J740" i="3"/>
  <c r="J741" i="3"/>
  <c r="J742" i="3"/>
  <c r="J743" i="3"/>
  <c r="J744" i="3"/>
  <c r="J745" i="3"/>
  <c r="J746" i="3"/>
  <c r="J747" i="3"/>
  <c r="J748" i="3"/>
  <c r="J749" i="3"/>
  <c r="M749" i="3" s="1"/>
  <c r="J750" i="3"/>
  <c r="J751" i="3"/>
  <c r="J752" i="3"/>
  <c r="J753" i="3"/>
  <c r="J754" i="3"/>
  <c r="J755" i="3"/>
  <c r="J756" i="3"/>
  <c r="J757" i="3"/>
  <c r="J758" i="3"/>
  <c r="J759" i="3"/>
  <c r="J760" i="3"/>
  <c r="J761" i="3"/>
  <c r="J762" i="3"/>
  <c r="J763" i="3"/>
  <c r="J764" i="3"/>
  <c r="J765" i="3"/>
  <c r="J766" i="3"/>
  <c r="J767" i="3"/>
  <c r="J768" i="3"/>
  <c r="J769" i="3"/>
  <c r="J770" i="3"/>
  <c r="J771" i="3"/>
  <c r="J772" i="3"/>
  <c r="J773" i="3"/>
  <c r="M773" i="3" s="1"/>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M856" i="3" s="1"/>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M1011" i="3" s="1"/>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M1058" i="3" s="1"/>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M1082" i="3" s="1"/>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M1106" i="3" s="1"/>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M1132" i="3" s="1"/>
  <c r="J1133" i="3"/>
  <c r="J1134" i="3"/>
  <c r="J1135" i="3"/>
  <c r="J1136" i="3"/>
  <c r="J1137" i="3"/>
  <c r="J1138" i="3"/>
  <c r="J1139" i="3"/>
  <c r="J1140" i="3"/>
  <c r="J1141" i="3"/>
  <c r="J1142" i="3"/>
  <c r="J1143" i="3"/>
  <c r="J1144" i="3"/>
  <c r="J1145" i="3"/>
  <c r="J1146" i="3"/>
  <c r="J1147" i="3"/>
  <c r="J1148" i="3"/>
  <c r="J1149" i="3"/>
  <c r="J1150" i="3"/>
  <c r="J1151" i="3"/>
  <c r="J1152" i="3"/>
  <c r="J1153" i="3"/>
  <c r="J1154" i="3"/>
  <c r="M1154" i="3" s="1"/>
  <c r="J1155" i="3"/>
  <c r="J1156" i="3"/>
  <c r="J1157" i="3"/>
  <c r="J1158" i="3"/>
  <c r="J1159" i="3"/>
  <c r="J1160" i="3"/>
  <c r="J1161" i="3"/>
  <c r="J1162" i="3"/>
  <c r="J1163" i="3"/>
  <c r="J1164" i="3"/>
  <c r="J1165" i="3"/>
  <c r="J1166" i="3"/>
  <c r="M1166" i="3" s="1"/>
  <c r="J1167" i="3"/>
  <c r="J1168" i="3"/>
  <c r="J1169" i="3"/>
  <c r="J1170" i="3"/>
  <c r="J1171" i="3"/>
  <c r="J1172" i="3"/>
  <c r="J1173" i="3"/>
  <c r="J1174" i="3"/>
  <c r="J1175" i="3"/>
  <c r="J1176" i="3"/>
  <c r="J1177" i="3"/>
  <c r="J1178" i="3"/>
  <c r="M1178" i="3" s="1"/>
  <c r="J1179" i="3"/>
  <c r="J1180" i="3"/>
  <c r="M1180" i="3" s="1"/>
  <c r="J1181" i="3"/>
  <c r="J1182" i="3"/>
  <c r="J1183" i="3"/>
  <c r="J1184" i="3"/>
  <c r="J1185" i="3"/>
  <c r="J1186" i="3"/>
  <c r="J1187" i="3"/>
  <c r="J1188" i="3"/>
  <c r="J1189" i="3"/>
  <c r="J1190" i="3"/>
  <c r="M1190" i="3" s="1"/>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M1226" i="3" s="1"/>
  <c r="J1227" i="3"/>
  <c r="J1228" i="3"/>
  <c r="J1229" i="3"/>
  <c r="M1229" i="3" s="1"/>
  <c r="J1230" i="3"/>
  <c r="J1231" i="3"/>
  <c r="J1232" i="3"/>
  <c r="J1233" i="3"/>
  <c r="J1234" i="3"/>
  <c r="J1235" i="3"/>
  <c r="J1236" i="3"/>
  <c r="J1237" i="3"/>
  <c r="J1238" i="3"/>
  <c r="J1239" i="3"/>
  <c r="J1240" i="3"/>
  <c r="J1241" i="3"/>
  <c r="J1242" i="3"/>
  <c r="J1243" i="3"/>
  <c r="J1244" i="3"/>
  <c r="J1245" i="3"/>
  <c r="J1246" i="3"/>
  <c r="J1247" i="3"/>
  <c r="J1248" i="3"/>
  <c r="J1249" i="3"/>
  <c r="J1250" i="3"/>
  <c r="M1250" i="3" s="1"/>
  <c r="J1251" i="3"/>
  <c r="J1252" i="3"/>
  <c r="J1253" i="3"/>
  <c r="J1254" i="3"/>
  <c r="J1255" i="3"/>
  <c r="J1256" i="3"/>
  <c r="J1257" i="3"/>
  <c r="J1258" i="3"/>
  <c r="J1259" i="3"/>
  <c r="J1260" i="3"/>
  <c r="J1261" i="3"/>
  <c r="J1262" i="3"/>
  <c r="M1262" i="3" s="1"/>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M1286" i="3" s="1"/>
  <c r="J1287" i="3"/>
  <c r="J1288" i="3"/>
  <c r="J1289" i="3"/>
  <c r="J1290" i="3"/>
  <c r="J1291" i="3"/>
  <c r="J1292" i="3"/>
  <c r="J1293" i="3"/>
  <c r="J1294" i="3"/>
  <c r="J1295" i="3"/>
  <c r="J1296" i="3"/>
  <c r="J1297" i="3"/>
  <c r="J1298" i="3"/>
  <c r="M1298" i="3" s="1"/>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M1334" i="3" s="1"/>
  <c r="J1335" i="3"/>
  <c r="J1336" i="3"/>
  <c r="J1337" i="3"/>
  <c r="M1337" i="3" s="1"/>
  <c r="J1338" i="3"/>
  <c r="J1339" i="3"/>
  <c r="J1340" i="3"/>
  <c r="J1341" i="3"/>
  <c r="J1342" i="3"/>
  <c r="J1343" i="3"/>
  <c r="J1344" i="3"/>
  <c r="J1345" i="3"/>
  <c r="J1346" i="3"/>
  <c r="J1347" i="3"/>
  <c r="J1348" i="3"/>
  <c r="J1349" i="3"/>
  <c r="J1350" i="3"/>
  <c r="J1351" i="3"/>
  <c r="J1352" i="3"/>
  <c r="J1353" i="3"/>
  <c r="J1354" i="3"/>
  <c r="J1355" i="3"/>
  <c r="J1356" i="3"/>
  <c r="J1357" i="3"/>
  <c r="J1358" i="3"/>
  <c r="M1358" i="3" s="1"/>
  <c r="J1359" i="3"/>
  <c r="J1360" i="3"/>
  <c r="J1361" i="3"/>
  <c r="J1362" i="3"/>
  <c r="J1363" i="3"/>
  <c r="J1364" i="3"/>
  <c r="J1365" i="3"/>
  <c r="J1366" i="3"/>
  <c r="J1367" i="3"/>
  <c r="J1368" i="3"/>
  <c r="J1369" i="3"/>
  <c r="J1370" i="3"/>
  <c r="M1370" i="3" s="1"/>
  <c r="J1371" i="3"/>
  <c r="J1372" i="3"/>
  <c r="J1373" i="3"/>
  <c r="J1374" i="3"/>
  <c r="J1375" i="3"/>
  <c r="J1376" i="3"/>
  <c r="J1377" i="3"/>
  <c r="J1378" i="3"/>
  <c r="J1379" i="3"/>
  <c r="J1380" i="3"/>
  <c r="J1381" i="3"/>
  <c r="J1382" i="3"/>
  <c r="J1383" i="3"/>
  <c r="J1384" i="3"/>
  <c r="J1385" i="3"/>
  <c r="J1386" i="3"/>
  <c r="J1387" i="3"/>
  <c r="J1388" i="3"/>
  <c r="J1389" i="3"/>
  <c r="J1390" i="3"/>
  <c r="J1391" i="3"/>
  <c r="J1392" i="3"/>
  <c r="J1393" i="3"/>
  <c r="J1394" i="3"/>
  <c r="J1395" i="3"/>
  <c r="J1396" i="3"/>
  <c r="J1397" i="3"/>
  <c r="J1398" i="3"/>
  <c r="J1399" i="3"/>
  <c r="J1400" i="3"/>
  <c r="J1401" i="3"/>
  <c r="J1402" i="3"/>
  <c r="J1403" i="3"/>
  <c r="J1404" i="3"/>
  <c r="J1405" i="3"/>
  <c r="J1406" i="3"/>
  <c r="M1406" i="3" s="1"/>
  <c r="J1407" i="3"/>
  <c r="J1408" i="3"/>
  <c r="J1409" i="3"/>
  <c r="J1410" i="3"/>
  <c r="J1411" i="3"/>
  <c r="J1412" i="3"/>
  <c r="J1413" i="3"/>
  <c r="J1414" i="3"/>
  <c r="J1415" i="3"/>
  <c r="J1416" i="3"/>
  <c r="J1417" i="3"/>
  <c r="J1418" i="3"/>
  <c r="J1419" i="3"/>
  <c r="J1420" i="3"/>
  <c r="M1420" i="3" s="1"/>
  <c r="J1421" i="3"/>
  <c r="J1422" i="3"/>
  <c r="J1423" i="3"/>
  <c r="J1424" i="3"/>
  <c r="J1425" i="3"/>
  <c r="J1426" i="3"/>
  <c r="J1427" i="3"/>
  <c r="J1428" i="3"/>
  <c r="J1429" i="3"/>
  <c r="J1430" i="3"/>
  <c r="J1431" i="3"/>
  <c r="J1432" i="3"/>
  <c r="J1433" i="3"/>
  <c r="J1434" i="3"/>
  <c r="J1435" i="3"/>
  <c r="J1436" i="3"/>
  <c r="J1437" i="3"/>
  <c r="J1438" i="3"/>
  <c r="J1439" i="3"/>
  <c r="J1440" i="3"/>
  <c r="J1441" i="3"/>
  <c r="J1442" i="3"/>
  <c r="J1443" i="3"/>
  <c r="J1444" i="3"/>
  <c r="J1445" i="3"/>
  <c r="J1446" i="3"/>
  <c r="J1447" i="3"/>
  <c r="J1448" i="3"/>
  <c r="J1449" i="3"/>
  <c r="J1450" i="3"/>
  <c r="J1451" i="3"/>
  <c r="J1452" i="3"/>
  <c r="J1453" i="3"/>
  <c r="J1454" i="3"/>
  <c r="J1455" i="3"/>
  <c r="J1456" i="3"/>
  <c r="J1457" i="3"/>
  <c r="J1458" i="3"/>
  <c r="J1459" i="3"/>
  <c r="J1460" i="3"/>
  <c r="J1461" i="3"/>
  <c r="J1462" i="3"/>
  <c r="J1463" i="3"/>
  <c r="J1464" i="3"/>
  <c r="J1465" i="3"/>
  <c r="J1466" i="3"/>
  <c r="J1467" i="3"/>
  <c r="J1468" i="3"/>
  <c r="J1469" i="3"/>
  <c r="J1470" i="3"/>
  <c r="J1471" i="3"/>
  <c r="J1472" i="3"/>
  <c r="J1473" i="3"/>
  <c r="J1474" i="3"/>
  <c r="J1475" i="3"/>
  <c r="J1476" i="3"/>
  <c r="J1477" i="3"/>
  <c r="J1478" i="3"/>
  <c r="J1479" i="3"/>
  <c r="J1480" i="3"/>
  <c r="J1481" i="3"/>
  <c r="J1482" i="3"/>
  <c r="J1483" i="3"/>
  <c r="J1484" i="3"/>
  <c r="J1485" i="3"/>
  <c r="J1486" i="3"/>
  <c r="J1487" i="3"/>
  <c r="J1488" i="3"/>
  <c r="J1489" i="3"/>
  <c r="J1490" i="3"/>
  <c r="J1491" i="3"/>
  <c r="M1491" i="3" s="1"/>
  <c r="J1492" i="3"/>
  <c r="J1493" i="3"/>
  <c r="J1494" i="3"/>
  <c r="J1495" i="3"/>
  <c r="J1496" i="3"/>
  <c r="J1497" i="3"/>
  <c r="J1498" i="3"/>
  <c r="J1499" i="3"/>
  <c r="J1500" i="3"/>
  <c r="J1501" i="3"/>
  <c r="J1502" i="3"/>
  <c r="J1503" i="3"/>
  <c r="J1504" i="3"/>
  <c r="J1505" i="3"/>
  <c r="J1506" i="3"/>
  <c r="J1507" i="3"/>
  <c r="J1508" i="3"/>
  <c r="J1509" i="3"/>
  <c r="J1510" i="3"/>
  <c r="J1511" i="3"/>
  <c r="J1512" i="3"/>
  <c r="J1513" i="3"/>
  <c r="J1514" i="3"/>
  <c r="J1515" i="3"/>
  <c r="J1516" i="3"/>
  <c r="J1517" i="3"/>
  <c r="J1518" i="3"/>
  <c r="J1519" i="3"/>
  <c r="J1520" i="3"/>
  <c r="J1521" i="3"/>
  <c r="J1522" i="3"/>
  <c r="J1523" i="3"/>
  <c r="J1524" i="3"/>
  <c r="J1525" i="3"/>
  <c r="J1526" i="3"/>
  <c r="J1527" i="3"/>
  <c r="J1528" i="3"/>
  <c r="J1529" i="3"/>
  <c r="J1530" i="3"/>
  <c r="J1531" i="3"/>
  <c r="J1532" i="3"/>
  <c r="J1533" i="3"/>
  <c r="J1534" i="3"/>
  <c r="J1535" i="3"/>
  <c r="J1536" i="3"/>
  <c r="J1537" i="3"/>
  <c r="J1538" i="3"/>
  <c r="M1538" i="3" s="1"/>
  <c r="J1539" i="3"/>
  <c r="J1540" i="3"/>
  <c r="J1541" i="3"/>
  <c r="J1542" i="3"/>
  <c r="J1543" i="3"/>
  <c r="J1544" i="3"/>
  <c r="J1545" i="3"/>
  <c r="J1546" i="3"/>
  <c r="J1547" i="3"/>
  <c r="J1548" i="3"/>
  <c r="J1549" i="3"/>
  <c r="J1550" i="3"/>
  <c r="J1551" i="3"/>
  <c r="J1552" i="3"/>
  <c r="J1553" i="3"/>
  <c r="J1554" i="3"/>
  <c r="J1555" i="3"/>
  <c r="J1556" i="3"/>
  <c r="J1557" i="3"/>
  <c r="J1558" i="3"/>
  <c r="J1559" i="3"/>
  <c r="J1560" i="3"/>
  <c r="J1561" i="3"/>
  <c r="J1562" i="3"/>
  <c r="J1563" i="3"/>
  <c r="M1563" i="3" s="1"/>
  <c r="J1564" i="3"/>
  <c r="M1564" i="3" s="1"/>
  <c r="J1565" i="3"/>
  <c r="J1566" i="3"/>
  <c r="J1567" i="3"/>
  <c r="J1568" i="3"/>
  <c r="J1569" i="3"/>
  <c r="J1570" i="3"/>
  <c r="J1571" i="3"/>
  <c r="J1572" i="3"/>
  <c r="J1573" i="3"/>
  <c r="J1574" i="3"/>
  <c r="J1575" i="3"/>
  <c r="J1576" i="3"/>
  <c r="J1577" i="3"/>
  <c r="J1578" i="3"/>
  <c r="J1579" i="3"/>
  <c r="J1580" i="3"/>
  <c r="J1581" i="3"/>
  <c r="J1582" i="3"/>
  <c r="J1583" i="3"/>
  <c r="J1584" i="3"/>
  <c r="J1585" i="3"/>
  <c r="J1586" i="3"/>
  <c r="M1586" i="3" s="1"/>
  <c r="J1587" i="3"/>
  <c r="J1588" i="3"/>
  <c r="J1589" i="3"/>
  <c r="J1590" i="3"/>
  <c r="J1591" i="3"/>
  <c r="J1592" i="3"/>
  <c r="J1593" i="3"/>
  <c r="J1594" i="3"/>
  <c r="J1595" i="3"/>
  <c r="J1596" i="3"/>
  <c r="J1597" i="3"/>
  <c r="J1598" i="3"/>
  <c r="J1599" i="3"/>
  <c r="M1599" i="3" s="1"/>
  <c r="J1600" i="3"/>
  <c r="M1600" i="3" s="1"/>
  <c r="J1601" i="3"/>
  <c r="J1602" i="3"/>
  <c r="J1603" i="3"/>
  <c r="J1604" i="3"/>
  <c r="J1605" i="3"/>
  <c r="J1606" i="3"/>
  <c r="J1607" i="3"/>
  <c r="J1608" i="3"/>
  <c r="J1609" i="3"/>
  <c r="J1610" i="3"/>
  <c r="J1611" i="3"/>
  <c r="J1612" i="3"/>
  <c r="J1613" i="3"/>
  <c r="J1614" i="3"/>
  <c r="J1615" i="3"/>
  <c r="J1616" i="3"/>
  <c r="J1617" i="3"/>
  <c r="J1618" i="3"/>
  <c r="J1619" i="3"/>
  <c r="J1620" i="3"/>
  <c r="J1621" i="3"/>
  <c r="J1622" i="3"/>
  <c r="J1623" i="3"/>
  <c r="J1624" i="3"/>
  <c r="J1625" i="3"/>
  <c r="J1626" i="3"/>
  <c r="J1627" i="3"/>
  <c r="J1628" i="3"/>
  <c r="J1629" i="3"/>
  <c r="J1630" i="3"/>
  <c r="J1631" i="3"/>
  <c r="J1632" i="3"/>
  <c r="J1633" i="3"/>
  <c r="J1634" i="3"/>
  <c r="M1634" i="3" s="1"/>
  <c r="J1635" i="3"/>
  <c r="J1636" i="3"/>
  <c r="J1637" i="3"/>
  <c r="J1638" i="3"/>
  <c r="J1639" i="3"/>
  <c r="J1640" i="3"/>
  <c r="J1641" i="3"/>
  <c r="J1642" i="3"/>
  <c r="J1643" i="3"/>
  <c r="J1644" i="3"/>
  <c r="J1645" i="3"/>
  <c r="J1646" i="3"/>
  <c r="J1647" i="3"/>
  <c r="J1648" i="3"/>
  <c r="J1649" i="3"/>
  <c r="J1650" i="3"/>
  <c r="J1651" i="3"/>
  <c r="J1652" i="3"/>
  <c r="J1653" i="3"/>
  <c r="J1654" i="3"/>
  <c r="J1655" i="3"/>
  <c r="J1656" i="3"/>
  <c r="J1657" i="3"/>
  <c r="J1658" i="3"/>
  <c r="M1658" i="3" s="1"/>
  <c r="J1659" i="3"/>
  <c r="J1660" i="3"/>
  <c r="J1661" i="3"/>
  <c r="J1662" i="3"/>
  <c r="J1663" i="3"/>
  <c r="J1664" i="3"/>
  <c r="J1665" i="3"/>
  <c r="J1666" i="3"/>
  <c r="J1667" i="3"/>
  <c r="J1668" i="3"/>
  <c r="J1669" i="3"/>
  <c r="J1670" i="3"/>
  <c r="M1670" i="3" s="1"/>
  <c r="J1671" i="3"/>
  <c r="J1672" i="3"/>
  <c r="J1673" i="3"/>
  <c r="J1674" i="3"/>
  <c r="J1675" i="3"/>
  <c r="J1676" i="3"/>
  <c r="J1677" i="3"/>
  <c r="J1678" i="3"/>
  <c r="J1679" i="3"/>
  <c r="J1680" i="3"/>
  <c r="J1681" i="3"/>
  <c r="J1682" i="3"/>
  <c r="M1682" i="3" s="1"/>
  <c r="J1683" i="3"/>
  <c r="J1684" i="3"/>
  <c r="J1685" i="3"/>
  <c r="J1686" i="3"/>
  <c r="J1687" i="3"/>
  <c r="J1688" i="3"/>
  <c r="J1689" i="3"/>
  <c r="J1690" i="3"/>
  <c r="J1691" i="3"/>
  <c r="J1692" i="3"/>
  <c r="J1693" i="3"/>
  <c r="J1694" i="3"/>
  <c r="J1695" i="3"/>
  <c r="J1696" i="3"/>
  <c r="J1697" i="3"/>
  <c r="J1698" i="3"/>
  <c r="J1699" i="3"/>
  <c r="J1700" i="3"/>
  <c r="J1701" i="3"/>
  <c r="J1702" i="3"/>
  <c r="J1703" i="3"/>
  <c r="J1704" i="3"/>
  <c r="J1705" i="3"/>
  <c r="J1706" i="3"/>
  <c r="J1707" i="3"/>
  <c r="J1708" i="3"/>
  <c r="J1709" i="3"/>
  <c r="J1710" i="3"/>
  <c r="J1711" i="3"/>
  <c r="J1712" i="3"/>
  <c r="J1713" i="3"/>
  <c r="J1714" i="3"/>
  <c r="J1715" i="3"/>
  <c r="J1716" i="3"/>
  <c r="J1717" i="3"/>
  <c r="J1718" i="3"/>
  <c r="M1718" i="3" s="1"/>
  <c r="J1719" i="3"/>
  <c r="J1720" i="3"/>
  <c r="J1721" i="3"/>
  <c r="J1722" i="3"/>
  <c r="J1723" i="3"/>
  <c r="J1724" i="3"/>
  <c r="J1725" i="3"/>
  <c r="J1726" i="3"/>
  <c r="J1727" i="3"/>
  <c r="J1728" i="3"/>
  <c r="J1729" i="3"/>
  <c r="J1730" i="3"/>
  <c r="M1730" i="3" s="1"/>
  <c r="J1731" i="3"/>
  <c r="M1731" i="3" s="1"/>
  <c r="J1732" i="3"/>
  <c r="J1733" i="3"/>
  <c r="J1734" i="3"/>
  <c r="J1735" i="3"/>
  <c r="J1736" i="3"/>
  <c r="J1737" i="3"/>
  <c r="J1738" i="3"/>
  <c r="J1739" i="3"/>
  <c r="J1740" i="3"/>
  <c r="J1741" i="3"/>
  <c r="J1742" i="3"/>
  <c r="M1742" i="3" s="1"/>
  <c r="J1743" i="3"/>
  <c r="J1744" i="3"/>
  <c r="J1745" i="3"/>
  <c r="J1746" i="3"/>
  <c r="J1747" i="3"/>
  <c r="J1748" i="3"/>
  <c r="J1749" i="3"/>
  <c r="J1750" i="3"/>
  <c r="J1751" i="3"/>
  <c r="J1752" i="3"/>
  <c r="J1753" i="3"/>
  <c r="J1754" i="3"/>
  <c r="M1754" i="3" s="1"/>
  <c r="J1755" i="3"/>
  <c r="J1756" i="3"/>
  <c r="J1757" i="3"/>
  <c r="M1757" i="3" s="1"/>
  <c r="J1758" i="3"/>
  <c r="J1759" i="3"/>
  <c r="J1760" i="3"/>
  <c r="J1761" i="3"/>
  <c r="J1762" i="3"/>
  <c r="J1763" i="3"/>
  <c r="J1764" i="3"/>
  <c r="J1765" i="3"/>
  <c r="J1766" i="3"/>
  <c r="J1767" i="3"/>
  <c r="J1768" i="3"/>
  <c r="J1769" i="3"/>
  <c r="J1770" i="3"/>
  <c r="J1771" i="3"/>
  <c r="J1772" i="3"/>
  <c r="J1773" i="3"/>
  <c r="J1774" i="3"/>
  <c r="J1775" i="3"/>
  <c r="J1776" i="3"/>
  <c r="J1777" i="3"/>
  <c r="J1778" i="3"/>
  <c r="J1779" i="3"/>
  <c r="J1780" i="3"/>
  <c r="J1781" i="3"/>
  <c r="J1782" i="3"/>
  <c r="J1783" i="3"/>
  <c r="J1784" i="3"/>
  <c r="J1785" i="3"/>
  <c r="J1786" i="3"/>
  <c r="J1787" i="3"/>
  <c r="J1788" i="3"/>
  <c r="J1789" i="3"/>
  <c r="J1790" i="3"/>
  <c r="J1791" i="3"/>
  <c r="J1792" i="3"/>
  <c r="J1793" i="3"/>
  <c r="J1794" i="3"/>
  <c r="J1795" i="3"/>
  <c r="J1796" i="3"/>
  <c r="J1797" i="3"/>
  <c r="J1798" i="3"/>
  <c r="J1799" i="3"/>
  <c r="J1800" i="3"/>
  <c r="J1801" i="3"/>
  <c r="J1802" i="3"/>
  <c r="M1802" i="3" s="1"/>
  <c r="J1803" i="3"/>
  <c r="J1804" i="3"/>
  <c r="J1805" i="3"/>
  <c r="J1806" i="3"/>
  <c r="J1807" i="3"/>
  <c r="J1808" i="3"/>
  <c r="J1809" i="3"/>
  <c r="J1810" i="3"/>
  <c r="J1811" i="3"/>
  <c r="J1812" i="3"/>
  <c r="J1813" i="3"/>
  <c r="J1814" i="3"/>
  <c r="J1815" i="3"/>
  <c r="J1816" i="3"/>
  <c r="J1817" i="3"/>
  <c r="J1818" i="3"/>
  <c r="J1819" i="3"/>
  <c r="J1820" i="3"/>
  <c r="J1821" i="3"/>
  <c r="J1822" i="3"/>
  <c r="J1823" i="3"/>
  <c r="J1824" i="3"/>
  <c r="J1825" i="3"/>
  <c r="J1826" i="3"/>
  <c r="M1826" i="3" s="1"/>
  <c r="J1827" i="3"/>
  <c r="M1827" i="3" s="1"/>
  <c r="J1828" i="3"/>
  <c r="M1828" i="3" s="1"/>
  <c r="J1829" i="3"/>
  <c r="J1830" i="3"/>
  <c r="J1831" i="3"/>
  <c r="J1832" i="3"/>
  <c r="J1833" i="3"/>
  <c r="J1834" i="3"/>
  <c r="J1835" i="3"/>
  <c r="J1836" i="3"/>
  <c r="J1837" i="3"/>
  <c r="J1838" i="3"/>
  <c r="J1839" i="3"/>
  <c r="J1840" i="3"/>
  <c r="J1841" i="3"/>
  <c r="J1842" i="3"/>
  <c r="J1843" i="3"/>
  <c r="J1844" i="3"/>
  <c r="J1845" i="3"/>
  <c r="J1846" i="3"/>
  <c r="J1847" i="3"/>
  <c r="J1848" i="3"/>
  <c r="J1849" i="3"/>
  <c r="J1850" i="3"/>
  <c r="J1851" i="3"/>
  <c r="J1852" i="3"/>
  <c r="J1853" i="3"/>
  <c r="J1854" i="3"/>
  <c r="J1855" i="3"/>
  <c r="J1856" i="3"/>
  <c r="J1857" i="3"/>
  <c r="J1858" i="3"/>
  <c r="J1859" i="3"/>
  <c r="J1860" i="3"/>
  <c r="J1861" i="3"/>
  <c r="J1862" i="3"/>
  <c r="M1862" i="3" s="1"/>
  <c r="J1863" i="3"/>
  <c r="J1864" i="3"/>
  <c r="J1865" i="3"/>
  <c r="J1866" i="3"/>
  <c r="J1867" i="3"/>
  <c r="J1868" i="3"/>
  <c r="J1869" i="3"/>
  <c r="J1870" i="3"/>
  <c r="J1871" i="3"/>
  <c r="J1872" i="3"/>
  <c r="J1873" i="3"/>
  <c r="J1874" i="3"/>
  <c r="J1875" i="3"/>
  <c r="J1876" i="3"/>
  <c r="J1877" i="3"/>
  <c r="J1878" i="3"/>
  <c r="J1879" i="3"/>
  <c r="J1880" i="3"/>
  <c r="J1881" i="3"/>
  <c r="J1882" i="3"/>
  <c r="J1883" i="3"/>
  <c r="J1884" i="3"/>
  <c r="J1885" i="3"/>
  <c r="J1886" i="3"/>
  <c r="M1886" i="3" s="1"/>
  <c r="J1887" i="3"/>
  <c r="J1888" i="3"/>
  <c r="J1889" i="3"/>
  <c r="J1890" i="3"/>
  <c r="J1891" i="3"/>
  <c r="J1892" i="3"/>
  <c r="J1893" i="3"/>
  <c r="J1894" i="3"/>
  <c r="J1895" i="3"/>
  <c r="J1896" i="3"/>
  <c r="J1897" i="3"/>
  <c r="J1898" i="3"/>
  <c r="J1899" i="3"/>
  <c r="J1900" i="3"/>
  <c r="J1901" i="3"/>
  <c r="J1902" i="3"/>
  <c r="J1903" i="3"/>
  <c r="K3" i="3"/>
  <c r="K4" i="3"/>
  <c r="K5" i="3"/>
  <c r="K6" i="3"/>
  <c r="K7" i="3"/>
  <c r="K8" i="3"/>
  <c r="M8" i="3" s="1"/>
  <c r="K9" i="3"/>
  <c r="M9" i="3" s="1"/>
  <c r="K10" i="3"/>
  <c r="M10" i="3" s="1"/>
  <c r="K11" i="3"/>
  <c r="M11" i="3" s="1"/>
  <c r="K12" i="3"/>
  <c r="M12" i="3" s="1"/>
  <c r="K13" i="3"/>
  <c r="M13" i="3" s="1"/>
  <c r="K14" i="3"/>
  <c r="K15" i="3"/>
  <c r="K16" i="3"/>
  <c r="K17" i="3"/>
  <c r="K18" i="3"/>
  <c r="K19" i="3"/>
  <c r="K20" i="3"/>
  <c r="M20" i="3" s="1"/>
  <c r="K21" i="3"/>
  <c r="M21" i="3" s="1"/>
  <c r="K22" i="3"/>
  <c r="M22" i="3" s="1"/>
  <c r="K23" i="3"/>
  <c r="M23" i="3" s="1"/>
  <c r="K24" i="3"/>
  <c r="M24" i="3" s="1"/>
  <c r="K25" i="3"/>
  <c r="M25" i="3" s="1"/>
  <c r="K26" i="3"/>
  <c r="K27" i="3"/>
  <c r="K28" i="3"/>
  <c r="K29" i="3"/>
  <c r="K30" i="3"/>
  <c r="K31" i="3"/>
  <c r="K32" i="3"/>
  <c r="K33" i="3"/>
  <c r="M33" i="3" s="1"/>
  <c r="K34" i="3"/>
  <c r="M34" i="3" s="1"/>
  <c r="K35" i="3"/>
  <c r="M35" i="3" s="1"/>
  <c r="K36" i="3"/>
  <c r="M36" i="3" s="1"/>
  <c r="K37" i="3"/>
  <c r="M37" i="3" s="1"/>
  <c r="K38" i="3"/>
  <c r="K39" i="3"/>
  <c r="K40" i="3"/>
  <c r="M17" i="2" s="1"/>
  <c r="K41" i="3"/>
  <c r="K42" i="3"/>
  <c r="K43" i="3"/>
  <c r="K44" i="3"/>
  <c r="M44" i="3" s="1"/>
  <c r="K45" i="3"/>
  <c r="M45" i="3" s="1"/>
  <c r="K46" i="3"/>
  <c r="M46" i="3" s="1"/>
  <c r="K47" i="3"/>
  <c r="M47" i="3" s="1"/>
  <c r="K48" i="3"/>
  <c r="K49" i="3"/>
  <c r="M49" i="3" s="1"/>
  <c r="K50" i="3"/>
  <c r="K51" i="3"/>
  <c r="K52" i="3"/>
  <c r="K53" i="3"/>
  <c r="K54" i="3"/>
  <c r="K55" i="3"/>
  <c r="K56" i="3"/>
  <c r="M56" i="3" s="1"/>
  <c r="K57" i="3"/>
  <c r="M57" i="3" s="1"/>
  <c r="K58" i="3"/>
  <c r="M58" i="3" s="1"/>
  <c r="K59" i="3"/>
  <c r="M59" i="3" s="1"/>
  <c r="K60" i="3"/>
  <c r="M60" i="3" s="1"/>
  <c r="K61" i="3"/>
  <c r="M61" i="3" s="1"/>
  <c r="K62" i="3"/>
  <c r="K63" i="3"/>
  <c r="K64" i="3"/>
  <c r="K65" i="3"/>
  <c r="K66" i="3"/>
  <c r="K67" i="3"/>
  <c r="K68" i="3"/>
  <c r="M68" i="3" s="1"/>
  <c r="K69" i="3"/>
  <c r="M69" i="3" s="1"/>
  <c r="K70" i="3"/>
  <c r="M70" i="3" s="1"/>
  <c r="K71" i="3"/>
  <c r="M71" i="3" s="1"/>
  <c r="K72" i="3"/>
  <c r="M72" i="3" s="1"/>
  <c r="K73" i="3"/>
  <c r="M73" i="3" s="1"/>
  <c r="K74" i="3"/>
  <c r="K75" i="3"/>
  <c r="K76" i="3"/>
  <c r="K77" i="3"/>
  <c r="K78" i="3"/>
  <c r="K79" i="3"/>
  <c r="K80" i="3"/>
  <c r="M80" i="3" s="1"/>
  <c r="K81" i="3"/>
  <c r="M81" i="3" s="1"/>
  <c r="K82" i="3"/>
  <c r="M82" i="3" s="1"/>
  <c r="K83" i="3"/>
  <c r="M83" i="3" s="1"/>
  <c r="K84" i="3"/>
  <c r="M84" i="3" s="1"/>
  <c r="K85" i="3"/>
  <c r="M85" i="3" s="1"/>
  <c r="K86" i="3"/>
  <c r="K87" i="3"/>
  <c r="K88" i="3"/>
  <c r="K89" i="3"/>
  <c r="K90" i="3"/>
  <c r="K91" i="3"/>
  <c r="K92" i="3"/>
  <c r="M92" i="3" s="1"/>
  <c r="K93" i="3"/>
  <c r="M93" i="3" s="1"/>
  <c r="K94" i="3"/>
  <c r="M94" i="3" s="1"/>
  <c r="K95" i="3"/>
  <c r="K96" i="3"/>
  <c r="K97" i="3"/>
  <c r="M97" i="3" s="1"/>
  <c r="K98" i="3"/>
  <c r="K99" i="3"/>
  <c r="K100" i="3"/>
  <c r="K101" i="3"/>
  <c r="K102" i="3"/>
  <c r="K103" i="3"/>
  <c r="K104" i="3"/>
  <c r="M104" i="3" s="1"/>
  <c r="K105" i="3"/>
  <c r="M105" i="3" s="1"/>
  <c r="K106" i="3"/>
  <c r="M106" i="3" s="1"/>
  <c r="K107" i="3"/>
  <c r="M107" i="3" s="1"/>
  <c r="K108" i="3"/>
  <c r="M108" i="3" s="1"/>
  <c r="K109" i="3"/>
  <c r="M109" i="3" s="1"/>
  <c r="K110" i="3"/>
  <c r="K111" i="3"/>
  <c r="K112" i="3"/>
  <c r="K113" i="3"/>
  <c r="K114" i="3"/>
  <c r="K115" i="3"/>
  <c r="K116" i="3"/>
  <c r="K117" i="3"/>
  <c r="M117" i="3" s="1"/>
  <c r="K118" i="3"/>
  <c r="M118" i="3" s="1"/>
  <c r="K119" i="3"/>
  <c r="M119" i="3" s="1"/>
  <c r="K120" i="3"/>
  <c r="M120" i="3" s="1"/>
  <c r="K121" i="3"/>
  <c r="M121" i="3" s="1"/>
  <c r="K122" i="3"/>
  <c r="K123" i="3"/>
  <c r="K124" i="3"/>
  <c r="K125" i="3"/>
  <c r="K126" i="3"/>
  <c r="K127" i="3"/>
  <c r="K128" i="3"/>
  <c r="M128" i="3" s="1"/>
  <c r="K129" i="3"/>
  <c r="M129" i="3" s="1"/>
  <c r="K130" i="3"/>
  <c r="M130" i="3" s="1"/>
  <c r="K131" i="3"/>
  <c r="M131" i="3" s="1"/>
  <c r="K132" i="3"/>
  <c r="M132" i="3" s="1"/>
  <c r="K133" i="3"/>
  <c r="M133" i="3" s="1"/>
  <c r="K134" i="3"/>
  <c r="K135" i="3"/>
  <c r="K136" i="3"/>
  <c r="K137" i="3"/>
  <c r="K138" i="3"/>
  <c r="K139" i="3"/>
  <c r="K140" i="3"/>
  <c r="M140" i="3" s="1"/>
  <c r="K141" i="3"/>
  <c r="M141" i="3" s="1"/>
  <c r="K142" i="3"/>
  <c r="M142" i="3" s="1"/>
  <c r="K143" i="3"/>
  <c r="M143" i="3" s="1"/>
  <c r="K144" i="3"/>
  <c r="M144" i="3" s="1"/>
  <c r="K145" i="3"/>
  <c r="M145" i="3" s="1"/>
  <c r="K146" i="3"/>
  <c r="K147" i="3"/>
  <c r="K148" i="3"/>
  <c r="K149" i="3"/>
  <c r="K150" i="3"/>
  <c r="K151" i="3"/>
  <c r="K152" i="3"/>
  <c r="M152" i="3" s="1"/>
  <c r="K153" i="3"/>
  <c r="M153" i="3" s="1"/>
  <c r="K154" i="3"/>
  <c r="M154" i="3" s="1"/>
  <c r="K155" i="3"/>
  <c r="M155" i="3" s="1"/>
  <c r="K156" i="3"/>
  <c r="M156" i="3" s="1"/>
  <c r="K157" i="3"/>
  <c r="M157" i="3" s="1"/>
  <c r="K158" i="3"/>
  <c r="K159" i="3"/>
  <c r="K160" i="3"/>
  <c r="K161" i="3"/>
  <c r="K162" i="3"/>
  <c r="K163" i="3"/>
  <c r="K164" i="3"/>
  <c r="M164" i="3" s="1"/>
  <c r="K165" i="3"/>
  <c r="M165" i="3" s="1"/>
  <c r="K166" i="3"/>
  <c r="M166" i="3" s="1"/>
  <c r="K167" i="3"/>
  <c r="M167" i="3" s="1"/>
  <c r="K168" i="3"/>
  <c r="M168" i="3" s="1"/>
  <c r="K169" i="3"/>
  <c r="M169" i="3" s="1"/>
  <c r="K170" i="3"/>
  <c r="K171" i="3"/>
  <c r="K172" i="3"/>
  <c r="K173" i="3"/>
  <c r="K174" i="3"/>
  <c r="K175" i="3"/>
  <c r="K176" i="3"/>
  <c r="M176" i="3" s="1"/>
  <c r="K177" i="3"/>
  <c r="M177" i="3" s="1"/>
  <c r="K178" i="3"/>
  <c r="M178" i="3" s="1"/>
  <c r="K179" i="3"/>
  <c r="M179" i="3" s="1"/>
  <c r="K180" i="3"/>
  <c r="M180" i="3" s="1"/>
  <c r="K181" i="3"/>
  <c r="M181" i="3" s="1"/>
  <c r="K182" i="3"/>
  <c r="K183" i="3"/>
  <c r="K184" i="3"/>
  <c r="K185" i="3"/>
  <c r="K186" i="3"/>
  <c r="K187" i="3"/>
  <c r="K188" i="3"/>
  <c r="M188" i="3" s="1"/>
  <c r="K189" i="3"/>
  <c r="M189" i="3" s="1"/>
  <c r="K190" i="3"/>
  <c r="M190" i="3" s="1"/>
  <c r="K191" i="3"/>
  <c r="M191" i="3" s="1"/>
  <c r="K192" i="3"/>
  <c r="M192" i="3" s="1"/>
  <c r="K193" i="3"/>
  <c r="M193" i="3" s="1"/>
  <c r="K194" i="3"/>
  <c r="K195" i="3"/>
  <c r="K196" i="3"/>
  <c r="K197" i="3"/>
  <c r="K198" i="3"/>
  <c r="K199" i="3"/>
  <c r="K200" i="3"/>
  <c r="M200" i="3" s="1"/>
  <c r="K201" i="3"/>
  <c r="M201" i="3" s="1"/>
  <c r="K202" i="3"/>
  <c r="M202" i="3" s="1"/>
  <c r="K203" i="3"/>
  <c r="M203" i="3" s="1"/>
  <c r="K204" i="3"/>
  <c r="M204" i="3" s="1"/>
  <c r="K205" i="3"/>
  <c r="M205" i="3" s="1"/>
  <c r="K206" i="3"/>
  <c r="K207" i="3"/>
  <c r="K208" i="3"/>
  <c r="K209" i="3"/>
  <c r="K210" i="3"/>
  <c r="K211" i="3"/>
  <c r="K212" i="3"/>
  <c r="K213" i="3"/>
  <c r="M213" i="3" s="1"/>
  <c r="K214" i="3"/>
  <c r="M214" i="3" s="1"/>
  <c r="K215" i="3"/>
  <c r="M215" i="3" s="1"/>
  <c r="K216" i="3"/>
  <c r="M216" i="3" s="1"/>
  <c r="K217" i="3"/>
  <c r="M217" i="3" s="1"/>
  <c r="K218" i="3"/>
  <c r="K219" i="3"/>
  <c r="K220" i="3"/>
  <c r="K221" i="3"/>
  <c r="K222" i="3"/>
  <c r="K223" i="3"/>
  <c r="K224" i="3"/>
  <c r="M224" i="3" s="1"/>
  <c r="K225" i="3"/>
  <c r="M225" i="3" s="1"/>
  <c r="K226" i="3"/>
  <c r="K227" i="3"/>
  <c r="M227" i="3" s="1"/>
  <c r="K228" i="3"/>
  <c r="M228" i="3" s="1"/>
  <c r="K229" i="3"/>
  <c r="M229" i="3" s="1"/>
  <c r="K230" i="3"/>
  <c r="K231" i="3"/>
  <c r="K232" i="3"/>
  <c r="K233" i="3"/>
  <c r="K234" i="3"/>
  <c r="K235" i="3"/>
  <c r="K236" i="3"/>
  <c r="M236" i="3" s="1"/>
  <c r="K237" i="3"/>
  <c r="M237" i="3" s="1"/>
  <c r="K238" i="3"/>
  <c r="M238" i="3" s="1"/>
  <c r="K239" i="3"/>
  <c r="M239" i="3" s="1"/>
  <c r="K240" i="3"/>
  <c r="M240" i="3" s="1"/>
  <c r="K241" i="3"/>
  <c r="K242" i="3"/>
  <c r="K243" i="3"/>
  <c r="K244" i="3"/>
  <c r="K245" i="3"/>
  <c r="K246" i="3"/>
  <c r="K247" i="3"/>
  <c r="K248" i="3"/>
  <c r="M248" i="3" s="1"/>
  <c r="K249" i="3"/>
  <c r="M249" i="3" s="1"/>
  <c r="K250" i="3"/>
  <c r="M250" i="3" s="1"/>
  <c r="K251" i="3"/>
  <c r="M251" i="3" s="1"/>
  <c r="K252" i="3"/>
  <c r="M252" i="3" s="1"/>
  <c r="K253" i="3"/>
  <c r="M253" i="3" s="1"/>
  <c r="K254" i="3"/>
  <c r="K255" i="3"/>
  <c r="K256" i="3"/>
  <c r="K257" i="3"/>
  <c r="K258" i="3"/>
  <c r="K259" i="3"/>
  <c r="K260" i="3"/>
  <c r="M260" i="3" s="1"/>
  <c r="K261" i="3"/>
  <c r="M261" i="3" s="1"/>
  <c r="K262" i="3"/>
  <c r="M262" i="3" s="1"/>
  <c r="K263" i="3"/>
  <c r="M263" i="3" s="1"/>
  <c r="K264" i="3"/>
  <c r="M264" i="3" s="1"/>
  <c r="K265" i="3"/>
  <c r="M265" i="3" s="1"/>
  <c r="K266" i="3"/>
  <c r="K267" i="3"/>
  <c r="K268" i="3"/>
  <c r="K269" i="3"/>
  <c r="K270" i="3"/>
  <c r="K271" i="3"/>
  <c r="K272" i="3"/>
  <c r="M272" i="3" s="1"/>
  <c r="K273" i="3"/>
  <c r="M273" i="3" s="1"/>
  <c r="K274" i="3"/>
  <c r="M274" i="3" s="1"/>
  <c r="K275" i="3"/>
  <c r="M275" i="3" s="1"/>
  <c r="K276" i="3"/>
  <c r="M276" i="3" s="1"/>
  <c r="K277" i="3"/>
  <c r="M277" i="3" s="1"/>
  <c r="K278" i="3"/>
  <c r="K279" i="3"/>
  <c r="K280" i="3"/>
  <c r="K281" i="3"/>
  <c r="K282" i="3"/>
  <c r="K283" i="3"/>
  <c r="K284" i="3"/>
  <c r="M284" i="3" s="1"/>
  <c r="K285" i="3"/>
  <c r="M285" i="3" s="1"/>
  <c r="K286" i="3"/>
  <c r="M286" i="3" s="1"/>
  <c r="K287" i="3"/>
  <c r="M287" i="3" s="1"/>
  <c r="K288" i="3"/>
  <c r="M288" i="3" s="1"/>
  <c r="K289" i="3"/>
  <c r="M289" i="3" s="1"/>
  <c r="K290" i="3"/>
  <c r="K291" i="3"/>
  <c r="K292" i="3"/>
  <c r="K293" i="3"/>
  <c r="K294" i="3"/>
  <c r="K295" i="3"/>
  <c r="K296" i="3"/>
  <c r="M296" i="3" s="1"/>
  <c r="K297" i="3"/>
  <c r="M297" i="3" s="1"/>
  <c r="K298" i="3"/>
  <c r="M298" i="3" s="1"/>
  <c r="K299" i="3"/>
  <c r="M299" i="3" s="1"/>
  <c r="K300" i="3"/>
  <c r="M300" i="3" s="1"/>
  <c r="K301" i="3"/>
  <c r="K302" i="3"/>
  <c r="K303" i="3"/>
  <c r="K304" i="3"/>
  <c r="K305" i="3"/>
  <c r="K306" i="3"/>
  <c r="K307" i="3"/>
  <c r="K308" i="3"/>
  <c r="M308" i="3" s="1"/>
  <c r="K309" i="3"/>
  <c r="M309" i="3" s="1"/>
  <c r="K310" i="3"/>
  <c r="M310" i="3" s="1"/>
  <c r="K311" i="3"/>
  <c r="M311" i="3" s="1"/>
  <c r="K312" i="3"/>
  <c r="M312" i="3" s="1"/>
  <c r="K313" i="3"/>
  <c r="M313" i="3" s="1"/>
  <c r="K314" i="3"/>
  <c r="K315" i="3"/>
  <c r="K316" i="3"/>
  <c r="K317" i="3"/>
  <c r="K318" i="3"/>
  <c r="K319" i="3"/>
  <c r="K320" i="3"/>
  <c r="M320" i="3" s="1"/>
  <c r="K321" i="3"/>
  <c r="M321" i="3" s="1"/>
  <c r="K322" i="3"/>
  <c r="M322" i="3" s="1"/>
  <c r="K323" i="3"/>
  <c r="M323" i="3" s="1"/>
  <c r="K324" i="3"/>
  <c r="K325" i="3"/>
  <c r="K326" i="3"/>
  <c r="K327" i="3"/>
  <c r="K328" i="3"/>
  <c r="K329" i="3"/>
  <c r="K330" i="3"/>
  <c r="K331" i="3"/>
  <c r="K332" i="3"/>
  <c r="M332" i="3" s="1"/>
  <c r="K333" i="3"/>
  <c r="M333" i="3" s="1"/>
  <c r="K334" i="3"/>
  <c r="M334" i="3" s="1"/>
  <c r="K335" i="3"/>
  <c r="M335" i="3" s="1"/>
  <c r="K336" i="3"/>
  <c r="M336" i="3" s="1"/>
  <c r="K337" i="3"/>
  <c r="M337" i="3" s="1"/>
  <c r="K338" i="3"/>
  <c r="K339" i="3"/>
  <c r="K340" i="3"/>
  <c r="K341" i="3"/>
  <c r="K342" i="3"/>
  <c r="K343" i="3"/>
  <c r="K344" i="3"/>
  <c r="M344" i="3" s="1"/>
  <c r="K345" i="3"/>
  <c r="M345" i="3" s="1"/>
  <c r="K346" i="3"/>
  <c r="K347" i="3"/>
  <c r="M347" i="3" s="1"/>
  <c r="K348" i="3"/>
  <c r="M348" i="3" s="1"/>
  <c r="K349" i="3"/>
  <c r="M349" i="3" s="1"/>
  <c r="K350" i="3"/>
  <c r="K351" i="3"/>
  <c r="K352" i="3"/>
  <c r="K353" i="3"/>
  <c r="K354" i="3"/>
  <c r="K355" i="3"/>
  <c r="K356" i="3"/>
  <c r="M356" i="3" s="1"/>
  <c r="K357" i="3"/>
  <c r="M357" i="3" s="1"/>
  <c r="K358" i="3"/>
  <c r="M358" i="3" s="1"/>
  <c r="K359" i="3"/>
  <c r="M359" i="3" s="1"/>
  <c r="K360" i="3"/>
  <c r="M360" i="3" s="1"/>
  <c r="K361" i="3"/>
  <c r="M361" i="3" s="1"/>
  <c r="K362" i="3"/>
  <c r="K363" i="3"/>
  <c r="K364" i="3"/>
  <c r="K365" i="3"/>
  <c r="K366" i="3"/>
  <c r="K367" i="3"/>
  <c r="K368" i="3"/>
  <c r="M368" i="3" s="1"/>
  <c r="K369" i="3"/>
  <c r="K370" i="3"/>
  <c r="M370" i="3" s="1"/>
  <c r="K371" i="3"/>
  <c r="M371" i="3" s="1"/>
  <c r="K372" i="3"/>
  <c r="M372" i="3" s="1"/>
  <c r="K373" i="3"/>
  <c r="K374" i="3"/>
  <c r="K375" i="3"/>
  <c r="K376" i="3"/>
  <c r="K377" i="3"/>
  <c r="K378" i="3"/>
  <c r="K379" i="3"/>
  <c r="K380" i="3"/>
  <c r="M380" i="3" s="1"/>
  <c r="K381" i="3"/>
  <c r="M381" i="3" s="1"/>
  <c r="K382" i="3"/>
  <c r="M382" i="3" s="1"/>
  <c r="K383" i="3"/>
  <c r="M383" i="3" s="1"/>
  <c r="K384" i="3"/>
  <c r="K385" i="3"/>
  <c r="M385" i="3" s="1"/>
  <c r="K386" i="3"/>
  <c r="K387" i="3"/>
  <c r="K388" i="3"/>
  <c r="K389" i="3"/>
  <c r="K390" i="3"/>
  <c r="K391" i="3"/>
  <c r="K392" i="3"/>
  <c r="M392" i="3" s="1"/>
  <c r="K393" i="3"/>
  <c r="M393" i="3" s="1"/>
  <c r="K394" i="3"/>
  <c r="M394" i="3" s="1"/>
  <c r="K395" i="3"/>
  <c r="M395" i="3" s="1"/>
  <c r="K396" i="3"/>
  <c r="M396" i="3" s="1"/>
  <c r="K397" i="3"/>
  <c r="M397" i="3" s="1"/>
  <c r="K398" i="3"/>
  <c r="K399" i="3"/>
  <c r="K400" i="3"/>
  <c r="K401" i="3"/>
  <c r="K402" i="3"/>
  <c r="K403" i="3"/>
  <c r="K404" i="3"/>
  <c r="M404" i="3" s="1"/>
  <c r="K405" i="3"/>
  <c r="M405" i="3" s="1"/>
  <c r="K406" i="3"/>
  <c r="M406" i="3" s="1"/>
  <c r="K407" i="3"/>
  <c r="M407" i="3" s="1"/>
  <c r="K408" i="3"/>
  <c r="M408" i="3" s="1"/>
  <c r="K409" i="3"/>
  <c r="K410" i="3"/>
  <c r="K411" i="3"/>
  <c r="K412" i="3"/>
  <c r="K413" i="3"/>
  <c r="K414" i="3"/>
  <c r="K415" i="3"/>
  <c r="K416" i="3"/>
  <c r="M416" i="3" s="1"/>
  <c r="K417" i="3"/>
  <c r="M417" i="3" s="1"/>
  <c r="K418" i="3"/>
  <c r="M418" i="3" s="1"/>
  <c r="K419" i="3"/>
  <c r="M419" i="3" s="1"/>
  <c r="K420" i="3"/>
  <c r="M420" i="3" s="1"/>
  <c r="K421" i="3"/>
  <c r="M421" i="3" s="1"/>
  <c r="K422" i="3"/>
  <c r="K423" i="3"/>
  <c r="K424" i="3"/>
  <c r="K425" i="3"/>
  <c r="K426" i="3"/>
  <c r="K427" i="3"/>
  <c r="K428" i="3"/>
  <c r="M428" i="3" s="1"/>
  <c r="K429" i="3"/>
  <c r="M429" i="3" s="1"/>
  <c r="K430" i="3"/>
  <c r="M430" i="3" s="1"/>
  <c r="K431" i="3"/>
  <c r="M431" i="3" s="1"/>
  <c r="K432" i="3"/>
  <c r="M432" i="3" s="1"/>
  <c r="K433" i="3"/>
  <c r="M433" i="3" s="1"/>
  <c r="K434" i="3"/>
  <c r="K435" i="3"/>
  <c r="K436" i="3"/>
  <c r="K437" i="3"/>
  <c r="K438" i="3"/>
  <c r="K439" i="3"/>
  <c r="K440" i="3"/>
  <c r="K441" i="3"/>
  <c r="M441" i="3" s="1"/>
  <c r="K442" i="3"/>
  <c r="M442" i="3" s="1"/>
  <c r="K443" i="3"/>
  <c r="M443" i="3" s="1"/>
  <c r="K444" i="3"/>
  <c r="M444" i="3" s="1"/>
  <c r="K445" i="3"/>
  <c r="M445" i="3" s="1"/>
  <c r="K446" i="3"/>
  <c r="K447" i="3"/>
  <c r="K448" i="3"/>
  <c r="K449" i="3"/>
  <c r="K450" i="3"/>
  <c r="K451" i="3"/>
  <c r="K452" i="3"/>
  <c r="M452" i="3" s="1"/>
  <c r="K453" i="3"/>
  <c r="K454" i="3"/>
  <c r="M454" i="3" s="1"/>
  <c r="K455" i="3"/>
  <c r="M455" i="3" s="1"/>
  <c r="K456" i="3"/>
  <c r="K457" i="3"/>
  <c r="M457" i="3" s="1"/>
  <c r="K458" i="3"/>
  <c r="K459" i="3"/>
  <c r="K460" i="3"/>
  <c r="K461" i="3"/>
  <c r="K462" i="3"/>
  <c r="K463" i="3"/>
  <c r="K464" i="3"/>
  <c r="M464" i="3" s="1"/>
  <c r="K465" i="3"/>
  <c r="K466" i="3"/>
  <c r="M466" i="3" s="1"/>
  <c r="K467" i="3"/>
  <c r="M467" i="3" s="1"/>
  <c r="K468" i="3"/>
  <c r="M468" i="3" s="1"/>
  <c r="K469" i="3"/>
  <c r="M469" i="3" s="1"/>
  <c r="K470" i="3"/>
  <c r="K471" i="3"/>
  <c r="K472" i="3"/>
  <c r="K473" i="3"/>
  <c r="K474" i="3"/>
  <c r="K475" i="3"/>
  <c r="K476" i="3"/>
  <c r="M476" i="3" s="1"/>
  <c r="K477" i="3"/>
  <c r="M477" i="3" s="1"/>
  <c r="K478" i="3"/>
  <c r="M478" i="3" s="1"/>
  <c r="K479" i="3"/>
  <c r="M479" i="3" s="1"/>
  <c r="K480" i="3"/>
  <c r="M480" i="3" s="1"/>
  <c r="K481" i="3"/>
  <c r="M481" i="3" s="1"/>
  <c r="K482" i="3"/>
  <c r="K483" i="3"/>
  <c r="K484" i="3"/>
  <c r="K485" i="3"/>
  <c r="K486" i="3"/>
  <c r="K487" i="3"/>
  <c r="K488" i="3"/>
  <c r="M488" i="3" s="1"/>
  <c r="K489" i="3"/>
  <c r="M489" i="3" s="1"/>
  <c r="K490" i="3"/>
  <c r="M490" i="3" s="1"/>
  <c r="K491" i="3"/>
  <c r="M491" i="3" s="1"/>
  <c r="K492" i="3"/>
  <c r="M492" i="3" s="1"/>
  <c r="K493" i="3"/>
  <c r="M493" i="3" s="1"/>
  <c r="K494" i="3"/>
  <c r="K495" i="3"/>
  <c r="K496" i="3"/>
  <c r="K497" i="3"/>
  <c r="K498" i="3"/>
  <c r="K499" i="3"/>
  <c r="K500" i="3"/>
  <c r="M500" i="3" s="1"/>
  <c r="K501" i="3"/>
  <c r="M501" i="3" s="1"/>
  <c r="K502" i="3"/>
  <c r="M502" i="3" s="1"/>
  <c r="K503" i="3"/>
  <c r="M503" i="3" s="1"/>
  <c r="K504" i="3"/>
  <c r="M504" i="3" s="1"/>
  <c r="K505" i="3"/>
  <c r="M505" i="3" s="1"/>
  <c r="K506" i="3"/>
  <c r="K507" i="3"/>
  <c r="K508" i="3"/>
  <c r="K509" i="3"/>
  <c r="K510" i="3"/>
  <c r="K511" i="3"/>
  <c r="K512" i="3"/>
  <c r="M512" i="3" s="1"/>
  <c r="K513" i="3"/>
  <c r="M513" i="3" s="1"/>
  <c r="K514" i="3"/>
  <c r="M514" i="3" s="1"/>
  <c r="K515" i="3"/>
  <c r="M515" i="3" s="1"/>
  <c r="K516" i="3"/>
  <c r="M516" i="3" s="1"/>
  <c r="K517" i="3"/>
  <c r="M517" i="3" s="1"/>
  <c r="K518" i="3"/>
  <c r="K519" i="3"/>
  <c r="K520" i="3"/>
  <c r="M202" i="2" s="1"/>
  <c r="K521" i="3"/>
  <c r="K522" i="3"/>
  <c r="K523" i="3"/>
  <c r="K524" i="3"/>
  <c r="M524" i="3" s="1"/>
  <c r="K525" i="3"/>
  <c r="M525" i="3" s="1"/>
  <c r="K526" i="3"/>
  <c r="M526" i="3" s="1"/>
  <c r="K527" i="3"/>
  <c r="M527" i="3" s="1"/>
  <c r="K528" i="3"/>
  <c r="M528" i="3" s="1"/>
  <c r="K529" i="3"/>
  <c r="M529" i="3" s="1"/>
  <c r="K530" i="3"/>
  <c r="K531" i="3"/>
  <c r="K532" i="3"/>
  <c r="K533" i="3"/>
  <c r="K534" i="3"/>
  <c r="K535" i="3"/>
  <c r="K536" i="3"/>
  <c r="M536" i="3" s="1"/>
  <c r="K537" i="3"/>
  <c r="M537" i="3" s="1"/>
  <c r="K538" i="3"/>
  <c r="M538" i="3" s="1"/>
  <c r="K539" i="3"/>
  <c r="M539" i="3" s="1"/>
  <c r="K540" i="3"/>
  <c r="M540" i="3" s="1"/>
  <c r="K541" i="3"/>
  <c r="M541" i="3" s="1"/>
  <c r="K542" i="3"/>
  <c r="K543" i="3"/>
  <c r="K544" i="3"/>
  <c r="K545" i="3"/>
  <c r="K546" i="3"/>
  <c r="K547" i="3"/>
  <c r="K548" i="3"/>
  <c r="M548" i="3" s="1"/>
  <c r="K549" i="3"/>
  <c r="M549" i="3" s="1"/>
  <c r="K550" i="3"/>
  <c r="M550" i="3" s="1"/>
  <c r="K551" i="3"/>
  <c r="M551" i="3" s="1"/>
  <c r="K552" i="3"/>
  <c r="M552" i="3" s="1"/>
  <c r="K553" i="3"/>
  <c r="M553" i="3" s="1"/>
  <c r="K554" i="3"/>
  <c r="K555" i="3"/>
  <c r="K556" i="3"/>
  <c r="K557" i="3"/>
  <c r="K558" i="3"/>
  <c r="K559" i="3"/>
  <c r="K560" i="3"/>
  <c r="M560" i="3" s="1"/>
  <c r="K561" i="3"/>
  <c r="M561" i="3" s="1"/>
  <c r="K562" i="3"/>
  <c r="M562" i="3" s="1"/>
  <c r="K563" i="3"/>
  <c r="M563" i="3" s="1"/>
  <c r="K564" i="3"/>
  <c r="M564" i="3" s="1"/>
  <c r="K565" i="3"/>
  <c r="M565" i="3" s="1"/>
  <c r="K566" i="3"/>
  <c r="K567" i="3"/>
  <c r="K568" i="3"/>
  <c r="K569" i="3"/>
  <c r="K570" i="3"/>
  <c r="K571" i="3"/>
  <c r="K572" i="3"/>
  <c r="M572" i="3" s="1"/>
  <c r="K573" i="3"/>
  <c r="M573" i="3" s="1"/>
  <c r="K574" i="3"/>
  <c r="M574" i="3" s="1"/>
  <c r="K575" i="3"/>
  <c r="K576" i="3"/>
  <c r="K577" i="3"/>
  <c r="M577" i="3" s="1"/>
  <c r="K578" i="3"/>
  <c r="K579" i="3"/>
  <c r="K580" i="3"/>
  <c r="K581" i="3"/>
  <c r="K582" i="3"/>
  <c r="K583" i="3"/>
  <c r="K584" i="3"/>
  <c r="M584" i="3" s="1"/>
  <c r="K585" i="3"/>
  <c r="M585" i="3" s="1"/>
  <c r="K586" i="3"/>
  <c r="M586" i="3" s="1"/>
  <c r="K587" i="3"/>
  <c r="K588" i="3"/>
  <c r="M588" i="3" s="1"/>
  <c r="K589" i="3"/>
  <c r="M589" i="3" s="1"/>
  <c r="K590" i="3"/>
  <c r="K591" i="3"/>
  <c r="K592" i="3"/>
  <c r="K593" i="3"/>
  <c r="K594" i="3"/>
  <c r="K595" i="3"/>
  <c r="K596" i="3"/>
  <c r="M596" i="3" s="1"/>
  <c r="K597" i="3"/>
  <c r="M597" i="3" s="1"/>
  <c r="K598" i="3"/>
  <c r="M598" i="3" s="1"/>
  <c r="K599" i="3"/>
  <c r="M599" i="3" s="1"/>
  <c r="K600" i="3"/>
  <c r="M600" i="3" s="1"/>
  <c r="K601" i="3"/>
  <c r="M601" i="3" s="1"/>
  <c r="K602" i="3"/>
  <c r="K603" i="3"/>
  <c r="K604" i="3"/>
  <c r="K605" i="3"/>
  <c r="K606" i="3"/>
  <c r="K607" i="3"/>
  <c r="K608" i="3"/>
  <c r="M608" i="3" s="1"/>
  <c r="K609" i="3"/>
  <c r="M609" i="3" s="1"/>
  <c r="K610" i="3"/>
  <c r="M610" i="3" s="1"/>
  <c r="K611" i="3"/>
  <c r="M611" i="3" s="1"/>
  <c r="K612" i="3"/>
  <c r="M612" i="3" s="1"/>
  <c r="K613" i="3"/>
  <c r="M613" i="3" s="1"/>
  <c r="K614" i="3"/>
  <c r="K615" i="3"/>
  <c r="K616" i="3"/>
  <c r="K617" i="3"/>
  <c r="K618" i="3"/>
  <c r="K619" i="3"/>
  <c r="K620" i="3"/>
  <c r="M620" i="3" s="1"/>
  <c r="K621" i="3"/>
  <c r="K622" i="3"/>
  <c r="M622" i="3" s="1"/>
  <c r="K623" i="3"/>
  <c r="M623" i="3" s="1"/>
  <c r="K624" i="3"/>
  <c r="M624" i="3" s="1"/>
  <c r="K625" i="3"/>
  <c r="M625" i="3" s="1"/>
  <c r="K626" i="3"/>
  <c r="K627" i="3"/>
  <c r="K628" i="3"/>
  <c r="K629" i="3"/>
  <c r="K630" i="3"/>
  <c r="K631" i="3"/>
  <c r="K632" i="3"/>
  <c r="M632" i="3" s="1"/>
  <c r="K633" i="3"/>
  <c r="M633" i="3" s="1"/>
  <c r="K634" i="3"/>
  <c r="M634" i="3" s="1"/>
  <c r="K635" i="3"/>
  <c r="M635" i="3" s="1"/>
  <c r="K636" i="3"/>
  <c r="K637" i="3"/>
  <c r="M637" i="3" s="1"/>
  <c r="K638" i="3"/>
  <c r="K639" i="3"/>
  <c r="K640" i="3"/>
  <c r="K641" i="3"/>
  <c r="K642" i="3"/>
  <c r="K643" i="3"/>
  <c r="K644" i="3"/>
  <c r="M644" i="3" s="1"/>
  <c r="K645" i="3"/>
  <c r="M645" i="3" s="1"/>
  <c r="K646" i="3"/>
  <c r="M646" i="3" s="1"/>
  <c r="K647" i="3"/>
  <c r="M647" i="3" s="1"/>
  <c r="K648" i="3"/>
  <c r="M648" i="3" s="1"/>
  <c r="K649" i="3"/>
  <c r="M649" i="3" s="1"/>
  <c r="K650" i="3"/>
  <c r="K651" i="3"/>
  <c r="K652" i="3"/>
  <c r="K653" i="3"/>
  <c r="K654" i="3"/>
  <c r="K655" i="3"/>
  <c r="K656" i="3"/>
  <c r="M656" i="3" s="1"/>
  <c r="K657" i="3"/>
  <c r="M657" i="3" s="1"/>
  <c r="K658" i="3"/>
  <c r="K659" i="3"/>
  <c r="K660" i="3"/>
  <c r="M660" i="3" s="1"/>
  <c r="K661" i="3"/>
  <c r="M661" i="3" s="1"/>
  <c r="K662" i="3"/>
  <c r="K663" i="3"/>
  <c r="K664" i="3"/>
  <c r="M260" i="2" s="1"/>
  <c r="K665" i="3"/>
  <c r="M261" i="2" s="1"/>
  <c r="K666" i="3"/>
  <c r="K667" i="3"/>
  <c r="K668" i="3"/>
  <c r="M668" i="3" s="1"/>
  <c r="K669" i="3"/>
  <c r="M669" i="3" s="1"/>
  <c r="K670" i="3"/>
  <c r="M670" i="3" s="1"/>
  <c r="K671" i="3"/>
  <c r="M671" i="3" s="1"/>
  <c r="K672" i="3"/>
  <c r="M672" i="3" s="1"/>
  <c r="K673" i="3"/>
  <c r="M673" i="3" s="1"/>
  <c r="K674" i="3"/>
  <c r="K675" i="3"/>
  <c r="K676" i="3"/>
  <c r="K677" i="3"/>
  <c r="K678" i="3"/>
  <c r="K679" i="3"/>
  <c r="K680" i="3"/>
  <c r="M680" i="3" s="1"/>
  <c r="K681" i="3"/>
  <c r="M681" i="3" s="1"/>
  <c r="K682" i="3"/>
  <c r="M682" i="3" s="1"/>
  <c r="K683" i="3"/>
  <c r="M683" i="3" s="1"/>
  <c r="K684" i="3"/>
  <c r="M684" i="3" s="1"/>
  <c r="K685" i="3"/>
  <c r="M685" i="3" s="1"/>
  <c r="K686" i="3"/>
  <c r="K687" i="3"/>
  <c r="K688" i="3"/>
  <c r="K689" i="3"/>
  <c r="K690" i="3"/>
  <c r="K691" i="3"/>
  <c r="K692" i="3"/>
  <c r="K693" i="3"/>
  <c r="K694" i="3"/>
  <c r="M694" i="3" s="1"/>
  <c r="K695" i="3"/>
  <c r="M695" i="3" s="1"/>
  <c r="K696" i="3"/>
  <c r="M696" i="3" s="1"/>
  <c r="K697" i="3"/>
  <c r="M697" i="3" s="1"/>
  <c r="K698" i="3"/>
  <c r="K699" i="3"/>
  <c r="K700" i="3"/>
  <c r="K701" i="3"/>
  <c r="K702" i="3"/>
  <c r="K703" i="3"/>
  <c r="K704" i="3"/>
  <c r="M704" i="3" s="1"/>
  <c r="K705" i="3"/>
  <c r="M705" i="3" s="1"/>
  <c r="K706" i="3"/>
  <c r="K707" i="3"/>
  <c r="M707" i="3" s="1"/>
  <c r="K708" i="3"/>
  <c r="M708" i="3" s="1"/>
  <c r="K709" i="3"/>
  <c r="M709" i="3" s="1"/>
  <c r="K710" i="3"/>
  <c r="K711" i="3"/>
  <c r="K712" i="3"/>
  <c r="K713" i="3"/>
  <c r="K714" i="3"/>
  <c r="K715" i="3"/>
  <c r="K716" i="3"/>
  <c r="M716" i="3" s="1"/>
  <c r="K717" i="3"/>
  <c r="M717" i="3" s="1"/>
  <c r="K718" i="3"/>
  <c r="K719" i="3"/>
  <c r="M719" i="3" s="1"/>
  <c r="K720" i="3"/>
  <c r="M720" i="3" s="1"/>
  <c r="K721" i="3"/>
  <c r="M721" i="3" s="1"/>
  <c r="K722" i="3"/>
  <c r="K723" i="3"/>
  <c r="K724" i="3"/>
  <c r="K725" i="3"/>
  <c r="K726" i="3"/>
  <c r="K727" i="3"/>
  <c r="K728" i="3"/>
  <c r="M728" i="3" s="1"/>
  <c r="K729" i="3"/>
  <c r="M729" i="3" s="1"/>
  <c r="K730" i="3"/>
  <c r="M730" i="3" s="1"/>
  <c r="K731" i="3"/>
  <c r="M731" i="3" s="1"/>
  <c r="K732" i="3"/>
  <c r="K733" i="3"/>
  <c r="M733" i="3" s="1"/>
  <c r="K734" i="3"/>
  <c r="K735" i="3"/>
  <c r="K736" i="3"/>
  <c r="K737" i="3"/>
  <c r="M293" i="2" s="1"/>
  <c r="K738" i="3"/>
  <c r="K739" i="3"/>
  <c r="K740" i="3"/>
  <c r="M740" i="3" s="1"/>
  <c r="K741" i="3"/>
  <c r="M741" i="3" s="1"/>
  <c r="K742" i="3"/>
  <c r="M742" i="3" s="1"/>
  <c r="K743" i="3"/>
  <c r="M743" i="3" s="1"/>
  <c r="K744" i="3"/>
  <c r="M744" i="3" s="1"/>
  <c r="K745" i="3"/>
  <c r="M745" i="3" s="1"/>
  <c r="K746" i="3"/>
  <c r="K747" i="3"/>
  <c r="K748" i="3"/>
  <c r="K749" i="3"/>
  <c r="K750" i="3"/>
  <c r="K751" i="3"/>
  <c r="K752" i="3"/>
  <c r="M752" i="3" s="1"/>
  <c r="K753" i="3"/>
  <c r="M753" i="3" s="1"/>
  <c r="K754" i="3"/>
  <c r="M754" i="3" s="1"/>
  <c r="K755" i="3"/>
  <c r="M755" i="3" s="1"/>
  <c r="K756" i="3"/>
  <c r="M756" i="3" s="1"/>
  <c r="K757" i="3"/>
  <c r="M757" i="3" s="1"/>
  <c r="K758" i="3"/>
  <c r="K759" i="3"/>
  <c r="K760" i="3"/>
  <c r="K761" i="3"/>
  <c r="K762" i="3"/>
  <c r="K763" i="3"/>
  <c r="K764" i="3"/>
  <c r="M764" i="3" s="1"/>
  <c r="K765" i="3"/>
  <c r="M765" i="3" s="1"/>
  <c r="K766" i="3"/>
  <c r="M766" i="3" s="1"/>
  <c r="K767" i="3"/>
  <c r="M767" i="3" s="1"/>
  <c r="K768" i="3"/>
  <c r="M768" i="3" s="1"/>
  <c r="K769" i="3"/>
  <c r="K770" i="3"/>
  <c r="K771" i="3"/>
  <c r="K772" i="3"/>
  <c r="K773" i="3"/>
  <c r="K774" i="3"/>
  <c r="K775" i="3"/>
  <c r="K776" i="3"/>
  <c r="M776" i="3" s="1"/>
  <c r="K777" i="3"/>
  <c r="M777" i="3" s="1"/>
  <c r="K778" i="3"/>
  <c r="M778" i="3" s="1"/>
  <c r="K779" i="3"/>
  <c r="M779" i="3" s="1"/>
  <c r="K780" i="3"/>
  <c r="K781" i="3"/>
  <c r="K782" i="3"/>
  <c r="K783" i="3"/>
  <c r="K784" i="3"/>
  <c r="K785" i="3"/>
  <c r="K786" i="3"/>
  <c r="K787" i="3"/>
  <c r="K788" i="3"/>
  <c r="M788" i="3" s="1"/>
  <c r="K789" i="3"/>
  <c r="M789" i="3" s="1"/>
  <c r="K790" i="3"/>
  <c r="M790" i="3" s="1"/>
  <c r="K791" i="3"/>
  <c r="M791" i="3" s="1"/>
  <c r="K792" i="3"/>
  <c r="M792" i="3" s="1"/>
  <c r="K793" i="3"/>
  <c r="M793" i="3" s="1"/>
  <c r="K794" i="3"/>
  <c r="K795" i="3"/>
  <c r="K796" i="3"/>
  <c r="K797" i="3"/>
  <c r="K798" i="3"/>
  <c r="K799" i="3"/>
  <c r="K800" i="3"/>
  <c r="M800" i="3" s="1"/>
  <c r="K801" i="3"/>
  <c r="M801" i="3" s="1"/>
  <c r="K802" i="3"/>
  <c r="M802" i="3" s="1"/>
  <c r="K803" i="3"/>
  <c r="M803" i="3" s="1"/>
  <c r="K804" i="3"/>
  <c r="M804" i="3" s="1"/>
  <c r="K805" i="3"/>
  <c r="M805" i="3" s="1"/>
  <c r="K806" i="3"/>
  <c r="K807" i="3"/>
  <c r="K808" i="3"/>
  <c r="K809" i="3"/>
  <c r="K810" i="3"/>
  <c r="K811" i="3"/>
  <c r="K812" i="3"/>
  <c r="M812" i="3" s="1"/>
  <c r="K813" i="3"/>
  <c r="M813" i="3" s="1"/>
  <c r="K814" i="3"/>
  <c r="M814" i="3" s="1"/>
  <c r="K815" i="3"/>
  <c r="M815" i="3" s="1"/>
  <c r="K816" i="3"/>
  <c r="M816" i="3" s="1"/>
  <c r="K817" i="3"/>
  <c r="M817" i="3" s="1"/>
  <c r="K818" i="3"/>
  <c r="K819" i="3"/>
  <c r="K820" i="3"/>
  <c r="K821" i="3"/>
  <c r="K822" i="3"/>
  <c r="K823" i="3"/>
  <c r="K824" i="3"/>
  <c r="M824" i="3" s="1"/>
  <c r="K825" i="3"/>
  <c r="M825" i="3" s="1"/>
  <c r="K826" i="3"/>
  <c r="M826" i="3" s="1"/>
  <c r="K827" i="3"/>
  <c r="M827" i="3" s="1"/>
  <c r="K828" i="3"/>
  <c r="M828" i="3" s="1"/>
  <c r="K829" i="3"/>
  <c r="M829" i="3" s="1"/>
  <c r="K830" i="3"/>
  <c r="K831" i="3"/>
  <c r="K832" i="3"/>
  <c r="K833" i="3"/>
  <c r="K834" i="3"/>
  <c r="K835" i="3"/>
  <c r="K836" i="3"/>
  <c r="M836" i="3" s="1"/>
  <c r="K837" i="3"/>
  <c r="M837" i="3" s="1"/>
  <c r="K838" i="3"/>
  <c r="M838" i="3" s="1"/>
  <c r="K839" i="3"/>
  <c r="M839" i="3" s="1"/>
  <c r="K840" i="3"/>
  <c r="M840" i="3" s="1"/>
  <c r="K841" i="3"/>
  <c r="K842" i="3"/>
  <c r="K843" i="3"/>
  <c r="K844" i="3"/>
  <c r="K845" i="3"/>
  <c r="K846" i="3"/>
  <c r="K847" i="3"/>
  <c r="K848" i="3"/>
  <c r="M848" i="3" s="1"/>
  <c r="K849" i="3"/>
  <c r="M849" i="3" s="1"/>
  <c r="K850" i="3"/>
  <c r="M850" i="3" s="1"/>
  <c r="K851" i="3"/>
  <c r="M851" i="3" s="1"/>
  <c r="K852" i="3"/>
  <c r="M852" i="3" s="1"/>
  <c r="K853" i="3"/>
  <c r="M853" i="3" s="1"/>
  <c r="K854" i="3"/>
  <c r="K855" i="3"/>
  <c r="K856" i="3"/>
  <c r="K857" i="3"/>
  <c r="K858" i="3"/>
  <c r="K859" i="3"/>
  <c r="K860" i="3"/>
  <c r="M860" i="3" s="1"/>
  <c r="K861" i="3"/>
  <c r="M861" i="3" s="1"/>
  <c r="K862" i="3"/>
  <c r="M862" i="3" s="1"/>
  <c r="K863" i="3"/>
  <c r="M863" i="3" s="1"/>
  <c r="K864" i="3"/>
  <c r="M864" i="3" s="1"/>
  <c r="K865" i="3"/>
  <c r="M865" i="3" s="1"/>
  <c r="K866" i="3"/>
  <c r="K867" i="3"/>
  <c r="K868" i="3"/>
  <c r="K869" i="3"/>
  <c r="K870" i="3"/>
  <c r="K871" i="3"/>
  <c r="K872" i="3"/>
  <c r="M872" i="3" s="1"/>
  <c r="K873" i="3"/>
  <c r="M873" i="3" s="1"/>
  <c r="K874" i="3"/>
  <c r="M874" i="3" s="1"/>
  <c r="K875" i="3"/>
  <c r="M875" i="3" s="1"/>
  <c r="K876" i="3"/>
  <c r="M876" i="3" s="1"/>
  <c r="K877" i="3"/>
  <c r="M877" i="3" s="1"/>
  <c r="K878" i="3"/>
  <c r="K879" i="3"/>
  <c r="K880" i="3"/>
  <c r="K881" i="3"/>
  <c r="K882" i="3"/>
  <c r="K883" i="3"/>
  <c r="K884" i="3"/>
  <c r="M884" i="3" s="1"/>
  <c r="K885" i="3"/>
  <c r="M885" i="3" s="1"/>
  <c r="K886" i="3"/>
  <c r="M886" i="3" s="1"/>
  <c r="K887" i="3"/>
  <c r="M887" i="3" s="1"/>
  <c r="K888" i="3"/>
  <c r="K889" i="3"/>
  <c r="K890" i="3"/>
  <c r="K891" i="3"/>
  <c r="K892" i="3"/>
  <c r="K893" i="3"/>
  <c r="K894" i="3"/>
  <c r="K895" i="3"/>
  <c r="K896" i="3"/>
  <c r="M896" i="3" s="1"/>
  <c r="K897" i="3"/>
  <c r="M897" i="3" s="1"/>
  <c r="K898" i="3"/>
  <c r="M898" i="3" s="1"/>
  <c r="K899" i="3"/>
  <c r="K900" i="3"/>
  <c r="M900" i="3" s="1"/>
  <c r="K901" i="3"/>
  <c r="M901" i="3" s="1"/>
  <c r="K902" i="3"/>
  <c r="K903" i="3"/>
  <c r="K904" i="3"/>
  <c r="K905" i="3"/>
  <c r="K906" i="3"/>
  <c r="K907" i="3"/>
  <c r="K908" i="3"/>
  <c r="K909" i="3"/>
  <c r="K910" i="3"/>
  <c r="M910" i="3" s="1"/>
  <c r="K911" i="3"/>
  <c r="M911" i="3" s="1"/>
  <c r="K912" i="3"/>
  <c r="M912" i="3" s="1"/>
  <c r="K913" i="3"/>
  <c r="M913" i="3" s="1"/>
  <c r="K914" i="3"/>
  <c r="K915" i="3"/>
  <c r="K916" i="3"/>
  <c r="K917" i="3"/>
  <c r="K918" i="3"/>
  <c r="K919" i="3"/>
  <c r="K920" i="3"/>
  <c r="M920" i="3" s="1"/>
  <c r="K921" i="3"/>
  <c r="M921" i="3" s="1"/>
  <c r="K922" i="3"/>
  <c r="M922" i="3" s="1"/>
  <c r="K923" i="3"/>
  <c r="M923" i="3" s="1"/>
  <c r="K924" i="3"/>
  <c r="M924" i="3" s="1"/>
  <c r="K925" i="3"/>
  <c r="M925" i="3" s="1"/>
  <c r="K926" i="3"/>
  <c r="K927" i="3"/>
  <c r="K928" i="3"/>
  <c r="K929" i="3"/>
  <c r="K930" i="3"/>
  <c r="K931" i="3"/>
  <c r="K932" i="3"/>
  <c r="M932" i="3" s="1"/>
  <c r="K933" i="3"/>
  <c r="M933" i="3" s="1"/>
  <c r="K934" i="3"/>
  <c r="M934" i="3" s="1"/>
  <c r="K935" i="3"/>
  <c r="M935" i="3" s="1"/>
  <c r="K936" i="3"/>
  <c r="M936" i="3" s="1"/>
  <c r="K937" i="3"/>
  <c r="M937" i="3" s="1"/>
  <c r="K938" i="3"/>
  <c r="K939" i="3"/>
  <c r="K940" i="3"/>
  <c r="K941" i="3"/>
  <c r="K942" i="3"/>
  <c r="K943" i="3"/>
  <c r="K944" i="3"/>
  <c r="M944" i="3" s="1"/>
  <c r="K945" i="3"/>
  <c r="M945" i="3" s="1"/>
  <c r="K946" i="3"/>
  <c r="M946" i="3" s="1"/>
  <c r="K947" i="3"/>
  <c r="M947" i="3" s="1"/>
  <c r="K948" i="3"/>
  <c r="M948" i="3" s="1"/>
  <c r="K949" i="3"/>
  <c r="M949" i="3" s="1"/>
  <c r="K950" i="3"/>
  <c r="K951" i="3"/>
  <c r="K952" i="3"/>
  <c r="K953" i="3"/>
  <c r="K954" i="3"/>
  <c r="K955" i="3"/>
  <c r="K956" i="3"/>
  <c r="K957" i="3"/>
  <c r="M957" i="3" s="1"/>
  <c r="K958" i="3"/>
  <c r="M958" i="3" s="1"/>
  <c r="K959" i="3"/>
  <c r="M959" i="3" s="1"/>
  <c r="K960" i="3"/>
  <c r="M960" i="3" s="1"/>
  <c r="K961" i="3"/>
  <c r="K962" i="3"/>
  <c r="K963" i="3"/>
  <c r="K964" i="3"/>
  <c r="K965" i="3"/>
  <c r="K966" i="3"/>
  <c r="K967" i="3"/>
  <c r="K968" i="3"/>
  <c r="K969" i="3"/>
  <c r="M969" i="3" s="1"/>
  <c r="K970" i="3"/>
  <c r="M970" i="3" s="1"/>
  <c r="K971" i="3"/>
  <c r="M971" i="3" s="1"/>
  <c r="K972" i="3"/>
  <c r="M972" i="3" s="1"/>
  <c r="K973" i="3"/>
  <c r="K974" i="3"/>
  <c r="K975" i="3"/>
  <c r="K976" i="3"/>
  <c r="K977" i="3"/>
  <c r="K978" i="3"/>
  <c r="K979" i="3"/>
  <c r="K980" i="3"/>
  <c r="K981" i="3"/>
  <c r="M981" i="3" s="1"/>
  <c r="K982" i="3"/>
  <c r="M982" i="3" s="1"/>
  <c r="K983" i="3"/>
  <c r="M983" i="3" s="1"/>
  <c r="K984" i="3"/>
  <c r="M984" i="3" s="1"/>
  <c r="K985" i="3"/>
  <c r="K986" i="3"/>
  <c r="K987" i="3"/>
  <c r="K988" i="3"/>
  <c r="K989" i="3"/>
  <c r="K990" i="3"/>
  <c r="K991" i="3"/>
  <c r="K992" i="3"/>
  <c r="M992" i="3" s="1"/>
  <c r="K993" i="3"/>
  <c r="M993" i="3" s="1"/>
  <c r="K994" i="3"/>
  <c r="M994" i="3" s="1"/>
  <c r="K995" i="3"/>
  <c r="M995" i="3" s="1"/>
  <c r="K996" i="3"/>
  <c r="M996" i="3" s="1"/>
  <c r="K997" i="3"/>
  <c r="M997" i="3" s="1"/>
  <c r="K998" i="3"/>
  <c r="K999" i="3"/>
  <c r="K1000" i="3"/>
  <c r="K1001" i="3"/>
  <c r="K1002" i="3"/>
  <c r="K1003" i="3"/>
  <c r="K1004" i="3"/>
  <c r="M1004" i="3" s="1"/>
  <c r="K1005" i="3"/>
  <c r="M1005" i="3" s="1"/>
  <c r="K1006" i="3"/>
  <c r="M1006" i="3" s="1"/>
  <c r="K1007" i="3"/>
  <c r="M1007" i="3" s="1"/>
  <c r="K1008" i="3"/>
  <c r="M1008" i="3" s="1"/>
  <c r="K1009" i="3"/>
  <c r="M1009" i="3" s="1"/>
  <c r="K1010" i="3"/>
  <c r="K1011" i="3"/>
  <c r="K1012" i="3"/>
  <c r="K1013" i="3"/>
  <c r="K1014" i="3"/>
  <c r="K1015" i="3"/>
  <c r="K1016" i="3"/>
  <c r="M1016" i="3" s="1"/>
  <c r="K1017" i="3"/>
  <c r="M1017" i="3" s="1"/>
  <c r="K1018" i="3"/>
  <c r="M1018" i="3" s="1"/>
  <c r="K1019" i="3"/>
  <c r="M1019" i="3" s="1"/>
  <c r="K1020" i="3"/>
  <c r="M1020" i="3" s="1"/>
  <c r="K1021" i="3"/>
  <c r="M1021" i="3" s="1"/>
  <c r="K1022" i="3"/>
  <c r="K1023" i="3"/>
  <c r="K1024" i="3"/>
  <c r="K1025" i="3"/>
  <c r="K1026" i="3"/>
  <c r="K1027" i="3"/>
  <c r="K1028" i="3"/>
  <c r="M1028" i="3" s="1"/>
  <c r="K1029" i="3"/>
  <c r="M1029" i="3" s="1"/>
  <c r="K1030" i="3"/>
  <c r="M1030" i="3" s="1"/>
  <c r="K1031" i="3"/>
  <c r="M1031" i="3" s="1"/>
  <c r="K1032" i="3"/>
  <c r="M1032" i="3" s="1"/>
  <c r="K1033" i="3"/>
  <c r="M1033" i="3" s="1"/>
  <c r="K1034" i="3"/>
  <c r="K1035" i="3"/>
  <c r="K1036" i="3"/>
  <c r="K1037" i="3"/>
  <c r="K1038" i="3"/>
  <c r="K1039" i="3"/>
  <c r="K1040" i="3"/>
  <c r="M1040" i="3" s="1"/>
  <c r="K1041" i="3"/>
  <c r="K1042" i="3"/>
  <c r="K1043" i="3"/>
  <c r="K1044" i="3"/>
  <c r="M1044" i="3" s="1"/>
  <c r="K1045" i="3"/>
  <c r="M1045" i="3" s="1"/>
  <c r="K1046" i="3"/>
  <c r="K1047" i="3"/>
  <c r="K1048" i="3"/>
  <c r="K1049" i="3"/>
  <c r="K1050" i="3"/>
  <c r="K1051" i="3"/>
  <c r="K1052" i="3"/>
  <c r="M1052" i="3" s="1"/>
  <c r="K1053" i="3"/>
  <c r="M1053" i="3" s="1"/>
  <c r="K1054" i="3"/>
  <c r="M1054" i="3" s="1"/>
  <c r="K1055" i="3"/>
  <c r="M1055" i="3" s="1"/>
  <c r="K1056" i="3"/>
  <c r="M1056" i="3" s="1"/>
  <c r="K1057" i="3"/>
  <c r="M1057" i="3" s="1"/>
  <c r="K1058" i="3"/>
  <c r="K1059" i="3"/>
  <c r="K1060" i="3"/>
  <c r="K1061" i="3"/>
  <c r="K1062" i="3"/>
  <c r="K1063" i="3"/>
  <c r="K1064" i="3"/>
  <c r="M1064" i="3" s="1"/>
  <c r="K1065" i="3"/>
  <c r="M1065" i="3" s="1"/>
  <c r="K1066" i="3"/>
  <c r="M1066" i="3" s="1"/>
  <c r="K1067" i="3"/>
  <c r="M1067" i="3" s="1"/>
  <c r="K1068" i="3"/>
  <c r="K1069" i="3"/>
  <c r="M1069" i="3" s="1"/>
  <c r="K1070" i="3"/>
  <c r="K1071" i="3"/>
  <c r="K1072" i="3"/>
  <c r="K1073" i="3"/>
  <c r="K1074" i="3"/>
  <c r="K1075" i="3"/>
  <c r="K1076" i="3"/>
  <c r="M1076" i="3" s="1"/>
  <c r="K1077" i="3"/>
  <c r="M1077" i="3" s="1"/>
  <c r="K1078" i="3"/>
  <c r="M1078" i="3" s="1"/>
  <c r="K1079" i="3"/>
  <c r="M1079" i="3" s="1"/>
  <c r="K1080" i="3"/>
  <c r="M1080" i="3" s="1"/>
  <c r="K1081" i="3"/>
  <c r="K1082" i="3"/>
  <c r="M431" i="2" s="1"/>
  <c r="K1083" i="3"/>
  <c r="K1084" i="3"/>
  <c r="K1085" i="3"/>
  <c r="K1086" i="3"/>
  <c r="K1087" i="3"/>
  <c r="K1088" i="3"/>
  <c r="M1088" i="3" s="1"/>
  <c r="K1089" i="3"/>
  <c r="M1089" i="3" s="1"/>
  <c r="K1090" i="3"/>
  <c r="M1090" i="3" s="1"/>
  <c r="K1091" i="3"/>
  <c r="M1091" i="3" s="1"/>
  <c r="K1092" i="3"/>
  <c r="M1092" i="3" s="1"/>
  <c r="K1093" i="3"/>
  <c r="M1093" i="3" s="1"/>
  <c r="K1094" i="3"/>
  <c r="K1095" i="3"/>
  <c r="K1096" i="3"/>
  <c r="K1097" i="3"/>
  <c r="K1098" i="3"/>
  <c r="K1099" i="3"/>
  <c r="K1100" i="3"/>
  <c r="M1100" i="3" s="1"/>
  <c r="K1101" i="3"/>
  <c r="M1101" i="3" s="1"/>
  <c r="K1102" i="3"/>
  <c r="M1102" i="3" s="1"/>
  <c r="K1103" i="3"/>
  <c r="M1103" i="3" s="1"/>
  <c r="K1104" i="3"/>
  <c r="M1104" i="3" s="1"/>
  <c r="K1105" i="3"/>
  <c r="M1105" i="3" s="1"/>
  <c r="K1106" i="3"/>
  <c r="K1107" i="3"/>
  <c r="K1108" i="3"/>
  <c r="K1109" i="3"/>
  <c r="K1110" i="3"/>
  <c r="K1111" i="3"/>
  <c r="K1112" i="3"/>
  <c r="K1113" i="3"/>
  <c r="K1114" i="3"/>
  <c r="M1114" i="3" s="1"/>
  <c r="K1115" i="3"/>
  <c r="M1115" i="3" s="1"/>
  <c r="K1116" i="3"/>
  <c r="M1116" i="3" s="1"/>
  <c r="K1117" i="3"/>
  <c r="M1117" i="3" s="1"/>
  <c r="K1118" i="3"/>
  <c r="K1119" i="3"/>
  <c r="K1120" i="3"/>
  <c r="K1121" i="3"/>
  <c r="K1122" i="3"/>
  <c r="K1123" i="3"/>
  <c r="K1124" i="3"/>
  <c r="M1124" i="3" s="1"/>
  <c r="K1125" i="3"/>
  <c r="M1125" i="3" s="1"/>
  <c r="K1126" i="3"/>
  <c r="M1126" i="3" s="1"/>
  <c r="K1127" i="3"/>
  <c r="M1127" i="3" s="1"/>
  <c r="K1128" i="3"/>
  <c r="M1128" i="3" s="1"/>
  <c r="K1129" i="3"/>
  <c r="M1129" i="3" s="1"/>
  <c r="K1130" i="3"/>
  <c r="K1131" i="3"/>
  <c r="K1132" i="3"/>
  <c r="K1133" i="3"/>
  <c r="K1134" i="3"/>
  <c r="K1135" i="3"/>
  <c r="K1136" i="3"/>
  <c r="M1136" i="3" s="1"/>
  <c r="K1137" i="3"/>
  <c r="M1137" i="3" s="1"/>
  <c r="K1138" i="3"/>
  <c r="M1138" i="3" s="1"/>
  <c r="K1139" i="3"/>
  <c r="M1139" i="3" s="1"/>
  <c r="K1140" i="3"/>
  <c r="M1140" i="3" s="1"/>
  <c r="K1141" i="3"/>
  <c r="M1141" i="3" s="1"/>
  <c r="K1142" i="3"/>
  <c r="K1143" i="3"/>
  <c r="K1144" i="3"/>
  <c r="K1145" i="3"/>
  <c r="K1146" i="3"/>
  <c r="K1147" i="3"/>
  <c r="K1148" i="3"/>
  <c r="M1148" i="3" s="1"/>
  <c r="K1149" i="3"/>
  <c r="M1149" i="3" s="1"/>
  <c r="K1150" i="3"/>
  <c r="K1151" i="3"/>
  <c r="K1152" i="3"/>
  <c r="M1152" i="3" s="1"/>
  <c r="K1153" i="3"/>
  <c r="M1153" i="3" s="1"/>
  <c r="K1154" i="3"/>
  <c r="K1155" i="3"/>
  <c r="K1156" i="3"/>
  <c r="K1157" i="3"/>
  <c r="K1158" i="3"/>
  <c r="K1159" i="3"/>
  <c r="K1160" i="3"/>
  <c r="M1160" i="3" s="1"/>
  <c r="K1161" i="3"/>
  <c r="M1161" i="3" s="1"/>
  <c r="K1162" i="3"/>
  <c r="M1162" i="3" s="1"/>
  <c r="K1163" i="3"/>
  <c r="M1163" i="3" s="1"/>
  <c r="K1164" i="3"/>
  <c r="M1164" i="3" s="1"/>
  <c r="K1165" i="3"/>
  <c r="M1165" i="3" s="1"/>
  <c r="K1166" i="3"/>
  <c r="K1167" i="3"/>
  <c r="K1168" i="3"/>
  <c r="K1169" i="3"/>
  <c r="K1170" i="3"/>
  <c r="K1171" i="3"/>
  <c r="K1172" i="3"/>
  <c r="M1172" i="3" s="1"/>
  <c r="K1173" i="3"/>
  <c r="M1173" i="3" s="1"/>
  <c r="K1174" i="3"/>
  <c r="M1174" i="3" s="1"/>
  <c r="K1175" i="3"/>
  <c r="M1175" i="3" s="1"/>
  <c r="K1176" i="3"/>
  <c r="M1176" i="3" s="1"/>
  <c r="K1177" i="3"/>
  <c r="M1177" i="3" s="1"/>
  <c r="K1178" i="3"/>
  <c r="K1179" i="3"/>
  <c r="K1180" i="3"/>
  <c r="K1181" i="3"/>
  <c r="K1182" i="3"/>
  <c r="K1183" i="3"/>
  <c r="K1184" i="3"/>
  <c r="M1184" i="3" s="1"/>
  <c r="K1185" i="3"/>
  <c r="M1185" i="3" s="1"/>
  <c r="K1186" i="3"/>
  <c r="M1186" i="3" s="1"/>
  <c r="K1187" i="3"/>
  <c r="M1187" i="3" s="1"/>
  <c r="K1188" i="3"/>
  <c r="M1188" i="3" s="1"/>
  <c r="K1189" i="3"/>
  <c r="M1189" i="3" s="1"/>
  <c r="K1190" i="3"/>
  <c r="K1191" i="3"/>
  <c r="K1192" i="3"/>
  <c r="K1193" i="3"/>
  <c r="K1194" i="3"/>
  <c r="K1195" i="3"/>
  <c r="K1196" i="3"/>
  <c r="K1197" i="3"/>
  <c r="K1198" i="3"/>
  <c r="M1198" i="3" s="1"/>
  <c r="K1199" i="3"/>
  <c r="M1199" i="3" s="1"/>
  <c r="K1200" i="3"/>
  <c r="M1200" i="3" s="1"/>
  <c r="K1201" i="3"/>
  <c r="M1201" i="3" s="1"/>
  <c r="K1202" i="3"/>
  <c r="K1203" i="3"/>
  <c r="K1204" i="3"/>
  <c r="K1205" i="3"/>
  <c r="K1206" i="3"/>
  <c r="K1207" i="3"/>
  <c r="K1208" i="3"/>
  <c r="M1208" i="3" s="1"/>
  <c r="K1209" i="3"/>
  <c r="M1209" i="3" s="1"/>
  <c r="K1210" i="3"/>
  <c r="M1210" i="3" s="1"/>
  <c r="K1211" i="3"/>
  <c r="M1211" i="3" s="1"/>
  <c r="K1212" i="3"/>
  <c r="M1212" i="3" s="1"/>
  <c r="K1213" i="3"/>
  <c r="M1213" i="3" s="1"/>
  <c r="K1214" i="3"/>
  <c r="K1215" i="3"/>
  <c r="K1216" i="3"/>
  <c r="K1217" i="3"/>
  <c r="K1218" i="3"/>
  <c r="K1219" i="3"/>
  <c r="K1220" i="3"/>
  <c r="M1220" i="3" s="1"/>
  <c r="K1221" i="3"/>
  <c r="M1221" i="3" s="1"/>
  <c r="K1222" i="3"/>
  <c r="M1222" i="3" s="1"/>
  <c r="K1223" i="3"/>
  <c r="M1223" i="3" s="1"/>
  <c r="K1224" i="3"/>
  <c r="M1224" i="3" s="1"/>
  <c r="K1225" i="3"/>
  <c r="M1225" i="3" s="1"/>
  <c r="K1226" i="3"/>
  <c r="K1227" i="3"/>
  <c r="K1228" i="3"/>
  <c r="K1229" i="3"/>
  <c r="K1230" i="3"/>
  <c r="K1231" i="3"/>
  <c r="K1232" i="3"/>
  <c r="M1232" i="3" s="1"/>
  <c r="K1233" i="3"/>
  <c r="K1234" i="3"/>
  <c r="M1234" i="3" s="1"/>
  <c r="K1235" i="3"/>
  <c r="M1235" i="3" s="1"/>
  <c r="K1236" i="3"/>
  <c r="M1236" i="3" s="1"/>
  <c r="K1237" i="3"/>
  <c r="M1237" i="3" s="1"/>
  <c r="K1238" i="3"/>
  <c r="K1239" i="3"/>
  <c r="K1240" i="3"/>
  <c r="K1241" i="3"/>
  <c r="K1242" i="3"/>
  <c r="K1243" i="3"/>
  <c r="K1244" i="3"/>
  <c r="M1244" i="3" s="1"/>
  <c r="K1245" i="3"/>
  <c r="M1245" i="3" s="1"/>
  <c r="K1246" i="3"/>
  <c r="M1246" i="3" s="1"/>
  <c r="K1247" i="3"/>
  <c r="K1248" i="3"/>
  <c r="M1248" i="3" s="1"/>
  <c r="K1249" i="3"/>
  <c r="M1249" i="3" s="1"/>
  <c r="K1250" i="3"/>
  <c r="M507" i="2" s="1"/>
  <c r="K1251" i="3"/>
  <c r="K1252" i="3"/>
  <c r="K1253" i="3"/>
  <c r="K1254" i="3"/>
  <c r="K1255" i="3"/>
  <c r="K1256" i="3"/>
  <c r="M1256" i="3" s="1"/>
  <c r="K1257" i="3"/>
  <c r="M1257" i="3" s="1"/>
  <c r="K1258" i="3"/>
  <c r="M1258" i="3" s="1"/>
  <c r="K1259" i="3"/>
  <c r="M1259" i="3" s="1"/>
  <c r="K1260" i="3"/>
  <c r="K1261" i="3"/>
  <c r="M1261" i="3" s="1"/>
  <c r="K1262" i="3"/>
  <c r="K1263" i="3"/>
  <c r="K1264" i="3"/>
  <c r="K1265" i="3"/>
  <c r="K1266" i="3"/>
  <c r="K1267" i="3"/>
  <c r="K1268" i="3"/>
  <c r="M1268" i="3" s="1"/>
  <c r="K1269" i="3"/>
  <c r="M1269" i="3" s="1"/>
  <c r="K1270" i="3"/>
  <c r="M1270" i="3" s="1"/>
  <c r="K1271" i="3"/>
  <c r="M1271" i="3" s="1"/>
  <c r="K1272" i="3"/>
  <c r="M1272" i="3" s="1"/>
  <c r="K1273" i="3"/>
  <c r="M1273" i="3" s="1"/>
  <c r="K1274" i="3"/>
  <c r="K1275" i="3"/>
  <c r="K1276" i="3"/>
  <c r="K1277" i="3"/>
  <c r="K1278" i="3"/>
  <c r="K1279" i="3"/>
  <c r="K1280" i="3"/>
  <c r="M1280" i="3" s="1"/>
  <c r="K1281" i="3"/>
  <c r="M1281" i="3" s="1"/>
  <c r="K1282" i="3"/>
  <c r="M1282" i="3" s="1"/>
  <c r="K1283" i="3"/>
  <c r="M1283" i="3" s="1"/>
  <c r="K1284" i="3"/>
  <c r="K1285" i="3"/>
  <c r="K1286" i="3"/>
  <c r="K1287" i="3"/>
  <c r="K1288" i="3"/>
  <c r="K1289" i="3"/>
  <c r="K1290" i="3"/>
  <c r="K1291" i="3"/>
  <c r="K1292" i="3"/>
  <c r="K1293" i="3"/>
  <c r="M1293" i="3" s="1"/>
  <c r="K1294" i="3"/>
  <c r="M1294" i="3" s="1"/>
  <c r="K1295" i="3"/>
  <c r="M1295" i="3" s="1"/>
  <c r="K1296" i="3"/>
  <c r="M1296" i="3" s="1"/>
  <c r="K1297" i="3"/>
  <c r="M1297" i="3" s="1"/>
  <c r="K1298" i="3"/>
  <c r="K1299" i="3"/>
  <c r="K1300" i="3"/>
  <c r="K1301" i="3"/>
  <c r="K1302" i="3"/>
  <c r="K1303" i="3"/>
  <c r="K1304" i="3"/>
  <c r="M1304" i="3" s="1"/>
  <c r="K1305" i="3"/>
  <c r="M1305" i="3" s="1"/>
  <c r="K1306" i="3"/>
  <c r="M1306" i="3" s="1"/>
  <c r="K1307" i="3"/>
  <c r="M1307" i="3" s="1"/>
  <c r="K1308" i="3"/>
  <c r="M1308" i="3" s="1"/>
  <c r="K1309" i="3"/>
  <c r="M1309" i="3" s="1"/>
  <c r="K1310" i="3"/>
  <c r="K1311" i="3"/>
  <c r="K1312" i="3"/>
  <c r="K1313" i="3"/>
  <c r="K1314" i="3"/>
  <c r="K1315" i="3"/>
  <c r="K1316" i="3"/>
  <c r="M1316" i="3" s="1"/>
  <c r="K1317" i="3"/>
  <c r="M1317" i="3" s="1"/>
  <c r="K1318" i="3"/>
  <c r="M1318" i="3" s="1"/>
  <c r="K1319" i="3"/>
  <c r="M1319" i="3" s="1"/>
  <c r="K1320" i="3"/>
  <c r="M1320" i="3" s="1"/>
  <c r="K1321" i="3"/>
  <c r="M1321" i="3" s="1"/>
  <c r="K1322" i="3"/>
  <c r="K1323" i="3"/>
  <c r="K1324" i="3"/>
  <c r="K1325" i="3"/>
  <c r="K1326" i="3"/>
  <c r="K1327" i="3"/>
  <c r="K1328" i="3"/>
  <c r="M1328" i="3" s="1"/>
  <c r="K1329" i="3"/>
  <c r="M1329" i="3" s="1"/>
  <c r="K1330" i="3"/>
  <c r="M1330" i="3" s="1"/>
  <c r="K1331" i="3"/>
  <c r="M1331" i="3" s="1"/>
  <c r="K1332" i="3"/>
  <c r="M1332" i="3" s="1"/>
  <c r="K1333" i="3"/>
  <c r="M1333" i="3" s="1"/>
  <c r="K1334" i="3"/>
  <c r="K1335" i="3"/>
  <c r="K1336" i="3"/>
  <c r="K1337" i="3"/>
  <c r="K1338" i="3"/>
  <c r="K1339" i="3"/>
  <c r="K1340" i="3"/>
  <c r="M1340" i="3" s="1"/>
  <c r="K1341" i="3"/>
  <c r="M1341" i="3" s="1"/>
  <c r="K1342" i="3"/>
  <c r="M1342" i="3" s="1"/>
  <c r="K1343" i="3"/>
  <c r="M1343" i="3" s="1"/>
  <c r="K1344" i="3"/>
  <c r="K1345" i="3"/>
  <c r="M1345" i="3" s="1"/>
  <c r="K1346" i="3"/>
  <c r="K1347" i="3"/>
  <c r="K1348" i="3"/>
  <c r="K1349" i="3"/>
  <c r="K1350" i="3"/>
  <c r="K1351" i="3"/>
  <c r="K1352" i="3"/>
  <c r="M1352" i="3" s="1"/>
  <c r="K1353" i="3"/>
  <c r="M1353" i="3" s="1"/>
  <c r="K1354" i="3"/>
  <c r="M1354" i="3" s="1"/>
  <c r="K1355" i="3"/>
  <c r="M1355" i="3" s="1"/>
  <c r="K1356" i="3"/>
  <c r="M1356" i="3" s="1"/>
  <c r="K1357" i="3"/>
  <c r="M1357" i="3" s="1"/>
  <c r="K1358" i="3"/>
  <c r="K1359" i="3"/>
  <c r="K1360" i="3"/>
  <c r="K1361" i="3"/>
  <c r="K1362" i="3"/>
  <c r="K1363" i="3"/>
  <c r="K1364" i="3"/>
  <c r="M1364" i="3" s="1"/>
  <c r="K1365" i="3"/>
  <c r="M1365" i="3" s="1"/>
  <c r="K1366" i="3"/>
  <c r="M1366" i="3" s="1"/>
  <c r="K1367" i="3"/>
  <c r="M1367" i="3" s="1"/>
  <c r="K1368" i="3"/>
  <c r="M1368" i="3" s="1"/>
  <c r="K1369" i="3"/>
  <c r="M1369" i="3" s="1"/>
  <c r="K1370" i="3"/>
  <c r="K1371" i="3"/>
  <c r="K1372" i="3"/>
  <c r="K1373" i="3"/>
  <c r="K1374" i="3"/>
  <c r="K1375" i="3"/>
  <c r="K1376" i="3"/>
  <c r="M1376" i="3" s="1"/>
  <c r="K1377" i="3"/>
  <c r="M1377" i="3" s="1"/>
  <c r="K1378" i="3"/>
  <c r="M1378" i="3" s="1"/>
  <c r="K1379" i="3"/>
  <c r="M1379" i="3" s="1"/>
  <c r="K1380" i="3"/>
  <c r="M1380" i="3" s="1"/>
  <c r="K1381" i="3"/>
  <c r="M1381" i="3" s="1"/>
  <c r="K1382" i="3"/>
  <c r="K1383" i="3"/>
  <c r="K1384" i="3"/>
  <c r="K1385" i="3"/>
  <c r="K1386" i="3"/>
  <c r="K1387" i="3"/>
  <c r="K1388" i="3"/>
  <c r="M1388" i="3" s="1"/>
  <c r="K1389" i="3"/>
  <c r="M1389" i="3" s="1"/>
  <c r="K1390" i="3"/>
  <c r="M1390" i="3" s="1"/>
  <c r="K1391" i="3"/>
  <c r="K1392" i="3"/>
  <c r="M1392" i="3" s="1"/>
  <c r="K1393" i="3"/>
  <c r="M1393" i="3" s="1"/>
  <c r="K1394" i="3"/>
  <c r="K1395" i="3"/>
  <c r="K1396" i="3"/>
  <c r="K1397" i="3"/>
  <c r="K1398" i="3"/>
  <c r="K1399" i="3"/>
  <c r="K1400" i="3"/>
  <c r="M1400" i="3" s="1"/>
  <c r="K1401" i="3"/>
  <c r="M1401" i="3" s="1"/>
  <c r="K1402" i="3"/>
  <c r="M1402" i="3" s="1"/>
  <c r="K1403" i="3"/>
  <c r="M1403" i="3" s="1"/>
  <c r="K1404" i="3"/>
  <c r="M1404" i="3" s="1"/>
  <c r="K1405" i="3"/>
  <c r="M1405" i="3" s="1"/>
  <c r="K1406" i="3"/>
  <c r="K1407" i="3"/>
  <c r="K1408" i="3"/>
  <c r="K1409" i="3"/>
  <c r="K1410" i="3"/>
  <c r="K1411" i="3"/>
  <c r="K1412" i="3"/>
  <c r="M1412" i="3" s="1"/>
  <c r="K1413" i="3"/>
  <c r="M1413" i="3" s="1"/>
  <c r="K1414" i="3"/>
  <c r="M1414" i="3" s="1"/>
  <c r="K1415" i="3"/>
  <c r="M1415" i="3" s="1"/>
  <c r="K1416" i="3"/>
  <c r="M1416" i="3" s="1"/>
  <c r="K1417" i="3"/>
  <c r="M1417" i="3" s="1"/>
  <c r="K1418" i="3"/>
  <c r="K1419" i="3"/>
  <c r="M576" i="2" s="1"/>
  <c r="K1420" i="3"/>
  <c r="K1421" i="3"/>
  <c r="K1422" i="3"/>
  <c r="K1423" i="3"/>
  <c r="K1424" i="3"/>
  <c r="M1424" i="3" s="1"/>
  <c r="K1425" i="3"/>
  <c r="K1426" i="3"/>
  <c r="K1427" i="3"/>
  <c r="M1427" i="3" s="1"/>
  <c r="K1428" i="3"/>
  <c r="M1428" i="3" s="1"/>
  <c r="K1429" i="3"/>
  <c r="M1429" i="3" s="1"/>
  <c r="K1430" i="3"/>
  <c r="K1431" i="3"/>
  <c r="K1432" i="3"/>
  <c r="K1433" i="3"/>
  <c r="K1434" i="3"/>
  <c r="K1435" i="3"/>
  <c r="K1436" i="3"/>
  <c r="M1436" i="3" s="1"/>
  <c r="K1437" i="3"/>
  <c r="M1437" i="3" s="1"/>
  <c r="K1438" i="3"/>
  <c r="M1438" i="3" s="1"/>
  <c r="K1439" i="3"/>
  <c r="M1439" i="3" s="1"/>
  <c r="K1440" i="3"/>
  <c r="M1440" i="3" s="1"/>
  <c r="K1441" i="3"/>
  <c r="M1441" i="3" s="1"/>
  <c r="K1442" i="3"/>
  <c r="K1443" i="3"/>
  <c r="K1444" i="3"/>
  <c r="K1445" i="3"/>
  <c r="K1446" i="3"/>
  <c r="K1447" i="3"/>
  <c r="K1448" i="3"/>
  <c r="M1448" i="3" s="1"/>
  <c r="K1449" i="3"/>
  <c r="M1449" i="3" s="1"/>
  <c r="K1450" i="3"/>
  <c r="M1450" i="3" s="1"/>
  <c r="K1451" i="3"/>
  <c r="M1451" i="3" s="1"/>
  <c r="K1452" i="3"/>
  <c r="M1452" i="3" s="1"/>
  <c r="K1453" i="3"/>
  <c r="K1454" i="3"/>
  <c r="K1455" i="3"/>
  <c r="K1456" i="3"/>
  <c r="K1457" i="3"/>
  <c r="K1458" i="3"/>
  <c r="K1459" i="3"/>
  <c r="K1460" i="3"/>
  <c r="M1460" i="3" s="1"/>
  <c r="K1461" i="3"/>
  <c r="M1461" i="3" s="1"/>
  <c r="K1462" i="3"/>
  <c r="M1462" i="3" s="1"/>
  <c r="K1463" i="3"/>
  <c r="M1463" i="3" s="1"/>
  <c r="K1464" i="3"/>
  <c r="M1464" i="3" s="1"/>
  <c r="K1465" i="3"/>
  <c r="M1465" i="3" s="1"/>
  <c r="K1466" i="3"/>
  <c r="K1467" i="3"/>
  <c r="K1468" i="3"/>
  <c r="K1469" i="3"/>
  <c r="K1470" i="3"/>
  <c r="K1471" i="3"/>
  <c r="K1472" i="3"/>
  <c r="M1472" i="3" s="1"/>
  <c r="K1473" i="3"/>
  <c r="M1473" i="3" s="1"/>
  <c r="K1474" i="3"/>
  <c r="M1474" i="3" s="1"/>
  <c r="K1475" i="3"/>
  <c r="M1475" i="3" s="1"/>
  <c r="K1476" i="3"/>
  <c r="M1476" i="3" s="1"/>
  <c r="K1477" i="3"/>
  <c r="M1477" i="3" s="1"/>
  <c r="K1478" i="3"/>
  <c r="K1479" i="3"/>
  <c r="K1480" i="3"/>
  <c r="K1481" i="3"/>
  <c r="K1482" i="3"/>
  <c r="K1483" i="3"/>
  <c r="K1484" i="3"/>
  <c r="M1484" i="3" s="1"/>
  <c r="K1485" i="3"/>
  <c r="M1485" i="3" s="1"/>
  <c r="K1486" i="3"/>
  <c r="M1486" i="3" s="1"/>
  <c r="K1487" i="3"/>
  <c r="M1487" i="3" s="1"/>
  <c r="K1488" i="3"/>
  <c r="M1488" i="3" s="1"/>
  <c r="K1489" i="3"/>
  <c r="K1490" i="3"/>
  <c r="K1491" i="3"/>
  <c r="K1492" i="3"/>
  <c r="K1493" i="3"/>
  <c r="K1494" i="3"/>
  <c r="K1495" i="3"/>
  <c r="K1496" i="3"/>
  <c r="M1496" i="3" s="1"/>
  <c r="K1497" i="3"/>
  <c r="M1497" i="3" s="1"/>
  <c r="K1498" i="3"/>
  <c r="M1498" i="3" s="1"/>
  <c r="K1499" i="3"/>
  <c r="M1499" i="3" s="1"/>
  <c r="K1500" i="3"/>
  <c r="K1501" i="3"/>
  <c r="K1502" i="3"/>
  <c r="K1503" i="3"/>
  <c r="K1504" i="3"/>
  <c r="K1505" i="3"/>
  <c r="K1506" i="3"/>
  <c r="K1507" i="3"/>
  <c r="K1508" i="3"/>
  <c r="M1508" i="3" s="1"/>
  <c r="K1509" i="3"/>
  <c r="M1509" i="3" s="1"/>
  <c r="K1510" i="3"/>
  <c r="M1510" i="3" s="1"/>
  <c r="K1511" i="3"/>
  <c r="M1511" i="3" s="1"/>
  <c r="K1512" i="3"/>
  <c r="M1512" i="3" s="1"/>
  <c r="K1513" i="3"/>
  <c r="M1513" i="3" s="1"/>
  <c r="K1514" i="3"/>
  <c r="M615" i="2" s="1"/>
  <c r="K1515" i="3"/>
  <c r="K1516" i="3"/>
  <c r="K1517" i="3"/>
  <c r="K1518" i="3"/>
  <c r="K1519" i="3"/>
  <c r="K1520" i="3"/>
  <c r="K1521" i="3"/>
  <c r="M1521" i="3" s="1"/>
  <c r="K1522" i="3"/>
  <c r="M1522" i="3" s="1"/>
  <c r="K1523" i="3"/>
  <c r="M1523" i="3" s="1"/>
  <c r="K1524" i="3"/>
  <c r="M1524" i="3" s="1"/>
  <c r="K1525" i="3"/>
  <c r="M1525" i="3" s="1"/>
  <c r="K1526" i="3"/>
  <c r="K1527" i="3"/>
  <c r="K1528" i="3"/>
  <c r="K1529" i="3"/>
  <c r="K1530" i="3"/>
  <c r="K1531" i="3"/>
  <c r="K1532" i="3"/>
  <c r="M1532" i="3" s="1"/>
  <c r="K1533" i="3"/>
  <c r="M1533" i="3" s="1"/>
  <c r="K1534" i="3"/>
  <c r="M1534" i="3" s="1"/>
  <c r="K1535" i="3"/>
  <c r="M1535" i="3" s="1"/>
  <c r="K1536" i="3"/>
  <c r="M1536" i="3" s="1"/>
  <c r="K1537" i="3"/>
  <c r="M1537" i="3" s="1"/>
  <c r="K1538" i="3"/>
  <c r="K1539" i="3"/>
  <c r="K1540" i="3"/>
  <c r="K1541" i="3"/>
  <c r="K1542" i="3"/>
  <c r="K1543" i="3"/>
  <c r="K1544" i="3"/>
  <c r="M1544" i="3" s="1"/>
  <c r="K1545" i="3"/>
  <c r="M1545" i="3" s="1"/>
  <c r="K1546" i="3"/>
  <c r="K1547" i="3"/>
  <c r="M1547" i="3" s="1"/>
  <c r="K1548" i="3"/>
  <c r="M1548" i="3" s="1"/>
  <c r="K1549" i="3"/>
  <c r="M1549" i="3" s="1"/>
  <c r="K1550" i="3"/>
  <c r="K1551" i="3"/>
  <c r="K1552" i="3"/>
  <c r="K1553" i="3"/>
  <c r="K1554" i="3"/>
  <c r="K1555" i="3"/>
  <c r="K1556" i="3"/>
  <c r="M1556" i="3" s="1"/>
  <c r="K1557" i="3"/>
  <c r="M1557" i="3" s="1"/>
  <c r="K1558" i="3"/>
  <c r="M1558" i="3" s="1"/>
  <c r="K1559" i="3"/>
  <c r="M1559" i="3" s="1"/>
  <c r="K1560" i="3"/>
  <c r="M1560" i="3" s="1"/>
  <c r="K1561" i="3"/>
  <c r="M1561" i="3" s="1"/>
  <c r="K1562" i="3"/>
  <c r="K1563" i="3"/>
  <c r="K1564" i="3"/>
  <c r="K1565" i="3"/>
  <c r="M636" i="2" s="1"/>
  <c r="K1566" i="3"/>
  <c r="K1567" i="3"/>
  <c r="K1568" i="3"/>
  <c r="M1568" i="3" s="1"/>
  <c r="K1569" i="3"/>
  <c r="M1569" i="3" s="1"/>
  <c r="K1570" i="3"/>
  <c r="M1570" i="3" s="1"/>
  <c r="K1571" i="3"/>
  <c r="M1571" i="3" s="1"/>
  <c r="K1572" i="3"/>
  <c r="K1573" i="3"/>
  <c r="M1573" i="3" s="1"/>
  <c r="K1574" i="3"/>
  <c r="K1575" i="3"/>
  <c r="K1576" i="3"/>
  <c r="K1577" i="3"/>
  <c r="K1578" i="3"/>
  <c r="K1579" i="3"/>
  <c r="K1580" i="3"/>
  <c r="M1580" i="3" s="1"/>
  <c r="K1581" i="3"/>
  <c r="M1581" i="3" s="1"/>
  <c r="K1582" i="3"/>
  <c r="M1582" i="3" s="1"/>
  <c r="K1583" i="3"/>
  <c r="M1583" i="3" s="1"/>
  <c r="K1584" i="3"/>
  <c r="M1584" i="3" s="1"/>
  <c r="K1585" i="3"/>
  <c r="K1586" i="3"/>
  <c r="M645" i="2" s="1"/>
  <c r="K1587" i="3"/>
  <c r="K1588" i="3"/>
  <c r="K1589" i="3"/>
  <c r="K1590" i="3"/>
  <c r="K1591" i="3"/>
  <c r="K1592" i="3"/>
  <c r="K1593" i="3"/>
  <c r="M1593" i="3" s="1"/>
  <c r="K1594" i="3"/>
  <c r="M1594" i="3" s="1"/>
  <c r="K1595" i="3"/>
  <c r="M1595" i="3" s="1"/>
  <c r="K1596" i="3"/>
  <c r="M1596" i="3" s="1"/>
  <c r="K1597" i="3"/>
  <c r="M1597" i="3" s="1"/>
  <c r="K1598" i="3"/>
  <c r="K1599" i="3"/>
  <c r="K1600" i="3"/>
  <c r="K1601" i="3"/>
  <c r="K1602" i="3"/>
  <c r="K1603" i="3"/>
  <c r="K1604" i="3"/>
  <c r="M1604" i="3" s="1"/>
  <c r="K1605" i="3"/>
  <c r="M1605" i="3" s="1"/>
  <c r="K1606" i="3"/>
  <c r="M1606" i="3" s="1"/>
  <c r="K1607" i="3"/>
  <c r="M1607" i="3" s="1"/>
  <c r="K1608" i="3"/>
  <c r="M1608" i="3" s="1"/>
  <c r="K1609" i="3"/>
  <c r="M1609" i="3" s="1"/>
  <c r="K1610" i="3"/>
  <c r="K1611" i="3"/>
  <c r="K1612" i="3"/>
  <c r="K1613" i="3"/>
  <c r="K1614" i="3"/>
  <c r="K1615" i="3"/>
  <c r="K1616" i="3"/>
  <c r="M1616" i="3" s="1"/>
  <c r="K1617" i="3"/>
  <c r="M1617" i="3" s="1"/>
  <c r="K1618" i="3"/>
  <c r="M1618" i="3" s="1"/>
  <c r="K1619" i="3"/>
  <c r="M1619" i="3" s="1"/>
  <c r="K1620" i="3"/>
  <c r="M1620" i="3" s="1"/>
  <c r="K1621" i="3"/>
  <c r="K1622" i="3"/>
  <c r="K1623" i="3"/>
  <c r="K1624" i="3"/>
  <c r="K1625" i="3"/>
  <c r="K1626" i="3"/>
  <c r="K1627" i="3"/>
  <c r="K1628" i="3"/>
  <c r="M1628" i="3" s="1"/>
  <c r="K1629" i="3"/>
  <c r="M1629" i="3" s="1"/>
  <c r="K1630" i="3"/>
  <c r="M1630" i="3" s="1"/>
  <c r="K1631" i="3"/>
  <c r="M1631" i="3" s="1"/>
  <c r="K1632" i="3"/>
  <c r="M1632" i="3" s="1"/>
  <c r="K1633" i="3"/>
  <c r="M1633" i="3" s="1"/>
  <c r="K1634" i="3"/>
  <c r="K1635" i="3"/>
  <c r="K1636" i="3"/>
  <c r="K1637" i="3"/>
  <c r="K1638" i="3"/>
  <c r="K1639" i="3"/>
  <c r="K1640" i="3"/>
  <c r="K1641" i="3"/>
  <c r="K1642" i="3"/>
  <c r="M1642" i="3" s="1"/>
  <c r="K1643" i="3"/>
  <c r="M1643" i="3" s="1"/>
  <c r="K1644" i="3"/>
  <c r="M1644" i="3" s="1"/>
  <c r="K1645" i="3"/>
  <c r="M1645" i="3" s="1"/>
  <c r="K1646" i="3"/>
  <c r="K1647" i="3"/>
  <c r="K1648" i="3"/>
  <c r="K1649" i="3"/>
  <c r="K1650" i="3"/>
  <c r="K1651" i="3"/>
  <c r="K1652" i="3"/>
  <c r="M1652" i="3" s="1"/>
  <c r="K1653" i="3"/>
  <c r="M1653" i="3" s="1"/>
  <c r="K1654" i="3"/>
  <c r="M1654" i="3" s="1"/>
  <c r="K1655" i="3"/>
  <c r="M1655" i="3" s="1"/>
  <c r="K1656" i="3"/>
  <c r="M1656" i="3" s="1"/>
  <c r="K1657" i="3"/>
  <c r="M1657" i="3" s="1"/>
  <c r="K1658" i="3"/>
  <c r="K1659" i="3"/>
  <c r="K1660" i="3"/>
  <c r="K1661" i="3"/>
  <c r="K1662" i="3"/>
  <c r="K1663" i="3"/>
  <c r="K1664" i="3"/>
  <c r="M1664" i="3" s="1"/>
  <c r="K1665" i="3"/>
  <c r="M1665" i="3" s="1"/>
  <c r="K1666" i="3"/>
  <c r="M1666" i="3" s="1"/>
  <c r="K1667" i="3"/>
  <c r="M1667" i="3" s="1"/>
  <c r="K1668" i="3"/>
  <c r="M1668" i="3" s="1"/>
  <c r="K1669" i="3"/>
  <c r="M1669" i="3" s="1"/>
  <c r="K1670" i="3"/>
  <c r="K1671" i="3"/>
  <c r="K1672" i="3"/>
  <c r="K1673" i="3"/>
  <c r="K1674" i="3"/>
  <c r="K1675" i="3"/>
  <c r="K1676" i="3"/>
  <c r="M1676" i="3" s="1"/>
  <c r="K1677" i="3"/>
  <c r="M1677" i="3" s="1"/>
  <c r="K1678" i="3"/>
  <c r="M1678" i="3" s="1"/>
  <c r="K1679" i="3"/>
  <c r="M1679" i="3" s="1"/>
  <c r="K1680" i="3"/>
  <c r="M1680" i="3" s="1"/>
  <c r="K1681" i="3"/>
  <c r="M1681" i="3" s="1"/>
  <c r="K1682" i="3"/>
  <c r="K1683" i="3"/>
  <c r="K1684" i="3"/>
  <c r="K1685" i="3"/>
  <c r="K1686" i="3"/>
  <c r="K1687" i="3"/>
  <c r="K1688" i="3"/>
  <c r="K1689" i="3"/>
  <c r="M1689" i="3" s="1"/>
  <c r="K1690" i="3"/>
  <c r="M1690" i="3" s="1"/>
  <c r="K1691" i="3"/>
  <c r="M1691" i="3" s="1"/>
  <c r="K1692" i="3"/>
  <c r="M1692" i="3" s="1"/>
  <c r="K1693" i="3"/>
  <c r="M1693" i="3" s="1"/>
  <c r="K1694" i="3"/>
  <c r="K1695" i="3"/>
  <c r="K1696" i="3"/>
  <c r="K1697" i="3"/>
  <c r="K1698" i="3"/>
  <c r="K1699" i="3"/>
  <c r="K1700" i="3"/>
  <c r="K1701" i="3"/>
  <c r="K1702" i="3"/>
  <c r="M1702" i="3" s="1"/>
  <c r="K1703" i="3"/>
  <c r="M1703" i="3" s="1"/>
  <c r="K1704" i="3"/>
  <c r="M1704" i="3" s="1"/>
  <c r="K1705" i="3"/>
  <c r="M1705" i="3" s="1"/>
  <c r="K1706" i="3"/>
  <c r="K1707" i="3"/>
  <c r="K1708" i="3"/>
  <c r="K1709" i="3"/>
  <c r="K1710" i="3"/>
  <c r="K1711" i="3"/>
  <c r="K1712" i="3"/>
  <c r="M1712" i="3" s="1"/>
  <c r="K1713" i="3"/>
  <c r="M1713" i="3" s="1"/>
  <c r="K1714" i="3"/>
  <c r="M1714" i="3" s="1"/>
  <c r="K1715" i="3"/>
  <c r="M1715" i="3" s="1"/>
  <c r="K1716" i="3"/>
  <c r="M1716" i="3" s="1"/>
  <c r="K1717" i="3"/>
  <c r="M1717" i="3" s="1"/>
  <c r="K1718" i="3"/>
  <c r="K1719" i="3"/>
  <c r="K1720" i="3"/>
  <c r="K1721" i="3"/>
  <c r="K1722" i="3"/>
  <c r="K1723" i="3"/>
  <c r="K1724" i="3"/>
  <c r="M1724" i="3" s="1"/>
  <c r="K1725" i="3"/>
  <c r="M1725" i="3" s="1"/>
  <c r="K1726" i="3"/>
  <c r="M1726" i="3" s="1"/>
  <c r="K1727" i="3"/>
  <c r="M1727" i="3" s="1"/>
  <c r="K1728" i="3"/>
  <c r="M1728" i="3" s="1"/>
  <c r="K1729" i="3"/>
  <c r="M1729" i="3" s="1"/>
  <c r="K1730" i="3"/>
  <c r="K1731" i="3"/>
  <c r="M700" i="2" s="1"/>
  <c r="K1732" i="3"/>
  <c r="K1733" i="3"/>
  <c r="K1734" i="3"/>
  <c r="K1735" i="3"/>
  <c r="K1736" i="3"/>
  <c r="M1736" i="3" s="1"/>
  <c r="K1737" i="3"/>
  <c r="M1737" i="3" s="1"/>
  <c r="K1738" i="3"/>
  <c r="M1738" i="3" s="1"/>
  <c r="K1739" i="3"/>
  <c r="M1739" i="3" s="1"/>
  <c r="K1740" i="3"/>
  <c r="M1740" i="3" s="1"/>
  <c r="K1741" i="3"/>
  <c r="K1742" i="3"/>
  <c r="M705" i="2" s="1"/>
  <c r="K1743" i="3"/>
  <c r="K1744" i="3"/>
  <c r="K1745" i="3"/>
  <c r="K1746" i="3"/>
  <c r="K1747" i="3"/>
  <c r="K1748" i="3"/>
  <c r="M1748" i="3" s="1"/>
  <c r="K1749" i="3"/>
  <c r="M1749" i="3" s="1"/>
  <c r="K1750" i="3"/>
  <c r="K1751" i="3"/>
  <c r="M1751" i="3" s="1"/>
  <c r="K1752" i="3"/>
  <c r="M1752" i="3" s="1"/>
  <c r="K1753" i="3"/>
  <c r="M1753" i="3" s="1"/>
  <c r="K1754" i="3"/>
  <c r="K1755" i="3"/>
  <c r="K1756" i="3"/>
  <c r="K1757" i="3"/>
  <c r="K1758" i="3"/>
  <c r="K1759" i="3"/>
  <c r="K1760" i="3"/>
  <c r="M1760" i="3" s="1"/>
  <c r="K1761" i="3"/>
  <c r="K1762" i="3"/>
  <c r="M1762" i="3" s="1"/>
  <c r="K1763" i="3"/>
  <c r="M1763" i="3" s="1"/>
  <c r="K1764" i="3"/>
  <c r="M1764" i="3" s="1"/>
  <c r="K1765" i="3"/>
  <c r="M1765" i="3" s="1"/>
  <c r="K1766" i="3"/>
  <c r="K1767" i="3"/>
  <c r="K1768" i="3"/>
  <c r="K1769" i="3"/>
  <c r="K1770" i="3"/>
  <c r="K1771" i="3"/>
  <c r="K1772" i="3"/>
  <c r="M1772" i="3" s="1"/>
  <c r="K1773" i="3"/>
  <c r="M1773" i="3" s="1"/>
  <c r="K1774" i="3"/>
  <c r="M1774" i="3" s="1"/>
  <c r="K1775" i="3"/>
  <c r="M1775" i="3" s="1"/>
  <c r="K1776" i="3"/>
  <c r="M1776" i="3" s="1"/>
  <c r="K1777" i="3"/>
  <c r="M1777" i="3" s="1"/>
  <c r="K1778" i="3"/>
  <c r="K1779" i="3"/>
  <c r="K1780" i="3"/>
  <c r="K1781" i="3"/>
  <c r="K1782" i="3"/>
  <c r="K1783" i="3"/>
  <c r="K1784" i="3"/>
  <c r="M1784" i="3" s="1"/>
  <c r="K1785" i="3"/>
  <c r="M1785" i="3" s="1"/>
  <c r="K1786" i="3"/>
  <c r="M1786" i="3" s="1"/>
  <c r="K1787" i="3"/>
  <c r="M1787" i="3" s="1"/>
  <c r="K1788" i="3"/>
  <c r="M1788" i="3" s="1"/>
  <c r="K1789" i="3"/>
  <c r="M1789" i="3" s="1"/>
  <c r="K1790" i="3"/>
  <c r="K1791" i="3"/>
  <c r="K1792" i="3"/>
  <c r="K1793" i="3"/>
  <c r="K1794" i="3"/>
  <c r="K1795" i="3"/>
  <c r="K1796" i="3"/>
  <c r="M1796" i="3" s="1"/>
  <c r="K1797" i="3"/>
  <c r="M1797" i="3" s="1"/>
  <c r="K1798" i="3"/>
  <c r="M1798" i="3" s="1"/>
  <c r="K1799" i="3"/>
  <c r="M1799" i="3" s="1"/>
  <c r="K1800" i="3"/>
  <c r="K1801" i="3"/>
  <c r="M1801" i="3" s="1"/>
  <c r="K1802" i="3"/>
  <c r="K1803" i="3"/>
  <c r="K1804" i="3"/>
  <c r="K1805" i="3"/>
  <c r="K1806" i="3"/>
  <c r="K1807" i="3"/>
  <c r="K1808" i="3"/>
  <c r="M1808" i="3" s="1"/>
  <c r="K1809" i="3"/>
  <c r="M1809" i="3" s="1"/>
  <c r="K1810" i="3"/>
  <c r="M1810" i="3" s="1"/>
  <c r="K1811" i="3"/>
  <c r="M1811" i="3" s="1"/>
  <c r="K1812" i="3"/>
  <c r="M1812" i="3" s="1"/>
  <c r="K1813" i="3"/>
  <c r="M1813" i="3" s="1"/>
  <c r="K1814" i="3"/>
  <c r="K1815" i="3"/>
  <c r="K1816" i="3"/>
  <c r="K1817" i="3"/>
  <c r="K1818" i="3"/>
  <c r="K1819" i="3"/>
  <c r="K1820" i="3"/>
  <c r="M1820" i="3" s="1"/>
  <c r="K1821" i="3"/>
  <c r="M1821" i="3" s="1"/>
  <c r="K1822" i="3"/>
  <c r="M1822" i="3" s="1"/>
  <c r="K1823" i="3"/>
  <c r="M1823" i="3" s="1"/>
  <c r="K1824" i="3"/>
  <c r="M1824" i="3" s="1"/>
  <c r="K1825" i="3"/>
  <c r="M1825" i="3" s="1"/>
  <c r="K1826" i="3"/>
  <c r="K1827" i="3"/>
  <c r="K1828" i="3"/>
  <c r="M740" i="2" s="1"/>
  <c r="K1829" i="3"/>
  <c r="K1830" i="3"/>
  <c r="K1831" i="3"/>
  <c r="K1832" i="3"/>
  <c r="M1832" i="3" s="1"/>
  <c r="K1833" i="3"/>
  <c r="M1833" i="3" s="1"/>
  <c r="K1834" i="3"/>
  <c r="M1834" i="3" s="1"/>
  <c r="K1835" i="3"/>
  <c r="M1835" i="3" s="1"/>
  <c r="K1836" i="3"/>
  <c r="M1836" i="3" s="1"/>
  <c r="K1837" i="3"/>
  <c r="M1837" i="3" s="1"/>
  <c r="K1838" i="3"/>
  <c r="K1839" i="3"/>
  <c r="K1840" i="3"/>
  <c r="K1841" i="3"/>
  <c r="K1842" i="3"/>
  <c r="K1843" i="3"/>
  <c r="K1844" i="3"/>
  <c r="M1844" i="3" s="1"/>
  <c r="K1845" i="3"/>
  <c r="M1845" i="3" s="1"/>
  <c r="K1846" i="3"/>
  <c r="M1846" i="3" s="1"/>
  <c r="K1847" i="3"/>
  <c r="M1847" i="3" s="1"/>
  <c r="K1848" i="3"/>
  <c r="M1848" i="3" s="1"/>
  <c r="K1849" i="3"/>
  <c r="M1849" i="3" s="1"/>
  <c r="K1850" i="3"/>
  <c r="K1851" i="3"/>
  <c r="K1852" i="3"/>
  <c r="K1853" i="3"/>
  <c r="K1854" i="3"/>
  <c r="K1855" i="3"/>
  <c r="K1856" i="3"/>
  <c r="M1856" i="3" s="1"/>
  <c r="K1857" i="3"/>
  <c r="M1857" i="3" s="1"/>
  <c r="K1858" i="3"/>
  <c r="M1858" i="3" s="1"/>
  <c r="K1859" i="3"/>
  <c r="M1859" i="3" s="1"/>
  <c r="K1860" i="3"/>
  <c r="M1860" i="3" s="1"/>
  <c r="K1861" i="3"/>
  <c r="K1862" i="3"/>
  <c r="K1863" i="3"/>
  <c r="K1864" i="3"/>
  <c r="K1865" i="3"/>
  <c r="K1866" i="3"/>
  <c r="K1867" i="3"/>
  <c r="K1868" i="3"/>
  <c r="M1868" i="3" s="1"/>
  <c r="K1869" i="3"/>
  <c r="M1869" i="3" s="1"/>
  <c r="K1870" i="3"/>
  <c r="M1870" i="3" s="1"/>
  <c r="K1871" i="3"/>
  <c r="M1871" i="3" s="1"/>
  <c r="K1872" i="3"/>
  <c r="M1872" i="3" s="1"/>
  <c r="K1873" i="3"/>
  <c r="M1873" i="3" s="1"/>
  <c r="K1874" i="3"/>
  <c r="K1875" i="3"/>
  <c r="K1876" i="3"/>
  <c r="K1877" i="3"/>
  <c r="K1878" i="3"/>
  <c r="K1879" i="3"/>
  <c r="K1880" i="3"/>
  <c r="M1880" i="3" s="1"/>
  <c r="K1881" i="3"/>
  <c r="M1881" i="3" s="1"/>
  <c r="K1882" i="3"/>
  <c r="K1883" i="3"/>
  <c r="M1883" i="3" s="1"/>
  <c r="K1884" i="3"/>
  <c r="M1884" i="3" s="1"/>
  <c r="K1885" i="3"/>
  <c r="M1885" i="3" s="1"/>
  <c r="K1886" i="3"/>
  <c r="K1887" i="3"/>
  <c r="K1888" i="3"/>
  <c r="K1889" i="3"/>
  <c r="K1890" i="3"/>
  <c r="K1891" i="3"/>
  <c r="K1892" i="3"/>
  <c r="M1892" i="3" s="1"/>
  <c r="K1893" i="3"/>
  <c r="M1893" i="3" s="1"/>
  <c r="K1894" i="3"/>
  <c r="M1894" i="3" s="1"/>
  <c r="K1895" i="3"/>
  <c r="M1895" i="3" s="1"/>
  <c r="K1896" i="3"/>
  <c r="M1896" i="3" s="1"/>
  <c r="K1897" i="3"/>
  <c r="M1897" i="3" s="1"/>
  <c r="K1898" i="3"/>
  <c r="K1899" i="3"/>
  <c r="K1900" i="3"/>
  <c r="K1901" i="3"/>
  <c r="K1902" i="3"/>
  <c r="K1903" i="3"/>
  <c r="B19" i="10"/>
  <c r="B16" i="10"/>
  <c r="B13" i="10"/>
  <c r="B10" i="10"/>
  <c r="B7" i="10"/>
  <c r="B4" i="10"/>
  <c r="F96" i="12"/>
  <c r="B104" i="12"/>
  <c r="B103" i="12"/>
  <c r="F95" i="12"/>
  <c r="C4" i="12"/>
  <c r="B105" i="12" l="1"/>
  <c r="M639" i="2"/>
  <c r="M1572" i="3"/>
  <c r="M248" i="2"/>
  <c r="M636" i="3"/>
  <c r="M464" i="2"/>
  <c r="M1151" i="3"/>
  <c r="M1758" i="3"/>
  <c r="M430" i="2"/>
  <c r="M1081" i="3"/>
  <c r="M329" i="2"/>
  <c r="M841" i="3"/>
  <c r="M142" i="2"/>
  <c r="M373" i="3"/>
  <c r="M113" i="2"/>
  <c r="M301" i="3"/>
  <c r="M505" i="2"/>
  <c r="M1247" i="3"/>
  <c r="M258" i="2"/>
  <c r="M659" i="3"/>
  <c r="M229" i="2"/>
  <c r="M587" i="3"/>
  <c r="M37" i="2"/>
  <c r="M95" i="3"/>
  <c r="M628" i="2"/>
  <c r="M1546" i="3"/>
  <c r="M463" i="2"/>
  <c r="M1150" i="3"/>
  <c r="M414" i="2"/>
  <c r="M1042" i="3"/>
  <c r="M278" i="2"/>
  <c r="M706" i="3"/>
  <c r="M272" i="2"/>
  <c r="M693" i="3"/>
  <c r="M140" i="2"/>
  <c r="M369" i="3"/>
  <c r="M1723" i="3"/>
  <c r="M660" i="2"/>
  <c r="M1621" i="3"/>
  <c r="M383" i="2"/>
  <c r="M973" i="3"/>
  <c r="M485" i="2"/>
  <c r="M1197" i="3"/>
  <c r="M1867" i="3"/>
  <c r="M1819" i="3"/>
  <c r="M1759" i="3"/>
  <c r="M1687" i="3"/>
  <c r="M1627" i="3"/>
  <c r="M1567" i="3"/>
  <c r="M1507" i="3"/>
  <c r="M1459" i="3"/>
  <c r="M567" i="2"/>
  <c r="M1399" i="3"/>
  <c r="M1351" i="3"/>
  <c r="M1303" i="3"/>
  <c r="M1231" i="3"/>
  <c r="M1183" i="3"/>
  <c r="M1147" i="3"/>
  <c r="M1087" i="3"/>
  <c r="M1039" i="3"/>
  <c r="M387" i="2"/>
  <c r="M979" i="3"/>
  <c r="M859" i="3"/>
  <c r="M1710" i="3"/>
  <c r="M524" i="2"/>
  <c r="M1285" i="3"/>
  <c r="M375" i="2"/>
  <c r="M961" i="3"/>
  <c r="M426" i="2"/>
  <c r="M1068" i="3"/>
  <c r="M415" i="2"/>
  <c r="M1043" i="3"/>
  <c r="M709" i="2"/>
  <c r="M1750" i="3"/>
  <c r="M668" i="2"/>
  <c r="M1641" i="3"/>
  <c r="M579" i="2"/>
  <c r="M1425" i="3"/>
  <c r="M499" i="2"/>
  <c r="M1233" i="3"/>
  <c r="M413" i="2"/>
  <c r="M1041" i="3"/>
  <c r="M1903" i="3"/>
  <c r="M1843" i="3"/>
  <c r="M1795" i="3"/>
  <c r="M1735" i="3"/>
  <c r="M1675" i="3"/>
  <c r="M1639" i="3"/>
  <c r="M1579" i="3"/>
  <c r="M1519" i="3"/>
  <c r="M1471" i="3"/>
  <c r="M1411" i="3"/>
  <c r="M1375" i="3"/>
  <c r="M1327" i="3"/>
  <c r="M527" i="2"/>
  <c r="M1291" i="3"/>
  <c r="M1243" i="3"/>
  <c r="M483" i="2"/>
  <c r="M1195" i="3"/>
  <c r="M1123" i="3"/>
  <c r="M1075" i="3"/>
  <c r="M1015" i="3"/>
  <c r="M883" i="3"/>
  <c r="M1890" i="3"/>
  <c r="M697" i="2"/>
  <c r="M1722" i="3"/>
  <c r="M644" i="2"/>
  <c r="M1585" i="3"/>
  <c r="M604" i="2"/>
  <c r="M1489" i="3"/>
  <c r="M390" i="2"/>
  <c r="M985" i="3"/>
  <c r="M609" i="2"/>
  <c r="M1500" i="3"/>
  <c r="M564" i="2"/>
  <c r="M1391" i="3"/>
  <c r="M257" i="2"/>
  <c r="M658" i="3"/>
  <c r="M1891" i="3"/>
  <c r="M750" i="2"/>
  <c r="M1855" i="3"/>
  <c r="M1807" i="3"/>
  <c r="M1771" i="3"/>
  <c r="M1711" i="3"/>
  <c r="M1663" i="3"/>
  <c r="M1615" i="3"/>
  <c r="M1591" i="3"/>
  <c r="M1543" i="3"/>
  <c r="M1495" i="3"/>
  <c r="M1447" i="3"/>
  <c r="M1423" i="3"/>
  <c r="M1387" i="3"/>
  <c r="M1339" i="3"/>
  <c r="M1279" i="3"/>
  <c r="M511" i="2"/>
  <c r="M1255" i="3"/>
  <c r="M1207" i="3"/>
  <c r="M1159" i="3"/>
  <c r="M1111" i="3"/>
  <c r="M1063" i="3"/>
  <c r="M1027" i="3"/>
  <c r="M991" i="3"/>
  <c r="M955" i="3"/>
  <c r="M919" i="3"/>
  <c r="M835" i="3"/>
  <c r="M1902" i="3"/>
  <c r="M1878" i="3"/>
  <c r="M1866" i="3"/>
  <c r="M1854" i="3"/>
  <c r="M1842" i="3"/>
  <c r="M1830" i="3"/>
  <c r="M1818" i="3"/>
  <c r="M1806" i="3"/>
  <c r="M725" i="2"/>
  <c r="M1794" i="3"/>
  <c r="M1782" i="3"/>
  <c r="M1770" i="3"/>
  <c r="M1746" i="3"/>
  <c r="M1734" i="3"/>
  <c r="M1698" i="3"/>
  <c r="M1686" i="3"/>
  <c r="M966" i="3"/>
  <c r="M834" i="3"/>
  <c r="M246" i="3"/>
  <c r="M1889" i="3"/>
  <c r="M308" i="2"/>
  <c r="M781" i="3"/>
  <c r="M610" i="2"/>
  <c r="M1501" i="3"/>
  <c r="M348" i="2"/>
  <c r="M889" i="3"/>
  <c r="M545" i="2"/>
  <c r="M1344" i="3"/>
  <c r="M307" i="2"/>
  <c r="M780" i="3"/>
  <c r="M122" i="2"/>
  <c r="M324" i="3"/>
  <c r="M38" i="2"/>
  <c r="M96" i="3"/>
  <c r="M753" i="2"/>
  <c r="M1861" i="3"/>
  <c r="M728" i="2"/>
  <c r="M1800" i="3"/>
  <c r="M20" i="2"/>
  <c r="M48" i="3"/>
  <c r="M592" i="2"/>
  <c r="M1453" i="3"/>
  <c r="M303" i="2"/>
  <c r="M769" i="3"/>
  <c r="M123" i="2"/>
  <c r="M325" i="3"/>
  <c r="M91" i="2"/>
  <c r="M241" i="3"/>
  <c r="M523" i="2"/>
  <c r="M1284" i="3"/>
  <c r="M224" i="2"/>
  <c r="M575" i="3"/>
  <c r="M284" i="2"/>
  <c r="M718" i="3"/>
  <c r="M85" i="2"/>
  <c r="M226" i="3"/>
  <c r="M175" i="2"/>
  <c r="M453" i="3"/>
  <c r="M157" i="2"/>
  <c r="M409" i="3"/>
  <c r="M514" i="2"/>
  <c r="M1260" i="3"/>
  <c r="M353" i="2"/>
  <c r="M899" i="3"/>
  <c r="M761" i="2"/>
  <c r="M1882" i="3"/>
  <c r="M131" i="2"/>
  <c r="M346" i="3"/>
  <c r="M689" i="2"/>
  <c r="M1701" i="3"/>
  <c r="M447" i="2"/>
  <c r="M1113" i="3"/>
  <c r="M180" i="2"/>
  <c r="M465" i="3"/>
  <c r="M704" i="2"/>
  <c r="M1741" i="3"/>
  <c r="M347" i="2"/>
  <c r="M888" i="3"/>
  <c r="M291" i="2"/>
  <c r="M732" i="3"/>
  <c r="M225" i="2"/>
  <c r="M576" i="3"/>
  <c r="M177" i="2"/>
  <c r="M456" i="3"/>
  <c r="M147" i="2"/>
  <c r="M384" i="3"/>
  <c r="M580" i="2"/>
  <c r="M1426" i="3"/>
  <c r="M713" i="2"/>
  <c r="M1761" i="3"/>
  <c r="M357" i="2"/>
  <c r="M909" i="3"/>
  <c r="M242" i="2"/>
  <c r="M621" i="3"/>
  <c r="M1879" i="3"/>
  <c r="M1831" i="3"/>
  <c r="M1783" i="3"/>
  <c r="M1747" i="3"/>
  <c r="M1699" i="3"/>
  <c r="M1651" i="3"/>
  <c r="M1603" i="3"/>
  <c r="M1555" i="3"/>
  <c r="M1531" i="3"/>
  <c r="M1483" i="3"/>
  <c r="M1435" i="3"/>
  <c r="M1363" i="3"/>
  <c r="M1315" i="3"/>
  <c r="M1267" i="3"/>
  <c r="M1219" i="3"/>
  <c r="M1171" i="3"/>
  <c r="M1135" i="3"/>
  <c r="M1099" i="3"/>
  <c r="M1051" i="3"/>
  <c r="M1003" i="3"/>
  <c r="M967" i="3"/>
  <c r="M943" i="3"/>
  <c r="M931" i="3"/>
  <c r="M907" i="3"/>
  <c r="M895" i="3"/>
  <c r="M871" i="3"/>
  <c r="M847" i="3"/>
  <c r="M823" i="3"/>
  <c r="M319" i="2"/>
  <c r="M811" i="3"/>
  <c r="M315" i="2"/>
  <c r="M799" i="3"/>
  <c r="M787" i="3"/>
  <c r="M775" i="3"/>
  <c r="M763" i="3"/>
  <c r="M751" i="3"/>
  <c r="M739" i="3"/>
  <c r="M727" i="3"/>
  <c r="M282" i="2"/>
  <c r="M715" i="3"/>
  <c r="M703" i="3"/>
  <c r="M691" i="3"/>
  <c r="M679" i="3"/>
  <c r="M667" i="3"/>
  <c r="M655" i="3"/>
  <c r="M251" i="2"/>
  <c r="M643" i="3"/>
  <c r="M631" i="3"/>
  <c r="M619" i="3"/>
  <c r="M236" i="2"/>
  <c r="M607" i="3"/>
  <c r="M595" i="3"/>
  <c r="M583" i="3"/>
  <c r="M571" i="3"/>
  <c r="M559" i="3"/>
  <c r="M547" i="3"/>
  <c r="M535" i="3"/>
  <c r="M523" i="3"/>
  <c r="M511" i="3"/>
  <c r="M193" i="2"/>
  <c r="M499" i="3"/>
  <c r="M487" i="3"/>
  <c r="M475" i="3"/>
  <c r="M463" i="3"/>
  <c r="M451" i="3"/>
  <c r="M439" i="3"/>
  <c r="M427" i="3"/>
  <c r="M415" i="3"/>
  <c r="M403" i="3"/>
  <c r="M391" i="3"/>
  <c r="M379" i="3"/>
  <c r="M367" i="3"/>
  <c r="M355" i="3"/>
  <c r="M343" i="3"/>
  <c r="M331" i="3"/>
  <c r="M319" i="3"/>
  <c r="M307" i="3"/>
  <c r="M295" i="3"/>
  <c r="M107" i="2"/>
  <c r="M283" i="3"/>
  <c r="M271" i="3"/>
  <c r="M259" i="3"/>
  <c r="M247" i="3"/>
  <c r="M235" i="3"/>
  <c r="M223" i="3"/>
  <c r="M211" i="3"/>
  <c r="M74" i="2"/>
  <c r="M199" i="3"/>
  <c r="M187" i="3"/>
  <c r="M175" i="3"/>
  <c r="M163" i="3"/>
  <c r="M151" i="3"/>
  <c r="M139" i="3"/>
  <c r="M127" i="3"/>
  <c r="M115" i="3"/>
  <c r="M103" i="3"/>
  <c r="M91" i="3"/>
  <c r="M79" i="3"/>
  <c r="M67" i="3"/>
  <c r="M55" i="3"/>
  <c r="M43" i="3"/>
  <c r="M31" i="3"/>
  <c r="M19" i="3"/>
  <c r="M7" i="3"/>
  <c r="M1338" i="3"/>
  <c r="M18" i="3"/>
  <c r="M1674" i="3"/>
  <c r="M1650" i="3"/>
  <c r="M1626" i="3"/>
  <c r="M1602" i="3"/>
  <c r="M1578" i="3"/>
  <c r="M632" i="2"/>
  <c r="M1554" i="3"/>
  <c r="M1518" i="3"/>
  <c r="M1494" i="3"/>
  <c r="M1470" i="3"/>
  <c r="M1446" i="3"/>
  <c r="M1422" i="3"/>
  <c r="M572" i="2"/>
  <c r="M1410" i="3"/>
  <c r="M1386" i="3"/>
  <c r="M1362" i="3"/>
  <c r="M1314" i="3"/>
  <c r="M1290" i="3"/>
  <c r="M1266" i="3"/>
  <c r="M1242" i="3"/>
  <c r="M1218" i="3"/>
  <c r="M482" i="2"/>
  <c r="M1194" i="3"/>
  <c r="M1170" i="3"/>
  <c r="M1146" i="3"/>
  <c r="M456" i="2"/>
  <c r="M1134" i="3"/>
  <c r="M1110" i="3"/>
  <c r="M1086" i="3"/>
  <c r="M1050" i="3"/>
  <c r="M1026" i="3"/>
  <c r="M1002" i="3"/>
  <c r="M386" i="2"/>
  <c r="M978" i="3"/>
  <c r="M942" i="3"/>
  <c r="M918" i="3"/>
  <c r="M894" i="3"/>
  <c r="M870" i="3"/>
  <c r="M846" i="3"/>
  <c r="M810" i="3"/>
  <c r="M786" i="3"/>
  <c r="M762" i="3"/>
  <c r="M738" i="3"/>
  <c r="M714" i="3"/>
  <c r="M690" i="3"/>
  <c r="M654" i="3"/>
  <c r="M630" i="3"/>
  <c r="M606" i="3"/>
  <c r="M582" i="3"/>
  <c r="M558" i="3"/>
  <c r="M534" i="3"/>
  <c r="M510" i="3"/>
  <c r="M486" i="3"/>
  <c r="M462" i="3"/>
  <c r="M173" i="2"/>
  <c r="M450" i="3"/>
  <c r="M426" i="3"/>
  <c r="M402" i="3"/>
  <c r="M378" i="3"/>
  <c r="M354" i="3"/>
  <c r="M330" i="3"/>
  <c r="M306" i="3"/>
  <c r="M282" i="3"/>
  <c r="M258" i="3"/>
  <c r="M234" i="3"/>
  <c r="M210" i="3"/>
  <c r="M186" i="3"/>
  <c r="M162" i="3"/>
  <c r="M138" i="3"/>
  <c r="M114" i="3"/>
  <c r="M90" i="3"/>
  <c r="M26" i="2"/>
  <c r="M66" i="3"/>
  <c r="M42" i="3"/>
  <c r="M6" i="3"/>
  <c r="M1877" i="3"/>
  <c r="M1817" i="3"/>
  <c r="M1553" i="3"/>
  <c r="M1541" i="3"/>
  <c r="M621" i="2"/>
  <c r="M1529" i="3"/>
  <c r="M1517" i="3"/>
  <c r="M1505" i="3"/>
  <c r="M1493" i="3"/>
  <c r="M1481" i="3"/>
  <c r="M1469" i="3"/>
  <c r="M1457" i="3"/>
  <c r="M1445" i="3"/>
  <c r="M1433" i="3"/>
  <c r="M1421" i="3"/>
  <c r="M1409" i="3"/>
  <c r="M1397" i="3"/>
  <c r="M1385" i="3"/>
  <c r="M556" i="2"/>
  <c r="M1373" i="3"/>
  <c r="M1361" i="3"/>
  <c r="M1349" i="3"/>
  <c r="M1662" i="3"/>
  <c r="M1638" i="3"/>
  <c r="M1614" i="3"/>
  <c r="M1590" i="3"/>
  <c r="M1566" i="3"/>
  <c r="M1542" i="3"/>
  <c r="M622" i="2"/>
  <c r="M1530" i="3"/>
  <c r="M1506" i="3"/>
  <c r="M1482" i="3"/>
  <c r="M1458" i="3"/>
  <c r="M1434" i="3"/>
  <c r="M1398" i="3"/>
  <c r="M1374" i="3"/>
  <c r="M1350" i="3"/>
  <c r="M1326" i="3"/>
  <c r="M1302" i="3"/>
  <c r="M1278" i="3"/>
  <c r="M510" i="2"/>
  <c r="M1254" i="3"/>
  <c r="M1230" i="3"/>
  <c r="M1206" i="3"/>
  <c r="M1182" i="3"/>
  <c r="M1158" i="3"/>
  <c r="M1122" i="3"/>
  <c r="M1098" i="3"/>
  <c r="M1074" i="3"/>
  <c r="M1062" i="3"/>
  <c r="M1038" i="3"/>
  <c r="M1014" i="3"/>
  <c r="M990" i="3"/>
  <c r="M954" i="3"/>
  <c r="M930" i="3"/>
  <c r="M906" i="3"/>
  <c r="M882" i="3"/>
  <c r="M858" i="3"/>
  <c r="M822" i="3"/>
  <c r="M798" i="3"/>
  <c r="M774" i="3"/>
  <c r="M750" i="3"/>
  <c r="M726" i="3"/>
  <c r="M702" i="3"/>
  <c r="M678" i="3"/>
  <c r="M666" i="3"/>
  <c r="M642" i="3"/>
  <c r="M618" i="3"/>
  <c r="M594" i="3"/>
  <c r="M570" i="3"/>
  <c r="M546" i="3"/>
  <c r="M522" i="3"/>
  <c r="M498" i="3"/>
  <c r="M474" i="3"/>
  <c r="M438" i="3"/>
  <c r="M414" i="3"/>
  <c r="M390" i="3"/>
  <c r="M366" i="3"/>
  <c r="M342" i="3"/>
  <c r="M318" i="3"/>
  <c r="M294" i="3"/>
  <c r="M270" i="3"/>
  <c r="M222" i="3"/>
  <c r="M198" i="3"/>
  <c r="M174" i="3"/>
  <c r="M150" i="3"/>
  <c r="M126" i="3"/>
  <c r="M102" i="3"/>
  <c r="M78" i="3"/>
  <c r="M54" i="3"/>
  <c r="M30" i="3"/>
  <c r="M1901" i="3"/>
  <c r="M1865" i="3"/>
  <c r="M1853" i="3"/>
  <c r="M1841" i="3"/>
  <c r="M1829" i="3"/>
  <c r="M1805" i="3"/>
  <c r="M1793" i="3"/>
  <c r="M1781" i="3"/>
  <c r="M1769" i="3"/>
  <c r="M707" i="2"/>
  <c r="M1745" i="3"/>
  <c r="M1733" i="3"/>
  <c r="M1721" i="3"/>
  <c r="M692" i="2"/>
  <c r="M1709" i="3"/>
  <c r="M686" i="2"/>
  <c r="M1697" i="3"/>
  <c r="M1685" i="3"/>
  <c r="M1673" i="3"/>
  <c r="M1661" i="3"/>
  <c r="M1649" i="3"/>
  <c r="M1637" i="3"/>
  <c r="M1625" i="3"/>
  <c r="M1613" i="3"/>
  <c r="M1601" i="3"/>
  <c r="M647" i="2"/>
  <c r="M1589" i="3"/>
  <c r="M1577" i="3"/>
  <c r="M1325" i="3"/>
  <c r="M1313" i="3"/>
  <c r="M1301" i="3"/>
  <c r="M1289" i="3"/>
  <c r="M1277" i="3"/>
  <c r="M516" i="2"/>
  <c r="M1265" i="3"/>
  <c r="M1133" i="3"/>
  <c r="M917" i="3"/>
  <c r="M893" i="3"/>
  <c r="M1565" i="3"/>
  <c r="M1888" i="3"/>
  <c r="M1756" i="3"/>
  <c r="M1732" i="3"/>
  <c r="M1492" i="3"/>
  <c r="M1384" i="3"/>
  <c r="M1372" i="3"/>
  <c r="M1120" i="3"/>
  <c r="M916" i="3"/>
  <c r="M1719" i="3"/>
  <c r="M1587" i="3"/>
  <c r="M1371" i="3"/>
  <c r="M1179" i="3"/>
  <c r="M688" i="2"/>
  <c r="M1700" i="3"/>
  <c r="M683" i="2"/>
  <c r="M1688" i="3"/>
  <c r="M667" i="2"/>
  <c r="M1640" i="3"/>
  <c r="M649" i="2"/>
  <c r="M1592" i="3"/>
  <c r="M528" i="2"/>
  <c r="M1292" i="3"/>
  <c r="M484" i="2"/>
  <c r="M1196" i="3"/>
  <c r="M446" i="2"/>
  <c r="M1112" i="3"/>
  <c r="M388" i="2"/>
  <c r="M980" i="3"/>
  <c r="M380" i="2"/>
  <c r="M968" i="3"/>
  <c r="M373" i="2"/>
  <c r="M956" i="3"/>
  <c r="M356" i="2"/>
  <c r="M908" i="3"/>
  <c r="M271" i="2"/>
  <c r="M692" i="3"/>
  <c r="M169" i="2"/>
  <c r="M440" i="3"/>
  <c r="M79" i="2"/>
  <c r="M212" i="3"/>
  <c r="M46" i="2"/>
  <c r="M116" i="3"/>
  <c r="M14" i="2"/>
  <c r="M32" i="3"/>
  <c r="M1419" i="3"/>
  <c r="M1876" i="3"/>
  <c r="M1840" i="3"/>
  <c r="M1780" i="3"/>
  <c r="M1684" i="3"/>
  <c r="M1636" i="3"/>
  <c r="M1588" i="3"/>
  <c r="M1540" i="3"/>
  <c r="M1480" i="3"/>
  <c r="M1408" i="3"/>
  <c r="M1324" i="3"/>
  <c r="M1288" i="3"/>
  <c r="M1264" i="3"/>
  <c r="M1252" i="3"/>
  <c r="M1228" i="3"/>
  <c r="M1216" i="3"/>
  <c r="M1204" i="3"/>
  <c r="M1192" i="3"/>
  <c r="M1168" i="3"/>
  <c r="M1156" i="3"/>
  <c r="M1144" i="3"/>
  <c r="M1108" i="3"/>
  <c r="M439" i="2"/>
  <c r="M1096" i="3"/>
  <c r="M1084" i="3"/>
  <c r="M1072" i="3"/>
  <c r="M1060" i="3"/>
  <c r="M1048" i="3"/>
  <c r="M1036" i="3"/>
  <c r="M1024" i="3"/>
  <c r="M1012" i="3"/>
  <c r="M1000" i="3"/>
  <c r="M988" i="3"/>
  <c r="M976" i="3"/>
  <c r="M964" i="3"/>
  <c r="M952" i="3"/>
  <c r="M940" i="3"/>
  <c r="M928" i="3"/>
  <c r="M904" i="3"/>
  <c r="M892" i="3"/>
  <c r="M880" i="3"/>
  <c r="M868" i="3"/>
  <c r="M844" i="3"/>
  <c r="M832" i="3"/>
  <c r="M820" i="3"/>
  <c r="M808" i="3"/>
  <c r="M796" i="3"/>
  <c r="M784" i="3"/>
  <c r="M772" i="3"/>
  <c r="M760" i="3"/>
  <c r="M748" i="3"/>
  <c r="M736" i="3"/>
  <c r="M287" i="2"/>
  <c r="M724" i="3"/>
  <c r="M712" i="3"/>
  <c r="M592" i="3"/>
  <c r="M568" i="3"/>
  <c r="M532" i="3"/>
  <c r="M376" i="3"/>
  <c r="M136" i="3"/>
  <c r="M112" i="3"/>
  <c r="M16" i="3"/>
  <c r="M1900" i="3"/>
  <c r="M1864" i="3"/>
  <c r="M748" i="2"/>
  <c r="M1852" i="3"/>
  <c r="M1804" i="3"/>
  <c r="M1744" i="3"/>
  <c r="M1696" i="3"/>
  <c r="M1660" i="3"/>
  <c r="M1624" i="3"/>
  <c r="M1516" i="3"/>
  <c r="M1468" i="3"/>
  <c r="M588" i="2"/>
  <c r="M1444" i="3"/>
  <c r="M1336" i="3"/>
  <c r="M1276" i="3"/>
  <c r="M1899" i="3"/>
  <c r="M1887" i="3"/>
  <c r="M758" i="2"/>
  <c r="M1875" i="3"/>
  <c r="M1863" i="3"/>
  <c r="M1851" i="3"/>
  <c r="M1839" i="3"/>
  <c r="M1815" i="3"/>
  <c r="M1803" i="3"/>
  <c r="M1791" i="3"/>
  <c r="M719" i="2"/>
  <c r="M1779" i="3"/>
  <c r="M1767" i="3"/>
  <c r="M1755" i="3"/>
  <c r="M1743" i="3"/>
  <c r="M1695" i="3"/>
  <c r="M1683" i="3"/>
  <c r="M1671" i="3"/>
  <c r="M1647" i="3"/>
  <c r="M1635" i="3"/>
  <c r="M1623" i="3"/>
  <c r="M656" i="2"/>
  <c r="M1611" i="3"/>
  <c r="M1575" i="3"/>
  <c r="M1551" i="3"/>
  <c r="M1539" i="3"/>
  <c r="M1527" i="3"/>
  <c r="M1515" i="3"/>
  <c r="M1503" i="3"/>
  <c r="M1479" i="3"/>
  <c r="M1467" i="3"/>
  <c r="M1455" i="3"/>
  <c r="M1443" i="3"/>
  <c r="M1431" i="3"/>
  <c r="M1395" i="3"/>
  <c r="M1359" i="3"/>
  <c r="M1299" i="3"/>
  <c r="M1263" i="3"/>
  <c r="M1203" i="3"/>
  <c r="M1131" i="3"/>
  <c r="M1071" i="3"/>
  <c r="M903" i="3"/>
  <c r="M675" i="3"/>
  <c r="M509" i="2"/>
  <c r="M1253" i="3"/>
  <c r="M1241" i="3"/>
  <c r="M1217" i="3"/>
  <c r="M1205" i="3"/>
  <c r="M1193" i="3"/>
  <c r="M1181" i="3"/>
  <c r="M472" i="2"/>
  <c r="M1169" i="3"/>
  <c r="M1157" i="3"/>
  <c r="M1145" i="3"/>
  <c r="M1121" i="3"/>
  <c r="M1109" i="3"/>
  <c r="M1097" i="3"/>
  <c r="M1085" i="3"/>
  <c r="M1073" i="3"/>
  <c r="M1061" i="3"/>
  <c r="M1049" i="3"/>
  <c r="M1037" i="3"/>
  <c r="M1025" i="3"/>
  <c r="M1013" i="3"/>
  <c r="M1001" i="3"/>
  <c r="M392" i="2"/>
  <c r="M989" i="3"/>
  <c r="M977" i="3"/>
  <c r="M965" i="3"/>
  <c r="M953" i="3"/>
  <c r="M941" i="3"/>
  <c r="M929" i="3"/>
  <c r="M905" i="3"/>
  <c r="M881" i="3"/>
  <c r="M869" i="3"/>
  <c r="M857" i="3"/>
  <c r="M845" i="3"/>
  <c r="M833" i="3"/>
  <c r="M821" i="3"/>
  <c r="M809" i="3"/>
  <c r="M761" i="3"/>
  <c r="M701" i="3"/>
  <c r="M617" i="3"/>
  <c r="M593" i="3"/>
  <c r="M533" i="3"/>
  <c r="M413" i="3"/>
  <c r="M41" i="3"/>
  <c r="M17" i="3"/>
  <c r="M1816" i="3"/>
  <c r="M1792" i="3"/>
  <c r="M1768" i="3"/>
  <c r="M1720" i="3"/>
  <c r="M1708" i="3"/>
  <c r="M1672" i="3"/>
  <c r="M1648" i="3"/>
  <c r="M1612" i="3"/>
  <c r="M1576" i="3"/>
  <c r="M1552" i="3"/>
  <c r="M1528" i="3"/>
  <c r="M1504" i="3"/>
  <c r="M1456" i="3"/>
  <c r="M1432" i="3"/>
  <c r="M1396" i="3"/>
  <c r="M1360" i="3"/>
  <c r="M1348" i="3"/>
  <c r="M1312" i="3"/>
  <c r="M1300" i="3"/>
  <c r="M1240" i="3"/>
  <c r="M1707" i="3"/>
  <c r="M1659" i="3"/>
  <c r="M1407" i="3"/>
  <c r="M1383" i="3"/>
  <c r="M1347" i="3"/>
  <c r="M1335" i="3"/>
  <c r="M538" i="2"/>
  <c r="M1323" i="3"/>
  <c r="M1311" i="3"/>
  <c r="M1287" i="3"/>
  <c r="M1275" i="3"/>
  <c r="M1251" i="3"/>
  <c r="M1239" i="3"/>
  <c r="M1227" i="3"/>
  <c r="M1215" i="3"/>
  <c r="M1191" i="3"/>
  <c r="M1167" i="3"/>
  <c r="M1155" i="3"/>
  <c r="M460" i="2"/>
  <c r="M1143" i="3"/>
  <c r="M450" i="2"/>
  <c r="M1119" i="3"/>
  <c r="M1107" i="3"/>
  <c r="M438" i="2"/>
  <c r="M1095" i="3"/>
  <c r="M432" i="2"/>
  <c r="M1083" i="3"/>
  <c r="M1059" i="3"/>
  <c r="M417" i="2"/>
  <c r="M1047" i="3"/>
  <c r="M1035" i="3"/>
  <c r="M1023" i="3"/>
  <c r="M999" i="3"/>
  <c r="M987" i="3"/>
  <c r="M975" i="3"/>
  <c r="M377" i="2"/>
  <c r="M963" i="3"/>
  <c r="M371" i="2"/>
  <c r="M951" i="3"/>
  <c r="M939" i="3"/>
  <c r="M927" i="3"/>
  <c r="M915" i="3"/>
  <c r="M891" i="3"/>
  <c r="M879" i="3"/>
  <c r="M867" i="3"/>
  <c r="M855" i="3"/>
  <c r="M843" i="3"/>
  <c r="M831" i="3"/>
  <c r="M819" i="3"/>
  <c r="M807" i="3"/>
  <c r="M795" i="3"/>
  <c r="M783" i="3"/>
  <c r="M771" i="3"/>
  <c r="M759" i="3"/>
  <c r="M747" i="3"/>
  <c r="M735" i="3"/>
  <c r="M286" i="2"/>
  <c r="M723" i="3"/>
  <c r="M711" i="3"/>
  <c r="M699" i="3"/>
  <c r="M687" i="3"/>
  <c r="M663" i="3"/>
  <c r="M651" i="3"/>
  <c r="M639" i="3"/>
  <c r="M627" i="3"/>
  <c r="M615" i="3"/>
  <c r="M234" i="2"/>
  <c r="M603" i="3"/>
  <c r="M591" i="3"/>
  <c r="M579" i="3"/>
  <c r="M567" i="3"/>
  <c r="M555" i="3"/>
  <c r="M543" i="3"/>
  <c r="M531" i="3"/>
  <c r="M519" i="3"/>
  <c r="M507" i="3"/>
  <c r="M495" i="3"/>
  <c r="M483" i="3"/>
  <c r="M183" i="2"/>
  <c r="M471" i="3"/>
  <c r="M459" i="3"/>
  <c r="M447" i="3"/>
  <c r="M435" i="3"/>
  <c r="M423" i="3"/>
  <c r="M411" i="3"/>
  <c r="M399" i="3"/>
  <c r="M387" i="3"/>
  <c r="M375" i="3"/>
  <c r="M137" i="2"/>
  <c r="M363" i="3"/>
  <c r="M351" i="3"/>
  <c r="M339" i="3"/>
  <c r="M327" i="3"/>
  <c r="M315" i="3"/>
  <c r="M303" i="3"/>
  <c r="M291" i="3"/>
  <c r="M279" i="3"/>
  <c r="M267" i="3"/>
  <c r="M255" i="3"/>
  <c r="M243" i="3"/>
  <c r="M1898" i="3"/>
  <c r="M1874" i="3"/>
  <c r="M1814" i="3"/>
  <c r="M1610" i="3"/>
  <c r="M1598" i="3"/>
  <c r="M1562" i="3"/>
  <c r="M1550" i="3"/>
  <c r="M1478" i="3"/>
  <c r="M1454" i="3"/>
  <c r="M1442" i="3"/>
  <c r="M1418" i="3"/>
  <c r="M1850" i="3"/>
  <c r="M1838" i="3"/>
  <c r="M1790" i="3"/>
  <c r="M1778" i="3"/>
  <c r="M1766" i="3"/>
  <c r="M1706" i="3"/>
  <c r="M1694" i="3"/>
  <c r="M1646" i="3"/>
  <c r="M1622" i="3"/>
  <c r="M1574" i="3"/>
  <c r="M1526" i="3"/>
  <c r="M1502" i="3"/>
  <c r="M605" i="2"/>
  <c r="M1490" i="3"/>
  <c r="M1466" i="3"/>
  <c r="M583" i="2"/>
  <c r="M1430" i="3"/>
  <c r="M1394" i="3"/>
  <c r="M560" i="2"/>
  <c r="M1382" i="3"/>
  <c r="M1346" i="3"/>
  <c r="M1310" i="3"/>
  <c r="M1274" i="3"/>
  <c r="M1238" i="3"/>
  <c r="M1118" i="3"/>
  <c r="M1070" i="3"/>
  <c r="M1022" i="3"/>
  <c r="M1514" i="3"/>
  <c r="M797" i="3"/>
  <c r="M785" i="3"/>
  <c r="M725" i="3"/>
  <c r="M713" i="3"/>
  <c r="M677" i="3"/>
  <c r="M653" i="3"/>
  <c r="M641" i="3"/>
  <c r="M581" i="3"/>
  <c r="M221" i="2"/>
  <c r="M569" i="3"/>
  <c r="M545" i="3"/>
  <c r="M509" i="3"/>
  <c r="M497" i="3"/>
  <c r="M473" i="3"/>
  <c r="M449" i="3"/>
  <c r="M437" i="3"/>
  <c r="M163" i="2"/>
  <c r="M425" i="3"/>
  <c r="M401" i="3"/>
  <c r="M389" i="3"/>
  <c r="M144" i="2"/>
  <c r="M377" i="3"/>
  <c r="M365" i="3"/>
  <c r="M353" i="3"/>
  <c r="M293" i="3"/>
  <c r="M281" i="3"/>
  <c r="M257" i="3"/>
  <c r="M221" i="3"/>
  <c r="M209" i="3"/>
  <c r="M197" i="3"/>
  <c r="M173" i="3"/>
  <c r="M149" i="3"/>
  <c r="M137" i="3"/>
  <c r="M101" i="3"/>
  <c r="M77" i="3"/>
  <c r="M65" i="3"/>
  <c r="M5" i="3"/>
  <c r="M700" i="3"/>
  <c r="M676" i="3"/>
  <c r="M652" i="3"/>
  <c r="M640" i="3"/>
  <c r="M580" i="3"/>
  <c r="M544" i="3"/>
  <c r="M508" i="3"/>
  <c r="M496" i="3"/>
  <c r="M472" i="3"/>
  <c r="M448" i="3"/>
  <c r="M436" i="3"/>
  <c r="M424" i="3"/>
  <c r="M412" i="3"/>
  <c r="M138" i="2"/>
  <c r="M364" i="3"/>
  <c r="M352" i="3"/>
  <c r="M292" i="3"/>
  <c r="M268" i="3"/>
  <c r="M256" i="3"/>
  <c r="M244" i="3"/>
  <c r="M82" i="2"/>
  <c r="M220" i="3"/>
  <c r="M196" i="3"/>
  <c r="M172" i="3"/>
  <c r="M160" i="3"/>
  <c r="M148" i="3"/>
  <c r="M124" i="3"/>
  <c r="M40" i="2"/>
  <c r="M100" i="3"/>
  <c r="M76" i="3"/>
  <c r="M64" i="3"/>
  <c r="M4" i="3"/>
  <c r="M87" i="2"/>
  <c r="M231" i="3"/>
  <c r="M219" i="3"/>
  <c r="M207" i="3"/>
  <c r="M195" i="3"/>
  <c r="M183" i="3"/>
  <c r="M171" i="3"/>
  <c r="M159" i="3"/>
  <c r="M147" i="3"/>
  <c r="M135" i="3"/>
  <c r="M123" i="3"/>
  <c r="M111" i="3"/>
  <c r="M99" i="3"/>
  <c r="M87" i="3"/>
  <c r="M75" i="3"/>
  <c r="M63" i="3"/>
  <c r="M51" i="3"/>
  <c r="M39" i="3"/>
  <c r="M27" i="3"/>
  <c r="M15" i="3"/>
  <c r="M3" i="3"/>
  <c r="M1322" i="3"/>
  <c r="M1214" i="3"/>
  <c r="M1202" i="3"/>
  <c r="M1142" i="3"/>
  <c r="M1130" i="3"/>
  <c r="M437" i="2"/>
  <c r="M1094" i="3"/>
  <c r="M1046" i="3"/>
  <c r="M1034" i="3"/>
  <c r="M402" i="2"/>
  <c r="M1010" i="3"/>
  <c r="M396" i="2"/>
  <c r="M998" i="3"/>
  <c r="M986" i="3"/>
  <c r="M384" i="2"/>
  <c r="M974" i="3"/>
  <c r="M376" i="2"/>
  <c r="M962" i="3"/>
  <c r="M950" i="3"/>
  <c r="M366" i="2"/>
  <c r="M938" i="3"/>
  <c r="M926" i="3"/>
  <c r="M914" i="3"/>
  <c r="M902" i="3"/>
  <c r="M890" i="3"/>
  <c r="M878" i="3"/>
  <c r="M866" i="3"/>
  <c r="M333" i="2"/>
  <c r="M854" i="3"/>
  <c r="M842" i="3"/>
  <c r="M830" i="3"/>
  <c r="M818" i="3"/>
  <c r="M806" i="3"/>
  <c r="M794" i="3"/>
  <c r="M782" i="3"/>
  <c r="M770" i="3"/>
  <c r="M758" i="3"/>
  <c r="M746" i="3"/>
  <c r="M734" i="3"/>
  <c r="M722" i="3"/>
  <c r="M710" i="3"/>
  <c r="M698" i="3"/>
  <c r="M686" i="3"/>
  <c r="M674" i="3"/>
  <c r="M662" i="3"/>
  <c r="M650" i="3"/>
  <c r="M638" i="3"/>
  <c r="M626" i="3"/>
  <c r="M239" i="2"/>
  <c r="M614" i="3"/>
  <c r="M602" i="3"/>
  <c r="M590" i="3"/>
  <c r="M578" i="3"/>
  <c r="M566" i="3"/>
  <c r="M554" i="3"/>
  <c r="M542" i="3"/>
  <c r="M207" i="2"/>
  <c r="M530" i="3"/>
  <c r="M518" i="3"/>
  <c r="M196" i="2"/>
  <c r="M506" i="3"/>
  <c r="M494" i="3"/>
  <c r="M482" i="3"/>
  <c r="M182" i="2"/>
  <c r="M470" i="3"/>
  <c r="M458" i="3"/>
  <c r="M446" i="3"/>
  <c r="M434" i="3"/>
  <c r="M422" i="3"/>
  <c r="M410" i="3"/>
  <c r="M398" i="3"/>
  <c r="M386" i="3"/>
  <c r="M374" i="3"/>
  <c r="M362" i="3"/>
  <c r="M350" i="3"/>
  <c r="M128" i="2"/>
  <c r="M338" i="3"/>
  <c r="M124" i="2"/>
  <c r="M326" i="3"/>
  <c r="M118" i="2"/>
  <c r="M314" i="3"/>
  <c r="M114" i="2"/>
  <c r="M302" i="3"/>
  <c r="M290" i="3"/>
  <c r="M278" i="3"/>
  <c r="M266" i="3"/>
  <c r="M254" i="3"/>
  <c r="M242" i="3"/>
  <c r="M230" i="3"/>
  <c r="M218" i="3"/>
  <c r="M206" i="3"/>
  <c r="M194" i="3"/>
  <c r="M182" i="3"/>
  <c r="M170" i="3"/>
  <c r="M158" i="3"/>
  <c r="M146" i="3"/>
  <c r="M134" i="3"/>
  <c r="M122" i="3"/>
  <c r="M110" i="3"/>
  <c r="M98" i="3"/>
  <c r="M86" i="3"/>
  <c r="M74" i="3"/>
  <c r="M62" i="3"/>
  <c r="M50" i="3"/>
  <c r="M38" i="3"/>
  <c r="M26" i="3"/>
  <c r="M7" i="2"/>
  <c r="M14" i="3"/>
  <c r="M2" i="3"/>
  <c r="L1352" i="3"/>
  <c r="L544" i="3"/>
  <c r="L1653" i="3"/>
  <c r="L1424" i="3"/>
  <c r="Q12" i="2"/>
  <c r="R12" i="2" s="1"/>
  <c r="Q24" i="2"/>
  <c r="R24" i="2" s="1"/>
  <c r="Q36" i="2"/>
  <c r="R36" i="2" s="1"/>
  <c r="Q48" i="2"/>
  <c r="R48" i="2" s="1"/>
  <c r="Q60" i="2"/>
  <c r="R60" i="2" s="1"/>
  <c r="Q72" i="2"/>
  <c r="R72" i="2" s="1"/>
  <c r="Q84" i="2"/>
  <c r="R84" i="2" s="1"/>
  <c r="Q96" i="2"/>
  <c r="R96" i="2" s="1"/>
  <c r="Q120" i="2"/>
  <c r="R120" i="2" s="1"/>
  <c r="Q132" i="2"/>
  <c r="R132" i="2" s="1"/>
  <c r="Q144" i="2"/>
  <c r="R144" i="2" s="1"/>
  <c r="V144" i="2" s="1"/>
  <c r="Q156" i="2"/>
  <c r="R156" i="2" s="1"/>
  <c r="Q168" i="2"/>
  <c r="R168" i="2" s="1"/>
  <c r="Q180" i="2"/>
  <c r="R180" i="2" s="1"/>
  <c r="V180" i="2" s="1"/>
  <c r="Q192" i="2"/>
  <c r="R192" i="2" s="1"/>
  <c r="Q204" i="2"/>
  <c r="R204" i="2" s="1"/>
  <c r="Q216" i="2"/>
  <c r="R216" i="2" s="1"/>
  <c r="Q228" i="2"/>
  <c r="R228" i="2" s="1"/>
  <c r="Q240" i="2"/>
  <c r="R240" i="2" s="1"/>
  <c r="Q252" i="2"/>
  <c r="R252" i="2" s="1"/>
  <c r="Q264" i="2"/>
  <c r="R264" i="2" s="1"/>
  <c r="Q276" i="2"/>
  <c r="R276" i="2" s="1"/>
  <c r="Q288" i="2"/>
  <c r="R288" i="2" s="1"/>
  <c r="Q300" i="2"/>
  <c r="R300" i="2" s="1"/>
  <c r="Q312" i="2"/>
  <c r="R312" i="2" s="1"/>
  <c r="Q324" i="2"/>
  <c r="R324" i="2" s="1"/>
  <c r="Q336" i="2"/>
  <c r="R336" i="2" s="1"/>
  <c r="Q348" i="2"/>
  <c r="R348" i="2" s="1"/>
  <c r="V348" i="2" s="1"/>
  <c r="Q360" i="2"/>
  <c r="R360" i="2" s="1"/>
  <c r="Q372" i="2"/>
  <c r="R372" i="2" s="1"/>
  <c r="Q384" i="2"/>
  <c r="R384" i="2" s="1"/>
  <c r="V384" i="2" s="1"/>
  <c r="Q396" i="2"/>
  <c r="R396" i="2" s="1"/>
  <c r="V396" i="2" s="1"/>
  <c r="Q408" i="2"/>
  <c r="R408" i="2" s="1"/>
  <c r="Q420" i="2"/>
  <c r="R420" i="2" s="1"/>
  <c r="Q432" i="2"/>
  <c r="R432" i="2" s="1"/>
  <c r="Q444" i="2"/>
  <c r="R444" i="2" s="1"/>
  <c r="Q456" i="2"/>
  <c r="R456" i="2" s="1"/>
  <c r="Q468" i="2"/>
  <c r="R468" i="2" s="1"/>
  <c r="Q480" i="2"/>
  <c r="R480" i="2" s="1"/>
  <c r="Q492" i="2"/>
  <c r="R492" i="2" s="1"/>
  <c r="Q504" i="2"/>
  <c r="R504" i="2" s="1"/>
  <c r="Q516" i="2"/>
  <c r="R516" i="2" s="1"/>
  <c r="V516" i="2" s="1"/>
  <c r="Q528" i="2"/>
  <c r="R528" i="2" s="1"/>
  <c r="Q540" i="2"/>
  <c r="R540" i="2" s="1"/>
  <c r="Q552" i="2"/>
  <c r="R552" i="2" s="1"/>
  <c r="Q564" i="2"/>
  <c r="R564" i="2" s="1"/>
  <c r="Q576" i="2"/>
  <c r="R576" i="2" s="1"/>
  <c r="V576" i="2" s="1"/>
  <c r="Q588" i="2"/>
  <c r="R588" i="2" s="1"/>
  <c r="Q600" i="2"/>
  <c r="R600" i="2" s="1"/>
  <c r="Q612" i="2"/>
  <c r="R612" i="2" s="1"/>
  <c r="Q624" i="2"/>
  <c r="R624" i="2" s="1"/>
  <c r="Q636" i="2"/>
  <c r="R636" i="2" s="1"/>
  <c r="V636" i="2" s="1"/>
  <c r="Q648" i="2"/>
  <c r="R648" i="2" s="1"/>
  <c r="Q660" i="2"/>
  <c r="R660" i="2" s="1"/>
  <c r="V660" i="2" s="1"/>
  <c r="Q672" i="2"/>
  <c r="R672" i="2" s="1"/>
  <c r="Q684" i="2"/>
  <c r="R684" i="2" s="1"/>
  <c r="Q696" i="2"/>
  <c r="R696" i="2" s="1"/>
  <c r="Q708" i="2"/>
  <c r="R708" i="2" s="1"/>
  <c r="Q720" i="2"/>
  <c r="R720" i="2" s="1"/>
  <c r="Q744" i="2"/>
  <c r="R744" i="2" s="1"/>
  <c r="Q6" i="2"/>
  <c r="R6" i="2" s="1"/>
  <c r="Q18" i="2"/>
  <c r="R18" i="2" s="1"/>
  <c r="Q30" i="2"/>
  <c r="R30" i="2" s="1"/>
  <c r="Q42" i="2"/>
  <c r="R42" i="2" s="1"/>
  <c r="Q54" i="2"/>
  <c r="R54" i="2" s="1"/>
  <c r="Q66" i="2"/>
  <c r="R66" i="2" s="1"/>
  <c r="Q78" i="2"/>
  <c r="R78" i="2" s="1"/>
  <c r="Q90" i="2"/>
  <c r="R90" i="2" s="1"/>
  <c r="Q102" i="2"/>
  <c r="R102" i="2" s="1"/>
  <c r="Q114" i="2"/>
  <c r="R114" i="2" s="1"/>
  <c r="Q126" i="2"/>
  <c r="R126" i="2" s="1"/>
  <c r="Q138" i="2"/>
  <c r="R138" i="2" s="1"/>
  <c r="Q150" i="2"/>
  <c r="R150" i="2" s="1"/>
  <c r="Q162" i="2"/>
  <c r="R162" i="2" s="1"/>
  <c r="Q174" i="2"/>
  <c r="R174" i="2" s="1"/>
  <c r="Q186" i="2"/>
  <c r="R186" i="2" s="1"/>
  <c r="Q198" i="2"/>
  <c r="R198" i="2" s="1"/>
  <c r="Q210" i="2"/>
  <c r="R210" i="2" s="1"/>
  <c r="Q222" i="2"/>
  <c r="R222" i="2" s="1"/>
  <c r="Q234" i="2"/>
  <c r="R234" i="2" s="1"/>
  <c r="Q246" i="2"/>
  <c r="R246" i="2" s="1"/>
  <c r="Q258" i="2"/>
  <c r="R258" i="2" s="1"/>
  <c r="Q11" i="2"/>
  <c r="R11" i="2" s="1"/>
  <c r="Q23" i="2"/>
  <c r="R23" i="2" s="1"/>
  <c r="Q35" i="2"/>
  <c r="R35" i="2" s="1"/>
  <c r="Q47" i="2"/>
  <c r="R47" i="2" s="1"/>
  <c r="Q59" i="2"/>
  <c r="R59" i="2" s="1"/>
  <c r="Q71" i="2"/>
  <c r="R71" i="2" s="1"/>
  <c r="Q83" i="2"/>
  <c r="R83" i="2" s="1"/>
  <c r="Q95" i="2"/>
  <c r="R95" i="2" s="1"/>
  <c r="Q107" i="2"/>
  <c r="R107" i="2" s="1"/>
  <c r="Q119" i="2"/>
  <c r="R119" i="2" s="1"/>
  <c r="Q131" i="2"/>
  <c r="R131" i="2" s="1"/>
  <c r="Q143" i="2"/>
  <c r="R143" i="2" s="1"/>
  <c r="Q155" i="2"/>
  <c r="R155" i="2" s="1"/>
  <c r="Q167" i="2"/>
  <c r="R167" i="2" s="1"/>
  <c r="Q179" i="2"/>
  <c r="R179" i="2" s="1"/>
  <c r="Q191" i="2"/>
  <c r="R191" i="2" s="1"/>
  <c r="Q203" i="2"/>
  <c r="R203" i="2" s="1"/>
  <c r="Q215" i="2"/>
  <c r="R215" i="2" s="1"/>
  <c r="Q227" i="2"/>
  <c r="R227" i="2" s="1"/>
  <c r="Q239" i="2"/>
  <c r="R239" i="2" s="1"/>
  <c r="Q251" i="2"/>
  <c r="R251" i="2" s="1"/>
  <c r="V251" i="2" s="1"/>
  <c r="Q263" i="2"/>
  <c r="R263" i="2" s="1"/>
  <c r="Q275" i="2"/>
  <c r="R275" i="2" s="1"/>
  <c r="Q287" i="2"/>
  <c r="R287" i="2" s="1"/>
  <c r="Q299" i="2"/>
  <c r="R299" i="2" s="1"/>
  <c r="Q311" i="2"/>
  <c r="R311" i="2" s="1"/>
  <c r="Q323" i="2"/>
  <c r="R323" i="2" s="1"/>
  <c r="Q4" i="2"/>
  <c r="R4" i="2" s="1"/>
  <c r="Q16" i="2"/>
  <c r="R16" i="2" s="1"/>
  <c r="Q28" i="2"/>
  <c r="R28" i="2" s="1"/>
  <c r="Q40" i="2"/>
  <c r="R40" i="2" s="1"/>
  <c r="Q52" i="2"/>
  <c r="R52" i="2" s="1"/>
  <c r="Q64" i="2"/>
  <c r="R64" i="2" s="1"/>
  <c r="Q76" i="2"/>
  <c r="R76" i="2" s="1"/>
  <c r="Q88" i="2"/>
  <c r="R88" i="2" s="1"/>
  <c r="Q100" i="2"/>
  <c r="R100" i="2" s="1"/>
  <c r="Q112" i="2"/>
  <c r="R112" i="2" s="1"/>
  <c r="Q124" i="2"/>
  <c r="R124" i="2" s="1"/>
  <c r="Q136" i="2"/>
  <c r="R136" i="2" s="1"/>
  <c r="Q148" i="2"/>
  <c r="R148" i="2" s="1"/>
  <c r="Q160" i="2"/>
  <c r="R160" i="2" s="1"/>
  <c r="Q172" i="2"/>
  <c r="R172" i="2" s="1"/>
  <c r="Q184" i="2"/>
  <c r="R184" i="2" s="1"/>
  <c r="Q196" i="2"/>
  <c r="R196" i="2" s="1"/>
  <c r="Q208" i="2"/>
  <c r="R208" i="2" s="1"/>
  <c r="Q220" i="2"/>
  <c r="R220" i="2" s="1"/>
  <c r="Q232" i="2"/>
  <c r="R232" i="2" s="1"/>
  <c r="Q244" i="2"/>
  <c r="R244" i="2" s="1"/>
  <c r="Q256" i="2"/>
  <c r="R256" i="2" s="1"/>
  <c r="Q268" i="2"/>
  <c r="R268" i="2" s="1"/>
  <c r="Q741" i="2"/>
  <c r="R741" i="2" s="1"/>
  <c r="Q717" i="2"/>
  <c r="R717" i="2" s="1"/>
  <c r="Q681" i="2"/>
  <c r="R681" i="2" s="1"/>
  <c r="Q645" i="2"/>
  <c r="R645" i="2" s="1"/>
  <c r="V645" i="2" s="1"/>
  <c r="Q597" i="2"/>
  <c r="R597" i="2" s="1"/>
  <c r="Q537" i="2"/>
  <c r="R537" i="2" s="1"/>
  <c r="Q453" i="2"/>
  <c r="R453" i="2" s="1"/>
  <c r="Q429" i="2"/>
  <c r="R429" i="2" s="1"/>
  <c r="Q5" i="2"/>
  <c r="R5" i="2" s="1"/>
  <c r="Q17" i="2"/>
  <c r="R17" i="2" s="1"/>
  <c r="V17" i="2" s="1"/>
  <c r="Q29" i="2"/>
  <c r="R29" i="2" s="1"/>
  <c r="Q41" i="2"/>
  <c r="R41" i="2" s="1"/>
  <c r="Q53" i="2"/>
  <c r="R53" i="2" s="1"/>
  <c r="Q65" i="2"/>
  <c r="R65" i="2" s="1"/>
  <c r="Q77" i="2"/>
  <c r="R77" i="2" s="1"/>
  <c r="Q89" i="2"/>
  <c r="R89" i="2" s="1"/>
  <c r="Q101" i="2"/>
  <c r="R101" i="2" s="1"/>
  <c r="Q113" i="2"/>
  <c r="R113" i="2" s="1"/>
  <c r="V113" i="2" s="1"/>
  <c r="Q125" i="2"/>
  <c r="R125" i="2" s="1"/>
  <c r="Q137" i="2"/>
  <c r="R137" i="2" s="1"/>
  <c r="V137" i="2" s="1"/>
  <c r="Q149" i="2"/>
  <c r="R149" i="2" s="1"/>
  <c r="Q161" i="2"/>
  <c r="R161" i="2" s="1"/>
  <c r="Q173" i="2"/>
  <c r="R173" i="2" s="1"/>
  <c r="V173" i="2" s="1"/>
  <c r="Q185" i="2"/>
  <c r="R185" i="2" s="1"/>
  <c r="Q197" i="2"/>
  <c r="R197" i="2" s="1"/>
  <c r="Q209" i="2"/>
  <c r="R209" i="2" s="1"/>
  <c r="Q221" i="2"/>
  <c r="R221" i="2" s="1"/>
  <c r="V221" i="2" s="1"/>
  <c r="Q233" i="2"/>
  <c r="R233" i="2" s="1"/>
  <c r="Q245" i="2"/>
  <c r="R245" i="2" s="1"/>
  <c r="Q335" i="2"/>
  <c r="R335" i="2" s="1"/>
  <c r="Q359" i="2"/>
  <c r="R359" i="2" s="1"/>
  <c r="Q383" i="2"/>
  <c r="R383" i="2" s="1"/>
  <c r="V383" i="2" s="1"/>
  <c r="Q407" i="2"/>
  <c r="R407" i="2" s="1"/>
  <c r="Q431" i="2"/>
  <c r="R431" i="2" s="1"/>
  <c r="V431" i="2" s="1"/>
  <c r="Q455" i="2"/>
  <c r="R455" i="2" s="1"/>
  <c r="Q491" i="2"/>
  <c r="R491" i="2" s="1"/>
  <c r="Q347" i="2"/>
  <c r="R347" i="2" s="1"/>
  <c r="V347" i="2" s="1"/>
  <c r="Q371" i="2"/>
  <c r="R371" i="2" s="1"/>
  <c r="Q395" i="2"/>
  <c r="R395" i="2" s="1"/>
  <c r="Q419" i="2"/>
  <c r="R419" i="2" s="1"/>
  <c r="Q443" i="2"/>
  <c r="R443" i="2" s="1"/>
  <c r="Q467" i="2"/>
  <c r="R467" i="2" s="1"/>
  <c r="Q479" i="2"/>
  <c r="R479" i="2" s="1"/>
  <c r="Q503" i="2"/>
  <c r="R503" i="2" s="1"/>
  <c r="Q452" i="2"/>
  <c r="R452" i="2" s="1"/>
  <c r="M281" i="2"/>
  <c r="M83" i="2"/>
  <c r="L958" i="3"/>
  <c r="M616" i="2"/>
  <c r="M547" i="2"/>
  <c r="M334" i="2"/>
  <c r="L1222" i="3"/>
  <c r="M570" i="2"/>
  <c r="M476" i="2"/>
  <c r="M391" i="2"/>
  <c r="M338" i="2"/>
  <c r="M245" i="2"/>
  <c r="M161" i="2"/>
  <c r="M25" i="2"/>
  <c r="M77" i="2"/>
  <c r="M21" i="2"/>
  <c r="Q308" i="2"/>
  <c r="R308" i="2" s="1"/>
  <c r="V308" i="2" s="1"/>
  <c r="Q488" i="2"/>
  <c r="R488" i="2" s="1"/>
  <c r="Q512" i="2"/>
  <c r="R512" i="2" s="1"/>
  <c r="Q716" i="2"/>
  <c r="R716" i="2" s="1"/>
  <c r="Q740" i="2"/>
  <c r="R740" i="2" s="1"/>
  <c r="V740" i="2" s="1"/>
  <c r="M297" i="2"/>
  <c r="M57" i="2"/>
  <c r="M566" i="2"/>
  <c r="M397" i="2"/>
  <c r="M747" i="2"/>
  <c r="M611" i="2"/>
  <c r="M542" i="2"/>
  <c r="M349" i="2"/>
  <c r="M265" i="2"/>
  <c r="M166" i="2"/>
  <c r="M56" i="2"/>
  <c r="M16" i="2"/>
  <c r="M317" i="2"/>
  <c r="M274" i="2"/>
  <c r="M253" i="2"/>
  <c r="M195" i="2"/>
  <c r="M104" i="2"/>
  <c r="M48" i="2"/>
  <c r="M29" i="2"/>
  <c r="M24" i="2"/>
  <c r="M11" i="2"/>
  <c r="M6" i="2"/>
  <c r="L1867" i="3"/>
  <c r="L1746" i="3"/>
  <c r="L1566" i="3"/>
  <c r="Q33" i="2"/>
  <c r="R33" i="2" s="1"/>
  <c r="Q249" i="2"/>
  <c r="R249" i="2" s="1"/>
  <c r="Q285" i="2"/>
  <c r="R285" i="2" s="1"/>
  <c r="Q309" i="2"/>
  <c r="R309" i="2" s="1"/>
  <c r="M493" i="2"/>
  <c r="M250" i="2"/>
  <c r="M61" i="2"/>
  <c r="M735" i="2"/>
  <c r="M665" i="2"/>
  <c r="M508" i="2"/>
  <c r="M715" i="2"/>
  <c r="M534" i="2"/>
  <c r="M309" i="2"/>
  <c r="M64" i="2"/>
  <c r="M39" i="2"/>
  <c r="L1100" i="3"/>
  <c r="Q284" i="2"/>
  <c r="R284" i="2" s="1"/>
  <c r="M321" i="2"/>
  <c r="M259" i="2"/>
  <c r="M230" i="2"/>
  <c r="M206" i="2"/>
  <c r="M171" i="2"/>
  <c r="L288" i="3"/>
  <c r="L1830" i="3"/>
  <c r="L1350" i="3"/>
  <c r="L77" i="3"/>
  <c r="Q10" i="2"/>
  <c r="R10" i="2" s="1"/>
  <c r="Q22" i="2"/>
  <c r="R22" i="2" s="1"/>
  <c r="Q34" i="2"/>
  <c r="R34" i="2" s="1"/>
  <c r="Q46" i="2"/>
  <c r="R46" i="2" s="1"/>
  <c r="V46" i="2" s="1"/>
  <c r="Q58" i="2"/>
  <c r="R58" i="2" s="1"/>
  <c r="Q70" i="2"/>
  <c r="R70" i="2" s="1"/>
  <c r="Q82" i="2"/>
  <c r="R82" i="2" s="1"/>
  <c r="V82" i="2" s="1"/>
  <c r="Q94" i="2"/>
  <c r="R94" i="2" s="1"/>
  <c r="Q106" i="2"/>
  <c r="R106" i="2" s="1"/>
  <c r="Q118" i="2"/>
  <c r="R118" i="2" s="1"/>
  <c r="Q130" i="2"/>
  <c r="R130" i="2" s="1"/>
  <c r="Q142" i="2"/>
  <c r="R142" i="2" s="1"/>
  <c r="Q154" i="2"/>
  <c r="R154" i="2" s="1"/>
  <c r="Q166" i="2"/>
  <c r="R166" i="2" s="1"/>
  <c r="Q178" i="2"/>
  <c r="R178" i="2" s="1"/>
  <c r="Q190" i="2"/>
  <c r="R190" i="2" s="1"/>
  <c r="Q202" i="2"/>
  <c r="R202" i="2" s="1"/>
  <c r="V202" i="2" s="1"/>
  <c r="Q214" i="2"/>
  <c r="R214" i="2" s="1"/>
  <c r="Q226" i="2"/>
  <c r="R226" i="2" s="1"/>
  <c r="Q238" i="2"/>
  <c r="R238" i="2" s="1"/>
  <c r="Q250" i="2"/>
  <c r="R250" i="2" s="1"/>
  <c r="Q262" i="2"/>
  <c r="R262" i="2" s="1"/>
  <c r="Q274" i="2"/>
  <c r="R274" i="2" s="1"/>
  <c r="Q286" i="2"/>
  <c r="R286" i="2" s="1"/>
  <c r="Q298" i="2"/>
  <c r="R298" i="2" s="1"/>
  <c r="Q310" i="2"/>
  <c r="R310" i="2" s="1"/>
  <c r="Q322" i="2"/>
  <c r="R322" i="2" s="1"/>
  <c r="M467" i="2"/>
  <c r="M288" i="2"/>
  <c r="M192" i="2"/>
  <c r="M106" i="2"/>
  <c r="M646" i="2"/>
  <c r="M601" i="2"/>
  <c r="M754" i="2"/>
  <c r="M455" i="2"/>
  <c r="M254" i="2"/>
  <c r="M201" i="2"/>
  <c r="M143" i="2"/>
  <c r="M97" i="2"/>
  <c r="M30" i="2"/>
  <c r="M81" i="2"/>
  <c r="M34" i="2"/>
  <c r="L1532" i="3"/>
  <c r="M268" i="2"/>
  <c r="M238" i="2"/>
  <c r="M219" i="2"/>
  <c r="M136" i="2"/>
  <c r="M96" i="2"/>
  <c r="L1689" i="3"/>
  <c r="L1789" i="3"/>
  <c r="L970" i="3"/>
  <c r="L492" i="3"/>
  <c r="L370" i="3"/>
  <c r="L1732" i="3"/>
  <c r="Q515" i="2"/>
  <c r="R515" i="2" s="1"/>
  <c r="Q527" i="2"/>
  <c r="R527" i="2" s="1"/>
  <c r="Q539" i="2"/>
  <c r="R539" i="2" s="1"/>
  <c r="Q551" i="2"/>
  <c r="R551" i="2" s="1"/>
  <c r="Q563" i="2"/>
  <c r="R563" i="2" s="1"/>
  <c r="Q575" i="2"/>
  <c r="R575" i="2" s="1"/>
  <c r="Q587" i="2"/>
  <c r="R587" i="2" s="1"/>
  <c r="Q599" i="2"/>
  <c r="R599" i="2" s="1"/>
  <c r="Q611" i="2"/>
  <c r="R611" i="2" s="1"/>
  <c r="Q623" i="2"/>
  <c r="R623" i="2" s="1"/>
  <c r="Q635" i="2"/>
  <c r="R635" i="2" s="1"/>
  <c r="Q647" i="2"/>
  <c r="R647" i="2" s="1"/>
  <c r="V647" i="2" s="1"/>
  <c r="Q659" i="2"/>
  <c r="R659" i="2" s="1"/>
  <c r="Q671" i="2"/>
  <c r="R671" i="2" s="1"/>
  <c r="Q683" i="2"/>
  <c r="R683" i="2" s="1"/>
  <c r="Q695" i="2"/>
  <c r="R695" i="2" s="1"/>
  <c r="Q707" i="2"/>
  <c r="R707" i="2" s="1"/>
  <c r="V707" i="2" s="1"/>
  <c r="Q719" i="2"/>
  <c r="R719" i="2" s="1"/>
  <c r="V719" i="2" s="1"/>
  <c r="Q731" i="2"/>
  <c r="R731" i="2" s="1"/>
  <c r="Q743" i="2"/>
  <c r="R743" i="2" s="1"/>
  <c r="Q755" i="2"/>
  <c r="R755" i="2" s="1"/>
  <c r="Q767" i="2"/>
  <c r="R767" i="2" s="1"/>
  <c r="M440" i="2"/>
  <c r="M276" i="2"/>
  <c r="M706" i="2"/>
  <c r="M606" i="2"/>
  <c r="M555" i="2"/>
  <c r="M466" i="2"/>
  <c r="M343" i="2"/>
  <c r="M723" i="2"/>
  <c r="M587" i="2"/>
  <c r="M520" i="2"/>
  <c r="M444" i="2"/>
  <c r="M304" i="2"/>
  <c r="L1856" i="3"/>
  <c r="M148" i="2"/>
  <c r="L1652" i="3"/>
  <c r="L969" i="3"/>
  <c r="L1744" i="3"/>
  <c r="L1635" i="3"/>
  <c r="L1348" i="3"/>
  <c r="L1228" i="3"/>
  <c r="Q768" i="2"/>
  <c r="R768" i="2" s="1"/>
  <c r="M344" i="2"/>
  <c r="M270" i="2"/>
  <c r="L1787" i="3"/>
  <c r="M681" i="2"/>
  <c r="M584" i="2"/>
  <c r="M492" i="2"/>
  <c r="M275" i="2"/>
  <c r="M593" i="2"/>
  <c r="M525" i="2"/>
  <c r="M359" i="2"/>
  <c r="M158" i="2"/>
  <c r="M133" i="2"/>
  <c r="M68" i="2"/>
  <c r="L1895" i="3"/>
  <c r="L1316" i="3"/>
  <c r="M398" i="2"/>
  <c r="M73" i="2"/>
  <c r="M711" i="2"/>
  <c r="M620" i="2"/>
  <c r="M561" i="2"/>
  <c r="M471" i="2"/>
  <c r="M763" i="2"/>
  <c r="M661" i="2"/>
  <c r="M480" i="2"/>
  <c r="M330" i="2"/>
  <c r="M152" i="2"/>
  <c r="M92" i="2"/>
  <c r="L1186" i="3"/>
  <c r="L1745" i="3"/>
  <c r="L1661" i="3"/>
  <c r="L1663" i="3"/>
  <c r="L1662" i="3"/>
  <c r="L1664" i="3"/>
  <c r="L1589" i="3"/>
  <c r="L1529" i="3"/>
  <c r="L881" i="3"/>
  <c r="L882" i="3"/>
  <c r="L209" i="3"/>
  <c r="L210" i="3"/>
  <c r="L211" i="3"/>
  <c r="L1877" i="3"/>
  <c r="L1876" i="3"/>
  <c r="L1793" i="3"/>
  <c r="L1792" i="3"/>
  <c r="L1421" i="3"/>
  <c r="L1420" i="3"/>
  <c r="L1422" i="3"/>
  <c r="L1085" i="3"/>
  <c r="L1086" i="3"/>
  <c r="L1084" i="3"/>
  <c r="L1025" i="3"/>
  <c r="L1024" i="3"/>
  <c r="L1026" i="3"/>
  <c r="L965" i="3"/>
  <c r="L964" i="3"/>
  <c r="L364" i="3"/>
  <c r="L232" i="3"/>
  <c r="L233" i="3"/>
  <c r="L234" i="3"/>
  <c r="L172" i="3"/>
  <c r="L173" i="3"/>
  <c r="L174" i="3"/>
  <c r="M756" i="2"/>
  <c r="M733" i="2"/>
  <c r="M703" i="2"/>
  <c r="M624" i="2"/>
  <c r="M518" i="2"/>
  <c r="M429" i="2"/>
  <c r="M311" i="2"/>
  <c r="M112" i="2"/>
  <c r="L567" i="3"/>
  <c r="L568" i="3"/>
  <c r="L387" i="3"/>
  <c r="L388" i="3"/>
  <c r="L389" i="3"/>
  <c r="L390" i="3"/>
  <c r="L363" i="3"/>
  <c r="L327" i="3"/>
  <c r="L328" i="3"/>
  <c r="L329" i="3"/>
  <c r="L330" i="3"/>
  <c r="L291" i="3"/>
  <c r="L292" i="3"/>
  <c r="L293" i="3"/>
  <c r="L231" i="3"/>
  <c r="L195" i="3"/>
  <c r="L196" i="3"/>
  <c r="L123" i="3"/>
  <c r="L124" i="3"/>
  <c r="L125" i="3"/>
  <c r="L15" i="3"/>
  <c r="L16" i="3"/>
  <c r="L1788" i="3"/>
  <c r="L1886" i="3"/>
  <c r="L1887" i="3"/>
  <c r="L1865" i="3"/>
  <c r="L1862" i="3"/>
  <c r="L1863" i="3"/>
  <c r="L1864" i="3"/>
  <c r="L1850" i="3"/>
  <c r="L1851" i="3"/>
  <c r="L1790" i="3"/>
  <c r="L1791" i="3"/>
  <c r="L1766" i="3"/>
  <c r="L1767" i="3"/>
  <c r="L1768" i="3"/>
  <c r="L1742" i="3"/>
  <c r="L1622" i="3"/>
  <c r="L1623" i="3"/>
  <c r="L1624" i="3"/>
  <c r="L1586" i="3"/>
  <c r="L1514" i="3"/>
  <c r="L1502" i="3"/>
  <c r="L1503" i="3"/>
  <c r="L1490" i="3"/>
  <c r="L1454" i="3"/>
  <c r="L1455" i="3"/>
  <c r="L1442" i="3"/>
  <c r="L1443" i="3"/>
  <c r="L1430" i="3"/>
  <c r="L1406" i="3"/>
  <c r="L1407" i="3"/>
  <c r="L1382" i="3"/>
  <c r="L1334" i="3"/>
  <c r="L1335" i="3"/>
  <c r="L1337" i="3"/>
  <c r="L1336" i="3"/>
  <c r="L1310" i="3"/>
  <c r="L1311" i="3"/>
  <c r="L1286" i="3"/>
  <c r="L1287" i="3"/>
  <c r="L1274" i="3"/>
  <c r="L1275" i="3"/>
  <c r="L1276" i="3"/>
  <c r="L1250" i="3"/>
  <c r="L1190" i="3"/>
  <c r="L1191" i="3"/>
  <c r="L1178" i="3"/>
  <c r="L1179" i="3"/>
  <c r="L1130" i="3"/>
  <c r="L1131" i="3"/>
  <c r="L1133" i="3"/>
  <c r="L1132" i="3"/>
  <c r="L1106" i="3"/>
  <c r="L1107" i="3"/>
  <c r="L1109" i="3"/>
  <c r="L1108" i="3"/>
  <c r="L1094" i="3"/>
  <c r="L1082" i="3"/>
  <c r="L1010" i="3"/>
  <c r="L998" i="3"/>
  <c r="L986" i="3"/>
  <c r="L987" i="3"/>
  <c r="L988" i="3"/>
  <c r="L974" i="3"/>
  <c r="L962" i="3"/>
  <c r="L938" i="3"/>
  <c r="L914" i="3"/>
  <c r="L915" i="3"/>
  <c r="L916" i="3"/>
  <c r="L890" i="3"/>
  <c r="L891" i="3"/>
  <c r="L866" i="3"/>
  <c r="L867" i="3"/>
  <c r="L854" i="3"/>
  <c r="L842" i="3"/>
  <c r="L843" i="3"/>
  <c r="L845" i="3"/>
  <c r="L782" i="3"/>
  <c r="L783" i="3"/>
  <c r="L784" i="3"/>
  <c r="L785" i="3"/>
  <c r="L770" i="3"/>
  <c r="L771" i="3"/>
  <c r="L772" i="3"/>
  <c r="L773" i="3"/>
  <c r="L674" i="3"/>
  <c r="L675" i="3"/>
  <c r="L676" i="3"/>
  <c r="L677" i="3"/>
  <c r="L650" i="3"/>
  <c r="L651" i="3"/>
  <c r="L652" i="3"/>
  <c r="L626" i="3"/>
  <c r="L627" i="3"/>
  <c r="L614" i="3"/>
  <c r="L530" i="3"/>
  <c r="L518" i="3"/>
  <c r="L519" i="3"/>
  <c r="L506" i="3"/>
  <c r="L470" i="3"/>
  <c r="L434" i="3"/>
  <c r="L435" i="3"/>
  <c r="L422" i="3"/>
  <c r="L423" i="3"/>
  <c r="L410" i="3"/>
  <c r="L413" i="3"/>
  <c r="L411" i="3"/>
  <c r="L412" i="3"/>
  <c r="L398" i="3"/>
  <c r="L399" i="3"/>
  <c r="L374" i="3"/>
  <c r="L375" i="3"/>
  <c r="L376" i="3"/>
  <c r="L350" i="3"/>
  <c r="L351" i="3"/>
  <c r="L352" i="3"/>
  <c r="L353" i="3"/>
  <c r="L338" i="3"/>
  <c r="L326" i="3"/>
  <c r="L314" i="3"/>
  <c r="L302" i="3"/>
  <c r="L254" i="3"/>
  <c r="L255" i="3"/>
  <c r="L256" i="3"/>
  <c r="L242" i="3"/>
  <c r="L243" i="3"/>
  <c r="L244" i="3"/>
  <c r="L245" i="3"/>
  <c r="L183" i="3"/>
  <c r="L182" i="3"/>
  <c r="L184" i="3"/>
  <c r="L185" i="3"/>
  <c r="L170" i="3"/>
  <c r="L171" i="3"/>
  <c r="L74" i="3"/>
  <c r="L75" i="3"/>
  <c r="L76" i="3"/>
  <c r="L64" i="3"/>
  <c r="L65" i="3"/>
  <c r="L63" i="3"/>
  <c r="L27" i="3"/>
  <c r="L26" i="3"/>
  <c r="L14" i="3"/>
  <c r="L3" i="3"/>
  <c r="L1651" i="3"/>
  <c r="L1841" i="3"/>
  <c r="L1842" i="3"/>
  <c r="L1843" i="3"/>
  <c r="L1769" i="3"/>
  <c r="L1770" i="3"/>
  <c r="L1772" i="3"/>
  <c r="L1771" i="3"/>
  <c r="L1625" i="3"/>
  <c r="L1627" i="3"/>
  <c r="L1628" i="3"/>
  <c r="L1626" i="3"/>
  <c r="L1481" i="3"/>
  <c r="L1483" i="3"/>
  <c r="L1484" i="3"/>
  <c r="L1482" i="3"/>
  <c r="L1349" i="3"/>
  <c r="L1351" i="3"/>
  <c r="L1265" i="3"/>
  <c r="L725" i="3"/>
  <c r="L726" i="3"/>
  <c r="L727" i="3"/>
  <c r="L665" i="3"/>
  <c r="L522" i="3"/>
  <c r="L523" i="3"/>
  <c r="L524" i="3"/>
  <c r="L521" i="3"/>
  <c r="L365" i="3"/>
  <c r="L366" i="3"/>
  <c r="L367" i="3"/>
  <c r="L281" i="3"/>
  <c r="L282" i="3"/>
  <c r="L257" i="3"/>
  <c r="L258" i="3"/>
  <c r="L259" i="3"/>
  <c r="L197" i="3"/>
  <c r="L198" i="3"/>
  <c r="L1553" i="3"/>
  <c r="L1552" i="3"/>
  <c r="L1505" i="3"/>
  <c r="L1504" i="3"/>
  <c r="L1444" i="3"/>
  <c r="L1301" i="3"/>
  <c r="L1302" i="3"/>
  <c r="L1300" i="3"/>
  <c r="L1193" i="3"/>
  <c r="L1192" i="3"/>
  <c r="L484" i="3"/>
  <c r="L485" i="3"/>
  <c r="L486" i="3"/>
  <c r="L487" i="3"/>
  <c r="L424" i="3"/>
  <c r="L220" i="3"/>
  <c r="L100" i="3"/>
  <c r="L28" i="3"/>
  <c r="L29" i="3"/>
  <c r="L30" i="3"/>
  <c r="L31" i="3"/>
  <c r="M742" i="2"/>
  <c r="M618" i="2"/>
  <c r="M574" i="2"/>
  <c r="M522" i="2"/>
  <c r="M495" i="2"/>
  <c r="M442" i="2"/>
  <c r="M400" i="2"/>
  <c r="M374" i="2"/>
  <c r="M352" i="2"/>
  <c r="M302" i="2"/>
  <c r="M210" i="2"/>
  <c r="M170" i="2"/>
  <c r="M80" i="2"/>
  <c r="M15" i="2"/>
  <c r="L1817" i="3"/>
  <c r="L1815" i="3"/>
  <c r="L1779" i="3"/>
  <c r="L1757" i="3"/>
  <c r="L1755" i="3"/>
  <c r="L1758" i="3"/>
  <c r="L1756" i="3"/>
  <c r="L1731" i="3"/>
  <c r="L1685" i="3"/>
  <c r="L1684" i="3"/>
  <c r="L1683" i="3"/>
  <c r="L1527" i="3"/>
  <c r="L1528" i="3"/>
  <c r="L1479" i="3"/>
  <c r="L1480" i="3"/>
  <c r="L1431" i="3"/>
  <c r="L1433" i="3"/>
  <c r="L1432" i="3"/>
  <c r="L1434" i="3"/>
  <c r="L1419" i="3"/>
  <c r="L1395" i="3"/>
  <c r="L1397" i="3"/>
  <c r="L1396" i="3"/>
  <c r="L1398" i="3"/>
  <c r="L1239" i="3"/>
  <c r="L1241" i="3"/>
  <c r="L1240" i="3"/>
  <c r="L1167" i="3"/>
  <c r="L1168" i="3"/>
  <c r="L1083" i="3"/>
  <c r="L1011" i="3"/>
  <c r="L1013" i="3"/>
  <c r="L1012" i="3"/>
  <c r="L999" i="3"/>
  <c r="L1000" i="3"/>
  <c r="L975" i="3"/>
  <c r="L977" i="3"/>
  <c r="L976" i="3"/>
  <c r="L951" i="3"/>
  <c r="L855" i="3"/>
  <c r="L856" i="3"/>
  <c r="L831" i="3"/>
  <c r="L833" i="3"/>
  <c r="L819" i="3"/>
  <c r="L821" i="3"/>
  <c r="L820" i="3"/>
  <c r="L795" i="3"/>
  <c r="L797" i="3"/>
  <c r="L798" i="3"/>
  <c r="L723" i="3"/>
  <c r="L687" i="3"/>
  <c r="L688" i="3"/>
  <c r="L615" i="3"/>
  <c r="L616" i="3"/>
  <c r="L603" i="3"/>
  <c r="L579" i="3"/>
  <c r="L580" i="3"/>
  <c r="L581" i="3"/>
  <c r="L582" i="3"/>
  <c r="L339" i="3"/>
  <c r="L340" i="3"/>
  <c r="L341" i="3"/>
  <c r="L342" i="3"/>
  <c r="L303" i="3"/>
  <c r="L304" i="3"/>
  <c r="L305" i="3"/>
  <c r="L306" i="3"/>
  <c r="L267" i="3"/>
  <c r="L268" i="3"/>
  <c r="L269" i="3"/>
  <c r="L368" i="3"/>
  <c r="L1800" i="3"/>
  <c r="L1404" i="3"/>
  <c r="L1260" i="3"/>
  <c r="L828" i="3"/>
  <c r="L732" i="3"/>
  <c r="L1869" i="3"/>
  <c r="L1747" i="3"/>
  <c r="L1568" i="3"/>
  <c r="L844" i="3"/>
  <c r="L1883" i="3"/>
  <c r="L1884" i="3"/>
  <c r="L1885" i="3"/>
  <c r="L1823" i="3"/>
  <c r="L1824" i="3"/>
  <c r="L1754" i="3"/>
  <c r="L1751" i="3"/>
  <c r="L1752" i="3"/>
  <c r="L1753" i="3"/>
  <c r="L1730" i="3"/>
  <c r="L1728" i="3"/>
  <c r="L1727" i="3"/>
  <c r="L1729" i="3"/>
  <c r="L1682" i="3"/>
  <c r="L1679" i="3"/>
  <c r="L1680" i="3"/>
  <c r="L1681" i="3"/>
  <c r="L1619" i="3"/>
  <c r="L1620" i="3"/>
  <c r="L1547" i="3"/>
  <c r="L1548" i="3"/>
  <c r="L1525" i="3"/>
  <c r="L1526" i="3"/>
  <c r="L1524" i="3"/>
  <c r="L1523" i="3"/>
  <c r="L1463" i="3"/>
  <c r="L1464" i="3"/>
  <c r="L1452" i="3"/>
  <c r="L1451" i="3"/>
  <c r="L1427" i="3"/>
  <c r="L1417" i="3"/>
  <c r="L1418" i="3"/>
  <c r="L1416" i="3"/>
  <c r="L1415" i="3"/>
  <c r="L1391" i="3"/>
  <c r="L1381" i="3"/>
  <c r="L1380" i="3"/>
  <c r="L1379" i="3"/>
  <c r="L1369" i="3"/>
  <c r="L1370" i="3"/>
  <c r="L1367" i="3"/>
  <c r="L1368" i="3"/>
  <c r="L1321" i="3"/>
  <c r="L1322" i="3"/>
  <c r="L1319" i="3"/>
  <c r="L1320" i="3"/>
  <c r="L1309" i="3"/>
  <c r="L1307" i="3"/>
  <c r="L1308" i="3"/>
  <c r="L1247" i="3"/>
  <c r="L1225" i="3"/>
  <c r="L1226" i="3"/>
  <c r="L1223" i="3"/>
  <c r="L1151" i="3"/>
  <c r="L1141" i="3"/>
  <c r="L1142" i="3"/>
  <c r="L1139" i="3"/>
  <c r="L1140" i="3"/>
  <c r="L1105" i="3"/>
  <c r="L1103" i="3"/>
  <c r="L1104" i="3"/>
  <c r="L1093" i="3"/>
  <c r="L1091" i="3"/>
  <c r="L1092" i="3"/>
  <c r="L1043" i="3"/>
  <c r="L1009" i="3"/>
  <c r="L1007" i="3"/>
  <c r="L1008" i="3"/>
  <c r="L971" i="3"/>
  <c r="L972" i="3"/>
  <c r="L949" i="3"/>
  <c r="L950" i="3"/>
  <c r="L947" i="3"/>
  <c r="L948" i="3"/>
  <c r="L899" i="3"/>
  <c r="L887" i="3"/>
  <c r="L865" i="3"/>
  <c r="L863" i="3"/>
  <c r="L864" i="3"/>
  <c r="L791" i="3"/>
  <c r="L792" i="3"/>
  <c r="L721" i="3"/>
  <c r="L722" i="3"/>
  <c r="L719" i="3"/>
  <c r="L720" i="3"/>
  <c r="L708" i="3"/>
  <c r="L707" i="3"/>
  <c r="L659" i="3"/>
  <c r="L602" i="3"/>
  <c r="L600" i="3"/>
  <c r="L601" i="3"/>
  <c r="L599" i="3"/>
  <c r="L587" i="3"/>
  <c r="L575" i="3"/>
  <c r="L563" i="3"/>
  <c r="L540" i="3"/>
  <c r="L527" i="3"/>
  <c r="L479" i="3"/>
  <c r="L480" i="3"/>
  <c r="L397" i="3"/>
  <c r="L396" i="3"/>
  <c r="L395" i="3"/>
  <c r="L35" i="3"/>
  <c r="L1868" i="3"/>
  <c r="L1224" i="3"/>
  <c r="L834" i="3"/>
  <c r="L1697" i="3"/>
  <c r="L1601" i="3"/>
  <c r="L1602" i="3"/>
  <c r="L1603" i="3"/>
  <c r="L989" i="3"/>
  <c r="L737" i="3"/>
  <c r="L689" i="3"/>
  <c r="L691" i="3"/>
  <c r="L690" i="3"/>
  <c r="L617" i="3"/>
  <c r="L618" i="3"/>
  <c r="L619" i="3"/>
  <c r="L620" i="3"/>
  <c r="L461" i="3"/>
  <c r="L462" i="3"/>
  <c r="L463" i="3"/>
  <c r="L464" i="3"/>
  <c r="L401" i="3"/>
  <c r="L402" i="3"/>
  <c r="L403" i="3"/>
  <c r="L113" i="3"/>
  <c r="L114" i="3"/>
  <c r="L115" i="3"/>
  <c r="L78" i="3"/>
  <c r="L19" i="3"/>
  <c r="L17" i="3"/>
  <c r="L18" i="3"/>
  <c r="L1060" i="3"/>
  <c r="L1781" i="3"/>
  <c r="L1780" i="3"/>
  <c r="L1782" i="3"/>
  <c r="L1721" i="3"/>
  <c r="L1720" i="3"/>
  <c r="L1577" i="3"/>
  <c r="L1576" i="3"/>
  <c r="L1578" i="3"/>
  <c r="L1325" i="3"/>
  <c r="L1324" i="3"/>
  <c r="L1326" i="3"/>
  <c r="L1327" i="3"/>
  <c r="L1181" i="3"/>
  <c r="L1180" i="3"/>
  <c r="L1182" i="3"/>
  <c r="L1183" i="3"/>
  <c r="L1037" i="3"/>
  <c r="L1036" i="3"/>
  <c r="L893" i="3"/>
  <c r="L892" i="3"/>
  <c r="L894" i="3"/>
  <c r="L664" i="3"/>
  <c r="L436" i="3"/>
  <c r="L40" i="3"/>
  <c r="L543" i="3"/>
  <c r="M717" i="2"/>
  <c r="M663" i="2"/>
  <c r="M603" i="2"/>
  <c r="M544" i="2"/>
  <c r="M504" i="2"/>
  <c r="M453" i="2"/>
  <c r="M389" i="2"/>
  <c r="M361" i="2"/>
  <c r="M336" i="2"/>
  <c r="L1882" i="3"/>
  <c r="L1858" i="3"/>
  <c r="L1859" i="3"/>
  <c r="L1860" i="3"/>
  <c r="L1846" i="3"/>
  <c r="L1847" i="3"/>
  <c r="L1848" i="3"/>
  <c r="L1849" i="3"/>
  <c r="L1786" i="3"/>
  <c r="L1762" i="3"/>
  <c r="L1763" i="3"/>
  <c r="L1764" i="3"/>
  <c r="L1765" i="3"/>
  <c r="L1750" i="3"/>
  <c r="L1714" i="3"/>
  <c r="L1715" i="3"/>
  <c r="L1704" i="3"/>
  <c r="L1654" i="3"/>
  <c r="L1655" i="3"/>
  <c r="L1656" i="3"/>
  <c r="L1643" i="3"/>
  <c r="L1642" i="3"/>
  <c r="L1644" i="3"/>
  <c r="L1607" i="3"/>
  <c r="L1608" i="3"/>
  <c r="L1606" i="3"/>
  <c r="L1583" i="3"/>
  <c r="L1582" i="3"/>
  <c r="L1584" i="3"/>
  <c r="L1546" i="3"/>
  <c r="L1513" i="3"/>
  <c r="L1511" i="3"/>
  <c r="L1510" i="3"/>
  <c r="L1512" i="3"/>
  <c r="L1499" i="3"/>
  <c r="L1498" i="3"/>
  <c r="L1441" i="3"/>
  <c r="L1439" i="3"/>
  <c r="L1438" i="3"/>
  <c r="L1440" i="3"/>
  <c r="L1426" i="3"/>
  <c r="L1355" i="3"/>
  <c r="L1356" i="3"/>
  <c r="L1354" i="3"/>
  <c r="L1259" i="3"/>
  <c r="L1258" i="3"/>
  <c r="L1234" i="3"/>
  <c r="L1235" i="3"/>
  <c r="L1236" i="3"/>
  <c r="L1211" i="3"/>
  <c r="L1210" i="3"/>
  <c r="L1198" i="3"/>
  <c r="L1199" i="3"/>
  <c r="L1177" i="3"/>
  <c r="L1175" i="3"/>
  <c r="L1176" i="3"/>
  <c r="L1174" i="3"/>
  <c r="L1162" i="3"/>
  <c r="L1163" i="3"/>
  <c r="L1164" i="3"/>
  <c r="L1150" i="3"/>
  <c r="L1115" i="3"/>
  <c r="L1114" i="3"/>
  <c r="L1116" i="3"/>
  <c r="L1067" i="3"/>
  <c r="L1066" i="3"/>
  <c r="L1054" i="3"/>
  <c r="L1055" i="3"/>
  <c r="L1042" i="3"/>
  <c r="L1018" i="3"/>
  <c r="L1019" i="3"/>
  <c r="L1020" i="3"/>
  <c r="L937" i="3"/>
  <c r="L935" i="3"/>
  <c r="L934" i="3"/>
  <c r="L936" i="3"/>
  <c r="L913" i="3"/>
  <c r="L910" i="3"/>
  <c r="L911" i="3"/>
  <c r="L912" i="3"/>
  <c r="L874" i="3"/>
  <c r="L875" i="3"/>
  <c r="L853" i="3"/>
  <c r="L851" i="3"/>
  <c r="L852" i="3"/>
  <c r="L850" i="3"/>
  <c r="L491" i="3"/>
  <c r="L334" i="3"/>
  <c r="L1564" i="3"/>
  <c r="L832" i="3"/>
  <c r="L62" i="3"/>
  <c r="L1565" i="3"/>
  <c r="L1469" i="3"/>
  <c r="L1470" i="3"/>
  <c r="L1472" i="3"/>
  <c r="L1471" i="3"/>
  <c r="L1277" i="3"/>
  <c r="L1279" i="3"/>
  <c r="L1278" i="3"/>
  <c r="L1280" i="3"/>
  <c r="L1097" i="3"/>
  <c r="L857" i="3"/>
  <c r="L858" i="3"/>
  <c r="L859" i="3"/>
  <c r="L860" i="3"/>
  <c r="L713" i="3"/>
  <c r="L714" i="3"/>
  <c r="L653" i="3"/>
  <c r="L656" i="3"/>
  <c r="L654" i="3"/>
  <c r="L655" i="3"/>
  <c r="L425" i="3"/>
  <c r="L377" i="3"/>
  <c r="L161" i="3"/>
  <c r="L162" i="3"/>
  <c r="L101" i="3"/>
  <c r="L102" i="3"/>
  <c r="L103" i="3"/>
  <c r="L89" i="3"/>
  <c r="L90" i="3"/>
  <c r="L1889" i="3"/>
  <c r="L1888" i="3"/>
  <c r="L1457" i="3"/>
  <c r="L1459" i="3"/>
  <c r="L1313" i="3"/>
  <c r="L1312" i="3"/>
  <c r="L1314" i="3"/>
  <c r="L953" i="3"/>
  <c r="L955" i="3"/>
  <c r="L952" i="3"/>
  <c r="L954" i="3"/>
  <c r="L628" i="3"/>
  <c r="L629" i="3"/>
  <c r="L630" i="3"/>
  <c r="L631" i="3"/>
  <c r="L472" i="3"/>
  <c r="L473" i="3"/>
  <c r="L474" i="3"/>
  <c r="L475" i="3"/>
  <c r="M766" i="2"/>
  <c r="M727" i="2"/>
  <c r="M684" i="2"/>
  <c r="M650" i="2"/>
  <c r="M599" i="2"/>
  <c r="M529" i="2"/>
  <c r="M409" i="2"/>
  <c r="M381" i="2"/>
  <c r="M295" i="2"/>
  <c r="M213" i="2"/>
  <c r="M204" i="2"/>
  <c r="M95" i="2"/>
  <c r="M55" i="2"/>
  <c r="L1875" i="3"/>
  <c r="L1743" i="3"/>
  <c r="L1637" i="3"/>
  <c r="L1636" i="3"/>
  <c r="L1611" i="3"/>
  <c r="L1587" i="3"/>
  <c r="L1588" i="3"/>
  <c r="L1515" i="3"/>
  <c r="L1517" i="3"/>
  <c r="L1516" i="3"/>
  <c r="L1518" i="3"/>
  <c r="L1491" i="3"/>
  <c r="L1493" i="3"/>
  <c r="L1492" i="3"/>
  <c r="L1494" i="3"/>
  <c r="L1383" i="3"/>
  <c r="L1384" i="3"/>
  <c r="L1371" i="3"/>
  <c r="L1372" i="3"/>
  <c r="L1347" i="3"/>
  <c r="L1323" i="3"/>
  <c r="L1251" i="3"/>
  <c r="L1252" i="3"/>
  <c r="L1227" i="3"/>
  <c r="L1229" i="3"/>
  <c r="L1230" i="3"/>
  <c r="L1215" i="3"/>
  <c r="L1216" i="3"/>
  <c r="L1155" i="3"/>
  <c r="L1156" i="3"/>
  <c r="L1143" i="3"/>
  <c r="L1119" i="3"/>
  <c r="L1095" i="3"/>
  <c r="L1047" i="3"/>
  <c r="L963" i="3"/>
  <c r="L939" i="3"/>
  <c r="L941" i="3"/>
  <c r="L940" i="3"/>
  <c r="L927" i="3"/>
  <c r="L929" i="3"/>
  <c r="L928" i="3"/>
  <c r="L879" i="3"/>
  <c r="L880" i="3"/>
  <c r="L699" i="3"/>
  <c r="L700" i="3"/>
  <c r="L555" i="3"/>
  <c r="L556" i="3"/>
  <c r="L557" i="3"/>
  <c r="L531" i="3"/>
  <c r="L532" i="3"/>
  <c r="L533" i="3"/>
  <c r="L509" i="3"/>
  <c r="L510" i="3"/>
  <c r="L507" i="3"/>
  <c r="L508" i="3"/>
  <c r="L471" i="3"/>
  <c r="L315" i="3"/>
  <c r="L316" i="3"/>
  <c r="L317" i="3"/>
  <c r="L318" i="3"/>
  <c r="L279" i="3"/>
  <c r="L280" i="3"/>
  <c r="L136" i="3"/>
  <c r="L137" i="3"/>
  <c r="L135" i="3"/>
  <c r="L1812" i="3"/>
  <c r="L1775" i="3"/>
  <c r="L922" i="3"/>
  <c r="L1813" i="3"/>
  <c r="L1476" i="3"/>
  <c r="L1332" i="3"/>
  <c r="L1296" i="3"/>
  <c r="L900" i="3"/>
  <c r="M502" i="2"/>
  <c r="M497" i="2"/>
  <c r="M269" i="2"/>
  <c r="M240" i="2"/>
  <c r="M220" i="2"/>
  <c r="M105" i="2"/>
  <c r="L1896" i="3"/>
  <c r="L1893" i="3"/>
  <c r="L1894" i="3"/>
  <c r="L1870" i="3"/>
  <c r="L1871" i="3"/>
  <c r="L1872" i="3"/>
  <c r="L1833" i="3"/>
  <c r="L1834" i="3"/>
  <c r="L1835" i="3"/>
  <c r="L1836" i="3"/>
  <c r="L1809" i="3"/>
  <c r="L1810" i="3"/>
  <c r="L1811" i="3"/>
  <c r="L1797" i="3"/>
  <c r="L1798" i="3"/>
  <c r="L1799" i="3"/>
  <c r="L1773" i="3"/>
  <c r="L1774" i="3"/>
  <c r="L1761" i="3"/>
  <c r="L1737" i="3"/>
  <c r="L1738" i="3"/>
  <c r="L1739" i="3"/>
  <c r="L1740" i="3"/>
  <c r="L1690" i="3"/>
  <c r="L1691" i="3"/>
  <c r="L1692" i="3"/>
  <c r="L1665" i="3"/>
  <c r="L1667" i="3"/>
  <c r="L1666" i="3"/>
  <c r="L1641" i="3"/>
  <c r="L1629" i="3"/>
  <c r="L1630" i="3"/>
  <c r="L1631" i="3"/>
  <c r="L1593" i="3"/>
  <c r="L1594" i="3"/>
  <c r="L1596" i="3"/>
  <c r="L1595" i="3"/>
  <c r="L1571" i="3"/>
  <c r="L1569" i="3"/>
  <c r="L1570" i="3"/>
  <c r="L1557" i="3"/>
  <c r="L1558" i="3"/>
  <c r="L1560" i="3"/>
  <c r="L1559" i="3"/>
  <c r="L1535" i="3"/>
  <c r="L1536" i="3"/>
  <c r="L1533" i="3"/>
  <c r="L1534" i="3"/>
  <c r="L1521" i="3"/>
  <c r="L1522" i="3"/>
  <c r="L1485" i="3"/>
  <c r="L1486" i="3"/>
  <c r="L1488" i="3"/>
  <c r="L1487" i="3"/>
  <c r="L1475" i="3"/>
  <c r="L1473" i="3"/>
  <c r="L1474" i="3"/>
  <c r="L1425" i="3"/>
  <c r="L1413" i="3"/>
  <c r="L1414" i="3"/>
  <c r="L1341" i="3"/>
  <c r="L1342" i="3"/>
  <c r="L1343" i="3"/>
  <c r="L1295" i="3"/>
  <c r="L1293" i="3"/>
  <c r="L1294" i="3"/>
  <c r="L1283" i="3"/>
  <c r="L1281" i="3"/>
  <c r="L1282" i="3"/>
  <c r="L1269" i="3"/>
  <c r="L1270" i="3"/>
  <c r="L1271" i="3"/>
  <c r="L1245" i="3"/>
  <c r="L1246" i="3"/>
  <c r="L1233" i="3"/>
  <c r="L1221" i="3"/>
  <c r="L1197" i="3"/>
  <c r="L1137" i="3"/>
  <c r="L1138" i="3"/>
  <c r="L1125" i="3"/>
  <c r="L1126" i="3"/>
  <c r="L1127" i="3"/>
  <c r="L1113" i="3"/>
  <c r="L1101" i="3"/>
  <c r="L1102" i="3"/>
  <c r="L921" i="3"/>
  <c r="L790" i="3"/>
  <c r="L796" i="3"/>
  <c r="L1853" i="3"/>
  <c r="L1854" i="3"/>
  <c r="L1709" i="3"/>
  <c r="L1445" i="3"/>
  <c r="L1446" i="3"/>
  <c r="L1373" i="3"/>
  <c r="L1217" i="3"/>
  <c r="L1218" i="3"/>
  <c r="L1219" i="3"/>
  <c r="L1157" i="3"/>
  <c r="L1159" i="3"/>
  <c r="L1158" i="3"/>
  <c r="L917" i="3"/>
  <c r="L919" i="3"/>
  <c r="L918" i="3"/>
  <c r="L920" i="3"/>
  <c r="L761" i="3"/>
  <c r="L762" i="3"/>
  <c r="L763" i="3"/>
  <c r="L764" i="3"/>
  <c r="L641" i="3"/>
  <c r="L642" i="3"/>
  <c r="L569" i="3"/>
  <c r="L1816" i="3"/>
  <c r="L1649" i="3"/>
  <c r="L1648" i="3"/>
  <c r="L1650" i="3"/>
  <c r="L1613" i="3"/>
  <c r="L1612" i="3"/>
  <c r="L1614" i="3"/>
  <c r="L1615" i="3"/>
  <c r="L1541" i="3"/>
  <c r="L1540" i="3"/>
  <c r="L1542" i="3"/>
  <c r="L1409" i="3"/>
  <c r="L1408" i="3"/>
  <c r="L1361" i="3"/>
  <c r="L1360" i="3"/>
  <c r="L1362" i="3"/>
  <c r="L1363" i="3"/>
  <c r="L1289" i="3"/>
  <c r="L1288" i="3"/>
  <c r="L1290" i="3"/>
  <c r="L1121" i="3"/>
  <c r="L1120" i="3"/>
  <c r="L1049" i="3"/>
  <c r="L1051" i="3"/>
  <c r="L1048" i="3"/>
  <c r="L1050" i="3"/>
  <c r="L905" i="3"/>
  <c r="L907" i="3"/>
  <c r="L904" i="3"/>
  <c r="L906" i="3"/>
  <c r="L724" i="3"/>
  <c r="L604" i="3"/>
  <c r="L605" i="3"/>
  <c r="L606" i="3"/>
  <c r="L52" i="3"/>
  <c r="L53" i="3"/>
  <c r="L54" i="3"/>
  <c r="L55" i="3"/>
  <c r="L1857" i="3"/>
  <c r="L1844" i="3"/>
  <c r="L1845" i="3"/>
  <c r="L1820" i="3"/>
  <c r="L1821" i="3"/>
  <c r="L1822" i="3"/>
  <c r="L1808" i="3"/>
  <c r="L1700" i="3"/>
  <c r="L1688" i="3"/>
  <c r="L1640" i="3"/>
  <c r="L1616" i="3"/>
  <c r="L1617" i="3"/>
  <c r="L1618" i="3"/>
  <c r="L1604" i="3"/>
  <c r="L1605" i="3"/>
  <c r="L1592" i="3"/>
  <c r="L1461" i="3"/>
  <c r="L1462" i="3"/>
  <c r="L1400" i="3"/>
  <c r="L1403" i="3"/>
  <c r="L1401" i="3"/>
  <c r="L1402" i="3"/>
  <c r="L1376" i="3"/>
  <c r="L1377" i="3"/>
  <c r="L1378" i="3"/>
  <c r="L1364" i="3"/>
  <c r="L1365" i="3"/>
  <c r="L1366" i="3"/>
  <c r="L1353" i="3"/>
  <c r="L1328" i="3"/>
  <c r="L1331" i="3"/>
  <c r="L1329" i="3"/>
  <c r="L1330" i="3"/>
  <c r="L1292" i="3"/>
  <c r="L1256" i="3"/>
  <c r="L1257" i="3"/>
  <c r="L1220" i="3"/>
  <c r="L1196" i="3"/>
  <c r="L1184" i="3"/>
  <c r="L1187" i="3"/>
  <c r="L1185" i="3"/>
  <c r="L1173" i="3"/>
  <c r="L1172" i="3"/>
  <c r="L1160" i="3"/>
  <c r="L1161" i="3"/>
  <c r="L1148" i="3"/>
  <c r="L1149" i="3"/>
  <c r="L1112" i="3"/>
  <c r="L1064" i="3"/>
  <c r="L1065" i="3"/>
  <c r="L1052" i="3"/>
  <c r="L1053" i="3"/>
  <c r="L995" i="3"/>
  <c r="L992" i="3"/>
  <c r="L993" i="3"/>
  <c r="L994" i="3"/>
  <c r="L980" i="3"/>
  <c r="L968" i="3"/>
  <c r="L956" i="3"/>
  <c r="L908" i="3"/>
  <c r="L872" i="3"/>
  <c r="L873" i="3"/>
  <c r="L824" i="3"/>
  <c r="L827" i="3"/>
  <c r="L825" i="3"/>
  <c r="L826" i="3"/>
  <c r="L815" i="3"/>
  <c r="L812" i="3"/>
  <c r="L813" i="3"/>
  <c r="L814" i="3"/>
  <c r="L800" i="3"/>
  <c r="L801" i="3"/>
  <c r="L802" i="3"/>
  <c r="L803" i="3"/>
  <c r="L728" i="3"/>
  <c r="L729" i="3"/>
  <c r="L717" i="3"/>
  <c r="L716" i="3"/>
  <c r="L704" i="3"/>
  <c r="L705" i="3"/>
  <c r="L692" i="3"/>
  <c r="L669" i="3"/>
  <c r="L668" i="3"/>
  <c r="L644" i="3"/>
  <c r="L647" i="3"/>
  <c r="L645" i="3"/>
  <c r="L646" i="3"/>
  <c r="L634" i="3"/>
  <c r="L635" i="3"/>
  <c r="L633" i="3"/>
  <c r="L632" i="3"/>
  <c r="L608" i="3"/>
  <c r="L609" i="3"/>
  <c r="L610" i="3"/>
  <c r="L611" i="3"/>
  <c r="L561" i="3"/>
  <c r="L562" i="3"/>
  <c r="L560" i="3"/>
  <c r="L500" i="3"/>
  <c r="L503" i="3"/>
  <c r="L501" i="3"/>
  <c r="L502" i="3"/>
  <c r="L488" i="3"/>
  <c r="L489" i="3"/>
  <c r="L477" i="3"/>
  <c r="L476" i="3"/>
  <c r="L478" i="3"/>
  <c r="L440" i="3"/>
  <c r="L404" i="3"/>
  <c r="L405" i="3"/>
  <c r="L284" i="3"/>
  <c r="L285" i="3"/>
  <c r="L286" i="3"/>
  <c r="L260" i="3"/>
  <c r="L261" i="3"/>
  <c r="L262" i="3"/>
  <c r="L248" i="3"/>
  <c r="L212" i="3"/>
  <c r="L202" i="3"/>
  <c r="L201" i="3"/>
  <c r="L200" i="3"/>
  <c r="L116" i="3"/>
  <c r="L105" i="3"/>
  <c r="L106" i="3"/>
  <c r="L104" i="3"/>
  <c r="L57" i="3"/>
  <c r="L58" i="3"/>
  <c r="L56" i="3"/>
  <c r="L59" i="3"/>
  <c r="L45" i="3"/>
  <c r="L46" i="3"/>
  <c r="L44" i="3"/>
  <c r="L47" i="3"/>
  <c r="L32" i="3"/>
  <c r="L20" i="3"/>
  <c r="L21" i="3"/>
  <c r="L22" i="3"/>
  <c r="L23" i="3"/>
  <c r="L1703" i="3"/>
  <c r="L1460" i="3"/>
  <c r="L694" i="3"/>
  <c r="L1253" i="3"/>
  <c r="L1169" i="3"/>
  <c r="L749" i="3"/>
  <c r="L750" i="3"/>
  <c r="L1852" i="3"/>
  <c r="L1805" i="3"/>
  <c r="L1804" i="3"/>
  <c r="L1733" i="3"/>
  <c r="L1734" i="3"/>
  <c r="L1673" i="3"/>
  <c r="L1672" i="3"/>
  <c r="L1674" i="3"/>
  <c r="L1205" i="3"/>
  <c r="L1204" i="3"/>
  <c r="L1206" i="3"/>
  <c r="L1145" i="3"/>
  <c r="L1144" i="3"/>
  <c r="L1146" i="3"/>
  <c r="L1147" i="3"/>
  <c r="L1061" i="3"/>
  <c r="L869" i="3"/>
  <c r="L871" i="3"/>
  <c r="L870" i="3"/>
  <c r="L868" i="3"/>
  <c r="L809" i="3"/>
  <c r="L808" i="3"/>
  <c r="L810" i="3"/>
  <c r="L592" i="3"/>
  <c r="L594" i="3"/>
  <c r="L593" i="3"/>
  <c r="L520" i="3"/>
  <c r="L448" i="3"/>
  <c r="L449" i="3"/>
  <c r="L400" i="3"/>
  <c r="L5" i="3"/>
  <c r="L4" i="3"/>
  <c r="L1855" i="3"/>
  <c r="L1795" i="3"/>
  <c r="L1796" i="3"/>
  <c r="L1783" i="3"/>
  <c r="L1784" i="3"/>
  <c r="L1785" i="3"/>
  <c r="L1759" i="3"/>
  <c r="L1760" i="3"/>
  <c r="L1735" i="3"/>
  <c r="L1736" i="3"/>
  <c r="L1723" i="3"/>
  <c r="L1724" i="3"/>
  <c r="L1725" i="3"/>
  <c r="L1726" i="3"/>
  <c r="L1675" i="3"/>
  <c r="L1676" i="3"/>
  <c r="L1677" i="3"/>
  <c r="L1678" i="3"/>
  <c r="L1580" i="3"/>
  <c r="L1579" i="3"/>
  <c r="L1581" i="3"/>
  <c r="L1555" i="3"/>
  <c r="L1556" i="3"/>
  <c r="L1544" i="3"/>
  <c r="L1543" i="3"/>
  <c r="L1545" i="3"/>
  <c r="L1531" i="3"/>
  <c r="L1519" i="3"/>
  <c r="L1520" i="3"/>
  <c r="L1495" i="3"/>
  <c r="L1497" i="3"/>
  <c r="L1496" i="3"/>
  <c r="L1447" i="3"/>
  <c r="L1448" i="3"/>
  <c r="L1449" i="3"/>
  <c r="L1450" i="3"/>
  <c r="L1436" i="3"/>
  <c r="L1435" i="3"/>
  <c r="L1437" i="3"/>
  <c r="L1423" i="3"/>
  <c r="L1411" i="3"/>
  <c r="L1412" i="3"/>
  <c r="L1399" i="3"/>
  <c r="L1387" i="3"/>
  <c r="L1389" i="3"/>
  <c r="L1390" i="3"/>
  <c r="L1388" i="3"/>
  <c r="L1315" i="3"/>
  <c r="L1317" i="3"/>
  <c r="L1318" i="3"/>
  <c r="L1303" i="3"/>
  <c r="L1304" i="3"/>
  <c r="L1305" i="3"/>
  <c r="L1306" i="3"/>
  <c r="L1291" i="3"/>
  <c r="L1255" i="3"/>
  <c r="L1231" i="3"/>
  <c r="L1232" i="3"/>
  <c r="L1207" i="3"/>
  <c r="L1208" i="3"/>
  <c r="L1209" i="3"/>
  <c r="L1195" i="3"/>
  <c r="L1135" i="3"/>
  <c r="L1136" i="3"/>
  <c r="L1099" i="3"/>
  <c r="L1087" i="3"/>
  <c r="L1088" i="3"/>
  <c r="L1027" i="3"/>
  <c r="L1028" i="3"/>
  <c r="L1003" i="3"/>
  <c r="L1004" i="3"/>
  <c r="L979" i="3"/>
  <c r="L895" i="3"/>
  <c r="L896" i="3"/>
  <c r="L883" i="3"/>
  <c r="L885" i="3"/>
  <c r="L886" i="3"/>
  <c r="L884" i="3"/>
  <c r="L835" i="3"/>
  <c r="L836" i="3"/>
  <c r="L837" i="3"/>
  <c r="L811" i="3"/>
  <c r="L799" i="3"/>
  <c r="L752" i="3"/>
  <c r="L753" i="3"/>
  <c r="L751" i="3"/>
  <c r="L715" i="3"/>
  <c r="L643" i="3"/>
  <c r="L607" i="3"/>
  <c r="L595" i="3"/>
  <c r="L596" i="3"/>
  <c r="L597" i="3"/>
  <c r="L598" i="3"/>
  <c r="L584" i="3"/>
  <c r="L585" i="3"/>
  <c r="L583" i="3"/>
  <c r="L586" i="3"/>
  <c r="L511" i="3"/>
  <c r="L512" i="3"/>
  <c r="L499" i="3"/>
  <c r="L451" i="3"/>
  <c r="L452" i="3"/>
  <c r="L391" i="3"/>
  <c r="L392" i="3"/>
  <c r="L393" i="3"/>
  <c r="L394" i="3"/>
  <c r="L343" i="3"/>
  <c r="L344" i="3"/>
  <c r="L345" i="3"/>
  <c r="L332" i="3"/>
  <c r="L331" i="3"/>
  <c r="L333" i="3"/>
  <c r="L319" i="3"/>
  <c r="L320" i="3"/>
  <c r="L321" i="3"/>
  <c r="L309" i="3"/>
  <c r="L307" i="3"/>
  <c r="L308" i="3"/>
  <c r="L283" i="3"/>
  <c r="L236" i="3"/>
  <c r="L237" i="3"/>
  <c r="L235" i="3"/>
  <c r="L223" i="3"/>
  <c r="L224" i="3"/>
  <c r="L225" i="3"/>
  <c r="L199" i="3"/>
  <c r="L177" i="3"/>
  <c r="L178" i="3"/>
  <c r="L175" i="3"/>
  <c r="L176" i="3"/>
  <c r="L165" i="3"/>
  <c r="L166" i="3"/>
  <c r="L163" i="3"/>
  <c r="L164" i="3"/>
  <c r="L153" i="3"/>
  <c r="L154" i="3"/>
  <c r="L152" i="3"/>
  <c r="L151" i="3"/>
  <c r="L93" i="3"/>
  <c r="L94" i="3"/>
  <c r="L91" i="3"/>
  <c r="L92" i="3"/>
  <c r="L80" i="3"/>
  <c r="L79" i="3"/>
  <c r="L69" i="3"/>
  <c r="L67" i="3"/>
  <c r="L68" i="3"/>
  <c r="L1828" i="3"/>
  <c r="L1702" i="3"/>
  <c r="L1458" i="3"/>
  <c r="L1098" i="3"/>
  <c r="L693" i="3"/>
  <c r="L1901" i="3"/>
  <c r="L1902" i="3"/>
  <c r="L1903" i="3"/>
  <c r="L1829" i="3"/>
  <c r="L1831" i="3"/>
  <c r="L1832" i="3"/>
  <c r="L1385" i="3"/>
  <c r="L1386" i="3"/>
  <c r="L1073" i="3"/>
  <c r="L1074" i="3"/>
  <c r="L1075" i="3"/>
  <c r="L1076" i="3"/>
  <c r="L1001" i="3"/>
  <c r="L1002" i="3"/>
  <c r="L701" i="3"/>
  <c r="L702" i="3"/>
  <c r="L703" i="3"/>
  <c r="L548" i="3"/>
  <c r="L546" i="3"/>
  <c r="L547" i="3"/>
  <c r="L545" i="3"/>
  <c r="L497" i="3"/>
  <c r="L498" i="3"/>
  <c r="L437" i="3"/>
  <c r="L438" i="3"/>
  <c r="L439" i="3"/>
  <c r="L221" i="3"/>
  <c r="L222" i="3"/>
  <c r="L149" i="3"/>
  <c r="L150" i="3"/>
  <c r="L41" i="3"/>
  <c r="L42" i="3"/>
  <c r="L43" i="3"/>
  <c r="L1890" i="3"/>
  <c r="L1892" i="3"/>
  <c r="L1891" i="3"/>
  <c r="L1879" i="3"/>
  <c r="L1878" i="3"/>
  <c r="L1880" i="3"/>
  <c r="L1881" i="3"/>
  <c r="L1866" i="3"/>
  <c r="L1818" i="3"/>
  <c r="L1819" i="3"/>
  <c r="L1806" i="3"/>
  <c r="L1807" i="3"/>
  <c r="L1794" i="3"/>
  <c r="L1748" i="3"/>
  <c r="L1749" i="3"/>
  <c r="L1722" i="3"/>
  <c r="L1710" i="3"/>
  <c r="L1711" i="3"/>
  <c r="L1712" i="3"/>
  <c r="L1713" i="3"/>
  <c r="L1698" i="3"/>
  <c r="L1699" i="3"/>
  <c r="L1687" i="3"/>
  <c r="L1686" i="3"/>
  <c r="L1638" i="3"/>
  <c r="L1639" i="3"/>
  <c r="L1591" i="3"/>
  <c r="L1590" i="3"/>
  <c r="L1567" i="3"/>
  <c r="L1554" i="3"/>
  <c r="L1530" i="3"/>
  <c r="L1506" i="3"/>
  <c r="L1508" i="3"/>
  <c r="L1507" i="3"/>
  <c r="L1509" i="3"/>
  <c r="L1410" i="3"/>
  <c r="L1375" i="3"/>
  <c r="L1374" i="3"/>
  <c r="L1339" i="3"/>
  <c r="L1340" i="3"/>
  <c r="L1338" i="3"/>
  <c r="L1267" i="3"/>
  <c r="L1268" i="3"/>
  <c r="L1266" i="3"/>
  <c r="L1254" i="3"/>
  <c r="L1243" i="3"/>
  <c r="L1242" i="3"/>
  <c r="L1244" i="3"/>
  <c r="L1194" i="3"/>
  <c r="L1171" i="3"/>
  <c r="L1170" i="3"/>
  <c r="L1134" i="3"/>
  <c r="L1123" i="3"/>
  <c r="L1124" i="3"/>
  <c r="L1122" i="3"/>
  <c r="L1110" i="3"/>
  <c r="L1111" i="3"/>
  <c r="L1063" i="3"/>
  <c r="L1062" i="3"/>
  <c r="L1038" i="3"/>
  <c r="L1039" i="3"/>
  <c r="L1040" i="3"/>
  <c r="L1015" i="3"/>
  <c r="L1016" i="3"/>
  <c r="L1017" i="3"/>
  <c r="L1014" i="3"/>
  <c r="L991" i="3"/>
  <c r="L990" i="3"/>
  <c r="L978" i="3"/>
  <c r="L966" i="3"/>
  <c r="L967" i="3"/>
  <c r="L943" i="3"/>
  <c r="L944" i="3"/>
  <c r="L942" i="3"/>
  <c r="L930" i="3"/>
  <c r="L931" i="3"/>
  <c r="L932" i="3"/>
  <c r="L933" i="3"/>
  <c r="L847" i="3"/>
  <c r="L846" i="3"/>
  <c r="L848" i="3"/>
  <c r="L849" i="3"/>
  <c r="L822" i="3"/>
  <c r="L823" i="3"/>
  <c r="L786" i="3"/>
  <c r="L787" i="3"/>
  <c r="L788" i="3"/>
  <c r="L774" i="3"/>
  <c r="L775" i="3"/>
  <c r="L776" i="3"/>
  <c r="L777" i="3"/>
  <c r="L739" i="3"/>
  <c r="L740" i="3"/>
  <c r="L738" i="3"/>
  <c r="L678" i="3"/>
  <c r="L679" i="3"/>
  <c r="L680" i="3"/>
  <c r="L681" i="3"/>
  <c r="L666" i="3"/>
  <c r="L667" i="3"/>
  <c r="L570" i="3"/>
  <c r="L571" i="3"/>
  <c r="L572" i="3"/>
  <c r="L558" i="3"/>
  <c r="L559" i="3"/>
  <c r="L535" i="3"/>
  <c r="L536" i="3"/>
  <c r="L534" i="3"/>
  <c r="L450" i="3"/>
  <c r="L427" i="3"/>
  <c r="L426" i="3"/>
  <c r="L428" i="3"/>
  <c r="L429" i="3"/>
  <c r="L414" i="3"/>
  <c r="L416" i="3"/>
  <c r="L417" i="3"/>
  <c r="L415" i="3"/>
  <c r="L378" i="3"/>
  <c r="L380" i="3"/>
  <c r="L381" i="3"/>
  <c r="L379" i="3"/>
  <c r="L354" i="3"/>
  <c r="L355" i="3"/>
  <c r="L356" i="3"/>
  <c r="L357" i="3"/>
  <c r="L294" i="3"/>
  <c r="L295" i="3"/>
  <c r="L296" i="3"/>
  <c r="L270" i="3"/>
  <c r="L272" i="3"/>
  <c r="L273" i="3"/>
  <c r="L271" i="3"/>
  <c r="L246" i="3"/>
  <c r="L247" i="3"/>
  <c r="L189" i="3"/>
  <c r="L188" i="3"/>
  <c r="L186" i="3"/>
  <c r="L187" i="3"/>
  <c r="L138" i="3"/>
  <c r="L139" i="3"/>
  <c r="L140" i="3"/>
  <c r="L127" i="3"/>
  <c r="L128" i="3"/>
  <c r="L126" i="3"/>
  <c r="L66" i="3"/>
  <c r="L8" i="3"/>
  <c r="L9" i="3"/>
  <c r="L6" i="3"/>
  <c r="L7" i="3"/>
  <c r="L1827" i="3"/>
  <c r="L1701" i="3"/>
  <c r="L1456" i="3"/>
  <c r="L1096" i="3"/>
  <c r="L648" i="3"/>
  <c r="L1897" i="3"/>
  <c r="L1898" i="3"/>
  <c r="L1899" i="3"/>
  <c r="L1900" i="3"/>
  <c r="L1873" i="3"/>
  <c r="L1874" i="3"/>
  <c r="L1861" i="3"/>
  <c r="L1837" i="3"/>
  <c r="L1839" i="3"/>
  <c r="L1826" i="3"/>
  <c r="L1706" i="3"/>
  <c r="L1705" i="3"/>
  <c r="L1707" i="3"/>
  <c r="L1708" i="3"/>
  <c r="L1694" i="3"/>
  <c r="L1693" i="3"/>
  <c r="L1695" i="3"/>
  <c r="L1696" i="3"/>
  <c r="L1658" i="3"/>
  <c r="L1657" i="3"/>
  <c r="L1660" i="3"/>
  <c r="L1659" i="3"/>
  <c r="L1646" i="3"/>
  <c r="L1645" i="3"/>
  <c r="L1621" i="3"/>
  <c r="L1609" i="3"/>
  <c r="L1610" i="3"/>
  <c r="L1597" i="3"/>
  <c r="L1598" i="3"/>
  <c r="L1599" i="3"/>
  <c r="L1585" i="3"/>
  <c r="L1573" i="3"/>
  <c r="L1574" i="3"/>
  <c r="L1575" i="3"/>
  <c r="L1561" i="3"/>
  <c r="L1562" i="3"/>
  <c r="L1563" i="3"/>
  <c r="L1549" i="3"/>
  <c r="L1550" i="3"/>
  <c r="L1551" i="3"/>
  <c r="L1537" i="3"/>
  <c r="L1538" i="3"/>
  <c r="L1539" i="3"/>
  <c r="L1501" i="3"/>
  <c r="L1489" i="3"/>
  <c r="L1465" i="3"/>
  <c r="L1466" i="3"/>
  <c r="L1467" i="3"/>
  <c r="L1468" i="3"/>
  <c r="L1453" i="3"/>
  <c r="L1357" i="3"/>
  <c r="L1358" i="3"/>
  <c r="L1359" i="3"/>
  <c r="L1345" i="3"/>
  <c r="L1346" i="3"/>
  <c r="L1285" i="3"/>
  <c r="L1261" i="3"/>
  <c r="L1262" i="3"/>
  <c r="L1263" i="3"/>
  <c r="L1237" i="3"/>
  <c r="L1238" i="3"/>
  <c r="L1165" i="3"/>
  <c r="L1166" i="3"/>
  <c r="L1117" i="3"/>
  <c r="L1118" i="3"/>
  <c r="L1081" i="3"/>
  <c r="L1069" i="3"/>
  <c r="L1070" i="3"/>
  <c r="L1071" i="3"/>
  <c r="L1072" i="3"/>
  <c r="L1021" i="3"/>
  <c r="L1022" i="3"/>
  <c r="L1023" i="3"/>
  <c r="L985" i="3"/>
  <c r="L973" i="3"/>
  <c r="L961" i="3"/>
  <c r="L925" i="3"/>
  <c r="L926" i="3"/>
  <c r="L889" i="3"/>
  <c r="L841" i="3"/>
  <c r="L793" i="3"/>
  <c r="L794" i="3"/>
  <c r="L781" i="3"/>
  <c r="L769" i="3"/>
  <c r="L757" i="3"/>
  <c r="L758" i="3"/>
  <c r="L759" i="3"/>
  <c r="L760" i="3"/>
  <c r="L745" i="3"/>
  <c r="L746" i="3"/>
  <c r="L747" i="3"/>
  <c r="L748" i="3"/>
  <c r="L733" i="3"/>
  <c r="L734" i="3"/>
  <c r="L735" i="3"/>
  <c r="L736" i="3"/>
  <c r="L709" i="3"/>
  <c r="L710" i="3"/>
  <c r="L711" i="3"/>
  <c r="L712" i="3"/>
  <c r="L637" i="3"/>
  <c r="L638" i="3"/>
  <c r="L639" i="3"/>
  <c r="L640" i="3"/>
  <c r="L625" i="3"/>
  <c r="L578" i="3"/>
  <c r="L577" i="3"/>
  <c r="L554" i="3"/>
  <c r="L553" i="3"/>
  <c r="L542" i="3"/>
  <c r="L541" i="3"/>
  <c r="L494" i="3"/>
  <c r="L496" i="3"/>
  <c r="L493" i="3"/>
  <c r="L495" i="3"/>
  <c r="L482" i="3"/>
  <c r="L483" i="3"/>
  <c r="L481" i="3"/>
  <c r="L458" i="3"/>
  <c r="L457" i="3"/>
  <c r="L459" i="3"/>
  <c r="L460" i="3"/>
  <c r="L409" i="3"/>
  <c r="L386" i="3"/>
  <c r="L385" i="3"/>
  <c r="L373" i="3"/>
  <c r="L325" i="3"/>
  <c r="L301" i="3"/>
  <c r="L241" i="3"/>
  <c r="L218" i="3"/>
  <c r="L219" i="3"/>
  <c r="L217" i="3"/>
  <c r="L205" i="3"/>
  <c r="L206" i="3"/>
  <c r="L207" i="3"/>
  <c r="L208" i="3"/>
  <c r="L193" i="3"/>
  <c r="L194" i="3"/>
  <c r="L157" i="3"/>
  <c r="L158" i="3"/>
  <c r="L159" i="3"/>
  <c r="L160" i="3"/>
  <c r="L145" i="3"/>
  <c r="L148" i="3"/>
  <c r="L146" i="3"/>
  <c r="L109" i="3"/>
  <c r="L110" i="3"/>
  <c r="L111" i="3"/>
  <c r="L112" i="3"/>
  <c r="L97" i="3"/>
  <c r="L98" i="3"/>
  <c r="L99" i="3"/>
  <c r="L85" i="3"/>
  <c r="L86" i="3"/>
  <c r="L87" i="3"/>
  <c r="L88" i="3"/>
  <c r="L1825" i="3"/>
  <c r="L1741" i="3"/>
  <c r="L1647" i="3"/>
  <c r="L684" i="3"/>
  <c r="L347" i="3"/>
  <c r="L348" i="3"/>
  <c r="L349" i="3"/>
  <c r="L290" i="3"/>
  <c r="L287" i="3"/>
  <c r="L289" i="3"/>
  <c r="L266" i="3"/>
  <c r="L263" i="3"/>
  <c r="L264" i="3"/>
  <c r="L230" i="3"/>
  <c r="L227" i="3"/>
  <c r="L228" i="3"/>
  <c r="L229" i="3"/>
  <c r="L203" i="3"/>
  <c r="L204" i="3"/>
  <c r="L180" i="3"/>
  <c r="L181" i="3"/>
  <c r="L179" i="3"/>
  <c r="L168" i="3"/>
  <c r="L169" i="3"/>
  <c r="L167" i="3"/>
  <c r="L156" i="3"/>
  <c r="L155" i="3"/>
  <c r="L132" i="3"/>
  <c r="L133" i="3"/>
  <c r="L131" i="3"/>
  <c r="L134" i="3"/>
  <c r="L108" i="3"/>
  <c r="L107" i="3"/>
  <c r="L95" i="3"/>
  <c r="Q280" i="2"/>
  <c r="R280" i="2" s="1"/>
  <c r="Q292" i="2"/>
  <c r="R292" i="2" s="1"/>
  <c r="Q304" i="2"/>
  <c r="R304" i="2" s="1"/>
  <c r="V304" i="2" s="1"/>
  <c r="Q316" i="2"/>
  <c r="R316" i="2" s="1"/>
  <c r="Q328" i="2"/>
  <c r="R328" i="2" s="1"/>
  <c r="Q340" i="2"/>
  <c r="R340" i="2" s="1"/>
  <c r="Q352" i="2"/>
  <c r="R352" i="2" s="1"/>
  <c r="Q364" i="2"/>
  <c r="R364" i="2" s="1"/>
  <c r="Q376" i="2"/>
  <c r="R376" i="2" s="1"/>
  <c r="V376" i="2" s="1"/>
  <c r="Q388" i="2"/>
  <c r="R388" i="2" s="1"/>
  <c r="Q400" i="2"/>
  <c r="R400" i="2" s="1"/>
  <c r="Q412" i="2"/>
  <c r="R412" i="2" s="1"/>
  <c r="Q424" i="2"/>
  <c r="R424" i="2" s="1"/>
  <c r="Q436" i="2"/>
  <c r="R436" i="2" s="1"/>
  <c r="Q448" i="2"/>
  <c r="R448" i="2" s="1"/>
  <c r="Q460" i="2"/>
  <c r="R460" i="2" s="1"/>
  <c r="V460" i="2" s="1"/>
  <c r="Q472" i="2"/>
  <c r="R472" i="2" s="1"/>
  <c r="V472" i="2" s="1"/>
  <c r="Q484" i="2"/>
  <c r="R484" i="2" s="1"/>
  <c r="V484" i="2" s="1"/>
  <c r="Q496" i="2"/>
  <c r="R496" i="2" s="1"/>
  <c r="Q508" i="2"/>
  <c r="R508" i="2" s="1"/>
  <c r="Q520" i="2"/>
  <c r="R520" i="2" s="1"/>
  <c r="Q532" i="2"/>
  <c r="R532" i="2" s="1"/>
  <c r="Q544" i="2"/>
  <c r="R544" i="2" s="1"/>
  <c r="Q556" i="2"/>
  <c r="R556" i="2" s="1"/>
  <c r="V556" i="2" s="1"/>
  <c r="Q568" i="2"/>
  <c r="R568" i="2" s="1"/>
  <c r="Q580" i="2"/>
  <c r="R580" i="2" s="1"/>
  <c r="V580" i="2" s="1"/>
  <c r="Q592" i="2"/>
  <c r="R592" i="2" s="1"/>
  <c r="V592" i="2" s="1"/>
  <c r="Q604" i="2"/>
  <c r="R604" i="2" s="1"/>
  <c r="Q616" i="2"/>
  <c r="R616" i="2" s="1"/>
  <c r="V616" i="2" s="1"/>
  <c r="Q628" i="2"/>
  <c r="R628" i="2" s="1"/>
  <c r="Q640" i="2"/>
  <c r="R640" i="2" s="1"/>
  <c r="Q652" i="2"/>
  <c r="R652" i="2" s="1"/>
  <c r="Q664" i="2"/>
  <c r="R664" i="2" s="1"/>
  <c r="Q676" i="2"/>
  <c r="R676" i="2" s="1"/>
  <c r="Q688" i="2"/>
  <c r="R688" i="2" s="1"/>
  <c r="V688" i="2" s="1"/>
  <c r="Q700" i="2"/>
  <c r="R700" i="2" s="1"/>
  <c r="V700" i="2" s="1"/>
  <c r="Q712" i="2"/>
  <c r="R712" i="2" s="1"/>
  <c r="Q724" i="2"/>
  <c r="R724" i="2" s="1"/>
  <c r="Q736" i="2"/>
  <c r="R736" i="2" s="1"/>
  <c r="Q748" i="2"/>
  <c r="R748" i="2" s="1"/>
  <c r="V748" i="2" s="1"/>
  <c r="Q760" i="2"/>
  <c r="R760" i="2" s="1"/>
  <c r="L838" i="3"/>
  <c r="L839" i="3"/>
  <c r="L840" i="3"/>
  <c r="L778" i="3"/>
  <c r="L779" i="3"/>
  <c r="L756" i="3"/>
  <c r="L754" i="3"/>
  <c r="L755" i="3"/>
  <c r="L730" i="3"/>
  <c r="L718" i="3"/>
  <c r="L706" i="3"/>
  <c r="L695" i="3"/>
  <c r="L682" i="3"/>
  <c r="L683" i="3"/>
  <c r="L673" i="3"/>
  <c r="L670" i="3"/>
  <c r="L671" i="3"/>
  <c r="L672" i="3"/>
  <c r="L658" i="3"/>
  <c r="L622" i="3"/>
  <c r="L623" i="3"/>
  <c r="L624" i="3"/>
  <c r="L514" i="3"/>
  <c r="L517" i="3"/>
  <c r="L515" i="3"/>
  <c r="L516" i="3"/>
  <c r="L490" i="3"/>
  <c r="L469" i="3"/>
  <c r="L466" i="3"/>
  <c r="L467" i="3"/>
  <c r="L468" i="3"/>
  <c r="L455" i="3"/>
  <c r="L454" i="3"/>
  <c r="L430" i="3"/>
  <c r="L431" i="3"/>
  <c r="L432" i="3"/>
  <c r="L433" i="3"/>
  <c r="L418" i="3"/>
  <c r="L419" i="3"/>
  <c r="L420" i="3"/>
  <c r="L421" i="3"/>
  <c r="L406" i="3"/>
  <c r="L407" i="3"/>
  <c r="L408" i="3"/>
  <c r="L382" i="3"/>
  <c r="L383" i="3"/>
  <c r="L371" i="3"/>
  <c r="L372" i="3"/>
  <c r="L358" i="3"/>
  <c r="L359" i="3"/>
  <c r="L346" i="3"/>
  <c r="L336" i="3"/>
  <c r="L337" i="3"/>
  <c r="L335" i="3"/>
  <c r="L322" i="3"/>
  <c r="L323" i="3"/>
  <c r="L310" i="3"/>
  <c r="L311" i="3"/>
  <c r="L312" i="3"/>
  <c r="L313" i="3"/>
  <c r="L275" i="3"/>
  <c r="L274" i="3"/>
  <c r="L238" i="3"/>
  <c r="L239" i="3"/>
  <c r="L240" i="3"/>
  <c r="L226" i="3"/>
  <c r="L190" i="3"/>
  <c r="L192" i="3"/>
  <c r="L191" i="3"/>
  <c r="L70" i="3"/>
  <c r="L71" i="3"/>
  <c r="L10" i="3"/>
  <c r="L11" i="3"/>
  <c r="Q257" i="2"/>
  <c r="R257" i="2" s="1"/>
  <c r="V257" i="2" s="1"/>
  <c r="Q269" i="2"/>
  <c r="R269" i="2" s="1"/>
  <c r="Q281" i="2"/>
  <c r="R281" i="2" s="1"/>
  <c r="Q293" i="2"/>
  <c r="R293" i="2" s="1"/>
  <c r="V293" i="2" s="1"/>
  <c r="Q305" i="2"/>
  <c r="R305" i="2" s="1"/>
  <c r="Q317" i="2"/>
  <c r="R317" i="2" s="1"/>
  <c r="V317" i="2" s="1"/>
  <c r="Q329" i="2"/>
  <c r="R329" i="2" s="1"/>
  <c r="V329" i="2" s="1"/>
  <c r="Q341" i="2"/>
  <c r="R341" i="2" s="1"/>
  <c r="Q353" i="2"/>
  <c r="R353" i="2" s="1"/>
  <c r="V353" i="2" s="1"/>
  <c r="Q365" i="2"/>
  <c r="R365" i="2" s="1"/>
  <c r="Q377" i="2"/>
  <c r="R377" i="2" s="1"/>
  <c r="V377" i="2" s="1"/>
  <c r="Q389" i="2"/>
  <c r="R389" i="2" s="1"/>
  <c r="Q401" i="2"/>
  <c r="R401" i="2" s="1"/>
  <c r="Q413" i="2"/>
  <c r="R413" i="2" s="1"/>
  <c r="V413" i="2" s="1"/>
  <c r="Q425" i="2"/>
  <c r="R425" i="2" s="1"/>
  <c r="Q437" i="2"/>
  <c r="R437" i="2" s="1"/>
  <c r="V437" i="2" s="1"/>
  <c r="Q449" i="2"/>
  <c r="R449" i="2" s="1"/>
  <c r="Q461" i="2"/>
  <c r="R461" i="2" s="1"/>
  <c r="Q473" i="2"/>
  <c r="R473" i="2" s="1"/>
  <c r="Q485" i="2"/>
  <c r="R485" i="2" s="1"/>
  <c r="V485" i="2" s="1"/>
  <c r="Q497" i="2"/>
  <c r="R497" i="2" s="1"/>
  <c r="Q509" i="2"/>
  <c r="R509" i="2" s="1"/>
  <c r="V509" i="2" s="1"/>
  <c r="Q521" i="2"/>
  <c r="R521" i="2" s="1"/>
  <c r="Q533" i="2"/>
  <c r="R533" i="2" s="1"/>
  <c r="Q545" i="2"/>
  <c r="R545" i="2" s="1"/>
  <c r="V545" i="2" s="1"/>
  <c r="Q557" i="2"/>
  <c r="R557" i="2" s="1"/>
  <c r="Q569" i="2"/>
  <c r="R569" i="2" s="1"/>
  <c r="Q581" i="2"/>
  <c r="R581" i="2" s="1"/>
  <c r="Q593" i="2"/>
  <c r="R593" i="2" s="1"/>
  <c r="V593" i="2" s="1"/>
  <c r="Q605" i="2"/>
  <c r="R605" i="2" s="1"/>
  <c r="V605" i="2" s="1"/>
  <c r="Q617" i="2"/>
  <c r="R617" i="2" s="1"/>
  <c r="Q629" i="2"/>
  <c r="R629" i="2" s="1"/>
  <c r="Q641" i="2"/>
  <c r="R641" i="2" s="1"/>
  <c r="Q653" i="2"/>
  <c r="R653" i="2" s="1"/>
  <c r="Q665" i="2"/>
  <c r="R665" i="2" s="1"/>
  <c r="Q677" i="2"/>
  <c r="R677" i="2" s="1"/>
  <c r="Q689" i="2"/>
  <c r="R689" i="2" s="1"/>
  <c r="V689" i="2" s="1"/>
  <c r="Q701" i="2"/>
  <c r="R701" i="2" s="1"/>
  <c r="Q713" i="2"/>
  <c r="R713" i="2" s="1"/>
  <c r="V713" i="2" s="1"/>
  <c r="Q725" i="2"/>
  <c r="R725" i="2" s="1"/>
  <c r="V725" i="2" s="1"/>
  <c r="L1814" i="3"/>
  <c r="L265" i="3"/>
  <c r="L1089" i="3"/>
  <c r="L1090" i="3"/>
  <c r="L1079" i="3"/>
  <c r="L1077" i="3"/>
  <c r="L1078" i="3"/>
  <c r="L1080" i="3"/>
  <c r="L1041" i="3"/>
  <c r="L1031" i="3"/>
  <c r="L1029" i="3"/>
  <c r="L1030" i="3"/>
  <c r="L1005" i="3"/>
  <c r="L981" i="3"/>
  <c r="L982" i="3"/>
  <c r="L983" i="3"/>
  <c r="L984" i="3"/>
  <c r="L959" i="3"/>
  <c r="L960" i="3"/>
  <c r="L957" i="3"/>
  <c r="L945" i="3"/>
  <c r="L946" i="3"/>
  <c r="L923" i="3"/>
  <c r="L924" i="3"/>
  <c r="L909" i="3"/>
  <c r="L897" i="3"/>
  <c r="L898" i="3"/>
  <c r="L861" i="3"/>
  <c r="L862" i="3"/>
  <c r="L789" i="3"/>
  <c r="L765" i="3"/>
  <c r="L766" i="3"/>
  <c r="L767" i="3"/>
  <c r="L768" i="3"/>
  <c r="L741" i="3"/>
  <c r="L742" i="3"/>
  <c r="L743" i="3"/>
  <c r="L744" i="3"/>
  <c r="L657" i="3"/>
  <c r="L621" i="3"/>
  <c r="L574" i="3"/>
  <c r="L573" i="3"/>
  <c r="L549" i="3"/>
  <c r="L550" i="3"/>
  <c r="L551" i="3"/>
  <c r="L552" i="3"/>
  <c r="L537" i="3"/>
  <c r="L538" i="3"/>
  <c r="L539" i="3"/>
  <c r="L525" i="3"/>
  <c r="L526" i="3"/>
  <c r="L513" i="3"/>
  <c r="L465" i="3"/>
  <c r="L453" i="3"/>
  <c r="L443" i="3"/>
  <c r="L441" i="3"/>
  <c r="L442" i="3"/>
  <c r="L369" i="3"/>
  <c r="L297" i="3"/>
  <c r="L298" i="3"/>
  <c r="L299" i="3"/>
  <c r="L300" i="3"/>
  <c r="L249" i="3"/>
  <c r="L250" i="3"/>
  <c r="L251" i="3"/>
  <c r="L214" i="3"/>
  <c r="L213" i="3"/>
  <c r="L215" i="3"/>
  <c r="L216" i="3"/>
  <c r="L141" i="3"/>
  <c r="L142" i="3"/>
  <c r="L144" i="3"/>
  <c r="L143" i="3"/>
  <c r="L129" i="3"/>
  <c r="L130" i="3"/>
  <c r="L117" i="3"/>
  <c r="L118" i="3"/>
  <c r="L119" i="3"/>
  <c r="L81" i="3"/>
  <c r="L82" i="3"/>
  <c r="L84" i="3"/>
  <c r="L83" i="3"/>
  <c r="L33" i="3"/>
  <c r="L34" i="3"/>
  <c r="L36" i="3"/>
  <c r="Q270" i="2"/>
  <c r="R270" i="2" s="1"/>
  <c r="Q282" i="2"/>
  <c r="R282" i="2" s="1"/>
  <c r="V282" i="2" s="1"/>
  <c r="Q294" i="2"/>
  <c r="R294" i="2" s="1"/>
  <c r="Q306" i="2"/>
  <c r="R306" i="2" s="1"/>
  <c r="Q318" i="2"/>
  <c r="R318" i="2" s="1"/>
  <c r="Q330" i="2"/>
  <c r="R330" i="2" s="1"/>
  <c r="Q342" i="2"/>
  <c r="R342" i="2" s="1"/>
  <c r="Q354" i="2"/>
  <c r="R354" i="2" s="1"/>
  <c r="Q366" i="2"/>
  <c r="R366" i="2" s="1"/>
  <c r="V366" i="2" s="1"/>
  <c r="Q378" i="2"/>
  <c r="R378" i="2" s="1"/>
  <c r="Q390" i="2"/>
  <c r="R390" i="2" s="1"/>
  <c r="V390" i="2" s="1"/>
  <c r="Q402" i="2"/>
  <c r="R402" i="2" s="1"/>
  <c r="V402" i="2" s="1"/>
  <c r="Q414" i="2"/>
  <c r="R414" i="2" s="1"/>
  <c r="V414" i="2" s="1"/>
  <c r="Q426" i="2"/>
  <c r="R426" i="2" s="1"/>
  <c r="V426" i="2" s="1"/>
  <c r="Q438" i="2"/>
  <c r="R438" i="2" s="1"/>
  <c r="V438" i="2" s="1"/>
  <c r="Q450" i="2"/>
  <c r="R450" i="2" s="1"/>
  <c r="V450" i="2" s="1"/>
  <c r="Q462" i="2"/>
  <c r="R462" i="2" s="1"/>
  <c r="Q474" i="2"/>
  <c r="R474" i="2" s="1"/>
  <c r="Q486" i="2"/>
  <c r="R486" i="2" s="1"/>
  <c r="Q498" i="2"/>
  <c r="R498" i="2" s="1"/>
  <c r="Q510" i="2"/>
  <c r="R510" i="2" s="1"/>
  <c r="V510" i="2" s="1"/>
  <c r="Q522" i="2"/>
  <c r="R522" i="2" s="1"/>
  <c r="Q534" i="2"/>
  <c r="R534" i="2" s="1"/>
  <c r="Q546" i="2"/>
  <c r="R546" i="2" s="1"/>
  <c r="Q558" i="2"/>
  <c r="R558" i="2" s="1"/>
  <c r="Q570" i="2"/>
  <c r="R570" i="2" s="1"/>
  <c r="V570" i="2" s="1"/>
  <c r="Q582" i="2"/>
  <c r="R582" i="2" s="1"/>
  <c r="Q594" i="2"/>
  <c r="R594" i="2" s="1"/>
  <c r="Q606" i="2"/>
  <c r="R606" i="2" s="1"/>
  <c r="V606" i="2" s="1"/>
  <c r="L252" i="3"/>
  <c r="L1803" i="3"/>
  <c r="L1717" i="3"/>
  <c r="L1671" i="3"/>
  <c r="L1802" i="3"/>
  <c r="L1716" i="3"/>
  <c r="L1669" i="3"/>
  <c r="L1840" i="3"/>
  <c r="L1801" i="3"/>
  <c r="L1668" i="3"/>
  <c r="L1600" i="3"/>
  <c r="L1264" i="3"/>
  <c r="L1006" i="3"/>
  <c r="L1838" i="3"/>
  <c r="L731" i="3"/>
  <c r="L147" i="3"/>
  <c r="L1044" i="3"/>
  <c r="L49" i="3"/>
  <c r="L50" i="3"/>
  <c r="L51" i="3"/>
  <c r="L37" i="3"/>
  <c r="L38" i="3"/>
  <c r="L39" i="3"/>
  <c r="L1778" i="3"/>
  <c r="L1718" i="3"/>
  <c r="L1670" i="3"/>
  <c r="L1633" i="3"/>
  <c r="L1634" i="3"/>
  <c r="L1632" i="3"/>
  <c r="L1572" i="3"/>
  <c r="L1500" i="3"/>
  <c r="L1477" i="3"/>
  <c r="L1478" i="3"/>
  <c r="L1429" i="3"/>
  <c r="L1428" i="3"/>
  <c r="L1405" i="3"/>
  <c r="L1393" i="3"/>
  <c r="L1394" i="3"/>
  <c r="L1392" i="3"/>
  <c r="L1344" i="3"/>
  <c r="L1333" i="3"/>
  <c r="L1297" i="3"/>
  <c r="L1298" i="3"/>
  <c r="L1299" i="3"/>
  <c r="L1284" i="3"/>
  <c r="L1273" i="3"/>
  <c r="L1272" i="3"/>
  <c r="L1249" i="3"/>
  <c r="L1248" i="3"/>
  <c r="L1213" i="3"/>
  <c r="L1214" i="3"/>
  <c r="L1212" i="3"/>
  <c r="L1201" i="3"/>
  <c r="L1202" i="3"/>
  <c r="L1203" i="3"/>
  <c r="L1200" i="3"/>
  <c r="L1189" i="3"/>
  <c r="L1153" i="3"/>
  <c r="L1154" i="3"/>
  <c r="L1129" i="3"/>
  <c r="L1128" i="3"/>
  <c r="L1068" i="3"/>
  <c r="L1057" i="3"/>
  <c r="L1058" i="3"/>
  <c r="L1059" i="3"/>
  <c r="L1056" i="3"/>
  <c r="L1045" i="3"/>
  <c r="L1046" i="3"/>
  <c r="L1033" i="3"/>
  <c r="L1034" i="3"/>
  <c r="L1035" i="3"/>
  <c r="L1032" i="3"/>
  <c r="L997" i="3"/>
  <c r="L996" i="3"/>
  <c r="L901" i="3"/>
  <c r="L902" i="3"/>
  <c r="L903" i="3"/>
  <c r="L888" i="3"/>
  <c r="L877" i="3"/>
  <c r="L878" i="3"/>
  <c r="L876" i="3"/>
  <c r="L829" i="3"/>
  <c r="L830" i="3"/>
  <c r="L817" i="3"/>
  <c r="L818" i="3"/>
  <c r="L816" i="3"/>
  <c r="L805" i="3"/>
  <c r="L806" i="3"/>
  <c r="L807" i="3"/>
  <c r="L804" i="3"/>
  <c r="L780" i="3"/>
  <c r="L697" i="3"/>
  <c r="L698" i="3"/>
  <c r="L696" i="3"/>
  <c r="L685" i="3"/>
  <c r="L686" i="3"/>
  <c r="L661" i="3"/>
  <c r="L662" i="3"/>
  <c r="L663" i="3"/>
  <c r="L660" i="3"/>
  <c r="L649" i="3"/>
  <c r="L636" i="3"/>
  <c r="L613" i="3"/>
  <c r="L612" i="3"/>
  <c r="L590" i="3"/>
  <c r="L588" i="3"/>
  <c r="L589" i="3"/>
  <c r="L591" i="3"/>
  <c r="L576" i="3"/>
  <c r="L566" i="3"/>
  <c r="L564" i="3"/>
  <c r="L565" i="3"/>
  <c r="L528" i="3"/>
  <c r="L529" i="3"/>
  <c r="L504" i="3"/>
  <c r="L505" i="3"/>
  <c r="L456" i="3"/>
  <c r="L446" i="3"/>
  <c r="L444" i="3"/>
  <c r="L445" i="3"/>
  <c r="L447" i="3"/>
  <c r="L384" i="3"/>
  <c r="L362" i="3"/>
  <c r="L360" i="3"/>
  <c r="L361" i="3"/>
  <c r="L324" i="3"/>
  <c r="L278" i="3"/>
  <c r="L276" i="3"/>
  <c r="L277" i="3"/>
  <c r="L253" i="3"/>
  <c r="L1152" i="3"/>
  <c r="L1777" i="3"/>
  <c r="L1776" i="3"/>
  <c r="L1719" i="3"/>
  <c r="L1188" i="3"/>
  <c r="L120" i="3"/>
  <c r="L121" i="3"/>
  <c r="L122" i="3"/>
  <c r="L96" i="3"/>
  <c r="L72" i="3"/>
  <c r="L73" i="3"/>
  <c r="L60" i="3"/>
  <c r="L61" i="3"/>
  <c r="L48" i="3"/>
  <c r="L24" i="3"/>
  <c r="L25" i="3"/>
  <c r="L12" i="3"/>
  <c r="L13" i="3"/>
  <c r="Q7" i="2"/>
  <c r="R7" i="2" s="1"/>
  <c r="V7" i="2" s="1"/>
  <c r="Q19" i="2"/>
  <c r="R19" i="2" s="1"/>
  <c r="Q31" i="2"/>
  <c r="R31" i="2" s="1"/>
  <c r="Q43" i="2"/>
  <c r="R43" i="2" s="1"/>
  <c r="Q55" i="2"/>
  <c r="R55" i="2" s="1"/>
  <c r="Q67" i="2"/>
  <c r="R67" i="2" s="1"/>
  <c r="Q79" i="2"/>
  <c r="R79" i="2" s="1"/>
  <c r="Q91" i="2"/>
  <c r="R91" i="2" s="1"/>
  <c r="V91" i="2" s="1"/>
  <c r="Q103" i="2"/>
  <c r="R103" i="2" s="1"/>
  <c r="Q115" i="2"/>
  <c r="R115" i="2" s="1"/>
  <c r="Q127" i="2"/>
  <c r="R127" i="2" s="1"/>
  <c r="Q139" i="2"/>
  <c r="R139" i="2" s="1"/>
  <c r="Q151" i="2"/>
  <c r="R151" i="2" s="1"/>
  <c r="Q163" i="2"/>
  <c r="R163" i="2" s="1"/>
  <c r="V163" i="2" s="1"/>
  <c r="Q175" i="2"/>
  <c r="R175" i="2" s="1"/>
  <c r="V175" i="2" s="1"/>
  <c r="Q187" i="2"/>
  <c r="R187" i="2" s="1"/>
  <c r="Q199" i="2"/>
  <c r="R199" i="2" s="1"/>
  <c r="Q211" i="2"/>
  <c r="R211" i="2" s="1"/>
  <c r="Q223" i="2"/>
  <c r="R223" i="2" s="1"/>
  <c r="Q235" i="2"/>
  <c r="R235" i="2" s="1"/>
  <c r="Q247" i="2"/>
  <c r="R247" i="2" s="1"/>
  <c r="Q259" i="2"/>
  <c r="R259" i="2" s="1"/>
  <c r="V259" i="2" s="1"/>
  <c r="Q271" i="2"/>
  <c r="R271" i="2" s="1"/>
  <c r="V271" i="2" s="1"/>
  <c r="Q283" i="2"/>
  <c r="R283" i="2" s="1"/>
  <c r="Q295" i="2"/>
  <c r="R295" i="2" s="1"/>
  <c r="Q307" i="2"/>
  <c r="R307" i="2" s="1"/>
  <c r="V307" i="2" s="1"/>
  <c r="Q319" i="2"/>
  <c r="R319" i="2" s="1"/>
  <c r="V319" i="2" s="1"/>
  <c r="Q331" i="2"/>
  <c r="R331" i="2" s="1"/>
  <c r="Q343" i="2"/>
  <c r="R343" i="2" s="1"/>
  <c r="Q355" i="2"/>
  <c r="R355" i="2" s="1"/>
  <c r="Q367" i="2"/>
  <c r="R367" i="2" s="1"/>
  <c r="Q379" i="2"/>
  <c r="R379" i="2" s="1"/>
  <c r="Q391" i="2"/>
  <c r="R391" i="2" s="1"/>
  <c r="Q403" i="2"/>
  <c r="R403" i="2" s="1"/>
  <c r="Q415" i="2"/>
  <c r="R415" i="2" s="1"/>
  <c r="V415" i="2" s="1"/>
  <c r="Q427" i="2"/>
  <c r="R427" i="2" s="1"/>
  <c r="Q439" i="2"/>
  <c r="R439" i="2" s="1"/>
  <c r="V439" i="2" s="1"/>
  <c r="Q451" i="2"/>
  <c r="R451" i="2" s="1"/>
  <c r="Q463" i="2"/>
  <c r="R463" i="2" s="1"/>
  <c r="V463" i="2" s="1"/>
  <c r="Q475" i="2"/>
  <c r="R475" i="2" s="1"/>
  <c r="Q487" i="2"/>
  <c r="R487" i="2" s="1"/>
  <c r="Q499" i="2"/>
  <c r="R499" i="2" s="1"/>
  <c r="V499" i="2" s="1"/>
  <c r="Q511" i="2"/>
  <c r="R511" i="2" s="1"/>
  <c r="V511" i="2" s="1"/>
  <c r="Q523" i="2"/>
  <c r="R523" i="2" s="1"/>
  <c r="V523" i="2" s="1"/>
  <c r="Q535" i="2"/>
  <c r="R535" i="2" s="1"/>
  <c r="Q547" i="2"/>
  <c r="R547" i="2" s="1"/>
  <c r="V547" i="2" s="1"/>
  <c r="Q559" i="2"/>
  <c r="R559" i="2" s="1"/>
  <c r="Q571" i="2"/>
  <c r="R571" i="2" s="1"/>
  <c r="Q583" i="2"/>
  <c r="R583" i="2" s="1"/>
  <c r="V583" i="2" s="1"/>
  <c r="Q595" i="2"/>
  <c r="R595" i="2" s="1"/>
  <c r="Q607" i="2"/>
  <c r="R607" i="2" s="1"/>
  <c r="Q619" i="2"/>
  <c r="R619" i="2" s="1"/>
  <c r="Q631" i="2"/>
  <c r="R631" i="2" s="1"/>
  <c r="Q643" i="2"/>
  <c r="R643" i="2" s="1"/>
  <c r="Q655" i="2"/>
  <c r="R655" i="2" s="1"/>
  <c r="Q667" i="2"/>
  <c r="R667" i="2" s="1"/>
  <c r="V667" i="2" s="1"/>
  <c r="Q679" i="2"/>
  <c r="R679" i="2" s="1"/>
  <c r="Q691" i="2"/>
  <c r="R691" i="2" s="1"/>
  <c r="Q703" i="2"/>
  <c r="R703" i="2" s="1"/>
  <c r="V703" i="2" s="1"/>
  <c r="Q715" i="2"/>
  <c r="R715" i="2" s="1"/>
  <c r="Q727" i="2"/>
  <c r="R727" i="2" s="1"/>
  <c r="Q739" i="2"/>
  <c r="R739" i="2" s="1"/>
  <c r="Q751" i="2"/>
  <c r="R751" i="2" s="1"/>
  <c r="Q20" i="2"/>
  <c r="R20" i="2" s="1"/>
  <c r="V20" i="2" s="1"/>
  <c r="Q80" i="2"/>
  <c r="R80" i="2" s="1"/>
  <c r="V80" i="2" s="1"/>
  <c r="Q164" i="2"/>
  <c r="R164" i="2" s="1"/>
  <c r="Q224" i="2"/>
  <c r="R224" i="2" s="1"/>
  <c r="V224" i="2" s="1"/>
  <c r="Q296" i="2"/>
  <c r="R296" i="2" s="1"/>
  <c r="Q368" i="2"/>
  <c r="R368" i="2" s="1"/>
  <c r="Q476" i="2"/>
  <c r="R476" i="2" s="1"/>
  <c r="Q9" i="2"/>
  <c r="R9" i="2" s="1"/>
  <c r="Q57" i="2"/>
  <c r="R57" i="2" s="1"/>
  <c r="Q105" i="2"/>
  <c r="R105" i="2" s="1"/>
  <c r="V105" i="2" s="1"/>
  <c r="Q153" i="2"/>
  <c r="R153" i="2" s="1"/>
  <c r="Q201" i="2"/>
  <c r="R201" i="2" s="1"/>
  <c r="Q261" i="2"/>
  <c r="R261" i="2" s="1"/>
  <c r="V261" i="2" s="1"/>
  <c r="Q321" i="2"/>
  <c r="R321" i="2" s="1"/>
  <c r="V321" i="2" s="1"/>
  <c r="Q369" i="2"/>
  <c r="R369" i="2" s="1"/>
  <c r="Q417" i="2"/>
  <c r="R417" i="2" s="1"/>
  <c r="V417" i="2" s="1"/>
  <c r="Q573" i="2"/>
  <c r="R573" i="2" s="1"/>
  <c r="Q657" i="2"/>
  <c r="R657" i="2" s="1"/>
  <c r="Q68" i="2"/>
  <c r="R68" i="2" s="1"/>
  <c r="Q140" i="2"/>
  <c r="R140" i="2" s="1"/>
  <c r="V140" i="2" s="1"/>
  <c r="Q200" i="2"/>
  <c r="R200" i="2" s="1"/>
  <c r="Q260" i="2"/>
  <c r="R260" i="2" s="1"/>
  <c r="V260" i="2" s="1"/>
  <c r="Q332" i="2"/>
  <c r="R332" i="2" s="1"/>
  <c r="Q380" i="2"/>
  <c r="R380" i="2" s="1"/>
  <c r="V380" i="2" s="1"/>
  <c r="Q440" i="2"/>
  <c r="R440" i="2" s="1"/>
  <c r="V440" i="2" s="1"/>
  <c r="Q500" i="2"/>
  <c r="R500" i="2" s="1"/>
  <c r="Q548" i="2"/>
  <c r="R548" i="2" s="1"/>
  <c r="Q572" i="2"/>
  <c r="R572" i="2" s="1"/>
  <c r="V572" i="2" s="1"/>
  <c r="Q632" i="2"/>
  <c r="R632" i="2" s="1"/>
  <c r="V632" i="2" s="1"/>
  <c r="Q81" i="2"/>
  <c r="R81" i="2" s="1"/>
  <c r="V81" i="2" s="1"/>
  <c r="Q129" i="2"/>
  <c r="R129" i="2" s="1"/>
  <c r="Q177" i="2"/>
  <c r="R177" i="2" s="1"/>
  <c r="V177" i="2" s="1"/>
  <c r="Q237" i="2"/>
  <c r="R237" i="2" s="1"/>
  <c r="Q297" i="2"/>
  <c r="R297" i="2" s="1"/>
  <c r="Q333" i="2"/>
  <c r="R333" i="2" s="1"/>
  <c r="V333" i="2" s="1"/>
  <c r="Q381" i="2"/>
  <c r="R381" i="2" s="1"/>
  <c r="Q441" i="2"/>
  <c r="R441" i="2" s="1"/>
  <c r="Q104" i="2"/>
  <c r="R104" i="2" s="1"/>
  <c r="Q45" i="2"/>
  <c r="R45" i="2" s="1"/>
  <c r="Q93" i="2"/>
  <c r="R93" i="2" s="1"/>
  <c r="Q141" i="2"/>
  <c r="R141" i="2" s="1"/>
  <c r="Q189" i="2"/>
  <c r="R189" i="2" s="1"/>
  <c r="Q225" i="2"/>
  <c r="R225" i="2" s="1"/>
  <c r="V225" i="2" s="1"/>
  <c r="Q273" i="2"/>
  <c r="R273" i="2" s="1"/>
  <c r="Q345" i="2"/>
  <c r="R345" i="2" s="1"/>
  <c r="Q393" i="2"/>
  <c r="R393" i="2" s="1"/>
  <c r="Q465" i="2"/>
  <c r="R465" i="2" s="1"/>
  <c r="Q8" i="2"/>
  <c r="R8" i="2" s="1"/>
  <c r="Q44" i="2"/>
  <c r="R44" i="2" s="1"/>
  <c r="Q92" i="2"/>
  <c r="R92" i="2" s="1"/>
  <c r="V92" i="2" s="1"/>
  <c r="Q152" i="2"/>
  <c r="R152" i="2" s="1"/>
  <c r="Q212" i="2"/>
  <c r="R212" i="2" s="1"/>
  <c r="Q248" i="2"/>
  <c r="R248" i="2" s="1"/>
  <c r="V248" i="2" s="1"/>
  <c r="Q344" i="2"/>
  <c r="R344" i="2" s="1"/>
  <c r="Q392" i="2"/>
  <c r="R392" i="2" s="1"/>
  <c r="V392" i="2" s="1"/>
  <c r="Q428" i="2"/>
  <c r="R428" i="2" s="1"/>
  <c r="Q464" i="2"/>
  <c r="R464" i="2" s="1"/>
  <c r="V464" i="2" s="1"/>
  <c r="Q524" i="2"/>
  <c r="R524" i="2" s="1"/>
  <c r="V524" i="2" s="1"/>
  <c r="Q560" i="2"/>
  <c r="R560" i="2" s="1"/>
  <c r="V560" i="2" s="1"/>
  <c r="Q596" i="2"/>
  <c r="R596" i="2" s="1"/>
  <c r="Q608" i="2"/>
  <c r="R608" i="2" s="1"/>
  <c r="Q644" i="2"/>
  <c r="R644" i="2" s="1"/>
  <c r="V644" i="2" s="1"/>
  <c r="Q668" i="2"/>
  <c r="R668" i="2" s="1"/>
  <c r="V668" i="2" s="1"/>
  <c r="Q680" i="2"/>
  <c r="R680" i="2" s="1"/>
  <c r="Q704" i="2"/>
  <c r="R704" i="2" s="1"/>
  <c r="V704" i="2" s="1"/>
  <c r="Q21" i="2"/>
  <c r="R21" i="2" s="1"/>
  <c r="V21" i="2" s="1"/>
  <c r="Q69" i="2"/>
  <c r="R69" i="2" s="1"/>
  <c r="Q117" i="2"/>
  <c r="R117" i="2" s="1"/>
  <c r="Q165" i="2"/>
  <c r="R165" i="2" s="1"/>
  <c r="Q213" i="2"/>
  <c r="R213" i="2" s="1"/>
  <c r="Q357" i="2"/>
  <c r="R357" i="2" s="1"/>
  <c r="V357" i="2" s="1"/>
  <c r="Q405" i="2"/>
  <c r="R405" i="2" s="1"/>
  <c r="Q477" i="2"/>
  <c r="R477" i="2" s="1"/>
  <c r="Q32" i="2"/>
  <c r="R32" i="2" s="1"/>
  <c r="Q116" i="2"/>
  <c r="R116" i="2" s="1"/>
  <c r="Q188" i="2"/>
  <c r="R188" i="2" s="1"/>
  <c r="Q272" i="2"/>
  <c r="R272" i="2" s="1"/>
  <c r="V272" i="2" s="1"/>
  <c r="Q356" i="2"/>
  <c r="R356" i="2" s="1"/>
  <c r="V356" i="2" s="1"/>
  <c r="Q416" i="2"/>
  <c r="R416" i="2" s="1"/>
  <c r="Q536" i="2"/>
  <c r="R536" i="2" s="1"/>
  <c r="Q584" i="2"/>
  <c r="R584" i="2" s="1"/>
  <c r="V584" i="2" s="1"/>
  <c r="Q620" i="2"/>
  <c r="R620" i="2" s="1"/>
  <c r="V620" i="2" s="1"/>
  <c r="Q656" i="2"/>
  <c r="R656" i="2" s="1"/>
  <c r="V656" i="2" s="1"/>
  <c r="Q692" i="2"/>
  <c r="R692" i="2" s="1"/>
  <c r="V692" i="2" s="1"/>
  <c r="Q56" i="2"/>
  <c r="R56" i="2" s="1"/>
  <c r="V56" i="2" s="1"/>
  <c r="Q128" i="2"/>
  <c r="R128" i="2" s="1"/>
  <c r="V128" i="2" s="1"/>
  <c r="Q176" i="2"/>
  <c r="R176" i="2" s="1"/>
  <c r="Q236" i="2"/>
  <c r="R236" i="2" s="1"/>
  <c r="Q320" i="2"/>
  <c r="R320" i="2" s="1"/>
  <c r="Q404" i="2"/>
  <c r="R404" i="2" s="1"/>
  <c r="Q157" i="2"/>
  <c r="R157" i="2" s="1"/>
  <c r="V157" i="2" s="1"/>
  <c r="Q2" i="2"/>
  <c r="R2" i="2" s="1"/>
  <c r="Q13" i="2"/>
  <c r="R13" i="2" s="1"/>
  <c r="Q85" i="2"/>
  <c r="R85" i="2" s="1"/>
  <c r="V85" i="2" s="1"/>
  <c r="Q169" i="2"/>
  <c r="R169" i="2" s="1"/>
  <c r="V169" i="2" s="1"/>
  <c r="Q241" i="2"/>
  <c r="R241" i="2" s="1"/>
  <c r="Q313" i="2"/>
  <c r="R313" i="2" s="1"/>
  <c r="Q385" i="2"/>
  <c r="R385" i="2" s="1"/>
  <c r="Q433" i="2"/>
  <c r="R433" i="2" s="1"/>
  <c r="Q505" i="2"/>
  <c r="R505" i="2" s="1"/>
  <c r="V505" i="2" s="1"/>
  <c r="Q601" i="2"/>
  <c r="R601" i="2" s="1"/>
  <c r="Q38" i="2"/>
  <c r="R38" i="2" s="1"/>
  <c r="V38" i="2" s="1"/>
  <c r="Q3" i="2"/>
  <c r="R3" i="2" s="1"/>
  <c r="Q15" i="2"/>
  <c r="R15" i="2" s="1"/>
  <c r="Q27" i="2"/>
  <c r="R27" i="2" s="1"/>
  <c r="Q39" i="2"/>
  <c r="R39" i="2" s="1"/>
  <c r="Q51" i="2"/>
  <c r="R51" i="2" s="1"/>
  <c r="Q63" i="2"/>
  <c r="R63" i="2" s="1"/>
  <c r="Q75" i="2"/>
  <c r="R75" i="2" s="1"/>
  <c r="Q87" i="2"/>
  <c r="R87" i="2" s="1"/>
  <c r="V87" i="2" s="1"/>
  <c r="Q99" i="2"/>
  <c r="R99" i="2" s="1"/>
  <c r="Q111" i="2"/>
  <c r="R111" i="2" s="1"/>
  <c r="Q123" i="2"/>
  <c r="R123" i="2" s="1"/>
  <c r="V123" i="2" s="1"/>
  <c r="Q135" i="2"/>
  <c r="R135" i="2" s="1"/>
  <c r="Q147" i="2"/>
  <c r="R147" i="2" s="1"/>
  <c r="V147" i="2" s="1"/>
  <c r="Q159" i="2"/>
  <c r="R159" i="2" s="1"/>
  <c r="Q171" i="2"/>
  <c r="R171" i="2" s="1"/>
  <c r="Q183" i="2"/>
  <c r="R183" i="2" s="1"/>
  <c r="V183" i="2" s="1"/>
  <c r="Q195" i="2"/>
  <c r="R195" i="2" s="1"/>
  <c r="Q207" i="2"/>
  <c r="R207" i="2" s="1"/>
  <c r="V207" i="2" s="1"/>
  <c r="Q219" i="2"/>
  <c r="R219" i="2" s="1"/>
  <c r="V219" i="2" s="1"/>
  <c r="Q231" i="2"/>
  <c r="R231" i="2" s="1"/>
  <c r="Q243" i="2"/>
  <c r="R243" i="2" s="1"/>
  <c r="Q255" i="2"/>
  <c r="R255" i="2" s="1"/>
  <c r="Q267" i="2"/>
  <c r="R267" i="2" s="1"/>
  <c r="Q279" i="2"/>
  <c r="R279" i="2" s="1"/>
  <c r="Q291" i="2"/>
  <c r="R291" i="2" s="1"/>
  <c r="V291" i="2" s="1"/>
  <c r="Q303" i="2"/>
  <c r="R303" i="2" s="1"/>
  <c r="V303" i="2" s="1"/>
  <c r="Q315" i="2"/>
  <c r="R315" i="2" s="1"/>
  <c r="V315" i="2" s="1"/>
  <c r="Q327" i="2"/>
  <c r="R327" i="2" s="1"/>
  <c r="Q339" i="2"/>
  <c r="R339" i="2" s="1"/>
  <c r="Q351" i="2"/>
  <c r="R351" i="2" s="1"/>
  <c r="Q363" i="2"/>
  <c r="R363" i="2" s="1"/>
  <c r="Q375" i="2"/>
  <c r="R375" i="2" s="1"/>
  <c r="V375" i="2" s="1"/>
  <c r="Q387" i="2"/>
  <c r="R387" i="2" s="1"/>
  <c r="Q399" i="2"/>
  <c r="R399" i="2" s="1"/>
  <c r="Q411" i="2"/>
  <c r="R411" i="2" s="1"/>
  <c r="Q423" i="2"/>
  <c r="R423" i="2" s="1"/>
  <c r="Q435" i="2"/>
  <c r="R435" i="2" s="1"/>
  <c r="Q447" i="2"/>
  <c r="R447" i="2" s="1"/>
  <c r="V447" i="2" s="1"/>
  <c r="Q459" i="2"/>
  <c r="R459" i="2" s="1"/>
  <c r="Q471" i="2"/>
  <c r="R471" i="2" s="1"/>
  <c r="Q483" i="2"/>
  <c r="R483" i="2" s="1"/>
  <c r="V483" i="2" s="1"/>
  <c r="Q495" i="2"/>
  <c r="R495" i="2" s="1"/>
  <c r="Q507" i="2"/>
  <c r="R507" i="2" s="1"/>
  <c r="V507" i="2" s="1"/>
  <c r="Q519" i="2"/>
  <c r="R519" i="2" s="1"/>
  <c r="Q531" i="2"/>
  <c r="R531" i="2" s="1"/>
  <c r="Q543" i="2"/>
  <c r="R543" i="2" s="1"/>
  <c r="Q37" i="2"/>
  <c r="R37" i="2" s="1"/>
  <c r="V37" i="2" s="1"/>
  <c r="Q97" i="2"/>
  <c r="R97" i="2" s="1"/>
  <c r="Q181" i="2"/>
  <c r="R181" i="2" s="1"/>
  <c r="Q253" i="2"/>
  <c r="R253" i="2" s="1"/>
  <c r="Q325" i="2"/>
  <c r="R325" i="2" s="1"/>
  <c r="Q409" i="2"/>
  <c r="R409" i="2" s="1"/>
  <c r="V409" i="2" s="1"/>
  <c r="Q469" i="2"/>
  <c r="R469" i="2" s="1"/>
  <c r="Q541" i="2"/>
  <c r="R541" i="2" s="1"/>
  <c r="Q577" i="2"/>
  <c r="R577" i="2" s="1"/>
  <c r="Q625" i="2"/>
  <c r="R625" i="2" s="1"/>
  <c r="Q649" i="2"/>
  <c r="R649" i="2" s="1"/>
  <c r="V649" i="2" s="1"/>
  <c r="Q697" i="2"/>
  <c r="R697" i="2" s="1"/>
  <c r="V697" i="2" s="1"/>
  <c r="Q26" i="2"/>
  <c r="R26" i="2" s="1"/>
  <c r="V26" i="2" s="1"/>
  <c r="Q108" i="2"/>
  <c r="R108" i="2" s="1"/>
  <c r="Q61" i="2"/>
  <c r="R61" i="2" s="1"/>
  <c r="V61" i="2" s="1"/>
  <c r="Q145" i="2"/>
  <c r="R145" i="2" s="1"/>
  <c r="Q229" i="2"/>
  <c r="R229" i="2" s="1"/>
  <c r="V229" i="2" s="1"/>
  <c r="Q301" i="2"/>
  <c r="R301" i="2" s="1"/>
  <c r="Q361" i="2"/>
  <c r="R361" i="2" s="1"/>
  <c r="Q445" i="2"/>
  <c r="R445" i="2" s="1"/>
  <c r="Q529" i="2"/>
  <c r="R529" i="2" s="1"/>
  <c r="Q14" i="2"/>
  <c r="R14" i="2" s="1"/>
  <c r="V14" i="2" s="1"/>
  <c r="Q73" i="2"/>
  <c r="R73" i="2" s="1"/>
  <c r="V73" i="2" s="1"/>
  <c r="Q133" i="2"/>
  <c r="R133" i="2" s="1"/>
  <c r="V133" i="2" s="1"/>
  <c r="Q193" i="2"/>
  <c r="R193" i="2" s="1"/>
  <c r="V193" i="2" s="1"/>
  <c r="Q265" i="2"/>
  <c r="R265" i="2" s="1"/>
  <c r="V265" i="2" s="1"/>
  <c r="Q337" i="2"/>
  <c r="R337" i="2" s="1"/>
  <c r="Q421" i="2"/>
  <c r="R421" i="2" s="1"/>
  <c r="Q481" i="2"/>
  <c r="R481" i="2" s="1"/>
  <c r="Q553" i="2"/>
  <c r="R553" i="2" s="1"/>
  <c r="Q589" i="2"/>
  <c r="R589" i="2" s="1"/>
  <c r="Q673" i="2"/>
  <c r="R673" i="2" s="1"/>
  <c r="Q25" i="2"/>
  <c r="R25" i="2" s="1"/>
  <c r="Q109" i="2"/>
  <c r="R109" i="2" s="1"/>
  <c r="Q217" i="2"/>
  <c r="R217" i="2" s="1"/>
  <c r="Q277" i="2"/>
  <c r="R277" i="2" s="1"/>
  <c r="Q349" i="2"/>
  <c r="R349" i="2" s="1"/>
  <c r="V349" i="2" s="1"/>
  <c r="Q397" i="2"/>
  <c r="R397" i="2" s="1"/>
  <c r="Q457" i="2"/>
  <c r="R457" i="2" s="1"/>
  <c r="Q517" i="2"/>
  <c r="R517" i="2" s="1"/>
  <c r="Q565" i="2"/>
  <c r="R565" i="2" s="1"/>
  <c r="Q613" i="2"/>
  <c r="R613" i="2" s="1"/>
  <c r="Q637" i="2"/>
  <c r="R637" i="2" s="1"/>
  <c r="Q661" i="2"/>
  <c r="R661" i="2" s="1"/>
  <c r="Q685" i="2"/>
  <c r="R685" i="2" s="1"/>
  <c r="Q709" i="2"/>
  <c r="R709" i="2" s="1"/>
  <c r="Q721" i="2"/>
  <c r="R721" i="2" s="1"/>
  <c r="Q733" i="2"/>
  <c r="R733" i="2" s="1"/>
  <c r="V733" i="2" s="1"/>
  <c r="Q745" i="2"/>
  <c r="R745" i="2" s="1"/>
  <c r="Q757" i="2"/>
  <c r="R757" i="2" s="1"/>
  <c r="Q49" i="2"/>
  <c r="R49" i="2" s="1"/>
  <c r="Q121" i="2"/>
  <c r="R121" i="2" s="1"/>
  <c r="Q205" i="2"/>
  <c r="R205" i="2" s="1"/>
  <c r="Q289" i="2"/>
  <c r="R289" i="2" s="1"/>
  <c r="Q373" i="2"/>
  <c r="R373" i="2" s="1"/>
  <c r="V373" i="2" s="1"/>
  <c r="Q493" i="2"/>
  <c r="R493" i="2" s="1"/>
  <c r="Q555" i="2"/>
  <c r="R555" i="2" s="1"/>
  <c r="V555" i="2" s="1"/>
  <c r="Q567" i="2"/>
  <c r="R567" i="2" s="1"/>
  <c r="V567" i="2" s="1"/>
  <c r="Q579" i="2"/>
  <c r="R579" i="2" s="1"/>
  <c r="V579" i="2" s="1"/>
  <c r="Q591" i="2"/>
  <c r="R591" i="2" s="1"/>
  <c r="Q603" i="2"/>
  <c r="R603" i="2" s="1"/>
  <c r="Q615" i="2"/>
  <c r="R615" i="2" s="1"/>
  <c r="V615" i="2" s="1"/>
  <c r="Q627" i="2"/>
  <c r="R627" i="2" s="1"/>
  <c r="Q639" i="2"/>
  <c r="R639" i="2" s="1"/>
  <c r="V639" i="2" s="1"/>
  <c r="Q651" i="2"/>
  <c r="R651" i="2" s="1"/>
  <c r="Q663" i="2"/>
  <c r="R663" i="2" s="1"/>
  <c r="Q675" i="2"/>
  <c r="R675" i="2" s="1"/>
  <c r="Q687" i="2"/>
  <c r="R687" i="2" s="1"/>
  <c r="Q699" i="2"/>
  <c r="R699" i="2" s="1"/>
  <c r="Q711" i="2"/>
  <c r="R711" i="2" s="1"/>
  <c r="Q723" i="2"/>
  <c r="R723" i="2" s="1"/>
  <c r="V723" i="2" s="1"/>
  <c r="Q735" i="2"/>
  <c r="R735" i="2" s="1"/>
  <c r="Q747" i="2"/>
  <c r="R747" i="2" s="1"/>
  <c r="V747" i="2" s="1"/>
  <c r="Q759" i="2"/>
  <c r="R759" i="2" s="1"/>
  <c r="Q513" i="2"/>
  <c r="R513" i="2" s="1"/>
  <c r="Q763" i="2"/>
  <c r="R763" i="2" s="1"/>
  <c r="Q728" i="2"/>
  <c r="R728" i="2" s="1"/>
  <c r="V728" i="2" s="1"/>
  <c r="Q752" i="2"/>
  <c r="R752" i="2" s="1"/>
  <c r="Q764" i="2"/>
  <c r="R764" i="2" s="1"/>
  <c r="Q489" i="2"/>
  <c r="R489" i="2" s="1"/>
  <c r="Q501" i="2"/>
  <c r="R501" i="2" s="1"/>
  <c r="Q525" i="2"/>
  <c r="R525" i="2" s="1"/>
  <c r="Q549" i="2"/>
  <c r="R549" i="2" s="1"/>
  <c r="Q561" i="2"/>
  <c r="R561" i="2" s="1"/>
  <c r="Q585" i="2"/>
  <c r="R585" i="2" s="1"/>
  <c r="Q609" i="2"/>
  <c r="R609" i="2" s="1"/>
  <c r="V609" i="2" s="1"/>
  <c r="Q621" i="2"/>
  <c r="R621" i="2" s="1"/>
  <c r="V621" i="2" s="1"/>
  <c r="Q633" i="2"/>
  <c r="R633" i="2" s="1"/>
  <c r="Q669" i="2"/>
  <c r="R669" i="2" s="1"/>
  <c r="Q693" i="2"/>
  <c r="R693" i="2" s="1"/>
  <c r="Q705" i="2"/>
  <c r="R705" i="2" s="1"/>
  <c r="V705" i="2" s="1"/>
  <c r="Q729" i="2"/>
  <c r="R729" i="2" s="1"/>
  <c r="Q753" i="2"/>
  <c r="R753" i="2" s="1"/>
  <c r="V753" i="2" s="1"/>
  <c r="Q765" i="2"/>
  <c r="R765" i="2" s="1"/>
  <c r="Q334" i="2"/>
  <c r="R334" i="2" s="1"/>
  <c r="V334" i="2" s="1"/>
  <c r="Q346" i="2"/>
  <c r="R346" i="2" s="1"/>
  <c r="Q358" i="2"/>
  <c r="R358" i="2" s="1"/>
  <c r="Q370" i="2"/>
  <c r="R370" i="2" s="1"/>
  <c r="Q382" i="2"/>
  <c r="R382" i="2" s="1"/>
  <c r="Q394" i="2"/>
  <c r="R394" i="2" s="1"/>
  <c r="Q406" i="2"/>
  <c r="R406" i="2" s="1"/>
  <c r="Q418" i="2"/>
  <c r="R418" i="2" s="1"/>
  <c r="Q430" i="2"/>
  <c r="R430" i="2" s="1"/>
  <c r="V430" i="2" s="1"/>
  <c r="Q442" i="2"/>
  <c r="R442" i="2" s="1"/>
  <c r="Q454" i="2"/>
  <c r="R454" i="2" s="1"/>
  <c r="Q466" i="2"/>
  <c r="R466" i="2" s="1"/>
  <c r="Q478" i="2"/>
  <c r="R478" i="2" s="1"/>
  <c r="Q490" i="2"/>
  <c r="R490" i="2" s="1"/>
  <c r="Q502" i="2"/>
  <c r="R502" i="2" s="1"/>
  <c r="V502" i="2" s="1"/>
  <c r="Q514" i="2"/>
  <c r="R514" i="2" s="1"/>
  <c r="V514" i="2" s="1"/>
  <c r="Q526" i="2"/>
  <c r="R526" i="2" s="1"/>
  <c r="Q538" i="2"/>
  <c r="R538" i="2" s="1"/>
  <c r="V538" i="2" s="1"/>
  <c r="Q550" i="2"/>
  <c r="R550" i="2" s="1"/>
  <c r="Q562" i="2"/>
  <c r="R562" i="2" s="1"/>
  <c r="Q574" i="2"/>
  <c r="R574" i="2" s="1"/>
  <c r="Q586" i="2"/>
  <c r="R586" i="2" s="1"/>
  <c r="Q598" i="2"/>
  <c r="R598" i="2" s="1"/>
  <c r="Q610" i="2"/>
  <c r="R610" i="2" s="1"/>
  <c r="V610" i="2" s="1"/>
  <c r="Q622" i="2"/>
  <c r="R622" i="2" s="1"/>
  <c r="V622" i="2" s="1"/>
  <c r="Q634" i="2"/>
  <c r="R634" i="2" s="1"/>
  <c r="Q646" i="2"/>
  <c r="R646" i="2" s="1"/>
  <c r="V646" i="2" s="1"/>
  <c r="Q658" i="2"/>
  <c r="R658" i="2" s="1"/>
  <c r="Q670" i="2"/>
  <c r="R670" i="2" s="1"/>
  <c r="Q682" i="2"/>
  <c r="R682" i="2" s="1"/>
  <c r="Q694" i="2"/>
  <c r="R694" i="2" s="1"/>
  <c r="Q706" i="2"/>
  <c r="R706" i="2" s="1"/>
  <c r="V706" i="2" s="1"/>
  <c r="Q718" i="2"/>
  <c r="R718" i="2" s="1"/>
  <c r="Q730" i="2"/>
  <c r="R730" i="2" s="1"/>
  <c r="Q742" i="2"/>
  <c r="R742" i="2" s="1"/>
  <c r="V742" i="2" s="1"/>
  <c r="Q754" i="2"/>
  <c r="R754" i="2" s="1"/>
  <c r="Q766" i="2"/>
  <c r="R766" i="2" s="1"/>
  <c r="V766" i="2" s="1"/>
  <c r="Q732" i="2"/>
  <c r="R732" i="2" s="1"/>
  <c r="Q756" i="2"/>
  <c r="R756" i="2" s="1"/>
  <c r="V756" i="2" s="1"/>
  <c r="Q50" i="2"/>
  <c r="R50" i="2" s="1"/>
  <c r="Q62" i="2"/>
  <c r="R62" i="2" s="1"/>
  <c r="Q74" i="2"/>
  <c r="R74" i="2" s="1"/>
  <c r="V74" i="2" s="1"/>
  <c r="Q86" i="2"/>
  <c r="R86" i="2" s="1"/>
  <c r="Q98" i="2"/>
  <c r="R98" i="2" s="1"/>
  <c r="Q110" i="2"/>
  <c r="R110" i="2" s="1"/>
  <c r="Q122" i="2"/>
  <c r="R122" i="2" s="1"/>
  <c r="V122" i="2" s="1"/>
  <c r="Q134" i="2"/>
  <c r="R134" i="2" s="1"/>
  <c r="Q146" i="2"/>
  <c r="R146" i="2" s="1"/>
  <c r="Q158" i="2"/>
  <c r="R158" i="2" s="1"/>
  <c r="V158" i="2" s="1"/>
  <c r="Q170" i="2"/>
  <c r="R170" i="2" s="1"/>
  <c r="Q182" i="2"/>
  <c r="R182" i="2" s="1"/>
  <c r="V182" i="2" s="1"/>
  <c r="Q194" i="2"/>
  <c r="R194" i="2" s="1"/>
  <c r="Q206" i="2"/>
  <c r="R206" i="2" s="1"/>
  <c r="Q218" i="2"/>
  <c r="R218" i="2" s="1"/>
  <c r="Q230" i="2"/>
  <c r="R230" i="2" s="1"/>
  <c r="V230" i="2" s="1"/>
  <c r="Q242" i="2"/>
  <c r="R242" i="2" s="1"/>
  <c r="V242" i="2" s="1"/>
  <c r="Q254" i="2"/>
  <c r="R254" i="2" s="1"/>
  <c r="Q266" i="2"/>
  <c r="R266" i="2" s="1"/>
  <c r="Q278" i="2"/>
  <c r="R278" i="2" s="1"/>
  <c r="V278" i="2" s="1"/>
  <c r="Q290" i="2"/>
  <c r="R290" i="2" s="1"/>
  <c r="Q302" i="2"/>
  <c r="R302" i="2" s="1"/>
  <c r="V302" i="2" s="1"/>
  <c r="Q314" i="2"/>
  <c r="R314" i="2" s="1"/>
  <c r="Q326" i="2"/>
  <c r="R326" i="2" s="1"/>
  <c r="Q338" i="2"/>
  <c r="R338" i="2" s="1"/>
  <c r="Q350" i="2"/>
  <c r="R350" i="2" s="1"/>
  <c r="Q362" i="2"/>
  <c r="R362" i="2" s="1"/>
  <c r="Q374" i="2"/>
  <c r="R374" i="2" s="1"/>
  <c r="Q386" i="2"/>
  <c r="R386" i="2" s="1"/>
  <c r="V386" i="2" s="1"/>
  <c r="Q398" i="2"/>
  <c r="R398" i="2" s="1"/>
  <c r="V398" i="2" s="1"/>
  <c r="Q410" i="2"/>
  <c r="R410" i="2" s="1"/>
  <c r="Q422" i="2"/>
  <c r="R422" i="2" s="1"/>
  <c r="Q434" i="2"/>
  <c r="R434" i="2" s="1"/>
  <c r="Q446" i="2"/>
  <c r="R446" i="2" s="1"/>
  <c r="V446" i="2" s="1"/>
  <c r="Q458" i="2"/>
  <c r="R458" i="2" s="1"/>
  <c r="Q470" i="2"/>
  <c r="R470" i="2" s="1"/>
  <c r="Q482" i="2"/>
  <c r="R482" i="2" s="1"/>
  <c r="V482" i="2" s="1"/>
  <c r="Q494" i="2"/>
  <c r="R494" i="2" s="1"/>
  <c r="Q506" i="2"/>
  <c r="R506" i="2" s="1"/>
  <c r="Q518" i="2"/>
  <c r="R518" i="2" s="1"/>
  <c r="Q530" i="2"/>
  <c r="R530" i="2" s="1"/>
  <c r="Q542" i="2"/>
  <c r="R542" i="2" s="1"/>
  <c r="V542" i="2" s="1"/>
  <c r="Q554" i="2"/>
  <c r="R554" i="2" s="1"/>
  <c r="Q566" i="2"/>
  <c r="R566" i="2" s="1"/>
  <c r="Q578" i="2"/>
  <c r="R578" i="2" s="1"/>
  <c r="Q590" i="2"/>
  <c r="R590" i="2" s="1"/>
  <c r="Q602" i="2"/>
  <c r="R602" i="2" s="1"/>
  <c r="Q614" i="2"/>
  <c r="R614" i="2" s="1"/>
  <c r="Q626" i="2"/>
  <c r="R626" i="2" s="1"/>
  <c r="Q638" i="2"/>
  <c r="R638" i="2" s="1"/>
  <c r="Q650" i="2"/>
  <c r="R650" i="2" s="1"/>
  <c r="Q662" i="2"/>
  <c r="R662" i="2" s="1"/>
  <c r="Q674" i="2"/>
  <c r="R674" i="2" s="1"/>
  <c r="Q686" i="2"/>
  <c r="R686" i="2" s="1"/>
  <c r="V686" i="2" s="1"/>
  <c r="Q698" i="2"/>
  <c r="R698" i="2" s="1"/>
  <c r="Q710" i="2"/>
  <c r="R710" i="2" s="1"/>
  <c r="Q722" i="2"/>
  <c r="R722" i="2" s="1"/>
  <c r="Q734" i="2"/>
  <c r="R734" i="2" s="1"/>
  <c r="Q746" i="2"/>
  <c r="R746" i="2" s="1"/>
  <c r="Q758" i="2"/>
  <c r="R758" i="2" s="1"/>
  <c r="V758" i="2" s="1"/>
  <c r="Q737" i="2"/>
  <c r="R737" i="2" s="1"/>
  <c r="Q749" i="2"/>
  <c r="R749" i="2" s="1"/>
  <c r="Q761" i="2"/>
  <c r="R761" i="2" s="1"/>
  <c r="V761" i="2" s="1"/>
  <c r="Q618" i="2"/>
  <c r="R618" i="2" s="1"/>
  <c r="Q630" i="2"/>
  <c r="R630" i="2" s="1"/>
  <c r="Q642" i="2"/>
  <c r="R642" i="2" s="1"/>
  <c r="Q654" i="2"/>
  <c r="R654" i="2" s="1"/>
  <c r="Q666" i="2"/>
  <c r="R666" i="2" s="1"/>
  <c r="Q678" i="2"/>
  <c r="R678" i="2" s="1"/>
  <c r="Q690" i="2"/>
  <c r="R690" i="2" s="1"/>
  <c r="Q702" i="2"/>
  <c r="R702" i="2" s="1"/>
  <c r="Q714" i="2"/>
  <c r="R714" i="2" s="1"/>
  <c r="Q726" i="2"/>
  <c r="R726" i="2" s="1"/>
  <c r="Q738" i="2"/>
  <c r="R738" i="2" s="1"/>
  <c r="Q750" i="2"/>
  <c r="R750" i="2" s="1"/>
  <c r="V750" i="2" s="1"/>
  <c r="Q762" i="2"/>
  <c r="R762" i="2" s="1"/>
  <c r="M223" i="2"/>
  <c r="M51" i="2"/>
  <c r="M47" i="2"/>
  <c r="M33" i="2"/>
  <c r="M751" i="2"/>
  <c r="M737" i="2"/>
  <c r="M732" i="2"/>
  <c r="M658" i="2"/>
  <c r="M653" i="2"/>
  <c r="M595" i="2"/>
  <c r="M558" i="2"/>
  <c r="M549" i="2"/>
  <c r="M512" i="2"/>
  <c r="M494" i="2"/>
  <c r="M474" i="2"/>
  <c r="M462" i="2"/>
  <c r="M424" i="2"/>
  <c r="M340" i="2"/>
  <c r="M320" i="2"/>
  <c r="M289" i="2"/>
  <c r="M277" i="2"/>
  <c r="M263" i="2"/>
  <c r="M247" i="2"/>
  <c r="M217" i="2"/>
  <c r="M194" i="2"/>
  <c r="M185" i="2"/>
  <c r="M155" i="2"/>
  <c r="M108" i="2"/>
  <c r="M99" i="2"/>
  <c r="M94" i="2"/>
  <c r="M75" i="2"/>
  <c r="M42" i="2"/>
  <c r="M23" i="2"/>
  <c r="M19" i="2"/>
  <c r="M10" i="2"/>
  <c r="M199" i="2"/>
  <c r="M745" i="2"/>
  <c r="M568" i="2"/>
  <c r="M553" i="2"/>
  <c r="M540" i="2"/>
  <c r="M478" i="2"/>
  <c r="M468" i="2"/>
  <c r="M419" i="2"/>
  <c r="M394" i="2"/>
  <c r="M324" i="2"/>
  <c r="M316" i="2"/>
  <c r="M283" i="2"/>
  <c r="M252" i="2"/>
  <c r="M237" i="2"/>
  <c r="M189" i="2"/>
  <c r="M638" i="2"/>
  <c r="M634" i="2"/>
  <c r="M458" i="2"/>
  <c r="M767" i="2"/>
  <c r="M739" i="2"/>
  <c r="M674" i="2"/>
  <c r="M651" i="2"/>
  <c r="M630" i="2"/>
  <c r="M597" i="2"/>
  <c r="M515" i="2"/>
  <c r="M501" i="2"/>
  <c r="M470" i="2"/>
  <c r="M449" i="2"/>
  <c r="M427" i="2"/>
  <c r="M406" i="2"/>
  <c r="M362" i="2"/>
  <c r="M313" i="2"/>
  <c r="M300" i="2"/>
  <c r="M296" i="2"/>
  <c r="M292" i="2"/>
  <c r="M280" i="2"/>
  <c r="M249" i="2"/>
  <c r="M244" i="2"/>
  <c r="M226" i="2"/>
  <c r="M214" i="2"/>
  <c r="M211" i="2"/>
  <c r="M191" i="2"/>
  <c r="M187" i="2"/>
  <c r="M178" i="2"/>
  <c r="M71" i="2"/>
  <c r="M60" i="2"/>
  <c r="M44" i="2"/>
  <c r="M676" i="2"/>
  <c r="M757" i="2"/>
  <c r="M729" i="2"/>
  <c r="M691" i="2"/>
  <c r="M640" i="2"/>
  <c r="M625" i="2"/>
  <c r="M677" i="2"/>
  <c r="M582" i="2"/>
  <c r="M506" i="2"/>
  <c r="M479" i="2"/>
  <c r="M454" i="2"/>
  <c r="M416" i="2"/>
  <c r="M354" i="2"/>
  <c r="M743" i="2"/>
  <c r="M685" i="2"/>
  <c r="M655" i="2"/>
  <c r="M635" i="2"/>
  <c r="M551" i="2"/>
  <c r="M718" i="2"/>
  <c r="M664" i="2"/>
  <c r="M600" i="2"/>
  <c r="M565" i="2"/>
  <c r="M530" i="2"/>
  <c r="M487" i="2"/>
  <c r="M410" i="2"/>
  <c r="M738" i="2"/>
  <c r="M699" i="2"/>
  <c r="M659" i="2"/>
  <c r="M591" i="2"/>
  <c r="M581" i="2"/>
  <c r="M554" i="2"/>
  <c r="M537" i="2"/>
  <c r="M459" i="2"/>
  <c r="M436" i="2"/>
  <c r="M401" i="2"/>
  <c r="M370" i="2"/>
  <c r="M337" i="2"/>
  <c r="M279" i="2"/>
  <c r="M186" i="2"/>
  <c r="M151" i="2"/>
  <c r="M109" i="2"/>
  <c r="M86" i="2"/>
  <c r="M67" i="2"/>
  <c r="M63" i="2"/>
  <c r="M59" i="2"/>
  <c r="M52" i="2"/>
  <c r="M43" i="2"/>
  <c r="M435" i="2"/>
  <c r="M369" i="2"/>
  <c r="M256" i="2"/>
  <c r="M670" i="2"/>
  <c r="M546" i="2"/>
  <c r="M734" i="2"/>
  <c r="M695" i="2"/>
  <c r="M569" i="2"/>
  <c r="M541" i="2"/>
  <c r="M519" i="2"/>
  <c r="M491" i="2"/>
  <c r="M465" i="2"/>
  <c r="M421" i="2"/>
  <c r="M395" i="2"/>
  <c r="M342" i="2"/>
  <c r="M325" i="2"/>
  <c r="M762" i="2"/>
  <c r="M710" i="2"/>
  <c r="M680" i="2"/>
  <c r="M629" i="2"/>
  <c r="M619" i="2"/>
  <c r="M596" i="2"/>
  <c r="M575" i="2"/>
  <c r="M559" i="2"/>
  <c r="M533" i="2"/>
  <c r="M496" i="2"/>
  <c r="M443" i="2"/>
  <c r="M382" i="2"/>
  <c r="M346" i="2"/>
  <c r="M312" i="2"/>
  <c r="M285" i="2"/>
  <c r="M233" i="2"/>
  <c r="M218" i="2"/>
  <c r="M205" i="2"/>
  <c r="M132" i="2"/>
  <c r="M100" i="2"/>
  <c r="M76" i="2"/>
  <c r="M752" i="2"/>
  <c r="M746" i="2"/>
  <c r="M722" i="2"/>
  <c r="M714" i="2"/>
  <c r="M694" i="2"/>
  <c r="M690" i="2"/>
  <c r="M673" i="2"/>
  <c r="M669" i="2"/>
  <c r="M654" i="2"/>
  <c r="M643" i="2"/>
  <c r="M614" i="2"/>
  <c r="M608" i="2"/>
  <c r="M586" i="2"/>
  <c r="M550" i="2"/>
  <c r="M513" i="2"/>
  <c r="M500" i="2"/>
  <c r="M490" i="2"/>
  <c r="M486" i="2"/>
  <c r="M475" i="2"/>
  <c r="M469" i="2"/>
  <c r="M448" i="2"/>
  <c r="M425" i="2"/>
  <c r="M420" i="2"/>
  <c r="M405" i="2"/>
  <c r="M365" i="2"/>
  <c r="M358" i="2"/>
  <c r="M341" i="2"/>
  <c r="M332" i="2"/>
  <c r="M328" i="2"/>
  <c r="M306" i="2"/>
  <c r="M299" i="2"/>
  <c r="M290" i="2"/>
  <c r="M273" i="2"/>
  <c r="M267" i="2"/>
  <c r="M264" i="2"/>
  <c r="M243" i="2"/>
  <c r="M200" i="2"/>
  <c r="M190" i="2"/>
  <c r="M181" i="2"/>
  <c r="M176" i="2"/>
  <c r="M165" i="2"/>
  <c r="M160" i="2"/>
  <c r="M156" i="2"/>
  <c r="M146" i="2"/>
  <c r="M141" i="2"/>
  <c r="M135" i="2"/>
  <c r="M127" i="2"/>
  <c r="M121" i="2"/>
  <c r="M117" i="2"/>
  <c r="M103" i="2"/>
  <c r="M90" i="2"/>
  <c r="M70" i="2"/>
  <c r="M28" i="2"/>
  <c r="M5" i="2"/>
  <c r="M702" i="2"/>
  <c r="M633" i="2"/>
  <c r="M617" i="2"/>
  <c r="M607" i="2"/>
  <c r="M590" i="2"/>
  <c r="M585" i="2"/>
  <c r="M578" i="2"/>
  <c r="M573" i="2"/>
  <c r="M563" i="2"/>
  <c r="M536" i="2"/>
  <c r="M532" i="2"/>
  <c r="M498" i="2"/>
  <c r="M489" i="2"/>
  <c r="M457" i="2"/>
  <c r="M441" i="2"/>
  <c r="M434" i="2"/>
  <c r="M408" i="2"/>
  <c r="M399" i="2"/>
  <c r="M351" i="2"/>
  <c r="M345" i="2"/>
  <c r="M327" i="2"/>
  <c r="M298" i="2"/>
  <c r="M232" i="2"/>
  <c r="M228" i="2"/>
  <c r="M198" i="2"/>
  <c r="M174" i="2"/>
  <c r="M150" i="2"/>
  <c r="M130" i="2"/>
  <c r="M126" i="2"/>
  <c r="M120" i="2"/>
  <c r="M116" i="2"/>
  <c r="M89" i="2"/>
  <c r="M84" i="2"/>
  <c r="M66" i="2"/>
  <c r="M62" i="2"/>
  <c r="M58" i="2"/>
  <c r="M36" i="2"/>
  <c r="M32" i="2"/>
  <c r="M27" i="2"/>
  <c r="M726" i="2"/>
  <c r="M679" i="2"/>
  <c r="M623" i="2"/>
  <c r="M760" i="2"/>
  <c r="M687" i="2"/>
  <c r="M648" i="2"/>
  <c r="M637" i="2"/>
  <c r="M613" i="2"/>
  <c r="M557" i="2"/>
  <c r="M543" i="2"/>
  <c r="M517" i="2"/>
  <c r="M503" i="2"/>
  <c r="M473" i="2"/>
  <c r="M452" i="2"/>
  <c r="M445" i="2"/>
  <c r="M423" i="2"/>
  <c r="M412" i="2"/>
  <c r="M404" i="2"/>
  <c r="M393" i="2"/>
  <c r="M379" i="2"/>
  <c r="M368" i="2"/>
  <c r="M364" i="2"/>
  <c r="M331" i="2"/>
  <c r="M323" i="2"/>
  <c r="M310" i="2"/>
  <c r="M305" i="2"/>
  <c r="M294" i="2"/>
  <c r="M266" i="2"/>
  <c r="M262" i="2"/>
  <c r="M222" i="2"/>
  <c r="M216" i="2"/>
  <c r="M209" i="2"/>
  <c r="M164" i="2"/>
  <c r="M159" i="2"/>
  <c r="M145" i="2"/>
  <c r="M134" i="2"/>
  <c r="M111" i="2"/>
  <c r="M102" i="2"/>
  <c r="M93" i="2"/>
  <c r="M69" i="2"/>
  <c r="M54" i="2"/>
  <c r="M50" i="2"/>
  <c r="M4" i="2"/>
  <c r="M712" i="2"/>
  <c r="M642" i="2"/>
  <c r="M736" i="2"/>
  <c r="M666" i="2"/>
  <c r="M749" i="2"/>
  <c r="M716" i="2"/>
  <c r="M662" i="2"/>
  <c r="M589" i="2"/>
  <c r="M548" i="2"/>
  <c r="M428" i="2"/>
  <c r="M360" i="2"/>
  <c r="M335" i="2"/>
  <c r="M301" i="2"/>
  <c r="M255" i="2"/>
  <c r="M241" i="2"/>
  <c r="M212" i="2"/>
  <c r="M203" i="2"/>
  <c r="M179" i="2"/>
  <c r="M168" i="2"/>
  <c r="M154" i="2"/>
  <c r="M139" i="2"/>
  <c r="M98" i="2"/>
  <c r="M78" i="2"/>
  <c r="M45" i="2"/>
  <c r="M41" i="2"/>
  <c r="M35" i="2"/>
  <c r="M31" i="2"/>
  <c r="M721" i="2"/>
  <c r="M698" i="2"/>
  <c r="M672" i="2"/>
  <c r="M627" i="2"/>
  <c r="M765" i="2"/>
  <c r="M755" i="2"/>
  <c r="M731" i="2"/>
  <c r="M708" i="2"/>
  <c r="M693" i="2"/>
  <c r="M682" i="2"/>
  <c r="M768" i="2"/>
  <c r="M744" i="2"/>
  <c r="M741" i="2"/>
  <c r="M675" i="2"/>
  <c r="M652" i="2"/>
  <c r="M602" i="2"/>
  <c r="M598" i="2"/>
  <c r="M562" i="2"/>
  <c r="M521" i="2"/>
  <c r="M764" i="2"/>
  <c r="M759" i="2"/>
  <c r="M730" i="2"/>
  <c r="M724" i="2"/>
  <c r="M720" i="2"/>
  <c r="M701" i="2"/>
  <c r="M696" i="2"/>
  <c r="M678" i="2"/>
  <c r="M671" i="2"/>
  <c r="M657" i="2"/>
  <c r="M641" i="2"/>
  <c r="M631" i="2"/>
  <c r="M626" i="2"/>
  <c r="M612" i="2"/>
  <c r="M594" i="2"/>
  <c r="M577" i="2"/>
  <c r="M571" i="2"/>
  <c r="M552" i="2"/>
  <c r="M539" i="2"/>
  <c r="M535" i="2"/>
  <c r="M531" i="2"/>
  <c r="M526" i="2"/>
  <c r="M488" i="2"/>
  <c r="M481" i="2"/>
  <c r="M477" i="2"/>
  <c r="M461" i="2"/>
  <c r="M451" i="2"/>
  <c r="M433" i="2"/>
  <c r="M422" i="2"/>
  <c r="M418" i="2"/>
  <c r="M411" i="2"/>
  <c r="M407" i="2"/>
  <c r="M378" i="2"/>
  <c r="M372" i="2"/>
  <c r="M355" i="2"/>
  <c r="M350" i="2"/>
  <c r="M339" i="2"/>
  <c r="M318" i="2"/>
  <c r="M246" i="2"/>
  <c r="M235" i="2"/>
  <c r="M231" i="2"/>
  <c r="M188" i="2"/>
  <c r="M184" i="2"/>
  <c r="M172" i="2"/>
  <c r="M167" i="2"/>
  <c r="M162" i="2"/>
  <c r="M153" i="2"/>
  <c r="M88" i="2"/>
  <c r="M65" i="2"/>
  <c r="M22" i="2"/>
  <c r="M13" i="2"/>
  <c r="M3" i="2"/>
  <c r="M403" i="2"/>
  <c r="M385" i="2"/>
  <c r="M367" i="2"/>
  <c r="M363" i="2"/>
  <c r="M326" i="2"/>
  <c r="M322" i="2"/>
  <c r="M314" i="2"/>
  <c r="M227" i="2"/>
  <c r="M215" i="2"/>
  <c r="M208" i="2"/>
  <c r="M197" i="2"/>
  <c r="M149" i="2"/>
  <c r="M129" i="2"/>
  <c r="M125" i="2"/>
  <c r="M119" i="2"/>
  <c r="M115" i="2"/>
  <c r="M110" i="2"/>
  <c r="M101" i="2"/>
  <c r="M72" i="2"/>
  <c r="M53" i="2"/>
  <c r="M49" i="2"/>
  <c r="M18" i="2"/>
  <c r="M9" i="2"/>
  <c r="M8" i="2"/>
  <c r="M12" i="2"/>
  <c r="M2" i="2"/>
  <c r="V234" i="2" l="1"/>
  <c r="V118" i="2"/>
  <c r="V107" i="2"/>
  <c r="V528" i="2"/>
  <c r="V411" i="2"/>
  <c r="V320" i="2"/>
  <c r="V141" i="2"/>
  <c r="V284" i="2"/>
  <c r="V124" i="2"/>
  <c r="V388" i="2"/>
  <c r="V683" i="2"/>
  <c r="V196" i="2"/>
  <c r="V239" i="2"/>
  <c r="V527" i="2"/>
  <c r="V40" i="2"/>
  <c r="V371" i="2"/>
  <c r="V628" i="2"/>
  <c r="V456" i="2"/>
  <c r="V604" i="2"/>
  <c r="V138" i="2"/>
  <c r="V588" i="2"/>
  <c r="V274" i="2"/>
  <c r="V236" i="2"/>
  <c r="V79" i="2"/>
  <c r="V432" i="2"/>
  <c r="V387" i="2"/>
  <c r="V287" i="2"/>
  <c r="V258" i="2"/>
  <c r="V114" i="2"/>
  <c r="V564" i="2"/>
  <c r="V709" i="2"/>
  <c r="V286" i="2"/>
  <c r="V142" i="2"/>
  <c r="V131" i="2"/>
  <c r="V213" i="2"/>
  <c r="V663" i="2"/>
  <c r="V471" i="2"/>
  <c r="V297" i="2"/>
  <c r="V295" i="2"/>
  <c r="V618" i="2"/>
  <c r="V715" i="2"/>
  <c r="V15" i="2"/>
  <c r="V206" i="2"/>
  <c r="V476" i="2"/>
  <c r="V534" i="2"/>
  <c r="V34" i="2"/>
  <c r="V391" i="2"/>
  <c r="V665" i="2"/>
  <c r="V603" i="2"/>
  <c r="V601" i="2"/>
  <c r="V170" i="2"/>
  <c r="V561" i="2"/>
  <c r="V735" i="2"/>
  <c r="V574" i="2"/>
  <c r="V754" i="2"/>
  <c r="V466" i="2"/>
  <c r="V525" i="2"/>
  <c r="V711" i="2"/>
  <c r="V343" i="2"/>
  <c r="V474" i="2"/>
  <c r="V470" i="2"/>
  <c r="V585" i="2"/>
  <c r="V573" i="2"/>
  <c r="V296" i="2"/>
  <c r="V379" i="2"/>
  <c r="V235" i="2"/>
  <c r="V462" i="2"/>
  <c r="V318" i="2"/>
  <c r="V653" i="2"/>
  <c r="V365" i="2"/>
  <c r="V316" i="2"/>
  <c r="V755" i="2"/>
  <c r="V322" i="2"/>
  <c r="V178" i="2"/>
  <c r="V185" i="2"/>
  <c r="V41" i="2"/>
  <c r="V268" i="2"/>
  <c r="V311" i="2"/>
  <c r="V23" i="2"/>
  <c r="V744" i="2"/>
  <c r="V156" i="2"/>
  <c r="V166" i="2"/>
  <c r="V309" i="2"/>
  <c r="V714" i="2"/>
  <c r="V326" i="2"/>
  <c r="V358" i="2"/>
  <c r="V745" i="2"/>
  <c r="V614" i="2"/>
  <c r="V625" i="2"/>
  <c r="V199" i="2"/>
  <c r="V568" i="2"/>
  <c r="V702" i="2"/>
  <c r="V746" i="2"/>
  <c r="V602" i="2"/>
  <c r="V458" i="2"/>
  <c r="V314" i="2"/>
  <c r="V634" i="2"/>
  <c r="V490" i="2"/>
  <c r="V346" i="2"/>
  <c r="V591" i="2"/>
  <c r="V277" i="2"/>
  <c r="V543" i="2"/>
  <c r="V399" i="2"/>
  <c r="V255" i="2"/>
  <c r="V188" i="2"/>
  <c r="V680" i="2"/>
  <c r="V212" i="2"/>
  <c r="V93" i="2"/>
  <c r="V655" i="2"/>
  <c r="V223" i="2"/>
  <c r="V594" i="2"/>
  <c r="V306" i="2"/>
  <c r="V641" i="2"/>
  <c r="V497" i="2"/>
  <c r="V736" i="2"/>
  <c r="V743" i="2"/>
  <c r="V599" i="2"/>
  <c r="V22" i="2"/>
  <c r="V455" i="2"/>
  <c r="V29" i="2"/>
  <c r="V256" i="2"/>
  <c r="V112" i="2"/>
  <c r="V299" i="2"/>
  <c r="V155" i="2"/>
  <c r="V11" i="2"/>
  <c r="V126" i="2"/>
  <c r="V720" i="2"/>
  <c r="V288" i="2"/>
  <c r="V167" i="2"/>
  <c r="V690" i="2"/>
  <c r="V734" i="2"/>
  <c r="V590" i="2"/>
  <c r="V478" i="2"/>
  <c r="V549" i="2"/>
  <c r="V217" i="2"/>
  <c r="V531" i="2"/>
  <c r="V243" i="2"/>
  <c r="V99" i="2"/>
  <c r="V433" i="2"/>
  <c r="V176" i="2"/>
  <c r="V116" i="2"/>
  <c r="V45" i="2"/>
  <c r="V548" i="2"/>
  <c r="V369" i="2"/>
  <c r="V164" i="2"/>
  <c r="V355" i="2"/>
  <c r="V211" i="2"/>
  <c r="V67" i="2"/>
  <c r="V294" i="2"/>
  <c r="V629" i="2"/>
  <c r="V341" i="2"/>
  <c r="V724" i="2"/>
  <c r="V292" i="2"/>
  <c r="V768" i="2"/>
  <c r="V731" i="2"/>
  <c r="V298" i="2"/>
  <c r="V154" i="2"/>
  <c r="V10" i="2"/>
  <c r="V285" i="2"/>
  <c r="V244" i="2"/>
  <c r="V100" i="2"/>
  <c r="V708" i="2"/>
  <c r="V420" i="2"/>
  <c r="V276" i="2"/>
  <c r="V722" i="2"/>
  <c r="V578" i="2"/>
  <c r="V765" i="2"/>
  <c r="V109" i="2"/>
  <c r="V500" i="2"/>
  <c r="V631" i="2"/>
  <c r="V487" i="2"/>
  <c r="V712" i="2"/>
  <c r="V280" i="2"/>
  <c r="V249" i="2"/>
  <c r="V452" i="2"/>
  <c r="V149" i="2"/>
  <c r="V5" i="2"/>
  <c r="V232" i="2"/>
  <c r="V88" i="2"/>
  <c r="V275" i="2"/>
  <c r="V246" i="2"/>
  <c r="V102" i="2"/>
  <c r="V408" i="2"/>
  <c r="V264" i="2"/>
  <c r="V120" i="2"/>
  <c r="V710" i="2"/>
  <c r="V598" i="2"/>
  <c r="V454" i="2"/>
  <c r="V501" i="2"/>
  <c r="V699" i="2"/>
  <c r="V685" i="2"/>
  <c r="V529" i="2"/>
  <c r="V477" i="2"/>
  <c r="V608" i="2"/>
  <c r="V44" i="2"/>
  <c r="V43" i="2"/>
  <c r="V558" i="2"/>
  <c r="V461" i="2"/>
  <c r="V412" i="2"/>
  <c r="V563" i="2"/>
  <c r="V429" i="2"/>
  <c r="V220" i="2"/>
  <c r="V76" i="2"/>
  <c r="V263" i="2"/>
  <c r="V252" i="2"/>
  <c r="V361" i="2"/>
  <c r="V106" i="2"/>
  <c r="V630" i="2"/>
  <c r="V530" i="2"/>
  <c r="V98" i="2"/>
  <c r="V752" i="2"/>
  <c r="V613" i="2"/>
  <c r="V553" i="2"/>
  <c r="V151" i="2"/>
  <c r="V238" i="2"/>
  <c r="V597" i="2"/>
  <c r="V757" i="2"/>
  <c r="V247" i="2"/>
  <c r="V6" i="2"/>
  <c r="V582" i="2"/>
  <c r="V146" i="2"/>
  <c r="V491" i="2"/>
  <c r="V300" i="2"/>
  <c r="V732" i="2"/>
  <c r="V111" i="2"/>
  <c r="V161" i="2"/>
  <c r="V143" i="2"/>
  <c r="V132" i="2"/>
  <c r="V666" i="2"/>
  <c r="V134" i="2"/>
  <c r="V475" i="2"/>
  <c r="V33" i="2"/>
  <c r="V503" i="2"/>
  <c r="V119" i="2"/>
  <c r="V90" i="2"/>
  <c r="V684" i="2"/>
  <c r="V540" i="2"/>
  <c r="V96" i="2"/>
  <c r="V654" i="2"/>
  <c r="V698" i="2"/>
  <c r="V554" i="2"/>
  <c r="V410" i="2"/>
  <c r="V266" i="2"/>
  <c r="V730" i="2"/>
  <c r="V586" i="2"/>
  <c r="V442" i="2"/>
  <c r="V729" i="2"/>
  <c r="V489" i="2"/>
  <c r="V687" i="2"/>
  <c r="V493" i="2"/>
  <c r="V661" i="2"/>
  <c r="V673" i="2"/>
  <c r="V445" i="2"/>
  <c r="V541" i="2"/>
  <c r="V495" i="2"/>
  <c r="V351" i="2"/>
  <c r="V63" i="2"/>
  <c r="V241" i="2"/>
  <c r="V405" i="2"/>
  <c r="V596" i="2"/>
  <c r="V8" i="2"/>
  <c r="V381" i="2"/>
  <c r="V201" i="2"/>
  <c r="V751" i="2"/>
  <c r="V607" i="2"/>
  <c r="V31" i="2"/>
  <c r="V546" i="2"/>
  <c r="V449" i="2"/>
  <c r="V305" i="2"/>
  <c r="V544" i="2"/>
  <c r="V400" i="2"/>
  <c r="V695" i="2"/>
  <c r="V551" i="2"/>
  <c r="V262" i="2"/>
  <c r="V479" i="2"/>
  <c r="V359" i="2"/>
  <c r="V125" i="2"/>
  <c r="V453" i="2"/>
  <c r="V208" i="2"/>
  <c r="V64" i="2"/>
  <c r="V222" i="2"/>
  <c r="V78" i="2"/>
  <c r="V672" i="2"/>
  <c r="V240" i="2"/>
  <c r="V84" i="2"/>
  <c r="V611" i="2"/>
  <c r="V587" i="2"/>
  <c r="V696" i="2"/>
  <c r="V422" i="2"/>
  <c r="V577" i="2"/>
  <c r="V313" i="2"/>
  <c r="V619" i="2"/>
  <c r="V130" i="2"/>
  <c r="V642" i="2"/>
  <c r="V254" i="2"/>
  <c r="V110" i="2"/>
  <c r="V718" i="2"/>
  <c r="V764" i="2"/>
  <c r="V675" i="2"/>
  <c r="V637" i="2"/>
  <c r="V589" i="2"/>
  <c r="V469" i="2"/>
  <c r="V339" i="2"/>
  <c r="V195" i="2"/>
  <c r="V51" i="2"/>
  <c r="V465" i="2"/>
  <c r="V332" i="2"/>
  <c r="V153" i="2"/>
  <c r="V739" i="2"/>
  <c r="V595" i="2"/>
  <c r="V451" i="2"/>
  <c r="V19" i="2"/>
  <c r="V581" i="2"/>
  <c r="V676" i="2"/>
  <c r="V532" i="2"/>
  <c r="V539" i="2"/>
  <c r="V250" i="2"/>
  <c r="V467" i="2"/>
  <c r="V335" i="2"/>
  <c r="V537" i="2"/>
  <c r="V52" i="2"/>
  <c r="V95" i="2"/>
  <c r="V210" i="2"/>
  <c r="V66" i="2"/>
  <c r="V372" i="2"/>
  <c r="V228" i="2"/>
  <c r="V72" i="2"/>
  <c r="V575" i="2"/>
  <c r="V363" i="2"/>
  <c r="V441" i="2"/>
  <c r="V270" i="2"/>
  <c r="V674" i="2"/>
  <c r="V562" i="2"/>
  <c r="V418" i="2"/>
  <c r="V693" i="2"/>
  <c r="V289" i="2"/>
  <c r="V301" i="2"/>
  <c r="V327" i="2"/>
  <c r="V39" i="2"/>
  <c r="V393" i="2"/>
  <c r="V727" i="2"/>
  <c r="V522" i="2"/>
  <c r="V378" i="2"/>
  <c r="V569" i="2"/>
  <c r="V425" i="2"/>
  <c r="V281" i="2"/>
  <c r="V664" i="2"/>
  <c r="V520" i="2"/>
  <c r="V671" i="2"/>
  <c r="V94" i="2"/>
  <c r="V716" i="2"/>
  <c r="V443" i="2"/>
  <c r="V245" i="2"/>
  <c r="V101" i="2"/>
  <c r="V184" i="2"/>
  <c r="V227" i="2"/>
  <c r="V83" i="2"/>
  <c r="V198" i="2"/>
  <c r="V54" i="2"/>
  <c r="V648" i="2"/>
  <c r="V504" i="2"/>
  <c r="V360" i="2"/>
  <c r="V216" i="2"/>
  <c r="V60" i="2"/>
  <c r="V310" i="2"/>
  <c r="V721" i="2"/>
  <c r="V152" i="2"/>
  <c r="V678" i="2"/>
  <c r="V290" i="2"/>
  <c r="V231" i="2"/>
  <c r="V32" i="2"/>
  <c r="V104" i="2"/>
  <c r="V552" i="2"/>
  <c r="V566" i="2"/>
  <c r="V187" i="2"/>
  <c r="V762" i="2"/>
  <c r="V662" i="2"/>
  <c r="V518" i="2"/>
  <c r="V374" i="2"/>
  <c r="V86" i="2"/>
  <c r="V694" i="2"/>
  <c r="V550" i="2"/>
  <c r="V406" i="2"/>
  <c r="V669" i="2"/>
  <c r="V651" i="2"/>
  <c r="V205" i="2"/>
  <c r="V565" i="2"/>
  <c r="V481" i="2"/>
  <c r="V325" i="2"/>
  <c r="V459" i="2"/>
  <c r="V171" i="2"/>
  <c r="V27" i="2"/>
  <c r="V13" i="2"/>
  <c r="V165" i="2"/>
  <c r="V345" i="2"/>
  <c r="V237" i="2"/>
  <c r="V200" i="2"/>
  <c r="V57" i="2"/>
  <c r="V571" i="2"/>
  <c r="V427" i="2"/>
  <c r="V283" i="2"/>
  <c r="V139" i="2"/>
  <c r="V701" i="2"/>
  <c r="V557" i="2"/>
  <c r="V269" i="2"/>
  <c r="V652" i="2"/>
  <c r="V508" i="2"/>
  <c r="V364" i="2"/>
  <c r="V659" i="2"/>
  <c r="V515" i="2"/>
  <c r="V226" i="2"/>
  <c r="V512" i="2"/>
  <c r="V419" i="2"/>
  <c r="V233" i="2"/>
  <c r="V89" i="2"/>
  <c r="V172" i="2"/>
  <c r="V28" i="2"/>
  <c r="V215" i="2"/>
  <c r="V71" i="2"/>
  <c r="V186" i="2"/>
  <c r="V42" i="2"/>
  <c r="V492" i="2"/>
  <c r="V204" i="2"/>
  <c r="V48" i="2"/>
  <c r="V267" i="2"/>
  <c r="V367" i="2"/>
  <c r="V448" i="2"/>
  <c r="V643" i="2"/>
  <c r="V436" i="2"/>
  <c r="V434" i="2"/>
  <c r="V519" i="2"/>
  <c r="V385" i="2"/>
  <c r="V55" i="2"/>
  <c r="V617" i="2"/>
  <c r="V473" i="2"/>
  <c r="V424" i="2"/>
  <c r="V650" i="2"/>
  <c r="V506" i="2"/>
  <c r="V362" i="2"/>
  <c r="V218" i="2"/>
  <c r="V682" i="2"/>
  <c r="V394" i="2"/>
  <c r="V633" i="2"/>
  <c r="V763" i="2"/>
  <c r="V121" i="2"/>
  <c r="V517" i="2"/>
  <c r="V421" i="2"/>
  <c r="V145" i="2"/>
  <c r="V253" i="2"/>
  <c r="V159" i="2"/>
  <c r="V2" i="2"/>
  <c r="V536" i="2"/>
  <c r="V117" i="2"/>
  <c r="V428" i="2"/>
  <c r="V273" i="2"/>
  <c r="V9" i="2"/>
  <c r="V559" i="2"/>
  <c r="V127" i="2"/>
  <c r="V498" i="2"/>
  <c r="V354" i="2"/>
  <c r="V401" i="2"/>
  <c r="V640" i="2"/>
  <c r="V496" i="2"/>
  <c r="V352" i="2"/>
  <c r="V214" i="2"/>
  <c r="V70" i="2"/>
  <c r="V488" i="2"/>
  <c r="V395" i="2"/>
  <c r="V77" i="2"/>
  <c r="V681" i="2"/>
  <c r="V160" i="2"/>
  <c r="V16" i="2"/>
  <c r="V203" i="2"/>
  <c r="V59" i="2"/>
  <c r="V174" i="2"/>
  <c r="V30" i="2"/>
  <c r="V624" i="2"/>
  <c r="V480" i="2"/>
  <c r="V336" i="2"/>
  <c r="V192" i="2"/>
  <c r="V36" i="2"/>
  <c r="V25" i="2"/>
  <c r="V75" i="2"/>
  <c r="V331" i="2"/>
  <c r="V738" i="2"/>
  <c r="V749" i="2"/>
  <c r="V638" i="2"/>
  <c r="V494" i="2"/>
  <c r="V350" i="2"/>
  <c r="V62" i="2"/>
  <c r="V670" i="2"/>
  <c r="V526" i="2"/>
  <c r="V382" i="2"/>
  <c r="V513" i="2"/>
  <c r="V627" i="2"/>
  <c r="V49" i="2"/>
  <c r="V457" i="2"/>
  <c r="V337" i="2"/>
  <c r="V181" i="2"/>
  <c r="V435" i="2"/>
  <c r="V3" i="2"/>
  <c r="V416" i="2"/>
  <c r="V69" i="2"/>
  <c r="V129" i="2"/>
  <c r="V68" i="2"/>
  <c r="V691" i="2"/>
  <c r="V403" i="2"/>
  <c r="V115" i="2"/>
  <c r="V486" i="2"/>
  <c r="V342" i="2"/>
  <c r="V677" i="2"/>
  <c r="V533" i="2"/>
  <c r="V389" i="2"/>
  <c r="V340" i="2"/>
  <c r="V635" i="2"/>
  <c r="V58" i="2"/>
  <c r="V209" i="2"/>
  <c r="V65" i="2"/>
  <c r="V717" i="2"/>
  <c r="V148" i="2"/>
  <c r="V4" i="2"/>
  <c r="V191" i="2"/>
  <c r="V47" i="2"/>
  <c r="V162" i="2"/>
  <c r="V18" i="2"/>
  <c r="V612" i="2"/>
  <c r="V468" i="2"/>
  <c r="V324" i="2"/>
  <c r="V24" i="2"/>
  <c r="V444" i="2"/>
  <c r="V407" i="2"/>
  <c r="V726" i="2"/>
  <c r="V737" i="2"/>
  <c r="V626" i="2"/>
  <c r="V338" i="2"/>
  <c r="V194" i="2"/>
  <c r="V50" i="2"/>
  <c r="V658" i="2"/>
  <c r="V370" i="2"/>
  <c r="V759" i="2"/>
  <c r="V397" i="2"/>
  <c r="V108" i="2"/>
  <c r="V97" i="2"/>
  <c r="V423" i="2"/>
  <c r="V279" i="2"/>
  <c r="V135" i="2"/>
  <c r="V404" i="2"/>
  <c r="V344" i="2"/>
  <c r="V189" i="2"/>
  <c r="V657" i="2"/>
  <c r="V368" i="2"/>
  <c r="V679" i="2"/>
  <c r="V535" i="2"/>
  <c r="V103" i="2"/>
  <c r="V330" i="2"/>
  <c r="V521" i="2"/>
  <c r="V760" i="2"/>
  <c r="V328" i="2"/>
  <c r="V767" i="2"/>
  <c r="V623" i="2"/>
  <c r="V190" i="2"/>
  <c r="V197" i="2"/>
  <c r="V53" i="2"/>
  <c r="V741" i="2"/>
  <c r="V136" i="2"/>
  <c r="V323" i="2"/>
  <c r="V179" i="2"/>
  <c r="V35" i="2"/>
  <c r="V150" i="2"/>
  <c r="V600" i="2"/>
  <c r="V312" i="2"/>
  <c r="V168" i="2"/>
  <c r="V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7D5932-E818-4C36-96A3-869B4BD6C2B4}" keepAlive="1" name="Consulta - cocina" description="Conexión a la consulta 'cocina' en el libro." type="5" refreshedVersion="7" background="1" saveData="1">
    <dbPr connection="Provider=Microsoft.Mashup.OleDb.1;Data Source=$Workbook$;Location=cocina;Extended Properties=&quot;&quot;" command="SELECT * FROM [cocina]"/>
  </connection>
  <connection id="2" xr16:uid="{EB4FEA30-C36F-4A9B-90A9-130FAA7398DA}" keepAlive="1" name="Consulta - sala" description="Conexión a la consulta 'sala' en el libro." type="5" refreshedVersion="7" background="1" saveData="1">
    <dbPr connection="Provider=Microsoft.Mashup.OleDb.1;Data Source=$Workbook$;Location=sala;Extended Properties=&quot;&quot;" command="SELECT * FROM [sala]"/>
  </connection>
  <connection id="3" xr16:uid="{4E0E57B5-15D4-4C47-B6CF-F4A532BD8B4A}"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9442029A-9BC3-4782-8779-2F653DA2BD85}" name="WorksheetConnection_Entrega Excel.xlsx!cocina" type="102" refreshedVersion="7" minRefreshableVersion="5">
    <extLst>
      <ext xmlns:x15="http://schemas.microsoft.com/office/spreadsheetml/2010/11/main" uri="{DE250136-89BD-433C-8126-D09CA5730AF9}">
        <x15:connection id="cocina" autoDelete="1">
          <x15:rangePr sourceName="_xlcn.WorksheetConnection_EntregaExcel.xlsxcocina1"/>
        </x15:connection>
      </ext>
    </extLst>
  </connection>
  <connection id="5" xr16:uid="{014ECF56-3917-4BCC-AB8F-A2DFA60753F4}" name="WorksheetConnection_Entrega Excel.xlsx!sala" type="102" refreshedVersion="7" minRefreshableVersion="5">
    <extLst>
      <ext xmlns:x15="http://schemas.microsoft.com/office/spreadsheetml/2010/11/main" uri="{DE250136-89BD-433C-8126-D09CA5730AF9}">
        <x15:connection id="sala">
          <x15:rangePr sourceName="_xlcn.WorksheetConnection_EntregaExcel.xlsxsala1"/>
        </x15:connection>
      </ext>
    </extLst>
  </connection>
</connections>
</file>

<file path=xl/sharedStrings.xml><?xml version="1.0" encoding="utf-8"?>
<sst xmlns="http://schemas.openxmlformats.org/spreadsheetml/2006/main" count="10677" uniqueCount="725">
  <si>
    <t>Número de Mesa</t>
  </si>
  <si>
    <t>Nombre del Cliente</t>
  </si>
  <si>
    <t>Número de Comensales</t>
  </si>
  <si>
    <t>Hora de Llegada</t>
  </si>
  <si>
    <t>Hora de Salida</t>
  </si>
  <si>
    <t>Mesero Asignado</t>
  </si>
  <si>
    <t>Tipo de Servicio</t>
  </si>
  <si>
    <t>Método de Pago</t>
  </si>
  <si>
    <t>Propina</t>
  </si>
  <si>
    <t>Estado de la Mesa</t>
  </si>
  <si>
    <t>Número de Orden</t>
  </si>
  <si>
    <t>País de Origen</t>
  </si>
  <si>
    <t>Cliente_724</t>
  </si>
  <si>
    <t>Mesero_3</t>
  </si>
  <si>
    <t>Almuerzo</t>
  </si>
  <si>
    <t>Tarjeta de débito</t>
  </si>
  <si>
    <t>Reservada</t>
  </si>
  <si>
    <t>España</t>
  </si>
  <si>
    <t>Cliente_538</t>
  </si>
  <si>
    <t>Mesero_1</t>
  </si>
  <si>
    <t>Desayuno</t>
  </si>
  <si>
    <t>Efectivo</t>
  </si>
  <si>
    <t>Colombia</t>
  </si>
  <si>
    <t>Cliente_911</t>
  </si>
  <si>
    <t>Mesero_2</t>
  </si>
  <si>
    <t>Tarjeta de crédito</t>
  </si>
  <si>
    <t>Libre</t>
  </si>
  <si>
    <t>Brasil</t>
  </si>
  <si>
    <t>Cliente_129</t>
  </si>
  <si>
    <t>Mesero_5</t>
  </si>
  <si>
    <t>Paraguay</t>
  </si>
  <si>
    <t>Cliente_938</t>
  </si>
  <si>
    <t>Mesero_4</t>
  </si>
  <si>
    <t>Perú</t>
  </si>
  <si>
    <t>Cliente_965</t>
  </si>
  <si>
    <t>Cena</t>
  </si>
  <si>
    <t>Plato_8</t>
  </si>
  <si>
    <t>Cliente_306</t>
  </si>
  <si>
    <t>Ocupada</t>
  </si>
  <si>
    <t>Venezuela</t>
  </si>
  <si>
    <t>Cliente_974</t>
  </si>
  <si>
    <t>Cliente_740</t>
  </si>
  <si>
    <t>Bolivia</t>
  </si>
  <si>
    <t>Cliente_33</t>
  </si>
  <si>
    <t>Uruguay</t>
  </si>
  <si>
    <t>Cliente_881</t>
  </si>
  <si>
    <t>Cliente_890</t>
  </si>
  <si>
    <t>Cliente_873</t>
  </si>
  <si>
    <t>Plato_9</t>
  </si>
  <si>
    <t>Cliente_780</t>
  </si>
  <si>
    <t>Cliente_728</t>
  </si>
  <si>
    <t>Cliente_175</t>
  </si>
  <si>
    <t>Plato_16</t>
  </si>
  <si>
    <t>Cliente_200</t>
  </si>
  <si>
    <t>Ecuador</t>
  </si>
  <si>
    <t>Cliente_190</t>
  </si>
  <si>
    <t>Cliente_290</t>
  </si>
  <si>
    <t>Chile</t>
  </si>
  <si>
    <t>Plato_20</t>
  </si>
  <si>
    <t>Cliente_972</t>
  </si>
  <si>
    <t>Cliente_210</t>
  </si>
  <si>
    <t>Cliente_88</t>
  </si>
  <si>
    <t>Cliente_427</t>
  </si>
  <si>
    <t>Cliente_424</t>
  </si>
  <si>
    <t>Cliente_824</t>
  </si>
  <si>
    <t>Plato_18</t>
  </si>
  <si>
    <t>Cliente_107</t>
  </si>
  <si>
    <t>Cliente_775</t>
  </si>
  <si>
    <t>Cliente_358</t>
  </si>
  <si>
    <t>Argentina</t>
  </si>
  <si>
    <t>Cliente_377</t>
  </si>
  <si>
    <t>Cliente_361</t>
  </si>
  <si>
    <t>Cliente_229</t>
  </si>
  <si>
    <t>Cliente_27</t>
  </si>
  <si>
    <t>Cliente_103</t>
  </si>
  <si>
    <t>Cliente_1</t>
  </si>
  <si>
    <t>Cliente_828</t>
  </si>
  <si>
    <t>Cliente_874</t>
  </si>
  <si>
    <t>Plato_2</t>
  </si>
  <si>
    <t>Cliente_999</t>
  </si>
  <si>
    <t>Plato_13</t>
  </si>
  <si>
    <t>Cliente_167</t>
  </si>
  <si>
    <t>Cliente_606</t>
  </si>
  <si>
    <t>Plato_19</t>
  </si>
  <si>
    <t>Cliente_710</t>
  </si>
  <si>
    <t>Cliente_870</t>
  </si>
  <si>
    <t>Cliente_230</t>
  </si>
  <si>
    <t>Cliente_814</t>
  </si>
  <si>
    <t>Cliente_640</t>
  </si>
  <si>
    <t>Plato_4</t>
  </si>
  <si>
    <t>Cliente_623</t>
  </si>
  <si>
    <t>Cliente_72</t>
  </si>
  <si>
    <t>Cliente_963</t>
  </si>
  <si>
    <t>Cliente_929</t>
  </si>
  <si>
    <t>Cliente_708</t>
  </si>
  <si>
    <t>Cliente_631</t>
  </si>
  <si>
    <t>Cliente_894</t>
  </si>
  <si>
    <t>Cliente_63</t>
  </si>
  <si>
    <t>Cliente_144</t>
  </si>
  <si>
    <t>Cliente_390</t>
  </si>
  <si>
    <t>Cliente_886</t>
  </si>
  <si>
    <t>Cliente_510</t>
  </si>
  <si>
    <t>Cliente_878</t>
  </si>
  <si>
    <t>Cliente_977</t>
  </si>
  <si>
    <t>Cliente_553</t>
  </si>
  <si>
    <t>Cliente_792</t>
  </si>
  <si>
    <t>Cliente_265</t>
  </si>
  <si>
    <t>Cliente_946</t>
  </si>
  <si>
    <t>Cliente_614</t>
  </si>
  <si>
    <t>Cliente_352</t>
  </si>
  <si>
    <t>Cliente_784</t>
  </si>
  <si>
    <t>Cliente_118</t>
  </si>
  <si>
    <t>Cliente_61</t>
  </si>
  <si>
    <t>Cliente_440</t>
  </si>
  <si>
    <t>Cliente_258</t>
  </si>
  <si>
    <t>Cliente_742</t>
  </si>
  <si>
    <t>Plato_6</t>
  </si>
  <si>
    <t>Cliente_865</t>
  </si>
  <si>
    <t>Cliente_79</t>
  </si>
  <si>
    <t>Cliente_42</t>
  </si>
  <si>
    <t>Cliente_374</t>
  </si>
  <si>
    <t>Cliente_636</t>
  </si>
  <si>
    <t>Plato_12</t>
  </si>
  <si>
    <t>Cliente_753</t>
  </si>
  <si>
    <t>Cliente_632</t>
  </si>
  <si>
    <t>Cliente_969</t>
  </si>
  <si>
    <t>Plato_17</t>
  </si>
  <si>
    <t>Cliente_574</t>
  </si>
  <si>
    <t>Cliente_292</t>
  </si>
  <si>
    <t>Cliente_148</t>
  </si>
  <si>
    <t>Cliente_747</t>
  </si>
  <si>
    <t>Cliente_501</t>
  </si>
  <si>
    <t>Plato_1</t>
  </si>
  <si>
    <t>Cliente_733</t>
  </si>
  <si>
    <t>Cliente_36</t>
  </si>
  <si>
    <t>Cliente_1000</t>
  </si>
  <si>
    <t>Cliente_607</t>
  </si>
  <si>
    <t>Cliente_378</t>
  </si>
  <si>
    <t>Cliente_612</t>
  </si>
  <si>
    <t>Cliente_452</t>
  </si>
  <si>
    <t>Cliente_244</t>
  </si>
  <si>
    <t>Cliente_840</t>
  </si>
  <si>
    <t>Cliente_993</t>
  </si>
  <si>
    <t>Cliente_29</t>
  </si>
  <si>
    <t>Cliente_313</t>
  </si>
  <si>
    <t>Cliente_520</t>
  </si>
  <si>
    <t>Cliente_388</t>
  </si>
  <si>
    <t>Cliente_384</t>
  </si>
  <si>
    <t>Cliente_517</t>
  </si>
  <si>
    <t>Cliente_711</t>
  </si>
  <si>
    <t>Cliente_651</t>
  </si>
  <si>
    <t>Cliente_545</t>
  </si>
  <si>
    <t>Cliente_116</t>
  </si>
  <si>
    <t>Cliente_170</t>
  </si>
  <si>
    <t>Cliente_92</t>
  </si>
  <si>
    <t>Cliente_552</t>
  </si>
  <si>
    <t>Plato_3</t>
  </si>
  <si>
    <t>Cliente_627</t>
  </si>
  <si>
    <t>Cliente_588</t>
  </si>
  <si>
    <t>Cliente_949</t>
  </si>
  <si>
    <t>Cliente_863</t>
  </si>
  <si>
    <t>Cliente_140</t>
  </si>
  <si>
    <t>Cliente_523</t>
  </si>
  <si>
    <t>Cliente_916</t>
  </si>
  <si>
    <t>Cliente_416</t>
  </si>
  <si>
    <t>Plato_10</t>
  </si>
  <si>
    <t>Cliente_346</t>
  </si>
  <si>
    <t>Cliente_381</t>
  </si>
  <si>
    <t>Plato_7</t>
  </si>
  <si>
    <t>Cliente_791</t>
  </si>
  <si>
    <t>Cliente_697</t>
  </si>
  <si>
    <t>Cliente_516</t>
  </si>
  <si>
    <t>Cliente_541</t>
  </si>
  <si>
    <t>Cliente_830</t>
  </si>
  <si>
    <t>Cliente_656</t>
  </si>
  <si>
    <t>Cliente_486</t>
  </si>
  <si>
    <t>Cliente_774</t>
  </si>
  <si>
    <t>Cliente_26</t>
  </si>
  <si>
    <t>Cliente_273</t>
  </si>
  <si>
    <t>Cliente_798</t>
  </si>
  <si>
    <t>Cliente_8</t>
  </si>
  <si>
    <t>Cliente_31</t>
  </si>
  <si>
    <t>Cliente_658</t>
  </si>
  <si>
    <t>Cliente_773</t>
  </si>
  <si>
    <t>Cliente_158</t>
  </si>
  <si>
    <t>Cliente_569</t>
  </si>
  <si>
    <t>Cliente_286</t>
  </si>
  <si>
    <t>Cliente_199</t>
  </si>
  <si>
    <t>Cliente_712</t>
  </si>
  <si>
    <t>Cliente_56</t>
  </si>
  <si>
    <t>Cliente_670</t>
  </si>
  <si>
    <t>Cliente_909</t>
  </si>
  <si>
    <t>Cliente_402</t>
  </si>
  <si>
    <t>Cliente_709</t>
  </si>
  <si>
    <t>Cliente_533</t>
  </si>
  <si>
    <t>Cliente_953</t>
  </si>
  <si>
    <t>Cliente_380</t>
  </si>
  <si>
    <t>Cliente_964</t>
  </si>
  <si>
    <t>Cliente_939</t>
  </si>
  <si>
    <t>Cliente_536</t>
  </si>
  <si>
    <t>Cliente_5</t>
  </si>
  <si>
    <t>Cliente_115</t>
  </si>
  <si>
    <t>Cliente_580</t>
  </si>
  <si>
    <t>Cliente_788</t>
  </si>
  <si>
    <t>Cliente_892</t>
  </si>
  <si>
    <t>Cliente_406</t>
  </si>
  <si>
    <t>Cliente_295</t>
  </si>
  <si>
    <t>Cliente_547</t>
  </si>
  <si>
    <t>Cliente_156</t>
  </si>
  <si>
    <t>Cliente_768</t>
  </si>
  <si>
    <t>Plato_14</t>
  </si>
  <si>
    <t>Cliente_359</t>
  </si>
  <si>
    <t>Cliente_131</t>
  </si>
  <si>
    <t>Plato_5</t>
  </si>
  <si>
    <t>Cliente_485</t>
  </si>
  <si>
    <t>Cliente_493</t>
  </si>
  <si>
    <t>Cliente_282</t>
  </si>
  <si>
    <t>Cliente_850</t>
  </si>
  <si>
    <t>Cliente_301</t>
  </si>
  <si>
    <t>Cliente_124</t>
  </si>
  <si>
    <t>Cliente_741</t>
  </si>
  <si>
    <t>Cliente_610</t>
  </si>
  <si>
    <t>Cliente_681</t>
  </si>
  <si>
    <t>Cliente_173</t>
  </si>
  <si>
    <t>Cliente_55</t>
  </si>
  <si>
    <t>Cliente_653</t>
  </si>
  <si>
    <t>Cliente_628</t>
  </si>
  <si>
    <t>Cliente_715</t>
  </si>
  <si>
    <t>Cliente_321</t>
  </si>
  <si>
    <t>Cliente_442</t>
  </si>
  <si>
    <t>Cliente_752</t>
  </si>
  <si>
    <t>Cliente_727</t>
  </si>
  <si>
    <t>Cliente_548</t>
  </si>
  <si>
    <t>Cliente_30</t>
  </si>
  <si>
    <t>Cliente_412</t>
  </si>
  <si>
    <t>Cliente_646</t>
  </si>
  <si>
    <t>Cliente_151</t>
  </si>
  <si>
    <t>Cliente_318</t>
  </si>
  <si>
    <t>Cliente_336</t>
  </si>
  <si>
    <t>Cliente_560</t>
  </si>
  <si>
    <t>Cliente_367</t>
  </si>
  <si>
    <t>Cliente_765</t>
  </si>
  <si>
    <t>Cliente_679</t>
  </si>
  <si>
    <t>Cliente_512</t>
  </si>
  <si>
    <t>Cliente_701</t>
  </si>
  <si>
    <t>Cliente_331</t>
  </si>
  <si>
    <t>Cliente_83</t>
  </si>
  <si>
    <t>Cliente_339</t>
  </si>
  <si>
    <t>Cliente_323</t>
  </si>
  <si>
    <t>Cliente_678</t>
  </si>
  <si>
    <t>Cliente_74</t>
  </si>
  <si>
    <t>Cliente_146</t>
  </si>
  <si>
    <t>Cliente_212</t>
  </si>
  <si>
    <t>Cliente_3</t>
  </si>
  <si>
    <t>Cliente_176</t>
  </si>
  <si>
    <t>Cliente_551</t>
  </si>
  <si>
    <t>Cliente_240</t>
  </si>
  <si>
    <t>Plato_15</t>
  </si>
  <si>
    <t>Cliente_759</t>
  </si>
  <si>
    <t>Cliente_959</t>
  </si>
  <si>
    <t>Cliente_744</t>
  </si>
  <si>
    <t>Cliente_189</t>
  </si>
  <si>
    <t>Cliente_576</t>
  </si>
  <si>
    <t>Cliente_474</t>
  </si>
  <si>
    <t>Cliente_990</t>
  </si>
  <si>
    <t>Cliente_67</t>
  </si>
  <si>
    <t>Cliente_445</t>
  </si>
  <si>
    <t>Cliente_984</t>
  </si>
  <si>
    <t>Cliente_877</t>
  </si>
  <si>
    <t>Cliente_494</t>
  </si>
  <si>
    <t>Cliente_264</t>
  </si>
  <si>
    <t>Plato_11</t>
  </si>
  <si>
    <t>Cliente_142</t>
  </si>
  <si>
    <t>Cliente_599</t>
  </si>
  <si>
    <t>Cliente_856</t>
  </si>
  <si>
    <t>Cliente_722</t>
  </si>
  <si>
    <t>Cliente_935</t>
  </si>
  <si>
    <t>Cliente_961</t>
  </si>
  <si>
    <t>Cliente_924</t>
  </si>
  <si>
    <t>Cliente_579</t>
  </si>
  <si>
    <t>Cliente_567</t>
  </si>
  <si>
    <t>Cliente_927</t>
  </si>
  <si>
    <t>Cliente_539</t>
  </si>
  <si>
    <t>Cliente_872</t>
  </si>
  <si>
    <t>Cliente_425</t>
  </si>
  <si>
    <t>Cliente_700</t>
  </si>
  <si>
    <t>Cliente_665</t>
  </si>
  <si>
    <t>Cliente_978</t>
  </si>
  <si>
    <t>Cliente_577</t>
  </si>
  <si>
    <t>Cliente_429</t>
  </si>
  <si>
    <t>Cliente_811</t>
  </si>
  <si>
    <t>Cliente_228</t>
  </si>
  <si>
    <t>Cliente_249</t>
  </si>
  <si>
    <t>Cliente_326</t>
  </si>
  <si>
    <t>Cliente_281</t>
  </si>
  <si>
    <t>Cliente_686</t>
  </si>
  <si>
    <t>Cliente_418</t>
  </si>
  <si>
    <t>Cliente_397</t>
  </si>
  <si>
    <t>Cliente_477</t>
  </si>
  <si>
    <t>Cliente_300</t>
  </si>
  <si>
    <t>Cliente_928</t>
  </si>
  <si>
    <t>Cliente_132</t>
  </si>
  <si>
    <t>Cliente_53</t>
  </si>
  <si>
    <t>Cliente_673</t>
  </si>
  <si>
    <t>Cliente_243</t>
  </si>
  <si>
    <t>Cliente_730</t>
  </si>
  <si>
    <t>Cliente_617</t>
  </si>
  <si>
    <t>Cliente_827</t>
  </si>
  <si>
    <t>Cliente_184</t>
  </si>
  <si>
    <t>Cliente_345</t>
  </si>
  <si>
    <t>Cliente_277</t>
  </si>
  <si>
    <t>Cliente_981</t>
  </si>
  <si>
    <t>Cliente_24</t>
  </si>
  <si>
    <t>Cliente_463</t>
  </si>
  <si>
    <t>Cliente_746</t>
  </si>
  <si>
    <t>Cliente_409</t>
  </si>
  <si>
    <t>Cliente_729</t>
  </si>
  <si>
    <t>Cliente_565</t>
  </si>
  <si>
    <t>Cliente_195</t>
  </si>
  <si>
    <t>Cliente_211</t>
  </si>
  <si>
    <t>Cliente_385</t>
  </si>
  <si>
    <t>Cliente_986</t>
  </si>
  <si>
    <t>Cliente_994</t>
  </si>
  <si>
    <t>Cliente_648</t>
  </si>
  <si>
    <t>Cliente_702</t>
  </si>
  <si>
    <t>Cliente_846</t>
  </si>
  <si>
    <t>Cliente_620</t>
  </si>
  <si>
    <t>Cliente_672</t>
  </si>
  <si>
    <t>Cliente_735</t>
  </si>
  <si>
    <t>Cliente_268</t>
  </si>
  <si>
    <t>Cliente_161</t>
  </si>
  <si>
    <t>Cliente_600</t>
  </si>
  <si>
    <t>Cliente_654</t>
  </si>
  <si>
    <t>Cliente_269</t>
  </si>
  <si>
    <t>Cliente_12</t>
  </si>
  <si>
    <t>Cliente_294</t>
  </si>
  <si>
    <t>Cliente_659</t>
  </si>
  <si>
    <t>Cliente_47</t>
  </si>
  <si>
    <t>Cliente_544</t>
  </si>
  <si>
    <t>Cliente_633</t>
  </si>
  <si>
    <t>Cliente_154</t>
  </si>
  <si>
    <t>Cliente_489</t>
  </si>
  <si>
    <t>Cliente_350</t>
  </si>
  <si>
    <t>Cliente_797</t>
  </si>
  <si>
    <t>Cliente_436</t>
  </si>
  <si>
    <t>Cliente_597</t>
  </si>
  <si>
    <t>Cliente_823</t>
  </si>
  <si>
    <t>Cliente_690</t>
  </si>
  <si>
    <t>Cliente_216</t>
  </si>
  <si>
    <t>Cliente_546</t>
  </si>
  <si>
    <t>Cliente_524</t>
  </si>
  <si>
    <t>Cliente_193</t>
  </si>
  <si>
    <t>Cliente_794</t>
  </si>
  <si>
    <t>Cliente_602</t>
  </si>
  <si>
    <t>Cliente_296</t>
  </si>
  <si>
    <t>Cliente_568</t>
  </si>
  <si>
    <t>Cliente_897</t>
  </si>
  <si>
    <t>Cliente_816</t>
  </si>
  <si>
    <t>Cliente_221</t>
  </si>
  <si>
    <t>Cliente_755</t>
  </si>
  <si>
    <t>Cliente_289</t>
  </si>
  <si>
    <t>Cliente_476</t>
  </si>
  <si>
    <t>Cliente_940</t>
  </si>
  <si>
    <t>Cliente_707</t>
  </si>
  <si>
    <t>Cliente_644</t>
  </si>
  <si>
    <t>Cliente_619</t>
  </si>
  <si>
    <t>Cliente_833</t>
  </si>
  <si>
    <t>Cliente_899</t>
  </si>
  <si>
    <t>Cliente_498</t>
  </si>
  <si>
    <t>Cliente_470</t>
  </si>
  <si>
    <t>Cliente_191</t>
  </si>
  <si>
    <t>Cliente_183</t>
  </si>
  <si>
    <t>Cliente_499</t>
  </si>
  <si>
    <t>Cliente_495</t>
  </si>
  <si>
    <t>Cliente_54</t>
  </si>
  <si>
    <t>Cliente_923</t>
  </si>
  <si>
    <t>Cliente_453</t>
  </si>
  <si>
    <t>Cliente_14</t>
  </si>
  <si>
    <t>Cliente_611</t>
  </si>
  <si>
    <t>Cliente_666</t>
  </si>
  <si>
    <t>Cliente_505</t>
  </si>
  <si>
    <t>Cliente_858</t>
  </si>
  <si>
    <t>Cliente_882</t>
  </si>
  <si>
    <t>Cliente_275</t>
  </si>
  <si>
    <t>Cliente_871</t>
  </si>
  <si>
    <t>Cliente_841</t>
  </si>
  <si>
    <t>Cliente_789</t>
  </si>
  <si>
    <t>Cliente_141</t>
  </si>
  <si>
    <t>Cliente_992</t>
  </si>
  <si>
    <t>Cliente_622</t>
  </si>
  <si>
    <t>Cliente_508</t>
  </si>
  <si>
    <t>Cliente_676</t>
  </si>
  <si>
    <t>Cliente_667</t>
  </si>
  <si>
    <t>Cliente_609</t>
  </si>
  <si>
    <t>Cliente_471</t>
  </si>
  <si>
    <t>Cliente_196</t>
  </si>
  <si>
    <t>Cliente_563</t>
  </si>
  <si>
    <t>Cliente_991</t>
  </si>
  <si>
    <t>Cliente_330</t>
  </si>
  <si>
    <t>Cliente_943</t>
  </si>
  <si>
    <t>Cliente_285</t>
  </si>
  <si>
    <t>Cliente_905</t>
  </si>
  <si>
    <t>Cliente_543</t>
  </si>
  <si>
    <t>Cliente_239</t>
  </si>
  <si>
    <t>Cliente_315</t>
  </si>
  <si>
    <t>Cliente_166</t>
  </si>
  <si>
    <t>Cliente_157</t>
  </si>
  <si>
    <t>Cliente_912</t>
  </si>
  <si>
    <t>Cliente_736</t>
  </si>
  <si>
    <t>Cliente_328</t>
  </si>
  <si>
    <t>Cliente_919</t>
  </si>
  <si>
    <t>Cliente_958</t>
  </si>
  <si>
    <t>Cliente_395</t>
  </si>
  <si>
    <t>Cliente_287</t>
  </si>
  <si>
    <t>Cliente_479</t>
  </si>
  <si>
    <t>Cliente_160</t>
  </si>
  <si>
    <t>Cliente_109</t>
  </si>
  <si>
    <t>Cliente_342</t>
  </si>
  <si>
    <t>Cliente_332</t>
  </si>
  <si>
    <t>Cliente_689</t>
  </si>
  <si>
    <t>Cliente_518</t>
  </si>
  <si>
    <t>Cliente_348</t>
  </si>
  <si>
    <t>Cliente_259</t>
  </si>
  <si>
    <t>Cliente_869</t>
  </si>
  <si>
    <t>Cliente_842</t>
  </si>
  <si>
    <t>Cliente_349</t>
  </si>
  <si>
    <t>Cliente_316</t>
  </si>
  <si>
    <t>Cliente_732</t>
  </si>
  <si>
    <t>Cliente_807</t>
  </si>
  <si>
    <t>Cliente_900</t>
  </si>
  <si>
    <t>Cliente_143</t>
  </si>
  <si>
    <t>Cliente_405</t>
  </si>
  <si>
    <t>Cliente_473</t>
  </si>
  <si>
    <t>Cliente_404</t>
  </si>
  <si>
    <t>Cliente_717</t>
  </si>
  <si>
    <t>Cliente_783</t>
  </si>
  <si>
    <t>Cliente_589</t>
  </si>
  <si>
    <t>Cliente_284</t>
  </si>
  <si>
    <t>Cliente_207</t>
  </si>
  <si>
    <t>Cliente_531</t>
  </si>
  <si>
    <t>Cliente_420</t>
  </si>
  <si>
    <t>Cliente_989</t>
  </si>
  <si>
    <t>Cliente_421</t>
  </si>
  <si>
    <t>Cliente_194</t>
  </si>
  <si>
    <t>Cliente_876</t>
  </si>
  <si>
    <t>Cliente_365</t>
  </si>
  <si>
    <t>Cliente_185</t>
  </si>
  <si>
    <t>Cliente_558</t>
  </si>
  <si>
    <t>Cliente_535</t>
  </si>
  <si>
    <t>Cliente_18</t>
  </si>
  <si>
    <t>Cliente_696</t>
  </si>
  <si>
    <t>Cliente_704</t>
  </si>
  <si>
    <t>Cliente_720</t>
  </si>
  <si>
    <t>Cliente_624</t>
  </si>
  <si>
    <t>Cliente_434</t>
  </si>
  <si>
    <t>Cliente_149</t>
  </si>
  <si>
    <t>Cliente_125</t>
  </si>
  <si>
    <t>Cliente_618</t>
  </si>
  <si>
    <t>Cliente_527</t>
  </si>
  <si>
    <t>Cliente_71</t>
  </si>
  <si>
    <t>Cliente_437</t>
  </si>
  <si>
    <t>Cliente_719</t>
  </si>
  <si>
    <t>Cliente_354</t>
  </si>
  <si>
    <t>Cliente_363</t>
  </si>
  <si>
    <t>Cliente_778</t>
  </si>
  <si>
    <t>Cliente_637</t>
  </si>
  <si>
    <t>Cliente_948</t>
  </si>
  <si>
    <t>Cliente_172</t>
  </si>
  <si>
    <t>Cliente_70</t>
  </si>
  <si>
    <t>Cliente_835</t>
  </si>
  <si>
    <t>Cliente_821</t>
  </si>
  <si>
    <t>Cliente_509</t>
  </si>
  <si>
    <t>Cliente_951</t>
  </si>
  <si>
    <t>Cliente_819</t>
  </si>
  <si>
    <t>Cliente_334</t>
  </si>
  <si>
    <t>Cliente_787</t>
  </si>
  <si>
    <t>Cliente_616</t>
  </si>
  <si>
    <t>Cliente_422</t>
  </si>
  <si>
    <t>Cliente_930</t>
  </si>
  <si>
    <t>Cliente_218</t>
  </si>
  <si>
    <t>Cliente_257</t>
  </si>
  <si>
    <t>Cliente_112</t>
  </si>
  <si>
    <t>Cliente_95</t>
  </si>
  <si>
    <t>Cliente_866</t>
  </si>
  <si>
    <t>Cliente_232</t>
  </si>
  <si>
    <t>Cliente_113</t>
  </si>
  <si>
    <t>Cliente_785</t>
  </si>
  <si>
    <t>Cliente_554</t>
  </si>
  <si>
    <t>Cliente_320</t>
  </si>
  <si>
    <t>Cliente_996</t>
  </si>
  <si>
    <t>Cliente_392</t>
  </si>
  <si>
    <t>Cliente_615</t>
  </si>
  <si>
    <t>Cliente_968</t>
  </si>
  <si>
    <t>Cliente_206</t>
  </si>
  <si>
    <t>Cliente_669</t>
  </si>
  <si>
    <t>Cliente_705</t>
  </si>
  <si>
    <t>Cliente_462</t>
  </si>
  <si>
    <t>Cliente_809</t>
  </si>
  <si>
    <t>Cliente_21</t>
  </si>
  <si>
    <t>Cliente_110</t>
  </si>
  <si>
    <t>Cliente_454</t>
  </si>
  <si>
    <t>Cliente_825</t>
  </si>
  <si>
    <t>Cliente_134</t>
  </si>
  <si>
    <t>Cliente_555</t>
  </si>
  <si>
    <t>Cliente_887</t>
  </si>
  <si>
    <t>Cliente_913</t>
  </si>
  <si>
    <t>Cliente_41</t>
  </si>
  <si>
    <t>Cliente_738</t>
  </si>
  <si>
    <t>Cliente_280</t>
  </si>
  <si>
    <t>Cliente_117</t>
  </si>
  <si>
    <t>Cliente_988</t>
  </si>
  <si>
    <t>Cliente_372</t>
  </si>
  <si>
    <t>Cliente_283</t>
  </si>
  <si>
    <t>Cliente_857</t>
  </si>
  <si>
    <t>Cliente_208</t>
  </si>
  <si>
    <t>Cliente_443</t>
  </si>
  <si>
    <t>Cliente_138</t>
  </si>
  <si>
    <t>Cliente_177</t>
  </si>
  <si>
    <t>Cliente_832</t>
  </si>
  <si>
    <t>Cliente_480</t>
  </si>
  <si>
    <t>Cliente_351</t>
  </si>
  <si>
    <t>Cliente_344</t>
  </si>
  <si>
    <t>Cliente_564</t>
  </si>
  <si>
    <t>Cliente_782</t>
  </si>
  <si>
    <t>Cliente_165</t>
  </si>
  <si>
    <t>Cliente_608</t>
  </si>
  <si>
    <t>Cliente_657</t>
  </si>
  <si>
    <t>Cliente_224</t>
  </si>
  <si>
    <t>Cliente_680</t>
  </si>
  <si>
    <t>Cliente_513</t>
  </si>
  <si>
    <t>Cliente_973</t>
  </si>
  <si>
    <t>Cliente_592</t>
  </si>
  <si>
    <t>Cliente_575</t>
  </si>
  <si>
    <t>Cliente_511</t>
  </si>
  <si>
    <t>Cliente_772</t>
  </si>
  <si>
    <t>Cliente_605</t>
  </si>
  <si>
    <t>Cliente_197</t>
  </si>
  <si>
    <t>Cliente_19</t>
  </si>
  <si>
    <t>Cliente_586</t>
  </si>
  <si>
    <t>Cliente_687</t>
  </si>
  <si>
    <t>Cliente_415</t>
  </si>
  <si>
    <t>Cliente_456</t>
  </si>
  <si>
    <t>Cliente_820</t>
  </si>
  <si>
    <t>Cliente_698</t>
  </si>
  <si>
    <t>Cliente_59</t>
  </si>
  <si>
    <t>Cliente_799</t>
  </si>
  <si>
    <t>Cliente_52</t>
  </si>
  <si>
    <t>Cliente_278</t>
  </si>
  <si>
    <t>Cliente_595</t>
  </si>
  <si>
    <t>Cliente_2</t>
  </si>
  <si>
    <t>Cliente_880</t>
  </si>
  <si>
    <t>Cliente_626</t>
  </si>
  <si>
    <t>Cliente_411</t>
  </si>
  <si>
    <t>Cliente_123</t>
  </si>
  <si>
    <t>Cliente_910</t>
  </si>
  <si>
    <t>Cliente_483</t>
  </si>
  <si>
    <t>Cliente_642</t>
  </si>
  <si>
    <t>Cliente_962</t>
  </si>
  <si>
    <t>Cliente_883</t>
  </si>
  <si>
    <t>Cliente_593</t>
  </si>
  <si>
    <t>Cliente_368</t>
  </si>
  <si>
    <t>Cliente_693</t>
  </si>
  <si>
    <t>Cliente_226</t>
  </si>
  <si>
    <t>Cliente_834</t>
  </si>
  <si>
    <t>Cliente_104</t>
  </si>
  <si>
    <t>Cliente_35</t>
  </si>
  <si>
    <t>Cliente_837</t>
  </si>
  <si>
    <t>Cliente_514</t>
  </si>
  <si>
    <t>Cliente_725</t>
  </si>
  <si>
    <t>Cliente_114</t>
  </si>
  <si>
    <t>Cliente_90</t>
  </si>
  <si>
    <t>Cliente_496</t>
  </si>
  <si>
    <t>Cliente_58</t>
  </si>
  <si>
    <t>Cliente_468</t>
  </si>
  <si>
    <t>Cliente_714</t>
  </si>
  <si>
    <t>Cliente_950</t>
  </si>
  <si>
    <t>Cliente_663</t>
  </si>
  <si>
    <t>Cliente_801</t>
  </si>
  <si>
    <t>Cliente_804</t>
  </si>
  <si>
    <t>Cliente_716</t>
  </si>
  <si>
    <t>Cliente_786</t>
  </si>
  <si>
    <t>Cliente_594</t>
  </si>
  <si>
    <t>Cliente_396</t>
  </si>
  <si>
    <t>Cliente_954</t>
  </si>
  <si>
    <t>Cliente_263</t>
  </si>
  <si>
    <t>Cliente_438</t>
  </si>
  <si>
    <t>Cliente_353</t>
  </si>
  <si>
    <t>Cliente_770</t>
  </si>
  <si>
    <t>Cliente_888</t>
  </si>
  <si>
    <t>Cliente_635</t>
  </si>
  <si>
    <t>Cliente_484</t>
  </si>
  <si>
    <t>Cliente_297</t>
  </si>
  <si>
    <t>Cliente_446</t>
  </si>
  <si>
    <t>Cliente_298</t>
  </si>
  <si>
    <t>Cliente_304</t>
  </si>
  <si>
    <t>Cliente_743</t>
  </si>
  <si>
    <t>Cliente_428</t>
  </si>
  <si>
    <t>Cliente_750</t>
  </si>
  <si>
    <t>Cliente_808</t>
  </si>
  <si>
    <t>Cliente_376</t>
  </si>
  <si>
    <t>Cliente_721</t>
  </si>
  <si>
    <t>Cliente_227</t>
  </si>
  <si>
    <t>Cliente_757</t>
  </si>
  <si>
    <t>Nombre del Plato</t>
  </si>
  <si>
    <t>Costo Unitario</t>
  </si>
  <si>
    <t>Precio Unitario</t>
  </si>
  <si>
    <t>Cantidad Ordenada</t>
  </si>
  <si>
    <t>Observaciones</t>
  </si>
  <si>
    <t>Ninguna</t>
  </si>
  <si>
    <t>Sin cebolla</t>
  </si>
  <si>
    <t>Descripción del Plato</t>
  </si>
  <si>
    <t>Tiempo de Preparación</t>
  </si>
  <si>
    <t>Descripción del Plato_7</t>
  </si>
  <si>
    <t>Descripción del Plato_2</t>
  </si>
  <si>
    <t>Descripción del Plato_17</t>
  </si>
  <si>
    <t>Descripción del Plato_6</t>
  </si>
  <si>
    <t>Descripción del Plato_20</t>
  </si>
  <si>
    <t>Descripción del Plato_19</t>
  </si>
  <si>
    <t>Descripción del Plato_9</t>
  </si>
  <si>
    <t>Descripción del Plato_11</t>
  </si>
  <si>
    <t>Descripción del Plato_16</t>
  </si>
  <si>
    <t>Descripción del Plato_12</t>
  </si>
  <si>
    <t>Descripción del Plato_8</t>
  </si>
  <si>
    <t>Descripción del Plato_15</t>
  </si>
  <si>
    <t>Descripción del Plato_5</t>
  </si>
  <si>
    <t>Descripción del Plato_18</t>
  </si>
  <si>
    <t>Descripción del Plato_3</t>
  </si>
  <si>
    <t>Descripción del Plato_14</t>
  </si>
  <si>
    <t>Descripción del Plato_13</t>
  </si>
  <si>
    <t>Descripción del Plato_4</t>
  </si>
  <si>
    <t>Descripción del Plato_10</t>
  </si>
  <si>
    <t>Descripción del Plato_1</t>
  </si>
  <si>
    <t>Ganancia neta</t>
  </si>
  <si>
    <t>Ganancia bruta</t>
  </si>
  <si>
    <t>Monto Total de la Cuenta</t>
  </si>
  <si>
    <t>Fecha de Factura</t>
  </si>
  <si>
    <t>Tiempo de Permanencia</t>
  </si>
  <si>
    <t>Tiempo de degustación</t>
  </si>
  <si>
    <t>Columna1</t>
  </si>
  <si>
    <t>Porcentaje de Ganancia del pedido</t>
  </si>
  <si>
    <t>Suma de Monto Total de la Cuenta</t>
  </si>
  <si>
    <t>Etiquetas de fila</t>
  </si>
  <si>
    <t>Total general</t>
  </si>
  <si>
    <t>Etiquetas de columna</t>
  </si>
  <si>
    <t>Cobrada</t>
  </si>
  <si>
    <t>Transacciones</t>
  </si>
  <si>
    <t>Tabla 3: Desglose de Ingresos tipo de Servicio y día de la Semana</t>
  </si>
  <si>
    <t>Tabla 4: Desglose de Ingresos por País de Origen</t>
  </si>
  <si>
    <t>Tabla 5: Desglose de Impagos</t>
  </si>
  <si>
    <t>Ejercicio 6: Desglose de Propinas</t>
  </si>
  <si>
    <t>Ejercicio 7: Desglose de Órdenes Atendidas por meseros.</t>
  </si>
  <si>
    <t>1</t>
  </si>
  <si>
    <t>2</t>
  </si>
  <si>
    <t>3</t>
  </si>
  <si>
    <t>Día semana</t>
  </si>
  <si>
    <t>6. sábado</t>
  </si>
  <si>
    <t>1. lunes</t>
  </si>
  <si>
    <t>2. martes</t>
  </si>
  <si>
    <t>3. miércoles</t>
  </si>
  <si>
    <t>4. jueves</t>
  </si>
  <si>
    <t>5. viernes</t>
  </si>
  <si>
    <t>7. domingo</t>
  </si>
  <si>
    <t>Tabla 1: Análisis de Ingresos por Tipo de Servicio</t>
  </si>
  <si>
    <t>Tabla 2: Análisis de número de transacciones por Método de Pago</t>
  </si>
  <si>
    <t>Facturado</t>
  </si>
  <si>
    <t>Pct de cobro</t>
  </si>
  <si>
    <t>Cuentas</t>
  </si>
  <si>
    <t>Pct de impagos</t>
  </si>
  <si>
    <t>Nº Comensales</t>
  </si>
  <si>
    <t>Numero de platos</t>
  </si>
  <si>
    <t>0</t>
  </si>
  <si>
    <t>Horas de preparación</t>
  </si>
  <si>
    <t>Tiempo prep</t>
  </si>
  <si>
    <t>Recuento de Cobrada</t>
  </si>
  <si>
    <t>Promedio de Propina</t>
  </si>
  <si>
    <t>monto_no_facturado</t>
  </si>
  <si>
    <t>Facturable</t>
  </si>
  <si>
    <t>No facturado</t>
  </si>
  <si>
    <t>Facturacion</t>
  </si>
  <si>
    <t>Monto promedio</t>
  </si>
  <si>
    <t>monto_facturado</t>
  </si>
  <si>
    <t>Cuentas impagadas</t>
  </si>
  <si>
    <t>pct_no_facturado</t>
  </si>
  <si>
    <t>pct impagadas</t>
  </si>
  <si>
    <t>Monto no facturado</t>
  </si>
  <si>
    <t>Promedio de platos</t>
  </si>
  <si>
    <t>tiempo por comensal</t>
  </si>
  <si>
    <t>No facturada</t>
  </si>
  <si>
    <t>Facturada</t>
  </si>
  <si>
    <t>Tiempo preparación promedio (horas)</t>
  </si>
  <si>
    <t>Tiempo perm</t>
  </si>
  <si>
    <t>Tiempo permanencia promedio (horas)</t>
  </si>
  <si>
    <t>Platos (promedio)</t>
  </si>
  <si>
    <t>Tiempo preparación por plato</t>
  </si>
  <si>
    <t>Adicional</t>
  </si>
  <si>
    <t>Impago</t>
  </si>
  <si>
    <t>Propina potencial</t>
  </si>
  <si>
    <t>País</t>
  </si>
  <si>
    <t>Facturable promedio</t>
  </si>
  <si>
    <t>Propina cobrada</t>
  </si>
  <si>
    <t>Ordenes atendidas</t>
  </si>
  <si>
    <t>horas</t>
  </si>
  <si>
    <t>Diagnóstico: Boicot para conseguir un día libre a la semana</t>
  </si>
  <si>
    <t>Meseros</t>
  </si>
  <si>
    <t>Impagos por estado mesa</t>
  </si>
  <si>
    <t>% impago</t>
  </si>
  <si>
    <t>Los impagos no sólo se producen principalmente a tiempos de preparación superiores a los de las cuentas facturadas,
sino que estos tiempos son debidos principalmente a un mayor número de platos pedidos en interacción con tiempos de permanencia promedio significativamente menores que los de las órdenes cobradas. Cliente impaciente y exigente.</t>
  </si>
  <si>
    <t>Sorprendentemente, hay mayor incidencia de clientes impacientes entre los que han reservado o se encuentran con una mesa libre.</t>
  </si>
  <si>
    <t>% impagadas</t>
  </si>
  <si>
    <t>Se conoce de forma previa que la razón para los impagos es el una falta de permanencia de los clientes. Esta falta puede deberse su perfil de consumidor, en cuyo caso la diferencia entre meseros para la tasa de impagos puede ser casual o debido a sus horas de cuadrante. Sin embargo, es posible que una mala gestión por parte de los meseros favorezca esta incidencia. Ejemplos:
- Una falta de mano izquierda que genere impaciencia o falle en gestionarla
- Falta de previsión en cuanto a la demora de órdenes con elevado número de platos.</t>
  </si>
  <si>
    <t>media_comensales</t>
  </si>
  <si>
    <t>n_ordenes</t>
  </si>
  <si>
    <t>Monto promedio no facturado</t>
  </si>
  <si>
    <t xml:space="preserve">La tasa de impagos aumenta conforme aumenta el número de platos. A partir de 5 platos por pedido supera el 10%, produciéndose dos saltos cuantitativos de 10% adicionales de 5 a 6 platos y de 7 a 8. Esto, unido a que el ticket medio aumente con el número de platos, provoca un aumento sustancial de la pérdida media por orden conforme aumenta el número de platos.
Aunque la mayor fuga absoluta de ingresos se produce en los pedidos de 8 platos, conviene por lo tanto comenzar priorizando la resolución de los pedidos de mayor numero de platos, ya que estos evitan más pérdidas unitarias por pedido. </t>
  </si>
  <si>
    <t>Facturación</t>
  </si>
  <si>
    <t>Ticket medio</t>
  </si>
  <si>
    <t>Coste total</t>
  </si>
  <si>
    <t>margen</t>
  </si>
  <si>
    <t>Coste</t>
  </si>
  <si>
    <t>Impagos</t>
  </si>
  <si>
    <t>Ingresos</t>
  </si>
  <si>
    <t>% monto impagado</t>
  </si>
  <si>
    <t>Monto impagado</t>
  </si>
  <si>
    <t>Órdenes</t>
  </si>
  <si>
    <t>Monto facturado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</si>
</sst>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0\ &quot;€&quot;;\-#,##0\ &quot;€&quot;"/>
    <numFmt numFmtId="44" formatCode="_-* #,##0.00\ &quot;€&quot;_-;\-* #,##0.00\ &quot;€&quot;_-;_-* &quot;-&quot;??\ &quot;€&quot;_-;_-@_-"/>
    <numFmt numFmtId="164" formatCode="[h]:mm"/>
    <numFmt numFmtId="165" formatCode="0.0%"/>
    <numFmt numFmtId="166" formatCode="0.0"/>
    <numFmt numFmtId="167" formatCode="_-* #,##0.0\ &quot;€&quot;_-;\-* #,##0.0\ &quot;€&quot;_-;_-* &quot;-&quot;??\ &quot;€&quot;_-;_-@_-"/>
    <numFmt numFmtId="168" formatCode="_-* #,##0\ &quot;€&quot;_-;\-* #,##0\ &quot;€&quot;_-;_-* &quot;-&quot;??\ &quot;€&quot;_-;_-@_-"/>
  </numFmts>
  <fonts count="5" x14ac:knownFonts="1">
    <font>
      <sz val="11"/>
      <color theme="1"/>
      <name val="Calibri"/>
      <family val="2"/>
      <scheme val="minor"/>
    </font>
    <font>
      <sz val="11"/>
      <color theme="1"/>
      <name val="Calibri"/>
      <family val="2"/>
      <scheme val="minor"/>
    </font>
    <font>
      <sz val="11"/>
      <color theme="0"/>
      <name val="Calibri"/>
      <family val="2"/>
      <scheme val="minor"/>
    </font>
    <font>
      <sz val="14"/>
      <color theme="1"/>
      <name val="Arial"/>
      <family val="2"/>
    </font>
    <font>
      <u/>
      <sz val="11"/>
      <color theme="1"/>
      <name val="Calibri"/>
      <family val="2"/>
      <scheme val="minor"/>
    </font>
  </fonts>
  <fills count="2">
    <fill>
      <patternFill patternType="none"/>
    </fill>
    <fill>
      <patternFill patternType="gray125"/>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63">
    <xf numFmtId="0" fontId="0" fillId="0" borderId="0" xfId="0"/>
    <xf numFmtId="0" fontId="0" fillId="0" borderId="0" xfId="0" applyNumberFormat="1"/>
    <xf numFmtId="22" fontId="0" fillId="0" borderId="0" xfId="0" applyNumberFormat="1"/>
    <xf numFmtId="164" fontId="0" fillId="0" borderId="0" xfId="0" applyNumberFormat="1"/>
    <xf numFmtId="2"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0" fontId="3" fillId="0" borderId="0" xfId="0" applyFont="1" applyAlignment="1">
      <alignment vertical="center"/>
    </xf>
    <xf numFmtId="10" fontId="0" fillId="0" borderId="0" xfId="0" applyNumberFormat="1"/>
    <xf numFmtId="1" fontId="0" fillId="0" borderId="0" xfId="0" applyNumberFormat="1"/>
    <xf numFmtId="9" fontId="0" fillId="0" borderId="0" xfId="0" applyNumberFormat="1"/>
    <xf numFmtId="165" fontId="0" fillId="0" borderId="0" xfId="0" applyNumberFormat="1"/>
    <xf numFmtId="166" fontId="0" fillId="0" borderId="0" xfId="0" applyNumberFormat="1"/>
    <xf numFmtId="44" fontId="0" fillId="0" borderId="0" xfId="0" applyNumberFormat="1"/>
    <xf numFmtId="167" fontId="0" fillId="0" borderId="0" xfId="0" applyNumberFormat="1"/>
    <xf numFmtId="168" fontId="0" fillId="0" borderId="0" xfId="0" applyNumberFormat="1"/>
    <xf numFmtId="165" fontId="2" fillId="0" borderId="0" xfId="1" applyNumberFormat="1" applyFont="1"/>
    <xf numFmtId="0" fontId="2" fillId="0" borderId="0" xfId="0" applyFont="1"/>
    <xf numFmtId="0" fontId="0" fillId="0" borderId="0" xfId="0" applyAlignment="1"/>
    <xf numFmtId="0" fontId="3" fillId="0" borderId="0" xfId="0" applyFont="1"/>
    <xf numFmtId="5" fontId="0" fillId="0" borderId="0" xfId="0" applyNumberFormat="1"/>
    <xf numFmtId="2" fontId="2" fillId="0" borderId="0" xfId="0" applyNumberFormat="1" applyFont="1"/>
    <xf numFmtId="167" fontId="2" fillId="0" borderId="0" xfId="2" applyNumberFormat="1" applyFont="1"/>
    <xf numFmtId="168" fontId="2" fillId="0" borderId="0" xfId="2" applyNumberFormat="1" applyFont="1"/>
    <xf numFmtId="165" fontId="2" fillId="0" borderId="0" xfId="0" applyNumberFormat="1" applyFont="1"/>
    <xf numFmtId="168" fontId="0" fillId="0" borderId="0" xfId="2" applyNumberFormat="1" applyFont="1"/>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4" xfId="0" applyFont="1" applyBorder="1" applyAlignment="1">
      <alignment horizontal="left" vertical="top" wrapText="1"/>
    </xf>
    <xf numFmtId="0" fontId="4" fillId="0" borderId="0" xfId="0" applyFont="1" applyBorder="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1" fontId="0" fillId="0" borderId="0" xfId="0" pivotButton="1" applyNumberFormat="1"/>
    <xf numFmtId="2" fontId="0" fillId="0" borderId="0" xfId="0" pivotButton="1" applyNumberFormat="1"/>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4" xfId="0" applyFont="1" applyBorder="1" applyAlignment="1">
      <alignment horizontal="left" vertical="top" wrapText="1"/>
    </xf>
    <xf numFmtId="0" fontId="0" fillId="0" borderId="0"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11" xfId="0" applyFont="1" applyBorder="1" applyAlignment="1">
      <alignment horizontal="left" vertical="top" wrapText="1"/>
    </xf>
    <xf numFmtId="0" fontId="4" fillId="0" borderId="0" xfId="0" applyFont="1"/>
  </cellXfs>
  <cellStyles count="3">
    <cellStyle name="Moneda" xfId="2" builtinId="4"/>
    <cellStyle name="Normal" xfId="0" builtinId="0"/>
    <cellStyle name="Porcentaje" xfId="1" builtinId="5"/>
  </cellStyles>
  <dxfs count="151">
    <dxf>
      <numFmt numFmtId="165" formatCode="0.0%"/>
    </dxf>
    <dxf>
      <numFmt numFmtId="13" formatCode="0%"/>
    </dxf>
    <dxf>
      <numFmt numFmtId="34" formatCode="_-* #,##0.00\ &quot;€&quot;_-;\-* #,##0.00\ &quot;€&quot;_-;_-* &quot;-&quot;??\ &quot;€&quot;_-;_-@_-"/>
    </dxf>
    <dxf>
      <numFmt numFmtId="2" formatCode="0.00"/>
    </dxf>
    <dxf>
      <numFmt numFmtId="1" formatCode="0"/>
    </dxf>
    <dxf>
      <numFmt numFmtId="168" formatCode="_-* #,##0\ &quot;€&quot;_-;\-* #,##0\ &quot;€&quot;_-;_-* &quot;-&quot;??\ &quot;€&quot;_-;_-@_-"/>
    </dxf>
    <dxf>
      <numFmt numFmtId="167" formatCode="_-* #,##0.0\ &quot;€&quot;_-;\-* #,##0.0\ &quot;€&quot;_-;_-* &quot;-&quot;??\ &quot;€&quot;_-;_-@_-"/>
    </dxf>
    <dxf>
      <numFmt numFmtId="168" formatCode="_-* #,##0\ &quot;€&quot;_-;\-* #,##0\ &quot;€&quot;_-;_-* &quot;-&quot;??\ &quot;€&quot;_-;_-@_-"/>
    </dxf>
    <dxf>
      <numFmt numFmtId="2" formatCode="0.00"/>
    </dxf>
    <dxf>
      <numFmt numFmtId="13" formatCode="0%"/>
    </dxf>
    <dxf>
      <numFmt numFmtId="168" formatCode="_-* #,##0\ &quot;€&quot;_-;\-* #,##0\ &quot;€&quot;_-;_-* &quot;-&quot;??\ &quot;€&quot;_-;_-@_-"/>
    </dxf>
    <dxf>
      <numFmt numFmtId="13" formatCode="0%"/>
    </dxf>
    <dxf>
      <numFmt numFmtId="13" formatCode="0%"/>
    </dxf>
    <dxf>
      <numFmt numFmtId="1" formatCode="0"/>
    </dxf>
    <dxf>
      <numFmt numFmtId="1" formatCode="0"/>
    </dxf>
    <dxf>
      <numFmt numFmtId="2" formatCode="0.00"/>
    </dxf>
    <dxf>
      <numFmt numFmtId="13" formatCode="0%"/>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2" formatCode="0.00"/>
    </dxf>
    <dxf>
      <numFmt numFmtId="2" formatCode="0.00"/>
    </dxf>
    <dxf>
      <numFmt numFmtId="167" formatCode="_-* #,##0.0\ &quot;€&quot;_-;\-* #,##0.0\ &quot;€&quot;_-;_-* &quot;-&quot;??\ &quot;€&quot;_-;_-@_-"/>
    </dxf>
    <dxf>
      <numFmt numFmtId="167" formatCode="_-* #,##0.0\ &quot;€&quot;_-;\-* #,##0.0\ &quot;€&quot;_-;_-* &quot;-&quot;??\ &quot;€&quot;_-;_-@_-"/>
    </dxf>
    <dxf>
      <numFmt numFmtId="2" formatCode="0.00"/>
    </dxf>
    <dxf>
      <numFmt numFmtId="168" formatCode="_-* #,##0\ &quot;€&quot;_-;\-* #,##0\ &quot;€&quot;_-;_-* &quot;-&quot;??\ &quot;€&quot;_-;_-@_-"/>
    </dxf>
    <dxf>
      <numFmt numFmtId="13" formatCode="0%"/>
    </dxf>
    <dxf>
      <numFmt numFmtId="1" formatCode="0"/>
    </dxf>
    <dxf>
      <numFmt numFmtId="1" formatCode="0"/>
    </dxf>
    <dxf>
      <numFmt numFmtId="13" formatCode="0%"/>
    </dxf>
    <dxf>
      <numFmt numFmtId="34" formatCode="_-* #,##0.00\ &quot;€&quot;_-;\-* #,##0.00\ &quot;€&quot;_-;_-* &quot;-&quot;??\ &quot;€&quot;_-;_-@_-"/>
    </dxf>
    <dxf>
      <numFmt numFmtId="2" formatCode="0.00"/>
    </dxf>
    <dxf>
      <numFmt numFmtId="1" formatCode="0"/>
    </dxf>
    <dxf>
      <numFmt numFmtId="168" formatCode="_-* #,##0\ &quot;€&quot;_-;\-* #,##0\ &quot;€&quot;_-;_-* &quot;-&quot;??\ &quot;€&quot;_-;_-@_-"/>
    </dxf>
    <dxf>
      <numFmt numFmtId="167" formatCode="_-* #,##0.0\ &quot;€&quot;_-;\-* #,##0.0\ &quot;€&quot;_-;_-* &quot;-&quot;??\ &quot;€&quot;_-;_-@_-"/>
    </dxf>
    <dxf>
      <numFmt numFmtId="168" formatCode="_-* #,##0\ &quot;€&quot;_-;\-* #,##0\ &quot;€&quot;_-;_-* &quot;-&quot;??\ &quot;€&quot;_-;_-@_-"/>
    </dxf>
    <dxf>
      <numFmt numFmtId="168" formatCode="_-* #,##0\ &quot;€&quot;_-;\-* #,##0\ &quot;€&quot;_-;_-* &quot;-&quot;??\ &quot;€&quot;_-;_-@_-"/>
    </dxf>
    <dxf>
      <numFmt numFmtId="167" formatCode="_-* #,##0.0\ &quot;€&quot;_-;\-* #,##0.0\ &quot;€&quot;_-;_-* &quot;-&quot;??\ &quot;€&quot;_-;_-@_-"/>
    </dxf>
    <dxf>
      <numFmt numFmtId="34" formatCode="_-* #,##0.00\ &quot;€&quot;_-;\-* #,##0.00\ &quot;€&quot;_-;_-* &quot;-&quot;??\ &quot;€&quot;_-;_-@_-"/>
    </dxf>
    <dxf>
      <numFmt numFmtId="166" formatCode="0.0"/>
    </dxf>
    <dxf>
      <numFmt numFmtId="2" formatCode="0.00"/>
    </dxf>
    <dxf>
      <numFmt numFmtId="2" formatCode="0.00"/>
    </dxf>
    <dxf>
      <numFmt numFmtId="166" formatCode="0.0"/>
    </dxf>
    <dxf>
      <numFmt numFmtId="34" formatCode="_-* #,##0.00\ &quot;€&quot;_-;\-* #,##0.00\ &quot;€&quot;_-;_-* &quot;-&quot;??\ &quot;€&quot;_-;_-@_-"/>
    </dxf>
    <dxf>
      <numFmt numFmtId="167" formatCode="_-* #,##0.0\ &quot;€&quot;_-;\-* #,##0.0\ &quot;€&quot;_-;_-* &quot;-&quot;??\ &quot;€&quot;_-;_-@_-"/>
    </dxf>
    <dxf>
      <numFmt numFmtId="13" formatCode="0%"/>
    </dxf>
    <dxf>
      <numFmt numFmtId="34" formatCode="_-* #,##0.00\ &quot;€&quot;_-;\-* #,##0.00\ &quot;€&quot;_-;_-* &quot;-&quot;??\ &quot;€&quot;_-;_-@_-"/>
    </dxf>
    <dxf>
      <numFmt numFmtId="2" formatCode="0.00"/>
    </dxf>
    <dxf>
      <numFmt numFmtId="1" formatCode="0"/>
    </dxf>
    <dxf>
      <numFmt numFmtId="168" formatCode="_-* #,##0\ &quot;€&quot;_-;\-* #,##0\ &quot;€&quot;_-;_-* &quot;-&quot;??\ &quot;€&quot;_-;_-@_-"/>
    </dxf>
    <dxf>
      <numFmt numFmtId="13" formatCode="0%"/>
    </dxf>
    <dxf>
      <numFmt numFmtId="34" formatCode="_-* #,##0.00\ &quot;€&quot;_-;\-* #,##0.00\ &quot;€&quot;_-;_-* &quot;-&quot;??\ &quot;€&quot;_-;_-@_-"/>
    </dxf>
    <dxf>
      <numFmt numFmtId="2" formatCode="0.00"/>
    </dxf>
    <dxf>
      <numFmt numFmtId="1" formatCode="0"/>
    </dxf>
    <dxf>
      <numFmt numFmtId="168" formatCode="_-* #,##0\ &quot;€&quot;_-;\-* #,##0\ &quot;€&quot;_-;_-* &quot;-&quot;??\ &quot;€&quot;_-;_-@_-"/>
    </dxf>
    <dxf>
      <numFmt numFmtId="13" formatCode="0%"/>
    </dxf>
    <dxf>
      <numFmt numFmtId="34" formatCode="_-* #,##0.00\ &quot;€&quot;_-;\-* #,##0.00\ &quot;€&quot;_-;_-* &quot;-&quot;??\ &quot;€&quot;_-;_-@_-"/>
    </dxf>
    <dxf>
      <numFmt numFmtId="2" formatCode="0.00"/>
    </dxf>
    <dxf>
      <numFmt numFmtId="1" formatCode="0"/>
    </dxf>
    <dxf>
      <numFmt numFmtId="168" formatCode="_-* #,##0\ &quot;€&quot;_-;\-* #,##0\ &quot;€&quot;_-;_-* &quot;-&quot;??\ &quot;€&quot;_-;_-@_-"/>
    </dxf>
    <dxf>
      <numFmt numFmtId="13" formatCode="0%"/>
    </dxf>
    <dxf>
      <numFmt numFmtId="34" formatCode="_-* #,##0.00\ &quot;€&quot;_-;\-* #,##0.00\ &quot;€&quot;_-;_-* &quot;-&quot;??\ &quot;€&quot;_-;_-@_-"/>
    </dxf>
    <dxf>
      <numFmt numFmtId="2" formatCode="0.00"/>
    </dxf>
    <dxf>
      <numFmt numFmtId="1" formatCode="0"/>
    </dxf>
    <dxf>
      <numFmt numFmtId="168" formatCode="_-* #,##0\ &quot;€&quot;_-;\-* #,##0\ &quot;€&quot;_-;_-* &quot;-&quot;??\ &quot;€&quot;_-;_-@_-"/>
    </dxf>
    <dxf>
      <numFmt numFmtId="13" formatCode="0%"/>
    </dxf>
    <dxf>
      <numFmt numFmtId="34" formatCode="_-* #,##0.00\ &quot;€&quot;_-;\-* #,##0.00\ &quot;€&quot;_-;_-* &quot;-&quot;??\ &quot;€&quot;_-;_-@_-"/>
    </dxf>
    <dxf>
      <numFmt numFmtId="2" formatCode="0.00"/>
    </dxf>
    <dxf>
      <numFmt numFmtId="1" formatCode="0"/>
    </dxf>
    <dxf>
      <numFmt numFmtId="168" formatCode="_-* #,##0\ &quot;€&quot;_-;\-* #,##0\ &quot;€&quot;_-;_-* &quot;-&quot;??\ &quot;€&quot;_-;_-@_-"/>
    </dxf>
    <dxf>
      <numFmt numFmtId="13" formatCode="0%"/>
    </dxf>
    <dxf>
      <numFmt numFmtId="34" formatCode="_-* #,##0.00\ &quot;€&quot;_-;\-* #,##0.00\ &quot;€&quot;_-;_-* &quot;-&quot;??\ &quot;€&quot;_-;_-@_-"/>
    </dxf>
    <dxf>
      <numFmt numFmtId="2" formatCode="0.00"/>
    </dxf>
    <dxf>
      <numFmt numFmtId="1" formatCode="0"/>
    </dxf>
    <dxf>
      <numFmt numFmtId="168" formatCode="_-* #,##0\ &quot;€&quot;_-;\-* #,##0\ &quot;€&quot;_-;_-* &quot;-&quot;??\ &quot;€&quot;_-;_-@_-"/>
    </dxf>
    <dxf>
      <numFmt numFmtId="167" formatCode="_-* #,##0.0\ &quot;€&quot;_-;\-* #,##0.0\ &quot;€&quot;_-;_-* &quot;-&quot;??\ &quot;€&quot;_-;_-@_-"/>
    </dxf>
    <dxf>
      <numFmt numFmtId="2" formatCode="0.00"/>
    </dxf>
    <dxf>
      <numFmt numFmtId="165" formatCode="0.0%"/>
    </dxf>
    <dxf>
      <numFmt numFmtId="168" formatCode="_-* #,##0\ &quot;€&quot;_-;\-* #,##0\ &quot;€&quot;_-;_-* &quot;-&quot;??\ &quot;€&quot;_-;_-@_-"/>
    </dxf>
    <dxf>
      <numFmt numFmtId="1" formatCode="0"/>
    </dxf>
    <dxf>
      <numFmt numFmtId="1" formatCode="0"/>
    </dxf>
    <dxf>
      <numFmt numFmtId="13" formatCode="0%"/>
    </dxf>
    <dxf>
      <numFmt numFmtId="168" formatCode="_-* #,##0\ &quot;€&quot;_-;\-* #,##0\ &quot;€&quot;_-;_-* &quot;-&quot;??\ &quot;€&quot;_-;_-@_-"/>
    </dxf>
    <dxf>
      <numFmt numFmtId="168" formatCode="_-* #,##0\ &quot;€&quot;_-;\-* #,##0\ &quot;€&quot;_-;_-* &quot;-&quot;??\ &quot;€&quot;_-;_-@_-"/>
    </dxf>
    <dxf>
      <numFmt numFmtId="2" formatCode="0.00"/>
    </dxf>
    <dxf>
      <numFmt numFmtId="34" formatCode="_-* #,##0.00\ &quot;€&quot;_-;\-* #,##0.00\ &quot;€&quot;_-;_-* &quot;-&quot;??\ &quot;€&quot;_-;_-@_-"/>
    </dxf>
    <dxf>
      <numFmt numFmtId="13" formatCode="0%"/>
    </dxf>
    <dxf>
      <numFmt numFmtId="1" formatCode="0"/>
    </dxf>
    <dxf>
      <numFmt numFmtId="2" formatCode="0.00"/>
    </dxf>
    <dxf>
      <numFmt numFmtId="167" formatCode="_-* #,##0.0\ &quot;€&quot;_-;\-* #,##0.0\ &quot;€&quot;_-;_-* &quot;-&quot;??\ &quot;€&quot;_-;_-@_-"/>
    </dxf>
    <dxf>
      <numFmt numFmtId="167" formatCode="_-* #,##0.0\ &quot;€&quot;_-;\-* #,##0.0\ &quot;€&quot;_-;_-* &quot;-&quot;??\ &quot;€&quot;_-;_-@_-"/>
    </dxf>
    <dxf>
      <numFmt numFmtId="2" formatCode="0.00"/>
    </dxf>
    <dxf>
      <numFmt numFmtId="2" formatCode="0.00"/>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13" formatCode="0%"/>
    </dxf>
    <dxf>
      <numFmt numFmtId="2" formatCode="0.00"/>
    </dxf>
    <dxf>
      <numFmt numFmtId="1" formatCode="0"/>
    </dxf>
    <dxf>
      <numFmt numFmtId="1" formatCode="0"/>
    </dxf>
    <dxf>
      <numFmt numFmtId="13" formatCode="0%"/>
    </dxf>
    <dxf>
      <numFmt numFmtId="13" formatCode="0%"/>
    </dxf>
    <dxf>
      <numFmt numFmtId="168" formatCode="_-* #,##0\ &quot;€&quot;_-;\-* #,##0\ &quot;€&quot;_-;_-* &quot;-&quot;??\ &quot;€&quot;_-;_-@_-"/>
    </dxf>
    <dxf>
      <numFmt numFmtId="166" formatCode="0.0"/>
    </dxf>
    <dxf>
      <numFmt numFmtId="2" formatCode="0.00"/>
    </dxf>
    <dxf>
      <numFmt numFmtId="167" formatCode="_-* #,##0.0\ &quot;€&quot;_-;\-* #,##0.0\ &quot;€&quot;_-;_-* &quot;-&quot;??\ &quot;€&quot;_-;_-@_-"/>
    </dxf>
    <dxf>
      <numFmt numFmtId="13" formatCode="0%"/>
    </dxf>
    <dxf>
      <numFmt numFmtId="2" formatCode="0.00"/>
    </dxf>
    <dxf>
      <numFmt numFmtId="168" formatCode="_-* #,##0\ &quot;€&quot;_-;\-* #,##0\ &quot;€&quot;_-;_-* &quot;-&quot;??\ &quot;€&quot;_-;_-@_-"/>
    </dxf>
    <dxf>
      <numFmt numFmtId="2" formatCode="0.00"/>
    </dxf>
    <dxf>
      <numFmt numFmtId="2" formatCode="0.00"/>
    </dxf>
    <dxf>
      <numFmt numFmtId="168" formatCode="_-* #,##0\ &quot;€&quot;_-;\-* #,##0\ &quot;€&quot;_-;_-* &quot;-&quot;??\ &quot;€&quot;_-;_-@_-"/>
    </dxf>
    <dxf>
      <numFmt numFmtId="1" formatCode="0"/>
    </dxf>
    <dxf>
      <numFmt numFmtId="2" formatCode="0.00"/>
    </dxf>
    <dxf>
      <numFmt numFmtId="34" formatCode="_-* #,##0.00\ &quot;€&quot;_-;\-* #,##0.00\ &quot;€&quot;_-;_-* &quot;-&quot;??\ &quot;€&quot;_-;_-@_-"/>
    </dxf>
    <dxf>
      <numFmt numFmtId="13" formatCode="0%"/>
    </dxf>
    <dxf>
      <numFmt numFmtId="167" formatCode="_-* #,##0.0\ &quot;€&quot;_-;\-* #,##0.0\ &quot;€&quot;_-;_-* &quot;-&quot;??\ &quot;€&quot;_-;_-@_-"/>
    </dxf>
    <dxf>
      <numFmt numFmtId="2" formatCode="0.00"/>
    </dxf>
    <dxf>
      <numFmt numFmtId="165" formatCode="0.0%"/>
    </dxf>
    <dxf>
      <numFmt numFmtId="167" formatCode="_-* #,##0.0\ &quot;€&quot;_-;\-* #,##0.0\ &quot;€&quot;_-;_-* &quot;-&quot;??\ &quot;€&quot;_-;_-@_-"/>
    </dxf>
    <dxf>
      <numFmt numFmtId="13" formatCode="0%"/>
    </dxf>
    <dxf>
      <numFmt numFmtId="167" formatCode="_-* #,##0.0\ &quot;€&quot;_-;\-* #,##0.0\ &quot;€&quot;_-;_-* &quot;-&quot;??\ &quot;€&quot;_-;_-@_-"/>
    </dxf>
    <dxf>
      <numFmt numFmtId="1" formatCode="0"/>
    </dxf>
    <dxf>
      <numFmt numFmtId="168" formatCode="_-* #,##0\ &quot;€&quot;_-;\-* #,##0\ &quot;€&quot;_-;_-* &quot;-&quot;??\ &quot;€&quot;_-;_-@_-"/>
    </dxf>
    <dxf>
      <numFmt numFmtId="13" formatCode="0%"/>
    </dxf>
    <dxf>
      <numFmt numFmtId="0" formatCode="General"/>
    </dxf>
    <dxf>
      <numFmt numFmtId="165" formatCode="0.0%"/>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2" formatCode="0.00"/>
    </dxf>
    <dxf>
      <numFmt numFmtId="2" formatCode="0.00"/>
    </dxf>
    <dxf>
      <numFmt numFmtId="0" formatCode="General"/>
    </dxf>
    <dxf>
      <numFmt numFmtId="1" formatCode="0"/>
    </dxf>
    <dxf>
      <numFmt numFmtId="164" formatCode="[h]:mm"/>
    </dxf>
    <dxf>
      <numFmt numFmtId="164" formatCode="[h]:mm"/>
    </dxf>
    <dxf>
      <numFmt numFmtId="164" formatCode="[h]:mm"/>
    </dxf>
    <dxf>
      <numFmt numFmtId="27" formatCode="d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mm"/>
    </dxf>
    <dxf>
      <numFmt numFmtId="27" formatCode="dd/mm/yy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customXml" Target="../customXml/item59.xml"/><Relationship Id="rId21" Type="http://schemas.openxmlformats.org/officeDocument/2006/relationships/pivotCacheDefinition" Target="pivotCache/pivotCacheDefinition16.xml"/><Relationship Id="rId42" Type="http://schemas.openxmlformats.org/officeDocument/2006/relationships/pivotCacheDefinition" Target="pivotCache/pivotCacheDefinition37.xml"/><Relationship Id="rId63" Type="http://schemas.openxmlformats.org/officeDocument/2006/relationships/customXml" Target="../customXml/item5.xml"/><Relationship Id="rId84" Type="http://schemas.openxmlformats.org/officeDocument/2006/relationships/customXml" Target="../customXml/item26.xml"/><Relationship Id="rId16" Type="http://schemas.openxmlformats.org/officeDocument/2006/relationships/pivotCacheDefinition" Target="pivotCache/pivotCacheDefinition11.xml"/><Relationship Id="rId107" Type="http://schemas.openxmlformats.org/officeDocument/2006/relationships/customXml" Target="../customXml/item49.xml"/><Relationship Id="rId11" Type="http://schemas.openxmlformats.org/officeDocument/2006/relationships/pivotCacheDefinition" Target="pivotCache/pivotCacheDefinition6.xml"/><Relationship Id="rId32" Type="http://schemas.openxmlformats.org/officeDocument/2006/relationships/pivotCacheDefinition" Target="pivotCache/pivotCacheDefinition27.xml"/><Relationship Id="rId37" Type="http://schemas.openxmlformats.org/officeDocument/2006/relationships/pivotCacheDefinition" Target="pivotCache/pivotCacheDefinition32.xml"/><Relationship Id="rId53" Type="http://schemas.openxmlformats.org/officeDocument/2006/relationships/theme" Target="theme/theme1.xml"/><Relationship Id="rId58" Type="http://schemas.openxmlformats.org/officeDocument/2006/relationships/calcChain" Target="calcChain.xml"/><Relationship Id="rId74" Type="http://schemas.openxmlformats.org/officeDocument/2006/relationships/customXml" Target="../customXml/item16.xml"/><Relationship Id="rId79" Type="http://schemas.openxmlformats.org/officeDocument/2006/relationships/customXml" Target="../customXml/item21.xml"/><Relationship Id="rId102" Type="http://schemas.openxmlformats.org/officeDocument/2006/relationships/customXml" Target="../customXml/item44.xml"/><Relationship Id="rId123" Type="http://schemas.openxmlformats.org/officeDocument/2006/relationships/customXml" Target="../customXml/item65.xml"/><Relationship Id="rId128" Type="http://schemas.openxmlformats.org/officeDocument/2006/relationships/customXml" Target="../customXml/item70.xml"/><Relationship Id="rId5" Type="http://schemas.openxmlformats.org/officeDocument/2006/relationships/worksheet" Target="worksheets/sheet5.xml"/><Relationship Id="rId90" Type="http://schemas.openxmlformats.org/officeDocument/2006/relationships/customXml" Target="../customXml/item32.xml"/><Relationship Id="rId95" Type="http://schemas.openxmlformats.org/officeDocument/2006/relationships/customXml" Target="../customXml/item37.xml"/><Relationship Id="rId22" Type="http://schemas.openxmlformats.org/officeDocument/2006/relationships/pivotCacheDefinition" Target="pivotCache/pivotCacheDefinition17.xml"/><Relationship Id="rId27" Type="http://schemas.openxmlformats.org/officeDocument/2006/relationships/pivotCacheDefinition" Target="pivotCache/pivotCacheDefinition22.xml"/><Relationship Id="rId43" Type="http://schemas.openxmlformats.org/officeDocument/2006/relationships/pivotCacheDefinition" Target="pivotCache/pivotCacheDefinition38.xml"/><Relationship Id="rId48" Type="http://schemas.openxmlformats.org/officeDocument/2006/relationships/pivotCacheDefinition" Target="pivotCache/pivotCacheDefinition43.xml"/><Relationship Id="rId64" Type="http://schemas.openxmlformats.org/officeDocument/2006/relationships/customXml" Target="../customXml/item6.xml"/><Relationship Id="rId69" Type="http://schemas.openxmlformats.org/officeDocument/2006/relationships/customXml" Target="../customXml/item11.xml"/><Relationship Id="rId113" Type="http://schemas.openxmlformats.org/officeDocument/2006/relationships/customXml" Target="../customXml/item55.xml"/><Relationship Id="rId118" Type="http://schemas.openxmlformats.org/officeDocument/2006/relationships/customXml" Target="../customXml/item60.xml"/><Relationship Id="rId134" Type="http://schemas.openxmlformats.org/officeDocument/2006/relationships/customXml" Target="../customXml/item76.xml"/><Relationship Id="rId80" Type="http://schemas.openxmlformats.org/officeDocument/2006/relationships/customXml" Target="../customXml/item22.xml"/><Relationship Id="rId85" Type="http://schemas.openxmlformats.org/officeDocument/2006/relationships/customXml" Target="../customXml/item27.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33" Type="http://schemas.openxmlformats.org/officeDocument/2006/relationships/pivotCacheDefinition" Target="pivotCache/pivotCacheDefinition28.xml"/><Relationship Id="rId38" Type="http://schemas.openxmlformats.org/officeDocument/2006/relationships/pivotCacheDefinition" Target="pivotCache/pivotCacheDefinition33.xml"/><Relationship Id="rId59" Type="http://schemas.openxmlformats.org/officeDocument/2006/relationships/customXml" Target="../customXml/item1.xml"/><Relationship Id="rId103" Type="http://schemas.openxmlformats.org/officeDocument/2006/relationships/customXml" Target="../customXml/item45.xml"/><Relationship Id="rId108" Type="http://schemas.openxmlformats.org/officeDocument/2006/relationships/customXml" Target="../customXml/item50.xml"/><Relationship Id="rId124" Type="http://schemas.openxmlformats.org/officeDocument/2006/relationships/customXml" Target="../customXml/item66.xml"/><Relationship Id="rId129" Type="http://schemas.openxmlformats.org/officeDocument/2006/relationships/customXml" Target="../customXml/item71.xml"/><Relationship Id="rId54" Type="http://schemas.openxmlformats.org/officeDocument/2006/relationships/connections" Target="connections.xml"/><Relationship Id="rId70" Type="http://schemas.openxmlformats.org/officeDocument/2006/relationships/customXml" Target="../customXml/item12.xml"/><Relationship Id="rId75" Type="http://schemas.openxmlformats.org/officeDocument/2006/relationships/customXml" Target="../customXml/item17.xml"/><Relationship Id="rId91" Type="http://schemas.openxmlformats.org/officeDocument/2006/relationships/customXml" Target="../customXml/item33.xml"/><Relationship Id="rId96" Type="http://schemas.openxmlformats.org/officeDocument/2006/relationships/customXml" Target="../customXml/item3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23" Type="http://schemas.openxmlformats.org/officeDocument/2006/relationships/pivotCacheDefinition" Target="pivotCache/pivotCacheDefinition18.xml"/><Relationship Id="rId28" Type="http://schemas.openxmlformats.org/officeDocument/2006/relationships/pivotCacheDefinition" Target="pivotCache/pivotCacheDefinition23.xml"/><Relationship Id="rId49" Type="http://schemas.openxmlformats.org/officeDocument/2006/relationships/pivotCacheDefinition" Target="pivotCache/pivotCacheDefinition44.xml"/><Relationship Id="rId114" Type="http://schemas.openxmlformats.org/officeDocument/2006/relationships/customXml" Target="../customXml/item56.xml"/><Relationship Id="rId119" Type="http://schemas.openxmlformats.org/officeDocument/2006/relationships/customXml" Target="../customXml/item61.xml"/><Relationship Id="rId44" Type="http://schemas.openxmlformats.org/officeDocument/2006/relationships/pivotCacheDefinition" Target="pivotCache/pivotCacheDefinition39.xml"/><Relationship Id="rId60" Type="http://schemas.openxmlformats.org/officeDocument/2006/relationships/customXml" Target="../customXml/item2.xml"/><Relationship Id="rId65" Type="http://schemas.openxmlformats.org/officeDocument/2006/relationships/customXml" Target="../customXml/item7.xml"/><Relationship Id="rId81" Type="http://schemas.openxmlformats.org/officeDocument/2006/relationships/customXml" Target="../customXml/item23.xml"/><Relationship Id="rId86" Type="http://schemas.openxmlformats.org/officeDocument/2006/relationships/customXml" Target="../customXml/item28.xml"/><Relationship Id="rId130" Type="http://schemas.openxmlformats.org/officeDocument/2006/relationships/customXml" Target="../customXml/item72.xml"/><Relationship Id="rId135" Type="http://schemas.openxmlformats.org/officeDocument/2006/relationships/customXml" Target="../customXml/item77.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pivotCacheDefinition" Target="pivotCache/pivotCacheDefinition34.xml"/><Relationship Id="rId109" Type="http://schemas.openxmlformats.org/officeDocument/2006/relationships/customXml" Target="../customXml/item51.xml"/><Relationship Id="rId34" Type="http://schemas.openxmlformats.org/officeDocument/2006/relationships/pivotCacheDefinition" Target="pivotCache/pivotCacheDefinition29.xml"/><Relationship Id="rId50" Type="http://schemas.openxmlformats.org/officeDocument/2006/relationships/pivotCacheDefinition" Target="pivotCache/pivotCacheDefinition45.xml"/><Relationship Id="rId55" Type="http://schemas.openxmlformats.org/officeDocument/2006/relationships/styles" Target="styles.xml"/><Relationship Id="rId76" Type="http://schemas.openxmlformats.org/officeDocument/2006/relationships/customXml" Target="../customXml/item18.xml"/><Relationship Id="rId97" Type="http://schemas.openxmlformats.org/officeDocument/2006/relationships/customXml" Target="../customXml/item39.xml"/><Relationship Id="rId104" Type="http://schemas.openxmlformats.org/officeDocument/2006/relationships/customXml" Target="../customXml/item46.xml"/><Relationship Id="rId120" Type="http://schemas.openxmlformats.org/officeDocument/2006/relationships/customXml" Target="../customXml/item62.xml"/><Relationship Id="rId125" Type="http://schemas.openxmlformats.org/officeDocument/2006/relationships/customXml" Target="../customXml/item67.xml"/><Relationship Id="rId7" Type="http://schemas.openxmlformats.org/officeDocument/2006/relationships/pivotCacheDefinition" Target="pivotCache/pivotCacheDefinition2.xml"/><Relationship Id="rId71" Type="http://schemas.openxmlformats.org/officeDocument/2006/relationships/customXml" Target="../customXml/item13.xml"/><Relationship Id="rId92" Type="http://schemas.openxmlformats.org/officeDocument/2006/relationships/customXml" Target="../customXml/item34.xml"/><Relationship Id="rId2" Type="http://schemas.openxmlformats.org/officeDocument/2006/relationships/worksheet" Target="worksheets/sheet2.xml"/><Relationship Id="rId29" Type="http://schemas.openxmlformats.org/officeDocument/2006/relationships/pivotCacheDefinition" Target="pivotCache/pivotCacheDefinition24.xml"/><Relationship Id="rId24" Type="http://schemas.openxmlformats.org/officeDocument/2006/relationships/pivotCacheDefinition" Target="pivotCache/pivotCacheDefinition19.xml"/><Relationship Id="rId40" Type="http://schemas.openxmlformats.org/officeDocument/2006/relationships/pivotCacheDefinition" Target="pivotCache/pivotCacheDefinition35.xml"/><Relationship Id="rId45" Type="http://schemas.openxmlformats.org/officeDocument/2006/relationships/pivotCacheDefinition" Target="pivotCache/pivotCacheDefinition40.xml"/><Relationship Id="rId66" Type="http://schemas.openxmlformats.org/officeDocument/2006/relationships/customXml" Target="../customXml/item8.xml"/><Relationship Id="rId87" Type="http://schemas.openxmlformats.org/officeDocument/2006/relationships/customXml" Target="../customXml/item29.xml"/><Relationship Id="rId110" Type="http://schemas.openxmlformats.org/officeDocument/2006/relationships/customXml" Target="../customXml/item52.xml"/><Relationship Id="rId115" Type="http://schemas.openxmlformats.org/officeDocument/2006/relationships/customXml" Target="../customXml/item57.xml"/><Relationship Id="rId131" Type="http://schemas.openxmlformats.org/officeDocument/2006/relationships/customXml" Target="../customXml/item73.xml"/><Relationship Id="rId61" Type="http://schemas.openxmlformats.org/officeDocument/2006/relationships/customXml" Target="../customXml/item3.xml"/><Relationship Id="rId82" Type="http://schemas.openxmlformats.org/officeDocument/2006/relationships/customXml" Target="../customXml/item24.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30" Type="http://schemas.openxmlformats.org/officeDocument/2006/relationships/pivotCacheDefinition" Target="pivotCache/pivotCacheDefinition25.xml"/><Relationship Id="rId35" Type="http://schemas.openxmlformats.org/officeDocument/2006/relationships/pivotCacheDefinition" Target="pivotCache/pivotCacheDefinition30.xml"/><Relationship Id="rId56" Type="http://schemas.openxmlformats.org/officeDocument/2006/relationships/sharedStrings" Target="sharedStrings.xml"/><Relationship Id="rId77" Type="http://schemas.openxmlformats.org/officeDocument/2006/relationships/customXml" Target="../customXml/item19.xml"/><Relationship Id="rId100" Type="http://schemas.openxmlformats.org/officeDocument/2006/relationships/customXml" Target="../customXml/item42.xml"/><Relationship Id="rId105" Type="http://schemas.openxmlformats.org/officeDocument/2006/relationships/customXml" Target="../customXml/item47.xml"/><Relationship Id="rId126" Type="http://schemas.openxmlformats.org/officeDocument/2006/relationships/customXml" Target="../customXml/item68.xml"/><Relationship Id="rId8" Type="http://schemas.openxmlformats.org/officeDocument/2006/relationships/pivotCacheDefinition" Target="pivotCache/pivotCacheDefinition3.xml"/><Relationship Id="rId51" Type="http://schemas.openxmlformats.org/officeDocument/2006/relationships/pivotCacheDefinition" Target="pivotCache/pivotCacheDefinition46.xml"/><Relationship Id="rId72" Type="http://schemas.openxmlformats.org/officeDocument/2006/relationships/customXml" Target="../customXml/item14.xml"/><Relationship Id="rId93" Type="http://schemas.openxmlformats.org/officeDocument/2006/relationships/customXml" Target="../customXml/item35.xml"/><Relationship Id="rId98" Type="http://schemas.openxmlformats.org/officeDocument/2006/relationships/customXml" Target="../customXml/item40.xml"/><Relationship Id="rId121" Type="http://schemas.openxmlformats.org/officeDocument/2006/relationships/customXml" Target="../customXml/item63.xml"/><Relationship Id="rId3" Type="http://schemas.openxmlformats.org/officeDocument/2006/relationships/worksheet" Target="worksheets/sheet3.xml"/><Relationship Id="rId25" Type="http://schemas.openxmlformats.org/officeDocument/2006/relationships/pivotCacheDefinition" Target="pivotCache/pivotCacheDefinition20.xml"/><Relationship Id="rId46" Type="http://schemas.openxmlformats.org/officeDocument/2006/relationships/pivotCacheDefinition" Target="pivotCache/pivotCacheDefinition41.xml"/><Relationship Id="rId67" Type="http://schemas.openxmlformats.org/officeDocument/2006/relationships/customXml" Target="../customXml/item9.xml"/><Relationship Id="rId116" Type="http://schemas.openxmlformats.org/officeDocument/2006/relationships/customXml" Target="../customXml/item58.xml"/><Relationship Id="rId20" Type="http://schemas.openxmlformats.org/officeDocument/2006/relationships/pivotCacheDefinition" Target="pivotCache/pivotCacheDefinition15.xml"/><Relationship Id="rId41" Type="http://schemas.openxmlformats.org/officeDocument/2006/relationships/pivotCacheDefinition" Target="pivotCache/pivotCacheDefinition36.xml"/><Relationship Id="rId62" Type="http://schemas.openxmlformats.org/officeDocument/2006/relationships/customXml" Target="../customXml/item4.xml"/><Relationship Id="rId83" Type="http://schemas.openxmlformats.org/officeDocument/2006/relationships/customXml" Target="../customXml/item25.xml"/><Relationship Id="rId88" Type="http://schemas.openxmlformats.org/officeDocument/2006/relationships/customXml" Target="../customXml/item30.xml"/><Relationship Id="rId111" Type="http://schemas.openxmlformats.org/officeDocument/2006/relationships/customXml" Target="../customXml/item53.xml"/><Relationship Id="rId132" Type="http://schemas.openxmlformats.org/officeDocument/2006/relationships/customXml" Target="../customXml/item74.xml"/><Relationship Id="rId15" Type="http://schemas.openxmlformats.org/officeDocument/2006/relationships/pivotCacheDefinition" Target="pivotCache/pivotCacheDefinition10.xml"/><Relationship Id="rId36" Type="http://schemas.openxmlformats.org/officeDocument/2006/relationships/pivotCacheDefinition" Target="pivotCache/pivotCacheDefinition31.xml"/><Relationship Id="rId57" Type="http://schemas.openxmlformats.org/officeDocument/2006/relationships/powerPivotData" Target="model/item.data"/><Relationship Id="rId106" Type="http://schemas.openxmlformats.org/officeDocument/2006/relationships/customXml" Target="../customXml/item48.xml"/><Relationship Id="rId127" Type="http://schemas.openxmlformats.org/officeDocument/2006/relationships/customXml" Target="../customXml/item69.xml"/><Relationship Id="rId10" Type="http://schemas.openxmlformats.org/officeDocument/2006/relationships/pivotCacheDefinition" Target="pivotCache/pivotCacheDefinition5.xml"/><Relationship Id="rId31" Type="http://schemas.openxmlformats.org/officeDocument/2006/relationships/pivotCacheDefinition" Target="pivotCache/pivotCacheDefinition26.xml"/><Relationship Id="rId52" Type="http://schemas.openxmlformats.org/officeDocument/2006/relationships/pivotCacheDefinition" Target="pivotCache/pivotCacheDefinition47.xml"/><Relationship Id="rId73" Type="http://schemas.openxmlformats.org/officeDocument/2006/relationships/customXml" Target="../customXml/item15.xml"/><Relationship Id="rId78" Type="http://schemas.openxmlformats.org/officeDocument/2006/relationships/customXml" Target="../customXml/item20.xml"/><Relationship Id="rId94" Type="http://schemas.openxmlformats.org/officeDocument/2006/relationships/customXml" Target="../customXml/item36.xml"/><Relationship Id="rId99" Type="http://schemas.openxmlformats.org/officeDocument/2006/relationships/customXml" Target="../customXml/item41.xml"/><Relationship Id="rId101" Type="http://schemas.openxmlformats.org/officeDocument/2006/relationships/customXml" Target="../customXml/item43.xml"/><Relationship Id="rId122" Type="http://schemas.openxmlformats.org/officeDocument/2006/relationships/customXml" Target="../customXml/item6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26" Type="http://schemas.openxmlformats.org/officeDocument/2006/relationships/pivotCacheDefinition" Target="pivotCache/pivotCacheDefinition21.xml"/><Relationship Id="rId47" Type="http://schemas.openxmlformats.org/officeDocument/2006/relationships/pivotCacheDefinition" Target="pivotCache/pivotCacheDefinition42.xml"/><Relationship Id="rId68" Type="http://schemas.openxmlformats.org/officeDocument/2006/relationships/customXml" Target="../customXml/item10.xml"/><Relationship Id="rId89" Type="http://schemas.openxmlformats.org/officeDocument/2006/relationships/customXml" Target="../customXml/item31.xml"/><Relationship Id="rId112" Type="http://schemas.openxmlformats.org/officeDocument/2006/relationships/customXml" Target="../customXml/item54.xml"/><Relationship Id="rId133" Type="http://schemas.openxmlformats.org/officeDocument/2006/relationships/customXml" Target="../customXml/item7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9.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1.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2.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gráficos!TablaDinámica21</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sz="1000"/>
              <a:t>Ingresos por tipo de servicio</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bg1"/>
                    </a:solidFill>
                  </a:ln>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26454229322418"/>
          <c:y val="0.14546088243034661"/>
          <c:w val="0.85364279826032574"/>
          <c:h val="0.75483999459417161"/>
        </c:manualLayout>
      </c:layout>
      <c:barChart>
        <c:barDir val="col"/>
        <c:grouping val="stacked"/>
        <c:varyColors val="0"/>
        <c:ser>
          <c:idx val="0"/>
          <c:order val="0"/>
          <c:tx>
            <c:strRef>
              <c:f>'Tablas dinámicas y gráficos'!$B$3:$B$4</c:f>
              <c:strCache>
                <c:ptCount val="1"/>
                <c:pt idx="0">
                  <c:v>Facturado</c:v>
                </c:pt>
              </c:strCache>
            </c:strRef>
          </c:tx>
          <c:spPr>
            <a:solidFill>
              <a:schemeClr val="accent6">
                <a:lumMod val="75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'Tablas dinámicas y gráficos'!$A$5:$A$8</c:f>
              <c:strCache>
                <c:ptCount val="3"/>
                <c:pt idx="0">
                  <c:v>Almuerzo</c:v>
                </c:pt>
                <c:pt idx="1">
                  <c:v>Cena</c:v>
                </c:pt>
                <c:pt idx="2">
                  <c:v>Desayuno</c:v>
                </c:pt>
              </c:strCache>
            </c:strRef>
          </c:cat>
          <c:val>
            <c:numRef>
              <c:f>'Tablas dinámicas y gráficos'!$B$5:$B$8</c:f>
              <c:numCache>
                <c:formatCode>_-* #,##0\ "€"_-;\-* #,##0\ "€"_-;_-* "-"??\ "€"_-;_-@_-</c:formatCode>
                <c:ptCount val="3"/>
                <c:pt idx="0">
                  <c:v>50000</c:v>
                </c:pt>
                <c:pt idx="1">
                  <c:v>18872</c:v>
                </c:pt>
                <c:pt idx="2">
                  <c:v>17852</c:v>
                </c:pt>
              </c:numCache>
            </c:numRef>
          </c:val>
          <c:extLst>
            <c:ext xmlns:c16="http://schemas.microsoft.com/office/drawing/2014/chart" uri="{C3380CC4-5D6E-409C-BE32-E72D297353CC}">
              <c16:uniqueId val="{00000000-19F8-4D53-9456-52505C929A7B}"/>
            </c:ext>
          </c:extLst>
        </c:ser>
        <c:ser>
          <c:idx val="1"/>
          <c:order val="1"/>
          <c:tx>
            <c:strRef>
              <c:f>'Tablas dinámicas y gráficos'!$C$3:$C$4</c:f>
              <c:strCache>
                <c:ptCount val="1"/>
                <c:pt idx="0">
                  <c:v>No facturado</c:v>
                </c:pt>
              </c:strCache>
            </c:strRef>
          </c:tx>
          <c:spPr>
            <a:solidFill>
              <a:srgbClr val="FF0000">
                <a:alpha val="7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'Tablas dinámicas y gráficos'!$A$5:$A$8</c:f>
              <c:strCache>
                <c:ptCount val="3"/>
                <c:pt idx="0">
                  <c:v>Almuerzo</c:v>
                </c:pt>
                <c:pt idx="1">
                  <c:v>Cena</c:v>
                </c:pt>
                <c:pt idx="2">
                  <c:v>Desayuno</c:v>
                </c:pt>
              </c:strCache>
            </c:strRef>
          </c:cat>
          <c:val>
            <c:numRef>
              <c:f>'Tablas dinámicas y gráficos'!$C$5:$C$8</c:f>
              <c:numCache>
                <c:formatCode>_-* #,##0\ "€"_-;\-* #,##0\ "€"_-;_-* "-"??\ "€"_-;_-@_-</c:formatCode>
                <c:ptCount val="3"/>
                <c:pt idx="0">
                  <c:v>12781</c:v>
                </c:pt>
                <c:pt idx="1">
                  <c:v>3820</c:v>
                </c:pt>
                <c:pt idx="2">
                  <c:v>3002</c:v>
                </c:pt>
              </c:numCache>
            </c:numRef>
          </c:val>
          <c:extLst>
            <c:ext xmlns:c16="http://schemas.microsoft.com/office/drawing/2014/chart" uri="{C3380CC4-5D6E-409C-BE32-E72D297353CC}">
              <c16:uniqueId val="{00000009-19F8-4D53-9456-52505C929A7B}"/>
            </c:ext>
          </c:extLst>
        </c:ser>
        <c:dLbls>
          <c:showLegendKey val="0"/>
          <c:showVal val="1"/>
          <c:showCatName val="0"/>
          <c:showSerName val="0"/>
          <c:showPercent val="0"/>
          <c:showBubbleSize val="0"/>
        </c:dLbls>
        <c:gapWidth val="50"/>
        <c:overlap val="100"/>
        <c:axId val="1871609024"/>
        <c:axId val="1871606112"/>
      </c:barChart>
      <c:catAx>
        <c:axId val="187160902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71606112"/>
        <c:crosses val="autoZero"/>
        <c:auto val="1"/>
        <c:lblAlgn val="ctr"/>
        <c:lblOffset val="100"/>
        <c:noMultiLvlLbl val="0"/>
      </c:catAx>
      <c:valAx>
        <c:axId val="1871606112"/>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71609024"/>
        <c:crosses val="autoZero"/>
        <c:crossBetween val="between"/>
      </c:valAx>
      <c:spPr>
        <a:noFill/>
        <a:ln>
          <a:noFill/>
        </a:ln>
        <a:effectLst/>
      </c:spPr>
    </c:plotArea>
    <c:legend>
      <c:legendPos val="r"/>
      <c:layout>
        <c:manualLayout>
          <c:xMode val="edge"/>
          <c:yMode val="edge"/>
          <c:x val="0.78638155338885884"/>
          <c:y val="2.4514008919616751E-2"/>
          <c:w val="0.19255948150885471"/>
          <c:h val="0.125339820327337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gráficos!TablaDinámica56</c:name>
    <c:fmtId val="2"/>
  </c:pivotSource>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Ingresos por servicio y día de la semana</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 y gráficos'!$B$34:$B$35</c:f>
              <c:strCache>
                <c:ptCount val="1"/>
                <c:pt idx="0">
                  <c:v>Desayuno</c:v>
                </c:pt>
              </c:strCache>
            </c:strRef>
          </c:tx>
          <c:spPr>
            <a:solidFill>
              <a:schemeClr val="accent1"/>
            </a:solidFill>
            <a:ln>
              <a:noFill/>
            </a:ln>
            <a:effectLst/>
          </c:spPr>
          <c:invertIfNegative val="0"/>
          <c:cat>
            <c:strRef>
              <c:f>'Tablas dinámicas y gráficos'!$A$36:$A$43</c:f>
              <c:strCache>
                <c:ptCount val="7"/>
                <c:pt idx="0">
                  <c:v>1. lunes</c:v>
                </c:pt>
                <c:pt idx="1">
                  <c:v>2. martes</c:v>
                </c:pt>
                <c:pt idx="2">
                  <c:v>3. miércoles</c:v>
                </c:pt>
                <c:pt idx="3">
                  <c:v>4. jueves</c:v>
                </c:pt>
                <c:pt idx="4">
                  <c:v>5. viernes</c:v>
                </c:pt>
                <c:pt idx="5">
                  <c:v>6. sábado</c:v>
                </c:pt>
                <c:pt idx="6">
                  <c:v>7. domingo</c:v>
                </c:pt>
              </c:strCache>
            </c:strRef>
          </c:cat>
          <c:val>
            <c:numRef>
              <c:f>'Tablas dinámicas y gráficos'!$B$36:$B$43</c:f>
              <c:numCache>
                <c:formatCode>_("€"* #,##0.00_);_("€"* \(#,##0.00\);_("€"* "-"??_);_(@_)</c:formatCode>
                <c:ptCount val="7"/>
                <c:pt idx="0">
                  <c:v>2079</c:v>
                </c:pt>
                <c:pt idx="1">
                  <c:v>2477</c:v>
                </c:pt>
                <c:pt idx="2">
                  <c:v>797</c:v>
                </c:pt>
                <c:pt idx="3">
                  <c:v>4292</c:v>
                </c:pt>
                <c:pt idx="4">
                  <c:v>2676</c:v>
                </c:pt>
                <c:pt idx="5">
                  <c:v>2790</c:v>
                </c:pt>
                <c:pt idx="6">
                  <c:v>2741</c:v>
                </c:pt>
              </c:numCache>
            </c:numRef>
          </c:val>
          <c:extLst>
            <c:ext xmlns:c16="http://schemas.microsoft.com/office/drawing/2014/chart" uri="{C3380CC4-5D6E-409C-BE32-E72D297353CC}">
              <c16:uniqueId val="{00000000-DFEF-4276-B895-5ECE4FC99DE7}"/>
            </c:ext>
          </c:extLst>
        </c:ser>
        <c:ser>
          <c:idx val="1"/>
          <c:order val="1"/>
          <c:tx>
            <c:strRef>
              <c:f>'Tablas dinámicas y gráficos'!$C$34:$C$35</c:f>
              <c:strCache>
                <c:ptCount val="1"/>
                <c:pt idx="0">
                  <c:v>Almuerzo</c:v>
                </c:pt>
              </c:strCache>
            </c:strRef>
          </c:tx>
          <c:spPr>
            <a:solidFill>
              <a:schemeClr val="accent2"/>
            </a:solidFill>
            <a:ln>
              <a:noFill/>
            </a:ln>
            <a:effectLst/>
          </c:spPr>
          <c:invertIfNegative val="0"/>
          <c:cat>
            <c:strRef>
              <c:f>'Tablas dinámicas y gráficos'!$A$36:$A$43</c:f>
              <c:strCache>
                <c:ptCount val="7"/>
                <c:pt idx="0">
                  <c:v>1. lunes</c:v>
                </c:pt>
                <c:pt idx="1">
                  <c:v>2. martes</c:v>
                </c:pt>
                <c:pt idx="2">
                  <c:v>3. miércoles</c:v>
                </c:pt>
                <c:pt idx="3">
                  <c:v>4. jueves</c:v>
                </c:pt>
                <c:pt idx="4">
                  <c:v>5. viernes</c:v>
                </c:pt>
                <c:pt idx="5">
                  <c:v>6. sábado</c:v>
                </c:pt>
                <c:pt idx="6">
                  <c:v>7. domingo</c:v>
                </c:pt>
              </c:strCache>
            </c:strRef>
          </c:cat>
          <c:val>
            <c:numRef>
              <c:f>'Tablas dinámicas y gráficos'!$C$36:$C$43</c:f>
              <c:numCache>
                <c:formatCode>_("€"* #,##0.00_);_("€"* \(#,##0.00\);_("€"* "-"??_);_(@_)</c:formatCode>
                <c:ptCount val="7"/>
                <c:pt idx="0">
                  <c:v>2993</c:v>
                </c:pt>
                <c:pt idx="1">
                  <c:v>3240</c:v>
                </c:pt>
                <c:pt idx="2">
                  <c:v>6027</c:v>
                </c:pt>
                <c:pt idx="3">
                  <c:v>11093</c:v>
                </c:pt>
                <c:pt idx="4">
                  <c:v>8636</c:v>
                </c:pt>
                <c:pt idx="5">
                  <c:v>8629</c:v>
                </c:pt>
                <c:pt idx="6">
                  <c:v>9382</c:v>
                </c:pt>
              </c:numCache>
            </c:numRef>
          </c:val>
          <c:extLst>
            <c:ext xmlns:c16="http://schemas.microsoft.com/office/drawing/2014/chart" uri="{C3380CC4-5D6E-409C-BE32-E72D297353CC}">
              <c16:uniqueId val="{00000001-DFEF-4276-B895-5ECE4FC99DE7}"/>
            </c:ext>
          </c:extLst>
        </c:ser>
        <c:ser>
          <c:idx val="2"/>
          <c:order val="2"/>
          <c:tx>
            <c:strRef>
              <c:f>'Tablas dinámicas y gráficos'!$D$34:$D$35</c:f>
              <c:strCache>
                <c:ptCount val="1"/>
                <c:pt idx="0">
                  <c:v>Cena</c:v>
                </c:pt>
              </c:strCache>
            </c:strRef>
          </c:tx>
          <c:spPr>
            <a:solidFill>
              <a:schemeClr val="accent3"/>
            </a:solidFill>
            <a:ln>
              <a:noFill/>
            </a:ln>
            <a:effectLst/>
          </c:spPr>
          <c:invertIfNegative val="0"/>
          <c:cat>
            <c:strRef>
              <c:f>'Tablas dinámicas y gráficos'!$A$36:$A$43</c:f>
              <c:strCache>
                <c:ptCount val="7"/>
                <c:pt idx="0">
                  <c:v>1. lunes</c:v>
                </c:pt>
                <c:pt idx="1">
                  <c:v>2. martes</c:v>
                </c:pt>
                <c:pt idx="2">
                  <c:v>3. miércoles</c:v>
                </c:pt>
                <c:pt idx="3">
                  <c:v>4. jueves</c:v>
                </c:pt>
                <c:pt idx="4">
                  <c:v>5. viernes</c:v>
                </c:pt>
                <c:pt idx="5">
                  <c:v>6. sábado</c:v>
                </c:pt>
                <c:pt idx="6">
                  <c:v>7. domingo</c:v>
                </c:pt>
              </c:strCache>
            </c:strRef>
          </c:cat>
          <c:val>
            <c:numRef>
              <c:f>'Tablas dinámicas y gráficos'!$D$36:$D$43</c:f>
              <c:numCache>
                <c:formatCode>_("€"* #,##0.00_);_("€"* \(#,##0.00\);_("€"* "-"??_);_(@_)</c:formatCode>
                <c:ptCount val="7"/>
                <c:pt idx="0">
                  <c:v>677</c:v>
                </c:pt>
                <c:pt idx="1">
                  <c:v>1689</c:v>
                </c:pt>
                <c:pt idx="2">
                  <c:v>1992</c:v>
                </c:pt>
                <c:pt idx="3">
                  <c:v>5010</c:v>
                </c:pt>
                <c:pt idx="4">
                  <c:v>3302</c:v>
                </c:pt>
                <c:pt idx="5">
                  <c:v>3088</c:v>
                </c:pt>
                <c:pt idx="6">
                  <c:v>3114</c:v>
                </c:pt>
              </c:numCache>
            </c:numRef>
          </c:val>
          <c:extLst>
            <c:ext xmlns:c16="http://schemas.microsoft.com/office/drawing/2014/chart" uri="{C3380CC4-5D6E-409C-BE32-E72D297353CC}">
              <c16:uniqueId val="{00000002-DFEF-4276-B895-5ECE4FC99DE7}"/>
            </c:ext>
          </c:extLst>
        </c:ser>
        <c:dLbls>
          <c:showLegendKey val="0"/>
          <c:showVal val="0"/>
          <c:showCatName val="0"/>
          <c:showSerName val="0"/>
          <c:showPercent val="0"/>
          <c:showBubbleSize val="0"/>
        </c:dLbls>
        <c:gapWidth val="219"/>
        <c:overlap val="-27"/>
        <c:axId val="1399026656"/>
        <c:axId val="1399031232"/>
      </c:barChart>
      <c:catAx>
        <c:axId val="139902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31232"/>
        <c:crosses val="autoZero"/>
        <c:auto val="1"/>
        <c:lblAlgn val="ctr"/>
        <c:lblOffset val="100"/>
        <c:noMultiLvlLbl val="0"/>
      </c:catAx>
      <c:valAx>
        <c:axId val="13990312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266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gráficos!TablaDinámica66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Órdenes</a:t>
            </a:r>
            <a:r>
              <a:rPr lang="en-US" baseline="0"/>
              <a:t> atendidas por mesero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 y gráficos'!$B$120</c:f>
              <c:strCache>
                <c:ptCount val="1"/>
                <c:pt idx="0">
                  <c:v>Ordenes atendidas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gráficos'!$A$121:$A$126</c:f>
              <c:strCache>
                <c:ptCount val="5"/>
                <c:pt idx="0">
                  <c:v>Mesero_1</c:v>
                </c:pt>
                <c:pt idx="1">
                  <c:v>Mesero_2</c:v>
                </c:pt>
                <c:pt idx="2">
                  <c:v>Mesero_3</c:v>
                </c:pt>
                <c:pt idx="3">
                  <c:v>Mesero_4</c:v>
                </c:pt>
                <c:pt idx="4">
                  <c:v>Mesero_5</c:v>
                </c:pt>
              </c:strCache>
            </c:strRef>
          </c:cat>
          <c:val>
            <c:numRef>
              <c:f>'Tablas dinámicas y gráficos'!$B$121:$B$126</c:f>
              <c:numCache>
                <c:formatCode>0</c:formatCode>
                <c:ptCount val="5"/>
                <c:pt idx="0">
                  <c:v>138</c:v>
                </c:pt>
                <c:pt idx="1">
                  <c:v>192</c:v>
                </c:pt>
                <c:pt idx="2">
                  <c:v>158</c:v>
                </c:pt>
                <c:pt idx="3">
                  <c:v>149</c:v>
                </c:pt>
                <c:pt idx="4">
                  <c:v>130</c:v>
                </c:pt>
              </c:numCache>
            </c:numRef>
          </c:val>
          <c:extLst>
            <c:ext xmlns:c16="http://schemas.microsoft.com/office/drawing/2014/chart" uri="{C3380CC4-5D6E-409C-BE32-E72D297353CC}">
              <c16:uniqueId val="{00000000-311A-4C50-90DB-F1E429052E01}"/>
            </c:ext>
          </c:extLst>
        </c:ser>
        <c:dLbls>
          <c:dLblPos val="outEnd"/>
          <c:showLegendKey val="0"/>
          <c:showVal val="1"/>
          <c:showCatName val="0"/>
          <c:showSerName val="0"/>
          <c:showPercent val="0"/>
          <c:showBubbleSize val="0"/>
        </c:dLbls>
        <c:gapWidth val="219"/>
        <c:axId val="84382031"/>
        <c:axId val="84386191"/>
      </c:barChart>
      <c:lineChart>
        <c:grouping val="standard"/>
        <c:varyColors val="0"/>
        <c:ser>
          <c:idx val="1"/>
          <c:order val="1"/>
          <c:tx>
            <c:strRef>
              <c:f>'Tablas dinámicas y gráficos'!$C$120</c:f>
              <c:strCache>
                <c:ptCount val="1"/>
                <c:pt idx="0">
                  <c:v>% monto impagado</c:v>
                </c:pt>
              </c:strCache>
            </c:strRef>
          </c:tx>
          <c:spPr>
            <a:ln w="28575" cap="rnd">
              <a:solidFill>
                <a:srgbClr val="C00000"/>
              </a:solidFill>
              <a:round/>
            </a:ln>
            <a:effectLst/>
          </c:spPr>
          <c:marker>
            <c:symbol val="none"/>
          </c:marker>
          <c:dLbls>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gráficos'!$A$121:$A$126</c:f>
              <c:strCache>
                <c:ptCount val="5"/>
                <c:pt idx="0">
                  <c:v>Mesero_1</c:v>
                </c:pt>
                <c:pt idx="1">
                  <c:v>Mesero_2</c:v>
                </c:pt>
                <c:pt idx="2">
                  <c:v>Mesero_3</c:v>
                </c:pt>
                <c:pt idx="3">
                  <c:v>Mesero_4</c:v>
                </c:pt>
                <c:pt idx="4">
                  <c:v>Mesero_5</c:v>
                </c:pt>
              </c:strCache>
            </c:strRef>
          </c:cat>
          <c:val>
            <c:numRef>
              <c:f>'Tablas dinámicas y gráficos'!$C$121:$C$126</c:f>
              <c:numCache>
                <c:formatCode>0%</c:formatCode>
                <c:ptCount val="5"/>
                <c:pt idx="0">
                  <c:v>0.13067613522704546</c:v>
                </c:pt>
                <c:pt idx="1">
                  <c:v>0.21034138402929314</c:v>
                </c:pt>
                <c:pt idx="2">
                  <c:v>0.23284052463271077</c:v>
                </c:pt>
                <c:pt idx="3">
                  <c:v>0.13585881636999853</c:v>
                </c:pt>
                <c:pt idx="4">
                  <c:v>0.20002222469163244</c:v>
                </c:pt>
              </c:numCache>
            </c:numRef>
          </c:val>
          <c:smooth val="0"/>
          <c:extLst>
            <c:ext xmlns:c16="http://schemas.microsoft.com/office/drawing/2014/chart" uri="{C3380CC4-5D6E-409C-BE32-E72D297353CC}">
              <c16:uniqueId val="{00000002-311A-4C50-90DB-F1E429052E01}"/>
            </c:ext>
          </c:extLst>
        </c:ser>
        <c:dLbls>
          <c:showLegendKey val="0"/>
          <c:showVal val="0"/>
          <c:showCatName val="0"/>
          <c:showSerName val="0"/>
          <c:showPercent val="0"/>
          <c:showBubbleSize val="0"/>
        </c:dLbls>
        <c:marker val="1"/>
        <c:smooth val="0"/>
        <c:axId val="1871568768"/>
        <c:axId val="1871570432"/>
      </c:lineChart>
      <c:catAx>
        <c:axId val="8438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4386191"/>
        <c:crosses val="autoZero"/>
        <c:auto val="1"/>
        <c:lblAlgn val="ctr"/>
        <c:lblOffset val="100"/>
        <c:noMultiLvlLbl val="0"/>
      </c:catAx>
      <c:valAx>
        <c:axId val="84386191"/>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4382031"/>
        <c:crosses val="autoZero"/>
        <c:crossBetween val="between"/>
      </c:valAx>
      <c:valAx>
        <c:axId val="187157043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71568768"/>
        <c:crosses val="max"/>
        <c:crossBetween val="between"/>
      </c:valAx>
      <c:catAx>
        <c:axId val="1871568768"/>
        <c:scaling>
          <c:orientation val="minMax"/>
        </c:scaling>
        <c:delete val="1"/>
        <c:axPos val="b"/>
        <c:numFmt formatCode="General" sourceLinked="1"/>
        <c:majorTickMark val="out"/>
        <c:minorTickMark val="none"/>
        <c:tickLblPos val="nextTo"/>
        <c:crossAx val="187157043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gráficos!TablaDinámica86</c:name>
    <c:fmtId val="0"/>
  </c:pivotSource>
  <c:chart>
    <c:title>
      <c:tx>
        <c:rich>
          <a:bodyPr rot="0" spcFirstLastPara="1" vertOverflow="ellipsis" vert="horz" wrap="square" anchor="ctr" anchorCtr="1"/>
          <a:lstStyle/>
          <a:p>
            <a:pPr>
              <a:defRPr sz="1100" b="1" i="0" u="none" strike="noStrike" kern="1200" cap="all" spc="0" baseline="0">
                <a:solidFill>
                  <a:schemeClr val="tx1">
                    <a:lumMod val="65000"/>
                    <a:lumOff val="35000"/>
                  </a:schemeClr>
                </a:solidFill>
                <a:latin typeface="+mn-lt"/>
                <a:ea typeface="+mn-ea"/>
                <a:cs typeface="+mn-cs"/>
              </a:defRPr>
            </a:pPr>
            <a:r>
              <a:rPr lang="es-ES" sz="1100" b="1" i="0" cap="all" baseline="0"/>
              <a:t>Pérdida de ingresos por n° de platos</a:t>
            </a:r>
          </a:p>
        </c:rich>
      </c:tx>
      <c:overlay val="0"/>
      <c:spPr>
        <a:noFill/>
        <a:ln>
          <a:noFill/>
        </a:ln>
        <a:effectLst/>
      </c:spPr>
      <c:txPr>
        <a:bodyPr rot="0" spcFirstLastPara="1" vertOverflow="ellipsis" vert="horz" wrap="square" anchor="ctr" anchorCtr="1"/>
        <a:lstStyle/>
        <a:p>
          <a:pPr>
            <a:defRPr sz="1100" b="1" i="0" u="none" strike="noStrike" kern="1200" cap="all"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alpha val="80000"/>
            </a:srgbClr>
          </a:solidFill>
          <a:ln>
            <a:noFill/>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alpha val="80000"/>
            </a:srgbClr>
          </a:solidFill>
          <a:ln>
            <a:noFill/>
          </a:ln>
          <a:effectLst/>
        </c:spPr>
        <c:dLbl>
          <c:idx val="0"/>
          <c:layout>
            <c:manualLayout>
              <c:x val="0"/>
              <c:y val="-0.1620370370370370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alpha val="80000"/>
            </a:srgbClr>
          </a:solidFill>
          <a:ln>
            <a:noFill/>
          </a:ln>
          <a:effectLst/>
        </c:spPr>
        <c:dLbl>
          <c:idx val="0"/>
          <c:layout>
            <c:manualLayout>
              <c:x val="-2.7777777777777779E-3"/>
              <c:y val="-0.1666666666666666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alpha val="80000"/>
            </a:srgbClr>
          </a:solidFill>
          <a:ln>
            <a:noFill/>
          </a:ln>
          <a:effectLst/>
        </c:spPr>
        <c:dLbl>
          <c:idx val="0"/>
          <c:layout>
            <c:manualLayout>
              <c:x val="-2.5462668816039986E-17"/>
              <c:y val="-0.1203703703703704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alpha val="80000"/>
            </a:srgbClr>
          </a:solidFill>
          <a:ln>
            <a:noFill/>
          </a:ln>
          <a:effectLst/>
        </c:spPr>
        <c:dLbl>
          <c:idx val="0"/>
          <c:layout>
            <c:manualLayout>
              <c:x val="0"/>
              <c:y val="-0.1620370370370371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alpha val="80000"/>
            </a:srgbClr>
          </a:solidFill>
          <a:ln>
            <a:noFill/>
          </a:ln>
          <a:effectLst/>
        </c:spPr>
        <c:dLbl>
          <c:idx val="0"/>
          <c:layout>
            <c:manualLayout>
              <c:x val="-2.7777777777777779E-3"/>
              <c:y val="-0.30555555555555558"/>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alpha val="80000"/>
            </a:srgbClr>
          </a:solidFill>
          <a:ln>
            <a:noFill/>
          </a:ln>
          <a:effectLst/>
        </c:spPr>
        <c:dLbl>
          <c:idx val="0"/>
          <c:layout>
            <c:manualLayout>
              <c:x val="0"/>
              <c:y val="-0.21296296296296297"/>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alpha val="80000"/>
            </a:srgbClr>
          </a:solidFill>
          <a:ln>
            <a:noFill/>
          </a:ln>
          <a:effectLst/>
        </c:spPr>
        <c:dLbl>
          <c:idx val="0"/>
          <c:layout>
            <c:manualLayout>
              <c:x val="-1.0185067526415994E-16"/>
              <c:y val="-0.1759259259259259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alpha val="80000"/>
            </a:srgbClr>
          </a:solidFill>
          <a:ln>
            <a:noFill/>
          </a:ln>
          <a:effectLst/>
        </c:spPr>
        <c:dLbl>
          <c:idx val="0"/>
          <c:layout>
            <c:manualLayout>
              <c:x val="-1.0185067526415994E-16"/>
              <c:y val="-7.407407407407407E-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alpha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'Tablas dinámicas y gráficos'!$P$197</c:f>
              <c:strCache>
                <c:ptCount val="1"/>
                <c:pt idx="0">
                  <c:v>Monto impagado</c:v>
                </c:pt>
              </c:strCache>
            </c:strRef>
          </c:tx>
          <c:spPr>
            <a:solidFill>
              <a:srgbClr val="C00000">
                <a:alpha val="80000"/>
              </a:srgbClr>
            </a:solidFill>
            <a:ln>
              <a:noFill/>
            </a:ln>
            <a:effectLst/>
          </c:spPr>
          <c:dPt>
            <c:idx val="0"/>
            <c:bubble3D val="0"/>
            <c:extLst>
              <c:ext xmlns:c16="http://schemas.microsoft.com/office/drawing/2014/chart" uri="{C3380CC4-5D6E-409C-BE32-E72D297353CC}">
                <c16:uniqueId val="{00000004-793B-4CDC-831B-7409A063D44B}"/>
              </c:ext>
            </c:extLst>
          </c:dPt>
          <c:dPt>
            <c:idx val="1"/>
            <c:bubble3D val="0"/>
            <c:extLst>
              <c:ext xmlns:c16="http://schemas.microsoft.com/office/drawing/2014/chart" uri="{C3380CC4-5D6E-409C-BE32-E72D297353CC}">
                <c16:uniqueId val="{00000006-793B-4CDC-831B-7409A063D44B}"/>
              </c:ext>
            </c:extLst>
          </c:dPt>
          <c:dPt>
            <c:idx val="2"/>
            <c:bubble3D val="0"/>
            <c:extLst>
              <c:ext xmlns:c16="http://schemas.microsoft.com/office/drawing/2014/chart" uri="{C3380CC4-5D6E-409C-BE32-E72D297353CC}">
                <c16:uniqueId val="{00000005-793B-4CDC-831B-7409A063D44B}"/>
              </c:ext>
            </c:extLst>
          </c:dPt>
          <c:dPt>
            <c:idx val="3"/>
            <c:bubble3D val="0"/>
            <c:extLst>
              <c:ext xmlns:c16="http://schemas.microsoft.com/office/drawing/2014/chart" uri="{C3380CC4-5D6E-409C-BE32-E72D297353CC}">
                <c16:uniqueId val="{00000007-793B-4CDC-831B-7409A063D44B}"/>
              </c:ext>
            </c:extLst>
          </c:dPt>
          <c:dPt>
            <c:idx val="4"/>
            <c:bubble3D val="0"/>
            <c:extLst>
              <c:ext xmlns:c16="http://schemas.microsoft.com/office/drawing/2014/chart" uri="{C3380CC4-5D6E-409C-BE32-E72D297353CC}">
                <c16:uniqueId val="{00000003-793B-4CDC-831B-7409A063D44B}"/>
              </c:ext>
            </c:extLst>
          </c:dPt>
          <c:dPt>
            <c:idx val="5"/>
            <c:bubble3D val="0"/>
            <c:extLst>
              <c:ext xmlns:c16="http://schemas.microsoft.com/office/drawing/2014/chart" uri="{C3380CC4-5D6E-409C-BE32-E72D297353CC}">
                <c16:uniqueId val="{00000009-793B-4CDC-831B-7409A063D44B}"/>
              </c:ext>
            </c:extLst>
          </c:dPt>
          <c:dPt>
            <c:idx val="6"/>
            <c:bubble3D val="0"/>
            <c:extLst>
              <c:ext xmlns:c16="http://schemas.microsoft.com/office/drawing/2014/chart" uri="{C3380CC4-5D6E-409C-BE32-E72D297353CC}">
                <c16:uniqueId val="{00000008-793B-4CDC-831B-7409A063D44B}"/>
              </c:ext>
            </c:extLst>
          </c:dPt>
          <c:dPt>
            <c:idx val="7"/>
            <c:bubble3D val="0"/>
            <c:extLst>
              <c:ext xmlns:c16="http://schemas.microsoft.com/office/drawing/2014/chart" uri="{C3380CC4-5D6E-409C-BE32-E72D297353CC}">
                <c16:uniqueId val="{0000000A-793B-4CDC-831B-7409A063D44B}"/>
              </c:ext>
            </c:extLst>
          </c:dPt>
          <c:dPt>
            <c:idx val="8"/>
            <c:bubble3D val="0"/>
            <c:extLst>
              <c:ext xmlns:c16="http://schemas.microsoft.com/office/drawing/2014/chart" uri="{C3380CC4-5D6E-409C-BE32-E72D297353CC}">
                <c16:uniqueId val="{0000000B-793B-4CDC-831B-7409A063D44B}"/>
              </c:ext>
            </c:extLst>
          </c:dPt>
          <c:dPt>
            <c:idx val="9"/>
            <c:bubble3D val="0"/>
            <c:extLst>
              <c:ext xmlns:c16="http://schemas.microsoft.com/office/drawing/2014/chart" uri="{C3380CC4-5D6E-409C-BE32-E72D297353CC}">
                <c16:uniqueId val="{0000000C-793B-4CDC-831B-7409A063D44B}"/>
              </c:ext>
            </c:extLst>
          </c:dPt>
          <c:dLbls>
            <c:dLbl>
              <c:idx val="0"/>
              <c:layout>
                <c:manualLayout>
                  <c:x val="0"/>
                  <c:y val="-0.16203703703703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3B-4CDC-831B-7409A063D44B}"/>
                </c:ext>
              </c:extLst>
            </c:dLbl>
            <c:dLbl>
              <c:idx val="1"/>
              <c:layout>
                <c:manualLayout>
                  <c:x val="-2.5462668816039986E-17"/>
                  <c:y val="-0.120370370370370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3B-4CDC-831B-7409A063D44B}"/>
                </c:ext>
              </c:extLst>
            </c:dLbl>
            <c:dLbl>
              <c:idx val="2"/>
              <c:layout>
                <c:manualLayout>
                  <c:x val="-2.7777777777777779E-3"/>
                  <c:y val="-0.166666666666666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3B-4CDC-831B-7409A063D44B}"/>
                </c:ext>
              </c:extLst>
            </c:dLbl>
            <c:dLbl>
              <c:idx val="3"/>
              <c:layout>
                <c:manualLayout>
                  <c:x val="0"/>
                  <c:y val="-0.162037037037037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3B-4CDC-831B-7409A063D44B}"/>
                </c:ext>
              </c:extLst>
            </c:dLbl>
            <c:dLbl>
              <c:idx val="4"/>
              <c:layout>
                <c:manualLayout>
                  <c:x val="-2.7777777777777779E-3"/>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3B-4CDC-831B-7409A063D44B}"/>
                </c:ext>
              </c:extLst>
            </c:dLbl>
            <c:dLbl>
              <c:idx val="5"/>
              <c:layout>
                <c:manualLayout>
                  <c:x val="0"/>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93B-4CDC-831B-7409A063D44B}"/>
                </c:ext>
              </c:extLst>
            </c:dLbl>
            <c:dLbl>
              <c:idx val="6"/>
              <c:layout>
                <c:manualLayout>
                  <c:x val="0"/>
                  <c:y val="-0.212962962962962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93B-4CDC-831B-7409A063D44B}"/>
                </c:ext>
              </c:extLst>
            </c:dLbl>
            <c:dLbl>
              <c:idx val="7"/>
              <c:layout>
                <c:manualLayout>
                  <c:x val="-1.0185067526415994E-16"/>
                  <c:y val="-0.175925925925925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93B-4CDC-831B-7409A063D44B}"/>
                </c:ext>
              </c:extLst>
            </c:dLbl>
            <c:dLbl>
              <c:idx val="8"/>
              <c:layout>
                <c:manualLayout>
                  <c:x val="0"/>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93B-4CDC-831B-7409A063D44B}"/>
                </c:ext>
              </c:extLst>
            </c:dLbl>
            <c:dLbl>
              <c:idx val="9"/>
              <c:layout>
                <c:manualLayout>
                  <c:x val="-1.0185067526415994E-16"/>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93B-4CDC-831B-7409A063D44B}"/>
                </c:ext>
              </c:extLst>
            </c:dLbl>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gráficos'!$N$198:$N$210</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'Tablas dinámicas y gráficos'!$P$198:$P$210</c:f>
              <c:numCache>
                <c:formatCode>_-* #,##0\ "€"_-;\-* #,##0\ "€"_-;_-* "-"??\ "€"_-;_-@_-</c:formatCode>
                <c:ptCount val="12"/>
                <c:pt idx="0">
                  <c:v>960</c:v>
                </c:pt>
                <c:pt idx="1">
                  <c:v>620</c:v>
                </c:pt>
                <c:pt idx="2">
                  <c:v>1029</c:v>
                </c:pt>
                <c:pt idx="3">
                  <c:v>3182</c:v>
                </c:pt>
                <c:pt idx="4">
                  <c:v>4735</c:v>
                </c:pt>
                <c:pt idx="5">
                  <c:v>3378</c:v>
                </c:pt>
                <c:pt idx="6">
                  <c:v>3470</c:v>
                </c:pt>
                <c:pt idx="7">
                  <c:v>1504</c:v>
                </c:pt>
                <c:pt idx="8">
                  <c:v>472</c:v>
                </c:pt>
                <c:pt idx="9">
                  <c:v>253</c:v>
                </c:pt>
              </c:numCache>
            </c:numRef>
          </c:val>
          <c:extLst>
            <c:ext xmlns:c16="http://schemas.microsoft.com/office/drawing/2014/chart" uri="{C3380CC4-5D6E-409C-BE32-E72D297353CC}">
              <c16:uniqueId val="{00000001-793B-4CDC-831B-7409A063D44B}"/>
            </c:ext>
          </c:extLst>
        </c:ser>
        <c:ser>
          <c:idx val="2"/>
          <c:order val="2"/>
          <c:tx>
            <c:strRef>
              <c:f>'Tablas dinámicas y gráficos'!$Q$197</c:f>
              <c:strCache>
                <c:ptCount val="1"/>
                <c:pt idx="0">
                  <c:v>Monto facturado</c:v>
                </c:pt>
              </c:strCache>
            </c:strRef>
          </c:tx>
          <c:spPr>
            <a:solidFill>
              <a:schemeClr val="accent6">
                <a:lumMod val="75000"/>
                <a:alpha val="80000"/>
              </a:schemeClr>
            </a:solidFill>
            <a:ln>
              <a:noFill/>
            </a:ln>
            <a:effectLst/>
          </c:spPr>
          <c:cat>
            <c:strRef>
              <c:f>'Tablas dinámicas y gráficos'!$N$198:$N$210</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'Tablas dinámicas y gráficos'!$Q$198:$Q$210</c:f>
              <c:numCache>
                <c:formatCode>_-* #,##0\ "€"_-;\-* #,##0\ "€"_-;_-* "-"??\ "€"_-;_-@_-</c:formatCode>
                <c:ptCount val="12"/>
                <c:pt idx="0">
                  <c:v>669</c:v>
                </c:pt>
                <c:pt idx="1">
                  <c:v>1283</c:v>
                </c:pt>
                <c:pt idx="2">
                  <c:v>3073</c:v>
                </c:pt>
                <c:pt idx="3">
                  <c:v>8000</c:v>
                </c:pt>
                <c:pt idx="4">
                  <c:v>11293</c:v>
                </c:pt>
                <c:pt idx="5">
                  <c:v>12855</c:v>
                </c:pt>
                <c:pt idx="6">
                  <c:v>12337</c:v>
                </c:pt>
                <c:pt idx="7">
                  <c:v>13114</c:v>
                </c:pt>
                <c:pt idx="8">
                  <c:v>8579</c:v>
                </c:pt>
                <c:pt idx="9">
                  <c:v>8673</c:v>
                </c:pt>
                <c:pt idx="10">
                  <c:v>5352</c:v>
                </c:pt>
                <c:pt idx="11">
                  <c:v>1496</c:v>
                </c:pt>
              </c:numCache>
            </c:numRef>
          </c:val>
          <c:extLst>
            <c:ext xmlns:c16="http://schemas.microsoft.com/office/drawing/2014/chart" uri="{C3380CC4-5D6E-409C-BE32-E72D297353CC}">
              <c16:uniqueId val="{00000001-3B67-4317-8569-1A2E7EE0C7B3}"/>
            </c:ext>
          </c:extLst>
        </c:ser>
        <c:dLbls>
          <c:showLegendKey val="0"/>
          <c:showVal val="0"/>
          <c:showCatName val="0"/>
          <c:showSerName val="0"/>
          <c:showPercent val="0"/>
          <c:showBubbleSize val="0"/>
        </c:dLbls>
        <c:axId val="1716959440"/>
        <c:axId val="1716960688"/>
      </c:areaChart>
      <c:barChart>
        <c:barDir val="col"/>
        <c:grouping val="clustered"/>
        <c:varyColors val="0"/>
        <c:ser>
          <c:idx val="0"/>
          <c:order val="0"/>
          <c:tx>
            <c:strRef>
              <c:f>'Tablas dinámicas y gráficos'!$O$197</c:f>
              <c:strCache>
                <c:ptCount val="1"/>
                <c:pt idx="0">
                  <c:v>Órdenes</c:v>
                </c:pt>
              </c:strCache>
            </c:strRef>
          </c:tx>
          <c:spPr>
            <a:solidFill>
              <a:schemeClr val="accent1"/>
            </a:solidFill>
            <a:ln>
              <a:noFill/>
            </a:ln>
            <a:effectLst/>
          </c:spPr>
          <c:invertIfNegative val="0"/>
          <c:dLbls>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gráficos'!$N$198:$N$210</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'Tablas dinámicas y gráficos'!$O$198:$O$210</c:f>
              <c:numCache>
                <c:formatCode>0</c:formatCode>
                <c:ptCount val="12"/>
                <c:pt idx="0">
                  <c:v>5</c:v>
                </c:pt>
                <c:pt idx="1">
                  <c:v>6</c:v>
                </c:pt>
                <c:pt idx="2">
                  <c:v>15</c:v>
                </c:pt>
                <c:pt idx="3">
                  <c:v>44</c:v>
                </c:pt>
                <c:pt idx="4">
                  <c:v>73</c:v>
                </c:pt>
                <c:pt idx="5">
                  <c:v>84</c:v>
                </c:pt>
                <c:pt idx="6">
                  <c:v>95</c:v>
                </c:pt>
                <c:pt idx="7">
                  <c:v>104</c:v>
                </c:pt>
                <c:pt idx="8">
                  <c:v>84</c:v>
                </c:pt>
                <c:pt idx="9">
                  <c:v>108</c:v>
                </c:pt>
                <c:pt idx="10">
                  <c:v>95</c:v>
                </c:pt>
                <c:pt idx="11">
                  <c:v>54</c:v>
                </c:pt>
              </c:numCache>
            </c:numRef>
          </c:val>
          <c:extLst>
            <c:ext xmlns:c16="http://schemas.microsoft.com/office/drawing/2014/chart" uri="{C3380CC4-5D6E-409C-BE32-E72D297353CC}">
              <c16:uniqueId val="{00000000-793B-4CDC-831B-7409A063D44B}"/>
            </c:ext>
          </c:extLst>
        </c:ser>
        <c:dLbls>
          <c:showLegendKey val="0"/>
          <c:showVal val="0"/>
          <c:showCatName val="0"/>
          <c:showSerName val="0"/>
          <c:showPercent val="0"/>
          <c:showBubbleSize val="0"/>
        </c:dLbls>
        <c:gapWidth val="150"/>
        <c:axId val="638905167"/>
        <c:axId val="638907663"/>
      </c:barChart>
      <c:catAx>
        <c:axId val="171695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16960688"/>
        <c:crosses val="autoZero"/>
        <c:auto val="1"/>
        <c:lblAlgn val="ctr"/>
        <c:lblOffset val="100"/>
        <c:noMultiLvlLbl val="0"/>
      </c:catAx>
      <c:valAx>
        <c:axId val="1716960688"/>
        <c:scaling>
          <c:orientation val="minMax"/>
        </c:scaling>
        <c:delete val="0"/>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16959440"/>
        <c:crosses val="autoZero"/>
        <c:crossBetween val="between"/>
      </c:valAx>
      <c:valAx>
        <c:axId val="63890766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8905167"/>
        <c:crosses val="max"/>
        <c:crossBetween val="between"/>
      </c:valAx>
      <c:catAx>
        <c:axId val="638905167"/>
        <c:scaling>
          <c:orientation val="minMax"/>
        </c:scaling>
        <c:delete val="1"/>
        <c:axPos val="b"/>
        <c:numFmt formatCode="General" sourceLinked="1"/>
        <c:majorTickMark val="out"/>
        <c:minorTickMark val="none"/>
        <c:tickLblPos val="nextTo"/>
        <c:crossAx val="638907663"/>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gráficos!TablaDinámica21</c:name>
    <c:fmtId val="9"/>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sz="1000"/>
              <a:t>Ingresos por tipo de servicio</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bg1"/>
                    </a:solidFill>
                  </a:ln>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0000">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alpha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00000">
              <a:alpha val="9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26454229322418"/>
          <c:y val="0.14546088243034661"/>
          <c:w val="0.85364279826032574"/>
          <c:h val="0.75483999459417161"/>
        </c:manualLayout>
      </c:layout>
      <c:barChart>
        <c:barDir val="col"/>
        <c:grouping val="stacked"/>
        <c:varyColors val="0"/>
        <c:ser>
          <c:idx val="0"/>
          <c:order val="0"/>
          <c:tx>
            <c:strRef>
              <c:f>'Tablas dinámicas y gráficos'!$B$3:$B$4</c:f>
              <c:strCache>
                <c:ptCount val="1"/>
                <c:pt idx="0">
                  <c:v>Facturado</c:v>
                </c:pt>
              </c:strCache>
            </c:strRef>
          </c:tx>
          <c:spPr>
            <a:solidFill>
              <a:schemeClr val="accent6">
                <a:lumMod val="75000"/>
                <a:alpha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'Tablas dinámicas y gráficos'!$A$5:$A$8</c:f>
              <c:strCache>
                <c:ptCount val="3"/>
                <c:pt idx="0">
                  <c:v>Almuerzo</c:v>
                </c:pt>
                <c:pt idx="1">
                  <c:v>Cena</c:v>
                </c:pt>
                <c:pt idx="2">
                  <c:v>Desayuno</c:v>
                </c:pt>
              </c:strCache>
            </c:strRef>
          </c:cat>
          <c:val>
            <c:numRef>
              <c:f>'Tablas dinámicas y gráficos'!$B$5:$B$8</c:f>
              <c:numCache>
                <c:formatCode>_-* #,##0\ "€"_-;\-* #,##0\ "€"_-;_-* "-"??\ "€"_-;_-@_-</c:formatCode>
                <c:ptCount val="3"/>
                <c:pt idx="0">
                  <c:v>50000</c:v>
                </c:pt>
                <c:pt idx="1">
                  <c:v>18872</c:v>
                </c:pt>
                <c:pt idx="2">
                  <c:v>17852</c:v>
                </c:pt>
              </c:numCache>
            </c:numRef>
          </c:val>
          <c:extLst>
            <c:ext xmlns:c16="http://schemas.microsoft.com/office/drawing/2014/chart" uri="{C3380CC4-5D6E-409C-BE32-E72D297353CC}">
              <c16:uniqueId val="{00000000-2007-4529-9BFA-EC62A35833FE}"/>
            </c:ext>
          </c:extLst>
        </c:ser>
        <c:ser>
          <c:idx val="1"/>
          <c:order val="1"/>
          <c:tx>
            <c:strRef>
              <c:f>'Tablas dinámicas y gráficos'!$C$3:$C$4</c:f>
              <c:strCache>
                <c:ptCount val="1"/>
                <c:pt idx="0">
                  <c:v>No facturado</c:v>
                </c:pt>
              </c:strCache>
            </c:strRef>
          </c:tx>
          <c:spPr>
            <a:solidFill>
              <a:srgbClr val="C00000">
                <a:alpha val="9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'Tablas dinámicas y gráficos'!$A$5:$A$8</c:f>
              <c:strCache>
                <c:ptCount val="3"/>
                <c:pt idx="0">
                  <c:v>Almuerzo</c:v>
                </c:pt>
                <c:pt idx="1">
                  <c:v>Cena</c:v>
                </c:pt>
                <c:pt idx="2">
                  <c:v>Desayuno</c:v>
                </c:pt>
              </c:strCache>
            </c:strRef>
          </c:cat>
          <c:val>
            <c:numRef>
              <c:f>'Tablas dinámicas y gráficos'!$C$5:$C$8</c:f>
              <c:numCache>
                <c:formatCode>_-* #,##0\ "€"_-;\-* #,##0\ "€"_-;_-* "-"??\ "€"_-;_-@_-</c:formatCode>
                <c:ptCount val="3"/>
                <c:pt idx="0">
                  <c:v>12781</c:v>
                </c:pt>
                <c:pt idx="1">
                  <c:v>3820</c:v>
                </c:pt>
                <c:pt idx="2">
                  <c:v>3002</c:v>
                </c:pt>
              </c:numCache>
            </c:numRef>
          </c:val>
          <c:extLst>
            <c:ext xmlns:c16="http://schemas.microsoft.com/office/drawing/2014/chart" uri="{C3380CC4-5D6E-409C-BE32-E72D297353CC}">
              <c16:uniqueId val="{00000001-2007-4529-9BFA-EC62A35833FE}"/>
            </c:ext>
          </c:extLst>
        </c:ser>
        <c:dLbls>
          <c:showLegendKey val="0"/>
          <c:showVal val="1"/>
          <c:showCatName val="0"/>
          <c:showSerName val="0"/>
          <c:showPercent val="0"/>
          <c:showBubbleSize val="0"/>
        </c:dLbls>
        <c:gapWidth val="50"/>
        <c:overlap val="100"/>
        <c:axId val="1871609024"/>
        <c:axId val="1871606112"/>
      </c:barChart>
      <c:catAx>
        <c:axId val="187160902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71606112"/>
        <c:crosses val="autoZero"/>
        <c:auto val="1"/>
        <c:lblAlgn val="ctr"/>
        <c:lblOffset val="100"/>
        <c:noMultiLvlLbl val="0"/>
      </c:catAx>
      <c:valAx>
        <c:axId val="1871606112"/>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71609024"/>
        <c:crosses val="autoZero"/>
        <c:crossBetween val="between"/>
      </c:valAx>
      <c:spPr>
        <a:noFill/>
        <a:ln>
          <a:noFill/>
        </a:ln>
        <a:effectLst/>
      </c:spPr>
    </c:plotArea>
    <c:legend>
      <c:legendPos val="r"/>
      <c:layout>
        <c:manualLayout>
          <c:xMode val="edge"/>
          <c:yMode val="edge"/>
          <c:x val="0.78638155338885884"/>
          <c:y val="2.4514008919616751E-2"/>
          <c:w val="0.19255948150885471"/>
          <c:h val="0.125339820327337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facturación semanal</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alpha val="70000"/>
              </a:schemeClr>
            </a:solidFill>
            <a:round/>
          </a:ln>
          <a:effectLst/>
        </c:spPr>
        <c:marker>
          <c:symbol val="none"/>
        </c:marker>
        <c:dLbl>
          <c:idx val="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alpha val="70000"/>
              </a:schemeClr>
            </a:solidFill>
            <a:round/>
          </a:ln>
          <a:effectLst/>
        </c:spPr>
        <c:marker>
          <c:symbol val="none"/>
        </c:marker>
        <c:dLbl>
          <c:idx val="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 &quot;€&quot;"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75000"/>
                <a:alpha val="70000"/>
              </a:schemeClr>
            </a:solidFill>
            <a:round/>
          </a:ln>
          <a:effectLst/>
        </c:spPr>
        <c:marker>
          <c:symbol val="none"/>
        </c:marker>
        <c:dLbl>
          <c:idx val="0"/>
          <c:numFmt formatCode="0%" sourceLinked="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Facturable</c:v>
          </c:tx>
          <c:spPr>
            <a:solidFill>
              <a:schemeClr val="accent1"/>
            </a:solidFill>
            <a:ln>
              <a:noFill/>
            </a:ln>
            <a:effectLst/>
          </c:spPr>
          <c:invertIfNegative val="0"/>
          <c:dLbls>
            <c:numFmt formatCode="#,##0\ &quot;€&quot;"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 lunes</c:v>
              </c:pt>
              <c:pt idx="1">
                <c:v>2. martes</c:v>
              </c:pt>
              <c:pt idx="2">
                <c:v>3. miércoles</c:v>
              </c:pt>
              <c:pt idx="3">
                <c:v>4. jueves</c:v>
              </c:pt>
              <c:pt idx="4">
                <c:v>5. viernes</c:v>
              </c:pt>
              <c:pt idx="5">
                <c:v>6. sábado</c:v>
              </c:pt>
              <c:pt idx="6">
                <c:v>7. domingo</c:v>
              </c:pt>
            </c:strLit>
          </c:cat>
          <c:val>
            <c:numLit>
              <c:formatCode>General</c:formatCode>
              <c:ptCount val="7"/>
              <c:pt idx="0">
                <c:v>8321</c:v>
              </c:pt>
              <c:pt idx="1">
                <c:v>7646</c:v>
              </c:pt>
              <c:pt idx="2">
                <c:v>10696</c:v>
              </c:pt>
              <c:pt idx="3">
                <c:v>24632</c:v>
              </c:pt>
              <c:pt idx="4">
                <c:v>16909</c:v>
              </c:pt>
              <c:pt idx="5">
                <c:v>17687</c:v>
              </c:pt>
              <c:pt idx="6">
                <c:v>20436</c:v>
              </c:pt>
            </c:numLit>
          </c:val>
          <c:extLst>
            <c:ext xmlns:c16="http://schemas.microsoft.com/office/drawing/2014/chart" uri="{C3380CC4-5D6E-409C-BE32-E72D297353CC}">
              <c16:uniqueId val="{00000000-BA22-4F32-8CFD-C99C189A7DD1}"/>
            </c:ext>
          </c:extLst>
        </c:ser>
        <c:dLbls>
          <c:showLegendKey val="0"/>
          <c:showVal val="1"/>
          <c:showCatName val="0"/>
          <c:showSerName val="0"/>
          <c:showPercent val="0"/>
          <c:showBubbleSize val="0"/>
        </c:dLbls>
        <c:gapWidth val="219"/>
        <c:axId val="954429680"/>
        <c:axId val="954431344"/>
      </c:barChart>
      <c:lineChart>
        <c:grouping val="standard"/>
        <c:varyColors val="0"/>
        <c:ser>
          <c:idx val="1"/>
          <c:order val="1"/>
          <c:tx>
            <c:v>% monto impagado</c:v>
          </c:tx>
          <c:spPr>
            <a:ln w="28575" cap="rnd">
              <a:solidFill>
                <a:srgbClr val="C00000">
                  <a:alpha val="70000"/>
                </a:srgbClr>
              </a:solidFill>
              <a:round/>
            </a:ln>
            <a:effectLst/>
          </c:spPr>
          <c:marker>
            <c:symbol val="none"/>
          </c:marker>
          <c:dLbls>
            <c:numFmt formatCode="0%" sourceLinked="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 lunes</c:v>
              </c:pt>
              <c:pt idx="1">
                <c:v>2. martes</c:v>
              </c:pt>
              <c:pt idx="2">
                <c:v>3. miércoles</c:v>
              </c:pt>
              <c:pt idx="3">
                <c:v>4. jueves</c:v>
              </c:pt>
              <c:pt idx="4">
                <c:v>5. viernes</c:v>
              </c:pt>
              <c:pt idx="5">
                <c:v>6. sábado</c:v>
              </c:pt>
              <c:pt idx="6">
                <c:v>7. domingo</c:v>
              </c:pt>
            </c:strLit>
          </c:cat>
          <c:val>
            <c:numRef>
              <c:f>'Tablas dinámicas y gráficos'!$C$228:$C$234</c:f>
              <c:numCache>
                <c:formatCode>0%</c:formatCode>
                <c:ptCount val="7"/>
                <c:pt idx="0">
                  <c:v>0.30909746424708573</c:v>
                </c:pt>
                <c:pt idx="1">
                  <c:v>3.138896154852211E-2</c:v>
                </c:pt>
                <c:pt idx="2">
                  <c:v>0.17576664173522816</c:v>
                </c:pt>
                <c:pt idx="3">
                  <c:v>0.17201201688860024</c:v>
                </c:pt>
                <c:pt idx="4">
                  <c:v>0.13572653616417296</c:v>
                </c:pt>
                <c:pt idx="5">
                  <c:v>0.17979306835528919</c:v>
                </c:pt>
                <c:pt idx="6">
                  <c:v>0.25440399295361127</c:v>
                </c:pt>
              </c:numCache>
            </c:numRef>
          </c:val>
          <c:smooth val="0"/>
          <c:extLst>
            <c:ext xmlns:c16="http://schemas.microsoft.com/office/drawing/2014/chart" uri="{C3380CC4-5D6E-409C-BE32-E72D297353CC}">
              <c16:uniqueId val="{00000001-BA22-4F32-8CFD-C99C189A7DD1}"/>
            </c:ext>
          </c:extLst>
        </c:ser>
        <c:dLbls>
          <c:showLegendKey val="0"/>
          <c:showVal val="1"/>
          <c:showCatName val="0"/>
          <c:showSerName val="0"/>
          <c:showPercent val="0"/>
          <c:showBubbleSize val="0"/>
        </c:dLbls>
        <c:marker val="1"/>
        <c:smooth val="0"/>
        <c:axId val="1244954992"/>
        <c:axId val="1244957904"/>
      </c:lineChart>
      <c:catAx>
        <c:axId val="95442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54431344"/>
        <c:crosses val="autoZero"/>
        <c:auto val="1"/>
        <c:lblAlgn val="ctr"/>
        <c:lblOffset val="100"/>
        <c:noMultiLvlLbl val="0"/>
      </c:catAx>
      <c:valAx>
        <c:axId val="95443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54429680"/>
        <c:crosses val="autoZero"/>
        <c:crossBetween val="between"/>
      </c:valAx>
      <c:valAx>
        <c:axId val="1244957904"/>
        <c:scaling>
          <c:orientation val="minMax"/>
          <c:max val="0.5"/>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44954992"/>
        <c:crosses val="max"/>
        <c:crossBetween val="between"/>
      </c:valAx>
      <c:catAx>
        <c:axId val="1244954992"/>
        <c:scaling>
          <c:orientation val="minMax"/>
        </c:scaling>
        <c:delete val="1"/>
        <c:axPos val="b"/>
        <c:numFmt formatCode="General" sourceLinked="1"/>
        <c:majorTickMark val="out"/>
        <c:minorTickMark val="none"/>
        <c:tickLblPos val="nextTo"/>
        <c:crossAx val="12449579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gráficos!TablaDinámica66</c:name>
    <c:fmtId val="3"/>
  </c:pivotSource>
  <c:chart>
    <c:title>
      <c:tx>
        <c:rich>
          <a:bodyPr rot="0" spcFirstLastPara="1" vertOverflow="ellipsis" vert="horz" wrap="square" anchor="ctr" anchorCtr="1"/>
          <a:lstStyle/>
          <a:p>
            <a:pPr algn="ctr" rtl="0">
              <a:defRPr lang="en-US" sz="1000" b="1" i="0" u="none" strike="noStrike" kern="1200" cap="all" spc="50" baseline="0">
                <a:solidFill>
                  <a:sysClr val="windowText" lastClr="000000">
                    <a:lumMod val="65000"/>
                    <a:lumOff val="35000"/>
                  </a:sysClr>
                </a:solidFill>
                <a:latin typeface="+mn-lt"/>
                <a:ea typeface="+mn-ea"/>
                <a:cs typeface="+mn-cs"/>
              </a:defRPr>
            </a:pPr>
            <a:r>
              <a:rPr lang="en-US" sz="1000" b="1" i="0" u="none" strike="noStrike" kern="1200" cap="all" spc="50" baseline="0">
                <a:solidFill>
                  <a:sysClr val="windowText" lastClr="000000">
                    <a:lumMod val="65000"/>
                    <a:lumOff val="35000"/>
                  </a:sysClr>
                </a:solidFill>
                <a:latin typeface="+mn-lt"/>
                <a:ea typeface="+mn-ea"/>
                <a:cs typeface="+mn-cs"/>
              </a:rPr>
              <a:t>Órdenes atendidas por mesero</a:t>
            </a:r>
          </a:p>
        </c:rich>
      </c:tx>
      <c:overlay val="0"/>
      <c:spPr>
        <a:noFill/>
        <a:ln>
          <a:noFill/>
        </a:ln>
        <a:effectLst/>
      </c:spPr>
      <c:txPr>
        <a:bodyPr rot="0" spcFirstLastPara="1" vertOverflow="ellipsis" vert="horz" wrap="square" anchor="ctr" anchorCtr="1"/>
        <a:lstStyle/>
        <a:p>
          <a:pPr algn="ctr" rtl="0">
            <a:defRPr lang="en-U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C00000"/>
            </a:solidFill>
            <a:round/>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 y gráficos'!$B$120</c:f>
              <c:strCache>
                <c:ptCount val="1"/>
                <c:pt idx="0">
                  <c:v>Ordenes atendidas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gráficos'!$A$121:$A$126</c:f>
              <c:strCache>
                <c:ptCount val="5"/>
                <c:pt idx="0">
                  <c:v>Mesero_1</c:v>
                </c:pt>
                <c:pt idx="1">
                  <c:v>Mesero_2</c:v>
                </c:pt>
                <c:pt idx="2">
                  <c:v>Mesero_3</c:v>
                </c:pt>
                <c:pt idx="3">
                  <c:v>Mesero_4</c:v>
                </c:pt>
                <c:pt idx="4">
                  <c:v>Mesero_5</c:v>
                </c:pt>
              </c:strCache>
            </c:strRef>
          </c:cat>
          <c:val>
            <c:numRef>
              <c:f>'Tablas dinámicas y gráficos'!$B$121:$B$126</c:f>
              <c:numCache>
                <c:formatCode>0</c:formatCode>
                <c:ptCount val="5"/>
                <c:pt idx="0">
                  <c:v>138</c:v>
                </c:pt>
                <c:pt idx="1">
                  <c:v>192</c:v>
                </c:pt>
                <c:pt idx="2">
                  <c:v>158</c:v>
                </c:pt>
                <c:pt idx="3">
                  <c:v>149</c:v>
                </c:pt>
                <c:pt idx="4">
                  <c:v>130</c:v>
                </c:pt>
              </c:numCache>
            </c:numRef>
          </c:val>
          <c:extLst>
            <c:ext xmlns:c16="http://schemas.microsoft.com/office/drawing/2014/chart" uri="{C3380CC4-5D6E-409C-BE32-E72D297353CC}">
              <c16:uniqueId val="{00000000-4957-4709-B770-08F6FAF97880}"/>
            </c:ext>
          </c:extLst>
        </c:ser>
        <c:dLbls>
          <c:dLblPos val="outEnd"/>
          <c:showLegendKey val="0"/>
          <c:showVal val="1"/>
          <c:showCatName val="0"/>
          <c:showSerName val="0"/>
          <c:showPercent val="0"/>
          <c:showBubbleSize val="0"/>
        </c:dLbls>
        <c:gapWidth val="219"/>
        <c:axId val="84382031"/>
        <c:axId val="84386191"/>
      </c:barChart>
      <c:lineChart>
        <c:grouping val="standard"/>
        <c:varyColors val="0"/>
        <c:ser>
          <c:idx val="1"/>
          <c:order val="1"/>
          <c:tx>
            <c:strRef>
              <c:f>'Tablas dinámicas y gráficos'!$C$120</c:f>
              <c:strCache>
                <c:ptCount val="1"/>
                <c:pt idx="0">
                  <c:v>% monto impagado</c:v>
                </c:pt>
              </c:strCache>
            </c:strRef>
          </c:tx>
          <c:spPr>
            <a:ln w="28575" cap="rnd">
              <a:solidFill>
                <a:srgbClr val="C00000"/>
              </a:solidFill>
              <a:round/>
            </a:ln>
            <a:effectLst/>
          </c:spPr>
          <c:marker>
            <c:symbol val="none"/>
          </c:marker>
          <c:dLbls>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gráficos'!$A$121:$A$126</c:f>
              <c:strCache>
                <c:ptCount val="5"/>
                <c:pt idx="0">
                  <c:v>Mesero_1</c:v>
                </c:pt>
                <c:pt idx="1">
                  <c:v>Mesero_2</c:v>
                </c:pt>
                <c:pt idx="2">
                  <c:v>Mesero_3</c:v>
                </c:pt>
                <c:pt idx="3">
                  <c:v>Mesero_4</c:v>
                </c:pt>
                <c:pt idx="4">
                  <c:v>Mesero_5</c:v>
                </c:pt>
              </c:strCache>
            </c:strRef>
          </c:cat>
          <c:val>
            <c:numRef>
              <c:f>'Tablas dinámicas y gráficos'!$C$121:$C$126</c:f>
              <c:numCache>
                <c:formatCode>0%</c:formatCode>
                <c:ptCount val="5"/>
                <c:pt idx="0">
                  <c:v>0.13067613522704546</c:v>
                </c:pt>
                <c:pt idx="1">
                  <c:v>0.21034138402929314</c:v>
                </c:pt>
                <c:pt idx="2">
                  <c:v>0.23284052463271077</c:v>
                </c:pt>
                <c:pt idx="3">
                  <c:v>0.13585881636999853</c:v>
                </c:pt>
                <c:pt idx="4">
                  <c:v>0.20002222469163244</c:v>
                </c:pt>
              </c:numCache>
            </c:numRef>
          </c:val>
          <c:smooth val="0"/>
          <c:extLst>
            <c:ext xmlns:c16="http://schemas.microsoft.com/office/drawing/2014/chart" uri="{C3380CC4-5D6E-409C-BE32-E72D297353CC}">
              <c16:uniqueId val="{00000001-4957-4709-B770-08F6FAF97880}"/>
            </c:ext>
          </c:extLst>
        </c:ser>
        <c:dLbls>
          <c:showLegendKey val="0"/>
          <c:showVal val="0"/>
          <c:showCatName val="0"/>
          <c:showSerName val="0"/>
          <c:showPercent val="0"/>
          <c:showBubbleSize val="0"/>
        </c:dLbls>
        <c:marker val="1"/>
        <c:smooth val="0"/>
        <c:axId val="1871568768"/>
        <c:axId val="1871570432"/>
      </c:lineChart>
      <c:catAx>
        <c:axId val="8438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4386191"/>
        <c:crosses val="autoZero"/>
        <c:auto val="1"/>
        <c:lblAlgn val="ctr"/>
        <c:lblOffset val="100"/>
        <c:noMultiLvlLbl val="0"/>
      </c:catAx>
      <c:valAx>
        <c:axId val="84386191"/>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4382031"/>
        <c:crosses val="autoZero"/>
        <c:crossBetween val="between"/>
      </c:valAx>
      <c:valAx>
        <c:axId val="187157043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71568768"/>
        <c:crosses val="max"/>
        <c:crossBetween val="between"/>
      </c:valAx>
      <c:catAx>
        <c:axId val="1871568768"/>
        <c:scaling>
          <c:orientation val="minMax"/>
        </c:scaling>
        <c:delete val="1"/>
        <c:axPos val="b"/>
        <c:numFmt formatCode="General" sourceLinked="1"/>
        <c:majorTickMark val="out"/>
        <c:minorTickMark val="none"/>
        <c:tickLblPos val="nextTo"/>
        <c:crossAx val="187157043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000" b="1" i="0" cap="all" baseline="0"/>
              <a:t>% Margen consumido por impagos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3-D0F4-4406-8E11-3D385A4E0435}"/>
              </c:ext>
            </c:extLst>
          </c:dPt>
          <c:dPt>
            <c:idx val="1"/>
            <c:bubble3D val="0"/>
            <c:spPr>
              <a:solidFill>
                <a:srgbClr val="C00000">
                  <a:alpha val="20000"/>
                </a:srgbClr>
              </a:solidFill>
              <a:ln w="19050">
                <a:solidFill>
                  <a:schemeClr val="lt1"/>
                </a:solidFill>
              </a:ln>
              <a:effectLst/>
            </c:spPr>
            <c:extLst>
              <c:ext xmlns:c16="http://schemas.microsoft.com/office/drawing/2014/chart" uri="{C3380CC4-5D6E-409C-BE32-E72D297353CC}">
                <c16:uniqueId val="{00000002-D0F4-4406-8E11-3D385A4E0435}"/>
              </c:ext>
            </c:extLst>
          </c:dPt>
          <c:val>
            <c:numRef>
              <c:f>'Tablas dinámicas y gráficos'!$F$245:$F$246</c:f>
              <c:numCache>
                <c:formatCode>0.0%</c:formatCode>
                <c:ptCount val="2"/>
                <c:pt idx="0">
                  <c:v>0.45714885380471537</c:v>
                </c:pt>
                <c:pt idx="1">
                  <c:v>0.54285114619528463</c:v>
                </c:pt>
              </c:numCache>
            </c:numRef>
          </c:val>
          <c:extLst>
            <c:ext xmlns:c16="http://schemas.microsoft.com/office/drawing/2014/chart" uri="{C3380CC4-5D6E-409C-BE32-E72D297353CC}">
              <c16:uniqueId val="{00000000-D0F4-4406-8E11-3D385A4E0435}"/>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gráficos!TablaDinámica86</c:name>
    <c:fmtId val="3"/>
  </c:pivotSource>
  <c:chart>
    <c:title>
      <c:tx>
        <c:rich>
          <a:bodyPr rot="0" spcFirstLastPara="1" vertOverflow="ellipsis" vert="horz" wrap="square" anchor="ctr" anchorCtr="1"/>
          <a:lstStyle/>
          <a:p>
            <a:pPr>
              <a:defRPr sz="1100" b="1" i="0" u="none" strike="noStrike" kern="1200" cap="all" spc="0" baseline="0">
                <a:solidFill>
                  <a:schemeClr val="tx1">
                    <a:lumMod val="65000"/>
                    <a:lumOff val="35000"/>
                  </a:schemeClr>
                </a:solidFill>
                <a:latin typeface="+mn-lt"/>
                <a:ea typeface="+mn-ea"/>
                <a:cs typeface="+mn-cs"/>
              </a:defRPr>
            </a:pPr>
            <a:r>
              <a:rPr lang="es-ES" sz="1100" b="1" i="0" cap="all" baseline="0"/>
              <a:t>Pérdida TOTAL de ingresos por n° de platos</a:t>
            </a:r>
          </a:p>
        </c:rich>
      </c:tx>
      <c:overlay val="0"/>
      <c:spPr>
        <a:noFill/>
        <a:ln>
          <a:noFill/>
        </a:ln>
        <a:effectLst/>
      </c:spPr>
      <c:txPr>
        <a:bodyPr rot="0" spcFirstLastPara="1" vertOverflow="ellipsis" vert="horz" wrap="square" anchor="ctr" anchorCtr="1"/>
        <a:lstStyle/>
        <a:p>
          <a:pPr>
            <a:defRPr sz="1100" b="1" i="0" u="none" strike="noStrike" kern="1200" cap="all"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alpha val="80000"/>
            </a:srgbClr>
          </a:solidFill>
          <a:ln>
            <a:noFill/>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alpha val="80000"/>
            </a:srgbClr>
          </a:solidFill>
          <a:ln>
            <a:noFill/>
          </a:ln>
          <a:effectLst/>
        </c:spPr>
        <c:dLbl>
          <c:idx val="0"/>
          <c:layout>
            <c:manualLayout>
              <c:x val="0"/>
              <c:y val="-0.1620370370370370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alpha val="80000"/>
            </a:srgbClr>
          </a:solidFill>
          <a:ln>
            <a:noFill/>
          </a:ln>
          <a:effectLst/>
        </c:spPr>
        <c:dLbl>
          <c:idx val="0"/>
          <c:layout>
            <c:manualLayout>
              <c:x val="-2.7777777777777779E-3"/>
              <c:y val="-0.1666666666666666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alpha val="80000"/>
            </a:srgbClr>
          </a:solidFill>
          <a:ln>
            <a:noFill/>
          </a:ln>
          <a:effectLst/>
        </c:spPr>
        <c:dLbl>
          <c:idx val="0"/>
          <c:layout>
            <c:manualLayout>
              <c:x val="-2.5462668816039986E-17"/>
              <c:y val="-0.1203703703703704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alpha val="80000"/>
            </a:srgbClr>
          </a:solidFill>
          <a:ln>
            <a:noFill/>
          </a:ln>
          <a:effectLst/>
        </c:spPr>
        <c:dLbl>
          <c:idx val="0"/>
          <c:layout>
            <c:manualLayout>
              <c:x val="0"/>
              <c:y val="-0.15277777777777779"/>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alpha val="80000"/>
            </a:srgbClr>
          </a:solidFill>
          <a:ln>
            <a:noFill/>
          </a:ln>
          <a:effectLst/>
        </c:spPr>
        <c:dLbl>
          <c:idx val="0"/>
          <c:layout>
            <c:manualLayout>
              <c:x val="-2.7777777777777779E-3"/>
              <c:y val="-0.30555555555555558"/>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alpha val="80000"/>
            </a:srgbClr>
          </a:solidFill>
          <a:ln>
            <a:noFill/>
          </a:ln>
          <a:effectLst/>
        </c:spPr>
        <c:dLbl>
          <c:idx val="0"/>
          <c:layout>
            <c:manualLayout>
              <c:x val="0"/>
              <c:y val="-0.21296296296296297"/>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alpha val="80000"/>
            </a:srgbClr>
          </a:solidFill>
          <a:ln>
            <a:noFill/>
          </a:ln>
          <a:effectLst/>
        </c:spPr>
        <c:dLbl>
          <c:idx val="0"/>
          <c:layout>
            <c:manualLayout>
              <c:x val="-1.0185067526415994E-16"/>
              <c:y val="-0.1759259259259259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alpha val="80000"/>
            </a:srgbClr>
          </a:solidFill>
          <a:ln>
            <a:noFill/>
          </a:ln>
          <a:effectLst/>
        </c:spPr>
        <c:dLbl>
          <c:idx val="0"/>
          <c:layout>
            <c:manualLayout>
              <c:x val="-1.0185067526415994E-16"/>
              <c:y val="-7.407407407407407E-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00000">
              <a:alpha val="80000"/>
            </a:srgbClr>
          </a:solidFill>
          <a:ln>
            <a:noFill/>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00000">
              <a:alpha val="80000"/>
            </a:srgbClr>
          </a:solidFill>
          <a:ln>
            <a:noFill/>
          </a:ln>
          <a:effectLst/>
        </c:spPr>
        <c:dLbl>
          <c:idx val="0"/>
          <c:layout>
            <c:manualLayout>
              <c:x val="0"/>
              <c:y val="-0.1620370370370370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00000">
              <a:alpha val="80000"/>
            </a:srgbClr>
          </a:solidFill>
          <a:ln>
            <a:noFill/>
          </a:ln>
          <a:effectLst/>
        </c:spPr>
        <c:dLbl>
          <c:idx val="0"/>
          <c:layout>
            <c:manualLayout>
              <c:x val="-2.5462668816039986E-17"/>
              <c:y val="-0.1203703703703704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00000">
              <a:alpha val="80000"/>
            </a:srgbClr>
          </a:solidFill>
          <a:ln>
            <a:noFill/>
          </a:ln>
          <a:effectLst/>
        </c:spPr>
        <c:dLbl>
          <c:idx val="0"/>
          <c:layout>
            <c:manualLayout>
              <c:x val="-2.7777777777777779E-3"/>
              <c:y val="-0.1666666666666666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C00000">
              <a:alpha val="80000"/>
            </a:srgbClr>
          </a:solidFill>
          <a:ln>
            <a:noFill/>
          </a:ln>
          <a:effectLst/>
        </c:spPr>
        <c:dLbl>
          <c:idx val="0"/>
          <c:layout>
            <c:manualLayout>
              <c:x val="0"/>
              <c:y val="-0.15277777777777779"/>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C00000">
              <a:alpha val="80000"/>
            </a:srgbClr>
          </a:solidFill>
          <a:ln>
            <a:noFill/>
          </a:ln>
          <a:effectLst/>
        </c:spPr>
        <c:dLbl>
          <c:idx val="0"/>
          <c:layout>
            <c:manualLayout>
              <c:x val="-2.7777777777777779E-3"/>
              <c:y val="-0.30555555555555558"/>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C00000">
              <a:alpha val="80000"/>
            </a:srgbClr>
          </a:solidFill>
          <a:ln>
            <a:noFill/>
          </a:ln>
          <a:effectLst/>
        </c:spPr>
        <c:dLbl>
          <c:idx val="0"/>
          <c:layout>
            <c:manualLayout>
              <c:x val="0"/>
              <c:y val="-0.21296296296296297"/>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C00000">
              <a:alpha val="80000"/>
            </a:srgbClr>
          </a:solidFill>
          <a:ln>
            <a:noFill/>
          </a:ln>
          <a:effectLst/>
        </c:spPr>
        <c:dLbl>
          <c:idx val="0"/>
          <c:layout>
            <c:manualLayout>
              <c:x val="-1.0185067526415994E-16"/>
              <c:y val="-0.1759259259259259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C00000">
              <a:alpha val="80000"/>
            </a:srgbClr>
          </a:solidFill>
          <a:ln>
            <a:noFill/>
          </a:ln>
          <a:effectLst/>
        </c:spPr>
        <c:dLbl>
          <c:idx val="0"/>
          <c:layout>
            <c:manualLayout>
              <c:x val="-1.0185067526415994E-16"/>
              <c:y val="-7.407407407407407E-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C00000">
              <a:alpha val="80000"/>
            </a:srgbClr>
          </a:solidFill>
          <a:ln>
            <a:noFill/>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C00000">
              <a:alpha val="80000"/>
            </a:srgbClr>
          </a:solidFill>
          <a:ln>
            <a:noFill/>
          </a:ln>
          <a:effectLst/>
        </c:spPr>
        <c:dLbl>
          <c:idx val="0"/>
          <c:layout>
            <c:manualLayout>
              <c:x val="0"/>
              <c:y val="-0.1620370370370370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C00000">
              <a:alpha val="80000"/>
            </a:srgbClr>
          </a:solidFill>
          <a:ln>
            <a:noFill/>
          </a:ln>
          <a:effectLst/>
        </c:spPr>
        <c:dLbl>
          <c:idx val="0"/>
          <c:layout>
            <c:manualLayout>
              <c:x val="-2.5462668816039986E-17"/>
              <c:y val="-0.1203703703703704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C00000">
              <a:alpha val="80000"/>
            </a:srgbClr>
          </a:solidFill>
          <a:ln>
            <a:noFill/>
          </a:ln>
          <a:effectLst/>
        </c:spPr>
        <c:dLbl>
          <c:idx val="0"/>
          <c:layout>
            <c:manualLayout>
              <c:x val="-2.7777777777777779E-3"/>
              <c:y val="-0.1666666666666666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C00000">
              <a:alpha val="80000"/>
            </a:srgbClr>
          </a:solidFill>
          <a:ln>
            <a:noFill/>
          </a:ln>
          <a:effectLst/>
        </c:spPr>
        <c:dLbl>
          <c:idx val="0"/>
          <c:layout>
            <c:manualLayout>
              <c:x val="0"/>
              <c:y val="-0.15277777777777779"/>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C00000">
              <a:alpha val="80000"/>
            </a:srgbClr>
          </a:solidFill>
          <a:ln>
            <a:noFill/>
          </a:ln>
          <a:effectLst/>
        </c:spPr>
        <c:dLbl>
          <c:idx val="0"/>
          <c:layout>
            <c:manualLayout>
              <c:x val="1.8251492986112082E-4"/>
              <c:y val="-0.25882658359293875"/>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C00000">
              <a:alpha val="80000"/>
            </a:srgbClr>
          </a:solidFill>
          <a:ln>
            <a:noFill/>
          </a:ln>
          <a:effectLst/>
        </c:spPr>
        <c:dLbl>
          <c:idx val="0"/>
          <c:layout>
            <c:manualLayout>
              <c:x val="0"/>
              <c:y val="-0.21296296296296297"/>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C00000">
              <a:alpha val="80000"/>
            </a:srgbClr>
          </a:solidFill>
          <a:ln>
            <a:noFill/>
          </a:ln>
          <a:effectLst/>
        </c:spPr>
        <c:dLbl>
          <c:idx val="0"/>
          <c:layout>
            <c:manualLayout>
              <c:x val="-1.0185067526415994E-16"/>
              <c:y val="-0.1759259259259259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C00000">
              <a:alpha val="80000"/>
            </a:srgbClr>
          </a:solidFill>
          <a:ln>
            <a:noFill/>
          </a:ln>
          <a:effectLst/>
        </c:spPr>
        <c:dLbl>
          <c:idx val="0"/>
          <c:layout>
            <c:manualLayout>
              <c:x val="-1.0185067526415994E-16"/>
              <c:y val="-7.407407407407407E-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75000"/>
              <a:alpha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'Tablas dinámicas y gráficos'!$P$197</c:f>
              <c:strCache>
                <c:ptCount val="1"/>
                <c:pt idx="0">
                  <c:v>Monto impagado</c:v>
                </c:pt>
              </c:strCache>
            </c:strRef>
          </c:tx>
          <c:spPr>
            <a:solidFill>
              <a:srgbClr val="C00000">
                <a:alpha val="80000"/>
              </a:srgbClr>
            </a:solidFill>
            <a:ln>
              <a:noFill/>
            </a:ln>
            <a:effectLst/>
          </c:spPr>
          <c:dPt>
            <c:idx val="0"/>
            <c:bubble3D val="0"/>
            <c:extLst>
              <c:ext xmlns:c16="http://schemas.microsoft.com/office/drawing/2014/chart" uri="{C3380CC4-5D6E-409C-BE32-E72D297353CC}">
                <c16:uniqueId val="{00000000-2AD3-45DE-A80F-8030055C3E19}"/>
              </c:ext>
            </c:extLst>
          </c:dPt>
          <c:dPt>
            <c:idx val="1"/>
            <c:bubble3D val="0"/>
            <c:extLst>
              <c:ext xmlns:c16="http://schemas.microsoft.com/office/drawing/2014/chart" uri="{C3380CC4-5D6E-409C-BE32-E72D297353CC}">
                <c16:uniqueId val="{00000001-2AD3-45DE-A80F-8030055C3E19}"/>
              </c:ext>
            </c:extLst>
          </c:dPt>
          <c:dPt>
            <c:idx val="2"/>
            <c:bubble3D val="0"/>
            <c:extLst>
              <c:ext xmlns:c16="http://schemas.microsoft.com/office/drawing/2014/chart" uri="{C3380CC4-5D6E-409C-BE32-E72D297353CC}">
                <c16:uniqueId val="{00000002-2AD3-45DE-A80F-8030055C3E19}"/>
              </c:ext>
            </c:extLst>
          </c:dPt>
          <c:dPt>
            <c:idx val="3"/>
            <c:bubble3D val="0"/>
            <c:extLst>
              <c:ext xmlns:c16="http://schemas.microsoft.com/office/drawing/2014/chart" uri="{C3380CC4-5D6E-409C-BE32-E72D297353CC}">
                <c16:uniqueId val="{00000003-2AD3-45DE-A80F-8030055C3E19}"/>
              </c:ext>
            </c:extLst>
          </c:dPt>
          <c:dPt>
            <c:idx val="4"/>
            <c:bubble3D val="0"/>
            <c:extLst>
              <c:ext xmlns:c16="http://schemas.microsoft.com/office/drawing/2014/chart" uri="{C3380CC4-5D6E-409C-BE32-E72D297353CC}">
                <c16:uniqueId val="{00000004-2AD3-45DE-A80F-8030055C3E19}"/>
              </c:ext>
            </c:extLst>
          </c:dPt>
          <c:dPt>
            <c:idx val="5"/>
            <c:bubble3D val="0"/>
            <c:extLst>
              <c:ext xmlns:c16="http://schemas.microsoft.com/office/drawing/2014/chart" uri="{C3380CC4-5D6E-409C-BE32-E72D297353CC}">
                <c16:uniqueId val="{00000005-2AD3-45DE-A80F-8030055C3E19}"/>
              </c:ext>
            </c:extLst>
          </c:dPt>
          <c:dPt>
            <c:idx val="6"/>
            <c:bubble3D val="0"/>
            <c:extLst>
              <c:ext xmlns:c16="http://schemas.microsoft.com/office/drawing/2014/chart" uri="{C3380CC4-5D6E-409C-BE32-E72D297353CC}">
                <c16:uniqueId val="{00000006-2AD3-45DE-A80F-8030055C3E19}"/>
              </c:ext>
            </c:extLst>
          </c:dPt>
          <c:dPt>
            <c:idx val="7"/>
            <c:bubble3D val="0"/>
            <c:extLst>
              <c:ext xmlns:c16="http://schemas.microsoft.com/office/drawing/2014/chart" uri="{C3380CC4-5D6E-409C-BE32-E72D297353CC}">
                <c16:uniqueId val="{00000007-2AD3-45DE-A80F-8030055C3E19}"/>
              </c:ext>
            </c:extLst>
          </c:dPt>
          <c:dPt>
            <c:idx val="8"/>
            <c:bubble3D val="0"/>
            <c:extLst>
              <c:ext xmlns:c16="http://schemas.microsoft.com/office/drawing/2014/chart" uri="{C3380CC4-5D6E-409C-BE32-E72D297353CC}">
                <c16:uniqueId val="{00000008-2AD3-45DE-A80F-8030055C3E19}"/>
              </c:ext>
            </c:extLst>
          </c:dPt>
          <c:dPt>
            <c:idx val="9"/>
            <c:bubble3D val="0"/>
            <c:extLst>
              <c:ext xmlns:c16="http://schemas.microsoft.com/office/drawing/2014/chart" uri="{C3380CC4-5D6E-409C-BE32-E72D297353CC}">
                <c16:uniqueId val="{00000009-2AD3-45DE-A80F-8030055C3E19}"/>
              </c:ext>
            </c:extLst>
          </c:dPt>
          <c:dLbls>
            <c:dLbl>
              <c:idx val="0"/>
              <c:layout>
                <c:manualLayout>
                  <c:x val="0"/>
                  <c:y val="-0.16203703703703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AD3-45DE-A80F-8030055C3E19}"/>
                </c:ext>
              </c:extLst>
            </c:dLbl>
            <c:dLbl>
              <c:idx val="1"/>
              <c:layout>
                <c:manualLayout>
                  <c:x val="-2.5462668816039986E-17"/>
                  <c:y val="-0.120370370370370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D3-45DE-A80F-8030055C3E19}"/>
                </c:ext>
              </c:extLst>
            </c:dLbl>
            <c:dLbl>
              <c:idx val="2"/>
              <c:layout>
                <c:manualLayout>
                  <c:x val="-2.7777777777777779E-3"/>
                  <c:y val="-0.166666666666666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AD3-45DE-A80F-8030055C3E19}"/>
                </c:ext>
              </c:extLst>
            </c:dLbl>
            <c:dLbl>
              <c:idx val="3"/>
              <c:layout>
                <c:manualLayout>
                  <c:x val="0"/>
                  <c:y val="-0.152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D3-45DE-A80F-8030055C3E19}"/>
                </c:ext>
              </c:extLst>
            </c:dLbl>
            <c:dLbl>
              <c:idx val="4"/>
              <c:layout>
                <c:manualLayout>
                  <c:x val="1.8251492986112082E-4"/>
                  <c:y val="-0.258826583592938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AD3-45DE-A80F-8030055C3E19}"/>
                </c:ext>
              </c:extLst>
            </c:dLbl>
            <c:dLbl>
              <c:idx val="5"/>
              <c:layout>
                <c:manualLayout>
                  <c:x val="0"/>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D3-45DE-A80F-8030055C3E19}"/>
                </c:ext>
              </c:extLst>
            </c:dLbl>
            <c:dLbl>
              <c:idx val="6"/>
              <c:layout>
                <c:manualLayout>
                  <c:x val="0"/>
                  <c:y val="-0.212962962962962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AD3-45DE-A80F-8030055C3E19}"/>
                </c:ext>
              </c:extLst>
            </c:dLbl>
            <c:dLbl>
              <c:idx val="7"/>
              <c:layout>
                <c:manualLayout>
                  <c:x val="-1.0185067526415994E-16"/>
                  <c:y val="-0.175925925925925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D3-45DE-A80F-8030055C3E19}"/>
                </c:ext>
              </c:extLst>
            </c:dLbl>
            <c:dLbl>
              <c:idx val="8"/>
              <c:layout>
                <c:manualLayout>
                  <c:x val="0"/>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AD3-45DE-A80F-8030055C3E19}"/>
                </c:ext>
              </c:extLst>
            </c:dLbl>
            <c:dLbl>
              <c:idx val="9"/>
              <c:layout>
                <c:manualLayout>
                  <c:x val="-1.0185067526415994E-16"/>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AD3-45DE-A80F-8030055C3E19}"/>
                </c:ext>
              </c:extLst>
            </c:dLbl>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gráficos'!$N$198:$N$210</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'Tablas dinámicas y gráficos'!$P$198:$P$210</c:f>
              <c:numCache>
                <c:formatCode>_-* #,##0\ "€"_-;\-* #,##0\ "€"_-;_-* "-"??\ "€"_-;_-@_-</c:formatCode>
                <c:ptCount val="12"/>
                <c:pt idx="0">
                  <c:v>960</c:v>
                </c:pt>
                <c:pt idx="1">
                  <c:v>620</c:v>
                </c:pt>
                <c:pt idx="2">
                  <c:v>1029</c:v>
                </c:pt>
                <c:pt idx="3">
                  <c:v>3182</c:v>
                </c:pt>
                <c:pt idx="4">
                  <c:v>4735</c:v>
                </c:pt>
                <c:pt idx="5">
                  <c:v>3378</c:v>
                </c:pt>
                <c:pt idx="6">
                  <c:v>3470</c:v>
                </c:pt>
                <c:pt idx="7">
                  <c:v>1504</c:v>
                </c:pt>
                <c:pt idx="8">
                  <c:v>472</c:v>
                </c:pt>
                <c:pt idx="9">
                  <c:v>253</c:v>
                </c:pt>
              </c:numCache>
            </c:numRef>
          </c:val>
          <c:extLst>
            <c:ext xmlns:c16="http://schemas.microsoft.com/office/drawing/2014/chart" uri="{C3380CC4-5D6E-409C-BE32-E72D297353CC}">
              <c16:uniqueId val="{0000000A-2AD3-45DE-A80F-8030055C3E19}"/>
            </c:ext>
          </c:extLst>
        </c:ser>
        <c:ser>
          <c:idx val="2"/>
          <c:order val="2"/>
          <c:tx>
            <c:strRef>
              <c:f>'Tablas dinámicas y gráficos'!$Q$197</c:f>
              <c:strCache>
                <c:ptCount val="1"/>
                <c:pt idx="0">
                  <c:v>Monto facturado</c:v>
                </c:pt>
              </c:strCache>
            </c:strRef>
          </c:tx>
          <c:spPr>
            <a:solidFill>
              <a:schemeClr val="accent6">
                <a:lumMod val="75000"/>
                <a:alpha val="90000"/>
              </a:schemeClr>
            </a:solidFill>
            <a:ln>
              <a:noFill/>
            </a:ln>
            <a:effectLst/>
          </c:spPr>
          <c:cat>
            <c:strRef>
              <c:f>'Tablas dinámicas y gráficos'!$N$198:$N$210</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'Tablas dinámicas y gráficos'!$Q$198:$Q$210</c:f>
              <c:numCache>
                <c:formatCode>_-* #,##0\ "€"_-;\-* #,##0\ "€"_-;_-* "-"??\ "€"_-;_-@_-</c:formatCode>
                <c:ptCount val="12"/>
                <c:pt idx="0">
                  <c:v>669</c:v>
                </c:pt>
                <c:pt idx="1">
                  <c:v>1283</c:v>
                </c:pt>
                <c:pt idx="2">
                  <c:v>3073</c:v>
                </c:pt>
                <c:pt idx="3">
                  <c:v>8000</c:v>
                </c:pt>
                <c:pt idx="4">
                  <c:v>11293</c:v>
                </c:pt>
                <c:pt idx="5">
                  <c:v>12855</c:v>
                </c:pt>
                <c:pt idx="6">
                  <c:v>12337</c:v>
                </c:pt>
                <c:pt idx="7">
                  <c:v>13114</c:v>
                </c:pt>
                <c:pt idx="8">
                  <c:v>8579</c:v>
                </c:pt>
                <c:pt idx="9">
                  <c:v>8673</c:v>
                </c:pt>
                <c:pt idx="10">
                  <c:v>5352</c:v>
                </c:pt>
                <c:pt idx="11">
                  <c:v>1496</c:v>
                </c:pt>
              </c:numCache>
            </c:numRef>
          </c:val>
          <c:extLst>
            <c:ext xmlns:c16="http://schemas.microsoft.com/office/drawing/2014/chart" uri="{C3380CC4-5D6E-409C-BE32-E72D297353CC}">
              <c16:uniqueId val="{00000001-9F60-45BF-98A2-7E16B396BA5B}"/>
            </c:ext>
          </c:extLst>
        </c:ser>
        <c:dLbls>
          <c:showLegendKey val="0"/>
          <c:showVal val="0"/>
          <c:showCatName val="0"/>
          <c:showSerName val="0"/>
          <c:showPercent val="0"/>
          <c:showBubbleSize val="0"/>
        </c:dLbls>
        <c:axId val="1716959440"/>
        <c:axId val="1716960688"/>
      </c:areaChart>
      <c:barChart>
        <c:barDir val="col"/>
        <c:grouping val="clustered"/>
        <c:varyColors val="0"/>
        <c:ser>
          <c:idx val="0"/>
          <c:order val="0"/>
          <c:tx>
            <c:strRef>
              <c:f>'Tablas dinámicas y gráficos'!$O$197</c:f>
              <c:strCache>
                <c:ptCount val="1"/>
                <c:pt idx="0">
                  <c:v>Órdenes</c:v>
                </c:pt>
              </c:strCache>
            </c:strRef>
          </c:tx>
          <c:spPr>
            <a:solidFill>
              <a:schemeClr val="accent1"/>
            </a:solidFill>
            <a:ln>
              <a:noFill/>
            </a:ln>
            <a:effectLst/>
          </c:spPr>
          <c:invertIfNegative val="0"/>
          <c:dLbls>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gráficos'!$N$198:$N$210</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'Tablas dinámicas y gráficos'!$O$198:$O$210</c:f>
              <c:numCache>
                <c:formatCode>0</c:formatCode>
                <c:ptCount val="12"/>
                <c:pt idx="0">
                  <c:v>5</c:v>
                </c:pt>
                <c:pt idx="1">
                  <c:v>6</c:v>
                </c:pt>
                <c:pt idx="2">
                  <c:v>15</c:v>
                </c:pt>
                <c:pt idx="3">
                  <c:v>44</c:v>
                </c:pt>
                <c:pt idx="4">
                  <c:v>73</c:v>
                </c:pt>
                <c:pt idx="5">
                  <c:v>84</c:v>
                </c:pt>
                <c:pt idx="6">
                  <c:v>95</c:v>
                </c:pt>
                <c:pt idx="7">
                  <c:v>104</c:v>
                </c:pt>
                <c:pt idx="8">
                  <c:v>84</c:v>
                </c:pt>
                <c:pt idx="9">
                  <c:v>108</c:v>
                </c:pt>
                <c:pt idx="10">
                  <c:v>95</c:v>
                </c:pt>
                <c:pt idx="11">
                  <c:v>54</c:v>
                </c:pt>
              </c:numCache>
            </c:numRef>
          </c:val>
          <c:extLst>
            <c:ext xmlns:c16="http://schemas.microsoft.com/office/drawing/2014/chart" uri="{C3380CC4-5D6E-409C-BE32-E72D297353CC}">
              <c16:uniqueId val="{0000000B-2AD3-45DE-A80F-8030055C3E19}"/>
            </c:ext>
          </c:extLst>
        </c:ser>
        <c:dLbls>
          <c:showLegendKey val="0"/>
          <c:showVal val="0"/>
          <c:showCatName val="0"/>
          <c:showSerName val="0"/>
          <c:showPercent val="0"/>
          <c:showBubbleSize val="0"/>
        </c:dLbls>
        <c:gapWidth val="150"/>
        <c:axId val="707659263"/>
        <c:axId val="707658015"/>
      </c:barChart>
      <c:catAx>
        <c:axId val="171695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16960688"/>
        <c:crosses val="autoZero"/>
        <c:auto val="1"/>
        <c:lblAlgn val="ctr"/>
        <c:lblOffset val="100"/>
        <c:noMultiLvlLbl val="0"/>
      </c:catAx>
      <c:valAx>
        <c:axId val="1716960688"/>
        <c:scaling>
          <c:orientation val="minMax"/>
        </c:scaling>
        <c:delete val="0"/>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16959440"/>
        <c:crosses val="autoZero"/>
        <c:crossBetween val="between"/>
      </c:valAx>
      <c:valAx>
        <c:axId val="707658015"/>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7659263"/>
        <c:crosses val="max"/>
        <c:crossBetween val="between"/>
      </c:valAx>
      <c:catAx>
        <c:axId val="707659263"/>
        <c:scaling>
          <c:orientation val="minMax"/>
        </c:scaling>
        <c:delete val="1"/>
        <c:axPos val="b"/>
        <c:numFmt formatCode="General" sourceLinked="1"/>
        <c:majorTickMark val="out"/>
        <c:minorTickMark val="none"/>
        <c:tickLblPos val="nextTo"/>
        <c:crossAx val="707658015"/>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gráficos!TablaDinámica52</c:name>
    <c:fmtId val="33"/>
  </c:pivotSource>
  <c:chart>
    <c:title>
      <c:tx>
        <c:rich>
          <a:bodyPr rot="0" spcFirstLastPara="1" vertOverflow="ellipsis" vert="horz" wrap="square" anchor="ctr" anchorCtr="1"/>
          <a:lstStyle/>
          <a:p>
            <a:pPr algn="ctr" rtl="0">
              <a:defRPr lang="en-US" sz="1000" b="1" i="0" u="none" strike="noStrike" kern="1200" cap="all" spc="50" baseline="0">
                <a:solidFill>
                  <a:sysClr val="windowText" lastClr="000000">
                    <a:lumMod val="65000"/>
                    <a:lumOff val="35000"/>
                  </a:sysClr>
                </a:solidFill>
                <a:latin typeface="+mn-lt"/>
                <a:ea typeface="+mn-ea"/>
                <a:cs typeface="+mn-cs"/>
              </a:defRPr>
            </a:pPr>
            <a:r>
              <a:rPr lang="en-US" sz="1000" b="1" i="0" u="none" strike="noStrike" kern="1200" cap="all" spc="50" baseline="0">
                <a:solidFill>
                  <a:sysClr val="windowText" lastClr="000000">
                    <a:lumMod val="65000"/>
                    <a:lumOff val="35000"/>
                  </a:sysClr>
                </a:solidFill>
                <a:latin typeface="+mn-lt"/>
                <a:ea typeface="+mn-ea"/>
                <a:cs typeface="+mn-cs"/>
              </a:rPr>
              <a:t>TASA de impagos</a:t>
            </a:r>
          </a:p>
        </c:rich>
      </c:tx>
      <c:overlay val="0"/>
      <c:spPr>
        <a:noFill/>
        <a:ln>
          <a:noFill/>
        </a:ln>
        <a:effectLst/>
      </c:spPr>
      <c:txPr>
        <a:bodyPr rot="0" spcFirstLastPara="1" vertOverflow="ellipsis" vert="horz" wrap="square" anchor="ctr" anchorCtr="1"/>
        <a:lstStyle/>
        <a:p>
          <a:pPr algn="ctr" rtl="0">
            <a:defRPr lang="en-U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20000"/>
            </a:schemeClr>
          </a:solidFill>
          <a:ln w="6350">
            <a:noFill/>
          </a:ln>
          <a:effectLst/>
        </c:spPr>
      </c:pivotFmt>
      <c:pivotFmt>
        <c:idx val="2"/>
        <c:spPr>
          <a:solidFill>
            <a:schemeClr val="accent1"/>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noFill/>
          </a:ln>
          <a:effectLst/>
        </c:spPr>
      </c:pivotFmt>
      <c:pivotFmt>
        <c:idx val="5"/>
        <c:spPr>
          <a:solidFill>
            <a:schemeClr val="accent1">
              <a:alpha val="20000"/>
            </a:schemeClr>
          </a:solidFill>
          <a:ln w="63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alpha val="20000"/>
            </a:schemeClr>
          </a:solidFill>
          <a:ln w="6350">
            <a:noFill/>
          </a:ln>
          <a:effectLst/>
        </c:spPr>
      </c:pivotFmt>
    </c:pivotFmts>
    <c:plotArea>
      <c:layout/>
      <c:doughnutChart>
        <c:varyColors val="1"/>
        <c:ser>
          <c:idx val="0"/>
          <c:order val="0"/>
          <c:tx>
            <c:strRef>
              <c:f>'Tablas dinámicas y gráficos'!$B$153</c:f>
              <c:strCache>
                <c:ptCount val="1"/>
                <c:pt idx="0">
                  <c:v>Total</c:v>
                </c:pt>
              </c:strCache>
            </c:strRef>
          </c:tx>
          <c:spPr>
            <a:solidFill>
              <a:schemeClr val="accent1"/>
            </a:solidFill>
            <a:ln>
              <a:noFill/>
            </a:ln>
          </c:spPr>
          <c:dPt>
            <c:idx val="0"/>
            <c:bubble3D val="0"/>
            <c:spPr>
              <a:solidFill>
                <a:schemeClr val="accent1"/>
              </a:solidFill>
              <a:ln w="19050">
                <a:noFill/>
              </a:ln>
              <a:effectLst/>
            </c:spPr>
            <c:extLst>
              <c:ext xmlns:c16="http://schemas.microsoft.com/office/drawing/2014/chart" uri="{C3380CC4-5D6E-409C-BE32-E72D297353CC}">
                <c16:uniqueId val="{00000001-E0D9-4FFA-AE36-8B1DA162BDC9}"/>
              </c:ext>
            </c:extLst>
          </c:dPt>
          <c:dPt>
            <c:idx val="1"/>
            <c:bubble3D val="0"/>
            <c:spPr>
              <a:solidFill>
                <a:schemeClr val="accent1">
                  <a:alpha val="20000"/>
                </a:schemeClr>
              </a:solidFill>
              <a:ln w="6350">
                <a:noFill/>
              </a:ln>
              <a:effectLst/>
            </c:spPr>
            <c:extLst>
              <c:ext xmlns:c16="http://schemas.microsoft.com/office/drawing/2014/chart" uri="{C3380CC4-5D6E-409C-BE32-E72D297353CC}">
                <c16:uniqueId val="{00000003-E0D9-4FFA-AE36-8B1DA162BDC9}"/>
              </c:ext>
            </c:extLst>
          </c:dPt>
          <c:cat>
            <c:strRef>
              <c:f>'Tablas dinámicas y gráficos'!$A$154:$A$156</c:f>
              <c:strCache>
                <c:ptCount val="2"/>
                <c:pt idx="0">
                  <c:v>No facturada</c:v>
                </c:pt>
                <c:pt idx="1">
                  <c:v>Facturada</c:v>
                </c:pt>
              </c:strCache>
            </c:strRef>
          </c:cat>
          <c:val>
            <c:numRef>
              <c:f>'Tablas dinámicas y gráficos'!$B$154:$B$156</c:f>
              <c:numCache>
                <c:formatCode>0.00%</c:formatCode>
                <c:ptCount val="2"/>
                <c:pt idx="0">
                  <c:v>0.12907431551499349</c:v>
                </c:pt>
                <c:pt idx="1">
                  <c:v>0.87092568448500651</c:v>
                </c:pt>
              </c:numCache>
            </c:numRef>
          </c:val>
          <c:extLst>
            <c:ext xmlns:c16="http://schemas.microsoft.com/office/drawing/2014/chart" uri="{C3380CC4-5D6E-409C-BE32-E72D297353CC}">
              <c16:uniqueId val="{00000004-E0D9-4FFA-AE36-8B1DA162BDC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gráficos!TablaDinámica44</c:name>
    <c:fmtId val="20"/>
  </c:pivotSource>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Tiempos y platos por estado de facturacion</a:t>
            </a:r>
          </a:p>
        </c:rich>
      </c:tx>
      <c:layout>
        <c:manualLayout>
          <c:xMode val="edge"/>
          <c:yMode val="edge"/>
          <c:x val="0.21502924444089158"/>
          <c:y val="5.5555555555555552E-2"/>
        </c:manualLayout>
      </c:layout>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w="28575" cap="rnd">
            <a:solidFill>
              <a:schemeClr val="accent4"/>
            </a:solidFill>
            <a:round/>
          </a:ln>
          <a:effectLst/>
        </c:spPr>
        <c:marker>
          <c:symbol val="none"/>
        </c:marker>
        <c:dLbl>
          <c:idx val="0"/>
          <c:spPr>
            <a:solidFill>
              <a:schemeClr val="accent4">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solidFill>
            <a:round/>
          </a:ln>
          <a:effectLst/>
        </c:spPr>
        <c:marker>
          <c:symbol val="none"/>
        </c:marker>
        <c:dLbl>
          <c:idx val="0"/>
          <c:spPr>
            <a:solidFill>
              <a:schemeClr val="accent4">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solidFill>
              <a:schemeClr val="accent4">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8906554144846"/>
          <c:y val="0.20875000000000005"/>
          <c:w val="0.50566629621747727"/>
          <c:h val="0.67922098279381737"/>
        </c:manualLayout>
      </c:layout>
      <c:barChart>
        <c:barDir val="col"/>
        <c:grouping val="clustered"/>
        <c:varyColors val="0"/>
        <c:ser>
          <c:idx val="1"/>
          <c:order val="1"/>
          <c:tx>
            <c:strRef>
              <c:f>'Tablas dinámicas y gráficos'!$C$161</c:f>
              <c:strCache>
                <c:ptCount val="1"/>
                <c:pt idx="0">
                  <c:v>Tiempo preparación promedio (horas)</c:v>
                </c:pt>
              </c:strCache>
            </c:strRef>
          </c:tx>
          <c:spPr>
            <a:solidFill>
              <a:schemeClr val="accent2"/>
            </a:solidFill>
            <a:ln>
              <a:noFill/>
            </a:ln>
            <a:effectLst/>
          </c:spPr>
          <c:invertIfNegative val="0"/>
          <c:dLbls>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gráficos'!$A$162:$A$164</c:f>
              <c:strCache>
                <c:ptCount val="2"/>
                <c:pt idx="0">
                  <c:v>No facturada</c:v>
                </c:pt>
                <c:pt idx="1">
                  <c:v>Facturada</c:v>
                </c:pt>
              </c:strCache>
            </c:strRef>
          </c:cat>
          <c:val>
            <c:numRef>
              <c:f>'Tablas dinámicas y gráficos'!$C$162:$C$164</c:f>
              <c:numCache>
                <c:formatCode>0.00</c:formatCode>
                <c:ptCount val="2"/>
                <c:pt idx="0">
                  <c:v>2.2033670033670041</c:v>
                </c:pt>
                <c:pt idx="1">
                  <c:v>1.184481037924151</c:v>
                </c:pt>
              </c:numCache>
            </c:numRef>
          </c:val>
          <c:extLst>
            <c:ext xmlns:c16="http://schemas.microsoft.com/office/drawing/2014/chart" uri="{C3380CC4-5D6E-409C-BE32-E72D297353CC}">
              <c16:uniqueId val="{00000000-CE34-4D2E-A48A-8EDEC3D33EA3}"/>
            </c:ext>
          </c:extLst>
        </c:ser>
        <c:ser>
          <c:idx val="2"/>
          <c:order val="2"/>
          <c:tx>
            <c:strRef>
              <c:f>'Tablas dinámicas y gráficos'!$D$161</c:f>
              <c:strCache>
                <c:ptCount val="1"/>
                <c:pt idx="0">
                  <c:v>Tiempo permanencia promedio (horas)</c:v>
                </c:pt>
              </c:strCache>
            </c:strRef>
          </c:tx>
          <c:spPr>
            <a:solidFill>
              <a:schemeClr val="accent1">
                <a:alpha val="70000"/>
              </a:schemeClr>
            </a:solidFill>
            <a:ln>
              <a:noFill/>
            </a:ln>
            <a:effectLst/>
          </c:spPr>
          <c:invertIfNegative val="0"/>
          <c:dLbls>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gráficos'!$A$162:$A$164</c:f>
              <c:strCache>
                <c:ptCount val="2"/>
                <c:pt idx="0">
                  <c:v>No facturada</c:v>
                </c:pt>
                <c:pt idx="1">
                  <c:v>Facturada</c:v>
                </c:pt>
              </c:strCache>
            </c:strRef>
          </c:cat>
          <c:val>
            <c:numRef>
              <c:f>'Tablas dinámicas y gráficos'!$D$162:$D$164</c:f>
              <c:numCache>
                <c:formatCode>0.00</c:formatCode>
                <c:ptCount val="2"/>
                <c:pt idx="0">
                  <c:v>1.6560606060566079</c:v>
                </c:pt>
                <c:pt idx="1">
                  <c:v>2.8136227544918895</c:v>
                </c:pt>
              </c:numCache>
            </c:numRef>
          </c:val>
          <c:extLst>
            <c:ext xmlns:c16="http://schemas.microsoft.com/office/drawing/2014/chart" uri="{C3380CC4-5D6E-409C-BE32-E72D297353CC}">
              <c16:uniqueId val="{00000001-CE34-4D2E-A48A-8EDEC3D33EA3}"/>
            </c:ext>
          </c:extLst>
        </c:ser>
        <c:dLbls>
          <c:showLegendKey val="0"/>
          <c:showVal val="0"/>
          <c:showCatName val="0"/>
          <c:showSerName val="0"/>
          <c:showPercent val="0"/>
          <c:showBubbleSize val="0"/>
        </c:dLbls>
        <c:gapWidth val="219"/>
        <c:axId val="1399004608"/>
        <c:axId val="1399007104"/>
      </c:barChart>
      <c:lineChart>
        <c:grouping val="standard"/>
        <c:varyColors val="0"/>
        <c:ser>
          <c:idx val="0"/>
          <c:order val="0"/>
          <c:tx>
            <c:strRef>
              <c:f>'Tablas dinámicas y gráficos'!$B$161</c:f>
              <c:strCache>
                <c:ptCount val="1"/>
                <c:pt idx="0">
                  <c:v>Platos (promedio)</c:v>
                </c:pt>
              </c:strCache>
            </c:strRef>
          </c:tx>
          <c:spPr>
            <a:ln w="28575" cap="rnd">
              <a:solidFill>
                <a:schemeClr val="accent4"/>
              </a:solidFill>
              <a:round/>
            </a:ln>
            <a:effectLst/>
          </c:spPr>
          <c:marker>
            <c:symbol val="none"/>
          </c:marker>
          <c:dLbls>
            <c:spPr>
              <a:solidFill>
                <a:schemeClr val="accent4">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gráficos'!$A$162:$A$164</c:f>
              <c:strCache>
                <c:ptCount val="2"/>
                <c:pt idx="0">
                  <c:v>No facturada</c:v>
                </c:pt>
                <c:pt idx="1">
                  <c:v>Facturada</c:v>
                </c:pt>
              </c:strCache>
            </c:strRef>
          </c:cat>
          <c:val>
            <c:numRef>
              <c:f>'Tablas dinámicas y gráficos'!$B$162:$B$164</c:f>
              <c:numCache>
                <c:formatCode>0.00</c:formatCode>
                <c:ptCount val="2"/>
                <c:pt idx="0">
                  <c:v>7.1717171717171722</c:v>
                </c:pt>
                <c:pt idx="1">
                  <c:v>4.682634730538922</c:v>
                </c:pt>
              </c:numCache>
            </c:numRef>
          </c:val>
          <c:smooth val="0"/>
          <c:extLst>
            <c:ext xmlns:c16="http://schemas.microsoft.com/office/drawing/2014/chart" uri="{C3380CC4-5D6E-409C-BE32-E72D297353CC}">
              <c16:uniqueId val="{00000002-CE34-4D2E-A48A-8EDEC3D33EA3}"/>
            </c:ext>
          </c:extLst>
        </c:ser>
        <c:dLbls>
          <c:showLegendKey val="0"/>
          <c:showVal val="0"/>
          <c:showCatName val="0"/>
          <c:showSerName val="0"/>
          <c:showPercent val="0"/>
          <c:showBubbleSize val="0"/>
        </c:dLbls>
        <c:marker val="1"/>
        <c:smooth val="0"/>
        <c:axId val="1851938448"/>
        <c:axId val="1851936784"/>
      </c:lineChart>
      <c:catAx>
        <c:axId val="139900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07104"/>
        <c:crosses val="autoZero"/>
        <c:auto val="1"/>
        <c:lblAlgn val="ctr"/>
        <c:lblOffset val="100"/>
        <c:noMultiLvlLbl val="0"/>
      </c:catAx>
      <c:valAx>
        <c:axId val="1399007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04608"/>
        <c:crosses val="autoZero"/>
        <c:crossBetween val="between"/>
      </c:valAx>
      <c:valAx>
        <c:axId val="185193678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1938448"/>
        <c:crosses val="max"/>
        <c:crossBetween val="between"/>
      </c:valAx>
      <c:catAx>
        <c:axId val="1851938448"/>
        <c:scaling>
          <c:orientation val="minMax"/>
        </c:scaling>
        <c:delete val="1"/>
        <c:axPos val="b"/>
        <c:numFmt formatCode="General" sourceLinked="1"/>
        <c:majorTickMark val="out"/>
        <c:minorTickMark val="none"/>
        <c:tickLblPos val="nextTo"/>
        <c:crossAx val="1851936784"/>
        <c:crosses val="autoZero"/>
        <c:auto val="1"/>
        <c:lblAlgn val="ctr"/>
        <c:lblOffset val="100"/>
        <c:noMultiLvlLbl val="0"/>
      </c:catAx>
      <c:spPr>
        <a:noFill/>
        <a:ln>
          <a:noFill/>
        </a:ln>
        <a:effectLst/>
      </c:spPr>
    </c:plotArea>
    <c:legend>
      <c:legendPos val="r"/>
      <c:layout>
        <c:manualLayout>
          <c:xMode val="edge"/>
          <c:yMode val="edge"/>
          <c:x val="0.68265647537301066"/>
          <c:y val="0.36768336249635464"/>
          <c:w val="0.31466308828513551"/>
          <c:h val="0.385419947506561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gráficos!TablaDinámica22</c:name>
    <c:fmtId val="1"/>
  </c:pivotSource>
  <c:chart>
    <c:title>
      <c:tx>
        <c:rich>
          <a:bodyPr rot="0" spcFirstLastPara="1" vertOverflow="ellipsis" vert="horz" wrap="square" anchor="ctr" anchorCtr="1"/>
          <a:lstStyle/>
          <a:p>
            <a:pPr algn="ctr" rtl="0">
              <a:defRPr lang="en-US" sz="1000" b="1" i="0" u="none" strike="noStrike" kern="1200" cap="all" spc="50" baseline="0">
                <a:solidFill>
                  <a:sysClr val="windowText" lastClr="000000">
                    <a:lumMod val="65000"/>
                    <a:lumOff val="35000"/>
                  </a:sysClr>
                </a:solidFill>
                <a:latin typeface="+mn-lt"/>
                <a:ea typeface="+mn-ea"/>
                <a:cs typeface="+mn-cs"/>
              </a:defRPr>
            </a:pPr>
            <a:r>
              <a:rPr lang="en-US" sz="1000" b="1" i="0" u="none" strike="noStrike" kern="1200" cap="all" spc="50" baseline="0">
                <a:solidFill>
                  <a:sysClr val="windowText" lastClr="000000">
                    <a:lumMod val="65000"/>
                    <a:lumOff val="35000"/>
                  </a:sysClr>
                </a:solidFill>
                <a:latin typeface="+mn-lt"/>
                <a:ea typeface="+mn-ea"/>
                <a:cs typeface="+mn-cs"/>
              </a:rPr>
              <a:t>Transacciones por método de pago</a:t>
            </a:r>
          </a:p>
        </c:rich>
      </c:tx>
      <c:overlay val="0"/>
      <c:spPr>
        <a:noFill/>
        <a:ln>
          <a:noFill/>
        </a:ln>
        <a:effectLst/>
      </c:spPr>
      <c:txPr>
        <a:bodyPr rot="0" spcFirstLastPara="1" vertOverflow="ellipsis" vert="horz" wrap="square" anchor="ctr" anchorCtr="1"/>
        <a:lstStyle/>
        <a:p>
          <a:pPr algn="ctr" rtl="0">
            <a:defRPr lang="en-U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w="0">
                    <a:noFill/>
                    <a:bevel/>
                  </a:ln>
                  <a:solidFill>
                    <a:schemeClr val="bg1"/>
                  </a:solidFill>
                  <a:latin typeface="+mn-lt"/>
                  <a:ea typeface="+mn-ea"/>
                  <a:cs typeface="+mn-cs"/>
                </a:defRPr>
              </a:pPr>
              <a:endParaRPr lang="es-E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'Tablas dinámicas y gráficos'!$B$20</c:f>
              <c:strCache>
                <c:ptCount val="1"/>
                <c:pt idx="0">
                  <c:v>Transacciones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30-44CE-A520-B9EF077DF4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30-44CE-A520-B9EF077DF4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30-44CE-A520-B9EF077DF4E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w="0">
                      <a:noFill/>
                      <a:bevel/>
                    </a:ln>
                    <a:solidFill>
                      <a:schemeClr val="bg1"/>
                    </a:solidFill>
                    <a:latin typeface="+mn-lt"/>
                    <a:ea typeface="+mn-ea"/>
                    <a:cs typeface="+mn-cs"/>
                  </a:defRPr>
                </a:pPr>
                <a:endParaRPr lang="es-E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 y gráficos'!$A$21:$A$24</c:f>
              <c:strCache>
                <c:ptCount val="3"/>
                <c:pt idx="0">
                  <c:v>Efectivo</c:v>
                </c:pt>
                <c:pt idx="1">
                  <c:v>Tarjeta de crédito</c:v>
                </c:pt>
                <c:pt idx="2">
                  <c:v>Tarjeta de débito</c:v>
                </c:pt>
              </c:strCache>
            </c:strRef>
          </c:cat>
          <c:val>
            <c:numRef>
              <c:f>'Tablas dinámicas y gráficos'!$B$21:$B$24</c:f>
              <c:numCache>
                <c:formatCode>General</c:formatCode>
                <c:ptCount val="3"/>
                <c:pt idx="0">
                  <c:v>83</c:v>
                </c:pt>
                <c:pt idx="1">
                  <c:v>461</c:v>
                </c:pt>
                <c:pt idx="2">
                  <c:v>124</c:v>
                </c:pt>
              </c:numCache>
            </c:numRef>
          </c:val>
          <c:extLst>
            <c:ext xmlns:c16="http://schemas.microsoft.com/office/drawing/2014/chart" uri="{C3380CC4-5D6E-409C-BE32-E72D297353CC}">
              <c16:uniqueId val="{00000000-608E-473F-918E-134F1C0B34A5}"/>
            </c:ext>
          </c:extLst>
        </c:ser>
        <c:ser>
          <c:idx val="1"/>
          <c:order val="1"/>
          <c:tx>
            <c:strRef>
              <c:f>'Tablas dinámicas y gráficos'!$C$20</c:f>
              <c:strCache>
                <c:ptCount val="1"/>
                <c:pt idx="0">
                  <c:v>Pct de cobro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3630-44CE-A520-B9EF077DF4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3630-44CE-A520-B9EF077DF4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3630-44CE-A520-B9EF077DF4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 y gráficos'!$A$21:$A$24</c:f>
              <c:strCache>
                <c:ptCount val="3"/>
                <c:pt idx="0">
                  <c:v>Efectivo</c:v>
                </c:pt>
                <c:pt idx="1">
                  <c:v>Tarjeta de crédito</c:v>
                </c:pt>
                <c:pt idx="2">
                  <c:v>Tarjeta de débito</c:v>
                </c:pt>
              </c:strCache>
            </c:strRef>
          </c:cat>
          <c:val>
            <c:numRef>
              <c:f>'Tablas dinámicas y gráficos'!$C$21:$C$24</c:f>
              <c:numCache>
                <c:formatCode>0%</c:formatCode>
                <c:ptCount val="3"/>
                <c:pt idx="0">
                  <c:v>0.90217391304347827</c:v>
                </c:pt>
                <c:pt idx="1">
                  <c:v>0.87809523809523804</c:v>
                </c:pt>
                <c:pt idx="2">
                  <c:v>0.82666666666666666</c:v>
                </c:pt>
              </c:numCache>
            </c:numRef>
          </c:val>
          <c:extLst>
            <c:ext xmlns:c16="http://schemas.microsoft.com/office/drawing/2014/chart" uri="{C3380CC4-5D6E-409C-BE32-E72D297353CC}">
              <c16:uniqueId val="{00000001-608E-473F-918E-134F1C0B34A5}"/>
            </c:ext>
          </c:extLst>
        </c:ser>
        <c:ser>
          <c:idx val="2"/>
          <c:order val="2"/>
          <c:tx>
            <c:strRef>
              <c:f>'Tablas dinámicas y gráficos'!$D$20</c:f>
              <c:strCache>
                <c:ptCount val="1"/>
                <c:pt idx="0">
                  <c:v>Monto promedio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3630-44CE-A520-B9EF077DF4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3630-44CE-A520-B9EF077DF4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3630-44CE-A520-B9EF077DF4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 y gráficos'!$A$21:$A$24</c:f>
              <c:strCache>
                <c:ptCount val="3"/>
                <c:pt idx="0">
                  <c:v>Efectivo</c:v>
                </c:pt>
                <c:pt idx="1">
                  <c:v>Tarjeta de crédito</c:v>
                </c:pt>
                <c:pt idx="2">
                  <c:v>Tarjeta de débito</c:v>
                </c:pt>
              </c:strCache>
            </c:strRef>
          </c:cat>
          <c:val>
            <c:numRef>
              <c:f>'Tablas dinámicas y gráficos'!$D$21:$D$24</c:f>
              <c:numCache>
                <c:formatCode>_-* #,##0.0\ "€"_-;\-* #,##0.0\ "€"_-;_-* "-"??\ "€"_-;_-@_-</c:formatCode>
                <c:ptCount val="3"/>
                <c:pt idx="0">
                  <c:v>132.33695652173913</c:v>
                </c:pt>
                <c:pt idx="1">
                  <c:v>139.01142857142858</c:v>
                </c:pt>
                <c:pt idx="2">
                  <c:v>141.13999999999999</c:v>
                </c:pt>
              </c:numCache>
            </c:numRef>
          </c:val>
          <c:extLst>
            <c:ext xmlns:c16="http://schemas.microsoft.com/office/drawing/2014/chart" uri="{C3380CC4-5D6E-409C-BE32-E72D297353CC}">
              <c16:uniqueId val="{00000002-608E-473F-918E-134F1C0B34A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gráficos!TablaDinámica31</c:name>
    <c:fmtId val="10"/>
  </c:pivotSource>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Impagos por estado mesa</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 y gráficos'!$B$186</c:f>
              <c:strCache>
                <c:ptCount val="1"/>
                <c:pt idx="0">
                  <c:v>Cuentas</c:v>
                </c:pt>
              </c:strCache>
            </c:strRef>
          </c:tx>
          <c:spPr>
            <a:solidFill>
              <a:schemeClr val="accent1"/>
            </a:solidFill>
            <a:ln>
              <a:noFill/>
            </a:ln>
            <a:effectLst/>
          </c:spPr>
          <c:invertIfNegative val="0"/>
          <c:dLbls>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gráficos'!$A$187:$A$190</c:f>
              <c:strCache>
                <c:ptCount val="3"/>
                <c:pt idx="0">
                  <c:v>Libre</c:v>
                </c:pt>
                <c:pt idx="1">
                  <c:v>Ocupada</c:v>
                </c:pt>
                <c:pt idx="2">
                  <c:v>Reservada</c:v>
                </c:pt>
              </c:strCache>
            </c:strRef>
          </c:cat>
          <c:val>
            <c:numRef>
              <c:f>'Tablas dinámicas y gráficos'!$B$187:$B$190</c:f>
              <c:numCache>
                <c:formatCode>0</c:formatCode>
                <c:ptCount val="3"/>
                <c:pt idx="0">
                  <c:v>249</c:v>
                </c:pt>
                <c:pt idx="1">
                  <c:v>260</c:v>
                </c:pt>
                <c:pt idx="2">
                  <c:v>258</c:v>
                </c:pt>
              </c:numCache>
            </c:numRef>
          </c:val>
          <c:extLst>
            <c:ext xmlns:c16="http://schemas.microsoft.com/office/drawing/2014/chart" uri="{C3380CC4-5D6E-409C-BE32-E72D297353CC}">
              <c16:uniqueId val="{00000000-5EAF-47B9-AADC-480455C58815}"/>
            </c:ext>
          </c:extLst>
        </c:ser>
        <c:dLbls>
          <c:dLblPos val="outEnd"/>
          <c:showLegendKey val="0"/>
          <c:showVal val="1"/>
          <c:showCatName val="0"/>
          <c:showSerName val="0"/>
          <c:showPercent val="0"/>
          <c:showBubbleSize val="0"/>
        </c:dLbls>
        <c:gapWidth val="219"/>
        <c:axId val="1866239712"/>
        <c:axId val="1866240544"/>
      </c:barChart>
      <c:lineChart>
        <c:grouping val="standard"/>
        <c:varyColors val="0"/>
        <c:ser>
          <c:idx val="1"/>
          <c:order val="1"/>
          <c:tx>
            <c:strRef>
              <c:f>'Tablas dinámicas y gráficos'!$C$186</c:f>
              <c:strCache>
                <c:ptCount val="1"/>
                <c:pt idx="0">
                  <c:v>% impago</c:v>
                </c:pt>
              </c:strCache>
            </c:strRef>
          </c:tx>
          <c:spPr>
            <a:ln w="28575" cap="rnd">
              <a:solidFill>
                <a:schemeClr val="accent2"/>
              </a:solidFill>
              <a:round/>
            </a:ln>
            <a:effectLst/>
          </c:spPr>
          <c:marker>
            <c:symbol val="none"/>
          </c:marker>
          <c:dLbls>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gráficos'!$A$187:$A$190</c:f>
              <c:strCache>
                <c:ptCount val="3"/>
                <c:pt idx="0">
                  <c:v>Libre</c:v>
                </c:pt>
                <c:pt idx="1">
                  <c:v>Ocupada</c:v>
                </c:pt>
                <c:pt idx="2">
                  <c:v>Reservada</c:v>
                </c:pt>
              </c:strCache>
            </c:strRef>
          </c:cat>
          <c:val>
            <c:numRef>
              <c:f>'Tablas dinámicas y gráficos'!$C$187:$C$190</c:f>
              <c:numCache>
                <c:formatCode>0%</c:formatCode>
                <c:ptCount val="3"/>
                <c:pt idx="0">
                  <c:v>0.16465863453815266</c:v>
                </c:pt>
                <c:pt idx="1">
                  <c:v>7.3076923076923039E-2</c:v>
                </c:pt>
                <c:pt idx="2">
                  <c:v>0.15116279069767447</c:v>
                </c:pt>
              </c:numCache>
            </c:numRef>
          </c:val>
          <c:smooth val="0"/>
          <c:extLst>
            <c:ext xmlns:c16="http://schemas.microsoft.com/office/drawing/2014/chart" uri="{C3380CC4-5D6E-409C-BE32-E72D297353CC}">
              <c16:uniqueId val="{00000001-5EAF-47B9-AADC-480455C58815}"/>
            </c:ext>
          </c:extLst>
        </c:ser>
        <c:dLbls>
          <c:showLegendKey val="0"/>
          <c:showVal val="0"/>
          <c:showCatName val="0"/>
          <c:showSerName val="0"/>
          <c:showPercent val="0"/>
          <c:showBubbleSize val="0"/>
        </c:dLbls>
        <c:marker val="1"/>
        <c:smooth val="0"/>
        <c:axId val="1400542544"/>
        <c:axId val="1400542128"/>
      </c:lineChart>
      <c:catAx>
        <c:axId val="186623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66240544"/>
        <c:crosses val="autoZero"/>
        <c:auto val="1"/>
        <c:lblAlgn val="ctr"/>
        <c:lblOffset val="100"/>
        <c:noMultiLvlLbl val="0"/>
      </c:catAx>
      <c:valAx>
        <c:axId val="186624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66239712"/>
        <c:crosses val="autoZero"/>
        <c:crossBetween val="between"/>
      </c:valAx>
      <c:valAx>
        <c:axId val="140054212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00542544"/>
        <c:crosses val="max"/>
        <c:crossBetween val="between"/>
      </c:valAx>
      <c:catAx>
        <c:axId val="1400542544"/>
        <c:scaling>
          <c:orientation val="minMax"/>
        </c:scaling>
        <c:delete val="1"/>
        <c:axPos val="b"/>
        <c:numFmt formatCode="General" sourceLinked="1"/>
        <c:majorTickMark val="out"/>
        <c:minorTickMark val="none"/>
        <c:tickLblPos val="nextTo"/>
        <c:crossAx val="140054212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facturación semanal</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alpha val="70000"/>
              </a:schemeClr>
            </a:solidFill>
            <a:round/>
          </a:ln>
          <a:effectLst/>
        </c:spPr>
        <c:marker>
          <c:symbol val="none"/>
        </c:marker>
        <c:dLbl>
          <c:idx val="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alpha val="70000"/>
              </a:schemeClr>
            </a:solidFill>
            <a:round/>
          </a:ln>
          <a:effectLst/>
        </c:spPr>
        <c:marker>
          <c:symbol val="none"/>
        </c:marker>
        <c:dLbl>
          <c:idx val="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 &quot;€&quot;"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75000"/>
                <a:alpha val="70000"/>
              </a:schemeClr>
            </a:solidFill>
            <a:round/>
          </a:ln>
          <a:effectLst/>
        </c:spPr>
        <c:marker>
          <c:symbol val="none"/>
        </c:marker>
        <c:dLbl>
          <c:idx val="0"/>
          <c:numFmt formatCode="0%" sourceLinked="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Facturable</c:v>
          </c:tx>
          <c:spPr>
            <a:solidFill>
              <a:schemeClr val="accent1"/>
            </a:solidFill>
            <a:ln>
              <a:noFill/>
            </a:ln>
            <a:effectLst/>
          </c:spPr>
          <c:invertIfNegative val="0"/>
          <c:dLbls>
            <c:numFmt formatCode="#,##0\ &quot;€&quot;"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 lunes</c:v>
              </c:pt>
              <c:pt idx="1">
                <c:v>2. martes</c:v>
              </c:pt>
              <c:pt idx="2">
                <c:v>3. miércoles</c:v>
              </c:pt>
              <c:pt idx="3">
                <c:v>4. jueves</c:v>
              </c:pt>
              <c:pt idx="4">
                <c:v>5. viernes</c:v>
              </c:pt>
              <c:pt idx="5">
                <c:v>6. sábado</c:v>
              </c:pt>
              <c:pt idx="6">
                <c:v>7. domingo</c:v>
              </c:pt>
            </c:strLit>
          </c:cat>
          <c:val>
            <c:numLit>
              <c:formatCode>General</c:formatCode>
              <c:ptCount val="7"/>
              <c:pt idx="0">
                <c:v>8321</c:v>
              </c:pt>
              <c:pt idx="1">
                <c:v>7646</c:v>
              </c:pt>
              <c:pt idx="2">
                <c:v>10696</c:v>
              </c:pt>
              <c:pt idx="3">
                <c:v>24632</c:v>
              </c:pt>
              <c:pt idx="4">
                <c:v>16909</c:v>
              </c:pt>
              <c:pt idx="5">
                <c:v>17687</c:v>
              </c:pt>
              <c:pt idx="6">
                <c:v>20436</c:v>
              </c:pt>
            </c:numLit>
          </c:val>
          <c:extLst>
            <c:ext xmlns:c16="http://schemas.microsoft.com/office/drawing/2014/chart" uri="{C3380CC4-5D6E-409C-BE32-E72D297353CC}">
              <c16:uniqueId val="{00000000-BD38-4473-8B23-EECA1629867D}"/>
            </c:ext>
          </c:extLst>
        </c:ser>
        <c:dLbls>
          <c:showLegendKey val="0"/>
          <c:showVal val="1"/>
          <c:showCatName val="0"/>
          <c:showSerName val="0"/>
          <c:showPercent val="0"/>
          <c:showBubbleSize val="0"/>
        </c:dLbls>
        <c:gapWidth val="219"/>
        <c:axId val="954429680"/>
        <c:axId val="954431344"/>
      </c:barChart>
      <c:lineChart>
        <c:grouping val="standard"/>
        <c:varyColors val="0"/>
        <c:ser>
          <c:idx val="1"/>
          <c:order val="1"/>
          <c:tx>
            <c:v>% monto facturado</c:v>
          </c:tx>
          <c:spPr>
            <a:ln w="28575" cap="rnd">
              <a:solidFill>
                <a:schemeClr val="accent6">
                  <a:lumMod val="75000"/>
                  <a:alpha val="70000"/>
                </a:schemeClr>
              </a:solidFill>
              <a:round/>
            </a:ln>
            <a:effectLst/>
          </c:spPr>
          <c:marker>
            <c:symbol val="none"/>
          </c:marker>
          <c:dLbls>
            <c:numFmt formatCode="0%" sourceLinked="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 lunes</c:v>
              </c:pt>
              <c:pt idx="1">
                <c:v>2. martes</c:v>
              </c:pt>
              <c:pt idx="2">
                <c:v>3. miércoles</c:v>
              </c:pt>
              <c:pt idx="3">
                <c:v>4. jueves</c:v>
              </c:pt>
              <c:pt idx="4">
                <c:v>5. viernes</c:v>
              </c:pt>
              <c:pt idx="5">
                <c:v>6. sábado</c:v>
              </c:pt>
              <c:pt idx="6">
                <c:v>7. domingo</c:v>
              </c:pt>
            </c:strLit>
          </c:cat>
          <c:val>
            <c:numLit>
              <c:formatCode>General</c:formatCode>
              <c:ptCount val="7"/>
              <c:pt idx="0">
                <c:v>0.69090253575291427</c:v>
              </c:pt>
              <c:pt idx="1">
                <c:v>0.96861103845147789</c:v>
              </c:pt>
              <c:pt idx="2">
                <c:v>0.82423335826477184</c:v>
              </c:pt>
              <c:pt idx="3">
                <c:v>0.82798798311139976</c:v>
              </c:pt>
              <c:pt idx="4">
                <c:v>0.86427346383582704</c:v>
              </c:pt>
              <c:pt idx="5">
                <c:v>0.82020693164471081</c:v>
              </c:pt>
              <c:pt idx="6">
                <c:v>0.74559600704638873</c:v>
              </c:pt>
            </c:numLit>
          </c:val>
          <c:smooth val="0"/>
          <c:extLst>
            <c:ext xmlns:c16="http://schemas.microsoft.com/office/drawing/2014/chart" uri="{C3380CC4-5D6E-409C-BE32-E72D297353CC}">
              <c16:uniqueId val="{00000001-BD38-4473-8B23-EECA1629867D}"/>
            </c:ext>
          </c:extLst>
        </c:ser>
        <c:dLbls>
          <c:showLegendKey val="0"/>
          <c:showVal val="1"/>
          <c:showCatName val="0"/>
          <c:showSerName val="0"/>
          <c:showPercent val="0"/>
          <c:showBubbleSize val="0"/>
        </c:dLbls>
        <c:marker val="1"/>
        <c:smooth val="0"/>
        <c:axId val="1244954992"/>
        <c:axId val="1244957904"/>
      </c:lineChart>
      <c:catAx>
        <c:axId val="95442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54431344"/>
        <c:crosses val="autoZero"/>
        <c:auto val="1"/>
        <c:lblAlgn val="ctr"/>
        <c:lblOffset val="100"/>
        <c:noMultiLvlLbl val="0"/>
      </c:catAx>
      <c:valAx>
        <c:axId val="95443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54429680"/>
        <c:crosses val="autoZero"/>
        <c:crossBetween val="between"/>
      </c:valAx>
      <c:valAx>
        <c:axId val="1244957904"/>
        <c:scaling>
          <c:orientation val="minMax"/>
          <c:max val="1"/>
          <c:min val="0.30000000000000004"/>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44954992"/>
        <c:crosses val="max"/>
        <c:crossBetween val="between"/>
      </c:valAx>
      <c:catAx>
        <c:axId val="1244954992"/>
        <c:scaling>
          <c:orientation val="minMax"/>
        </c:scaling>
        <c:delete val="1"/>
        <c:axPos val="b"/>
        <c:numFmt formatCode="General" sourceLinked="1"/>
        <c:majorTickMark val="out"/>
        <c:minorTickMark val="none"/>
        <c:tickLblPos val="nextTo"/>
        <c:crossAx val="12449579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gráficos!TablaDinámica86</c:name>
    <c:fmtId val="7"/>
  </c:pivotSource>
  <c:chart>
    <c:title>
      <c:tx>
        <c:rich>
          <a:bodyPr rot="0" spcFirstLastPara="1" vertOverflow="ellipsis" vert="horz" wrap="square" anchor="ctr" anchorCtr="1"/>
          <a:lstStyle/>
          <a:p>
            <a:pPr>
              <a:defRPr sz="1100" b="1" i="0" u="none" strike="noStrike" kern="1200" cap="all" spc="0" baseline="0">
                <a:solidFill>
                  <a:schemeClr val="tx1">
                    <a:lumMod val="65000"/>
                    <a:lumOff val="35000"/>
                  </a:schemeClr>
                </a:solidFill>
                <a:latin typeface="+mn-lt"/>
                <a:ea typeface="+mn-ea"/>
                <a:cs typeface="+mn-cs"/>
              </a:defRPr>
            </a:pPr>
            <a:r>
              <a:rPr lang="es-ES" sz="1100" b="1" i="0" cap="all" baseline="0"/>
              <a:t>Pérdida de ingresos por n° de platos</a:t>
            </a:r>
          </a:p>
        </c:rich>
      </c:tx>
      <c:overlay val="0"/>
      <c:spPr>
        <a:noFill/>
        <a:ln>
          <a:noFill/>
        </a:ln>
        <a:effectLst/>
      </c:spPr>
      <c:txPr>
        <a:bodyPr rot="0" spcFirstLastPara="1" vertOverflow="ellipsis" vert="horz" wrap="square" anchor="ctr" anchorCtr="1"/>
        <a:lstStyle/>
        <a:p>
          <a:pPr>
            <a:defRPr sz="1100" b="1" i="0" u="none" strike="noStrike" kern="1200" cap="all"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alpha val="80000"/>
            </a:srgbClr>
          </a:solidFill>
          <a:ln>
            <a:noFill/>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alpha val="80000"/>
            </a:srgbClr>
          </a:solidFill>
          <a:ln>
            <a:noFill/>
          </a:ln>
          <a:effectLst/>
        </c:spPr>
        <c:dLbl>
          <c:idx val="0"/>
          <c:layout>
            <c:manualLayout>
              <c:x val="0"/>
              <c:y val="-0.1620370370370370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alpha val="80000"/>
            </a:srgbClr>
          </a:solidFill>
          <a:ln>
            <a:noFill/>
          </a:ln>
          <a:effectLst/>
        </c:spPr>
        <c:dLbl>
          <c:idx val="0"/>
          <c:layout>
            <c:manualLayout>
              <c:x val="-2.7777777777777779E-3"/>
              <c:y val="-0.1666666666666666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alpha val="80000"/>
            </a:srgbClr>
          </a:solidFill>
          <a:ln>
            <a:noFill/>
          </a:ln>
          <a:effectLst/>
        </c:spPr>
        <c:dLbl>
          <c:idx val="0"/>
          <c:layout>
            <c:manualLayout>
              <c:x val="-2.5462668816039986E-17"/>
              <c:y val="-0.1203703703703704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alpha val="80000"/>
            </a:srgbClr>
          </a:solidFill>
          <a:ln>
            <a:noFill/>
          </a:ln>
          <a:effectLst/>
        </c:spPr>
        <c:dLbl>
          <c:idx val="0"/>
          <c:layout>
            <c:manualLayout>
              <c:x val="0"/>
              <c:y val="-0.1620370370370371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alpha val="80000"/>
            </a:srgbClr>
          </a:solidFill>
          <a:ln>
            <a:noFill/>
          </a:ln>
          <a:effectLst/>
        </c:spPr>
        <c:dLbl>
          <c:idx val="0"/>
          <c:layout>
            <c:manualLayout>
              <c:x val="-2.7777777777777779E-3"/>
              <c:y val="-0.30555555555555558"/>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alpha val="80000"/>
            </a:srgbClr>
          </a:solidFill>
          <a:ln>
            <a:noFill/>
          </a:ln>
          <a:effectLst/>
        </c:spPr>
        <c:dLbl>
          <c:idx val="0"/>
          <c:layout>
            <c:manualLayout>
              <c:x val="0"/>
              <c:y val="-0.21296296296296297"/>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alpha val="80000"/>
            </a:srgbClr>
          </a:solidFill>
          <a:ln>
            <a:noFill/>
          </a:ln>
          <a:effectLst/>
        </c:spPr>
        <c:dLbl>
          <c:idx val="0"/>
          <c:layout>
            <c:manualLayout>
              <c:x val="-1.0185067526415994E-16"/>
              <c:y val="-0.1759259259259259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alpha val="80000"/>
            </a:srgbClr>
          </a:solidFill>
          <a:ln>
            <a:noFill/>
          </a:ln>
          <a:effectLst/>
        </c:spPr>
        <c:dLbl>
          <c:idx val="0"/>
          <c:layout>
            <c:manualLayout>
              <c:x val="-1.0185067526415994E-16"/>
              <c:y val="-7.407407407407407E-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alpha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C00000">
              <a:alpha val="80000"/>
            </a:srgbClr>
          </a:solidFill>
          <a:ln>
            <a:noFill/>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00000">
              <a:alpha val="80000"/>
            </a:srgbClr>
          </a:solidFill>
          <a:ln>
            <a:noFill/>
          </a:ln>
          <a:effectLst/>
        </c:spPr>
        <c:dLbl>
          <c:idx val="0"/>
          <c:layout>
            <c:manualLayout>
              <c:x val="0"/>
              <c:y val="-0.1620370370370370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00000">
              <a:alpha val="80000"/>
            </a:srgbClr>
          </a:solidFill>
          <a:ln>
            <a:noFill/>
          </a:ln>
          <a:effectLst/>
        </c:spPr>
        <c:dLbl>
          <c:idx val="0"/>
          <c:layout>
            <c:manualLayout>
              <c:x val="-2.5462668816039986E-17"/>
              <c:y val="-0.1203703703703704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C00000">
              <a:alpha val="80000"/>
            </a:srgbClr>
          </a:solidFill>
          <a:ln>
            <a:noFill/>
          </a:ln>
          <a:effectLst/>
        </c:spPr>
        <c:dLbl>
          <c:idx val="0"/>
          <c:layout>
            <c:manualLayout>
              <c:x val="-2.7777777777777779E-3"/>
              <c:y val="-0.1666666666666666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C00000">
              <a:alpha val="80000"/>
            </a:srgbClr>
          </a:solidFill>
          <a:ln>
            <a:noFill/>
          </a:ln>
          <a:effectLst/>
        </c:spPr>
        <c:dLbl>
          <c:idx val="0"/>
          <c:layout>
            <c:manualLayout>
              <c:x val="0"/>
              <c:y val="-0.1620370370370371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C00000">
              <a:alpha val="80000"/>
            </a:srgbClr>
          </a:solidFill>
          <a:ln>
            <a:noFill/>
          </a:ln>
          <a:effectLst/>
        </c:spPr>
        <c:dLbl>
          <c:idx val="0"/>
          <c:layout>
            <c:manualLayout>
              <c:x val="-2.7777777777777779E-3"/>
              <c:y val="-0.30555555555555558"/>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C00000">
              <a:alpha val="80000"/>
            </a:srgbClr>
          </a:solidFill>
          <a:ln>
            <a:noFill/>
          </a:ln>
          <a:effectLst/>
        </c:spPr>
        <c:dLbl>
          <c:idx val="0"/>
          <c:layout>
            <c:manualLayout>
              <c:x val="0"/>
              <c:y val="-0.21296296296296297"/>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C00000">
              <a:alpha val="80000"/>
            </a:srgbClr>
          </a:solidFill>
          <a:ln>
            <a:noFill/>
          </a:ln>
          <a:effectLst/>
        </c:spPr>
        <c:dLbl>
          <c:idx val="0"/>
          <c:layout>
            <c:manualLayout>
              <c:x val="-1.0185067526415994E-16"/>
              <c:y val="-0.1759259259259259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C00000">
              <a:alpha val="80000"/>
            </a:srgbClr>
          </a:solidFill>
          <a:ln>
            <a:noFill/>
          </a:ln>
          <a:effectLst/>
        </c:spPr>
        <c:dLbl>
          <c:idx val="0"/>
          <c:layout>
            <c:manualLayout>
              <c:x val="-1.0185067526415994E-16"/>
              <c:y val="-7.407407407407407E-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75000"/>
              <a:alpha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C00000">
              <a:alpha val="80000"/>
            </a:srgbClr>
          </a:solidFill>
          <a:ln>
            <a:noFill/>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C00000">
              <a:alpha val="80000"/>
            </a:srgbClr>
          </a:solidFill>
          <a:ln>
            <a:noFill/>
          </a:ln>
          <a:effectLst/>
        </c:spPr>
        <c:dLbl>
          <c:idx val="0"/>
          <c:layout>
            <c:manualLayout>
              <c:x val="0"/>
              <c:y val="-0.1620370370370370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C00000">
              <a:alpha val="80000"/>
            </a:srgbClr>
          </a:solidFill>
          <a:ln>
            <a:noFill/>
          </a:ln>
          <a:effectLst/>
        </c:spPr>
        <c:dLbl>
          <c:idx val="0"/>
          <c:layout>
            <c:manualLayout>
              <c:x val="-2.5462668816039986E-17"/>
              <c:y val="-0.1203703703703704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C00000">
              <a:alpha val="80000"/>
            </a:srgbClr>
          </a:solidFill>
          <a:ln>
            <a:noFill/>
          </a:ln>
          <a:effectLst/>
        </c:spPr>
        <c:dLbl>
          <c:idx val="0"/>
          <c:layout>
            <c:manualLayout>
              <c:x val="-2.7777777777777779E-3"/>
              <c:y val="-0.1666666666666666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C00000">
              <a:alpha val="80000"/>
            </a:srgbClr>
          </a:solidFill>
          <a:ln>
            <a:noFill/>
          </a:ln>
          <a:effectLst/>
        </c:spPr>
        <c:dLbl>
          <c:idx val="0"/>
          <c:layout>
            <c:manualLayout>
              <c:x val="0"/>
              <c:y val="-0.1620370370370371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C00000">
              <a:alpha val="80000"/>
            </a:srgbClr>
          </a:solidFill>
          <a:ln>
            <a:noFill/>
          </a:ln>
          <a:effectLst/>
        </c:spPr>
        <c:dLbl>
          <c:idx val="0"/>
          <c:layout>
            <c:manualLayout>
              <c:x val="-2.7777777777777779E-3"/>
              <c:y val="-0.30555555555555558"/>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C00000">
              <a:alpha val="80000"/>
            </a:srgbClr>
          </a:solidFill>
          <a:ln>
            <a:noFill/>
          </a:ln>
          <a:effectLst/>
        </c:spPr>
        <c:dLbl>
          <c:idx val="0"/>
          <c:layout>
            <c:manualLayout>
              <c:x val="0"/>
              <c:y val="-0.21296296296296297"/>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C00000">
              <a:alpha val="80000"/>
            </a:srgbClr>
          </a:solidFill>
          <a:ln>
            <a:noFill/>
          </a:ln>
          <a:effectLst/>
        </c:spPr>
        <c:dLbl>
          <c:idx val="0"/>
          <c:layout>
            <c:manualLayout>
              <c:x val="-1.0185067526415994E-16"/>
              <c:y val="-0.1759259259259259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C00000">
              <a:alpha val="80000"/>
            </a:srgbClr>
          </a:solidFill>
          <a:ln>
            <a:noFill/>
          </a:ln>
          <a:effectLst/>
        </c:spPr>
        <c:dLbl>
          <c:idx val="0"/>
          <c:layout>
            <c:manualLayout>
              <c:x val="-1.0185067526415994E-16"/>
              <c:y val="-7.407407407407407E-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lumMod val="75000"/>
              <a:alpha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'Tablas dinámicas y gráficos'!$P$197</c:f>
              <c:strCache>
                <c:ptCount val="1"/>
                <c:pt idx="0">
                  <c:v>Monto impagado</c:v>
                </c:pt>
              </c:strCache>
            </c:strRef>
          </c:tx>
          <c:spPr>
            <a:solidFill>
              <a:srgbClr val="C00000">
                <a:alpha val="80000"/>
              </a:srgbClr>
            </a:solidFill>
            <a:ln>
              <a:noFill/>
            </a:ln>
            <a:effectLst/>
          </c:spPr>
          <c:dPt>
            <c:idx val="0"/>
            <c:bubble3D val="0"/>
            <c:extLst>
              <c:ext xmlns:c16="http://schemas.microsoft.com/office/drawing/2014/chart" uri="{C3380CC4-5D6E-409C-BE32-E72D297353CC}">
                <c16:uniqueId val="{00000000-F81E-41E9-82C7-FD65D7644AD5}"/>
              </c:ext>
            </c:extLst>
          </c:dPt>
          <c:dPt>
            <c:idx val="1"/>
            <c:bubble3D val="0"/>
            <c:extLst>
              <c:ext xmlns:c16="http://schemas.microsoft.com/office/drawing/2014/chart" uri="{C3380CC4-5D6E-409C-BE32-E72D297353CC}">
                <c16:uniqueId val="{00000001-F81E-41E9-82C7-FD65D7644AD5}"/>
              </c:ext>
            </c:extLst>
          </c:dPt>
          <c:dPt>
            <c:idx val="2"/>
            <c:bubble3D val="0"/>
            <c:extLst>
              <c:ext xmlns:c16="http://schemas.microsoft.com/office/drawing/2014/chart" uri="{C3380CC4-5D6E-409C-BE32-E72D297353CC}">
                <c16:uniqueId val="{00000002-F81E-41E9-82C7-FD65D7644AD5}"/>
              </c:ext>
            </c:extLst>
          </c:dPt>
          <c:dPt>
            <c:idx val="3"/>
            <c:bubble3D val="0"/>
            <c:extLst>
              <c:ext xmlns:c16="http://schemas.microsoft.com/office/drawing/2014/chart" uri="{C3380CC4-5D6E-409C-BE32-E72D297353CC}">
                <c16:uniqueId val="{00000003-F81E-41E9-82C7-FD65D7644AD5}"/>
              </c:ext>
            </c:extLst>
          </c:dPt>
          <c:dPt>
            <c:idx val="4"/>
            <c:bubble3D val="0"/>
            <c:extLst>
              <c:ext xmlns:c16="http://schemas.microsoft.com/office/drawing/2014/chart" uri="{C3380CC4-5D6E-409C-BE32-E72D297353CC}">
                <c16:uniqueId val="{00000004-F81E-41E9-82C7-FD65D7644AD5}"/>
              </c:ext>
            </c:extLst>
          </c:dPt>
          <c:dPt>
            <c:idx val="5"/>
            <c:bubble3D val="0"/>
            <c:extLst>
              <c:ext xmlns:c16="http://schemas.microsoft.com/office/drawing/2014/chart" uri="{C3380CC4-5D6E-409C-BE32-E72D297353CC}">
                <c16:uniqueId val="{00000005-F81E-41E9-82C7-FD65D7644AD5}"/>
              </c:ext>
            </c:extLst>
          </c:dPt>
          <c:dPt>
            <c:idx val="6"/>
            <c:bubble3D val="0"/>
            <c:extLst>
              <c:ext xmlns:c16="http://schemas.microsoft.com/office/drawing/2014/chart" uri="{C3380CC4-5D6E-409C-BE32-E72D297353CC}">
                <c16:uniqueId val="{00000006-F81E-41E9-82C7-FD65D7644AD5}"/>
              </c:ext>
            </c:extLst>
          </c:dPt>
          <c:dPt>
            <c:idx val="7"/>
            <c:bubble3D val="0"/>
            <c:extLst>
              <c:ext xmlns:c16="http://schemas.microsoft.com/office/drawing/2014/chart" uri="{C3380CC4-5D6E-409C-BE32-E72D297353CC}">
                <c16:uniqueId val="{00000007-F81E-41E9-82C7-FD65D7644AD5}"/>
              </c:ext>
            </c:extLst>
          </c:dPt>
          <c:dPt>
            <c:idx val="8"/>
            <c:bubble3D val="0"/>
            <c:extLst>
              <c:ext xmlns:c16="http://schemas.microsoft.com/office/drawing/2014/chart" uri="{C3380CC4-5D6E-409C-BE32-E72D297353CC}">
                <c16:uniqueId val="{00000008-F81E-41E9-82C7-FD65D7644AD5}"/>
              </c:ext>
            </c:extLst>
          </c:dPt>
          <c:dPt>
            <c:idx val="9"/>
            <c:bubble3D val="0"/>
            <c:extLst>
              <c:ext xmlns:c16="http://schemas.microsoft.com/office/drawing/2014/chart" uri="{C3380CC4-5D6E-409C-BE32-E72D297353CC}">
                <c16:uniqueId val="{00000009-F81E-41E9-82C7-FD65D7644AD5}"/>
              </c:ext>
            </c:extLst>
          </c:dPt>
          <c:dLbls>
            <c:dLbl>
              <c:idx val="0"/>
              <c:layout>
                <c:manualLayout>
                  <c:x val="0"/>
                  <c:y val="-0.16203703703703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81E-41E9-82C7-FD65D7644AD5}"/>
                </c:ext>
              </c:extLst>
            </c:dLbl>
            <c:dLbl>
              <c:idx val="1"/>
              <c:layout>
                <c:manualLayout>
                  <c:x val="-2.5462668816039986E-17"/>
                  <c:y val="-0.120370370370370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81E-41E9-82C7-FD65D7644AD5}"/>
                </c:ext>
              </c:extLst>
            </c:dLbl>
            <c:dLbl>
              <c:idx val="2"/>
              <c:layout>
                <c:manualLayout>
                  <c:x val="-2.7777777777777779E-3"/>
                  <c:y val="-0.166666666666666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81E-41E9-82C7-FD65D7644AD5}"/>
                </c:ext>
              </c:extLst>
            </c:dLbl>
            <c:dLbl>
              <c:idx val="3"/>
              <c:layout>
                <c:manualLayout>
                  <c:x val="0"/>
                  <c:y val="-0.162037037037037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1E-41E9-82C7-FD65D7644AD5}"/>
                </c:ext>
              </c:extLst>
            </c:dLbl>
            <c:dLbl>
              <c:idx val="4"/>
              <c:layout>
                <c:manualLayout>
                  <c:x val="-2.7777777777777779E-3"/>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81E-41E9-82C7-FD65D7644AD5}"/>
                </c:ext>
              </c:extLst>
            </c:dLbl>
            <c:dLbl>
              <c:idx val="5"/>
              <c:layout>
                <c:manualLayout>
                  <c:x val="0"/>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81E-41E9-82C7-FD65D7644AD5}"/>
                </c:ext>
              </c:extLst>
            </c:dLbl>
            <c:dLbl>
              <c:idx val="6"/>
              <c:layout>
                <c:manualLayout>
                  <c:x val="0"/>
                  <c:y val="-0.212962962962962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81E-41E9-82C7-FD65D7644AD5}"/>
                </c:ext>
              </c:extLst>
            </c:dLbl>
            <c:dLbl>
              <c:idx val="7"/>
              <c:layout>
                <c:manualLayout>
                  <c:x val="-1.0185067526415994E-16"/>
                  <c:y val="-0.175925925925925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81E-41E9-82C7-FD65D7644AD5}"/>
                </c:ext>
              </c:extLst>
            </c:dLbl>
            <c:dLbl>
              <c:idx val="8"/>
              <c:layout>
                <c:manualLayout>
                  <c:x val="0"/>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81E-41E9-82C7-FD65D7644AD5}"/>
                </c:ext>
              </c:extLst>
            </c:dLbl>
            <c:dLbl>
              <c:idx val="9"/>
              <c:layout>
                <c:manualLayout>
                  <c:x val="-1.0185067526415994E-16"/>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81E-41E9-82C7-FD65D7644AD5}"/>
                </c:ext>
              </c:extLst>
            </c:dLbl>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gráficos'!$N$198:$N$210</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'Tablas dinámicas y gráficos'!$P$198:$P$210</c:f>
              <c:numCache>
                <c:formatCode>_-* #,##0\ "€"_-;\-* #,##0\ "€"_-;_-* "-"??\ "€"_-;_-@_-</c:formatCode>
                <c:ptCount val="12"/>
                <c:pt idx="0">
                  <c:v>960</c:v>
                </c:pt>
                <c:pt idx="1">
                  <c:v>620</c:v>
                </c:pt>
                <c:pt idx="2">
                  <c:v>1029</c:v>
                </c:pt>
                <c:pt idx="3">
                  <c:v>3182</c:v>
                </c:pt>
                <c:pt idx="4">
                  <c:v>4735</c:v>
                </c:pt>
                <c:pt idx="5">
                  <c:v>3378</c:v>
                </c:pt>
                <c:pt idx="6">
                  <c:v>3470</c:v>
                </c:pt>
                <c:pt idx="7">
                  <c:v>1504</c:v>
                </c:pt>
                <c:pt idx="8">
                  <c:v>472</c:v>
                </c:pt>
                <c:pt idx="9">
                  <c:v>253</c:v>
                </c:pt>
              </c:numCache>
            </c:numRef>
          </c:val>
          <c:extLst>
            <c:ext xmlns:c16="http://schemas.microsoft.com/office/drawing/2014/chart" uri="{C3380CC4-5D6E-409C-BE32-E72D297353CC}">
              <c16:uniqueId val="{0000000A-F81E-41E9-82C7-FD65D7644AD5}"/>
            </c:ext>
          </c:extLst>
        </c:ser>
        <c:ser>
          <c:idx val="2"/>
          <c:order val="2"/>
          <c:tx>
            <c:strRef>
              <c:f>'Tablas dinámicas y gráficos'!$Q$197</c:f>
              <c:strCache>
                <c:ptCount val="1"/>
                <c:pt idx="0">
                  <c:v>Monto facturado</c:v>
                </c:pt>
              </c:strCache>
            </c:strRef>
          </c:tx>
          <c:spPr>
            <a:solidFill>
              <a:schemeClr val="accent6">
                <a:lumMod val="75000"/>
                <a:alpha val="80000"/>
              </a:schemeClr>
            </a:solidFill>
            <a:ln>
              <a:noFill/>
            </a:ln>
            <a:effectLst/>
          </c:spPr>
          <c:cat>
            <c:strRef>
              <c:f>'Tablas dinámicas y gráficos'!$N$198:$N$210</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'Tablas dinámicas y gráficos'!$Q$198:$Q$210</c:f>
              <c:numCache>
                <c:formatCode>_-* #,##0\ "€"_-;\-* #,##0\ "€"_-;_-* "-"??\ "€"_-;_-@_-</c:formatCode>
                <c:ptCount val="12"/>
                <c:pt idx="0">
                  <c:v>669</c:v>
                </c:pt>
                <c:pt idx="1">
                  <c:v>1283</c:v>
                </c:pt>
                <c:pt idx="2">
                  <c:v>3073</c:v>
                </c:pt>
                <c:pt idx="3">
                  <c:v>8000</c:v>
                </c:pt>
                <c:pt idx="4">
                  <c:v>11293</c:v>
                </c:pt>
                <c:pt idx="5">
                  <c:v>12855</c:v>
                </c:pt>
                <c:pt idx="6">
                  <c:v>12337</c:v>
                </c:pt>
                <c:pt idx="7">
                  <c:v>13114</c:v>
                </c:pt>
                <c:pt idx="8">
                  <c:v>8579</c:v>
                </c:pt>
                <c:pt idx="9">
                  <c:v>8673</c:v>
                </c:pt>
                <c:pt idx="10">
                  <c:v>5352</c:v>
                </c:pt>
                <c:pt idx="11">
                  <c:v>1496</c:v>
                </c:pt>
              </c:numCache>
            </c:numRef>
          </c:val>
          <c:extLst>
            <c:ext xmlns:c16="http://schemas.microsoft.com/office/drawing/2014/chart" uri="{C3380CC4-5D6E-409C-BE32-E72D297353CC}">
              <c16:uniqueId val="{0000000B-F81E-41E9-82C7-FD65D7644AD5}"/>
            </c:ext>
          </c:extLst>
        </c:ser>
        <c:dLbls>
          <c:showLegendKey val="0"/>
          <c:showVal val="0"/>
          <c:showCatName val="0"/>
          <c:showSerName val="0"/>
          <c:showPercent val="0"/>
          <c:showBubbleSize val="0"/>
        </c:dLbls>
        <c:axId val="1716959440"/>
        <c:axId val="1716960688"/>
      </c:areaChart>
      <c:barChart>
        <c:barDir val="col"/>
        <c:grouping val="clustered"/>
        <c:varyColors val="0"/>
        <c:ser>
          <c:idx val="0"/>
          <c:order val="0"/>
          <c:tx>
            <c:strRef>
              <c:f>'Tablas dinámicas y gráficos'!$O$197</c:f>
              <c:strCache>
                <c:ptCount val="1"/>
                <c:pt idx="0">
                  <c:v>Órdenes</c:v>
                </c:pt>
              </c:strCache>
            </c:strRef>
          </c:tx>
          <c:spPr>
            <a:solidFill>
              <a:schemeClr val="accent1"/>
            </a:solidFill>
            <a:ln>
              <a:noFill/>
            </a:ln>
            <a:effectLst/>
          </c:spPr>
          <c:invertIfNegative val="0"/>
          <c:dLbls>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gráficos'!$N$198:$N$210</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'Tablas dinámicas y gráficos'!$O$198:$O$210</c:f>
              <c:numCache>
                <c:formatCode>0</c:formatCode>
                <c:ptCount val="12"/>
                <c:pt idx="0">
                  <c:v>5</c:v>
                </c:pt>
                <c:pt idx="1">
                  <c:v>6</c:v>
                </c:pt>
                <c:pt idx="2">
                  <c:v>15</c:v>
                </c:pt>
                <c:pt idx="3">
                  <c:v>44</c:v>
                </c:pt>
                <c:pt idx="4">
                  <c:v>73</c:v>
                </c:pt>
                <c:pt idx="5">
                  <c:v>84</c:v>
                </c:pt>
                <c:pt idx="6">
                  <c:v>95</c:v>
                </c:pt>
                <c:pt idx="7">
                  <c:v>104</c:v>
                </c:pt>
                <c:pt idx="8">
                  <c:v>84</c:v>
                </c:pt>
                <c:pt idx="9">
                  <c:v>108</c:v>
                </c:pt>
                <c:pt idx="10">
                  <c:v>95</c:v>
                </c:pt>
                <c:pt idx="11">
                  <c:v>54</c:v>
                </c:pt>
              </c:numCache>
            </c:numRef>
          </c:val>
          <c:extLst>
            <c:ext xmlns:c16="http://schemas.microsoft.com/office/drawing/2014/chart" uri="{C3380CC4-5D6E-409C-BE32-E72D297353CC}">
              <c16:uniqueId val="{0000000C-F81E-41E9-82C7-FD65D7644AD5}"/>
            </c:ext>
          </c:extLst>
        </c:ser>
        <c:dLbls>
          <c:showLegendKey val="0"/>
          <c:showVal val="0"/>
          <c:showCatName val="0"/>
          <c:showSerName val="0"/>
          <c:showPercent val="0"/>
          <c:showBubbleSize val="0"/>
        </c:dLbls>
        <c:gapWidth val="150"/>
        <c:axId val="638905167"/>
        <c:axId val="638907663"/>
      </c:barChart>
      <c:catAx>
        <c:axId val="171695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16960688"/>
        <c:crosses val="autoZero"/>
        <c:auto val="1"/>
        <c:lblAlgn val="ctr"/>
        <c:lblOffset val="100"/>
        <c:noMultiLvlLbl val="0"/>
      </c:catAx>
      <c:valAx>
        <c:axId val="1716960688"/>
        <c:scaling>
          <c:orientation val="minMax"/>
        </c:scaling>
        <c:delete val="0"/>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16959440"/>
        <c:crosses val="autoZero"/>
        <c:crossBetween val="between"/>
      </c:valAx>
      <c:valAx>
        <c:axId val="63890766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8905167"/>
        <c:crosses val="max"/>
        <c:crossBetween val="between"/>
      </c:valAx>
      <c:catAx>
        <c:axId val="638905167"/>
        <c:scaling>
          <c:orientation val="minMax"/>
        </c:scaling>
        <c:delete val="1"/>
        <c:axPos val="b"/>
        <c:numFmt formatCode="General" sourceLinked="1"/>
        <c:majorTickMark val="out"/>
        <c:minorTickMark val="none"/>
        <c:tickLblPos val="nextTo"/>
        <c:crossAx val="63890766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gráficos!TablaDinámica52</c:name>
    <c:fmtId val="0"/>
  </c:pivotSource>
  <c:chart>
    <c:title>
      <c:tx>
        <c:rich>
          <a:bodyPr rot="0" spcFirstLastPara="1" vertOverflow="ellipsis" vert="horz" wrap="square" anchor="ctr" anchorCtr="1"/>
          <a:lstStyle/>
          <a:p>
            <a:pPr algn="ctr" rtl="0">
              <a:defRPr lang="en-US" sz="1000" b="1" i="0" u="none" strike="noStrike" kern="1200" cap="all" spc="50" baseline="0">
                <a:solidFill>
                  <a:sysClr val="windowText" lastClr="000000">
                    <a:lumMod val="65000"/>
                    <a:lumOff val="35000"/>
                  </a:sysClr>
                </a:solidFill>
                <a:latin typeface="+mn-lt"/>
                <a:ea typeface="+mn-ea"/>
                <a:cs typeface="+mn-cs"/>
              </a:defRPr>
            </a:pPr>
            <a:r>
              <a:rPr lang="en-US" sz="1000" b="1" i="0" u="none" strike="noStrike" kern="1200" cap="all" spc="50" baseline="0">
                <a:solidFill>
                  <a:sysClr val="windowText" lastClr="000000">
                    <a:lumMod val="65000"/>
                    <a:lumOff val="35000"/>
                  </a:sysClr>
                </a:solidFill>
                <a:latin typeface="+mn-lt"/>
                <a:ea typeface="+mn-ea"/>
                <a:cs typeface="+mn-cs"/>
              </a:rPr>
              <a:t>TASA de impagos</a:t>
            </a:r>
          </a:p>
        </c:rich>
      </c:tx>
      <c:overlay val="0"/>
      <c:spPr>
        <a:noFill/>
        <a:ln>
          <a:noFill/>
        </a:ln>
        <a:effectLst/>
      </c:spPr>
      <c:txPr>
        <a:bodyPr rot="0" spcFirstLastPara="1" vertOverflow="ellipsis" vert="horz" wrap="square" anchor="ctr" anchorCtr="1"/>
        <a:lstStyle/>
        <a:p>
          <a:pPr algn="ctr" rtl="0">
            <a:defRPr lang="en-U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20000"/>
            </a:schemeClr>
          </a:solidFill>
          <a:ln w="6350">
            <a:noFill/>
          </a:ln>
          <a:effectLst/>
        </c:spPr>
      </c:pivotFmt>
      <c:pivotFmt>
        <c:idx val="2"/>
        <c:spPr>
          <a:solidFill>
            <a:schemeClr val="accent1"/>
          </a:solidFill>
          <a:ln w="19050">
            <a:noFill/>
          </a:ln>
          <a:effectLst/>
        </c:spPr>
      </c:pivotFmt>
    </c:pivotFmts>
    <c:plotArea>
      <c:layout/>
      <c:doughnutChart>
        <c:varyColors val="1"/>
        <c:ser>
          <c:idx val="0"/>
          <c:order val="0"/>
          <c:tx>
            <c:strRef>
              <c:f>'Tablas dinámicas y gráficos'!$B$153</c:f>
              <c:strCache>
                <c:ptCount val="1"/>
                <c:pt idx="0">
                  <c:v>Total</c:v>
                </c:pt>
              </c:strCache>
            </c:strRef>
          </c:tx>
          <c:spPr>
            <a:solidFill>
              <a:schemeClr val="accent1"/>
            </a:solidFill>
            <a:ln>
              <a:noFill/>
            </a:ln>
          </c:spPr>
          <c:dPt>
            <c:idx val="0"/>
            <c:bubble3D val="0"/>
            <c:spPr>
              <a:solidFill>
                <a:schemeClr val="accent1"/>
              </a:solidFill>
              <a:ln w="19050">
                <a:noFill/>
              </a:ln>
              <a:effectLst/>
            </c:spPr>
            <c:extLst>
              <c:ext xmlns:c16="http://schemas.microsoft.com/office/drawing/2014/chart" uri="{C3380CC4-5D6E-409C-BE32-E72D297353CC}">
                <c16:uniqueId val="{00000003-5868-4132-B353-74EAA382E4A7}"/>
              </c:ext>
            </c:extLst>
          </c:dPt>
          <c:dPt>
            <c:idx val="1"/>
            <c:bubble3D val="0"/>
            <c:spPr>
              <a:solidFill>
                <a:schemeClr val="accent1">
                  <a:alpha val="20000"/>
                </a:schemeClr>
              </a:solidFill>
              <a:ln w="6350">
                <a:noFill/>
              </a:ln>
              <a:effectLst/>
            </c:spPr>
            <c:extLst>
              <c:ext xmlns:c16="http://schemas.microsoft.com/office/drawing/2014/chart" uri="{C3380CC4-5D6E-409C-BE32-E72D297353CC}">
                <c16:uniqueId val="{00000002-5868-4132-B353-74EAA382E4A7}"/>
              </c:ext>
            </c:extLst>
          </c:dPt>
          <c:cat>
            <c:strRef>
              <c:f>'Tablas dinámicas y gráficos'!$A$154:$A$156</c:f>
              <c:strCache>
                <c:ptCount val="2"/>
                <c:pt idx="0">
                  <c:v>No facturada</c:v>
                </c:pt>
                <c:pt idx="1">
                  <c:v>Facturada</c:v>
                </c:pt>
              </c:strCache>
            </c:strRef>
          </c:cat>
          <c:val>
            <c:numRef>
              <c:f>'Tablas dinámicas y gráficos'!$B$154:$B$156</c:f>
              <c:numCache>
                <c:formatCode>0.00%</c:formatCode>
                <c:ptCount val="2"/>
                <c:pt idx="0">
                  <c:v>0.12907431551499349</c:v>
                </c:pt>
                <c:pt idx="1">
                  <c:v>0.87092568448500651</c:v>
                </c:pt>
              </c:numCache>
            </c:numRef>
          </c:val>
          <c:extLst>
            <c:ext xmlns:c16="http://schemas.microsoft.com/office/drawing/2014/chart" uri="{C3380CC4-5D6E-409C-BE32-E72D297353CC}">
              <c16:uniqueId val="{00000000-5868-4132-B353-74EAA382E4A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gráficos!TablaDinámica44</c:name>
    <c:fmtId val="7"/>
  </c:pivotSource>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Tiempos y platos por estado de facturacion</a:t>
            </a:r>
          </a:p>
        </c:rich>
      </c:tx>
      <c:layout>
        <c:manualLayout>
          <c:xMode val="edge"/>
          <c:yMode val="edge"/>
          <c:x val="0.21502924444089158"/>
          <c:y val="5.5555555555555552E-2"/>
        </c:manualLayout>
      </c:layout>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ln w="28575" cap="rnd">
            <a:solidFill>
              <a:schemeClr val="accent4"/>
            </a:solidFill>
            <a:round/>
          </a:ln>
          <a:effectLst/>
        </c:spPr>
        <c:marker>
          <c:symbol val="none"/>
        </c:marker>
        <c:dLbl>
          <c:idx val="0"/>
          <c:spPr>
            <a:solidFill>
              <a:schemeClr val="accent4">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8906554144846"/>
          <c:y val="0.20875000000000005"/>
          <c:w val="0.50566629621747727"/>
          <c:h val="0.67922098279381737"/>
        </c:manualLayout>
      </c:layout>
      <c:barChart>
        <c:barDir val="col"/>
        <c:grouping val="clustered"/>
        <c:varyColors val="0"/>
        <c:ser>
          <c:idx val="1"/>
          <c:order val="1"/>
          <c:tx>
            <c:strRef>
              <c:f>'Tablas dinámicas y gráficos'!$C$161</c:f>
              <c:strCache>
                <c:ptCount val="1"/>
                <c:pt idx="0">
                  <c:v>Tiempo preparación promedio (horas)</c:v>
                </c:pt>
              </c:strCache>
            </c:strRef>
          </c:tx>
          <c:spPr>
            <a:solidFill>
              <a:schemeClr val="accent2"/>
            </a:solidFill>
            <a:ln>
              <a:noFill/>
            </a:ln>
            <a:effectLst/>
          </c:spPr>
          <c:invertIfNegative val="0"/>
          <c:dLbls>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gráficos'!$A$162:$A$164</c:f>
              <c:strCache>
                <c:ptCount val="2"/>
                <c:pt idx="0">
                  <c:v>No facturada</c:v>
                </c:pt>
                <c:pt idx="1">
                  <c:v>Facturada</c:v>
                </c:pt>
              </c:strCache>
            </c:strRef>
          </c:cat>
          <c:val>
            <c:numRef>
              <c:f>'Tablas dinámicas y gráficos'!$C$162:$C$164</c:f>
              <c:numCache>
                <c:formatCode>0.00</c:formatCode>
                <c:ptCount val="2"/>
                <c:pt idx="0">
                  <c:v>2.2033670033670041</c:v>
                </c:pt>
                <c:pt idx="1">
                  <c:v>1.184481037924151</c:v>
                </c:pt>
              </c:numCache>
            </c:numRef>
          </c:val>
          <c:extLst>
            <c:ext xmlns:c16="http://schemas.microsoft.com/office/drawing/2014/chart" uri="{C3380CC4-5D6E-409C-BE32-E72D297353CC}">
              <c16:uniqueId val="{00000001-844C-4A1A-B3EF-07235F3CEBE7}"/>
            </c:ext>
          </c:extLst>
        </c:ser>
        <c:ser>
          <c:idx val="2"/>
          <c:order val="2"/>
          <c:tx>
            <c:strRef>
              <c:f>'Tablas dinámicas y gráficos'!$D$161</c:f>
              <c:strCache>
                <c:ptCount val="1"/>
                <c:pt idx="0">
                  <c:v>Tiempo permanencia promedio (horas)</c:v>
                </c:pt>
              </c:strCache>
            </c:strRef>
          </c:tx>
          <c:spPr>
            <a:solidFill>
              <a:schemeClr val="accent1">
                <a:alpha val="70000"/>
              </a:schemeClr>
            </a:solidFill>
            <a:ln>
              <a:noFill/>
            </a:ln>
            <a:effectLst/>
          </c:spPr>
          <c:invertIfNegative val="0"/>
          <c:dLbls>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gráficos'!$A$162:$A$164</c:f>
              <c:strCache>
                <c:ptCount val="2"/>
                <c:pt idx="0">
                  <c:v>No facturada</c:v>
                </c:pt>
                <c:pt idx="1">
                  <c:v>Facturada</c:v>
                </c:pt>
              </c:strCache>
            </c:strRef>
          </c:cat>
          <c:val>
            <c:numRef>
              <c:f>'Tablas dinámicas y gráficos'!$D$162:$D$164</c:f>
              <c:numCache>
                <c:formatCode>0.00</c:formatCode>
                <c:ptCount val="2"/>
                <c:pt idx="0">
                  <c:v>1.6560606060566079</c:v>
                </c:pt>
                <c:pt idx="1">
                  <c:v>2.8136227544918895</c:v>
                </c:pt>
              </c:numCache>
            </c:numRef>
          </c:val>
          <c:extLst>
            <c:ext xmlns:c16="http://schemas.microsoft.com/office/drawing/2014/chart" uri="{C3380CC4-5D6E-409C-BE32-E72D297353CC}">
              <c16:uniqueId val="{00000002-844C-4A1A-B3EF-07235F3CEBE7}"/>
            </c:ext>
          </c:extLst>
        </c:ser>
        <c:dLbls>
          <c:showLegendKey val="0"/>
          <c:showVal val="0"/>
          <c:showCatName val="0"/>
          <c:showSerName val="0"/>
          <c:showPercent val="0"/>
          <c:showBubbleSize val="0"/>
        </c:dLbls>
        <c:gapWidth val="219"/>
        <c:axId val="1399004608"/>
        <c:axId val="1399007104"/>
      </c:barChart>
      <c:lineChart>
        <c:grouping val="standard"/>
        <c:varyColors val="0"/>
        <c:ser>
          <c:idx val="0"/>
          <c:order val="0"/>
          <c:tx>
            <c:strRef>
              <c:f>'Tablas dinámicas y gráficos'!$B$161</c:f>
              <c:strCache>
                <c:ptCount val="1"/>
                <c:pt idx="0">
                  <c:v>Platos (promedio)</c:v>
                </c:pt>
              </c:strCache>
            </c:strRef>
          </c:tx>
          <c:spPr>
            <a:ln w="28575" cap="rnd">
              <a:solidFill>
                <a:schemeClr val="accent4"/>
              </a:solidFill>
              <a:round/>
            </a:ln>
            <a:effectLst/>
          </c:spPr>
          <c:marker>
            <c:symbol val="none"/>
          </c:marker>
          <c:dLbls>
            <c:spPr>
              <a:solidFill>
                <a:schemeClr val="accent4">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gráficos'!$A$162:$A$164</c:f>
              <c:strCache>
                <c:ptCount val="2"/>
                <c:pt idx="0">
                  <c:v>No facturada</c:v>
                </c:pt>
                <c:pt idx="1">
                  <c:v>Facturada</c:v>
                </c:pt>
              </c:strCache>
            </c:strRef>
          </c:cat>
          <c:val>
            <c:numRef>
              <c:f>'Tablas dinámicas y gráficos'!$B$162:$B$164</c:f>
              <c:numCache>
                <c:formatCode>0.00</c:formatCode>
                <c:ptCount val="2"/>
                <c:pt idx="0">
                  <c:v>7.1717171717171722</c:v>
                </c:pt>
                <c:pt idx="1">
                  <c:v>4.682634730538922</c:v>
                </c:pt>
              </c:numCache>
            </c:numRef>
          </c:val>
          <c:smooth val="0"/>
          <c:extLst>
            <c:ext xmlns:c16="http://schemas.microsoft.com/office/drawing/2014/chart" uri="{C3380CC4-5D6E-409C-BE32-E72D297353CC}">
              <c16:uniqueId val="{00000000-844C-4A1A-B3EF-07235F3CEBE7}"/>
            </c:ext>
          </c:extLst>
        </c:ser>
        <c:dLbls>
          <c:showLegendKey val="0"/>
          <c:showVal val="0"/>
          <c:showCatName val="0"/>
          <c:showSerName val="0"/>
          <c:showPercent val="0"/>
          <c:showBubbleSize val="0"/>
        </c:dLbls>
        <c:marker val="1"/>
        <c:smooth val="0"/>
        <c:axId val="1851938448"/>
        <c:axId val="1851936784"/>
      </c:lineChart>
      <c:catAx>
        <c:axId val="139900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07104"/>
        <c:crosses val="autoZero"/>
        <c:auto val="1"/>
        <c:lblAlgn val="ctr"/>
        <c:lblOffset val="100"/>
        <c:noMultiLvlLbl val="0"/>
      </c:catAx>
      <c:valAx>
        <c:axId val="1399007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04608"/>
        <c:crosses val="autoZero"/>
        <c:crossBetween val="between"/>
      </c:valAx>
      <c:valAx>
        <c:axId val="185193678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1938448"/>
        <c:crosses val="max"/>
        <c:crossBetween val="between"/>
      </c:valAx>
      <c:catAx>
        <c:axId val="1851938448"/>
        <c:scaling>
          <c:orientation val="minMax"/>
        </c:scaling>
        <c:delete val="1"/>
        <c:axPos val="b"/>
        <c:numFmt formatCode="General" sourceLinked="1"/>
        <c:majorTickMark val="out"/>
        <c:minorTickMark val="none"/>
        <c:tickLblPos val="nextTo"/>
        <c:crossAx val="1851936784"/>
        <c:crosses val="autoZero"/>
        <c:auto val="1"/>
        <c:lblAlgn val="ctr"/>
        <c:lblOffset val="100"/>
        <c:noMultiLvlLbl val="0"/>
      </c:catAx>
      <c:spPr>
        <a:noFill/>
        <a:ln>
          <a:noFill/>
        </a:ln>
        <a:effectLst/>
      </c:spPr>
    </c:plotArea>
    <c:legend>
      <c:legendPos val="r"/>
      <c:layout>
        <c:manualLayout>
          <c:xMode val="edge"/>
          <c:yMode val="edge"/>
          <c:x val="0.68265647537301066"/>
          <c:y val="0.36768336249635464"/>
          <c:w val="0.31466308828513551"/>
          <c:h val="0.385419947506561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gráficos!TablaDinámica31</c:name>
    <c:fmtId val="0"/>
  </c:pivotSource>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Impagos por estado mesa</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 y gráficos'!$B$186</c:f>
              <c:strCache>
                <c:ptCount val="1"/>
                <c:pt idx="0">
                  <c:v>Cuentas</c:v>
                </c:pt>
              </c:strCache>
            </c:strRef>
          </c:tx>
          <c:spPr>
            <a:solidFill>
              <a:schemeClr val="accent1"/>
            </a:solidFill>
            <a:ln>
              <a:noFill/>
            </a:ln>
            <a:effectLst/>
          </c:spPr>
          <c:invertIfNegative val="0"/>
          <c:dLbls>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gráficos'!$A$187:$A$190</c:f>
              <c:strCache>
                <c:ptCount val="3"/>
                <c:pt idx="0">
                  <c:v>Libre</c:v>
                </c:pt>
                <c:pt idx="1">
                  <c:v>Ocupada</c:v>
                </c:pt>
                <c:pt idx="2">
                  <c:v>Reservada</c:v>
                </c:pt>
              </c:strCache>
            </c:strRef>
          </c:cat>
          <c:val>
            <c:numRef>
              <c:f>'Tablas dinámicas y gráficos'!$B$187:$B$190</c:f>
              <c:numCache>
                <c:formatCode>0</c:formatCode>
                <c:ptCount val="3"/>
                <c:pt idx="0">
                  <c:v>249</c:v>
                </c:pt>
                <c:pt idx="1">
                  <c:v>260</c:v>
                </c:pt>
                <c:pt idx="2">
                  <c:v>258</c:v>
                </c:pt>
              </c:numCache>
            </c:numRef>
          </c:val>
          <c:extLst>
            <c:ext xmlns:c16="http://schemas.microsoft.com/office/drawing/2014/chart" uri="{C3380CC4-5D6E-409C-BE32-E72D297353CC}">
              <c16:uniqueId val="{00000000-6E34-429D-85F1-7E30D79C86A6}"/>
            </c:ext>
          </c:extLst>
        </c:ser>
        <c:dLbls>
          <c:dLblPos val="outEnd"/>
          <c:showLegendKey val="0"/>
          <c:showVal val="1"/>
          <c:showCatName val="0"/>
          <c:showSerName val="0"/>
          <c:showPercent val="0"/>
          <c:showBubbleSize val="0"/>
        </c:dLbls>
        <c:gapWidth val="219"/>
        <c:axId val="1866239712"/>
        <c:axId val="1866240544"/>
      </c:barChart>
      <c:lineChart>
        <c:grouping val="standard"/>
        <c:varyColors val="0"/>
        <c:ser>
          <c:idx val="1"/>
          <c:order val="1"/>
          <c:tx>
            <c:strRef>
              <c:f>'Tablas dinámicas y gráficos'!$C$186</c:f>
              <c:strCache>
                <c:ptCount val="1"/>
                <c:pt idx="0">
                  <c:v>% impago</c:v>
                </c:pt>
              </c:strCache>
            </c:strRef>
          </c:tx>
          <c:spPr>
            <a:ln w="28575" cap="rnd">
              <a:solidFill>
                <a:schemeClr val="accent2"/>
              </a:solidFill>
              <a:round/>
            </a:ln>
            <a:effectLst/>
          </c:spPr>
          <c:marker>
            <c:symbol val="none"/>
          </c:marker>
          <c:dLbls>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gráficos'!$A$187:$A$190</c:f>
              <c:strCache>
                <c:ptCount val="3"/>
                <c:pt idx="0">
                  <c:v>Libre</c:v>
                </c:pt>
                <c:pt idx="1">
                  <c:v>Ocupada</c:v>
                </c:pt>
                <c:pt idx="2">
                  <c:v>Reservada</c:v>
                </c:pt>
              </c:strCache>
            </c:strRef>
          </c:cat>
          <c:val>
            <c:numRef>
              <c:f>'Tablas dinámicas y gráficos'!$C$187:$C$190</c:f>
              <c:numCache>
                <c:formatCode>0%</c:formatCode>
                <c:ptCount val="3"/>
                <c:pt idx="0">
                  <c:v>0.16465863453815266</c:v>
                </c:pt>
                <c:pt idx="1">
                  <c:v>7.3076923076923039E-2</c:v>
                </c:pt>
                <c:pt idx="2">
                  <c:v>0.15116279069767447</c:v>
                </c:pt>
              </c:numCache>
            </c:numRef>
          </c:val>
          <c:smooth val="0"/>
          <c:extLst>
            <c:ext xmlns:c16="http://schemas.microsoft.com/office/drawing/2014/chart" uri="{C3380CC4-5D6E-409C-BE32-E72D297353CC}">
              <c16:uniqueId val="{00000001-6E34-429D-85F1-7E30D79C86A6}"/>
            </c:ext>
          </c:extLst>
        </c:ser>
        <c:dLbls>
          <c:showLegendKey val="0"/>
          <c:showVal val="0"/>
          <c:showCatName val="0"/>
          <c:showSerName val="0"/>
          <c:showPercent val="0"/>
          <c:showBubbleSize val="0"/>
        </c:dLbls>
        <c:marker val="1"/>
        <c:smooth val="0"/>
        <c:axId val="1400542544"/>
        <c:axId val="1400542128"/>
      </c:lineChart>
      <c:catAx>
        <c:axId val="186623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66240544"/>
        <c:crosses val="autoZero"/>
        <c:auto val="1"/>
        <c:lblAlgn val="ctr"/>
        <c:lblOffset val="100"/>
        <c:noMultiLvlLbl val="0"/>
      </c:catAx>
      <c:valAx>
        <c:axId val="186624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66239712"/>
        <c:crosses val="autoZero"/>
        <c:crossBetween val="between"/>
      </c:valAx>
      <c:valAx>
        <c:axId val="140054212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00542544"/>
        <c:crosses val="max"/>
        <c:crossBetween val="between"/>
      </c:valAx>
      <c:catAx>
        <c:axId val="1400542544"/>
        <c:scaling>
          <c:orientation val="minMax"/>
        </c:scaling>
        <c:delete val="1"/>
        <c:axPos val="b"/>
        <c:numFmt formatCode="General" sourceLinked="1"/>
        <c:majorTickMark val="out"/>
        <c:minorTickMark val="none"/>
        <c:tickLblPos val="nextTo"/>
        <c:crossAx val="140054212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gráficos!TablaDinámica64</c:name>
    <c:fmtId val="0"/>
  </c:pivotSource>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Facturable según estado cobro</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 y gráficos'!$B$69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gráficos'!$A$70:$A$72</c:f>
              <c:strCache>
                <c:ptCount val="2"/>
                <c:pt idx="0">
                  <c:v>Impago</c:v>
                </c:pt>
                <c:pt idx="1">
                  <c:v>Facturada</c:v>
                </c:pt>
              </c:strCache>
            </c:strRef>
          </c:cat>
          <c:val>
            <c:numRef>
              <c:f>'Tablas dinámicas y gráficos'!$B$70:$B$72</c:f>
              <c:numCache>
                <c:formatCode>_-* #,##0.0\ "€"_-;\-* #,##0.0\ "€"_-;_-* "-"??\ "€"_-;_-@_-</c:formatCode>
                <c:ptCount val="2"/>
                <c:pt idx="0">
                  <c:v>198.01010101010101</c:v>
                </c:pt>
                <c:pt idx="1">
                  <c:v>129.82634730538922</c:v>
                </c:pt>
              </c:numCache>
            </c:numRef>
          </c:val>
          <c:extLst>
            <c:ext xmlns:c16="http://schemas.microsoft.com/office/drawing/2014/chart" uri="{C3380CC4-5D6E-409C-BE32-E72D297353CC}">
              <c16:uniqueId val="{00000000-AD89-4526-A3D9-840A466A6AE5}"/>
            </c:ext>
          </c:extLst>
        </c:ser>
        <c:dLbls>
          <c:showLegendKey val="0"/>
          <c:showVal val="0"/>
          <c:showCatName val="0"/>
          <c:showSerName val="0"/>
          <c:showPercent val="0"/>
          <c:showBubbleSize val="0"/>
        </c:dLbls>
        <c:gapWidth val="219"/>
        <c:overlap val="-27"/>
        <c:axId val="1399010016"/>
        <c:axId val="1399021248"/>
      </c:barChart>
      <c:catAx>
        <c:axId val="139901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21248"/>
        <c:crosses val="autoZero"/>
        <c:auto val="1"/>
        <c:lblAlgn val="ctr"/>
        <c:lblOffset val="100"/>
        <c:noMultiLvlLbl val="0"/>
      </c:catAx>
      <c:valAx>
        <c:axId val="1399021248"/>
        <c:scaling>
          <c:orientation val="minMax"/>
          <c:max val="210"/>
          <c:min val="0"/>
        </c:scaling>
        <c:delete val="0"/>
        <c:axPos val="l"/>
        <c:majorGridlines>
          <c:spPr>
            <a:ln w="9525" cap="flat" cmpd="sng" algn="ctr">
              <a:solidFill>
                <a:schemeClr val="tx1">
                  <a:lumMod val="15000"/>
                  <a:lumOff val="85000"/>
                </a:schemeClr>
              </a:solidFill>
              <a:round/>
            </a:ln>
            <a:effectLst/>
          </c:spPr>
        </c:majorGridlines>
        <c:numFmt formatCode="_-* #,##0.0\ &quot;€&quot;_-;\-* #,##0.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1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gráficos!TablaDinámica62</c:name>
    <c:fmtId val="3"/>
  </c:pivotSource>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Desglose de monto no facturado por día y servicio</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 y gráficos'!$B$92:$B$93</c:f>
              <c:strCache>
                <c:ptCount val="1"/>
                <c:pt idx="0">
                  <c:v>Desayuno</c:v>
                </c:pt>
              </c:strCache>
            </c:strRef>
          </c:tx>
          <c:spPr>
            <a:solidFill>
              <a:schemeClr val="accent1"/>
            </a:solidFill>
            <a:ln>
              <a:noFill/>
            </a:ln>
            <a:effectLst/>
          </c:spPr>
          <c:invertIfNegative val="0"/>
          <c:cat>
            <c:strRef>
              <c:f>'Tablas dinámicas y gráficos'!$A$94:$A$101</c:f>
              <c:strCache>
                <c:ptCount val="7"/>
                <c:pt idx="0">
                  <c:v>1. lunes</c:v>
                </c:pt>
                <c:pt idx="1">
                  <c:v>2. martes</c:v>
                </c:pt>
                <c:pt idx="2">
                  <c:v>3. miércoles</c:v>
                </c:pt>
                <c:pt idx="3">
                  <c:v>4. jueves</c:v>
                </c:pt>
                <c:pt idx="4">
                  <c:v>5. viernes</c:v>
                </c:pt>
                <c:pt idx="5">
                  <c:v>6. sábado</c:v>
                </c:pt>
                <c:pt idx="6">
                  <c:v>7. domingo</c:v>
                </c:pt>
              </c:strCache>
            </c:strRef>
          </c:cat>
          <c:val>
            <c:numRef>
              <c:f>'Tablas dinámicas y gráficos'!$B$94:$B$101</c:f>
              <c:numCache>
                <c:formatCode>0.00</c:formatCode>
                <c:ptCount val="7"/>
                <c:pt idx="0">
                  <c:v>255</c:v>
                </c:pt>
                <c:pt idx="2">
                  <c:v>397</c:v>
                </c:pt>
                <c:pt idx="3">
                  <c:v>998</c:v>
                </c:pt>
                <c:pt idx="4">
                  <c:v>340</c:v>
                </c:pt>
                <c:pt idx="5">
                  <c:v>328</c:v>
                </c:pt>
                <c:pt idx="6">
                  <c:v>684</c:v>
                </c:pt>
              </c:numCache>
            </c:numRef>
          </c:val>
          <c:extLst>
            <c:ext xmlns:c16="http://schemas.microsoft.com/office/drawing/2014/chart" uri="{C3380CC4-5D6E-409C-BE32-E72D297353CC}">
              <c16:uniqueId val="{00000000-2909-4CF1-A5A9-CF66ACED58CB}"/>
            </c:ext>
          </c:extLst>
        </c:ser>
        <c:ser>
          <c:idx val="1"/>
          <c:order val="1"/>
          <c:tx>
            <c:strRef>
              <c:f>'Tablas dinámicas y gráficos'!$C$92:$C$93</c:f>
              <c:strCache>
                <c:ptCount val="1"/>
                <c:pt idx="0">
                  <c:v>Almuerzo</c:v>
                </c:pt>
              </c:strCache>
            </c:strRef>
          </c:tx>
          <c:spPr>
            <a:solidFill>
              <a:schemeClr val="accent2"/>
            </a:solidFill>
            <a:ln>
              <a:noFill/>
            </a:ln>
            <a:effectLst/>
          </c:spPr>
          <c:invertIfNegative val="0"/>
          <c:cat>
            <c:strRef>
              <c:f>'Tablas dinámicas y gráficos'!$A$94:$A$101</c:f>
              <c:strCache>
                <c:ptCount val="7"/>
                <c:pt idx="0">
                  <c:v>1. lunes</c:v>
                </c:pt>
                <c:pt idx="1">
                  <c:v>2. martes</c:v>
                </c:pt>
                <c:pt idx="2">
                  <c:v>3. miércoles</c:v>
                </c:pt>
                <c:pt idx="3">
                  <c:v>4. jueves</c:v>
                </c:pt>
                <c:pt idx="4">
                  <c:v>5. viernes</c:v>
                </c:pt>
                <c:pt idx="5">
                  <c:v>6. sábado</c:v>
                </c:pt>
                <c:pt idx="6">
                  <c:v>7. domingo</c:v>
                </c:pt>
              </c:strCache>
            </c:strRef>
          </c:cat>
          <c:val>
            <c:numRef>
              <c:f>'Tablas dinámicas y gráficos'!$C$94:$C$101</c:f>
              <c:numCache>
                <c:formatCode>0.00</c:formatCode>
                <c:ptCount val="7"/>
                <c:pt idx="0">
                  <c:v>1797</c:v>
                </c:pt>
                <c:pt idx="1">
                  <c:v>240</c:v>
                </c:pt>
                <c:pt idx="2">
                  <c:v>1106</c:v>
                </c:pt>
                <c:pt idx="3">
                  <c:v>2394</c:v>
                </c:pt>
                <c:pt idx="4">
                  <c:v>1542</c:v>
                </c:pt>
                <c:pt idx="5">
                  <c:v>2210</c:v>
                </c:pt>
                <c:pt idx="6">
                  <c:v>3492</c:v>
                </c:pt>
              </c:numCache>
            </c:numRef>
          </c:val>
          <c:extLst>
            <c:ext xmlns:c16="http://schemas.microsoft.com/office/drawing/2014/chart" uri="{C3380CC4-5D6E-409C-BE32-E72D297353CC}">
              <c16:uniqueId val="{00000001-2909-4CF1-A5A9-CF66ACED58CB}"/>
            </c:ext>
          </c:extLst>
        </c:ser>
        <c:ser>
          <c:idx val="2"/>
          <c:order val="2"/>
          <c:tx>
            <c:strRef>
              <c:f>'Tablas dinámicas y gráficos'!$D$92:$D$93</c:f>
              <c:strCache>
                <c:ptCount val="1"/>
                <c:pt idx="0">
                  <c:v>Cena</c:v>
                </c:pt>
              </c:strCache>
            </c:strRef>
          </c:tx>
          <c:spPr>
            <a:solidFill>
              <a:schemeClr val="accent3"/>
            </a:solidFill>
            <a:ln>
              <a:noFill/>
            </a:ln>
            <a:effectLst/>
          </c:spPr>
          <c:invertIfNegative val="0"/>
          <c:cat>
            <c:strRef>
              <c:f>'Tablas dinámicas y gráficos'!$A$94:$A$101</c:f>
              <c:strCache>
                <c:ptCount val="7"/>
                <c:pt idx="0">
                  <c:v>1. lunes</c:v>
                </c:pt>
                <c:pt idx="1">
                  <c:v>2. martes</c:v>
                </c:pt>
                <c:pt idx="2">
                  <c:v>3. miércoles</c:v>
                </c:pt>
                <c:pt idx="3">
                  <c:v>4. jueves</c:v>
                </c:pt>
                <c:pt idx="4">
                  <c:v>5. viernes</c:v>
                </c:pt>
                <c:pt idx="5">
                  <c:v>6. sábado</c:v>
                </c:pt>
                <c:pt idx="6">
                  <c:v>7. domingo</c:v>
                </c:pt>
              </c:strCache>
            </c:strRef>
          </c:cat>
          <c:val>
            <c:numRef>
              <c:f>'Tablas dinámicas y gráficos'!$D$94:$D$101</c:f>
              <c:numCache>
                <c:formatCode>0.00</c:formatCode>
                <c:ptCount val="7"/>
                <c:pt idx="0">
                  <c:v>520</c:v>
                </c:pt>
                <c:pt idx="2">
                  <c:v>377</c:v>
                </c:pt>
                <c:pt idx="3">
                  <c:v>845</c:v>
                </c:pt>
                <c:pt idx="4">
                  <c:v>413</c:v>
                </c:pt>
                <c:pt idx="5">
                  <c:v>642</c:v>
                </c:pt>
                <c:pt idx="6">
                  <c:v>1023</c:v>
                </c:pt>
              </c:numCache>
            </c:numRef>
          </c:val>
          <c:extLst>
            <c:ext xmlns:c16="http://schemas.microsoft.com/office/drawing/2014/chart" uri="{C3380CC4-5D6E-409C-BE32-E72D297353CC}">
              <c16:uniqueId val="{00000002-2909-4CF1-A5A9-CF66ACED58CB}"/>
            </c:ext>
          </c:extLst>
        </c:ser>
        <c:dLbls>
          <c:showLegendKey val="0"/>
          <c:showVal val="0"/>
          <c:showCatName val="0"/>
          <c:showSerName val="0"/>
          <c:showPercent val="0"/>
          <c:showBubbleSize val="0"/>
        </c:dLbls>
        <c:gapWidth val="219"/>
        <c:overlap val="-27"/>
        <c:axId val="796123824"/>
        <c:axId val="796125072"/>
      </c:barChart>
      <c:catAx>
        <c:axId val="79612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96125072"/>
        <c:crosses val="autoZero"/>
        <c:auto val="1"/>
        <c:lblAlgn val="ctr"/>
        <c:lblOffset val="100"/>
        <c:noMultiLvlLbl val="0"/>
      </c:catAx>
      <c:valAx>
        <c:axId val="7961250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961238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gráficos!TablaDinámica36</c:name>
    <c:fmtId val="0"/>
  </c:pivotSource>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propinas por mesero</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solidFill>
              <a:schemeClr val="accent1">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 y gráficos'!$B$109</c:f>
              <c:strCache>
                <c:ptCount val="1"/>
                <c:pt idx="0">
                  <c:v>Propina potencial</c:v>
                </c:pt>
              </c:strCache>
            </c:strRef>
          </c:tx>
          <c:spPr>
            <a:solidFill>
              <a:schemeClr val="accent1"/>
            </a:solidFill>
            <a:ln>
              <a:noFill/>
            </a:ln>
            <a:effectLst/>
          </c:spPr>
          <c:invertIfNegative val="0"/>
          <c:dLbls>
            <c:spPr>
              <a:solidFill>
                <a:schemeClr val="accent1">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gráficos'!$A$110:$A$115</c:f>
              <c:strCache>
                <c:ptCount val="5"/>
                <c:pt idx="0">
                  <c:v>Mesero_1</c:v>
                </c:pt>
                <c:pt idx="1">
                  <c:v>Mesero_2</c:v>
                </c:pt>
                <c:pt idx="2">
                  <c:v>Mesero_3</c:v>
                </c:pt>
                <c:pt idx="3">
                  <c:v>Mesero_4</c:v>
                </c:pt>
                <c:pt idx="4">
                  <c:v>Mesero_5</c:v>
                </c:pt>
              </c:strCache>
            </c:strRef>
          </c:cat>
          <c:val>
            <c:numRef>
              <c:f>'Tablas dinámicas y gráficos'!$B$110:$B$115</c:f>
              <c:numCache>
                <c:formatCode>_-* #,##0.0\ "€"_-;\-* #,##0.0\ "€"_-;_-* "-"??\ "€"_-;_-@_-</c:formatCode>
                <c:ptCount val="5"/>
                <c:pt idx="0">
                  <c:v>4221.6400000000003</c:v>
                </c:pt>
                <c:pt idx="1">
                  <c:v>5692.8</c:v>
                </c:pt>
                <c:pt idx="2">
                  <c:v>4590.1400000000003</c:v>
                </c:pt>
                <c:pt idx="3">
                  <c:v>4500.09</c:v>
                </c:pt>
                <c:pt idx="4">
                  <c:v>3822.57</c:v>
                </c:pt>
              </c:numCache>
            </c:numRef>
          </c:val>
          <c:extLst>
            <c:ext xmlns:c16="http://schemas.microsoft.com/office/drawing/2014/chart" uri="{C3380CC4-5D6E-409C-BE32-E72D297353CC}">
              <c16:uniqueId val="{00000000-1C66-4301-B067-7A5C522A5B7B}"/>
            </c:ext>
          </c:extLst>
        </c:ser>
        <c:ser>
          <c:idx val="2"/>
          <c:order val="2"/>
          <c:tx>
            <c:strRef>
              <c:f>'Tablas dinámicas y gráficos'!$D$109</c:f>
              <c:strCache>
                <c:ptCount val="1"/>
                <c:pt idx="0">
                  <c:v>Propina cobrada</c:v>
                </c:pt>
              </c:strCache>
            </c:strRef>
          </c:tx>
          <c:spPr>
            <a:solidFill>
              <a:schemeClr val="accent3"/>
            </a:solidFill>
            <a:ln>
              <a:noFill/>
            </a:ln>
            <a:effectLst/>
          </c:spPr>
          <c:invertIfNegative val="0"/>
          <c:dLbls>
            <c:spPr>
              <a:solidFill>
                <a:schemeClr val="bg1">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gráficos'!$A$110:$A$115</c:f>
              <c:strCache>
                <c:ptCount val="5"/>
                <c:pt idx="0">
                  <c:v>Mesero_1</c:v>
                </c:pt>
                <c:pt idx="1">
                  <c:v>Mesero_2</c:v>
                </c:pt>
                <c:pt idx="2">
                  <c:v>Mesero_3</c:v>
                </c:pt>
                <c:pt idx="3">
                  <c:v>Mesero_4</c:v>
                </c:pt>
                <c:pt idx="4">
                  <c:v>Mesero_5</c:v>
                </c:pt>
              </c:strCache>
            </c:strRef>
          </c:cat>
          <c:val>
            <c:numRef>
              <c:f>'Tablas dinámicas y gráficos'!$D$110:$D$115</c:f>
              <c:numCache>
                <c:formatCode>_-* #,##0.0\ "€"_-;\-* #,##0.0\ "€"_-;_-* "-"??\ "€"_-;_-@_-</c:formatCode>
                <c:ptCount val="5"/>
                <c:pt idx="0">
                  <c:v>3823.9492753623194</c:v>
                </c:pt>
                <c:pt idx="1">
                  <c:v>4832.9500000000007</c:v>
                </c:pt>
                <c:pt idx="2">
                  <c:v>3863.8520253164561</c:v>
                </c:pt>
                <c:pt idx="3">
                  <c:v>4077.2627516778525</c:v>
                </c:pt>
                <c:pt idx="4">
                  <c:v>3293.2910769230771</c:v>
                </c:pt>
              </c:numCache>
            </c:numRef>
          </c:val>
          <c:extLst>
            <c:ext xmlns:c16="http://schemas.microsoft.com/office/drawing/2014/chart" uri="{C3380CC4-5D6E-409C-BE32-E72D297353CC}">
              <c16:uniqueId val="{00000002-1C66-4301-B067-7A5C522A5B7B}"/>
            </c:ext>
          </c:extLst>
        </c:ser>
        <c:dLbls>
          <c:showLegendKey val="0"/>
          <c:showVal val="1"/>
          <c:showCatName val="0"/>
          <c:showSerName val="0"/>
          <c:showPercent val="0"/>
          <c:showBubbleSize val="0"/>
        </c:dLbls>
        <c:gapWidth val="219"/>
        <c:axId val="1399019584"/>
        <c:axId val="1399020000"/>
      </c:barChart>
      <c:lineChart>
        <c:grouping val="standard"/>
        <c:varyColors val="0"/>
        <c:ser>
          <c:idx val="1"/>
          <c:order val="1"/>
          <c:tx>
            <c:strRef>
              <c:f>'Tablas dinámicas y gráficos'!$C$109</c:f>
              <c:strCache>
                <c:ptCount val="1"/>
                <c:pt idx="0">
                  <c:v>Promedio de Propina</c:v>
                </c:pt>
              </c:strCache>
            </c:strRef>
          </c:tx>
          <c:spPr>
            <a:ln w="28575" cap="rnd">
              <a:solidFill>
                <a:schemeClr val="accent2"/>
              </a:solidFill>
              <a:round/>
            </a:ln>
            <a:effectLst/>
          </c:spPr>
          <c:marker>
            <c:symbol val="none"/>
          </c:marker>
          <c:dLbls>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gráficos'!$A$110:$A$115</c:f>
              <c:strCache>
                <c:ptCount val="5"/>
                <c:pt idx="0">
                  <c:v>Mesero_1</c:v>
                </c:pt>
                <c:pt idx="1">
                  <c:v>Mesero_2</c:v>
                </c:pt>
                <c:pt idx="2">
                  <c:v>Mesero_3</c:v>
                </c:pt>
                <c:pt idx="3">
                  <c:v>Mesero_4</c:v>
                </c:pt>
                <c:pt idx="4">
                  <c:v>Mesero_5</c:v>
                </c:pt>
              </c:strCache>
            </c:strRef>
          </c:cat>
          <c:val>
            <c:numRef>
              <c:f>'Tablas dinámicas y gráficos'!$C$110:$C$115</c:f>
              <c:numCache>
                <c:formatCode>_-* #,##0.0\ "€"_-;\-* #,##0.0\ "€"_-;_-* "-"??\ "€"_-;_-@_-</c:formatCode>
                <c:ptCount val="5"/>
                <c:pt idx="0">
                  <c:v>30.591594202898552</c:v>
                </c:pt>
                <c:pt idx="1">
                  <c:v>29.650000000000002</c:v>
                </c:pt>
                <c:pt idx="2">
                  <c:v>29.051518987341773</c:v>
                </c:pt>
                <c:pt idx="3">
                  <c:v>30.201946308724832</c:v>
                </c:pt>
                <c:pt idx="4">
                  <c:v>29.404384615384618</c:v>
                </c:pt>
              </c:numCache>
            </c:numRef>
          </c:val>
          <c:smooth val="0"/>
          <c:extLst>
            <c:ext xmlns:c16="http://schemas.microsoft.com/office/drawing/2014/chart" uri="{C3380CC4-5D6E-409C-BE32-E72D297353CC}">
              <c16:uniqueId val="{00000001-1C66-4301-B067-7A5C522A5B7B}"/>
            </c:ext>
          </c:extLst>
        </c:ser>
        <c:dLbls>
          <c:showLegendKey val="0"/>
          <c:showVal val="1"/>
          <c:showCatName val="0"/>
          <c:showSerName val="0"/>
          <c:showPercent val="0"/>
          <c:showBubbleSize val="0"/>
        </c:dLbls>
        <c:marker val="1"/>
        <c:smooth val="0"/>
        <c:axId val="1400545872"/>
        <c:axId val="1105243968"/>
      </c:lineChart>
      <c:catAx>
        <c:axId val="139901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20000"/>
        <c:crosses val="autoZero"/>
        <c:auto val="1"/>
        <c:lblAlgn val="ctr"/>
        <c:lblOffset val="100"/>
        <c:noMultiLvlLbl val="0"/>
      </c:catAx>
      <c:valAx>
        <c:axId val="1399020000"/>
        <c:scaling>
          <c:orientation val="minMax"/>
        </c:scaling>
        <c:delete val="0"/>
        <c:axPos val="l"/>
        <c:majorGridlines>
          <c:spPr>
            <a:ln w="9525" cap="flat" cmpd="sng" algn="ctr">
              <a:solidFill>
                <a:schemeClr val="tx1">
                  <a:lumMod val="15000"/>
                  <a:lumOff val="85000"/>
                </a:schemeClr>
              </a:solidFill>
              <a:round/>
            </a:ln>
            <a:effectLst/>
          </c:spPr>
        </c:majorGridlines>
        <c:numFmt formatCode="_-* #,##0.0\ &quot;€&quot;_-;\-* #,##0.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19584"/>
        <c:crosses val="autoZero"/>
        <c:crossBetween val="between"/>
      </c:valAx>
      <c:valAx>
        <c:axId val="1105243968"/>
        <c:scaling>
          <c:orientation val="minMax"/>
        </c:scaling>
        <c:delete val="0"/>
        <c:axPos val="r"/>
        <c:numFmt formatCode="_-* #,##0.0\ &quot;€&quot;_-;\-* #,##0.0\ &quot;€&quot;_-;_-* &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00545872"/>
        <c:crosses val="max"/>
        <c:crossBetween val="between"/>
      </c:valAx>
      <c:catAx>
        <c:axId val="1400545872"/>
        <c:scaling>
          <c:orientation val="minMax"/>
        </c:scaling>
        <c:delete val="1"/>
        <c:axPos val="b"/>
        <c:numFmt formatCode="General" sourceLinked="1"/>
        <c:majorTickMark val="out"/>
        <c:minorTickMark val="none"/>
        <c:tickLblPos val="nextTo"/>
        <c:crossAx val="110524396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facturación semanal</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alpha val="70000"/>
              </a:schemeClr>
            </a:solidFill>
            <a:round/>
          </a:ln>
          <a:effectLst/>
        </c:spPr>
        <c:marker>
          <c:symbol val="none"/>
        </c:marker>
        <c:dLbl>
          <c:idx val="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alpha val="70000"/>
              </a:schemeClr>
            </a:solidFill>
            <a:round/>
          </a:ln>
          <a:effectLst/>
        </c:spPr>
        <c:marker>
          <c:symbol val="none"/>
        </c:marker>
        <c:dLbl>
          <c:idx val="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 &quot;€&quot;"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75000"/>
                <a:alpha val="70000"/>
              </a:schemeClr>
            </a:solidFill>
            <a:round/>
          </a:ln>
          <a:effectLst/>
        </c:spPr>
        <c:marker>
          <c:symbol val="none"/>
        </c:marker>
        <c:dLbl>
          <c:idx val="0"/>
          <c:numFmt formatCode="0%" sourceLinked="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Facturable</c:v>
          </c:tx>
          <c:spPr>
            <a:solidFill>
              <a:schemeClr val="accent1"/>
            </a:solidFill>
            <a:ln>
              <a:noFill/>
            </a:ln>
            <a:effectLst/>
          </c:spPr>
          <c:invertIfNegative val="0"/>
          <c:dLbls>
            <c:numFmt formatCode="#,##0\ &quot;€&quot;"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 lunes</c:v>
              </c:pt>
              <c:pt idx="1">
                <c:v>2. martes</c:v>
              </c:pt>
              <c:pt idx="2">
                <c:v>3. miércoles</c:v>
              </c:pt>
              <c:pt idx="3">
                <c:v>4. jueves</c:v>
              </c:pt>
              <c:pt idx="4">
                <c:v>5. viernes</c:v>
              </c:pt>
              <c:pt idx="5">
                <c:v>6. sábado</c:v>
              </c:pt>
              <c:pt idx="6">
                <c:v>7. domingo</c:v>
              </c:pt>
            </c:strLit>
          </c:cat>
          <c:val>
            <c:numLit>
              <c:formatCode>General</c:formatCode>
              <c:ptCount val="7"/>
              <c:pt idx="0">
                <c:v>8321</c:v>
              </c:pt>
              <c:pt idx="1">
                <c:v>7646</c:v>
              </c:pt>
              <c:pt idx="2">
                <c:v>10696</c:v>
              </c:pt>
              <c:pt idx="3">
                <c:v>24632</c:v>
              </c:pt>
              <c:pt idx="4">
                <c:v>16909</c:v>
              </c:pt>
              <c:pt idx="5">
                <c:v>17687</c:v>
              </c:pt>
              <c:pt idx="6">
                <c:v>20436</c:v>
              </c:pt>
            </c:numLit>
          </c:val>
          <c:extLst>
            <c:ext xmlns:c16="http://schemas.microsoft.com/office/drawing/2014/chart" uri="{C3380CC4-5D6E-409C-BE32-E72D297353CC}">
              <c16:uniqueId val="{00000000-DC64-41B0-833B-E085FD76DBBD}"/>
            </c:ext>
          </c:extLst>
        </c:ser>
        <c:dLbls>
          <c:showLegendKey val="0"/>
          <c:showVal val="1"/>
          <c:showCatName val="0"/>
          <c:showSerName val="0"/>
          <c:showPercent val="0"/>
          <c:showBubbleSize val="0"/>
        </c:dLbls>
        <c:gapWidth val="219"/>
        <c:axId val="954429680"/>
        <c:axId val="954431344"/>
      </c:barChart>
      <c:lineChart>
        <c:grouping val="standard"/>
        <c:varyColors val="0"/>
        <c:ser>
          <c:idx val="1"/>
          <c:order val="1"/>
          <c:tx>
            <c:v>% monto facturado</c:v>
          </c:tx>
          <c:spPr>
            <a:ln w="28575" cap="rnd">
              <a:solidFill>
                <a:schemeClr val="accent6">
                  <a:lumMod val="75000"/>
                  <a:alpha val="70000"/>
                </a:schemeClr>
              </a:solidFill>
              <a:round/>
            </a:ln>
            <a:effectLst/>
          </c:spPr>
          <c:marker>
            <c:symbol val="none"/>
          </c:marker>
          <c:dLbls>
            <c:numFmt formatCode="0%" sourceLinked="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 lunes</c:v>
              </c:pt>
              <c:pt idx="1">
                <c:v>2. martes</c:v>
              </c:pt>
              <c:pt idx="2">
                <c:v>3. miércoles</c:v>
              </c:pt>
              <c:pt idx="3">
                <c:v>4. jueves</c:v>
              </c:pt>
              <c:pt idx="4">
                <c:v>5. viernes</c:v>
              </c:pt>
              <c:pt idx="5">
                <c:v>6. sábado</c:v>
              </c:pt>
              <c:pt idx="6">
                <c:v>7. domingo</c:v>
              </c:pt>
            </c:strLit>
          </c:cat>
          <c:val>
            <c:numLit>
              <c:formatCode>General</c:formatCode>
              <c:ptCount val="7"/>
              <c:pt idx="0">
                <c:v>0.69090253575291427</c:v>
              </c:pt>
              <c:pt idx="1">
                <c:v>0.96861103845147789</c:v>
              </c:pt>
              <c:pt idx="2">
                <c:v>0.82423335826477184</c:v>
              </c:pt>
              <c:pt idx="3">
                <c:v>0.82798798311139976</c:v>
              </c:pt>
              <c:pt idx="4">
                <c:v>0.86427346383582704</c:v>
              </c:pt>
              <c:pt idx="5">
                <c:v>0.82020693164471081</c:v>
              </c:pt>
              <c:pt idx="6">
                <c:v>0.74559600704638873</c:v>
              </c:pt>
            </c:numLit>
          </c:val>
          <c:smooth val="0"/>
          <c:extLst>
            <c:ext xmlns:c16="http://schemas.microsoft.com/office/drawing/2014/chart" uri="{C3380CC4-5D6E-409C-BE32-E72D297353CC}">
              <c16:uniqueId val="{00000001-DC64-41B0-833B-E085FD76DBBD}"/>
            </c:ext>
          </c:extLst>
        </c:ser>
        <c:dLbls>
          <c:showLegendKey val="0"/>
          <c:showVal val="1"/>
          <c:showCatName val="0"/>
          <c:showSerName val="0"/>
          <c:showPercent val="0"/>
          <c:showBubbleSize val="0"/>
        </c:dLbls>
        <c:marker val="1"/>
        <c:smooth val="0"/>
        <c:axId val="1244954992"/>
        <c:axId val="1244957904"/>
      </c:lineChart>
      <c:catAx>
        <c:axId val="95442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54431344"/>
        <c:crosses val="autoZero"/>
        <c:auto val="1"/>
        <c:lblAlgn val="ctr"/>
        <c:lblOffset val="100"/>
        <c:noMultiLvlLbl val="0"/>
      </c:catAx>
      <c:valAx>
        <c:axId val="95443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54429680"/>
        <c:crosses val="autoZero"/>
        <c:crossBetween val="between"/>
      </c:valAx>
      <c:valAx>
        <c:axId val="1244957904"/>
        <c:scaling>
          <c:orientation val="minMax"/>
          <c:max val="1"/>
          <c:min val="0.30000000000000004"/>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44954992"/>
        <c:crosses val="max"/>
        <c:crossBetween val="between"/>
      </c:valAx>
      <c:catAx>
        <c:axId val="1244954992"/>
        <c:scaling>
          <c:orientation val="minMax"/>
        </c:scaling>
        <c:delete val="1"/>
        <c:axPos val="b"/>
        <c:numFmt formatCode="General" sourceLinked="1"/>
        <c:majorTickMark val="out"/>
        <c:minorTickMark val="none"/>
        <c:tickLblPos val="nextTo"/>
        <c:crossAx val="12449579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Ingresos por país</cx:v>
        </cx:txData>
      </cx:tx>
      <cx:txPr>
        <a:bodyPr spcFirstLastPara="1" vertOverflow="ellipsis" horzOverflow="overflow" wrap="square" lIns="0" tIns="0" rIns="0" bIns="0"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Ingresos por país</a:t>
          </a:r>
        </a:p>
      </cx:txPr>
    </cx:title>
    <cx:plotArea>
      <cx:plotAreaRegion>
        <cx:series layoutId="regionMap" uniqueId="{055C4A7B-97E1-421E-9B84-360F58AE364B}">
          <cx:tx>
            <cx:txData>
              <cx:f>_xlchart.v5.2</cx:f>
              <cx:v>Facturado</cx:v>
            </cx:txData>
          </cx:tx>
          <cx:spPr>
            <a:solidFill>
              <a:schemeClr val="bg1">
                <a:lumMod val="75000"/>
              </a:schemeClr>
            </a:solidFill>
          </cx:spPr>
          <cx:dataId val="0"/>
          <cx:layoutPr>
            <cx:regionLabelLayout val="none"/>
            <cx:geography cultureLanguage="es-ES" cultureRegion="ES" attribution="Con tecnología de Bing">
              <cx:geoCache provider="{E9337A44-BEBE-4D9F-B70C-5C5E7DAFC167}">
                <cx:binary>zHvJktw4lu2vpOX6UUkMxNDW1WYN0t3DY540bmihUAgcQRAACZJ/9bZv2z/2bkhKZSoqqysXaVYV
m5STBAkeXNx7zrnM/3xc/uOxe3pwPy19Z/x/PC5/+7kKwf7HL7/4x+qpf/Cv+vrRDX74HF49Dv0v
w+fP9ePTL5/cQ6yN/gWniP7yWD248LT8/F//CXfTT8P58PgQ6sHcTE9uvX3yUxf8/3LuD0/99DhM
JjwP13Cnv/18/eAe9PSw/vzTkwl1WO9X+/S3n3+46Oeffnl5q7977E8dzCxMn2BsgskrglgmCeLp
lz/080/dYPSv5zPxCjFJaCbYr0+9fOhh5J+Zy5eZPHz65J68/+nbf38/8oeZ//5E7Yf866vnw/M0
r99/ea9ffoT2v/7zxQF40xdHfof+S1j+2amX4P+308+om4dfcfgL0Cf0lZSMSoFS+eWP/4g+g/OM
Y5Eh9nV1yK8P/7oIf2pOf7wKvxv6Yhl+d+blOvz37b9+HfKhG/qP9V+4DPTVM/rPYf4j+hy/kqkQ
iFDxFf0XW+DPzOSPwf9t5AvsfzvxEvr86l8PvRq6ev4rkU8Qf5VmTDCZfdsA8scleN4AEmHM8I+B
/ydm8sfIfx/4Avjvx1/irv4dcHcPvu5+ReAvyDsofUW+/KWA6w/pnrzCX2Kdf0s4L3H/pzP5B7B/
G/cS9W+H/w70f4c8U9Xd01+IOUGvOEOEcMy/5voXoc4RVGLBOSIv08w/m8gfQ55/HfYC8W9HXwKe
n//rs8vucXr4NLi/EHJAlEjOGKc/RjmXrwhjTEr8NdhTID1fGdXXsvonZvLHmH8f+AL178df4r7L
/w1w9/bhf/7vX1lPIbvIFKE0/QbviyRDXmUZhQV4vuLL30v4//mE/gH8vw58Cf+vx/8O/rt/PfzX
T+5//t+v8fcX5Hb2CsqpZFLQb+i+DP7sVQp0PsPA+r/8wfnfB/8/nc8fY/9t2Avkvx19ifv17l+P
+2s3/cVaiuBXgmdZRtALIpmxV7AVUEZS+hVy8SPkf2Iqfwz694EvYP9+/CXwr/8NhNSbJ/O0TU/d
X5hxxKs0hdoJCeVbaX2po9ir53OwMN/Ov1iAPzWlP16C3w19sQi/O/NyGd78JfH/j7Xud8lfPISH
3Rev4Hdy938/++U1wcB4MfR/sxy+po/jp7/9jBCwmu8OxPMtfsgt+eDhyKenny4e3OffGO33kU8P
PjybEq+opAJoEkMpIlwSuGl8+nJKvGLgtkCCkySTiKTPtoQZXKjg2ekrTr+UHIo5piyFUX6Ynk9R
qPeYgMOBKJIp40R892muh27Vg/mOybffP5mpvx5qE/zffs4khJP9et3zVDPOcJZhQbOUyAz0eQb7
3T4+3IIZBJej/9N0ZCm7cc2nvtThfim1DHU+bQOb7n3gaV+r1bLEvWdpY+oPU923+NbrCa/umOoR
9aGIUodGfFrGpC3LfWVtNnyKPZHTdLGUwrzbStfoXFajTc5rs7i7MThuT0wpzfWMZ/FR+7n7mJqy
eisqXnb5TKmQx6mOa6eyJm5VXnZOr8qibfksgyilgilXRnmKuC1oK5b6vKV9XJQwaLqfp60ZVT+i
KSu22C9UyTi0Nymp3NFqQZ42nc7rrnKIkgJAQe3VmtqG3A8oQe07jFw9XepBohOe0f5DVvUjK1UI
snd5FeL6uTII35Bumwa1ian6QMfEUEVTPZ+LJJZWMRlgvmXb4qhVW7FsPo9bk40FYqJNi8XX2Xaz
9kOdqeB1i3MexITe4Kmu7XltSTMg1VlMqh0aeC/2DC9kymmn49upbmh7trYVtbs0EPqmGznrigHp
luTODpvOo85sPG59G6tjxmkSLohIxvCxR77h7wipkVd2rBKb29VVrMiGqQpqZPMqFUN0nXaEmGzb
M+1anyNL2lU1KNN9vvapMMVM0Pip5Hqq9xPp7HmflbHON4/0pWS+pYp0pJN5gki4TyLu+5xsbGxz
G9Jhu0xos95zupR9US5LSh85XjTNSTUPQskOaX1WycqxPOvx1haTa+pRcTxW/tBM3rRqo6ZZFQ9T
A5hnCG6chmq6gkWP/W5o077M22WLTo3pFDplqEFs16DJvHeiwybnmxVMcY+tUD5t5RtjylArhMry
GLXcEqUTrqma4iTKfMSwZsp1gbYHjCAo8qzyiVaMJ+JT7CQEXSc7x/PaVNNaODrxWnVVKPkZpa3R
e8o3eV3quD3YJXqfr2kpkYpD5YMa6ppxtVm6fBAJXm6RS/mDt0sSlGC6rtXc4lLv45RmRq2EtFk+
67l8aJDcnGJTJd/UYyBjLvBispxquMdoZ/+uSXpzM/NOayUH3z41I+7GYuhj/VEvNb1bo4hRxdkt
J93sE6qclw1sHyC7B19zvZ0AOvZzbJyBN8uIfJ1UTf8GruTXNq1dtePzFO7aqibnvWxMhAAhFc5x
Y3BQfux6ky+U6qmwjZzfN4RVq9qQswvA2k1Wxcriz2jEw60hsLlz5ymOKm23kam1jeGtXlmz5ZkP
WbPvUNvBeqxjd5ksbhjU1AT/2G48veq8ZrxYR4rbfO42dhmXRse9G9s0PfreG5pPiQt56Xj50G9L
k+xcM7lVjTQ0Zxj1nc2TxZedWl0dYS3SVJY51s16yrhZ36fRh49k4b5WBE30cqNhdsqIbXR52lZZ
VLNJ+9cbaixVPjOdOGrtwnmbJOnHTpqZqGXifCzSdOhv4KG0yTtnkkFlA+JXOF3qt7gUGQQdCuOZ
t5x9HNaxMWoaYZwKbbW+8ZOsLv1Y2rtRttWohpWb13pOwy0vKTlbhrHDKsEt2g8c3HDF+2p6V/dR
bMro1Yyn1tSj3/feZ++7JvDmWI5JueQ6Kfubqe2TBd64XwdFRjGWkBvS8YJLZofCpF1yORLeDoWW
/XTXk3qJBR5qdzcZ64SqstCfwXsPrqiTahM5PEp2ykmUNLloRtdfZLxv309OmDdj0juU936OaSEj
S+Nu1t0Ydxlq6nMbIGPlrIVclGs2kE6RIe29SgnWHxPSmUpRX3Fe8DJxj63rm/WcTzyJSrqme1r6
KlsU28rysk9HyKVbvc55PU3xmmjLajUNMGuF2dBsaqmq6hHzpZlVbOfgVGVXM+VsGpFVm54YLrC0
nO+IKcUB+9IFtcZmHFTvcPsZWza9J02iO1VmfmtzrVM55gPLyD0llDMVKj1xldgZX/iejHPeiWHF
qgEq8Dq0JbmFSClrlZYV+STLIbodTk31TuuO3PdLGpe8pIN/09Vre2y5LyeF2yWtVdOO5cc+jtgq
7En/PnbZyg+IDmujpsxCWC01m944WKZZNRtnvQorrygsdSseg6/MYZJtN+yErFF51ic0G3KoB73e
NdZJ+vzvTKhMcKtz37gZIsj38XRYE1kdmqTG19BeqceipAmBBRmz8sqQuh9yP1ZVUjh42161SRpP
gmmJLCSBZK6mPtVRJcTYSWUW6uCSuWnLA+RPn0ch1rooBYlnloXBKbGJJYPnbjAf35tqU2HpUq58
GFgstrlj77h37rSbyuwzYq6ulEFd2ZxYWsLFhJbDuBMoxHHfp7Gfi5aFbTkI0wV0CIJTfzENtCqV
kZa8Rs2YPHmzNfeRkbZWm+zgzQJe+ggEAyPY+LQ0MUeBGHKGOs2NAm2Eq4MxPrnv+xm2wbL2GUBl
uo4U0VYrpLkkLT8kuMezMgRnD2W7bVb1AW5QDGuLP2rreMxxHTsNiUPgm5KO6LPhTXOLQs2fnDVL
KHpftp+rIbZONQOfZ2W7bTmzaHKfuSXTo0g30apoWXM9LxIjqEtoK9W2NW4D2MPsi8r77Vx73D4K
uiU6n4nPdmjCsNvKpndyL3Vcp5ww1FwGIKER0BQQOHMpukfKExJ3E2Yh7vBCORQmVNkH7+NSFZEE
+RizqT0PY0feQNXjzRlEfhmV7rdwUWkb7KEbMtmfyUnQ6eBas9xEIbdPEjl/P1vZ10VtOnZFsAWu
NBjnTa6dH5ucZ54+WekoU45UyxWi1i9FBnlPQFBb3SvWmL5SFVrjqibWpHdhEtlwOlXIysOQhHBW
p6nOimzt3FXn3GpVDTFEIMtodNkY2J223hjk2p57YIwMbVjVs0BQDao4jnm18fAel1icuaGZX9eW
R5En3DQH029xyg1EDNDQmdtr1wJ1KCDhGZbD73jmJzy9TyBHjpAvdTzDwCk4sCwjoXJHKYYc1VAu
D5pJ/LaPK2yNSU7JebPgZMvpug4PTsJLnTqD7HFpU/LAg3O32iwlLuZAa4ib1Iu7MVt1raoBe6cG
mlQM9pVbN6UXS/eRJ1l2BmsdXyNH5We5GmeUrBlNd2RZ2+lA6TTr3JR8/pA1k+3UFpIaikAZ8ClH
Ir7X6+oSIFPW3I+QZ+6yELa6EIaKPJJuWXddtM1Jl6Q7nhg+qZUl7JgG3D0Rq5v7qS2T9KQlIXm7
ZJi8LUcsz5ifrctDhxKroJZPrUo1i6kK3RZP9UQNvMqk+zO0NByYpBbJU2MZcAM7dkYWrXBZqXjV
VdVe09odKtauSb4YX+m9jChrobzy6bbXFW+VSdh2LqLTSzFvpU+Lqplxq+S0pbPqWFn2e9+Pbk+q
MbB95gebKdvg9trhCWuFopm5ynANdF+O9RJUO2uW5P0ooGb83h36QaA9DsCua11966V///lfF782
6L90gH87/tyN/+3XlX0yd8E9PYWLB/vyymc5/f3S31rJzyL2e1/5+cff6el/oJi/Nv3/wck/J6cx
qNt/rKa/96x+09/PA76J6Iy/ohkGoYwQZNYUE/D5voloJl8xihjnImOUgl8FBu03EZ3AKSZAcWcS
XEIK+hvu+E1FJxgMLikwk1CTCU6fx/36ej+sErgHfyCjMcHwnN/paEZxhkBDE9DzGeHwbzCCf6+j
BXBpHEG37+bJLXpXsm3oWd5gN80X8I0CjvdA0Nb0lHcxISqtBrYVbgC19TFbA/2otS35h4BCo3de
JkmAfMygqHeMapB+dt1a0IpDYm7DIKt6n1oLTEmFRmZaLduyVGrYVoOuxk4EmW+LjZvKHMnGc2Ce
VNi8J7yK95BLsovYxNGclLPLBrKb22xbaL6FcfS7MI9r+6YbxrE90nFw/Z5Clfocexs+NNphvhfB
dKpeOduZ2DZFKevLJSXLvZuA8pfVwHd1M1wlE/W7tp8iXFq/YdM0PIISzAo/u6Hgev2Y1oKcbUty
qlNd5hWfU1WFtlGbaUdla2uU7RE9bE1yBnaZPWvbzOdct2GPmC2P6yzPMp91V5B/NSsqTnJO6I1f
ITO1zo5FvUa9m7swX24tUMmUClYMvLop+8iUaNxlNi3VMVQrENnZsp2YtTimmOEcrVnYkyw8mR4t
BRr5lWaZO45zcmrF8Bkl6w3JWpAmg072bqlfd9M8HeKstz1fm+EGdfijbBqaO9nRgpZ2fG372u1a
3Jtdk7YfIZt9MMtAFMTlcGDp9gjqKLlKyWR3uAbngrptgRQ3NwqI9nzXyundCpvg1lp4VSeSSXVG
l69bvLYfaoiAk9oyu0s8W/LgBDAV3XejEjxOy32Nlir9FLexfYPntG7UGPnE7kZTr0cm+5Kc+nkO
5FM5d4JDQA5JkgOxzCK+bGpC5d7WkO+B+bH03OKNip3s9FidVpPgd8kSgHgBNU7mrikQHWsUCzIj
sU4XItCKXfM1QKXbCY9MJj7bVId1Pdd88hJfV1QnEQRqDCmqT73LrCnoxufxMGY9WB9Ub9OtTu2w
nokhRa7QiUN30Wb4gW8c6jCQupOpqcYbJKi8maN3JzXOeI4Wtq1qDmWVszqwdxC2JN+SSaiBMFBs
Ie3DSdW68cKVjf1MNAmgk8ww5gwct9MImuly0kC7/W6wZZf4N74u15jzpgVrYTYY+H6sL9FCrjUf
SDEy0udBJHOtZM8qWrQl8HQl4mTnsx7yhTjFqFstP/gxWbYTv3ILWn1JziLq0hMhw6JomZGcJsm6
kxWQ+6ouR3/u7ajdibeuSQsPZd8NamhX+RG8tPKky2Y75bEqQ1BU6/JkKsGWWEf/unJD9iEBh0GJ
fq4GZWMS9+tkq2s6sPXAkwTtZILkfhAm3dMRxA14eDYXJfgiuKcdkIn63WZBlJbBjEcUM2D2zbiB
leVKJU3d3tTNtp162gvaKk1JI658jeszV1oDHpuDDZs58BNSF/dCU/du6NfkbAgR6PEQxIXYYvOg
dW1Uu0DY63UDMIiWYOg8X7KBuRcj7Q6ijeLgParARnO8PhNuFod0cOIgcOKPHWZp3kxAvX1t5Xm7
SXE5GHD1BtmkJymtm7NYxeRMgCp7XWdpyL2uvPLedbt1a46+Wsa7FPaJ+vLINqzjHV1LoVL5ZVby
jXaQscAoAcZUwHLAc+vg3n1ZwcHb9GRYNlII/HyHhMUntzhzkvXVQzsk9dkSaXLqhioedWWWe7EC
JJB7y6sQCBhr3Hd55Wx9NHMIe08ZvN8Y4z6mgzwAq94Ut5Ica1f3Ki4rvhr5HHeig+ipbVbldmHv
Rbk2D1+eP0hWvY3gBR5aD1eko5aXXzAc9LDcp0sfjsLRarnQXVa9TWHrfdKgOy4MAQ26NCG98R1v
HjzvTOHd1jy0E3HvwBvbPi793Bc9GH5YiXmF1Ld49r5FyXIMOpH33C/zndtM8qa24E50rQShigRW
wNXEeUSszXss4uc6Jvqi9YKfSbTJHDnQX+ItyTKZ8KMtmyVtnzFmGMNW34ZuPiULs02Vt1mK9KBA
jOGqBWN0Cqc0RUB3Lc/aY2KG9h4cVXK68HU5hMiuygG0wNjersycLIZsxSDiDsyaA+78ETjqHk/r
yUTIRyuAh6eNpoXQ3pymfITgt+IqEvBB4Fu3a6G3t3Mth5y04PhYRtv9Bj7qYUtCUtB5gmBat3Vf
OzARpPbtnoIM35WDIPm6bEKJpNY7XctU9aKiZ54M/pBWz17DXIMOMRwprjN94hiEuI+sR/kKjQc+
Ipwvk5tVGdc30FeoAf/hHtzAD5MrH7NRDgUyyR1ycbyEWiLzKa7mBCHc7xpw2HYrh1Q8bZXczZvo
TmRo2etlyJYCV5t/t1bBgoPHkzNXz8nBD1W1Mw4tB+arI5LjCombis9L6vfbyk9SNKt+7SKUrHq7
9aGczhK3HHxJihlEc2FXsNBxm/ALm4EsFDGAecBrcbZ2Js3bNuz6nkllbfW6NLpR4JGvKo7+dAzN
2zFsBwsGt2LdzECek02NqH2saQ0mL0Mm7wbsPodUUJVQIO/Sl7NyNeKqQ+vJNiXjbgKLaZfKxRSc
gVqgUYAqGI50nXGxNqw71x2YDgpaAcVgotiZroI0mPHkdE63RaVuOsJ+bQ7JsrLdBGoryOdcPVQ5
2PjmoVnrBYpiIDeRMnLQcS7zrBzldZ+F8RZ5FnPCu7QwohN3g+P4oM1KTtq+XAaVdPVS6N7XhU8R
34qOU3MyMyRvSk2OwAZFU9Qy4iNYnGDJVraqLzffd1dghfd7yNVzpdCapDdOlO6tWykblZvr6Shq
LgsgpKJReoAywlYcTrksP4GAXS9LjOJFakKXDy1FhbC2v6nTcci3cdRHBEV6V/YOmi3AkAO4ORM5
ON5CvNK5uixTM+5d2rj73rbUQWobhmJi4/bBSJMc+JS5ZwfH59um43Gee3a6kmbe19ADOqt70R4z
49EZYQ0/iZCvPi3TYCEkm+SqGdwMYarbcyTdtoe8iI4zo2ul2AKul60S2RcbhSRTwUeOa4HDikco
hxxvIBTtWug6Acsds0qe1xvXBbcgOW0/2IuhBhOyadtuD1ZbosySujsT6zZfCTBGJlad25avH2YM
9nrT4VqD0cD1LaiDWPBs3nZmidVTkw3ZLpqpOYxj1TFVkQyCYkVOhR6EYQpMvSi3uF7biOWNLf0z
hV72nrXJZRxi+Qg3bq9lDN0ujJD/wabdXs/LemAlDYrVSXPcojwlcaUFqNb1SeOefRKWp4eE8Xy0
ui3qltCTuim9ysoyHhbURCiIjNdFNZQB+DHUJNGUn2Xf1zvWgU8MNfldaKO/gObVcAONB5lHM7wZ
a9fubJUup8a11b0EylhAE7A+siFbcwINmUNYJ2iPrHAjwc1nqOi3GwaLoIRSpuCb0stZTrdlSisV
cbPCJop4OnEOqkkpq/6GrqJWwGogq40Lf9vJcN8AtT/Vmf/E5fSYdmC3bFlCCtNamncRQTHTeGMB
0qVx+xk3H1lsZDHp5oGD+t/HrR8UmsYrkPijagWlas0mqLSWVjlQDZ9rwbBibdrlaZluuznwi94Y
fA5apD+YZWvyJe2qNymlYN5Z2YkzTSAfD1YHoMo4l8C+1QSm2n4xkEcdaDto+Ri7r1P8IJoO3q9J
zUN4jggg8aerrSqVVIM8KWltbxYDvt2EuvGsr1oDy4TLwnVyPp3SZcvrdL1bjWAndBxTVcM3dGr2
sSvKjl6ajD2Izr9uDMX7lLfbbg1TlqOWJXuw95lWadfCpt/sbcKBUwotnhf1idSCq3pk07Ue4rIL
7fgUfQJEF+x1BT5hqzyZzR2u+HQzJyYMCtcMn24Jtnk2igaCbSrfeGjAQrc0i2wfgS1BX3cbj23t
6EHyyuVLJx/nCdooLZtMTimsk3e4PM5Q6k46kty3AzmSRIynJY3pSSA1u5rb8SKhaDskVa9PkaS6
gE80JWSRSiqvJdvbxOG8m/x2AIcLDGNokpsdiHR91BmFcAYGXoR6S2/BCU/exmAa8B2XG3DjH9Bm
u9cG+njQNLG3PiHNvaYYH2bqyHvQVX6/iPTTmEp2KkmEXMjHq3RJrrZ0uOy5OUCLC8xp/dzmtI05
tqxfj2ggTkHgfmyhZZwCrm9L+F8Knm11WEcEhm9Xy9OWzV650qM8ZHotss53uxl37SEL8BUe9Cgt
PY80mNtIRdiPSTPma4nA9sZtup/lFk7abit31Gh5Npca6FnygUN3EHoq81KQPpmfyka4N9CI7QvR
13JPk5idQP7SUCxt+YZk1Fx2dRoPG8vKi4gSKGGlSIu4iK4gNXCeEsCEBoq+jpyYYlt9dlUPVWtz
NgweepEhXmTQOwIrl2QXGcF9XvVTuGwgOedVQha1rf14WeO1P0BTLjUKgYrPq3T7ZOizj7lU882y
dslhedahQFagLUdDBsJ7nD7Sii5A3/BadIitHlRPBe2+JHys5hqYEmd1vqIMH1idTecDbOzYWvQ+
g158nokGndbZSCH+V+A6gb5bwQHPx2Zp1Qo5+61JuDvEseT3nefpjQan87yRFsyFJSZAzOUGPdBV
n9WmvZnH525tYGRvcPdW1BU7EdRmhZ0Fz7swzsc4C69ENUZIG9C32LN1Ka/h7erd6IdLCi0nqyYS
s7utoe8do9AbYm0FVqyl8toYs+1qif3HgfU0N40A0HtUgruYAhOZJjMCP2OT2qLuTrKQpGeGNWUh
JtBQwDbkDSXdfOcF1qDZmwYXdiDrbTVotAMt3J4MJquA/zXTOUjUsBu45se5Qh663rG9H2Q/3BKz
QhmgkGcvRvjk4KTvgjsjQ9ZeTqWYP61LC3m8H/EJbzt918OHW6rbhNktYAW/C4QtJ4OciIKeo73q
k3Z8n47UnnJogHyoTQrfa/A+7gOISKBM0qsGZ+m+mjg66bdhKp7bxufSR2i+jZZ3592aNecYg/GB
Z7trunI9TC77/+ydWZaltpqFp1ITwEsCgeCV5nQRJ/qIbF5YGRmZAoleSCDmVKOoidU+tuvedNy8
9nK9Vi0/uElncOAI6f/3/vaf2zULu28ksfRKLNV2XS7wcikz6yFQ64wqAV5YFeNVSqTQB/jxogg9
1kJjFl/7NdBFKctXO2qzb+AXTmir9Kb724mv3T2PXPS9jGLYgUKY6xmV3L03lfWe12aDg2bF8Lnr
wuYaj6TOeROzPXd+Ar+10vccRfadQRN1iPuSXA0QEzKDooim4Wii3IvwEqQzu2jJcHQoPtDWcSz0
hOYE1Ea+VaMDACNH+bBUej3YuuP7BSpdloTtsk867mXJNHofk6FkGQm3Ku/Hsn3clgbuKuwPPJgK
9ivKnJ0eoB3i+S4z+pnQx+IK4HJRNdqqaJ1v930gq8LM5XijpClv1gTwBQrVNu/Wjn3uHT6UtkJq
6BdjBH9+bB82lMtFV1HvOZrRdlQTHCPjc7XvLt0/EYbsPIlT1ClyTEYyH/C5qmOyQiSChtCcmW2m
vWBz/b3Z6uZLxwe6W9TcHHjf6r0dW/dJD9hUiEimJsWGxr5G/hhkwEziL7BaFFzDzhy2cI4Pke76
nYMc87EhxhWyZqJKazPTt8SQ7mWOB92ktDbJAx1icjtuknztkrksQhvDCpg5+2YgE+VCOThkMoaF
5mS3SwyUF79sQggj6/ACaal8NZ3sb0o5z1k38/4aLtOYiaVbvtaJ+RAIpm4WUY8HM2sULGGy9p/d
urIHH8Zqyla5forrYcbWwOJXW2/V1eARe1A4kNtsXVz0oENPPlpdYnPtxyFb2ksD3Tnv1K90y+F0
1hkbcLj0FbphWF0dCVLW0/isVFxfDdLUr4FamulynIgotX4r7+Zp43ljAwk6SNcxioKJ3wSRp9zV
siX1AAsj0GndRoXnzypnA9dBSqsah4mk9sp4yXhkJRI+eA/G5LaDMfIAFU2d6aDEl8YfB2AnHnCt
admmzFax/dBSQfLS4VyfoKU9MRGVV0lkvLxxnr/zYfudAKAMmQkur7fned/M0LepT+o7PQp757d8
PfVlC11M9fW+pCP2PLWdE5qIvYWOeC25Ku89fG0oNl1yB8+UQriM4syZZjgPJSlP2DPbm0rRoGjD
cb3F6zGn3In5LUGBM/TiNfCTVy8kjwyi6bXXdR9mWj7WwYY6xxKbk3Bdc45lElf+W9sak/lB8jky
smguDvoUtOIKomHzNFPmo7rxc6L4c7QMdRbHEAOJEzsK7zZdGAlyirehCJwPGzHU8OcrkVWN78Mr
k7tOCrcPR4ute1hQOLrhZHsxP05ejGWj1dlWwsd212w7C+IlqxD2OY2Bb/Nmdi+iMx/7ERRAFZpC
d3bXo8tMaUnsmVIog3CZDnjBt7SmXnke5tnPN4jXV5x0/LDSZsCDX1CGBbEAalFxoDSzPAL9nw9u
1W7vJtfkJFGnfirnM9ofCWdqZa8WhnFeCZzotQGU1o/LYUy8HbNBDXM5EPth2ti3iAzTY6S0V2yK
QXIN0CBtrpFZMNHosFRrnHqzBH5RhX6BnimBJG/UeYFZeajbuVnSMezQHUr50RDV5kAKyJ2Us3eu
R49KoAaGFbGZktuIQ7pNavvU1g3NqeZl6rmlTcd5ptkYBs0OMF11b2eoAgTuZK4Dfd4EKnXdQJY1
ZhLHREf9uYNGtOPTgv4oQPM89Xj2MQmzKaLeKfj1zrAcntbOPSQdSuDagjxDPYlqbhzhlqNj8pPK
FmNILgjTeiqNv+aad8PNIvuj38sPgxZnO3hvg5VeDrbBFsTx+oYIfU8cEanls8sEKflhAzyZExGj
qgvj1zjSE7qQ7iOkmzGzJMLq8uPq6AIBAKa81OOtv+tX6LqbaQuP+cG9HQIsgKWF1ByQTKNNyOTm
jVnjWS9VSQD4bV3i2wovd8b8oS6sVO0xbvn1POud9vuPiyNh6hqO9naMM8XqD1rWfYG2oEwj2D67
kW16F6oImOG4kRymw5nJ/mkNJc63CVprF0TXXQKUIJjgBHRVtRRge9Zia9e6kPGwixoG1a4adNqX
q5/6kwqeuKc/mQTyG6jUGBwJX3FikquyVyaTLl7ytor1FYuXZ+2SGqJVT3btQD7KOBDYWpQ9RCZ5
6iOUUkDV1rNf1Vpl6DH3STAEpyE0Dzwa4Hqsjb1poHgH6O69oUj6td6Fndslvv1sq+QxLCF1yF7u
sdObXM1+ib13iI9mVeQJZaHc18nXLQ4D6HIdhGWSPKE+/CDq9RYNRJ+KoK8ea9O9Ofg0Nwop4p0h
vDszj77xkkNAGnJSbymdAC0k49YdlsBUpyBe9zgxG+xpWBKc1sveXcr7pOl2DRve7NweYb4/l2PJ
cuCHDxvQnZMUrbyeWnSsCZWAibovUVxBt2rRz9DawrIqmT6qIER5UeL48Lq4u96kPKH7EaeFk2Hv
e/RrQ4cnoeovtq7pSQwePahFNoc2aeAQoRC9ErMI9wHKtGsSqalCv7wcdJ/YwkVbcusC/y1obfOo
iL8eew+cbwhA9z6IRwtWtgLVVZkqQ1M+3YvNd0BazKd6xTFyvYglr6unCwZzbNplANRp3N5vYdjY
qBefh3Wguek7LHGiwbTF7DgvUuJuPJnr0O6Drj02y/apNfQawPBuC9Y1HVdzapS57YGxpnVYqh1t
5CfXs3s87+MasCKE9R9g3aWBG0kBNXWvVf0IQi9fJSy90XTlXV3hf7KmvZpG7XJPDw9w0B6CddoZ
vzoOYZy3Pgx+nDUFbS0+4TjMV6yc885UdyahL57Aqz6sR6WA+myjeVPNqvLSo6+6JccQb4PF0tgv
Rp4HEh89P36kUXAhk9vTqsUpDFTBWQBWSPl364XWhW9m0gTKY4404qnpdYI+cYxeqqn7GMoZ5W83
fBpX7y5UVcaofmRj5TK90eMCh7FCF1jAvx0+kk3eVOWaegCrcUTlazM8k8oAXxuSHXCTm4AOuqDO
+UeTlO5GlP2hn+sym+KaFXXblnBc4WH5Xp0vYn3dWMBP3hSrk/UArMxz+TG8VBahhwoqakwemX5J
ByN00bj1U1sBylu38uyjHQktIcU0ltgb8B41CYcz2ye3AsbALh75ScRVcjVqWqNzCzr+AUJXmKLd
q1MAtcttzMnVCJQrjdBCFm001ztICMNHNrn5buVMnjxZ1+fE2wYoBFxCJY2mtAmiPfST+gjKNtqB
IrF4c7kZXtgol1c2omDXK/QULPKu+VJHIbpw1NWsxJ4/BM4riJ6GYkUp5w3qLYosy1pQGDBaiMnX
ZBMW9Re82pZo+HSQlCrLwPnhm4l4IosuCXB6ozRhJc1BmRWhgUIsoFLUlj/WMVEHy1dbMG2+MqWg
KMB8ghaRGlMf8Q1mqAZBCTrT5ePST9g0wvDkL+0DbSMLq8JDc+VeAJSdRq7m1BByF5lNFT4fmqwt
R0BU5m6x/jMsTpVGA3x9L2IyH6mYjt02uXwM46+TGCkabmL2Vkb9k+ktP8VMPsxbdAQeH+zMGJRZ
sFJwUWy794dtKNrJ9icAfXnUgKvfOvrJzjHou3GQWQjRXTOi7kN8o5yrKG3rEIWr4HsHwzONIbwC
5NNZ25QqX+PyRrXigXcQIzS3cO4v/DjbDrZqSFqKcteb8LOO6Wdj1yab4BUWdqhpOsn5RfTma0Lm
fCwTWCRRWFgmaqzj4K4yy7DrGw2LpyFfI1W3By+K25Rx+G5cVRylg19YsLe5aZqraba5MEt07Ln8
5PUwGVTjo1ScbyZvCfasGulu0+NDXFK00uHDHPHpVqx8zadyja6nnpm8nCFb2xanMrbP4BSDduaL
6HN4y9VptjXbbXTsD4lC2Q5bHCJ5iSaUR32bTSJ+oYnUN92gwnM111e606bgnTjQcr2VDMuQXA6a
Eg3GJFXR9rqAI3mBuoMJyg6cWeXL24UAGO81AR3KXZctda12BkZ8UTEUCir2K7x1rj42McRoEvk8
99AWIAFhr8OGPdrNRsUaLvdjABKEcPKitSRpKMAjh6KvjrX1vwQr5Im+Pc+iawvnd82ZCNagAE2a
jDI0KtwF6G5aoG1QZ9HYAalcJPTM4MUGw9ogXyIGiuCEP5RgP0e48kBtm94eg95wdbWuW4R8xqib
4AyvlU4ZDa2ajjr2KL0ehwlhA0gQIxymSXieBGSVLFMOfXz6Ioeqgf4+6+1DBQluvdeQiADqQWRc
9vjFJTzP6D/7ookjV93hfC+n28nr3fdNrfFUwEIfoMO3nJND24aT2tVlZ4WfrrBA+qwVY09yGU4e
vQbVgYIwcrz6NA6LCG7mkPHhwYfZhWoa617V12tY9+bBTmWCwlX4o8wN2KPu1IkqMbsENjZE+TAx
UTaA6yX7PiITPGS19cq7EtBUHRD0EjdXlj2kqjBges5lLNEtpIm1tF7TaV5W9rEbl42cEke3AGXN
yuhcoO6J4tsaUATW8dJ6UUq92OUL8Gib0jZO7kBJxDeM09d1DO8AwQFFtTbKmqir97PSy0McMDAe
chgPuixLieVkxOdWLsOdpzyr0qmbN2D6BGdpRsB5HgFwPGyWh0+tUB/FxHeRrCBsU0DwrbE7pEru
4qV9C0qTeyBr2lS6id3DEO9PwouHOMNuaLYXVps4/m6nyb9c30ZXSaefl2GOsMFUO0+UXytm6L5t
+D6R036wqIGn5tqFNc1LSee0lX0Ni6PaYK7UUBO5v4Mp0Ry1xS92ct6OtO2bfBoT4Dx8Xl/GLTwM
09pfAVRE84ay92ppXZe2yepftWFV5fzykLqwCyBpT/vJC/qjXhO3X4LhtfPim8pPWvRI42kZUOOh
O1qxwW3jitcyrApPYB+NfGCKpMIbssycPpeaYz9e/ejcMMJyqJIOiIIsj56d2Ae3GgFvc/swzOqt
R9GRz+u0l3orD3wA0CrmpMvqLZQfuiF5810sj6Y3Nz2f1L63y1O11uuVhfJ1P45xU4QLn3ayJp+7
uauyutI4ZQIPOvO0DWIn0aB1aWVl/4XHaGiTbduxFf73WuljOVdr0YFJQ1M1wmAY3QlmXHDgCQ7B
xPlDweji9o1oIlQJ/KOpJDrlTq/3gpZRGoWtyCIfuQ40sKIGqZCcYz49sC4enpBxU6k0W3QPVi85
LKPgOUyT8Wu5NCCR60QUyRiu8Fw0PWgLdmuaNHoJxJ/QnoGnBAWeAL0OvNRMY3fE2w49NY6vakAy
byMMAYj2G8j7ZdluY9+RrFNJCNDe89OlVJ9UhP5T1zjael8+KmnXrI3XuIC9+ritbXtOFKINOgHQ
abiZkzxs5frSs6BFMQP26QQj2zgQFHj2aUV6F6YcQPIXYF8+EhtN2N/PCZpDzD6wdNc1dAUF4Hqp
dzOpyCmU7fC62QR6YGpxo9esgVKaeQ37oGpawznsh2cQa+EVYEaTeQGMS7NNp+2yZSHtVaozi4cO
Nld33QADzEYEQ+BSDTpfLsUN1d52QM0hX6QaKrBM1XJCAGE9YQNDYR2XjcqmAeug6MppqbLJUFRd
ulsGcqI+wdsXzGaN39D0dTqzJkyKeC276ylRec/G5bSKnj14YaRPsWn9fK286C5pV7eD1wAA3FXd
QzV0X/1J+Ge8xF2m2sa771V77/N4OE6Th/hQSfc+b76Fk4xzb5LXkQ2xFW6M3Q+GGpsjXODlWyRk
Cban2uYrxJk+B03/DEfR5K7eCjMS7yhLtMh+XT+sCgYdkmdejnP4EI+B960bwQ70Cc+06/fS7/ps
HbfliB1iF4bgg2K8JEXrSWewyBXLaVhSnMyROgtOHm0Cz440dA9HC1kJhmwBm/2jH3g6K0niZ7Ze
dkDn8eyXRdd3nDCLcr6DzzhXwLRdK/IQxv+zP8z8RkQAxNEY6jnr5UQyHvvzkVbIxenKn543qV6C
GNGyxYxvaIDmB6B1oBf65bHCtruBp1rXb5jt8ASBCKE5+Chw4B9ESxBtnBKO+nt5QgkqU0RXZDYa
teyUGT5sSZtAnm2WE6hlfDV0hte9RN2lu1imhQCxcWsyy2sRhmEKY5w/Bypi52YJmx0AhXqPSEAh
wfe4pN0KNMsprg19K0a0ynQm6osW3Ox8zauxYzufeq+GxFEBnSg++mtNbmLjGN46rLCSgj9ZphjI
WSBIqmUYHQK4/ksazW7O6KbozdbPn1U4LmejqNo3UoMNN4JdwWTUN8E6stSS7q3DeswHU6srwPI4
6dtOfIuqGgTQWCzzuoOif+18vGnJ+LjYHpiaqHC0j/aaezynia0ObQBQI5g3imK8q7M+IDWWuo+w
EE+AXET9boTRoEH0wFI/JYYeDKw2380NAhUmsxNIBy3pI5KrN7xFgtEHz7qp3u6GFkk9EJihyhvG
TSG2ZLiWcvKA5cgqDUEg5VOHzKESC82jquzTsY7Lg57YcDAQ3nC/ALrqxL20dO6zhleQ8/GUlAav
P0vZpmaVD572XrxZOfhWyZAm4Yp86eI2HPXhXd9addV0IbwqOOF12eorTy3dDpDnARbcmlcUJXnf
Q6gMFLGAGuJPTUUkFBTva0Dd4zYYP5shvxdqQvB0kd7Os+HWp25DexjG7NtFfD4uG/9G5QyMn0Z2
LhRKhXSh23bs8LDOZWc6dCD/j7fP7tfM9yXY/e/59uv/+s/XL13/P7MS/vE7fgPcg+gXxLD/h2kP
wl8oAfXGkaT6bbLLP5B2DFlDGgTBcCDvPrLc0T+J9iD4hYScRTFDaplE4IH/DtAON/YPPDv3oxip
dRx8QRRcouEJbu9Hnh3NVdyLVqHNBEM7FdIq8dYkga2ylsfqTLwVFbOc1SdwaW7vcTehUnYKTnc8
RXHRSNG/GQkgOLND0zzX81K+qsTnLJ84uLqy5AqOaueVW952bfdZKDKnfoOCDilQT12D61fdTkzt
hpJOU4MGlWwI5qyAPC1+pgS7JCK6QLNLyuV7Mybhc9ck8knaTj2hA4Da1m0ef+z5Aka1twyvOYD0
p9bN9Y1njUNZbmtxbSaK1EczNWWVB9BSc3CNBPJS6Cb4pwgFZ3MyJV0ehUbcVHoDW8kjHT0b65M4
n+BYrHu8ccNwRe0KWRBFGOoy0/QKcVozILzkFvVJ1MNbs0wg5kfXo/pi/lSM3kKa1CJTLTI2JkIh
hbmQz2xzwZlHa/8hqOhNE8IjhoQsQcKpEjtGHBhedKOZxc6v+jn34nn00Q4iIJgShP0pGFqHnkCv
EKKGxnbBDvZ/9TlsLhm8rrFIeceGziCkNM7ZNKjiJgAzjho7x38dv3TMAycmOMbMweNolkeL9uVG
65DcBsSTHm7OaZ02YGxVxsBkTXnlKCn3XC/hQ6079zmOS5xclPhsTRHJg/41Jt1StE0PvQ02rrhj
zAcWyikvoQOqAYHQEcbBJ6jHpUOsSgNdgN+fuAzgfu9lSMHDz0No7SuaTrUnW1KOOzii6jvI0uit
rho5osTSDc0U4j7f/Gnon7ughIrVCDuKPPBXD5mCxLSvk9ODhzDs6sBWz40+DxLZ1t1Us0rmMkLC
NhNSTfc11DmYrWUdIEHWz4h9qrEf0PxF4McYvAEPRq7ST2zY2seGN7LJPem3iOAFw3iatjD+uLol
ZHuhDZkO/7+T/raT+peRM/9+J32sv03Tl/+4/tb/c3zlZTv99bf9nhfC+Ayfoz5PYNTHsR/4/8wL
UQwJxf7pJ5ipEcUgLrGD/p4XSjCf7zJtiMU+SGKMv/lHWij6BeZ/iLxQSH8d4cHCv7O34uf8kBTC
Hp3EGGcURphEirkf8WXsxx92Vjd3bbnBt2gS+sW1yO6majbzK2VVf/zh0fwkl4T7fH8pmiBfgJGo
mCISBpeP8sNwD00Rbh3H9TiF7JKzTRA8glX/26GOCNnPw08/vwhODMC1cUjIu/vxBx8Ib70eB4pI
E2JySwEiyv3FRX7y0GiShLDSUJDyiL27yGoCyH6wIvBw57cIe9mh94PlfmVjefP3nlmIYzRkwNOR
F8M5m2C+zo/PLOoIMhVLf5QYPIVaUjTqwo32Ov/fXAbzrXxKYhJfJuX9eJk5WhAwF8OxLufgycC3
zAhw3d92iX/71Vx+yI/DXfC8GFJEWNUh9AjKL8Nffvj+ZbIZbEEMiQR0+2aZA5sGOkIVrPCpYFdi
n/q7dxUxjKLzgQBECAn776oGXyfTZHhwiKISkZgOzfslAVv8+UV+dld4tTnqkxAHWkj+eFd87tF8
twFoHIYjMwSpTxYGi94jiKVO6q++qZ9eDq5NzNGhQWB99xI1XRkSNLwHFZMAdvdAocUM0w28QblD
u9k9/PndXTan919aiIcYRUhc45rRuyThhuLC9Gt3aNzSfe5HUr8OZhMQ6VcNCx4pqQmGMTi+uzWy
kch9dJARRCkzPcOgFlvuWIgRFaJr+Cdk6FyUBxj5obLVVXDORqaHrHLw5RB5xXSFQVf6YGBb2i+q
qUPvflp9H9fWeqR/8bW9f4Xhs2PHCwLcmY/ylLybNITxOcBnR3OoACvuOfTfM85udnBBWf820vFv
LHsUwgiMYj/CpsQve/yPyx602EQapw+dmEnhBYJnZnL2m+t7zE+ZNwwh+fOv7Gd3hsuQyygYBpjy
3arH+CSqEXo6dDXXmDhkIQrG63JoyKqe/vxK/7o2cGeo+xEx9TkqjXeb0yq1jIQZD9G2bRmAK7A8
XW1/CyH/28f3k4tctnGcgDg2cCi8+6KM6pA8ha8YrNzbYwAAmtClpbs/v5OfPLOQ4nn5UQCAnr3f
msB0eNTw9mDnfsjUCmlCIlUHdiMcr/4XV8IFEBK6jFaLLrf7wyYYiiQOvLU/ALmtryE1e7u+7wak
1qvgt4G5f+vB+SSi+AsLHbvuH680Orjs1GsPiB8wYGEK80d4Zf7iTP/Zg/NjykFyciSQwne3U4dq
JJqrwwJiIF2g4+2rGZGVujPs7s8f3M/WgY/6BMgn+rL4/e0srXAj8LGDl9Ru3y+gcCbW8r9YbO/n
j2FXwJ34AZLaPl538u6IQvwV0uwsDz1PvoRD487IcwznpfWjh8637o0CNPj85/f100uCNEcVESCz
Hft//JoqjITwFycPGDZUZfLCZpKFtodoQoLKuXkYUs/DRJM/v6jP/vWyKEiR2kZRimOL+u9eKw4x
WrCp2euIiriwGHfwVfd1VEGJwgSYvFQWFiC0NPhEZpg/BWSSr4lX/Tr5qYcTjXKW3AwIMN2ioUTA
tYz66RSt0fQRk79ll8XYgi4patDu6cJ0ubMN3eKiUhptlJqSekK4JIz5PTRLdhMqPpk7aXtbg8Ho
lH6IagSY0nkkBKDiNiFFkJR+O4OgVLb6EqIBJQ9+zTxo51g0LItGv7z1Jyq/15Dq9Kl0eNzFVHr9
k7d6w4BshyYtsizLgWyzb9IaCRiXuYUIpEGWmSFihUeCJhADZiCTAy+gkKSRf29LW9AEiP7RNhqJ
TlB7n6LAoVVsqfWP3arK7yPDeJD9isjmx8Ywjma+QWQaH0qKb14nu7xE1yXSNqy52glBLVI1FXHX
cT8D1/A5As8Z6BVQwKJdx/GQDKPCdJVxSoB2VVzja0EeimZidNjKR2ndkivQRWEGXdDJTIJy97M+
DpeqKPnGPlpSIXKntG2/V9qpmwmbWpOhAy0fxxGMTybqctg5J9SYed1K35iwwksbHdlPRNBhKyAK
rGeNSWNgs5LOvXlumGgK/Q9YjanaEvQ7fJYr6MAEoaalB+pWjt0cHYQDiIPM6wzDpvPCCs5uAyzO
sMh8SsDzvpZ4zTTkf0GidNwm+yQd7yHzlwsQRSNRSh8cCtI6n/2FQjgZ6zC+BllYy4PTrbrfWN8H
5w1R2iKqKO33U7yi1d4iHu+nYXyKvL4pD7HDyTeM80B2I1ImwEoskG7QLNxmI964hxjBLxCOcxec
5lipFxfG2+dGtPQcr6v4gAZgVQXzpNIFiv3QpZPp2icRzZiYEG4j/9i6GFA6LPbLjEJkB3Q28Mlr
d77E2Agsy1m/ulJwC1eDNnUeyKj+gjItfNNzjbRBUiJoDHS3H9orCfIf2jNSbGUK17n5LgaNzU03
DRx2OSPCu8EpQThtCMv6efA0nvYWRi6GEziDNIdrjlEomHM4Zx7aSgwFmQMOuhwbi04FWWBexJXw
MGgsJBssCR9jfsBTo00S3bjmpqTgWhM2eXtURcLLja28l4C3An6o4dBG+vUy1QuzxNy2i5H3+Fwh
hIzXCXD1vsLOpouKU+hHMYIi9H4rqYfBJnE0fYhALPQH6EdTmTvXxJgQ2K4DcD+3sV3CNlMVkVXJ
C3i2dciDsb6gUoIwZIWQSZjzKmjaZ8D+I2ZHJRgZCC7BsLXAfKf2q1pd/djAw9SFW/C632BIVtsg
dtmy743rL9P5NHiIdGsHzFgLynDs8wTfBebltTHy+DZQ2FDqsCu/goIWUeaqi7dN5r5pIHBrH0kF
v4FIzqPKzjnr/fUrQEK4AkPN7ZZNznd1BghjGsAphs3ystqBhUk+tLZHgr6xsyyvSxfAKHGi8qG+
UUqrc+Tr+bdz+DI65Z9972+zNL/+3xrV8mtp/u8VmMOXev6v//yDlH2p5X/XXjiFlu0nPv6gCYjR
FxHl90ktnP3CUIxDQMFAfg6FBVXy78qLT37BEYWWDlFLnI4+RcuDDNivk1AxDxdgaYgZ0BRiSfL3
pJdLIf5DPwy9JUgYJxhbBG0df3vXOW7xFHgLhowWnbULZpMgcrWvFYaNArBhJXKJSY+Zpb5ATnMh
bm9jzNvL/7wOeFe+/f4RGOo2/CMe0+XXf6hGfTmqfhonXmDghNpNYwDfEyHYwlfl36tGf70Sio3g
UljhX963yeE4YbwfWaKipRTzB4ctzKuuaf/ifv71keKhhsgdYOZNwNCd/PF+IB6T3jeMFaBLyO3U
O6Iz7D8CUSIyE5iKCCwdxrHzbqLVhB/s2vv1X7QS7wqry70lWFAJhvBA64vfWxUJ70ZA8D4rHHjQ
ArsI8AxXJmAndbsHYdZlASm9v5BW/MsfqfJuMUEU8ClcbwptBXXsH+888YHrNWQKC9JBQU77CvXF
0WMNToSt8oekSFYKmH2e6II0czIiWVSSEHmiBHLSrZg99jxsBKPLrGrC626IGqSLbTR+UfWcCOjr
mI+RyikJrka6TQgkyA2G87p1iKv+N3tn1l0ndm7t/3LuyaBZdJffZrPV25IsubthWLLMou9hwa8/
D65KRSKp+DPX5yajMiphI2B17zvnM338EUjeZbQwhc4YDSn943JgXZbiQfeqQp0heTfdQ8siLr6n
iCmBhNZaOZ0iY4oepZWkn3lZ6b2bW+LJy9j8nGbd8PvzIkURxj7Kd+5jBN1fF1fZzl3PrqJ4FJnK
LdqVACrPvUFzvsT2HIl30F7l8JiJOT8T4BXHk1dm8AuoB2Jp0fti/OROMilD/Ap+/S4acvNDDF0T
Fmripo+Ls6AM8kWO09eZJPTIqhUO3lszGr6xnzOerdjWEQYUk3XFdhUZcaR8ZwwWoaMvavTRAKdi
jO6NNyy0nG2Xx05vCoX1CgpFFZd6eQ4AiY8Co2CqwbWEnqQ1x7FXA21hvBjsBCqESkcOo/FF2S5e
EzpFYVF0ce3ihP22NY5imJfpkEeD/c6TiXqI63jykWUti39QeO6ukWyxx26NxHsucmXTHPHsdlUY
GeK4IAM/05MsMuCjLbMKHAYK2KC8ftGoEn9YkAKiDETj7AdmVxQ/6N7juY4xLiUotbPxtmzHpypN
cDTlKdLFQ+vZICOEp1De9FTbFg29DcrH0Q0xmid3ee9KrHuO/7mNR/kyQRFZ9UM6WxXXW6zPuQVp
B09Wf+YKzbsqstkdr1LNF2jjtPwWmxfNjqQzxWU5+C4sEmWZN0r53koXNPy7kbCK9ugkysGurWIT
qVjF/qQyXfx8gFRQfpW6wKzpiemdMuTQBKJQpXH0EX8n8NQ0+bHmZHFX51muhYmgOXOOyxXzKIbb
OPSwgKUfC6BFIPZidvHO5UCdFA3y0ojyUok0Wq45JKTFsTYL/x4cQjPgbfWLNAB5u5x1qtXGAJkV
vMkhKi12xYO24N+CvVWdC1ynT2IErMRmO0feaUa1BzoPuynNqip9rl00L2xWF70Ia5syBYI4R7Pe
p9bURwEG5ZKeucJEmoqyV0FCTf9+Hubqi4fC7jnuV7gzPIToDu0Qvo6MA8PBsOv4sRlcvvF0MroX
FwLPrZ/ogtNB3qV3c2L0kDgjPW+PZlKgOfJszf5IZbP42oL4/eGXvQYlucnHr93iRU84vBSWI9+Q
WBqnEjZEJ7JCh4SJcfg97r5ZxwWjgxrRwbdg2MixsB2Yy3OPerOCuNhWqKAPhpv6t85oy/5ojqXx
KYIMlQVGOeDhiwukozhWSvOd3qeIvxyvNzBgsAHnnxtNR5FgIuUCkMupFxM9Tv2jOVFSQGTjL18a
zdHkARZX+Q1BqsKWI/sKxV4xKIeJTDOtUwWTAR8uFRrzCD0A7V5Exc5ApQwL7dBqSx6/t+ou7cCw
FCMae6+eirMBbSpyvAlaBeCIRvODPEkmeeJ7r6LDbICMhuMZR/xz1NKJdEZPfaNOiookq9xaD9n/
8pf1roVEh41DjL0gbYFBqHHS5aWIEnjL9ZRisJ4yr/wGyKi4xRWLODZqJFtVq62W986slQb+hzF6
5tyeivXnhy95rOkPjWbnESMCJfxBIbtPD61uTilg1dqgcCv01gtMUCHukbJ55h+nrkSHWUHoPS9x
g7bHEul8dTkNPV+mylqazrR70kOtl14RRHRJjV+saj93QK93SCxpjkOR2zAsdly22BQYKdgNSQ+h
DOEOtJ5AdLSB8XuPKI7UkvnOFcuwMi+adNXPKwOxPaoSU7NPgBGd4Rd7i3Xv8PZmANa4JiVCVL1/
bCZf75WWaoJDj9IoTPJKu53MAoHMpHmn0crFjUz7l/++NfuPP+fTVKAyJNi/bgrvXsX0O5Q4TbVm
sO/y7q4yIvsyXfL6XmCI/VVBaC0zvf3rqK1S/KKrSGuG7ejb/UPbIudnQhMQeuLhTnoAxMEpD64K
9JbGDej70moBfKEeClNt1stHE8hYdMQW2adhT8klPzbCQZrfN5240YeyW+0XFjw9FojypR0RA51Z
WLcQeQLmofTi2b1zYIOcZQ8zxp/mjzr4/x2J/odGzKtvaUVn/km9/DNB8nXwzU9xz/q///NE5BD0
YNNH5LOiO+DCmvzrTOQZ/2DDulaKAfyuEEpOA3+eiTTOREK41DzWRpdF4VDnX/55KtIM7x+ULvV1
s2uQILEepn4DX/m20Ls2oteWKj1Pvn2qe9t+ibSjWIsJaQgbfVndBvZy5hhZdPPqkdz+8WW/zppY
p45/fe9//gpnERoKHsc/c/u9w8upmoxJdm7rey31zmo/+SaVeyMq6VMmHG9RaP/477+5XnP7m4Cc
bBc5k4OGc3PgQ69cli2b3yPEKTbqWqTdx94QXUPt/qbG0bpRpWn+YmCvJ7jtb3qWxdu2qC3QgX07
rqc+i+eqG7VjrSXUtGR/CaR+YdeM9/W//3X/6YnSOaZNTeWcXsDml4yK4mbsASLDITx9rEpdo9en
57jfR7aZJT1LS5/601yU+R/Fjze1j9fv8t/+Rn6PsyuTM/IwprF1Kn11isVsCQNTmA0uVW/UqSz2
xoeiolWLp8qUf1Jx//bX/u37ZOwgvdA5YTqW8W8NKbtr2rgzRBu6dHmCOunGU2G48hdr33/8FX7J
1TnNMi9v/iY46XOep04bDrmKbqCFy6PGOS787+9s+yvo+tj5rK1r22RQb8//iN+tTiRRG7Ifmm99
Nj7obp3yN7/B9Vd+NlQ4E/PU/c13XxtSdGWOqW/oF+tQFcb0obIi57JujOjst/8gl3K/IZC0uJZj
bnYMWFh7m7QJCoKz7wQ+LlvQJwCTf/tXPBSPJi8Y3YXnrYfxVx9cO6t8gNrA8X4ycEDpA8zKeYl/
/+V4bIeRflimtSYsvf2VvO2qzMTGFLLLcDBxp9ahGOCX/t7fwsTAXC+4PBO74a1Y4td/CwgVbIxt
Skm18dPzNKqVcRahvBO/mB7W67yeiAgjtTzKcCZrCzK5n9E/r54ZL6EdBx8Xrat3Kix01Z2bmo4W
UXiQE7xMlL9oGK51ure/6PMV0Cpc6yIO88JmByWLqhzG0dPDpEurQ95YACMMLcNGo6eXbFW+sYP2
z5ZeGuEs7e7KFHnCsTmef/GXU7FcP4jXfzy7OL4XVkd9lb4gBnv7kDtiV0Z3LMZwik3hciKsEEVo
4+LCJ8XCUWdHu2aqOeLIA8YFX98vPkZ1Hnt34A0BQWj5FL/MuujySxg4qrtpFIaUz7bJXHdbsZYW
l36nSXzlVtEyvQ/T5CZBOpntvaayNDmarYPHqqjE0p7nqwGrM7JpPGHUaK/1auQwrqDac5gz6+zB
YnwV59LpXPMsifsBH/2cePIIWs/sw7QfCDnRwZB1YcOZChDMNM3fiaVIV/xZRPcpNpqOIr90iuSK
XCaR3QNt7earLovV1ZDaVCp0l0pMEJcSc5r8aVQz/nCtmRTlqV6IObOPcayBbEoquEqkl3hNgOyz
eqR4m0CV0jts+aUdDWEq0uQqLVfRbxazm4TjbxK1M+jdTWkPVn1H2AE4Bo4phYvadB24+DldfOJj
hH9iGYwKVEEu8XpWeV+YJDw4mhnCKXM/dS5a+qNpwjIONUfp4lAZ0kL5Ijr7NhO5UwU0fcSVYL3z
DtYyIKpF1iZOlQb+PShjC41+4TdxCa7StLGHCK2yj2Q2wRQxO+Xe6+DBSKmhPiCu9J8mQo2//oe2
tL48Qo2lUgf9pXtOezx6nOzlALBIV/FX0Ew+Frva+qrJiRwII53H8aBElg+H9KdhUUdZRdnkDyNj
XU9furhWPxZRsj4PIv48rJbHRNerCD7DFFlBVMVDF2DwcT4TjOTRJIp8XMk1J69rp/X97GBqHnRo
362fMyAS8jzF5LmcetrVdDBrx21CM027y7iFHXHoYSlUh6ji4z5gme1O1kwhIhjNn1o2V3/XNk77
kXOmBTYA+RAi6Tap9UClkX821kBoqCT+NHmyXoDBV2OSUSeTxZlGBeNrj475s1bMzqfpD1+oNzqp
V935etQtN1jrq2EIe9csz5IomVallOnf88pMcbTsSUvCjM0RKmRf+R+JeqnRBGsdISPJpMz0ytP6
MT9rXWcpT1mbDQ5xDV5TBiamkrUthv5pDbdy3wtqFivTSiTagaQEk3wLGafGzdgaWR99ybwFp2+s
poF3EzvfFzOvH+peAdvqll7pB4/YJvTPohnhJA+2Fpa14a6FmiUFfOgm4hCNU/lBTiTrHGQU1e+r
yuzZGvcGPWVTIpYOaCuND+5Ai5FSXOo/ZHLKbRAGQ/ZOtoUYg6gQVnPKc9wiN9bkiS/aMqJVM3qO
zVc09lUaaC1ZbyGGodQhc01nOpKltG+IzDJe3KRevCOt7ehyouOSQ2xy5/lkg6fQgsmvcifAkImX
/YYSqaEFXrIgkjfw6Uwns/KiFWiSEOhVlhhFeqnJLtAT27pyM2atEAqv34BU0jh0pphMbaxH5dzg
CtL6H5NQHgg3ppqU4rYN2lDa7ng9ji1GQjj9SNvNCQIsDrw2xlvkNQTYGK0ubmwYr08VC9p8KHtP
KtCNyn4ZxFh8tFrRxWftYIovM3xAjEJ68nExeusLiSaNexbFtQ0QDghAeoTLoz6AVITI16RafkH3
ujLOvDllh6EnVV6GZF5o0FBcV3yBSzs/TXNT3XtU2dIjxX56jIAScabHcrGToCFgToRWZUYPeB0S
87rSfMKBaplh8uUJ68+V6Bo4snHB4MkZFRMudtsmYSTpnB8c03I7oP7a5BAgZ/rjhR27zYU9DogQ
c5fNzljI5hO8OixCLmVgFcy1qF7aZNCuliz3KLkhVoeA5y6fC4QBfpCyz6gPmQZWMBjiZKqYP2ZG
o2tlQl549SjO+JbXEprfqG+0CWAs5WZfYj6eh7G7GiydfnqZeZQEm1owIbMXABeWLNoxHvP6yWYO
+E4rHbuyJTTnDpGuTTScWIkXse/jNRtZiUIaKpjWk2qUtzTmVu6ncokWq7IqxWM2WvJp6DsN3pWX
+JjOW/KUkPf6RhtWkZF9wPNJfT1KTW08S9o8XmF6FWCO2hDZewQtiX3WW04FEErmQx5G1G9/4F63
xqMt4urk9i5RIwg9GvNWx2Z9Z9n19A5ocPHc09i9TVdyxcGtZ4/0sBldOCVlOiFwObSHSS3zZyUH
KGBNZPLpF2ZtfQfM7s4XOfie8pBGRY2kYy5m+zSLGlc66J1yQPHQM19m8SIwvvcyvR3Rv+hBkQ7G
nb7UEm+742vNCeVQPwU8ifq+UrLpIGNJWwRRiVoAPow/I96g0BJIT5uvu8Ea3ZPJ0e/O7OnoUE+m
KnuQkzPb546QNXhCBWpDtUYBB0XrE2IWSnCbvlu5LpJMa/4huhavAca8qr0WiMRN+Ac5rSBad0Qp
Oa1Oq9yp3IycMOpJ914uGdpzi8XNUJpTE4gyl+8NyEpYZvBO3/nWYDsB+CbLuSGgx4XnvuhpFKge
oliBW63nvcjoTrHE9cy1g37TkupNATyLukfmHDAsLO/+u3TSYRHo7ui8NFQwz/K67V4cayHKBphE
Op/FVTR8GId8AfSX9zIDdSkVFKEWE/xh7ibtK9KxBXYUbNNgFkN3H1mJeC8aldnholpWFk/mF/My
sk6VjgGeqmCm+zrTJoFRokQf8UB78ckxK/N50VEnDrmAU1pnpvmxmku6BvTItPegEpzu4CaWfBFs
5N+zDdCfhJUBES64tjzghZkBREZCfzI6YdzWSd+8sMODzRvHdv+o0dQjEChiJ2MiCWnDHjPLcmzQ
jQKxAqdyZ/SR9qAVRmFc+OZUYyBylxzhhxyflsKbaDYQBMJKY5HdFTU9fGfl9mz/QNmmh74Hxc3O
2Bguyng0kS6bUXbPMXNZiDOqxQctV04bRNFSLeHUwjI7eI4GZQ6dt13StxqLnKK52eC7nHwI9q3U
Ddo0VDkO9Ev4Xt3I825zlxkuYJdFMMQi/OyB/EZuMqO191SYpHYeFHzTWzkB0AyyxQJ5LwHHiZXw
BZnHtOZSPy5T1z32TeHdtCKfiWXQmigPBW6s5mFYIrMLqAJHw7nGviEBODR380Gg3XLQsq1KjmjU
csl2liCrUIwkPbEMeVI/xHghCyw1nb+EQmgDorHBoZJPihwdLb9vBU0eha8pwMuuPsaWW/crHzxq
4CkBWS3GQ0V8XHxYrNL+0nu9/r5fKuCVHmwkdB9DywDg6WtPul5jOtXUVDwObeHTEzPwz6vGKDv6
ieZ4u+ptIBBSfBoJ8suqUztj1kbEluR0KKSS1Qm0QzwcrCarYYTpmaEfJn+swFxQBz9antE+N620
mDPMhs5TZ880O9LJhbKgobnjnMXe+DvkfvLOxlqI71US07RtGgwnB7D0FmuxM0FwdlwN1I1Qa4yf
6K1BP84LiWfg/tJ6PmVN496znxv0AM1X8jhyRmjCyuusC1EBGj+Y8eo7K5esfG67sb0GqQfbOLVd
wI22U8kXZ1Ll+7Fqu8+61apHnlrx0iR1Q5oFnbSasrDE2N5JEqb8KHLIcpHsgxPilr5WFaW7Qze3
FJhpV/jvOAORpeA7VUkIGADkMfBm4Pv4rFXRHdG86cYx1bvycRzn4kF3V967rzfux6jw8u8oLAqH
PL64ufDpDrYHwqHsHCDw7DBt5hN/R8LcdENTCeKZkJn7gbhSOly11uBgsLUkXwILysdXoxUTSPVB
NXSAW+TSh87I/adc18nM8fPR5OyQDuqR8aUDLUB290PCYLTPMn/pvkF0Is7L4gzHFJuNeXJqmim9
tlq3YKZE6iRJNknnb/UweQQFLunwZWm89jO05AyJE7ys77HS6z6QpWfAq8v0K+z+84Od1pPAaZOZ
1VXfa+kqN4m97zTZi0tLLEDaZmEOXwd7Lm1mtTi61rosfx/Pa3ygX0/vpePAF6En19zKuGeBs0zN
Yl/NafRcCrv44ccQtwNt7Ohz2W2lPgGnjqxDUi5iOrTgHEGij531PPAlcBpJTE8/IF+Pv4Em194j
1hu/t5JNwKEfypVzV6S8sC6m01L0Cc51qMvTAy1O9wG+ECOzSDX5g/5I8UEZQy4vuzlesWExMlNI
C16fHOe+AiYwGwVkrlKby7tUEMQaul6l4kDFmJCDYqr8i7KJyqcMpWDNvOY0xgHc+pwBa4NveDDq
iqSBrIzKmUauWz7bGU7ywHRajx2T0+ugHoaYfYjdtfO3yK0QRmpe7H+2NBzmLJzLLMLWLlyACpkp
eIlJ7V/OE4bVA6ip5crxSlCMVhR5z1Me4fJscqPl1A5D5tKu214nXHKuPqMrk/NVWiNXPrBKDmaY
jT6e63Y0+BCceqVUkxxhoN/InTuQdACVUu4JwkJraV9qd+pe/AaDCAgAYGesKKo+MVEX72XTzl+W
zi8eXauaQT5C3vsRoQeqw1GV/bPV9/HLMKqs4zEsZU8shQZey3em5sfMI6WPOjou+oXIYclsTfFh
MjjWBG1ZxedmYRky8Nx5/IpVS34adJETDtDG1Nq7EhleoHu9YzLr+FFycoYOfH5EJOV1XwpqFw7b
bSPQ5gZtcWdZ/nTZ16ivVxmjy/KQ0Bwm+8WhcIE2mPRhh8V9DsFqS45iVQXFwwTjReOaqBr3iMty
/EC1Mx2Ic9BYnidlcIizmrqrQHxDiGO+b6LsvPWw3J9c1eXLx0yLYxwUTgHbPZ4y0gbX5umLywnn
DkySetG0miZwbisAnXlmLBBTyxVGZOZCLYcxKZo8gD5DyKpNhMnXqCFPV6T4XA9oYQ2ArKaXAnJk
428FcQ0ZL8SRigp84ATDbbk9+igrbeD4XCd+Z904RR09ojSYSuuhN0C0A+bCVEIfchj9dsWyKU96
D0tvQ9CjBiGtI9QU2nMu//aTC4bxQmYyjlk52uYJ9qZC/2DqXXw9Jh0LokdSkx0kOZhXvZpqtQpX
FTLJ2aPAWYOoUpeC4LskdBDBwsFB0shoJLj02THTPGcBdjz02EsKdB0qHv/pj1CTCfhT+g3Akeaj
pjegAcx6rj6Cpxcf0q7w7KB31oGqqyj5pAj18akOVvP1mLbqh+lr5neUxCx05pxzBkJiQpe37jjq
H2hG5gDAXBv2TG5MKfqKtBn8oHCy6ba35G2vGYA06kK2t/lsOYQDDQPJoQXNi89q0OyMpruLHJSG
LnlhMcuNzTl+liJkGvBZZ5MhLy9iN3eaz0YK8PPaX0obOJ6AqRb2HT2skGwT3tTBbPPSIS20JguZ
jQfYWsKMOndiaskdLbU4E0KMvC7SMhrb40IWkneBSHtsaa16eJHOiO5WdEU7e0JoG82x94NQVikD
tM4VjuVUepCBJr99UIkc0HmUQDqPdq7Q3xx0Le76S2yc9vDQykkRWKasVYuyZNQBMRr3Yrgr4c1F
V7VyZX/dzgSFJkfNKb3uPWWjTh8Ja+opOAfVTIDSbdu7S3dn9XU5ffU6x8nfxfXUj9FpMiPLBWdG
ONXRGHh8IQGbLYVNBm3PbqbMiEdkHEh/JlkyL5fkru56Tz8zkAD5QHAsOFiHfvZ9elKEYimWSU3U
elNcozof2znQHT9S43F0GpdDTV+2qKwQwSeQDQ+tH6fKZcvJqY0cD/6rfqLt1PLIdDl1kAAFnH6O
0ZYCZGJnWitPzbIeQfQ8d16kqbc31jjZTGvNilM30BXYz9JMxXKGbJ2No6pgibI6AKoM7ES4HL75
K1YyetIkc68HY8Up4ZHpMHXjQCMcpM+AXQ1yJPDcrAw2x6oAVvUC7yhxqX6CDzzQlKiKF5MMU4tQ
EFU47pVRoru50s0GdTfhBKTBnacEWtfPidsZVlDqY2LAw2Gaaa6VFzfTg42mGLp7VNEIuB1KzCvU
zMzcjoIKJbtlHLwq1ciunDRRJh9Yt7rsY58wxQZkvsMCF6XdpI9E55rVWWQ1XnOVtbYN7SZViFsM
R1k+h3M47kQ4z4viPDkMyO1JE6AZcCxLlJVo4E1BZOlxYDtXRoem6Q333KpQIl1k9FpMYtKpvX4u
oja6p+dTWWaoOrhuyVkMnSdTF7PRQa0O+9FRsXeWrM7/kaihJLYoHkOiGyKKyhyY3ByZZNfr0MIn
xArJQdV13l5PbmuxKI+a3TgZSUaSLIfQcQva0n/0rP5PPfA/a5/k7/XU/6+NX8o+eWtnX/8vf+oH
bGuNuNRxjZumwLZu0WH7p6ba+gftsLW3Q0vddWwHjck/9QOm8Q/wHQLLGy19LMY6/7d/ygdse4WF
sAmgnWb5Pz2tu+UDmmmssl+bNvTbFotogDVUkczDOB9gFc1P0fDx1YO4/aNd87rN/LZZ+teV7U3z
hpqSzvzJlUn+ZOcGwZWM5X2X3rQrkwXbSKPgt86+e6tb2m1uAMHYd+2NwqEeKHxHQDpCfbKWm8o2
ifGeQaztu/ra7nvVzosMg8C4xMtCYzzpOFljQiX3Xdl+e+Uq1ZmQPCOjElOOl0tJySXPZv/Dvquv
L/nVfeNPXqbSrXJaty0kbpGCINXEp30X3/SF3Vm6EyfxLByKDCNU2X+b9OxXhvO/+wwZXa/vfPG6
RDSunodWR9BHvFwnbXy+7743nVIeb11jdsjCLu7Md51dDs8WrD/1x5z6/6mc+NcA2gxNt5maiUU0
h+o9qCvOwMZN5Gm/RUr46+JiMzrt3hWoM7l3aT4TVxU4sb1vAG3VhxHYAOWmZg4+qOSchR1RaNS7
dj3yn/7MV99hMnZZJ6iehhQ93kfmGJ/bJN/8ovP8N5/K1gaBy7SqO6POwxbL1fPSFvFFl5r+xb5b
3wxQpPGZqkZiiGxiOQOKTfsuuxmZkWfjpkq57NSxf20N2HNi+ZXt/++eyGZklpbHdrLkKyFbAerr
ZFKApUO9787NtyNzzIy+JtuMXCYXp0muAGBP3tDsfNybwYlLJiLYjpnW8/Mzv6MXBhmi3Xnrm6G5
FCTHx92Sh25MFVTYxM/PQIv33fpKJXs9ZTnmMICj5Op1Skvioap/C/Dx15hf9yCvrytMURJXMOch
KQk3RURdYQ0U2vUyrc2ySR9B6v4i0hB08AWi++KbxMv3C9P333yGW1VX43gdvHArDVNYHV9bR0dy
4HdtuW/cbwk7S6FzSBFOGkZdclqmCp4F/LDfklj966FvxmdezQMCfx6MmefVMbJL4ONO/ysH/t89
mc0AxeajU8gqCK+jRqgLUnbG7/te6GZ0Oi5nLJJr0rAbBA3LQYAPHvcNn1VM+/pDBF9MQxixdOjV
RFzABpCEI+689mZoovamYmM1aWgAMDlQUjynlFgfdz2ULSSkp2RBB5Mbz6b4srCQ8edpdrfv2pvR
OXqyLADh8JFzWd0qH3EQ3e679GZwlgpDp1dy6ZZm7QUe50u9Ve6+0WNutrRZTuGn7bh4IdODbR/b
30NY/DVyVl31669EdbRSC9azENhvAO6AwoibGvs+k58An1cbCaRt2GocyWfSaCLopC5Cx58f9z3v
zajMI408x6FIQyfNCcCODH+2v0CSrep9uzdzMzhdt+pr2edpCJY38LRPsrV2vs3N0JxdbVCRxZUr
bb7sAcYDblwe9j2WzdAk7jodRneRYVpMT2RtXEd23ezbLK/G5NcfS6W7g1KS2KKRvOn7VFePwo7N
XzCJ/maWNTZDMyqbJLH8IQljbOiIazhEIObYtyobm8FpxgIFWpPLUE88kiXL8gsHIrnvM9/KVKM6
4ySF7zNM+qwMPQ0LUFW0+9Z8YzNAS3yIxF9y8Tr54qNHknhnd30pW1G8ptdpGltC8sBRV7aIPDlu
GtXO17kZnn07IZDU+FZU/I21IjtEA6jKfXe+GZm5lxjTUKxvMzer0Iv7j0SoevsOnD+lu68mLUqj
ZOLEXNztSciyz8xq54q8NdUPNnK1ZeZVTmkf2L4+HQYnS/eNTX0zNmEFiJ5CrwwLr9EPaUHBM/a1
ad+3spbIXo/8NIW5PWumDM15LKDIQVmrVTLu275tDV72ONLJI78jrHRETeT4IrZw9n0rW+hiSrl3
NGUhQ9LpBMFDIsyWLtr50DeDU8RU0hvpwAlpzPToQQgPjKKR+4aQvs6Ur75EJINDrM/cukc071Lf
OvXnXeNH34zNtvCWPo5dGcIWg1qCTONunDxv59U3o5Pk5XICAMsKRCYI6Ngcxc6++96smy2sggnL
Md+4hkBJWk9qoPyx79qbdRNoHSG+6wqRTVjY5QwMYVDFL5xd/3ltQ23/9k3WjQfSv+r4wAdfHcaF
FpIPk37PnQMAeXtx2eV0lrWGi/fX8MeKcdeaCTni7XVdE/DIuEJwejqeoKlvljHcd8eb3Sxu3kV5
fs8dE3RKi2XXUgns4u0Nl2IagDS2rMOeunCM/sqCVL3vjjdD0W/60pOSAFprcS6L6caak1/A9/7u
09iMRXq/+qQIvwUblKb30uoeMcxnu2YQXEFvn4jCcJG5ildYEYDUejd1E+0a5IAXNlcWlov8jOVG
zA/xQLTuzo9uMwyNXGgtdGoJ48t4JvIH9ZC1r6AEpvjtPfe+g0ao4LNTdTScgQhvAmtCNbrrE/E2
w7CAf9vpav2oK60NFxPjAuSPXQsN7Lm3t24VLvaEpuTicVl/I17EuJY2IIud974ZkLnvtGPqc/mB
HLrDKNVZH2vWznvfDMsaGYjXVOwz7axtPi1RNTgnsFMk3+x78JuxGetg8NO4ZoXP07vMUFBM5vN9
l94MTtLiUMF1jB98BucyJ3UsWXPQ9118MzirxsF3Nq2DszjDVfN+VvW+5cbbDM4Zz2lClCqzVemd
I49qznQkF7sOr7a3GaFZkaWdYzHLAmBEb+nGy4yOGPHgzo9xa0hr9WLmvMMP4DparnAMfU8bU9zv
eujuZpQOBPxZJtCKUBgPgCYAsuzrOtI0fjtEB4IFJrHOiKYkFNiKuoBsG33ft7I1nrtNlWgKGxww
1upcJjeLluzae+MAf3vbOdJ96mBMW5nX3ebE0J0cObv7lk13MzTdeTFM8lHccPT78XoA3H3d0IjY
t41wN6PT0es4K/rFOSVpGx/bUZQX89TYO6++GZ5ZaWCqaEm8iMe6OPNbgtWiHr/jvu9wM0RdlNrK
6BNmwmgaA8uN51A6OF33XX07RjVvmdFjOafM74ZzXJfGCU3Zzgnd2ayjelRoPtE+zskb6uKdb4PS
zue033fvW3IztuW6qWKeTD9k2hFSdhHMJITtm72czSj141EjHSV1TrgstdAyI+eitUCE73rua+rM
6xNbHaUlIhTPPkUo4cKcvJIr2I079y+O/fbq1SxNNc2Vcyp8p7xrRIOyKcf3uO/eN2MVkSrRJBFX
1xssM4Co2R2NpbPzyWzGavKT8CJK5zQNIHrSsfc+F2IY9i14q7rn9XMn+0aqbMidUzmb6bmWSet2
JEf9bt+T2Y7VovB7E+fhCc87phti3W8m09b2bV+24iCSbi3EtzwZbFVedaidZrnRIQXsu/mtQkjv
IkDEGpf3TIO0L80zjoUX7xMJIbF6++BdYwYnktS81kbeNZoqruvRm/ad5+zNWPXIlUGrylulNBmH
WmYYBE6O3r7nbm/GKhD0wi9jZjFbqObBxmL2Q1bJ7+EY/tlXIXvh7YMZuiEqSsUM7Ptk7WLuwrHo
J/m+OXKLNicQDbtCz71bMtOuSQvSAjC+8b5V296MVZXOckrs2DktfWSEyJ1ITYD7s28G/pmn9aqq
lQLKtrw6sk+F3qOAnTgYZLlj7zs/2puxKlBjpa1g1e4xjp66kVyjThR7P/fNuoog2IjaSjJWWzGf
qUXPz93YGp92zTNbudBI8vliVxNXH3L3AOsyD5RhVfve6lYy5GCM6lK34Hu3R/OcDaQXYMzJ9r3V
rWbIN9uulKPunIxZG96pXie0NLa1+31PZjNWySA2YJuzNlW9ab9Py+zJVIu2q7Ztb0EzTWyQ3pm7
9vq5l0drMsfQFlW+b6MnNsuqPTC3N8PIJtUWt6bbJje287/snceW20a7aN/lzuGFUIUwBUmw2VGt
VitNsBRayEAVMvBoZ3pf7G7KXudYsP33NcdnarkJEkClL+w9uZe97WIzUg3sqq4cOzdKO3fZlwpd
qKID/MKvvllVc9pQjMB0mNytOrk1M8uAT99gFb7soW6G6tKlCNlGXnff7QEvxDQgggvpL/z0zVAd
rcEe+jNvb4Hh8hKIRhwbYrB/kNz+Zd0gtcG/zu+JWWhqiolkECK1YI3I5TRZo3pl0f6ZbPofOMt/
Lx/bKqK6n4JzU7EbdcMUHKwGDWfumMOVFwM09VJJI5HsuhMdnDeBVdlHfHn2u4It/oUz3bbUaOK4
oGh/c6N4HfKPzeJ1P0oxVZcNuW2t0SCmtBoqS0ag+IrrNpUJpZfKf2WmO+8P/u7mbdbekg7uroMq
HeWjUZ96E4/oLjerOgu7QaN0GhHxlf2UXLb5dDYjvKT3jlMWE2sKPuAgOpsWX6Veg6WdP+Xvfsxm
iI/gCSqaTWSEiAswBS4H2ATywriisxni0vRB6awctoJYxQ/sb+sdLf/OZRPItgSJRhw4ZFnpRQsd
q5ziDP/K8/3LskG4UX4dgnSXT1mSs00BnKy+z6pzb6akXt5dNDv9pQpJFjG4ZLYpvWPbB9uYgqu2
p2vmsk/f7JtHU/PwDTZweT8uZx2i176opLEvq6GSW4Tg7LntJEELRx3QF5rVVw9uyCiM+bLZdVuP
hLWkqDnqctBNVP/BN7vsdkU4+UrY9R8G8LYoiTrEMXPPb2XnFGOyK5ljd8BUgofKyZxzzzwUKfJ1
ye6yh7EZwCNh+tz2Cg/9p8IcLlp130xWftnJ194MYCoTVr8GPx4lpdbY3WEWEc4Ql50EtkVK7jwB
flLsuxZy5891NrchRQbi6bI7s1miJS/MImb2F505jTek1vpobfvLCqykvRnAUNEgvCSS811e+hDY
g97sgM+I9MKZeVuvZJF5Ls/N8pGu7PX94MfiRxv482UPdluwhGE6VaPNp1MAHRx8W33MZLnsL7rz
24KlonamcYTWGU3jPD+NtbAeoAKVrwywf1hUthVLFWyQwoPcF3W21b8ZDZQv2Emay84C25Il35QG
uKTOi4Ie984p9q3mqWcUGJe9838pXKKTRZmQzCPZDkEY0+wT0UjvXbantjbjNddi8DHfBFHX5c59
VVZ01naF9/Gy57pZcEUh/TpN/SDyO5qHDAjnz0mrpsu2ItvaJcTPrW8NThB5QucntaRVCFVtvPCF
34zXOm7WwTfcgD1hQRGQdKpvKZ2VLxfdmW0BE5omEaCm576DcXlPYRTNp/mYVG8v+/jNiut6tLJD
PAoiA8RNvwfygjooiIPlsmDVtoapLdJqBmEXR02b0zBeV+4bj1KmyxL52yqmyonnfGzrOFqsM/nd
7UZKmdRrAs9/mA7O/OQ/h08b080BKjYx8RJJjRSB93ByQE9ddufPV/1TwAeqXtAIOjAj6IlEBSrT
uFJ9GVz4XDfDFRt64FMBExMUr9u3KvfS+6E3LmvJQ+/363evSvqVkqKNo1SxrYcv7Nz3+AMvrBnY
gtTRkgSVn9K6rhvzLOA08i843vuvl934zXhtnTN9xK6NKJso2nPH3I7kSP7wkk8X25ombw6aOBed
EaVBZT27TlPuFbrZ75d9+ma4AsV0TPb1RhSjAjsMxN2OE8iEi+Z4DLmbx1obbd4FZRwlaMzADy3F
G3hyzrfLvvsmWrXMTTGfk2RR6ZT2XWoZ+l1aAZW67NM3g3U106p3h8WIRj3OH+05Ka5jOJcXncxF
sBmswsuVDW4yjmqwPdGk8vssri4LKGFc+vW2x9UEfLWZ4siThjpYyxzjSkjTi7YFYLc3nz66tTKK
0YjEKNWhN8z8CGT2suQb8q1fPx20BPHMVRpRDy56PelS6SdA0cq58NtvBmtS9Q4yF8eILK9wKNiY
JvzJ9pCZlw2obfFT7kHgQgVpnMPu7l44fvzBEVl22YDaFj8VYE7mLmWqGVBL3aTLkp9EMr92Hjy/
fH+NgYht9ROMbvib6AUjbHzZNRxG8d73p1dLhM/j8u8+fjNeQRyP0AgnI/LTAfRjPMwgQWI5wBJL
iwyQoOutlw1efzN4KUHzy0rMRrTAXzk7KGy6S5ruwk/fDN6scU2yQCtTsjM716ZIBCSmpbxocyn8
zejF0FsGRpUkx26Sk7g2sRU/N8R02ouODcLfjN80aJZ+9k197AcrjuDuTlc51u3Lxte2Jqo3oINU
XtMdmyIp98MyIktam2z9cdGsvK2KEoNMM4vO5qMXzO2+h9m9r4CsXvbltyVReboAhrIrJNMDe9e0
KaejzuVlbT1sxX6d2uI0QPfgyPgIZ21MCVEY7osY2+SiWNdfBNYmpf3gq/vkqgCqDpmxJsHtFi1c
totu/bY2auyw6MU+wAFPgSEb7XG47VWRXPZWbuujVieAcmza7VU39AJVBehWsAxpdVlfLICQX29+
MdROVQy+vpoK2e4UDq5dDfnhwhdnM2b12e4YF4m8IsQSHKkEUI8wBC87lQhvM2JBtjEJZ7NxlWn1
YZlk/VJCdPt02WPdLLitP+Zo4ip1Gh1RfpZWrr7Dk3ut+PI8t//NnO9ubjsk0qWH1zSdAs/QUzQS
fJqvOpR/Pxqzt4p9QR/HKxtl92fS/28u5m3W9mIw7TPIUJ3SpXeSG0lMLbaOXo/wvb5d0IAYAR07
XW7eKL/xxF1xljcdbQuT88tk40gAeFTnLTots2vUkIepsYJ9NIRXjzVw68XxIg93WP5V1xOwPM82
58UJjQUo/nXaDIXCz7bGgRnhkHWKr8bsqMYOV+FO1ifv/Ccze9VMr2/deWnL6zpGoHvnpV5eX8sE
XfYnULsaiJtqYME/mVoPaAKLpT8bmPkRcfLVwIecQCg27Sb/bkxGDw9+DoY5eY6pJtBjCL805f1u
lpY8gyXy+bbq5xWCa2eNfr+H6l/Eb9UIDOGuMVcfOnNOeSnaRQ3ZEKjkjMDN2y9qke37sm3hpdKe
UKtT4A++DJMeg0GzH0FpVfz+dFj1aW0F+jjLNFL90ValU9/7jRVoAHutcPtbSjIAke6mafb97xXU
Y31PYk2bH8EAj7a5H60q46DXzDNSw10Nyzzhx6JjXobTyGdqve80arCva2lKDFGTr/MMZq8zx2YV
Ut5se02Y+nQOQE9cclMdkniKoaMtdS8f2wRZi95jrTOwVJbSDuRySLB7kd7u6iK/D+x1LK8CjkGK
HxSLZonOULfyZvX9rHyE1KUme89eolmPqVxkdwdYmdRXmBkk+J/WQNp9uetxzAK7l/OaqCsAuNL4
hIh56QCHUoDoQUmcKVOB0gZ9HM9r76upGzAA5E477eixWxznZsnLkfigaS39CvW69mR+BAWENGWn
186QaA5rPwZciCdEqC+jg3PheQClmT5rvMZjSwc6XBXQ2K4905RvOImTntwBZNhntIll/qM3PWPN
I2rOV7sOR9fgz3Z4jfP5Kp/5VdZxqeKuNMKcLnxwewDKuO6hDrIkZkxMzeD/ABWYOjlCAY2QL9Q+
fPaPxtoPMt+16eqs33DNL8Z30GSQC2m46LEB5hBnD46a9Fzf1EtxHmCe7lNwse3SBNj66mYM5huR
NY7VRugE3L4+GIiKYDwjb0gpF/D8rJpezmKI4W1vUhr9SetVmS9Nm9llhCrRicN+yjV0SaP7MORs
LUdDNCdwnzghi9lVYSvHGYOOLRjmZgt5ct+CGeu/WR138rvOO1tB8K0ra7muiSt5t7RUd/ZbH9At
ncMcZMvHynWz6wmu6pvADkrxXQ+qu26pybh17MHZOWhfI7SpeWjhTdynWRbnT6KwpuR74uKjOiZQ
qL01TBzo3fHdXDZ9cYueaRHTsJtFHBT4GLCENsWdWNPAzq4RWlQMHrdJGiQJTCaiOSBq8bJ0T0nl
1FyXebKMeg/yM8k1DnCs6R9cw+zWF8NBSv3cjZ4KoDynROZhhzqiXx9TK2ajsC9Zs6x6V05eka8h
k40x67ChljJT0Yi0sbWvPHOEYgQsUbtYyStgOPoHbWcKY0ICKKRXFKfDC/HDXiy+TenVkOf6U1b3
UO6imW1mGewA2xRwhOF9QkoNV0NoiG7mAsboI4qlJXjb2vXkfnIWo09saJGU/PDdpnFC4N23TvOY
pZ2vP85N1YBKFrNQw31s5vb8BatUTgFPvpgqO5axHFvoRVoBbAxN9PSZFU1YXeeRGbQFuH1bjBZq
1rAUNdTefetD/J5h2KMphQQ5LWhpROGKH4PB8bA8dU2C0yDyCrInkWXaXXuvR3R8TVhk87jiPQBD
9pQCDDC/8liHKYZ37csMhiqtRsGbWWVCzlGXopD4vuaYNz+3fQqzE6uzrkUdGkk928Ox0ArVDpwb
5SYPbuqggbV7CafTzETP6uJhiUxCFs/4+1KU6EkLr5yGhybW0j5yaxLxrfRFZdFg6Es/eWYHMuQQ
vf2iAt+fdlU9nXwtVo3iNfAn6Lrk3BTTRC/G2gbPPZRD8sxBvAH52drd9LErJ1EbOy2ztJjQQs0a
ireaZnN8HDSz0l2Xp+UZF0OpClBg3yz2SbkGPhBDqKuPXir6IazLJbOh0gpU9h+MeHDX5pFDR07m
ppUBZPGbxVOrd8A6quYbsqfwoUPbrnHQUgduiSWMCdqVPhoIuLRfoVwK/KVAY6cp3kOtFSoPhxRO
TQEzIEkfcMKfyZ1xPIsvcKvKGvLlmPcIG2jqaZUbYiku5w9nzUT3UBVF3tTH1MzTwj/W1tiiCLIS
y8hubKxl3fIAYPmcpA+6xU7WO2ddeVZwY/uyzYiqLmaMY8w2KviatVt4db3T6nzqD7FbGepR9T7q
BRCe64KSbJ2IPtZh38qk9h9KPSWfYgQwbCDmFo74C3B5ucaYFux8/C6mKaB2bO6sGrevAYP3Stj+
BB3WMONJYx3oJ/+tOVhUxyZBl41BSDaMWMOPLF7HRUeKbFzwzHxp2vh7BeDqyLTdYXCPravGIg/r
OrWXr1B1VXsT28ViXufaW6d3dbl2450wlwbEZa+LTDrsRFbmgAJ488SM9DxPHS/IDnc9SuOdI50+
a3bLDDT4PWtAbnwevMWz8RujovaOCSjf9CUPyrp91/p4GBJszE7qWzsNTTW4lab2EzwjQ1OMyHyA
LWdXSz1nZrDHtFGjStAGk9PbyfBGpmYh0Oy+cajqGk5xMPfu42oWJuhI18vkmu9sUMUonFvuCTxR
cJje+QRdDxgT0qShX8mzbKd8CuqGhT9sZCr7z5DYx+RF5bHoFBXH1TRgv6bCIf8UFAp+CTLXMnc+
WGOQQ9DXbcPJKozROhtNiOqhoiapW2sFfZtn4CAtweux5DfSHVv3LQlvJ3jKVqnLnidhW5rosKuz
mrgcpqw0dNekUNe+iGX+vlwHWX/z7EyB2BS1A5wY4VFrud8oEUUEGtqZW2YfkiWJkUkDWGWnBBFT
xvpUdWmOP4t1LbXfd6XOQItngGUNbqDb97xaMV7r5Cgzdr021iTTBz1SjtKwaBiBTALltke7m4RZ
Var4lKZDxx0sltm6ZYci/PdOydQYqdU6w63qFXDZx6VxiiKatT21RSg6MiefqjVouke+ikTSi1S7
6m4ms+nsN24lAMLiaXVxAFXYJHZGUPQWtGCIcPHbJhZze7LmsrQj3AB1w/Z8bIJnfNFzSy9llyyf
4tXDvxMuqeHgCrBSsxF3xsqYeDSXXKFFUzpYiyakDUCWGX1SZU8psF4aGOIsGmNdwX+dRCaKgxN0
iffSFTC7VKhMCZoUnjhJ6ytZsUh9WJfY865nLEISixXzybe14YY9Fm0vx4e0qZzxfjbYv1zHZe3R
x8e5fvKvUaG0/Q8AtvV4MLEj4XkaByttruLRyYePhYKM8eRoUaZvxwl6eoMRprWW90XWFfqKNHQ6
wW81gWm/b01Sxd9xN1i1dXDacXan0CY3Or0rAo0/OBwT/KknpOfIRa6qJC/paM1SY6jQ7ahBvlgo
qCTLa5FU7ycmEe4PocJMcg9mI+YpMJ61vpnXqly/mEoheuYMKG+94SzRGfFuvJmbgW4WJ2uz4DnL
snysdpynWnlnFEFRfLJhHuUPBdERO2pzxuGXpNOMyV0h40DS7oXKjOZMS7yMMXKbxwVAwMxRazJM
eQVHdmpO5N79/l2DRCb9ugStz89nqi+WB2+qy4rRVi59fZcYC8RuO0mn+qMzs+kMlUKsecpVovRt
a6azcxyHDOWXlCqtCuT1i11dlehuNLNA57wfgtFVD0M8jsWxy3vD0OGIr9h4lyqd2C8FJWrDkZVP
zyFKLji4LIseb6WV20gZ+jE3b1uYuMH7WtWlYM72pdpb2eCr57kWQwn2tloZBN3q9fQtDC47skej
m3pi4kMR1/lhlNpAWuWPvfcWTPNsX7djIryrfJ3Kkm6HOShR1q94HcJqZfZ5NwfLLHdN3Q4Nq00S
d+Hq5t1wY5pT6r6FLleNBdoXr0TO7Vv+IN4WvelW434SkMUisaJVPSrA2t7BVN0IwpyuZzEdIDSk
9S27Tm+89vzEcg9VNyRJlDuMzetqrV3cE2IFz257maVv47Ewz6TJocmKm6xCUU5ljTUV/clc+sHf
25yLy/txlao7DelKUtlNy6ZKwoHv5l55Nf1F9/PZnngLQR3huYSDraJ8pqPMQyThr+ZN3LpF8y1x
K7/7OHjUwj5YpSOwyk90PbkPKE8K/Bdd34637mS76iRwmDDbW8NonjLRWvMtTamgJ9CV9CL4jPRd
zRHyqbF+VzB+4Tnkq6WPLboZ5NhjJxSbKp8EJhBh5LDVXVnU9no/utziGm+KMZt2fsLnJIwVBHWc
1dkuNhZYzYfSBnMcXhR32XZ3yYqq3yYXyYkuGvD9QYG1KqxIlH++7PM30UZtx4yosU1P5WxqTGau
eV/UTXFZ/mrb32VX/eCxQ1pPKGy6EBmUfrfQbfBKXe4/JCK2/V2eXFsN3Hw6aTezru20zD+c98qv
fPef9W1/EyfaNnjl0imaxEiLU5PG0k0Owl3PZzbRxidJZZeJ2a/Okz3cbIPXfqlWGZkAk1+yoOCQ
lTeJvM94kfCv2Wy61nknVADx3RDtgmw08+lo3Iuh8vkfOiWS+GjrJlBhXijbC2M8ysm97w3ZeJ1A
+E55rTvSdPmQLa8ScP7pBm7ikbMuHGQcSwdfvp2N6zJrAkPuARyZzT5oVmIoocTSiF6RCJc/7Mj8
cCqmCtBCYobdx8R9EThTd7Bkb7TRXMZdexVUKH9u3TE2ip2q6ZEbDqIvDCD5ngZ9391zFHfZH/W9
GvwePm3XqfaBmsiJTgUVp+zlqUXX1+cSuoaWw7jgjHvIzsRyeSjnJvdwVKYLZo6JycA+Fm5iz8cx
aa0JCX1HDgSO/lghcYvLuDQLzpacppejdqRFFEWv0Pt3Zox4bW/jZq8O1dlKMl7jCwjG+8p3E1R4
xdRNdbb/Ocb+lxT+f+xzmfU/o8Lf/d//ql9WyOC8/v1yFo3//IPfQeGW9RsIlsBBFo4l2fmZkfid
E+79Jm0rgNNnooP1nHNH8R+UcId/EkCUTIuO07MqlZKBPyDhjvkb0zH7Mf7UcUl72f9GMR78EpD2
COo6vkdtAyhy2/aCYBMrzmexzkB/SE4pEX9nE9Ky98yCfRoP49NklCVInXV+49XmdGMZbfdKqfY5
Afk/U8/58oDTQZ7TDUj82tw29A2uwrWTCixHTWq+aep1+Jrh3HwKWue12uS/XEoIDtQuS74Ay460
mq/yp7qgymB73Z3loCwz5bv5rHZsyiHea8xEr/yqv9xU4fr8KseyfAp2zG03ntPSiteymyHO2SHX
4jxthAUhHRmmdFxFK5d8RzijsqIlSYOXbuoW55VJ/WfV4y93ll+JNBGfsefz4m0707psSCazpXBu
jce8uZoCimV2si4HuffXTCA4GAzzqcOt/UkmSDpCIvXqfTAMeo9ic8FP49TDe9qXEgOjme7sA/Ih
YsN/GiZvfv8+/wyS5/kjceRNdjwRUF3qbavwssUvrdVVRcgJortTRj5eG0T6XikT2KxwPy8juZBl
kjpzg7/0jeqB0Ku2UnxGRo3Y0PVnzqjOeE6Fy9Y2P3lzkj1UA7ongkOrsR7tJJvK0E0s8W1C4UCz
qW2mbzJv6LBW6rExDm09sZk9T8Dv+sxahl0CyDtBJdanWKzK+r4KyLiELefv8cghTC7RkjpjHupc
iW//+S7+mlXybNtEXS2lS0yZSQbUxq+vtm+LamGoEXIbOIy6helHmkEXkmmZDqzP05v/fL2fBbt/
frm4YCBxsaPkZijZW6JXEuSotxrEe5xAj0KWKIYcdz/GA+HY4rMft0+NL485akZq8T5NpnttIj6t
/f5Yu5xl2LXrzhhfeeXPVVR/+VKuhVndYt70t3llinyoBMZrhjFPZk/KMln54uVlRfB3M4vR3pW6
+3dVUdx513Ml0FluAZN4sJ1U1jGt50QQWQ4KvzkhVSmiuuzGf1UC8ftVUEVwoSAQBOY3U9eQSR9o
eZzjU/FJIeHRO8Ru575y/37dJP1+FdYCwYN1fCeQm6VgmYUbjzVX0WOZnNjxuPsm8Mp/hTf9eRVW
Op/VzQ9s0h+bd1UHdWXMRFkIH+svmHinzxZRzO//+QUVPztCfnkZPNPlMpZrmcz45rZoe7ZcNkqj
/NYGA1M+RhxZXLnZGqgX10IaOyoz+dAlc2leJaQKbbwKHBZBU46JsdeTKifKOrG43MsMMUI44Hts
7p1K9t0VUTFaQea1b/SpF33i73Lil9nOnrvMx/iIk/YRoroub2y35MSX2Al/SyXFoq7ZZwN0dxbT
QjrYxflw1Tm0l+6xRPZnTWgtHladEMtbS2VWmJXT/Ip60CA44hYkVEI4yMMDU8mx2KMPm7/2BDfy
fdtPNSs47vqEgaWm5EGNiXNFcvUcdJbO4u36xjO625I+uPXt4OC/eo6ROtrEDCCNHCZ6I74Fs2Ek
UQvdwN8RSM2rK5qpHHLTWZuO+3ohbhRqz670vqdzyICA0i1VpBXR9uOCTf2DqYyxQogTJ31UxUo+
1LotzMPS+v6AkkmN676oZWPt+7KLlzsKijWaQhvHzv7sF+r2IrbSd767DmZIt0NgRcZCBRMnkiWe
djq3fX20MeN5NLgTighNRxss4lYnLeLnhO933Wg5V6bVmW2U0CDknNBbcX+KTq4nnxYE/qZLzM9E
0psCwinhDIR0EqWsBUmr2ifqfAdlWZX9YXFl8tjPM0texsp9v9gZMaGEW0pc9xzY5mEsBrrBfB0/
zYsqXtrJGTvSATntGQ3f/rkdW16CUoi3Vk832gMf1iLKjC23OrTFWBEIUrNaDlkRrx8KO1vMO3b/
aX+w5toMIoIfNUbCqo5PdsckfG37BL1DnyRO+YZjjW4jC+tmtpeE7zGMW4Px0WopazoYSleoOsu2
+uQ7Y/U1zs5CWnamWXa36DlBamz1Uu6YufF3goVahpBtYP1iEJ3Th37OSkAi2KZ2bebn9r4zK/3d
NhIySlObi6vMghC9B2awNrupK7tTs6aYtxtL1jPZv3WxDmAgcN6Nvld5O/zMBExGp2p7dpPSwemU
zc5X2TT0aJyrtTlpsmvro9SbrfJGWQWqKS+f8uvYRFQfzuOQLpFZJVqFMxnTYpc0RoOive5YsLPG
S74sng7ElatL0R4qyKFfyaxUTJX5UrEGV7Mh9olZ9fcVuVfv5Am3iXqrTquDVRTObR7rZXwjy4By
PG1Otb2zCzuGaKpbf96ZOSqavTcGHhWBS4r0zWgUH8syo3+oYAnu7VUZ/b3EBTQfa0Sl3htU0PYn
19BKvYkpi46frb6T2TVmnux6NenfDQc1ZnpXdWOd7rpitt1dRlBLhUlnzJ9yjsLdrhhnigwwb1hj
1AVd/XkJsunRScuU3IIde35/QGsr+7ArCJ3jWOtd96BGZaExJYJIor5Qot1lxdqXRzstZLPPEotA
FoFVz7ny62HFNxuU6ZOhl1jtPA+m4W6VHoWyLnNqsPMppaJNekgcl9LZwBtAfLX+Da7A0cbtRw08
FuNMvxXgWtWuZRNfhvNUifWNTZ1EEfq2Ft/N3KH8RMxLlkbmaicfZl+T4WePqb9nTu/d2Y2TNSTG
TdbpYQ7gd9dBZ+zq3Fc3rqXdd3yl+C7OO3glNeCMOGyLsnP2Mx1uV1nZjgzrvK3LcJS1+5QhND9R
JhhMe+oTqW5RlJyEOvYq/GXkKJI9Dlk6/Myzg5KYStPeoZVmt5SnTuucbFPFT8Jb+cVj5STfg2Sw
7iGD4RWv/GaZdsIvO3Nvi2BYj/BwVrV3pJr0mzGGDXWSLpGOXS3JXu1cd0HAVrmd/tJKf7kxcRNT
ltAUnrUbx7R8b81V0BwUs9lxzWpLUHaToqbPaDEYdjLnBU6o+Q0R0FkP65xlyUEZksRTurLukT+V
1T4dhHUNuqRybnFjGze1nmyEizJQj2WlbbIVdeuSa62mqdytHhZXCu6sJNvnft67YTvbxg/GR/dx
EZb7pVHABDGqEkogQwFpdjfOfU8FxE8Xq+fHVNZQGrMUO0AgHBrJ1Qb4p4Nq6EjCePJzQJrf3oGu
9Luo8cYeejyZX4qGksp4s4wGQjlzMgxzt3LNb6KeOpoRRJNZobGmBGAQELcmwGKKTQ7UKyUfcxav
+lokNpZMaTRahi2OtYckroJgXw1L80QpCCmg3MrO4PdyyN4VlHU+B0RafqDSxkppaDbvt5y5wE47
xZLVxzVVyQ+8iak4ycKp3i/s8AKC650c9ul8Pvy4GW4/8m6J75OAbdu7AR3brcHQ1mFWeGc4LlHY
XQns9xk3Ye/vmF78T2uv1aM0yvq5KZBYI0VObbmzTVvpHcgXE7167C7LQdDZ4T965KjnK2uYRXFc
pqWl3pIbcu8gZZqu004H4z7126HYSamnbxXAMZ6Ea+qC1dWgxopZn4Y0lcvVCat6DGO3R1oSNxYA
+aWAaRe2MSUcV0RXjZoaIV5f5M+GVwy73j4PqyDDsOuNta7u8csQDnKDYq7tcMhaMZ/1j+DZZmV6
yRsnEfX8hEMyL9sd8q/eu274b9RoLVayQAuovYVRppgfU6qrzrnVJGpsJ2bOXTrnx5AKizoYnfh1
deiKzHWr/409/RFKslwKHf859nT3ZWiz/kudfflz/OnnH/0hqhO/+Q6ntMDFKudTiOBxfvhDVGd5
v3F2NGmHCgT7ZBrk/zsEZXu/ETwgbCWC88HGOce2/whBWeI3avr4z4SMbP6dNuCLNXUSzeW5UgtM
WeA6GOS3zd222wcNqavPGYtZWJ4XH7D/5u5P9+RvAg2/Rn/+uIgXnGMhpunKLY5GVBV1GnPymebZ
9Kpe+gDTomFcm2r6d+TvP64UuPwYjms+bQ6/Hsbp2ghKNgWfrKWE3WlBu37bL2Qcfn/f/z9JIOfL
EDxxkAy6ru3y5DaXGSaJqZbU7GRqyzyQsx/ezbI0xSv37ddQ1h+XoWovEBZUKW/bumtnfub72vm4
phWVNTJ2PiR+TiZ9sBHmpkbPLA/XdqzK8uQs5Wsxu3Ny5n9Ocb9fXbK1Zet0fhG3nYIFb+HQCvOj
U+Xx3rHYa4SGuTh7SkzYohSYrYcysW7YyxZv//P78ne/m+pH4Qc+w4Yx8+tTbLLGsFtr/Uieuc+f
Z3J+mKxgV8ioGagrv+qdWth7d449MpfUPno439X0WrnwX9/ac1zU5lnz5trOFoviLhllLMr+OOSI
eF2dvNOKGFNRVK8pU/56oYD4q2OZrssLRbzw15/LkgyFM3U+gvrSUTxIfSB/nOyCOUleiTJwCN8+
VJc56BwC8DFduv62PLl2DYOXNr1fFycpd4vIWDGoV2Kw4GqrnrJ2KqgzpH9W7MD/x9dekCx9SF7X
h6iyuCx2uUsGN+z6KZ33NW2BX2MvVjifW9f5Uk04ksPE6tt6t9a6jvfuOhcNDhE9sjFaVtvHUJzh
WjbMpHRvHF2bXujHI5mpdq1waU9xZ33zbTbzB/aJaRCKOHfs0KGMoCe5ldDcSOWcZxwN13G6m9ix
1jtfrsNttq7LHFWy8LNooibyi098Q9x1RhDXj35gpB8QL6/ernRms7my8yTQochzSpcKyxkflHYH
HYl28vFqshLzrnN8fXIp2ph3KEgpM1RLHPcoeVeSPmZZNd8t6SGHLzmijKdY2O27ZZzMIHRVa5SI
uCvDu1JZ0p1UrFI2XYbbzDv9/9g7j93IkShdv8vdcxD05JZkWqVsyW8CkqpE7xkMkk8/X84AA8zm
And/l92oblWmyIhzfju46MBc3CjHNIV/h2GWmB5nd1nnZ1+Um30DA84QVJf5/Im1Pvs7iMZlEEJk
WrKrmb4nv0y0Yum3ohnwaUNCM93NypPIN9EFMDbSoWvwxR6EUWT9uZ9IBxZ/nIARWzCVI+d9bBUI
FmwjCt8xROjrD7QTP0g3L4drJz3MQ4io0ZYT8Pk14GaYIQk63YzGnYEvbhg+OoRShf1obU4X1Eeh
3XqkJGYwmUWrokLf8Ydi+3ZaDiE97ms82aqc8psaHWMv9kwys4XQgDEJAGOObCNtKciuV3+bgue6
Svs0myg1FgiA9ykqgJKKY3KCkdEaZtlCzScewE7/hp7CVpRSOb5CnFWRJerI09xBEGSRslx3eq6W
dSuXyBb18LsNturRhQmEX9fZeujkZbbTRq0PrpUXnohLu7OH4gDI5Oo6crEvN9RGZUPR9gyPoclk
3vYd7IiDkMxBspMjADmF/biUsZp6Ud9lITqUm3mWnjiMKFd+CfHUW+TaJLKHmZd2JxSkwRuCmrRD
/ehV/4qqtdLfbhmUczeu1ZZFQy87/94ivvR+CqpcHhZOvex1DTKrj82gEdbBH5Z6e5CtOz9yN7jp
PWoGY4vMvik+lnYq/MOMuthF5c1syZdh6aV9yyyzU4dsA8++TJ7MvGOuw4GlwoWIYopMzYI+6Kx/
90oLfWy9jU2+gyEwjXgiN806GHrxu+80K5dp7yEg3pIlAAPkRVrEsqCbpcTiXUvc6/spbKTxsupp
tp/NbZbyPsfqVe2D1Rbue8GEbD+vXi2yvyEhgd7PmKOHDaKKPGjz2o5GbMVbj4SfzgrKtozwthBU
LXuRnIpwuiViuK7seBaTlkHUjySav5Qb1YcqBi9DowQHTsti1LbppjhrTDhjY0w3fpdZ6sRo3r0H
pAIVDT6eoYKo0XP1OLr0taOaFpw6s2v10M/G7AjI4RFoYFWdddFVt2VxZw7Vo+lly4MaioItfiD4
BVytyxcuR0lHd+Hm5q8iba7YjzmV6XEzzg5V0p1PdJswTW+MasRWt7TPOCNhSarMD10+csPm9VKX
B2vx5GNqV8vruPSriJfG5XXJjVYKviKPa2hMc2JUGmeen2Xquy+tsfVN4qS1k17J9QGbS+GRqmOh
r/ciq1F5E0t3yG6p+M4/xlXbBsd8sTyYDgljcdgaZR6XozR0nDfpLKKgcet7bTsc7eaau6+NttLP
YFLU4tFnLj/Qp7Q/qhIzk49uC/BTq/iXOZs242zMx08E4ALdHPREQvYxuj6lJqK4tQjWj5Zf35D0
buF3pGcj70cW2YafbtjkwLHO0Nxsa4qOK2Uje4Ogyz7WwK2/M0t3bNDEEX9PdWugJc6RcHVL0+aH
zLP0XUOnd30qDUeofQBcPyeFveXfrl+7j3O/Vi+moeyvAgzcAx1bmzKepz7/A6A2fmaL6bwoYegf
TqiCui4FEpBwzaFSJrHJQm4wE6KCRHtT133Z/13ShXwrFHJAIEuvbZl0YkBEn1dhY0Rok8TTZrG5
8UOGARWr17siRiUKYRNoaRp7PjSWBhSL5XSoeDnqqKMOT/Mm1huvn8JIlDSF3ZuolEp9J7ZR32wM
pOvD6jrWL4Kz6QKTo/9U/AYAXLhYm4ieNKu65dWRd22xWX3iOYHc4ibcFiwtRu/XSRAMGZgjtyTl
VUWw/NhN55exM4NygDSV6c9a+GyiU5jZYIGrwVnIko7giYLb9g782J8jsenue9DuaEQZYXicNMNa
f3nB0JtJ6zFm7G3Y5Tmy6Dsdd5tAZZqkW6flgT89VHEWjHO5K+tWXQDHZi+u87EpCK2V5TuvTGMe
tEReGltyhLodEMiVsW917pM95sv234a//6+d+D/mNev2/7a/Vl8q/1+76/U/+O/d1Xb/IzQD98qy
+VDF/pVp/O/V1bb+g75KxkeS2Jg4kBD8z+ZqhP9he4HFShs4FpQow/P/rK4GGy/TNLU1TKFMvD6h
Nf8Pu+t1HP/f46zHMolIQ9iMciiG/+vv8b90BbIoeMg37h6cW0Usw7bfLqMlxJ7K8fY1QzmB+F64
epcFzlVDFLgnaiHHhzxUHpyoVd+M1oAgYMqD/VIaw5mFbkualNKNMUT+jDRLx+k2LmPkzP10hrXi
yOmmFbimiBvd3wyeRmtdW/+scP2o5wGjlHyatgb+s+jitp2DBLQKOcLSvTqTIPs9wOMCNnuu+Omd
MuNJ63t7WFwcb01/MkLA1LTCvmCUXciBM9/8l5SAa/jXsMI3lOrwK2o3Gpl5Ws3xCvqOINqOsVsM
rzt3WqsoKwB1txCV9jwGCXYn+dz3XysQVLnk7lFZxbJPHY+f35t/0rrch3Z7NzmGs99E/bx41SHt
GuC47djJ/jgVU4K47Nia5OhAx4W7WY9j1GfZfWNogK5xSzLLiVXu3TpG+SKN3Tjik6mrECFl/pYJ
OGd7iXWV79oSNsDrPoHipoh0Cy5L2/onRg55kXoNYld3Pa6uaSR1B1FHiKN9ylM/iBYZ4jIMdr5O
6+Nal3aUN1n5BHt3A4b5Mwi7vkG/aOwMhQSr6dG1DEr82JOTJZP7N+u8cyaMx65+hrJJ3JqAAXUb
Tm1SV1qDESPAdW0nfQpMTDbleCbrriFuYw3LpBgZQBEDFcxR7UlP5jtPVBOvwXxjhdNTYzUXDja0
a2g5Ocm9h61Z/w1+WCT22JxCmISj2y7fqV6PJTveVXV2pgxki9l5/ua5+sHIdL95PEsDuH0t8C0W
uSHjetW/KA/quKDuoCYTwa71GpH8ZO9bRxVH1OqJgRnmasdao3IWwoqAnIv7QqQNmbxzda7G7WI1
vnNotGYxsuXT4FX7sUF7z80CvJqXR9GNd6POVeRU/Y9U5k/TOrjm15NdqnPhX2HNqz59MM2B+Qvs
s0uLB8QO/8bcfTSH7dfSEv1dOi271sz/OXRnhlBbYlvD2IWjiZoxfwmc6QXL3F3asYsY/AnY9Ijr
zkwsi6DOYLF3vswgs/pz5jXfoyLf1t9S72t2hm/GnPc5ROwfL4V5P+g8acLhOWztxGYvNY0KtXdm
xYWc/lL7E1u+wUsPGzEszUOf5lfjasOMIpR5LFLrB7UrXlljCJIGxgOna+clFOie+9L9srS9g4Xl
2THxuZxCbuI5f9hw8qZ57I9j0kA0r+ZRliEpduZfb3XPlkwPnTqreb9h8ZgXN02UYQW8/MhYcmpW
6/rUDAfm2BiVdtKSMbQuw6dp88xoojr4RbP5VnOy2OLSVG/2+KfFAEtZa1Q43L05f/frIFv2X9o5
XGNs/O6NaeQvFijkO1TXYFvKPWRkeLhSYUehav3uUzO8hLyeTWuQpi43qwO2gWQF6GtdhSBntbP1
KRArzaTzAOvN18So9+MWsxPmLMNljYmrIT3aOYVyEdmnKBpP13Gw+mXzKLzRae59s6v7j7bLr605
uSPzMxufWWO28+vOP8rVWld2I1uWN1u1MsGPDJJWIoRjsTfMWcZfakrtb+RNwb0Is3xITMOYHyfI
FSO2XKc7LfikkExt9eySWLpkaRRMRZAdst6x36qywhXFWNYNh7G3vZ9U4AmLB5q57d1YzDOnc7H1
qIG8IWXvIw3I8XZ4PnpKW1K7mJNxXo16NymjKvYb942bjJZaMHN0qQyjBgPogK+lah82y/WptB6C
Q1Y56UeNvEyuFS88eIYw8QxHHna2WzmMp4q33F2n8r3a3Opr3Mw7dG/37ODGLc4f+7mVdopBWhZW
5HhYMszOQfDrTx/tEDTJIuWrHdYFrKT6S41hd5y6pb43p5lXZypxkXZxEC7HxhpQbGXhud/2qx7j
aSmB4/StkxMZlqdx7XWxpzhE5/E4M9Om5cwX3z5oGwIdXUNp83s3zNjoZE0dVLUe0+1s6maKZbpv
fKNm0Vpg8LvpGfsFmMgsP1hqdwTI+hc98y/U+G9zCEYPaL/RXnas8YLoQUW95QbJUuTTEPvlXhV5
1NtOG1eGnna6U/JsZFUiB32w1ex+YgOwI2vB6rVg6NxvvEUnhLKvXtbGwwxd6OTnEa6PqkFShGZe
SavPnqCJboMu3eOd/iMFzr0O5Os5JQjvsqyLDfODeC5dHknMr09OVd3UQzmBFSwy9lyqt2dmUX6b
B9UqPDjr+E9W1W9QYkuyBzM/ZvOKxSIsq6OdrlU8+j6lU+4C1bbuuoV3D+PELpBZ/aDrdW/O9e+g
jIuTTgfkQUk5iLsg+8BEMO7TFuRj7B6mxo1tGxGCjYkoLw4qvW8QE+/mIHzNjOXSdZjyqxZZRDfh
DR1qLh1vjgm4OLB3YoQdfrE8PPh2Xd03/GCszdthBAtCs2BcZlfd+cN1SC+JEMYC0ubPobN8SX0v
S+pY3cIIDxrZY5bXcbhdBlgg1dBOyLjEVRrMf1t3egUSy+PO5/CnsybbGbWFMmCx98hjGhCw/mXy
l/OWzdudNOqjJ4b04tnr3s2th+lquWrCeo7ohngAiSsPs1M8b9lXM0+7Olf7edMnX2ozWYWKZNed
SbrDsSXi1Q5iA6tJJNlJTuZU3ASts+58voHOz59GTEODOng+5/Ii6iNcdBrTRBHeUP/x69vbjiq5
72poj0HLg9ShSFlIKGvBnUKcy0PPA6BWVR7KfH3trH6PJQtJgnlM/foDL9tt12bHXvKCgEZSoPGP
LMJYI96usJYwxmxR3pZvtjsdPZd3UTb3bIy8hiIN9oG7NCfbXQ523x7XcdnrLPzG3JI4+cMoL1nO
s0UWrLGSsxdwGIfP49JdEHww37zMjtxJ4R0m/dbb41GsXvWqOsEteB9uIjzUU3vqpXG0LCNajDC2
azSTvvcm+q+5Nn7CMuPqv7RyFv/yur1BOBE7mKTdZUIcGR5UbrxAe8tdWvjWoSmD+rXT4ZupRfWH
dzKIUp9brk3n2xavDoDsr1fYOzEx0vSh5vTFJM9VucRNNjxhge7XZHSzNnK7N6MPhti9Vkasujm4
rSOZoZskHTgKgzVi4pMRaGFdoAAJP/E3WOXNmD9i8ALXdemBzAFSiORJH3TXvrlBfqdwcCXu5Bx4
1PwoRc4X51LdzBDlo2i/8FzfoPy5C0vTOPV5N0RLMRxLH8US9K8L6LJygu2qYaRcZdzedT433LSf
XRW2qGXMdBfqeadwhAKdgBzdOZPRsFHawVFavXwptDyG+Gqb5X2rvcfKHJfEQD8Z9t9z1SfKyo5o
jpAmSR/uONeJsAUnA+GMwmGLn0o17gtP+kmmgVDcNXYKnp/VukZK3YUmvvtwG5PcFZDRXT28tE0D
xCo8Z/shCCSEzvfX+WIvc5GongU3mCyd4Motb8dGV0nfOc/DwBVjdu5DS07ex2aN22+e8/9UOgLV
zW4LnqHdoB6IYn3Z1p7JOjz7hGNUGDSBPYd4MMt47ZEfrOkFO+UepHSPlDZx+wnLVQXkWvvG47Z6
UxTW2fxaZdtzbTFhGesN/utx18hBxehMYpmbGKq9m8GXR7ueT8NEzHoA7E1++SVYskuRh3gSizuj
Cd5Uvfx0Y3GXNY+hchFE5dfL5b1f6F6tg51UaocgothpbFjPrtkYx81zoRuc6mSkw9Gb2huz2G7B
7E1Of83nQB6Uq2Y3u+IPXOx9rfv9QkDD5gj2BBbXCPxyOHaE0UYj+12cFi0op//QBcYhc5wkXKef
uW69I9sDCqCpi3svPRICG2PZ0wgU+fKAA9sItex6NIPlxRaKZa4OnEhM5XPIJYvP7zBY8mRr9cIg
eFaEA+zliGCx79czCmZmgrc+UJAFmWvdN6Pz4+bGWXN+yab+Dhs6eVUlD9ua7wgJ4Vp5dvmP0Nbp
XWlbUzQMjhMZQCgabe+5W9RbaRtgXupuQykWu4P5q4f8X7qIvUqLVxWqi8qwvjRm/u6My62DlYf8
gOPKr8WTx6lamTg+pb/PB3YCh/G2RYY/zGI3VZYZFyx3u6pqgF1V+Fqsarpguz06tQ9rUam9Y4r7
LedGzn2gUfrEpyS1CXro7E8siWZC5c1dNRkUgOfos+uXrF/WuKjDmByKv2oKYV56/zzO9721xjAO
x37oka8QNaA75yHws+EP3up9MaCS2RBM8UIgo+mDvb7qPuxc/6bbwEeUVssRsZURMoo+Epiid6Ga
d/1ifRF/pGAR7L9g28N/uatjcHI6otDyDW6ZQGjsPXI+Ijtg+UAbXt+Yy8iU6HwRr8M5EgZs+O76
J9jsbyR4z6z3hNUYsT8vYAv7Sal9XfVlgg9277Tpk1bd3pXWky5SfI3+ztVX4ND+iw33GOjljye7
947BvTIrRiV2JLx9fXBDbMd+mCpUoJdmrB/90O2fpOsn+TwfBwdAGbKsy77VVh1y/Yb6xb8detQ3
aJyKz7IMhp0DddNGJNM8pd6s2BQeSBfOftIsFzPHdpX9S2213RZOIdNItI154oky2t1EeMRbz0AS
Za22T8SRhrs1D6zn0bS6B5Sx4lKWPHs9DR1xJXL1VuNaiKFqxam6gtfDyvKM3+y2rxlxHQDteERL
uGeez9ioeYBzKzUTj2yow7bBBrmd2OtQfEuHmIpIiNQ8waCGJDv0y5Hsk+owzPKTuvEGdHYwWOhS
67tCXfY2+qZ/yIZ63odwQIdGdgH++2A8OaVqH1hhzUdpG/oopeceEUchQWrr3t4TuWy/2BkysNjI
EOwQcrFaT6Qb4MJm+mXNMQCaniVX2blr/GseSOOUUUgkBoz2jItdlu7KpYEn9MLVUvYHv9iqBGpy
4zc/qdusy8x7fKr6XDdBXu+FLte/sPg+AGm/nDiB2lM6ZutpxuJ33qaG3WNy4nYkZ80Kc2u/ilDt
BIrLtzIEsXZLa3kfO4wQ0Ta3XAD8NYlnWvSvZJ5KcgRyh8ae5VHkerlfiEn9W2IZ5+PU625tGwKa
xiYNwphEz+HQ8snaS1mkFOu23XaYsnSJ/SENDgbPw1eqRu8Qumv5zUF+nkv6d/ttFkck9tOScFMt
/xw36N6nGSEbWkzPftbetMaLapyLDXvaRZjl5XEO4DBFDxFfs6qPxUD0houPBeK3Y//t6+eA+xBD
QF7IveLLv62bsYlFSsG5MpUARPKhWa6MJl7m1PbsP4AwsozLzb3zIPW/F6sunkVNt9OK3qM4hGic
950l5POss/baImJf6hw1dm2Km9LI0eFueP92tuHwv8H2Pz36Tic+UzdTHxlyBs5Uogge/Zz0JjD4
uvpO84ZhYxmxAlpMt0e/n7ySNBf72DsLS2zt5u7fRlTzGkFQ6SyGAi5PpJIMN0NJnQmquOJSMB69
T6VeT4Wy3RsDreAQ+TL0jLi1LHm2+anRRgGOs0fw6DKut739xv5EAxykcCSFf8rzZjdJrKyh92i6
PAPNED4tqv2y5HDoB3nW5ZAeMtOaI4qp/ImBYwzq0wRFW0frqEAAWr8Ngriq3fWmy0uOETlz+0Of
ZcUWZ014CHI9Jyzy87NnkCc1BLYgpYC9vkm8yXfZPQidDglTjR3WaawleBWSwrv60HWTHdB+AMyt
c9LxDhxKCjLJVixhkpNUG/Jg8HP2A23FCQ7LaowCX38FU/s2z6H5YIjFYQ5obipb4zTCFWDheU/K
MCwezW3zr/lmT61T7wkpeVwxTB4mm0CnY4vfJz3Aqvi3iz/1dTJUo/pDL/InnZ3XN1Vn06mGoXNi
21o7PzK6Ib/pBTkru6nkSK2CbTh0i/Ptyiu1YgK+3qZuQzP7CpF2YUI2dw2xP9wbtkUkRw4jdCYF
pI9UO8mDN4RQu3bXdNjzNjDPjYwtfqPwnbFqhkdNCzQAFrsUw4iaP7KuXjEDqGrj9JMwi4ZFXkCS
Y46KIeiGF4NwoJU8nSE8E41U7HLDry6b78zHwkpPRHghfEyFonSwC3a2OVvPtrNdR48tmE/aMSsw
RV+u5wmgguu17MbbheCQvTId92J10ho4QkzytzUbIu8W4lURTtMJUGZHnzELmhI7eFpxGPxZfZsk
vSWjZhsuPEjOqW93oTfvjcw+qF5fkNvoJ2uq2e6VLZYfv2qRIFBWZLAwl+7Gfh1k9O0YPfVEZf/P
zcdsv+GXqfhbpENc5W52u+CWhbcagUssK5v7uFNtevbW9sEN3I7hp06Hxyq0rc+UHSyMetVjqDAW
yjNkkd7YJid2UQ7zveWnr47qX8p2BFic0kdzNqe4MSwv6RHD49XmF6Y2h6+3IHDVhHTz7T+TddgG
qT9C8m4ulQ3SVvnVmSzl62qTf9qmkR11NXx4dfGAE+F5luYvx0hMnjBpRvg7BuNuHvyOwYIcPcfR
SS/GdyAw/sgq36nNq3Z4TUikKQqepTZIROvFBuFKLiObS4AwT6msL73/YbXOH5Ak8yAHCrDCyn6A
UCcITLeH2vVRorfEK2r3deyrDLLMmR7BmR7yZtnnYKuFeLZJP7m0bvm9cP6Z1QDea7hOfyEArX80
DMD00TXyHfk8fRtNDCczb1JgGJHpg9dha95nSOs/5dpmEZeBF+tt9l/ywdsFaL7JLnxewecjUvLu
l5HJwQ3rn8qx7oTTdjETtkrQseJcKNZ954r2x+VZ6TiVE1tV94IEnR2ZYrugthPtQ0vCGR420XRP
sxLBznKWS19ab81m/6CW/0LaBZOIWbrdEZRgHyr/jZ4cZ68WCeYEwR/DGa6J6X5toceXmPsvyGtu
1wUtuQEAMKxzDIq4Rb0wAVOKMeomnbRgY4TVPMygfPPYHZeu2/FR9y4ngoR9qSexZ29+XXAtHPza
mWPZF+dQo9HNCdoDcHWefJRLwKbDs1bqXoYqi1igL3qzD4gDMgheC1XAWv3LxnkAi/Sf6PgpjiVz
2gW84dgSX3ZbUm+/J3RibxuNfEDsidwmHP4RclEft7ZtHgCInzClrJE3sytL7f5BJHZeO8DtPvfD
3SRMtmR9hNNx3lU7sxV0r5WX7dmLcAEF9T+dF/pQZd1EkV1WiPu8aIwX2wqakw6lVx9sz/gAObhR
DVi1GejXwFLI0JflKObxkVyav51SebxJzYjW1r8jpibwld+lMd+CXhVJa4/XyKNiJtLGzQ9DkJUI
O/oXnYOai7R/TEVXnoGft1sjl/2+1um4d6oaN4Pnq6Qf7Uu7Lp8e+sQwNfnmQMMiXbfPoPFGNNbi
jH58OgyL48QEBUAeQWacCKWKW2fsfWwWbnuLVslOwtJLtjE4CJvQK2H2fHMybq9CNL5nEgTE8r66
uAuaObyUarNujVEUGE4D/bioq35FsMVmITbQrXV25C6t0aKmkk+4Bdy526Xrq0dkbMFuSa1n3+ox
PhWF9UnUr0bdJDyE4WmaR2G4FvdegSplxlwdBTBr8TL9DYbRPW1GOf5Zt7n84CJfbto2+94MmX84
WxrcyVEeG8Xjkhoe6wk5L2LD7oR86MxWJPtS7nIZkKuIphKhvM07EYwrtoISIt22SNVrL1I1B7UR
ph6EX0sPYAfsYQBJQYyRnHA7uWakFwIKOZf7qnzP4GFa6CGkTuVxA8XhRJNkzbViR7qSe2t5vKfd
QnqUU/61ioxCXT41Y17kE9uO+eylpxL7VJld7JBDE5mlvUOryC/JYqZmj5P2CzLehQi0aQSPnn6L
sX9HHZddQr9I1tQ3oxq5yMSEEdnpVhwsrAbEiJ6bXpxG0wXV5ojO2HBzJEKfBNQMu1mOOpJN8LJp
+2f28xujKM5mQU5NVR7CkrmqHIFUxmN2FWiVsr/kRtrfaWHKuAxJ7STeootCIYlNGbY1ypq0xW0S
cqgVfEiwq7a79GrD1RVUTK3KPZrhpaF5+uh0VXkuJT48EuPcGGP08yrrN8NefmGx+Lgkt1gNuVHO
dULI3kMAJqWqJcFbxaivxZ+8yF+Wge7trslOTr+dSL2/kY156w7eoYDEimD9bnJHE4bhjmDAZiGu
vOZ+ctGUFdggNh92oyhtEEcR3lTm1Wu0uW/jNvHkaB0Q7+eaZ+iQZyOs45nox7g3+g9yLZxkJjn0
tuST7FuvM2KCa4oocJnb7Ne2+Bj1bz9CdqA1RbCxIdPccvfflHokAi7R4DtHQqVMCKwGwNexw5fW
teszoToRfM0ddu3nNs+/WjF8CIIsYyyGOzWusU5JJKz4tfbeinEyc/YFtg0kSLwrZGVYtjIizEMO
Y0Nq7lp+rDuaiHGKOkLWey5yTa2YIhRVYv4SN1Pq1KQNcTpsAVBD2QoWCMMhjEzsXLIUvT4ei40U
EDLkxq4VcSYkAtZS3aGbMpPKNWG68uW82CRdZkR+vfgl+LLeTFI3S3+8JyXih7pergbjcKU4SXfF
dm7JjHQis0nGbvt0i/axKC66XHZ10YlkqxwWmKp9RqG2XbbS5AA3vWeEiIQ6Flx5mxjIEJ6g015b
njt3Fr+e+CnmQX9ThdTvXb/khz8Iz/BJJ5ThHZLnR4L44tK374sOHEh39SumNztywo2Je/5jMGsc
N9Fy4KivgeerIIhNv9oAskWP8GudvEdhpcdt8iP+2AFMFVIjc2DIudoXznFhPglyWhFoYJMciheS
SYiF0favt+2bkU8cOT26+CZL362h2GvyGw+jlT5uNWTjspjnPt2eJCOIIzJ4ZyiStP5NPYQ7OZIw
D/nPwVWMrVw19z2HvN81Bztwk15ZEXmq2LAKeZPqGo0vClp/81Til/WxaOxT2HFXE+pU/XCh4Non
SXbfGKS156DrxDcOSUhaLwxuznBQN/e8WmWi2u2JXQhfF6Qc7UROMmF5S9qqQmOE4g8EGLhLdUeZ
QQabfxn8j3Vm3DYdu33hV3/TUd961fDmhJJXz0YBmj3ACFFG2u1KkwO5xdWWrv2lYSis38i3PJny
mlQQgKl5Kn+tkS/aCNOSfDLlU1B2P9qunkbNWyY8cSJnGPAxvwk7BANm+o7jVSIV7H7rFjnCaqSH
iSskNkV+pcpWQH83XSNrzm/rzPxWpdfeWmqQkTk6NyJVKqlstAxztgsJbf70ELC+5ds0H7QB+OcD
CiXMjMdpNT6wMO2QbQLRuTpBB6LjgTDV0S/PTv23KiQ1NnMcrhm34/KcIRAMhP7TmqS4WtMvWCd8
ppC8WHJ90UGRf6q5eVhZVvUAQN3Nu3ImrozY8ptgmm6sTj0020cqtri7Kn+JpTUr/xHY7mBnzkFJ
qnNQxlg8i9IeDosJeIdNgdN5DPZ2pU8V7uKDvZKZP+d3E5rPep75h2C6Gzuu5haboe/cQw+cugIH
VGv/GD3nfjpMt81MDBpnfNjTLTQ+zmSjaQDrrknVvd2QnWG/1opgQoi/0PmDk+s8kSyZEbEZlQ4e
Au5sNkCRBA03YkBmcF/DK5u03fka9c9K1PHCpDReCvqRuGUTpH3jCddMbMxHEdQMkTx7eXCY1uxn
Hdf/pO5MkutGti07lbTfRxjgKNxhlj8bt+RlXUmU2IFREoW6Lh2zyjHkxHKBivcfeaUQU738ZtEI
RYi8BQD34+fsvfaqKyu6ayXDlppSFG1mKO9bevlpGWT7nshE5JNrZoi3oq0fIrwaXRpuo0ShL43q
DRtk9N0OWWVJ1lpPXnrgjI9h1tvOAJ3gXIeHxtMXrRXzZAlslGn4YBrDaWrRWslvKDfHXcKUeEJw
DT3wyW3Q3jvGfZe3W3PArxgw2p05N9icLRqLsYE4w9FxqLy528wGsKUKjmHL28xFk2/K1ozWGFtO
ihklwESSZDuTjdGe5gnKqhntbZY/uZnzMEh9Rc8tQ/370HvF2dDUJ4XP5uUSDG+0CH+Z/yBql6am
T59U+lkEHJ0C7XyfImC/QIAzt7o1/fRudk/9AmNyJu7iYrgcGZqwsDecqKp2O/lxt03SFFlEuWfU
GHE6NzhHK+5szf64LeoUZl09f2gpT1kgIxqutFPIwjgl3mCr+oxzqDV/bSmc4ia987P5TrXjCdw8
5uQ5ouJZ1ee12SeXSJLmKxCXZ5OYKXWCd5gI1sJveGWmWYRqQECWPqntC2AVRyS0yh/mIC24NYJS
ulc6Dbwaw2Gffitkkz3U00gjNS60PJ8G8AErhBmd2I4Zo97tK33fL7xYRzHDqPkW5Z1PXqeCAGlB
yuGdvkLxxDGFdo7/eoV8r30iGIkrjWzfw7KQF+ltnRvGN9r26j7ry/ZOdfa4Y3DZdhtj9tLnlzfz
R7rLq+q5uOua5+fu4qn6n8uPfi0r3cRI/P/X2z+2P/4cPpebp+7pzR+2L+ynm/650bfPbZ/xoz/M
XMvf/H/9n//j+eW33Ovq+T//42vZF0hWb5/DuCxeCyTVbwWV+6f8y1sz4PL3//YCWvZfUJ4onhzb
hMkCIONfgko6zn8pdN/8dweuC3rGfysq+SkgMgqQBi4kH3s8brN/eQHtv0zpmWgsuaroMYEd/euD
/30r8J39o6vNEs7bu1TakgOz6RCSZbFXI+N8e29U7WRpRGU3YoqxU0G9VI9F3rg34IsRgCHYDorq
yrHizr+XUFuD9YRR9t6kb/ttrjIOd6GpktOZjWFctZlCyaRNxRy1SvxD1pb2A911YTIqN5nBRfF8
W3rEC67Nyhmj07oxpEGbJDeTk1H38Ye+M+tHwGtq2HN8Gbudi9Kwvojp6ptUI9hE1nRTobzh7b3x
UmxxmFxr9ejDmAUtH4djzbCqsruV4vyMlmqY0dI58cgUnbMP7UCBjhEbCrhzNi2Q4WvVGI291v0Q
JyuteDjIWC+absevRIBf1Ta1QFMzBVSlGXxtZxyT1MfpMkQg7DXchgWablTnvb/ytbJCdKkODUFP
14wxWq8LGJ2GI85dN23phBliRAJPpz2BNZ/SmK3MzrnsekkTC7Y8vviyR4u1nh1A9Mh+oE+scmoV
uiJdbSQHm6HK1mDg3q3szs8fCFKU02bMnfphrFIcEmQg0A9ilEAFAF8jtrY42jKS7+2hxn2sGnkZ
GzMx79DrFXvZGJjTiZYJQgI9RvD0Q9Wk04mRlRFDu8EX68GZxTeXmKZwR92GzCKMGz0h7ylpLg6y
TFBzVKPRbmkTsmchDJJwHdI+XjR+xnzf6USb1sdWRLGNajUlhAZ2Z9qdWM3Sy2kzLe3VADnyNBsT
fCYyyKkRU+j941aI3Lk0FeLM3DWtbJOZ4YRtKCJvdNuWHWpxZ0pbND5GMMU/YFl/tFRdICOF8fe9
e7suvTxi/160/rstaMJCof3PEvFtWz39n//99HoJfPmJH2ua85ctIK35io1NWqa/rFv/sjervyyJ
UdlkUAC6nb/2XyJxh4VQ2kyMMQVbFjOlfy9pOJ89SqVFW451CGqi90dL2pGVFO26xKhrKhM9Oovk
ImF/vduNqm/CCNw1Xeshb1ZFaIwoqYzCs9c9J+Q99OvWXPujRtsqB2PqN5M3zP0mTHXQIAoMMrrA
eK0WuJbrM3jN8rDd9nnMEJbmtmSqR8pJtSlN5I4bbtJIvWOGtfjsb5dlj6/KRubuAAcXoOyPEWOV
JnMb7P733rUUhi+mBQz8/LEzN1Pn0y9BF2VB8tZ63hpWPZylnT8yfxbOc+CLDNJ7EfQ2s4zcRr2h
Zp0+YJ6bLXSORR5tUhxya2uw7f6px2/es8AtOu/G1vSx3Qqr2XrI3N7bWfEsmrvK4ACWOJldXhsy
tOz9lAMi3QJScBn5DmAx8ZDUJqcyrzazdYGaBr1ZRiNqmyx44BjEEeuyVdW0QCNfrSNBJvGGDipW
NEr1iVlZEvTOBhec8SFi6SzWYR4zBuuUW3y3izZiRfdEUl/GVlx/VowocSFP2t8H0ZI05Y0MTZEW
Z2XG4S6psAIiJu630KHEogozTHB6bXQOw9wRKEFHfTuaVR5Q81b6s0F/LNwwgeqNO3BQiO0Td/C9
Uz2No95maRLfx5ZHwAsk9HFPewlNfakavsfGSIsIx9BUT4/8tIE6kjze8Z6wM8+48eup6ndN4C6n
2qg0bxPgu+4FuxTqQbtrR+DMs0/vqW6D+jPNX3q1cIZoREd6aL7VeRSQ9FCQIAXY0EUOqHoTVUJC
x++zW8QwnCMFDmJdTWE0X/e2BalCgXweVy7iJwbLseXDP+ms6NQdB+ZdoJzkZWjatX3LmHCIN0ES
8yk6ong+l30d+Yd0DMTNiEOkXJdUayji5xlQLfSUaad93ThrcFlTfdlFdlXRwW4dvVH4aslZoQeC
7sjzOM1hvZxP6aiy3MNfVp/61hH+ZkD6lgFv6aMH5F6BJBGjSp2tG2AyRfXTTuOKTRFl8Rjnyfey
imiLloUTWqgUG5CYXQRtv4cFyEIvCufJqhUXSQkmyIhwulytO6VjvW3bHlwugxI72polCsUPlZuO
X0guWvoUjIR5kjiQzBs4UFWHoo0q4mpuLH5ZOFn8MgJhWo0lWhc893VsNDnqVj4Y3y7lRHBWTjUL
SO2g495xCJquC595xKaW42DcZU6HdloZjOE2naVmOhR5zi/ttcWEx2qm6XoCW6dpf788ih2E6aXF
kwz8isot2ulxKgPXOYng4SbJqozsickHcLQo/+ak8LrxXZG8BDcG/15J56YC3eV/ZDzkTQ7ZwRMv
PINj+awQLogrTMkE0P64XfGGBe4nJvFc9NxAk0qTfLnpqtGNw33fEGuxQWJWFPiz8A2sbC9LuzUc
oCeJDdtF32hAEMPH6tJAUqV3gF9Elzhk/15XbsKAAQ44hsZIO5+NLkjP3Ux2V5410kzIsNR/mYyR
ITVJ09+SFBScYMR/FqHGpDcn3EPfwocEGdRRYSgxnIR58T3scQDPhfDCnWfk6aXMBKYfJzWBGyVl
s+QmBERr0hHD8EP/yXyYBqtfBpZim8yJ/jxVSl6W0iw++IOiqUBDpnwcs6XVquOYwg+/9bhmqC2Y
7gZMm1HwfzSDymfkP5YXLh3DcZWHVXJtjwCG1xTI9klomXTkmCdFH7LJvVPYlC2uFCqAtWMOXXfD
2Z12DpqxEuZPKBPB99NKVPG4Mi3adsawEWXmh5s2EPG8tLFjsdIukVGVJfVtWjYGUTt6cK89hPXn
lqq4BrbR3/eTv7RtWsZGckooXqlzlyEYAxG3iW91hVOX71Dpq5lMr/NwBLymXObGfoYZQ3YJYDX9
3UzG5gGpXOluZzcwkjXnjMI4oI8LHqY0uevnhsl03TfnfPoMhHzff558CJ3xEAeH1MeYV3FW3Fcp
t+7QVXa7kYyiTmeHBzoeIrBpxkTgRln51VKRKp7cxBrqcTunIKtMN4u+91Dh7lixwbZXCCeKVVK1
BKP6IcbRChjS1ejXfroda7hrbtjStskcbybWiT0B30edJ+ez74TRGmZWT1sxo36fZcxk0q+H4Kmc
ffvEygsGOnlDg9QxZP0ljuGRbwOGgnf1WHt7Mw7pKy3xXOlGknem1r6TiG0Zet7lnGXpwQRmv2cl
6c/zMZV4ep3wlINbfbJEMDwOmvMDGcw9WD7MRjZnoaT8wtaYNKu07uIT8pG6k7ysGka7EYKwTkGx
OI0pX+RJliekedDPR/c2denwzSgn55lYrO+BOTcXYYZguaOa+qBpX34m7UY+GmpiVOi01ZeuIA4J
0UocrBszQNkWysHaxNwXvFTqy7Mk4QB2hoqlvnXA+W0UisZ4A6Sreia1pf2uGNxcs8Kjp4N57QJT
84iksjp510eLumzEYYPoZ5YMmh10+E0mMDMHQt0QFCKfaE/XNwRJxrcsmBCGiCV9IHDKPetUZLHa
VOj0QTx+xbhkPfRUXDvRtt0NpkN/XS00mIK8lw1mhXBgdBYXrB/Sb9rLXKA/nfPKRpaZwjXddm1T
DScpNFb/M7lyHK9EBuOAHpGFdMOKG0UaezLoi6gMvM8puIfLUswgHmbC98atAfS5WcMUQ+bfjYgr
k7FqPyrEG6RZqFShXYMiwX4SzKS5xZ3YAakb+rXoHNbFZOQmWoFQJYCPyes07dgN0ofU6wZv16Xz
cOa4xSA3leln+7ZrEUbUCJyKdVmXnXmjS9WeINZxn/MkLJHQs7iDBbCxImeWh14ksmgHrmeh43wL
97V3cBVzDdQH9DOcrAHGcTBGu1CyzBEooj6Jmje9nkw3cWkFT56DkNlBk2O0Q9RuKYIYbwIZZJ8h
x8bflEFhPAuJRJR+ThgH5CVpf4DrhewNm0e3G6cgRCgEGg9nk65Yuy1D+uibe4H+o27Rl1YutuhN
isOl37S18IzbETpDuynh85ECwb6JsR3Gp/VYxo712NtSY5L3cbDnGhvL3o0Xfhh1PwZzPPc18vV5
oKHsUSnF52gaLWSfWIYWFWaPRkewnKfnfuK3n2LtVDfsyGo45QSPhjOg6iAbJ4vZuXRTVd96csCy
vVlKH2z75PTlTk4220cGt+HEJmAyZEzSmSsn8jl0D7NyotU4uh6TaNukaoU04lkoTh3GWbE/wCQc
JSTHNLKqfW+n/lle9fgPBQVei3NiNE9obsD7cIzYOwPht7i70yk5IfMsucVBxL7qMEj8TnF0ibgE
M2ndCoa9lt2CWZIeIS0rv/LbiVsyNvIdh9bkbExLG7OIqpy92Qfgx4jeS52zMp+4/znpk4NE0ssy
NqXO+CyxKCGKxMp9mbKHLqPe8gY5ep5sTBR2jF0rk6JjGmxkSuS+Mk0rDEfba5INedghFrkA6luK
9Zky4Kkpwu4uSxCerOa2SS/AeXjPoSXbnWZsCD+Aams7JZ5xmTLkf/St0Od0FAEBWIwbUPHoCDCW
jbsB31iqC+SfLb0+Wr9zzHgwal1u0qKgp4GmObYVhI2xAKhmzjVwURkKOgLgRc5N6IP1Zu5dQuA5
+EACqGwGMP6QtC4i3UJ9GvOGOYzraIB5Uaw+0piJoG2jMaI68vzqkAyRfYqGSlVrP5c8vo1HlwjJ
Tyk+ElFYnPsFPRHmQJ2Lr7xH3uEhd2xwgPTOB7tLy89OVg17TlLJoxPbFPNWVk7fRGfVN4rBmeYT
0zY69HBoDoWw2/FgZiZEAbfvzcegDVHAjS+HgCizJnGu0/RjEpLEvW0YCc6LFaZUJ50aCQLBdhsZ
HFXQgJCLFnwnDTk+Y0w0Hdj/1YFWXXcOgbJMmPVmfbXJI3u2N72/5EBR/bUgCYU9P0RYMT/20LCd
rYUM6k6iWmI6SWLCWeam8TeAcCXKXjIur0fFHUY8GpQ8c1ksXKuxBaILfGKNCJs7ym9cPDz+KBxG
TBHBciCMyDFCvcF94Qt4yy0Gym0lZXRADvsN3xbtozmeDjx0MCAyFQ6rtIHLtyK9wcMaGKQ7Q1XR
jRO7yXPj5ITcDa5xm/tx8+hPkX8X6iBkZiDsDf5NRNduMStkJk0hrz0e3+dgnIxoVXFk+dT1SAAx
IsyRjR+TRBgkklp+tpqSUD2vJTnCWM5fhI94/LlUtb4ahA9MICq7nSIrbVFflc0qmwZyJGy0tScD
qIZT3cXTns1yXGnOlCqTEiucjWJ15ZnTtUnlsU985nBShh8sdGdnokFHH5s2w9p8OqF601eOUYtP
bjVW8yqvx+jMKtsZiboTNntPi+JaGHbTMLKktNlPztQfJp21u0hbw4cpQ/EsQwr42kS7AWn4qu0E
8qOgtf1zmo3fyskC85IGEVrWGenwmSri5KQbZp4R5uhpskZerE7jchIHdp/naAzDb6BQhxMdWTYT
EX8qGM4b3rkJ1AJdjfRIT+vcxMeGnnXRLatkdpGrPmcmHYNIIsOIkYsd+AVDCdtf/OiJ96mM/XDd
oxfa2JVFaWvi38o5+MEJHprrfBGzRqRJXYxz9ux2/NSgO4Nhlp2dOYkhTsDjMO3oc2dbW0b+rFDy
bmPZ1ld+1jKfRr/VuDgBMHzuo7ToLp2ybW+KIEj3srKM08YIQ8QbfkBl2RNdu+IUYgKJAAAJBcjH
Hp0ZOfU1OaKoE1WZnJpdMNyItngiG3U6pbzoTlLtNefZIpyFI+dcibzNPhLsMdTbSTUxezMb/QMt
SE3kaoDbyxI4ixsFBZYxZsy9xP15CFCwwHouRv+LU8TlbdGaHRffRlAJbjjrzqwxYxw2xjXjqo5s
ve9Zw9BKWlQ1rJMI0VYNYl2Gup7+Ikcnu2qrCiux67nDdSsNHqJIzCz3ZKY238wpaiiY026mmO3s
B9x+ycrBqVzsUymnL0yYFG1uqg6eXg2nd5UbHFC4jbEeyQZrMAKhuIcFlRtM4W38LpGJ8sKuwsX1
wrFpW9kFtLOWyf6uDsRnp66tsyIp43VeWDTg6zHxdqCqH83JlHsxyGKNTmo6iwIjPEycP1ZpR44M
NQp7a5N0w0qlVnCoNdFgK6sr9EkDXO/D1CH8X7MuuOmWsTm2Hs+yHipVANjqJn+iHeWn1+FU1o9u
WHgZp/O2vEdNcw9qp7vKJk82hxHMVks2Jk74+6ZYAh6k35vdukf9eR07gxFcaXdQ66EZyM0yM7Jp
PXPc6zZM590Ujg6QWXgMm5r56S314LyzRhtTsrTc5kvqFs1Tn4YNHbN6+Mr0IW02PU5DHRvZHuSe
g5o+MhDk+KNzOg11tW3zwbhkA6y/9BZyj8hd5hPBAPTLm0cBaDfPy71Bt/BA4tZ4gMOT3DD73kmJ
VmEjMZl+meOu0sxqU0yQETgDGyud1QTRCS4UFop+jk5kSQ9lpFjv14XXq+dmNPWLKRDtRSd1Tw3g
GU23n0wPpfs89J9qV4Nu6EXbXesm1bsy6h7ZjvO7hDn4lojO7DrX0aHn0+57o+dBV17aPzujN7qn
c9LN5in8hXbcIuQwHmfAy58UZNGKgEWUdPCOATTFn+KwMG+bJiGibU4ZxLRmTH4hAkzI1fQLpXG3
ROyhqG1yjaVr8BcomEG1zTkZJ8vo5edDP6cHjpMISZrAezRIT92k4WJs4yp15eAlG7BVxBAS5FEc
6PV0m7EV+gDf1LhtCdM6UPO4PAr2rYVA4pSmXwgOl+ygxjCcC8Qs+ryMpRFtBZ6MeuW3tkQcoyyQ
utLt40sTH9fnoKeyG1tM+ts+Ncoz+JgTvbmqeITRRw2X6e9WPo27WmTxR5HZPYVVEG86301OJz9q
LtJw9i6FzD7MBtU/6WTfEOab927b8gS1eVtcIeVZkUnafuycIorPDVV0HxnDG6c1KQ2fVWGibF/y
ocR1Qh0xPcJ/w8IxyN7MNl3QJz0SfOXR7hpBSmMVyh0+I62+or6OZwhaG0nAZ7SJzLq9l7lHBQjV
DAqZXjpBgROb9T6yBxqXNeqDaAMEA8VEnBnmB2Qf6DaHqAJBEg3OmQHbkg5xHMHLcsb8nh23GfBQ
YTNakZ8XwkPLQtoDA4eRfGNVTV2ddR1Yo00ZUVStIpWO8dadLDyvVCYQMequYZmZHMmhi2uqaD7h
pHsvdOpXHXPXAZrpOSbTCu+IIFnjRx0Zpj7Dl9SnKu8J/NOzg9QL528HBboPyGcKGn0pU6P69Go8
8osJ+08jBya7pKp4rm95pnwZ8r4eOShvaGurnJ8UTv+L2Lf7faitZDPTdMUIUGNqsLP+Fs6RA9ij
N8zd71/e+un1Sd8A2SmYIbNxec7RZ4+ki5kcRhhtMDS329xET3MS+Qz+vwa54zJkJMl8Uc75XIIJ
TNcXIDpYCBpJd3M7Nj39GWr+GgknSWTpIegNnZ2h2Q/E3o1ETq5YSs7idTlbCj2NTmzj/J2PcDSH
9hgL8b7hBCmsTS7j8rdTGyPyLJrZDmNJKyD7OWoi+uCw+PAED2BbBN4Oy8oolVJmOlEB0Gob4rHj
MEKY6kenTfMc0b8xDRvrZWpjkFWQvZfD8os3qRb9BFUP9xjv8+2bhJXRg0Ynhd1jsjrs8aJ55Vk+
hLwvNm4AFmP8DNqLWU2CBvHLjymSX/oc5AShjx5CoDCm3SPJG6N9CLr2x8jyn+f5y5V+LTpRi+KE
YtxVjPrh4S6f4JXUg8Z2BL4HTEPXZ5Bwfzx0pOcm0x4Ba+Vdsm647c6L6ddvJEHo3iGcGGpf+kU0
Tdmq1h0aTuCGlA9ZXXC7tJPNnRJg3dVn+eKIClfd2HnqncwVe/nu3r5z0Maka9mecBdJwlEcyoLV
Rs6Dd084xL6eQA7P1CMDf9RohubBfsprrvdmNCInvQgFlkM0VyJCx6O9MjoDbhu6J8BR8IE1TJqz
HSOwNtyAK4N0CAaPRRNLfEb9W0Xueuy0+OhCB29WfpN5sFDbJHV2KGuHaZPnHDWopZHJGQqPL78w
N75zYkpubdOm1xrXzEzIJFHGUxUhlbkZ28i79yfbJfah66rynafjKF4FWYblSB4AB2I0nkLPPXrA
ZwYTuWSoQ0hoNEWX8Fk42vRdPAfrmJqp3JLz4dgXbdNxoGriWOgzHBQhbjWz4N8xbcoruv9tvPcL
RrTrwoKycsIimiZnpqeVs8tJRTOQNToo7JbZvc0cP+RHxYTpjwqJhIxxo5o+UU+Vl6fzga5L8okG
v6nvf78UvF3M8OR5gm6k5yw3g8mydHQLR6OltZMG8FDViEMOD/gafW92yM28OvVicAMhdhtqCQe9
lEYU3b7zEB1pYngHfMmey21oQ+mFLL1sNa8eojma0JIlLf3kCOYz3EvLoYicFy/Fj5EOX7NcADlO
9AlCI2LqLGqWldWCNETAc4XirSJiZSNozgZrkdGr3OW4xh+LhE2Q02cQHKD4BfWWJDtn7/YpKOea
w268AvtowNPIBUQt16FRuf/9tyuOv14m7LalUB65HlBgXJRvP5wbeaEJuR5l/FBf0GnBnywITQ5g
VbT+BadIQlpiS9qngUyjp8osaCdKUpCDranIrie7puisVWl6/pWmM7oZdJLciWmCj5ZDbL3ze52c
eX3BmmIGLjElTG+KBgjNaF3EINvWtIQX2Y22k3RTFQVON82StM39qrl1Ag5D7yC1j+RvklQ/BLss
KxDtWLSRLbz9xJlRkhFUZt8gEjFXs5l6cIZA+kjdjCqhWCtaT8OOe6y8yIZwimFb0HelJudY09V2
NG1/fwmOhvvLG1Ig8SxbMN73hC3RhL2+v3LHiSki9LKQsp0fkDAbd0kCHmAV9lZQI3709IeB0A4m
uV2GvHZ0tQrOfWCZMd2mDlv5yKAae1Ho+t+LiGiJbZLjWJHYSKwdEhvINLHLqNIlmeYCcW+d3Zlw
jjlfLQNOFprqs6ha997t6devtGnSvXv5r8bgVjTrzcGQa01O6EBUp0rBh8F+CVZlh4QIJxHHN7ct
4bHBtaBY1LnVViRh4h9DNWrH8T4vp5Y7eijo1mUU5RG/cnT0OmcV6T6Rtc0vy14mkOh77PCkkD1h
1J5jkaAboPoc3aAPQHxzomXMGZTT1k5g/W4KmfvOgcSIZdRuiPQcBrr1ofU1HWG35OyzSpNGkkyC
0jMzK4/YE0He4NbucspXN8vw3lZ8u8A6EUDWP56tPxIM3Zc5//xWLfSPmqI3Ssj/P6SPCFdf3dyL
tPJvyeTlU45k8u5Zf42es+y5fSMWWn7oh1jI9f4iso5nzoFSSmW6FCQ/xEIO/4cuGVkHNgNA4RBq
8K80TgOtEJoYH3id5Vow4Zf98G/9o2GRx2ny4PiuYzuu5Kf/RC30tupQAimDiZjJQiMrHPMn3j7p
QY1AMUMGAjwhIEGMk8JgtDednvx31qFl3/p3gfP3Sy17t0/wp/Cso32NWXmeO0IFwM8R5gM4BhMk
AcK8+v5/cRT5+VWIF5W2j+BYYCp5USW/2rvqkmiluEYdzpw6BxDbOtuCWJV3dpFfvAoLKeIvwh0F
V2HZZF69Sk+8oEYnReddA4zMYbKvmX/F751rlo327Ve2IOvRP3EgkCyYRys3Bz2XfiKJTUrqb3V/
jp16Rfj5ivPwOhEOhDx5WjFALnV27mKPYF62oZOINIupINk5c3ktKvNCztHd77/lpd56+8YIaEDE
Rn0iOFAuiSGvP3/HXCNHtRVCO8GFVnf5HQdjEDoqGgFKIIoJWsC6v3/Nlxvk+EXR/aLgRhpGlXx0
A5F9OHYBdI+1z7DkMJHJdehMAUx6ku3eVYjRMEuNtHeS8TD4gwn8x7ssIm/ae7T4DpGXEEzkhuqd
7Uz8/AxxZLM5tAnGsDyvR1epGYX2O8Dh66wwtCbEUAMStARRy0mP/qG3hhFrGBCnW84T131U0+K3
E+8BNJ7GQ2GP50RcNPsXI1ygZPhsxGGIj99eRBF9VYaPy4joTCEWvR3EQDvbCAam30bswOYzBLgv
OxZ/FpW6PK58KqlYmah5bev4PDJ6EvwRPsY1iHpS1mywJXWIFfz3F3XZ6o+uqUvUhPBM0/KQPh49
SHNqa8BHEOIM14RphoZnM4e5h2bNriFxJPKdRehX14obE6klR0Su2NGNS+VRV3JyF9VEJtmyB2Mh
ingbdB7vhWn8vEb4LjwJKB4s+ywW9ttnpAH9aFakwK6XuefKMa2B51YU7919b+vZl+tE44DugUDJ
biJkf/syVk8CLH4X5uiOX1zGozldSdU12zTG3tZV0tyZVmzv+h7edZYpeRUkltjN3kiVcTEE22iQ
46FK77oI4yoejPw6ymlHxzDKT2qRPCrbjzdAXRYcUjBvhRLtGbl75haaKkRBDqgU+Mo7KD/I3ln/
fl7+fM9btiWMxdwgztEDb4ILmXrOe8xpgKxQM7ZrMacZ3KUMtZKtvI3h9BdpSkju7+/KX1w6j+xT
LCwcFugqLXftq+VdNLbXhrWM1hG80BO/ppFo9En5zr3/i0V0saYIOnYIf39KWwGEkDWky0XrARcE
+5We9vMEUx1Ht7dWo452AQvaOy/6q+9UUnSYi9DYMhch9OuPVrmdST6iEa3ziGYchPT03PBVepfR
zzxpkJc+9ATr7JQs4sMff6nsy5QYUi7nr+Ps7ZRnZB7RnOE1IL7YKLBRt7Lu33kefvGA05ui/bNs
EhRRRw+46hy4GhLFaeZyzk+FmCDc0EyvEsJGf/+BFu/Km8WL+g1sEj0JQpDpgB6fY4SOKEA6OKZp
Yz1WyP2jftp4hpHsx0ZggcBMFMquXYbAMYOI4j4CvIwMQkEmjFW2x1zBiENkPhLlIvnDr/vHm5O4
nmzUHqwOby80h/NavUBWERVEN+M85xdBiyzl99/BUa+AlfvlO/j3yyz326tHBe49OMLOdFYFrIEt
DW/CEIaKtJtZz19SE75xyyzx3CwHfV9n4DLLnhjBuI/6m5gOIJbW4OtEmj1DEcc+MI3oSWElR1QI
uNdqDG8Gn9k0okcktmMaQzoEUmn1/vM7n+Pna+lQB9N9cxgjEKd19HWxMGvmlJhQOqW2jDzrbyDB
/Y88uLG5IYj7CwxMlBYJiTQl7s6EFlpraSAxmjqrAv/zueqM0CJSwEcVgoIk3JKbJPWqLm3rLiNH
xlxpZkf1uvc7Z6KlA7R8bTmooUHuxRnNkheOJQhrzCMzZu/ff8CX7eb1TsuhAeezSSob/SWew+XB
eXWhQLTno2xx99a9hQ44LsfPfKxsO8XQdKk6yg3nGEyzvkmz1lTjbYzBMPYLbxugTMhb13lnJfrF
Ny7pMdH1ZJGnejraHxEGhX7qaLkKVDl9zFz7u1HTgtPYtreeQ+DrO18ABoujp9WRDp8cIqKyCZ1a
3s+rLyDvUqeli0f+0Ditp8E6Tz2vX/dTaqx7NJJ7UDQlehrm9I2qU6jtubOy/emdx1Is1eDb68Aj
waJP/crqax4/lxoR7nKiIBtS5NUWn3d43/Veh0rUWmiGBQkz1gyqAvPYmUGS6hodaLMm/UNtq6lF
6YhH+KkSOctHlaencVOD9zEc/35IByAprvNMNN87/dfjRZVjKD4XosDx6/HAH1s5oXPZ1Rx0wIVp
mO/I+vhKDNq4St+PmfvlK+EZ5WALv5ju39uLhB6zatDJGqhZiu+wBga0Kc289iPTeOd+ON59+Uy4
TEwp2C64MV6q+le3g64czdQbUUeMKeHk8TDRC0WAMo6bKcYq+vub76d73ZKSPiq331JJM5J9+7Gs
OerBy+KK79pZ7J1oiBAkO/uy2qqMCJzfv9jPn0xxJqODzbmeYNZj74xf1dMyg6QX5c0AFtRQNvDX
AKKamdvcIPqcz6wI3czvX/XI78uCzApDY4LzMHoG6t6jnQAyMxhdAz0YCVv47fv7IZ8uygHNaeOf
Qb04TWHyJ9F4Tl33zkP1013D4yRsNjk+MbeOd3QCyzQydX8Er2tHg721gypYVPuMuDHG/OmXy0t5
FIaMWvnA1kuz9dVtk2CZqKWgisnCQgBc8dNVRBTttqhaY5Mm0LLHqu5273y34njRoHnLI8gXLChu
HP9o7Rowq9MRJIk65lC2r3uYaIlVhKf1OIb7EuviXCwoRLu6qsLOOYee111ZqBAOTZh+eOe9/LSO
Lu9FeHx6+kXSPn5wVDzU88Q1XE/dBENQLkEhft2bECPGiohaWe0r8MxXkHbzgkLTLKZVB9/tnbex
bA9v1lFlL+Nm1iRceBZX5O0jRTvVgacBeMmgukao5lcXnqhKZrrevLH9EF5kEzBHRTEuksm6Akza
7juGKxs6B+7XKbf3L+/oj7qf/9jafOPx/u9ml1zGbf/sllw/fSn/x8fn5tvz6x7o8jN/e8AF0TlU
x5K6m3pZ+Q6X6m/DpHCJzlmMii7tUe4ofqgomy76z/+wyM3xERP43O7sPtSw/9UCJQ6WeYawaAXx
DErT/aMO6GK8fHUjsdEQDCnI5xHLDB4F/vLsvXqi6TaI0XUwRU+m4R6QKPCvQet7n92qdKCFzvZj
pXVI+jKK0W0V1d069lPb3sEfzZ9KKzmNgt6rt4ZRegQAZK1Y5ZmZXXlVB2T3/7J3HsuRY9mW/ZVn
NUcatBj0BMLdSadWQXICY1BAa+BC/FN/Rf9YL0Rm1SOdVeGW1qM2e5OsrMiIACGuOmfvte0KAoVN
6861E8Jg0QWrzYJ/a7YfSdeTLtOBqRpDYlX8QNw3nElTyAdKWbQR0BV22LKkH0NTwaBLK3R5EDZ+
prIuvehAf8HmK2OgE6HoGWtOJWCY+cRi7+ZnppocGfe/SiP/PeB4ThzQdHbIOm1qqrea/vU5VTMd
iKzUPpAFqPe4wjNsZFAc6N7B2EKFv3pNlSLewZpsEGubw6sxO8h+corZdDGiaLqVklSRUUap4kEm
TnVGxTi1XirF51Ve1XmQSqtMvof6DRRmGJKgzPTlyF7m396HhTLAYOF32A8fzKWa6CILY9JHU8fx
TRGG7zG9duIGUphMpmQgTa/eWviZnlVG2jYSsXnjFICd+5ngr5kQbQ8OqPIT16c4DY0eXW0hn4l0
VE/sKG73WSn0K+qN6UmkVMnpp5F19efT/i9UoFdVUvbd//rH133Er3dA1ZXSNjtYlOrKwRrbotrX
Oif6oJBYnJWyrZ/ZEeqeuRfqGbCyYxWKgzV9vR5TrGKskhTeKk2Hr++cvIdkps7+Pmj5o5QZ93G+
KIFR4+rpYfDuw3HkBMS9eCDt+fan4sjC96sb+/Wjc6j1yoAeaPvTHTh4WXDtp7afqvdkyYEDSiny
eTg4afOGt0P9WKDQyF7YiRNT6o0kaIQ8/6TJENceqK/5ZVSaWARFW9hnRKZcGqWF6gvGdPMsQpFj
xsLB5utyX6vuUkjJnkKMWZLoY0kPQNPINYCb6SeqqIA3dbH15KSLhUlT2Bgt0qx6KeK+uZNCO8ro
n9j1/vcvW/1aq+HpI7UhpxpJFzVvw5APbp7KMCbUuH/V0HM2WDfN+XSWrPGxJXsvRuuUVJtKS+SP
WJ6A5OpgTdYZIewu4FCYt7EZx4Cxho4Hl43VfDH01M1Xn8vwg6jC/iKGxI8s1LCvTbszcFBO4wW/
1CIgbHTMrUN1Utao+9j+J3eTbV9bdJiP7Ny+fdC45PmOOQc5ZJ3RTfj6gTFEyGJojZ91YxEHE+bU
gDMk70rEFrxOQ/3I7u1QZcMjJY0NYz7T2KpfWqPJP0/2TcqBQJvRq/bO9GiEkRHM2ZrAmPdFejIU
jvqC7cXaCWnZx32IMjULuxtVlIQvqIJZCRG7OONQmzLH0nl5bXu9e1zaVd+O4sk5xa/S4PijAsvR
MsN+vMxqd53QYL9TLZVMi6aPxju0gWRwxUvjoiLRWlQtvepB0RN0lJ321NGSAZ6arlxCG9U8iQ30
sdTw75+WYsNVob/PgZ6aBwvv5+dQ6Ik+4fF/hWUmUJy2sj/ztMCokS1G8ieIJGbn33/O64bsy1Am
WY+hzGLO8YTy48F5H3eo1Rv19Ios2T5BJbb4am5FPkRD58jR7kDxsA6ctTmFpo8K/zpwDu6OxbqQ
1LZ7xe31aLYVTfu67/InpeRcsDgV+LsIJkJmGvboEiqaPydtmp3PujlOR36Ug/rY+qP8+tjkVcvD
8nkoy8yw4hBi6/ysCIx9gjsAfgrkQHulpm05YlMCB+LFOGnvU5ik2pr3LD1ilBsf1RQDSpmPzeWk
DVXuKzIIR3IlynfDDklHzg3AzQAcwmGHFLvtXKslRVQNE612c8DUq6lvtQTOhdUeeZPrhu3gVRIR
zoh1KMwB4jnsosgJPINcMl9wGVdEQCFOf5M7jumYzp1LjA89RDO7ZJ+To+wKakbOO0p5B7grNHt0
3yq+HpI5MJLZWnoXDdgsYwgDk9dDdf3J0XX+mE3BjKBKC253zD63epd3F1k064/UyMVDU4XqpSQN
QnVTZQcUM7nO4hWiaM02gdlJBdXNlfsVyNmGVblTKTo/ZfnQKoFOKqpc98beNOIFaRhxnODcisJV
RAoLDVHzmoIBvfaajlXfQbjA0njkCarfNp2UpzXgHPovaRvfxtfxpwnwB12kvmCgwnKiTSRJEa0M
WNSyqUHi7IK906Eeschjmoo9iSrYjOIJYvGS5qcpXjD8bsLqP6acgDarZSEngleEhN2G5UevEZIi
twWgIbiE8OGkvquufw3n/znu/IPzxO+OO2xFD4FX65/467BjQrWiNsAsZyFb5IjKm/3rsGMrf1iA
WRzOLXikefXspv552jH+YKFfV/l1wkC+qv7rtCPpfzDUUNzypTCvaTJ7oAPC1e+IVwdDl82EY9lr
3Ys+DCIJ62AWpg1VYweoig2ZvdtZ27TaarMejnzfB8v6epVVh82pW+EqChqVL8tLglE7t4eOnAhH
3pR2dkaza6vE00UulJtPT//fbIl/daw+rSvsjhTUJKsTC/k3LdeDyd4m1ols5TYjnoTw9x9zJ0x1
05do9X/YmVQ0Fw5Of2NjSEvYfBS1PZm3Zke54CRjSpkeaqZY03KtpZq7fV1IvdjRdbQsyM29Lh4K
p9Q0CCBtOFz9/gf/9ibYWFMJRjEvA0AzV83Q5yV4ofneEBuWbmrnPs8vJUgSWXb3+2scbuDXh8NX
SGEMnYYOj+9gAz+WJRDfJUyws2KHNGdIh8uFgaV2xs3dLqVf4ttqySeTl2Pv5ds38OvSDs1p2nFr
ee7r/WH+wEVF9sdGc58btz7TXKi0nvArzwmWbXTnbFuv9I7cL+Pk88r05/1ypKf1R2mAgfj1ojKS
j6pwiDUkC3aDICQI/ezU9uu9car65f3vr3Y4i/+6mmNQ61wBd1gPDm7RrNNYpsicbBCyvk5+cgOe
1r/J3dFPTsjw8qklB7H70bq1e/vn9Pufle7/5vMxHQrksklhHuHEwZulwoVzhmjCDXuo0HC7B2uX
BOK0fmhOihPjuttMp3Fw7I5/vbSDwfbpqt9U6npKjAkqBnJVvcpVfGWHNhpfphv61k0UJPcgPnEZ
VT7aI68/DwNoFLS2vcSNNt3O9qyr8nzcp9fdLtoc0+H8UkN9+9k4SSg6UjuK+uu38amQY5XVlGoh
ma80SXbErfrSxj5VPbhQQXYB+vQx2feXIdie2tWvwkt9o+6lE9kn8+GuumpP9d3sHpsHv78ki9IW
A9xA6EfZ5OAl8dZEN+bIPwHhyNUZx732po+Srt+DeFeO7DXXPcPX+1+1hKw9HC8ofh6epSopD2PV
zNJNUg1Q6iCMDpm7fp7HBLzf74pKNEjNtcuAmPfwEIUDraFP0nChSH81iwHDIWPEG0g1OTKev80h
6Bvp1imIE1dz0aG0ilWGNLV6lgI4JVsHTKzqnJbJ6l8+towcqLhYsdZL0eSitMiqSBP469ez9LGC
82zgUi+4G0+ASgSpX2+wwZpetE8CgLK+tZ035UV9obws93Ew79Nts5c2v59UDk5m68+B3mrV+lKO
VLVD3ZWk1SPG6pxo603pF1v4OW7m50ee6+GnQhePaisnbxvZlUNX6uvNKibUj3kdKmXS4pfw0Jcd
+RgP39zaJ9SMdbtDw4RNy/oNfRqM8RCr5RDPLDxe5dlX+a7a/f45fbsFTneUbWHp8anz1g5Ge6Ra
WmPNUhaQT47rbvUS6f1YB3/vKrhOVqkM0wlzvEmX+uttOPnYiZ7iLGyljqyBuh09YiDDIw/r8F7W
q6zN+bWZwfx12Muom4U6aF8WwRRaUuW3HSMCBgsNmCPv/XDkrhcCgkuDFdUR5faDj1zIvVqaRlsE
tTkzaVediRcRgslgHhUa/bt7QuRPyV+hk0tf7uuTE3neQ3HiycWq0dxLg1xf5CW0lb/7fjSZN8Rz
QxmqI7f5epXG7on+GXpqeVUTPjJfWBe6JR0bk4cfM0YgzI08M3ZS/K+53uunjznt6BrQlE8D7AjL
nTy24ry2CuvEzlUVvakxHqn8fX92XG/dPtEBYTawDq5n9Sr+F8IMglprCf6eU2pj7Cbd3z+7f3tX
pqGozDl0F385ZT7dFZQ49KyangZlL0tBpkr1Tjf6dKdLnbarO03zf3+9dSP+eX3iw6Nfih4IcRZi
5rWj8/kpzvWSkwug2X5BMcaddMCmI0dtMBqY3oDklCvx7veX5F6+6i3Yoq1aMOr8tJHYrnC0+npV
KxNJlzvU+MIwyi+0qLTU+NLsyn62iZ0p6naNRTSswutqjHdQaiOsf5MBjoNTczre5dCbFp/uhixv
MkSqcPsiUnC81iEkGWzTaH70oIMuOW8pJwaFRGJlRaf81OKKmAN5juSr1NQoj8dWVNj+bMf1xpat
pYcoacC91hu1nYknJ1zR6wfVBvkda0O/MhCNO7ONobmlrU1wb0E1ft8sktNjXx6MKTBxGhXQBwby
b800kZe9VTC9EHCQRmtxTW6mB94xgpYiQ8hyq5nRojhurMQDVDst1sD4A8CwPKMopoEfJBPXIE4U
1V/SJr3KM3PANYms9HIZkvEOgA4/aI22kIAKYENraGObvzRD1Mou0SJMjVlItdQcIuO8CaFsBZRV
SAgUtaXAJBnyTlnho1BrEjMPLxHdJLnL2ytrtM5Cqf1eEjPsOrkWb1pUaxahJqN1YdYYeAIBKD3F
hpeY16KG1+Mt6SKDp48VkVMgEhVK70kHfcPh+0fYaC3BZnEENjOsZNpRSdvX4yaZWtxy8YLm3lNo
GLDwWclY+nRvsrNqWYwrQHNjieyzpzYL/Eqjda2roMD0oinrU9w2XG1c6Lm4OKxhu5m1WSqu6Yz1
c6PNRaLuFGKyMFHIufWhGjG+IGtJkYwNFmxnD5wPQJqIPsLoFYqO/hu/DsLEEn7vVbaQbRfEVktc
LNGTgmyXbYua4CVVZ8pTNNd6tiGSA1QfQ2gNtn+Zp3OnA7Pljw0SdHewRUoQYYoVKOj01GH3TYft
Kc6WEkPEROXVTx2tuLXstMrciLoi5xOM9WCnZEmHFIrCnog1qOxUugsieyPQWDWOVDAQZ2LWCbEY
BzKDcE5OoU32p5jyIC75At2myQgGVSp1OxflmtrSUe6n97f627DMcSqQ+kX7YSll+QDaIX9T7cJ4
sYDIQpLth0IDyUIv1cVIXO1GLVFuGdOLsYOgQsZYyu9+gaqatp7Eufl1SByLIl1niQ++rQVyUhnq
a7yrMydukfWwfDq1kxEmoPW2TvpSt/NNpGmS4adTDit14HOaqXl3Cs9rlJsnx6gmPm/oVFLhxcCC
7hvVYHg1UPMR5NWZTBGxqZPeG3F/yK48h+Sexapw9nUe4mUTppDBctEpWM41GgaX6Sqvd+Wxz6dt
JE1tfDJFFARwOGrya5cWSRTIVFFvZY14CLcjxxQ1Baj8yTWhweaus8S25jVmkxOI7qQ5yahYBmsv
rOaMELRZKEmQpjZVZbVa8xqsybpXyYB+qo2UOMpI0mV60oAGvCLS8m0JSOnCtmaoMcQoGmdGYeAi
IQC9vx80VdzYRGZAzixNcLhNIU/ITPS033dSnS8uS6/8rk5DM3qICK2LtKak4WuS0w1eJAFYuo2n
QYpMzOeREZ80MRHKXkri+weudUsmCpswCp/vja1TozoCmrdQijYwBmNW/WqKCuq04PtoPbSVnoLX
GZraD4vidOrV6dYoFQmWjRgLXyS9pAZQUI33iBBTB+m6HhM96/Qm/MGoS3pfsF8sg7xXCSqC29DR
y2oLVXbZZikXapfUiK/IJQASRp2dOC2tKQn97qe6cznslAYOlpYvnb5e2JJkjyo0sCuaPds5wuAK
LhakrdeRUwIYnda/FOgxzWPKs2G47aI6A3xKHu2MGMlJntsFsUDg6NJSXETEwSC0Tljv4rGZF0Te
7TB6GFF7JtOqSFrPFrXCrLR0xMkAzeteomGAWDYV0If3IGbIyNEbBUk8BCr7fVybDi4sw3bw07Qx
AWLO7QDhTmvaaCMSc/nhdDWgI2l2GowIWV2f5W2tKt5Q2DlXtnMIApIiwvGcyOUkC7C51/HFENmK
8ACwCMkfbK0O3ZleVreScvXHqBxUw8PNm3w0tO7NgJEOkm3olSg70UthRz7IE6b2cRmkHBel3Wnu
LOTuvSYqlqAuaaFOb8yTdpXHKaCpMdQZkYotJ6abcix5G2z4yjhjDEEvUh8N2zdjiKiuOtlMrWUy
RCx7Ok5hBrM1MD/NMj3DqoPc5FFDbSoPXGb1ZFppr8E/UyCmA9qiISANhlq7AobqngkFaVpYF73O
r4PsIWqEVcIRT9EAcRY/qT2zEBgpCAuIAvRi4KMkjxU59+RtjGgEQriOxIgORa2cxpNpL566thd3
q3eJNJgx16/Bvg13iyNwSC+c29/wuA57Epcz0sRSvii2PZqkshIU46Ww6yL2anXUCBbIlnoLp09u
vDSkieUDeiTbciqG5I4eNwYimP2a7tsaEGUXJIH+UtDcfp8tsk65dDxwWq2jSXMdAdHOpXMwb6tm
/eVxMKqfjrXYplvL67ZkVTEruPbJH/Bms575tIpOUfDiMHThPC28Y08zhfTUW8pCg7lDaLCJHegw
GIuHxlWTQq09vrj0sddbZl7ZbNhz6FObPgPnY/6B68/Oijup34VZ1zyMUQbo1Oc6pKAGORkUZM4Q
H6ZQO6z2o96qXmfDV/R0eemfgHgXgy9JXQE4Di7lA7mkyeQVtkYkkpEq7W3KQqsEJiDM23AaHBCn
uj4tQIiY5yz2qC96Eq6Dw6IBxWBA1PCWgnOixSLJtUlkgZ2X9UWbiMnesvpWhIsmavLSErC1eBpD
6mRoUzhDTKzGjzzTE/Kt+z4+x/g2o7uDb3czWxFOcmtUzLcSDsZrYoyQN6H8t6XXpwaBsvkU8n2H
o3WXmMbsy6Dxkk2iZEa/0bukhKcWtoLozDihon3WOPHwLBoeyDX5pdbHwhElDjrNLFQ/H/ti2HZC
KAqM0lEDQs5coQXkW+vEMeJDdnHeG4UH6YGgYplq0L3T2wQjaxLs4mzoJ9Kyqi6ON1VrUjwczBzK
L4F19uzqnTVd5UK3Sw8FdPMazR3ZObU01blvTJr60cQzMv6prZwyMMfQWAGkqTgbFJBqbj0XBrRt
6Htu3GhOv8+5MIl27CN8BQMeve6ldrTNGMEZJDBBSz9Cu27NTQx9OKgSYFAbnKjhlSyIjQlmZS4e
TM0elKsE03MW7cJ5bJuPHhDpfE+tXptTYA7EKpZyKr0uhdJXBuzTXoz+wrZ/3NZgOAUfX5II86Iq
ADufC4Qz9YVWRGF2DaHG7Hdd3KvjNjNHobldE46PcUK3IehsKZZA9rTlvG3IDu59cuo03UMIJbNJ
gJRGdHOSWcm1LbVsGOe8lGUwe8pMM64Is8JXtSh+RTJgv0/TwnIEqyJWtoQwZfpDb5Hv7RWWLgNe
dMbopFTKRT7Xmm5RTulMJDrWRifK6fmpHQdC2vRohvads9SV4xWs1GeLyrApYEsXwgkskUi6iS7U
yJSW6TS0nSAzk/mnUCdHC5Z+WJ57APAPEFS0eptxuhEQZLNGOk9TJtmd04+kjTFrG4A2KoUlfvIR
MqgG+XLSkGzlNFf6H70hAGOqCagCwmbjVnnM7AFqIUDXPNqq9VJEl0IIjRhPYiCZ10uOykE7oFDb
GFMixlPTWf2pymyb46neNW0J4i4EZBzroZMzoYbOXW8PS/JYRuX8KIHJgHM/Ahw+nUpJfiWPkqJz
kcrjuIONpUfo0IxWkLsex6OxTZdITk4ahAjxZiAloAo6SPnKNRVKYV0QeNwQw61KTCBy3+o0jG34
NT4x9Yp+A0SghknchYVVIOvSu3c1yspp27ZscU7LUA3pvUI250xesi5f6tlUqNsx67Rrs2EfcmGZ
cyr/EEvbkfaCgw4WfZ1lmXFiszk0nxKi1dljjRz+3ZB9aH/eyQOzbz9oXfuCzwyiB7UoNMWZWTbm
JofzHl3hJIwnzkzLMGK6kzPbdchgzAKZwOPGTxdVYidZZJDwS8nsGDpaRw4Auq6242lORK3aeY30
oU3nWQTMI3byRJhaXnhlX83DzQSWvDifWP+HS6dQJM4zhVTpPq5Z67aU2+VGOIN9hZKIUCo4Ke2r
UVgLxD6iz/PrKtXGH/KciyUYYqd3dnNH1tL5gONHDhprWljrSC4en9Rx1qNdJtQKUnkxIMqI9FBR
bvosKZ+LSk2ULe5w54PMhTo/1bHAtBedzJvyLd6mfGplamFuRsSByqUAyLHA624r9tMypHcLq4q0
8nEmBDjsDyUnJ26R1yN8m6g3UgOg5r1pWiaRPlqHZLmgAxvrcV8tUiL5faITmhDLggU2mqnFXZha
2wOzkbq1wVHFURQA4o2NyypPlGjfpTFxZXmCIN3ThyRRbBI8q3VzI4cK+BKYZAOZ2Rgj9YdKl1kU
AfOIn3oIaWfFwD6E0pxocHRMca8ZbTPcGjXUCi8XWvxeh5yVN4vTdK+qZEuctst5Oc1t2MtbDbHE
bVWLuvH0NI7ecV6Nra9LRa69FV0lwod2TIvHuYnjxIfsXJ87RFhEwCEyi0g40HmDp1M4eCNAZ0ph
ypTJB8j7RvLKGNTxI1EQ4N2Ar1klBN5WepLYRTknU1PB2zaWuhCcQpLB3JfDFDGglSG718ueTIts
VMf2isIjTHgioKtTJbMgiJdFnwJllIX9oymX5oeow55cID1tgKEZMknhqE5hQgFGRR0Vyfo0Eg88
suU0zbqJdusEVVwCnF45LW0NZ7VoBeeHeVKns7xg9nDjFPMQGWu1w711mbDY3lfKfVwwIaAOT7Lb
TI5Y5ePM6PpzXZnM8nbq+jK5kh0MmKfpsvTdmYA/HrWuZjZOdFZLevUTVbJFHaWvhRkUsHNJfS9q
ONm9ai3lBjlefF1wUgDob1V00vVkwRVGt4J8OmHA3wuaZrQbij0rd66rGl09Jy5jVvZJxDH1lZ1Z
xmhpbJtgZ1GL/gxDSnk15DE2rDrKTM5wizmQ5TjgHXzt2si8wklVhNu0n8gTsVpV+aDiMkPos7u+
3ep2iuAvNXWNBM8B7XQAj4lFyxy0Ml93+ZysWYnVmZSNUgg/1sJGIpE2W2KEOuxUSDIYRerbViiT
d8mZ82pWq3YBGRoTeOUKqTDjJ+Ja67s51qR0JyKJY9XMUDXceTbk7tSKegils1RH6H7VGVsT+3QB
ErOOckxXRC41uOKh8rtrC/6561e6M6x/zs9TNmgPyH+WJ5Oq6uMo8iY6sa1UofYpzwwwKUqlcZdG
cZR4NfTx/GqGhcAI0EBzC2PRK8oNMbHZepZGZF3O+FgBFZpELOVUKuSTiPOTBmu+sV8rR1vjBpsi
OlcTSNduR2btHAyNSv1zFplxFRLN9RwucXhjpmEY7uEVZ5Mf0vXaLrGEWVxHuE0IqoavFSt+3ZXb
llP7qaOrU39K9ER8hVECtr0hyuU0jhzA/LFZ8oI4XnBQrnnWOkLxjkIelMv2LsHtzO6rKYkOjtVR
PCuQ52/Zuyy35EGh7p6UaTVAO50yceQbxUtNGNVPLStg3sdUJzFjF0l3ojS5nnvEtRKfrYRVc4/e
Q37SKCezfVQN+lk1CSb8ZkviL0pm0ZuIQHhAZ3abk6wz1cTSuCowuivNKhvbl9KGRbGbm/p2RIh+
TbpQcTmVtF3ctpezR+AzMlbeaiKOsu3irkO+FFpXMOwxfgDKjG7axiIduSLR463MTWq/5RiZ59kg
s8+3jIVinlWSOJDkYW9shUmG6YaYYgmUdrGAu3LMtr0aDcFSPjUA4btlkj4IkeEUZcegildOjqr6
pqXnKEcz2aa0Cjs+PgmRRRmBEfclJ/uY0gD7lYiaTEdG6QQ0QXPGU4bPMvOSFGaWrtQtsK9moUPT
6OirZ3JeEz6DZJbQczOxVCLSnZgTBPAhG3x3mbPvMZ0YoUk8PiukCUPAL6topy+VGXsdTj8YoKb1
PAjTWgXSJMvyF43NhxVJTHppuRAFSa2fcgOs3eg9FXr36rRNWwfFECcfpkZKBHmdY3Hf18701MRy
cek0+VRvpNHoLye1JE2M9al7L1tNehLD2GR+VqUz2YaRaVxXOLHvjRrlLxNAYZF0pA5kXfaOBFJQ
M0cDOHw+xvPeDOfqsafWittVyWUg5GjqSEEK2aohJLRfmxGvKi7dZNmbTYOTwUlq5xQ5Op7Nhg1B
4fblMusBCzb7jkUbnEdqdNRsbafLn81OJ59CaksF0q2JFpAMkyEDmh211Ws3ZyUkjLoCkWBPYTO7
iUGRy4WN0gD3tWdoF9Ykyp/5WDknjq6LNbGD6drT8onAumUuy2viMXEgTD2Rn37LGTvxRTSyhZYH
bYi9UWFePQVsWtwSCJB8DKnJgt/IsXWXQrW4GyD+Y0cgZSAY2Foq/rRonA/hJjmkOVe5eItjO/Ql
Qm7Y+1XRSwx0mr1+J6W3ShESqqQ1+qnZRtGmQfw/kBQiaaMbwT7ElxGa4w+SWyA6WmOaXha27RD7
UBcfNRFCO2TB2hBQU4a2TM+O6HZOlYEabyIMqqanOfV4ubpR75ZY5JdU2MKzHkAbTt44F88qIu6V
CdwUp2DyrDfSlnIrkHFTV5CnayaZpUqXu9bu5T2SEeVcGlE/epKUL28SsNKMSJime4yWaSAEibAB
AJnp/OJkE0BjtbXogyS6kZ5xkM8Rm1BbjiC15qPtpc7SvUDN0hm0FpHhDgUL/rZ0mO4nkWnY4ums
DvDOZFDRvWDgMe7a2puYIhd/qbvqmSCBfPFgcoGSoD4RK0yAo3WrDRxfWdXq4byQ4pWekbOZcBE8
mjlbaVtvKTdVxC1NXclOWrTFmy031oMM1AQRh5iLu0Tuynu1p5LhK/pU0LsHE0NaTpKqwpvCDmxX
qfewk9MsIS54bjvDJbpWIwYjL51nJyajiboQElpPW5TmRrPi+mfE/ql2qXSsBQopLd8XrZ3urdlp
H41xKhmZevxOhZIpLqQzjgzG0duzVF7K14KWO5FsgL8mVy8V7YQ8mLQJnKZM7lMSXGRPrlTrRo9S
TsBwDZHQar3GaIxkO1c2hiWJym3N0bKQ1o5aHYAWQQWMJ30xvaHW9TdUz/3iWcQGvi0UOhiro7Wo
5AjC3HRNOwZF17Yx6mArzLpXxOET/kVHVOfQ4XDlqBTwJX/JFrLJF1XBW9CECUIqKePhBClwEXY4
GWu5ZKYqY85UxdXYKOyKsl5RGP1t4VxblVPcL2BPcH2ST/9zGmhrQxtX84GGluVwSIP3cTlrpfGk
q+umjOVsQCqVKiNJAOgfOxUHZYwur5okG0weZzSQ7BVJkxjX1zGr6VTxAkUZgJGMhFoV/jSMBExD
3y255zABL5DzEMlELIeU4J+sg66hFaHAnWWuEcbAc+IkSAoZ6XS/hBCEbJ3jyDmzv6keaUB+6+Qi
GsBsRI3bwPdPV/dr93EAtimnDtYmacnnwKJ6s5vM5OH3Xc5vF6HNjvZRpcNIf5rz4deLSJnZ5gMQ
On+WlmijNU28z+yk/5uCC8QPaFKQjiIo1OmkHphsU+Yz9DNZDspVqs9Ti0RwEkmr7e/v5VChQJMY
gSx6jl/2BGTmX+8lTdQ8Btlv+FWVhLtKInsMhIbhYzgrj/Sjv18K5QDaUcAy9PQ5c3+9lNQts2lO
g+FLqlN6OqRVryX9jrZmfqzVfviGkKes/pbV4whPBi/k10vx3Zrk1+s65KaYqkvcwq5pG4X98d99
euAUUAgjWOAc/w36kc9aFTkh5E3yy7SdYbGiKPSK3UbNjjFyvnfzsdA4OsBiDSkRavavt1TPHa1P
NEA+tWXtZnWFs3gDo9qUfdRcY11SCho+k/w3B9QqzwKKigNuNYBav9ycn0QLaW4r4ThTnShNHFqc
0RWCyup48/vn+P19oQADUgd6bR1Zh+8rSZlqrCXT/dhuSR+32N2krVL9TZnHL6nZqlxBC4ECwz54
hFJnRxQ8Ut2HzmK72UBaYtmO7ZER9W/uZXU66jLAnxUcePCZG2NjjNSdeFE0YTZSlbZ3VjVN779/
Yuvf8lXcAXNv/eLQ3DJ4D4U4+NINMfS15pstuDDAA8omccgBpgJKVpOcNEfU098/P+YgeEIa/p6V
KHQg61iqrmCjwV1xdFAvEwBt28FouruwtKSrJaPJENs2m4Pf3+X3KYPHqDBfYHpB3Hb40TvD4kQi
jzUkLFDonYi6HIx9qLWi/ssu9T/+in9oK4Tm03P/TtV8Kf/r/KXt/8///hJD/tef+6fRgiBwGBco
vYkMWycgVoq/jBam9gfmGpxtympZteA1/LfRwv4DwTTQSxR9TFz8sX8ZLRT+E6s0LVOwWKjj/l6w
+LfxsIIuaRIwfazuTflgbJPkmupZZWj421hciO5zK1FusjElqrkXtPWUIKvEcx9JeMKr8m4o5xFI
VaR7WU5QyIxaZrtIlvC6LDvqgvw2eBBFoTbEYL9q2ljQv87dpAdNckn5llCFkTjNTpQ7o5X3Qz7/
jJtaCsgGe5b6XmEvvFzVdXuVAahlE149zIuMxRzee45itK3te0VB/UMhlRjr6NyJlvzMinLZ1Qba
SmVhX2E+YO89WnlgwKdhB6qlGyL6KFGQisheNNPp1k7xVmVjZpLM4Ur1MgfIm/f1Eud/rvh/a0z9
/wZfWC3R/xm+4LYvXZJ/Bi+sv/+f4AX7j1+2adgG+EuMX4ajv4aIpf2B7HdVAP8isgG8+tcQMf5Q
kfizaUUGvXp31rH6T/isBpnWQMTH1AueFqCU9f/gRTJhtK3wHbiPqJGNb+jCSq/lpoo47kMSrSFQ
K41snQ6UvarTlQQwHNnAHkzeXG41COEkX0mdTA3rQvlp68CInCDuIemSs7YJnyFdz/qz2cxN/yaZ
vdnERxaLg4V3vR7zDLA9piguuhIxPl9PTsqsnRlqKB7k8qZnv3bXJGa6/fS+r/5cYj8jAQ4odAbT
G0WBtWeHvhGR/KERRJcFkc+xcu0/+nebrRt4we7PYfOfvSarMvPT4v71EvRaDrb+odI3KQGe1+f+
890JF/Buf38Ph9aNbxc4kIZ2TVfHFhfYuJvN48nNzebE9c48LuTt9uf+3vOO7Lx+/9C4IwbN53fT
dwR6ovi/3vjXjz8vI/fSDZ4uPNk98uS+2X+/vByuc7AMIFjrdDnlyW0un082d5sN7+fF2516t0eu
BGrpyEta//unzxs9Ma07bml/crm53Plcyt3szzcb39+ce/z/c59/+r7n7vg3/3zPMz7h95z/X9LO
rDduZInSv4gA9+WVZK3arMWyrBfCbru57zt//XxUDzAqVqEI3bkX3XbbkrIyMzIyMuLEOXf859F1
+bu9e+TvNkd+y1dvD4cHd8/f3vHNB77UcQ78NEyMH8mPn79km/P9h5ftw+HAT7P5cfZm/uvtYeu8
8yV8BNuZ/4Tf8x8b23b2zp5x+Vp+4rfdAz/+xnX5Ue/8yWFjbzb8xDf3zj4cXmxsje/ZbGaTc5z5
yzZ8Pz9v/mHOLb+5YyZ8oqd5+N3eOb5ujvOXbo4HFvrecfk9s97vcibv8Om2mz12tT3csREfn23H
dz45v/ipe770eP+83z/Py8RCzd/t3t2l9jzss8MfX7d6XOnKli2C2FouDK8LsY7Hm+3NvFjbu4//
8+vD+5Z1f2Ad7t7vtu93D6XNpty9v2NE9u2OD3142h12u91mt7u17/n0R+dmz1L9vL39mOqt7dzv
MTR2lSV3nccbx2bvN8dH5+aGmR33K+71v5aza25inu4nC6TyZnQ5xn7DRrFZDw/zOh/sD59kb0v7
gW37Pe8wE7mb/4YvvNs+bZ/mvcC22B9+98Q3HOx7zGDL72Z/djjs7vl1/8wc3aPz+GHOD6zUfJDY
qHtnuz18GMn+eDyyje4NK8hxe9jOEw3sPSvJGrCOW5eVuuFnsSpvd9i3u39w+Z7rO7u6sQvXb/pe
LlC6emRI5sins3d3LpbGUthM4T/bclbsSVtccGdedBHWTT6S7QCiMab3B3/DgeCgsQcfZvXE/xif
RZvPk2+z/8d/92Bz7X/d/X7/b28/Pq84WXjsV+x7kZiajLEf+9nLvrG9d897Z94UfuM+uM7N4cDh
3b9j4JxdHABOY7fZlJy27XbPFt+5+9kpuG/b3Xb77h4eHjAPJvPw5Nv2D6a2ZVexm82Rg/PGIT7a
H578sDs8HJ7+Hnz779P8Q3+/PLyH9stk//btA66e6+Xhif/8+5clwj3tnftn/DG/Pu6fN8/7fzE0
nID9glMZbNu3d5yuH7f39z/uj/vN98Nx/+f50dnsnEe8g7PZPLv2r9vZorD7Z06VvTkeb/Hvxz3b
7+LcOH+chsP2X37F1zIirmZ/h5u+u3H2m3ss8+MLX5/54/kcP7s3j29vrvvs/Llul9p83Vw5oR/t
wp9PaC4MioTDwaff2W+sTjcv6c/dllM3H78NO8KHvZlP0CO+l09//RNAsrLyERZXfdpA+UDP0SN3
BufT+Xd/CG12eD6JuIQHZs3B5z85z/zL5kbidPO3D9sX9+XwdOe+5Xzknf1283s+4Jj3w87evXzr
5g+PH3nCipznDW5gU9ib+1+RfcTwuOBk233Ehb5b9vfN/ex4XHvvbpilfZzd1YoLUE+myRPTJDUm
g/Uk6QfPw7JlqJvIFIgthUdTRux+BETgQCPcbK4v5+kF8n9H4RlLHgxSKCgt+RSf9jMHMe2hc1CD
PomsDVhkJEGzISG2BRMfxpZwf32881khF0H8R9vgB5vJIpxJpIksMWKhdltZ6jY0+2FLDUr6UuA8
zwpoBSkW2rl4uoAkP52V1JphhHIQ2mZqIP8gd5QemoKS0fW5nK/dTCtHWM6jgPB82XRXlYkYNKiu
gzxQaYIJrCFHy7PStNamjQDKJwmWpZfrY5566I+Z0Q1HMzDpbd5R1iLshEugBEKDKExeAjwRIbx1
uzqO7sSWhPCXh4LXB8ZWGtS5GZamIRepmKdtzFAJ5dPOyuiHD2nGoPMg+RIr2cesdFjh5kY16BfI
eJzul0YimD5dqq+0WsGiFEb6Xgc4favmivXQV7mxEmlcWEWyK3THiTxhZ77P0/Fir0WWSQf30msF
NLpxcFsL4XRfhJW68ri6YO+kSsglzVoiM5fC6UhAueSsbmVa2hsjdif04tBPi70VX3FxPp9GWUQL
XmpOY5hrjJLAV4bouBiOLv1447vid+XK4p363/82i5KHgvbVBwXuIkjoJqOoaokpaVP+ENCUtqOx
q3wdTSm+HZJMekfS9u3rpvh5yEUYkILHzTVZBCpeGxN00r1+T8WKel/R+v9/Q5kL10HriyI2ilRC
vh5GsDyDwW6M2t/QbfD3+qQumQY0iLQz8vSmcX/e1E+ut7agRpuEAG6H0Gq/xTm8gKiaKg//wyi4
QE4XKgFcJKejeBo07oFllHQ3pKFNY4K+Dbtc/x/MnCwM+SDKHvOhOh3FohYKZBdfgTJZoj9mtRrU
B7oQ03rF+C4umsq1qCoKXZXq4jyNTQ4wBtgmt5Q0FXvEY8g2Rp0eroxzwbdD0gu3I+RbrNyy+biy
jLACXEnTGW2aiClYSXxM9NSD/6UOXiw84lp19NIZnltbqYnxE3G7p0tIk0RShboCWJQq8i7p2p8k
vH7LpWxsvm4Rxpy+nu/GWZ3ldCD0CAK/13AWCFDTzpHWpquCy165ghcUarObIF8wk5qwiB9X1ekw
6DyHbYIitF0qFejFTOlROQ7oSC4Kf5f1uWIXurZDnxxMqtZA2I3YGcABUQ1WnONHTeX/xaz/fRJE
VMhXk7eHLmdxuwy1j0bbgHQ9gtrxUUzkbgtLuPKSd9WdrwvDsaqLfFPFOV0smKwzjDGwTwOpwsY6
tKNQrsRA57ZFHVyaa+Ak9mCOnW3808HPchn8hNGUduxb+hPYs3KjxHW0E2Fl/t2E1bS9vuHnDpvx
ZJrOQQXNxWPzdDzAT9bkl3hPXlKd2/pon/SlJ+xSMMyj9TOP+jWNkPNTejriwl/TXEqnkcT9Oii5
6VR5FDvguda4ei6OwrZ+sOKh1LHYVyhTVMjuBqD8QpvbmkG/imBBu3p99ebVObUe5oIiLDREc/P+
Uhq4HxleAPBItxOwGbv3YREBa9f7ituLvlzYaRWE7+CNIaVpm3RYOUeXNu/DqVJagsb048n+yVjo
hR5KpJmBsKRZdRP1eX4ogna6A95YwQusqY4Y0996fc5rgy68bEYFdoK2tbQJsvXeRcdVgBhQ9B3T
TOs7uUOuys2nAcnt6+NeOhlzrCnSS0FeekkoMBQmGrUVMuNxKGlvjdAO7YZmT+RQMgvcVJAJzY/r
I557XZgEJMi/eABxBy959VvF7zMNqR6782p68cqycpUUgIWQDWtB5wVznekf8D+aSJ59eXVBRDzF
va7SodqjmgHncrsdGu3rofRMVGDAjoBGJqSRi6OXjXWeq/JY2IJR9DsFNmoUHY1HsQRinVRrwtkX
DgcCRBDfsGk8s5YUZCoY+CQIKMMltGceA3oNdnlGM1WeaqhNGHr3MvQCBcqULE7/dWNhREpI2OD8
Sp6N+NPJMOLBnOKGC3MSGutZhpLuTwFTyCGvaH+2i8DTVk7FBVuhuMvDlbHYxKXCC5GGTmTYE/hK
XmsXipWAR4ygWxA7YcXpXDiAYL7+C7BnEer5o3yam1nUY636BeFHkHeIwZbtIaXL+xjiqPZo5zYA
7st6jWzqwm6SciAPwLUNr9xy1Coo5QnxZY59q8s+3Smh6fY0Mx6R72jvB+jxgA5atVOGAHmvn8Oz
w/FRx1MhZSe445JabKZGe1ZRlpxxcNH044qZsiUI7FY4/y+OQl7lw1xBZ8uny9r7sl4POj6biBFk
k+7TkeB6ckXB+Pp0zkyF6cBZY80vTKIgfRFjpVMtVUPDuQgz3XPAGsZP4BRrhASC+PH6UJfmhF8h
KDSRxeJEnM6JXlI1BJ9d2MAEBrClrTC9dwLMuCsmeXFKRN2YBhkBTvvpOPSmwGwh0iytSfHo1sWo
3ohJmx5K2rpWApZLQxmcM+BAkBtCXn06FF2EWZ6nMN5rpV/bpDsEl5r+zyAXx/3XF4+giKMG3yZM
5fOJ+HTOytQMwkEuCrtSxXBTCUSgQR+UK9Zwdq5Ab3DBcBmzeNB6LrbIpNNg7L2AJIpo3prTQL1a
r0HdD11HCwnss5O5Tyv1cH1uF1ZR4c2HTTCmKRuLuY2SX8hR7eUkOTqiF0mUN/lgRo9e6U8/rw91
wQZh9Wd+3D0fvF2ny5jlIySRY1TYlt69ovymbJClK75uFSeDzB/i014ZcloGgh/TOFO23raJm9qJ
FYD8oFRW6g6X9os0JRMiqcDWLZ5iUjOUaS4h5qSF2uDw3qzsmm6DR5l2UBsZ8vxg+Zo62Xk/DLvr
K3n+WMFWYFQC0qfCT8Zr5XSWU5lE8IkytgoOc9sg/+gOGVIJXl61/xD4NW42dKQjQs3aceVJD2ql
ZjQLEL3UWlZsA0TOnq5/pku7y77qGrLnwF2XHykQKQnRVZHbsRG8G+3clxbo3UoK8NIgBqAp9H94
MpJJOJ03uqtTWNNAaA9hJSPx10d649aiVegrfuwsxmSBkacngSUDqIY/9XQgT40BnY6YUUZ7kRMF
ig7FirCVtG6fNfDpfH3toALElsDDo3WzuNfaodZpIc3BKTWadxN3Y3kocLLu/zAKaLGZt5IbdCmv
hQhypYz0FtpRnVa3eRtABKcp4de3iGWDghyHyUYtVw6xLgESD9zY2BvBfdJbkGWEWvDVhNUsUkTa
QORSI6CUFwfAnDqhEeYDEIdKepfSpgl9RrbG9XmenpiHgR4R+B9IpP/AEJ+8SapPOZ3vUHFErRfe
5nWkbuF0PyrKlEHU0X/r2owmTtHD1g3vhjQ4XedFsb++b2dhHh8CgW4AybxOEZ5azHUqRbT8/KSw
J5grwPPR0UNfh5+m4r3W9r3iDL2VhIeqgw96xTAvHAOeCUC0UCxEI0JZ3LFCHmgicgW5Tbcp2qjQ
0I5uX4S3igqCEEIw/n19rhcOOHfRzORI4AWIeHEdtbKBXICIF1HpLLb7Wqm2BondlZNwfulJ88uR
tBbU2SDMFqNICe/lymBb9QD9MtRq88OYTcYBZoBg5VY/X0GGMsGtA1k2AIIuNg9fSSe7xgrmsUYH
+JgnJWxNoJy+W7Wi/Qn6FMai62s4b8pJLuJDiBNAqIpeKK5ysWlBXGqDX9JiVGSp4KpWqb2WbT/9
LltkRiQpk3+TLhluikDJCSjk+v368OfmOktliXDKgEmDZHJxL6ZZKfpdT64FHjDfTXTjT1IZ71pG
QqS0Mjix4Gq7PuK50cwj8pqlyDanRhdrXPch/RxSiRqAAL+GUrbtnqOyJoF8ft+DyCbpOoNa57tn
MYoMy4+m5jRMVRE0HI6ZheEbTZ2p6laFp36D1m4K7dikDdQ2kqReuyMu2CzSLES7H10rNPmc3kjV
VBjAY+nOgn+33Gp+PDaO5UnBS14Ddl1Z0QuOj5I64TtMnirLujwhiixApdVAKDfq9TcyX/GL5Fmx
26lVIrlqHWjPsZLyWB/oLGy2dG56tLHVdfk9INBYk7i+sPLUJGjxM4m+50T76dTRqGzgPaGbOy4D
jisNAL97nXA/ExFSSEYvvqvNV6n0gy9fZSwC1XVSauA40eI7HVeE4VsrizlrOAJKdhrfU6ad1Ulh
vbLcl/aWd5nKwVUg2Z6xtZ+D1jTLIg9A6kw113rfuzFSZk4ay7uBMKI1dtdPy6XBLPJZ9CLNrN7L
C7pRZTkQmhgRUlUXj4WUt/ewnghup+f9y/Wh5o1ZeCIktRmGxiek69WFnx0io4GsIMVmI3V8jhpp
/G42RreLsyTZ8zIu/lwf78LUyOADRqZONhe/57//dF3D6BOm7Zjj13ODjvKAVzU8HhTa+Z6vb5lJ
JZrgn6lhlgsvF+pp4ddNlNvWqFbQaw5QnVDrzJSDRC13rYfsgk+lwZWJzWLT4KKV04lFQ6Ynfitk
tpRC++DRiE2XM6poRPxmLf+hdbITdyV3zcob59K45CEZEirgOUA9HbdteimR6c+3pZ4CNSpPoXoP
DVrqVFkYfO9hE701u0BYCe4ubCO4BUIASImo8y/TrZ3RqSkqx5hNQxLByzjlRQzdmmHUa502FywU
tSDwBDAi0/hhLBZ2gl/OgO8PrrV6mpykRTYVSRhzj9hc5PaZL6zIwl2amjnLAOLLAFGfySP3hl8O
ppVRaFX1A7ozspv6Wv40mXRjXD8MF25FIjYFau+5NZQg5HTvVB2WCX/0Mlv0w+RerSJ47FTtay1s
uA/klsBGwI5E5ymh1OIcoDgYp7qGNymhq9rAx2reBELQr6TkLi4bMo3zUKSr9YWDrAMKc/oIP0SZ
aAOc1SJMYnuoNYXSHekTK1dc5CWrIIE1v2MIKjh1p0snipNetSH+mO6U566ZHtO8hC+GeMo2yqhc
2ahLoxGDzsgqEtWwsp+OVmT1zNzL4a7G0od3vlKgg/eNgzgMxc3UT+3K7C4YBh5Zn/0yLLVnpd3Y
kIt+oFfA7ruioJgaiHLn+rnkrUURF3aNIea8Gali+kXnD/LJHQ+FKgVNyDkmhWWkbgqCwTXi3Jz5
Hbzq+bq5X1hFFpESJuVxWrKWg3nwltASamaw5AZahtyeVf6TVarm2Z7Aa5jagxp83TtyY1vEurAq
knVamMmUmylqdnJGojj0nFjwXRVhLLtuNcg6vQpakkHq3evTvLSmc9sYMSjWAvzvdE31AgxXpTPN
om3C7oADhZU8G+OucMIYaqL/ZThC3jnxTpZr2Y0dwKpUpAK5I6NOjjIl6U2SKj60mPJaWeHCVYP7
5S0/xyY8N+f9/WQsaVOZCfSKGQnPqdlNo0Z/pY5mW6nViJ4O1ng0ytD7cX01Lw5K+y2PavRNSIyc
DgqXQC+FppLZdc+sQvAb39NR/w6DTrUV9RICwTpQV8a88DyzKNbgMen/o8639GUmTaWRAqEULyXJ
9oPsaBVD8mOkZfufPFXSdy0VK1cTxOog90O64mzOY+m5OKXNr1GkwklpnM5YVHNjUJIwgyl6kB5b
FGLtJKj8X4JXtneTKXib2ivrO5iGVm6+2TBPY8E5S8pJoSpAQmFZ7BhlK849kpR2T/ntUfB82TbH
vH29vqHn05sRZyZSotx4VBwXixs0EHmgSJbbkFij4VmGmfaNdlpIVytqIFsNRgjYvX1YjFDvjtYQ
Dec+iNFnvBEwPnL5y9u9MzJI2qgxwr/ZBu8+RCqB2+R1DqeFN+TvtMj7v67P99wdkKbEkLileOsT
UZxup15SfUPPlAZompQP/PMrLtR+J9OVvL0+0qWVBR6GuCKVd+LBheHA6iWGqNXxrC8KOiYNAWdD
0SAPesdCv1WiiOVN9JYOYhHvyU1Lf6+Pf2GmBNvcV/9hMs3FzvJ2kK0p4ZbMPMvI3GEUkfyReH1q
G73TxmDF8Z2fUvrxeUYwUQgpzqKnGhbQaGhqrhM5Kf9wgcB1EMWuFNNR2yD7tfPTsfxZ9MiQR6Oi
rpjx+WFhdFLpIJTRvYHT/3RbYQvV4xZlKzpjq+hGKnTR1qJM/vKRnEcxQQBQ/Jm7CE9HwUZNwNto
15Pato7RqN535iAcru/bxanQ/8upB99KQuF0kJrnvACUjIXsp+IbWHUP3iVoxNYAXBfOnslRwDwR
tEH2bhFFWcSNaZ+12Uzup7kWLNU7S0r9AyC94WiajfDlkBTwGo3dlM1oMKX1cjEvXx7zct4iQYiU
TdKZyb1G3muT+oP67foSXrJF8J+0ks8JSzIhp0OliC7w3oLlwDD6+iBGJUxmkNu78tgnh6KuxGNJ
2f9Rq6LiJ/2NxcpROL8k50iR9wr5fPrVlzuoJVAyVSLBtzfAxGeXZBQhYExmoqUyLlHT7FIEV1Tk
NKuViV8aWWJpgb6S/YZR8HTiuTAVNPQmSIBNufiTjYC6O5M5iE4boKIENjGOnwB3aWvO7oKz4UkP
xGFu+CcomY36UzDShGFd+h0PgFEqa0fgEx46cwreJKONV+LWxRzJsXBXaRRkuIuJBs7uRamWQ2Hw
5wJe3k5bJYmjd+aJwkw2+on5vRYUPzpQVR/XsuCLkzmPPFfrwMSRJAYSspikB7N8aqlj6Io9zDeS
CRWAlHfR1+6N/0ZhhkyPlwDt3qdLqRYidLOqHLphhQbKoBnVrm3KYWdqGbwn2RQ4eg2CFvIQf3P9
2CyTmGdDLy7HjBBADBUldCNqMo2VwN/oT/D4weGM4EEt3lNEzY6xInzzBm/YlhR7H722WTu+C2P6
+BhwJs0iUqTA5KUKVpWHgMRhg3MRUYfOttTHjei33TYPoUa4PuVLW/p5qMWW6pNijFoKCXZrWeGm
URLTlYc6X9nShaudJ4Q3nYVCScaiCbi4nbSMV39oQhwaGnRIoCypVmMIsTI0oBBwxVwiCZdyVtba
SvB6YXoGV+3sCwHiUfs7tSVlVMtKyy3fBSfh3zWDQJ0bC14Z5dL05qwJ/mZm51k28BdaqnhqLxO6
Nb2h/ibhG2S7RkkNVFfyOptuICUy9BVjPZsa1XyOAVVZsP7clgtbrbrGgI88Ux0N6e69WHmjA4Hj
F1tAgKgzAjEFCS+eHmQAThcwmNRE9oRCdsZYhSy4n0w3i+TE0aAGda+b4pnVI5JERpuENmggbsjF
XhW0PVUxIumORxS88WDldQduKTe2yuqrG8ZQPIZRm7UAQxB5n86qTULA/rksOX44+p0zKkn+EJWD
tZHGgHqQPPkr99KludGtg+ecFWHP9AKtKBe9OEJMRhIhWv8ma0VXvoZNIwuqXftG3ayU1BYBwLxt
PPmpqPOPQWZ7ceCiWEeMo+3ZtlrMbwIvK3aCN6WOLEB7yvWL2GTfRk6UDsptr2j9ynTPDsQ8PJUQ
YjhwO5CinK6vLFgWIW8gO5imuROmRrZVvSIPLQoK4UAuPl43nfPxWFRKzty9PDjAbp6OF8PnIZSx
4jmU1g3HN/XcSQaJKCCwHqF8/xprGnOa9/D/Dbd82SBgEXuRp3qOjObCPk6yblOGQbNipOcHnFws
1FiQQwKzIrN9OqkeFe0y1yUBUaXBezYlimdyK6tfK1kxF5wWvhH/Ndd2loFLko9JoPPHzogv/mmJ
eYZ4SVasJL7O5zJnegnmZ6TfnP86nUs0Ja3nDxbClYaPdlHrN4gNJNFKB8TFUebUDCEn+Ypld02d
K31QmELkjv2E2lluNlvoNtd2//ws4+PBLQGDpkkT2O7pXMiQe6NSmpErdCOsnIFIw2kvRfvBo0Z+
3a4vDmVyjvD0c0vHIhSqJuaKwmjkRmFQUjQF5V3L8H8OgtSvWNtZVIneJll5Qi4RqVred6ezqvK5
vTZEjq6sG/+fKW7TF03zy20ZaYNbm7lw9EmT2l+fH3qyVMl5JhCuzxv6KWqmXFqqXUvhxJrK6gfc
bNohNzXhQJTlrQx1bhuU+wlE5n4HsmnKvNSfhhKnMhyL1oxdZEzzHdS//1aKvlbxP19EEChANijX
cLXoS8dQK1LcQLuPmavG+L1Fuc1timy47Ukx3YlBkdxlk1CtlaQuTY3xmB5VKe6YhaPw9DGnvckL
XQXJsX0/q7cFRWp+2RapJQKzAd5G7xXRwOkC5oaYZlITRK7YTl67y/uilrdTVMXpvkwhiT5cN43Z
3j5l//BLDAcehHCA/nNpyaeoDeOsAEIoLpht+C2N28kejSFzUrWQb6Qg8lDrg553rwaNt5Iiu7Se
nDner3Su0xC9OODDVBeCMAy8AnQdpa5Wjm/jRlzLF10chdQ17hDFOYiYTtcTkTNSZ56GioTcdVsU
j+KtVEpr2dvzm5F3BNgTKodU3ngvno7S+ZmKyhHKZd5Uqjs/LqfHTAsTF61nClT0yVsr98m5ywK0
RHn7I11NNLc4Z40ABlMqYev3SQxutSyaDuh3kETNacxZ6yW/cN5OBlvMLmhUVeigrkYagBCjaSTq
Uuj0mXveI822A1p+2xl1nW6u2+aFRcUhw5k6k/xhKAtfaWUilMF+Gbk13Oi50wEvQHERTIzuhLpV
B3vI48J0xYFdmiu5cHJvc56BSPl0J3PP8AKIwUI3HcTIA2ZatCG0ylPdo6oTD8ZgOY0ZdP3Ob0uA
vddnfGFXddrMQUiQeWBXF/e3avR9XSOMCTc1QlXkk7wXvW+U/aTk3T/Xh7pwLqgefUBo6Y4Tl+8a
USp84HVN6gZ0byDiKIpu1lvTijdbGWXZv9y0RtaoQZe6APhRApU6DaEO68/1qZytGntFZZEXL4Va
UrOLVRt4t1FQjHK4FoXyMSEB7op11e/Q2tB/XB/qzF1SwZ4hFxYlGqAJy1XLqqxC5ytFdgduxxcP
NJZ3CKeRTmk3R27AcrnL0Ylx1J4U3HvUt+TCr38CyqZn88WNAY8kOJ4/CnnHUxOlVh3TnhmXGzQ3
YjrQhUlJ5ORbl0y1HzvIF6CbYOthOiWWPZpVHUGdbqYiGnYS5ToP1vFQlFLpeUqVMfgVxuAv1EOf
mIXwGhiZUTQ/vDGOsmgP6Xgt/MnSCC1ERwhFT4C+Mu6yONqIvS96CkqpWVeKbtNR4o12SIZUyks3
IKKZOzpyTPPXB1Op/CyNIG3+lRqx6H9M8qQr91VqQNuOalLTOnI7hoh8CnmItF0kNVF6bIsoPIpG
pEcUxKJufBvQGaUozutVjI0tl6+HXp0Udz06qLzMuPeTUY5ddG0T85UEi6ze0CBUi38sRN+s7zHf
iOBtTkeWlDmh2cn+ps6AYqF6anmpdROUGu9tyqdZ/yyNgk7PZt4g/eGmFMZjxCwbq/o+qEoVPVS5
Jij7xLI80nPMJdd+lsmIRqpLnYSK+r4Iezq/NxQwlJR0ASQtpbivglrod00aRWxOwgcwXBpWwtBw
UqtEAHEcC09EJcNTxicSjlL2B9UmXQ53DaSBP8qaR3vnJlVeCPdgZHNI60NrAuDcSnVIigfVKjfV
QZO8Sa0v0p4MFDqbngu9AMdq+ao5boZaLBunNbQkeqxnSprUFRShtX5o3mjU70Vbwb3tkOLJ2uc6
j0i22l0WJVXAe9azpH2gyM3wpIdDE/OE8acW6kYEqQQ1shO5aqcfOgSL/vdQM7tS2MJdgIjLIUED
MXg0gragXcYISLM89r2RJ/COJn4/RshBEMTlKJHoQ/6jMnjlkrHKCqt5nUalhy4/RNxFeERF0k/+
Ubm/kTNKBcH0UZnoK5RhqfKLWvuM4oao/ZWRE/FRIZBrtDKcwO+MKJi3u5JQU2vLvGpc38p79Gka
DrL1giphCk69LXRzQuBTy7KfqG9LyCJE2G3PfZq0Rv+OF+tk0W6Q45m+la0J9HEn1NZYK7YcZZXm
O7HfKG1lh+Yke39rdIU0TNnTa1oVhHGUxDdTHaeaLnZ1mKrO8SOhHH8WgYXYWy8X6oSMUtX6z4rl
NdkL3YsDcnuWJ/QO+ZXJsE2x8RAqzsNRvEvhF6MznyT89JoIIEZo5211Bq/60rjNg7ysXonrQnmb
ozaNWCdQuzoQXbqJJF/Yl2NCvdPOSnUcf2YqwjDBNhVHaN+hYxUnYCFZJGSVeKNUclpYzuQhe97v
skDQjMQR0cEQTCQC0KiUb1qB/lHLkbq0nf5ogUDlyvWCGuSPLeWjmKtovhmZiX6MJEwjYh5oIfQ/
QVUKEdz/E/O4lWWEXGm1iyqgyPaYm378SyuroQgdw0c84kknyq5N2nVGyLLtqQEWAxltX2jtP2k0
zppHguxbVevMaIsaESKJ505zH+eillQHKMKDot1VA33CtdPxIjFQ31GQPbzNlEhPW2iMwiALDoh9
t6gnJ5JFN54CnY3myKogFLETtr1ZyIdJQR6u/+4l2ti2Txm6sbGFD7GMXvpeeTlwJSJ0U1OiuQ4p
GHd0EA7DjQlQqJY3hT+pvd1bYytt6noEJOlaQh9V39IIBtJ9CZMIAilIPOdxZKPd1Ft/zFSm1rFt
ohGJcVyKcSOJcS2+G6Fc5y+pAScASD8ASoAN6WHN/8C1LSL92BEtOD1Se92NCI259zLyOm9fRYQM
k12CLIx8QxACVlYcAuG30aRwHYXtWBwqb0p2veZJsDn0pY8OnN/7d7qHYDqCvOlWTqz4gVpaQZ0n
RcxBezFRW4g35JyqQbYpP+dIqxddT8twgR6K8CYr9Vj8w5xC5a3REb+2NRqQrB0fi8KDFMTt6DRD
lig7INZiclOPmae5ek/QjjK2JZdvSiubgmgLaVoWtwjqWckTXPZJeStxA3vfSjUcxlv8XfE2qWQV
X/3MKr1/jCk008coFkzjsSnFyXoD/1Pm2zoXQsMNpKIbd8SuiER0QwZQdFMKqfc3p8mz+gZUNUy3
gx8O1m9MNsfmPAmIy2Oly1n2x/LUSKfXsGIdNvnUVcrfUO2IFW0hr2SsGhsRh8dYHbTsR5pEcfSM
fFuJBhRYW9SX1MFL4lfPR48l26t9rdfGVtQqf0BslcceUnVTb0bVv5059uLfLkYRqkedWFJbwakb
QZV/y9UwtArt9NmgTy5dGV0NYXST+/5gW1YQavRn5MGMREXuoxxqRx+zMvtrtKkoJnZuljWNugFq
IdYvJJ7F4tUI1TTkUsox9MAGDTbp6IagaaaBRpHatEEI1zeHameaHbJ6MXzX5V0oaPApAI5pVRst
Hvw5cIe6/ZmCBaXhTh/CFtcoofETg74AVynlQmNrQx4CJRLjUDVfB59i6avXC+kfPysik5Rl0sXk
vAvpVRLI1zkKtqg4RulX6T91O5lPgLrazLVSMRge9awf9j7ny7uNAyXIHLxP+WZKFHvtWuninzVA
nqdkzKM/eqg16b7IB+Wx6Hv9kV5Uv/m4Fn4idVyhmSvV+jHrkch9JlIwSbwHmpXuSrRz+h2sOAiz
i4anDo6SW5W2n2oRMAkQ3/Q1lww2a5yEQ1WNCAeRsQxEOyigP3AA38FNoJUJOiqRrnm3yHWi51Sk
yfQLGvAQ9epGLtVNEdQom0VNg1BmKcVbHfUtdauKmb/j5QMpRTHGhQiQzSsDt0izHCV5gOJuReGi
3fVcbz8V8JeJU3rcMajOdmxKiFo9SnQgWRtnrPo2PtRhhwSO2pkg04hJLB/uoqHv3HAU6uHoQ2Ay
2lGUGfs4rZoBbpnelFxR4BqypXkop83lGJwH2iuqgxyCLrjKIA8SwDo/eMLdyT+QiERYWx6t+rsa
Gf53zR+8f1EDtx6lCnYNVkQQxG0Q5gBwRKNCL4i2dKtHgRe1Vhv2oUK/Lbx0iB/zfMrqnazWUXEY
cvpytq3SyMP3mCb30lVLQwjtSKt7HmUot+/0Gr3OjTeaYu5EfM/DvA+kw0dY1p3G81BIJ0bJDVed
iEXAIo4oi/AREWvUEbT+ZfVaeuMr0GK4oJlD5iAOjbILhamkoX0Ko3eEwJHmDvtE2CohkqN82gzg
kqYViI2naSwj2mem2witItkhB0wM7scm0uII2PuvVRxF3l71vV5G1yoA5KlHppU7lpQUD3GCPs/W
kCNYbpBU15utktci7UjWFFt2PtU5qaYONC9SmlKgcvRTUdtMSE8/9Uadas9p7EeS0+sCaoTpYBS1
HQdIlt5pho+oT+ErFuKgfm9Ibs5+FvflJMr73I9SEoFoaHl8k6ASXRotsgYK3UCd3RgNzqyeQjXZ
ZmknPMgAuPLfUh6P6CLhM+0S8RTfDfySH6vEBjLnyAkR8elGqPmgwzPjxkoiQ92ZCT6c0N3K4r8o
2Q39Xx0Knbc0KbhPoiBECTOrLavaNmi3MhepzhyiJXUWiqOAdfSGSnuVtbE20WAF++8ESuc/TSgu
I+oO2v4G7VKCy67vCfI6dCARg8tVf3Ag8UFyyAyG8NtYyvJ7rVrBbZjkqWo3ovJ/ODqP5bhxLQw/
EaoYwLQlOygny7LkDUuyZeZMggCefr6e9b0eu7tJ4Jw/FiuHYVJXWZ8rDsbduvLn7DmGXusmT1Kh
ZOW+eNtKWgJFrrRqNvOkQMqaZd36B15LY8ld1Nx8YV454qlkrn2l81yOB7qcqtvBDbYkGwgBt+nS
DA19jkUZ+1f8VIE62a3cFx7VPnlRWEzqY66rNU8LWOLyqtoF9a8N8hyaMbEuRad8zQGIrci7Mi0H
7b7LXVxEUDg46xMI6HJMfIXWNNdlfraecsi6CYqiOwvm6fFXWdNGNsYRNTBLsXF2wQnTRp/u2CK7
qxmP6xNInNceIJEUlSrR6uIKE+wsvF9hJdQZlZKur3oZz+MtswpbW8PPUl8BMvDfceotWA6LltQq
Ylopf0Gsd9+ea4u/5Tjsf8mCKT8pfW7v+gAFIGoKMT7Zemte+1xQjOzwQL3TU+ksZ6fx+9e5EQ5n
Jv3b/inSYctQ4OSJOAQMFP45dLXbXPttR99HxfBtM/b9bs3s2vsvM746c8R1NB7KvA65CwS3VoaW
liCrvJVxxTDYs6Cq1g+fKJAmF8NiYEpO6PKd+SSiOdI/6z6Jm+tVNozDq3Kio20V91BKU7e/HinZ
KijVEqL8qAt87SmmP6d7rTezLwfVTbl/5iimWgvGGluvb8MhjbYkTKWtiQ5AUpH8c2ZP/3NWkfxb
ZMBmq2qa77LNoX75Yh7hPkNU11apdDvvmAes5+hdLtmR2u2mz33fcbcUpd9RXplY/w+uP3agNXEb
RmQx/4zzaPjqeiP8Gx9b+hnONK4yOO55IgYETPiEW6UZM7rJ0V+U5eS+qSFXvC6DLX6H/bg/hFbm
n8lqxPPme9tzIpK9OY9MPIg01wAncdTBeB2rup5Ou+yW6pi4Os7TcqvM/U5LoUOX966/ItJJKcIU
Zv1T+9PQkS/T++Eh1150bh0cMgA3hf1cHKlabs6411eqWfyvfZdbhI/HDJ8jh4c9RhRN33u15/zD
y78/KKFGHqVpCT/pcK5fSzpkW2yM7XKzhQUjUgC9olKDWkJdtQhvzWHaq+4fLZLiq1907XG+GfOj
GlYSYZbBtuUj3dIS7rRT/bfbLrPJdpM0zdEI2YIU6Ha7FZ2mDtLvzfSvCGX+2/hj8bxxhT+Fbbl+
lGsQd6niW/sTTet8q7vJZdbv+c1TtD6azsNGMAe2bXmx6soFENGRptWwqOX2kMys4SnN4itblSkv
a0IcVE+u1+n+NDpVAD7vEm90UotRW1pPVRCd0Xy4H+HaBGGKDV8QKhDwuntYLSOAKnZ4OtI0b7KM
NC3ANcR7DP8kaBncfY1to9F6uLEwsfK0eyz2VHytCEZWua7nqOa7Jv+yW8Ns2LyN4uQl4iGjeVs+
5lNcvoGDtq+7t4EDsfhtS+qPyeSkOSEMYdqFsX5p2iL4VkPS3u9LtRQ37B2+PCYxQ8xp1h09b812
oXMoTy4oMI3a9aR1krxypw/0OAZVf1uHjlqv56ENfw/KF/e6FjY4uXFZ/ioYWDeqZ+fkpUxyo/E7
NvgKFl8HeWbKaTrGro6aq8mVdOAVcpR/48nXyHD6vL2VdrZvct/oRJyDJeyz3DOCDlt+GcquE2c/
KVXad2hVo+84LYLulHiNd+xkvO4Z3VOKcXYsWO5yPjzfjknMO7Cf/0rnUvGjmTH3ptUKupQWghng
4DXG+ddWdXeLxe9yhINeUcGqqjGi09msT9FqFDm+KMT4AuweZoTuOo8ksPkawsmGfapiEU7HgrE9
yEQrnetA7XzMBOMDKZTdpSSQ91n+gdPMfzqjXH5JJPS/4SjMbdFuNdLAsk1+xbsa/oIEtk/zNnZf
dWD964GPOWeQb6y/Gs6ImAx0/qjQ9iS/9vuljfl7N8MTJfJ1P+aOr7zUlfnEN8uZAQ7iBctLS5II
y76HNILTM5qeFFvqnpLpW7uodETwW5kluI/Cev5sq0b+8iMhS2I62vWrWaqIErYW/DNbuiEkFi6o
W6pXtyX+zIudIZmi8eLOBpOeU8OXeJ9vDY3FTqG3OyJFGVIcd6MNL4/aASvXJMLUsHd8iKCsPuIq
lPy7vREbCOqN4SzHOm9So2bqu0OspCz/thqmc96J/T6PXdsyqgV6pW7TiyibL4d4OzI1GTrjFlu/
I83Pn7wt3FXasR/ZDNElUxuM63BFSZkiFnek/TUrKOIxN/Fs5k8i2ORraBO6nRdh++ehX+NfQeG7
5jppiuZ1XOvhz4qs+h5nxEAfZFglOh1IvnhnZ+/W1OMGxvBfTe5Lq3qugLwk45IjNoyede9EvzZ/
ZJVDOSzfSqW4OvbB4PQJ50a3N6tT+7ctWaxcYb0/bAe/d8V7FQ9ExrEz5CyksSRHamFqueuoqF3S
UbaTSnnFwy8h9rY4ltPeXvk1GzEdrk3z2PvsE+BAsOjndsrru9kSjnDOReJeX/rZv4tO9jdo5pli
WsWI4a6xfgVZjqYD0uN8z3Qs4vIQByNS9hZAjFxLvPL3FeTTn71dk/C0roN3CkLFRN+vta0oBJ+X
D2fak6cQeR2q954YkrQJqOXOEhIhbyE2h4Dqtqb6QYrPOmY04XrtqVoUs1dMZpWfrn7R/dgSEe1Z
t4++zVbp6jsZFybhKlyrl7g2U5R241pFJz/e3BO/8WiZ3LA3d94iPpBQYXHH6O4th6ANlrsWR9x+
1UBRvUZin8sbmnm4HEvGaup/XS2uktLR6uwUYxQd5iDGmR4UHDISsOwmd1v7uKztlBytLptb05s5
YAELaBFPhFkeqz3kVuujAlKz3eb+qoogio60cJfvQT7azynRznTgN2zuNr167iHZFx7utsm7X6to
xq+ka2WRXSp//0AyGMoc97U8sDP3D6s2on1yiF9Yi5dkBAQ+6MFfZ2ozt2r+cH3TMXZUm9weZE6D
5yHu48l8NVY4S9o3K28BvZ38Cg6jOpvh4jf+WVVUAXM1zcmfMKjm/jjNi90/9nxzf8QQiVRuOyUv
jlXb+9DtyZ9uG9ryFLt9/0aOuvy1DaKes90X3YdTceumDhv3TyvqhBLfMBlO7hzylCbhtlO1uWxJ
TKl2PlZXM1g33cq9dO1d0SbMLJa1+EcoF+BFV3ukAfgA2O2hGptYp2TeDvoYxzU1kKiduh+NJiyB
JHXbi1TPpf5YZc0Y6kVuHx27ln/MYVATfzWN7NFycKzR9wzPE7usac2UdSB61RFHfoccB07oUxgV
xsWf1l4gBeNM03Ncizg+elTNMmzsk9kzWwU9yFS0rU4mjKZyHnSO4twBhvufZyIqmUd+h8q7CpJ9
/D3lG9mnebRNfgbGzFpjIn8D6RFUJN4s0hMtQaE+xUeYADiO5nksu6y3Nnja6r25U47Y8W2sO6sQ
bbIh+5WeyZQv53XcT57HjIH8pvBZLcduBhjH0PdSz5vn8H9Xw4Pr18xtprZOd7KgvjIL+yp87lo0
BKk22wji1nTRA4l4fpSuY7j9RVOkt0uvuzMekLP246GjBR7AakyKJ2UIw0kBShrnrNDN7odAk7Wa
BV0Szzw6nrxv83x5oXytY7c3Q+9eju/2s9Jy45iGn+ePV5ceaZG76tWzMnkcO73qMxL9+mnpC9c7
BORCPK8JaY7Ebq8EwPfh7kFXueXGJOAsnitOWwJk9NaVdUFfcV0oNxuGvrL3jWxY1QKuwS6NMQ/p
42gFoZp0Ku/tbTXH7tU8jqtKRzQcryVP1YqWqI1LsAo5FBzGFS9UhV+C3vuBsvh0CIPivBV+bA+k
CI9QmXm9FmlMNniehVuuP2Xfrs65ZEu9BlP1H4doD/+VfiI3zq1iNdnCAxSlQdta50SLb2MPc+6p
1z0QVDi7bmUW8jBkG0HCVFGXjd2I7NtMtdYxEgzfIqx9RArbPOzEqgUZZPA+Me3v8T0k0fwzR1zs
IAAACkmrebegfu4KEVDtk0U7ly/ILd2Ku6l1ZfslysoCSsqkec1RJVBnHonEZFTOx0+JrpmcQs+f
y9RxFgvObNrmOvc9pBKrhpZJAyxV/SFicp2zDY6PWrjcDiwAWgZzFtSj/JHMLnu1i/PxBcrHBcKY
3I1BaNuadG1iOCkTrePTVjHyHqgWa667pmTGUIVQ00HtpfrycuO0zHv7eFc3HU2i3pqL19lK/xnZ
r+3SYM0TEFann+djB9t3b4cAAKwsgvXn/yRDmqhk/Pa2WT+KPl/fRD5M7ZEC9/o78Buu01Fp+7Ub
MT/6pi+/p4HYDpYDP38cTR9yBOWD96ZaSbquAn26irzB+5NvHHl8VJ4xeFG7HTbdz7+jXgDMW6tI
2drissWGTHwLaWp0lnPPyUcYtOWFVdWOGaWb5h3Jgvjdw0xwkSWlXtJ2c0V9T3wpfFKxTurHaOLS
nCPf0oIwetH8PTvktDCth9+CDEk6qbcgfvC8vQbpnfXyU+iOybpcN+e+rS8njS7L/Lnn+lyzfXXV
LeQIjlvUvhG16dXihvc6sDKEmunaZ+0a5l3+yv7R0yIk7VBx38WR4rCaMSa+THFfT7dLHlECbb1O
BYciaoEpybuOvattksRjBaSqBIfV7c0/vqHLYcWo2WQjcOqbu5eApc3GtpUGEtij2EMTXHEJuuDa
XQ4R7tlueG4u6QKnpPfMHcee37N+MN6nYSyGf7nopMx6XU6swsofXmqdLHsGX14tp0T2BL14unKf
Z0YQJwtRaj0tjP8zx0FcQj5h3thww2uH5Pmy0MGpyrtR0YVuwPyEqiJzLfHmfcdBXcu0czfZZTwk
5l1ttXgt3HquoILn+bNv8kthOe2nTbppNT6FJKP+mbl5HkGa3SeCgwfvaUKZkgPZdQ1NHBeGWNe9
O//KQf6cc+2b7alz3KW7zcPV2nTi9QpP2ALh/2pxia/WcOTHblmY5f24SirUPZQpZKh5y6++AZvF
qjmz0Iq5aaCJxqZ88nDAbsd5VfOxyKlBT7VsfL5f4zFUzK0TPjfwp6T924JZYfC84ctpIKaP/cJR
nJla88TGgxP9W33HvEizqeV2jEOuHIPjxc0iFehPcPBIZgtK5HNIDm55XUk05JdrTo9QTYPP+DcU
4HZEz3h5Bqxr32ut3A/T0BGcKq8Rtxjdh+8w2gGeiewm67WGAv61tZGKEBJ0cPhBEU3X3SL4L3ez
mhhpZdQG2dTEwT94jwC2AxXBhSzu8Fn1cmHNIuHd+QN2Aizec6iprIE+9O7M3Dk/WyEh/kVhgyrb
K1h+cOQcMj4qwX8P5McNL83umy+NEPmDD0RhC8tG2x8jUychJdRqWc87Ifw3AD7OTqt5oX8wLfVI
yfxcONkQW+Gfjbv6H07QV29IZMvfG9jsBwmfbnmGp+7eproKvmc7UE/L0OOA+cPNfY3DJO91Ek/7
fAxU4v5BPT7a1MtrjP+0bcjm2mna/VdPkVRw45V9Ph9W1CA8yCQ3/+N91BPo4QRPXKnWMOKhvJmO
YSPK8bjMlbxdSJiAbtK9/M79DiTAHeL8UM57uJ+iyqItrLbAEWwMg1iK+yKoOz4zzIDINM+rOQ3b
5rdZx29307uDA5eMCfO7Gff1eewtQ63IlzzIDHC1fwz6QNfZ6LS+c2vzds5TwoiCD+FpGKG+iL31
VLPAvkSNcMcsCYQw19Vceq+UwpAG4Lgls0E0kNsyrC7oTHGZA9Iiz8fHtvfHlsN973+IGXqMW7om
ldi6Y/TsLKEqTrtYu9/RyHSUVT1gddqKIuA+89rxdZ108Bf1PPhM32xDlM4rbhj5LkkvdO99Yzx7
18yyEqnf5KBNqgiiRwTdY3OIuYftoVzjiUNJBBu2OkUixKmgy6U95+0U1bcexwfIczmt7lEmc/Va
N4UB7gl2UR0HdEnYt0oPWHlcQ5t5ZkNP7Da2efMdNoe0I8Oi4I/P9hD2nl1Trkg4jo2b5nshv5eS
8iBxb8K9yxu8b0l4Ezax0AD6u/5R8lW+jdRV96muk2rIRMPZl6nSK0k77odpPAEJFU9LecnkaPfQ
fRNOuf3C1cLr1285AhTTjXo5lDJeZFaIESmGzGPveql5/z7RCXBAyqiH6PJ8DtuGMYuXs/fmMXUr
IAYCTRC4kpW4sMRW4bRSE9S5/rldyW/iNojyo9QsEalsTHLq1Srqu4AA1zCNtaOrtFCkEWVtD6B6
FZsw+B6DqfzVc6SUfAnRdj24jESHGA2UfLFNu90Z6QzVHdNZeLePTtSfA9WrKguCDlENkwNojesq
dz5QFyMAYGzBw1MGwfChzMYHmfyqeO5Yun5pdgJ8MGIg1MDGY/6ziQuao11rI2RAXB31Eap3vh1H
xpRTB6beZO1o5g3LrD8/uNs+/BGtCKpbjR37Csf19iekrv7oeOU2PQDdw3mtmCENh9IU/ktUV/01
cKvfLejrmxxDpBP5SIpP5jcF09s6MZofKjXKxxW5BwoxOFiyk5TRUA5KNrgiyCQnaHOfP6N64BDc
StBybpI1mrO6qejtrfeIR3+Nx16mfbnItwTp0WfZuvrNmaJ4Szuv1589+dTuoS6VeGaesG9rPfGP
j+Lup5Tb/NbowUlSzmq3xiiE7gTlmJwZWkwxVvjJw96yu9llTStCX4AaiJMH5hqjOU7dTcvPwF3l
T6xI27MULKjpEqvlj+cUPfMIS9B4yKE1rzs+ICNdvvm3FSNpmLWErw5oVojMJuDTJwVXjYgsePW7
8cxdWH5Fcg9Wkq2N9cl2mqrwIFHCVIecL9DN0ARHvKs5z0FWeX6FiJmcMPjzEcFWejmT8cfwA8t0
pmHqro+BO2HkmvGNeJv2b6PVPOA7sO1j3zJ5Ho0qRmgt6N3ukNRK6pOuobUnHXZTZuhL5pPlOCWP
NueCgRuP9e+xcZpPFgK821Un7KvnGmdLYzHtr7Iw9YtnFA0hnrvDwnF9DGOGXgNmuo3X4VGt+fTQ
Sc//Ofds+s/ATr7MJpRXvw06149iMN2PJWwYsdGD12jCqtx/KwMz4Lo3lf8goLnLq6Evps9SDRcF
IjtIk+5Et63nzekbkaot4b4QZquhkyATX8MQUUtdovlN96lfvxVuj98hK2jBvOHzfvoMCQUIpGsN
Te5aor1Kmi3MvHIJnqvIBuxPHSnU6bZ57rP2d/3c0U02AlfK+hMVHYuHWdVfTQ1Nl5bL5cldFlkN
V3Zs+vcBEpiHOGl1lQnAACeFLyiTFKAJ+MmGTXlfYimIsll6M3fvzh86TaXcSmojSgDx1hGmvZJd
jlhoKfT6XCw5sor6IrVPpdxLgwZtE+/s4+2jHwBv823X4nGc1+IJ4w4hubnby2vPXcF954ssiZcs
CAiCbIYtPkQAaW8AieOHUxDMcYycFixWzZX7gE6yDzPcJYBV7GghTHTtRibjbEWwwbjVP5uN/paD
mHx+5HKFPj7w2ONlKVDpvYvSH/XBL41ztQsod87tQn/GY5C/BkwufE+h2L5c38LsY3yv6IBxA8Ny
Lvbyzc2rIL8henV/7CeSYU48/hxmyPG4H4cAITesq5oKpnV/BmPqxpDrwQzznZCcJ2m0FmtzWFs5
2VSEJn/0Ek+9KC9ev5Rc5Xzlks5x27fQ70xrQw4VKYNPsLudIy+ai6vBx0kP/loNZ2efUPNoKcZb
PuqCnCHyyjIzCHe/q3BH0iJyTWaT04X/Rlm24VHMqv+8HAlsZvAcFB8wPVxHue6IL4Qj/Zji3cXx
UPpFz60kYiAZcImHdsZegCQmzB9s1FLoZwHf0B+UdlCHJB+KkTFIVjc26EGtxxw9PqAFio/TJEzz
0CQDF2Y3dbvH4zP7N00Az0S2jTO07E1h8+Ksuv6zDzb6XaIBR4RZ+s6vxU4sQkFLuo7UJQqbwnMw
FxabkzOKh8r/xVNY3yHH/6PzpZ0yvx+Z8KKKmTyysUfyY986V7U3omHStMnPHNL1VB7rmDE9VYLt
M62h6BAYJbt3jRCnjI8k2mH7Dnvhf/YI4DihfK7eulfOVblMvBKA/cnT4o3+0wjq3B/y3d8/Jo+b
kodP7l9eTxdQivApvFULeq+0T4bqbTdQZOBQe3CP83nnCUdQWR43xHwzGVCjZIOPGpiLcHadG364
GX1Go8Vrk+gC8dpFdDgEVFWd1aQqDtm8/5ixx77v/jI89E6l/au6HZ1TL/QqzxyoU5NF67CWEqUE
MCClQGAIrbppejhP98IeoqOLUxz4vrrSSdDBMXRVuGSz8AB4aWjB7EBkPpS28hveJ36EfEa7tAYh
ZIeK75u9clpwUyDxe1xsIAa9bsKIZqAZTS5QBAgFd0W5HtUYtf6JBhpg7Hrz5/eh9vZv7FdlSPIW
LPOhXs30Ax+taO8Q91a3NadFl0X7ZZOCV+YfgUSmKtKIeeudvFFxi8cb6jqye/0pS7l/w+vxt87N
0iQHsKo2fpxlBwhMwaFlByDnFqa1j4P5F8a7Mbgtg6H6idBgXRmy1Lghk6kEOhGNBanJ5hHV1VUB
jLbcYRRe7hXi8i2LgbjsFQWJY1U+wq9q7xVVhf1i2FJo4HUk8+VtLRrsIMeZqK3oWkDff5Lmvb/r
wtfbGR4+Hg4JmzC6ik2QAslODaBdRFZ8JESfEc8Vh8lDuTVJiQKsjBmoh+HHAnWPmMqpnC+BJKI/
2KoJ8iOCkAQ5FOtod5ALuiDY7csLIDdDKKHXx2rK4lksIVN1hLoMdi95XYcpfrabvzsQlJaPifd6
OqOu3e+tWiyQm+VkOECGbC8FQukNTshtJnDMuHmrBqipwzYMM5k7KP8YLJvOgA8vAUfO7DYs+jFi
EBeZ2LquaFFE2UArCB4bOFviGpvRRvnVBJ5cEX/EUJsNjgdNCO3WhyfyvsbiWBOZFp9A6xvuJt+D
jpNIx0lpmmmnyPpZeRBVvih+MDDu6lhiC70hNMYFVXF6IViIFx7fXTtkGUx1Z/K0MRzvcIeAPNek
f7NAIzKJ0HPZ2v0MGq/BONwTl0mqqmr0ofOV/FvanjNQVNTRpMLvwGWTGt1vunFYv8zt1P5EjOiP
RzZ5/aaKsiuvBcM2fEY1+s9R4ZGkpd2RJ3IN+9WFKXTd+52B5nOqVfyDWOAEwRE1SfmxTSweUut7
68McV97vcvCi4FDX2rm2QTGMj3MyzM+76QMHvUaMan24jPNd7jdzJp0NJRhTuMBy3YfLr75s2W1r
4j855BFu5gfQcPnMcQBvhMsMGa7ft0IgeBPbE8eUVZlfN+gax1qsp336/x6Qa6LSwRnWe45GuGG0
Q/k77ov2ysjA6AMiByhBpD3Th8EhtxwmRG7TDTUtzr9C97F/dgS4XgY04HKVOGFtDhwuIj66u8/K
ScD4+rcrvGVniG6KN7J01bMpZ8UNM4bFZzlV9p+bw5acmjlpvhIu6fkY8mLBPkx1PBE1U0doQQ1j
ZsYTD8EtS8F7g3OBYY91u/kDLt9/DmNU7alLBPwbzC24zL6s5n4Y9uQT7xUKHljiYAL5tzUyZV/E
f9u6s18V+xSfym3RsW1dpGRWV3WwXii8QGVOFbW/KzJcqQhyLUECEnQOprO6+DgWlSAQ7QfbIThx
HH78AqruZtmNt6ZO5KGtJxJLlCiL6mI+xmOC1Jq7hU6luJC2yCBhpwf6zhxziJzQuQuKnlKByt3b
4czM2PyaBk5lhjjkRps3cvQjcuz+IDGtn3DvrmgLK68TR1Tg+dPK+VRmjPYuq1k1bD889OE/R/ia
14Ayyk/J7XjXDa3/Ure+7J+net+I1EkqZa68WOkfS7ksxJ3a2SfuZ2zX/GwGv37ZRn8BbdoNRhXj
WBBGZhfCUa0XN/GRzUiEx0oOrIh6mcL54K28NcdirTTnY7LP/XUvtbdhOt5lnICnBpwPgb/yP5dY
eP6MlR1FRqrZQFZD7Zr6Kx4QS5wxqan8XrHXIOKiRf5Fo5X7lqwD/NSus1PkVICv57JEQmZQvSBp
WJ32a591/poz3f8l/OkCrRq9Sw4CZsAj9hv/Aw8I6o4OS9DHVGku8nl1k/PU7g3MKq6g7kqj6Xxh
PxnpNa69Bcl8gCFod+3kZkuL9TFtPK9tUZUAjBzyHGsMc2QUPYFHM20GOAFu6xnJ3aGi0DKGMNi4
nhDU+G+emaovHaPmzdo2YsrF5ThP2eTE+VNfS7RFw94w5EK1ls1p8Lvwh+g8xDsbtr2nRbirzaY4
37BcxiEKpjFyhleviubfSM2sOOnIzOcSa7A9xMWU3/BIyfbYzB2TaSv8/tmN1/iFZsXhI/anQJwU
QoLvza30lyqhmwBZavmwWNG8LGbne9p5Hj5HyHXNvrlP1zOmK3V0yXlfM/5dzqu0yXilRZ0jiAE8
/bs0VfFhxqL+3a3G/9mx9P7dJt1V0LE8c6nnd8KkBbpswKSApI50QQf/q21hZ9ymy8FwO2Uh5KN4
PKO1n7yMHakYuA3h4RiZEeenm09K2rGY1+hhrQOhOcBbNwAFrOv3eWyq1yRvkicIRLCXPc+tuEBd
ekjjUGBy0ZVkCTCcd5+MEiwgHnrLlApXfkcsVvlXWAJanJZkquXBoIpIUHyt5kbasCP6wrncO7Uz
tdVRqhKAtkXb4R/dLo4eLxtowFGz2etlWIo5yzdKdQ4kOHl3i7LyZ9FwtqUEaVbUE7GsnOJ5ZMgh
unn+t5MKc1dN3eod1OzAnFcx/oKUCCOtsmCdijZV1oh3sur45bUhED2urPvq64i8lgkFpsfvx+CW
7s3gYcFp+uR5bXIbpKztJaNE7rq8Jo4nfu6Vb3/mldpcpOEXxJluhO1T1os/ZXYHkcks/RP5JcfQ
QL2BHj11/KoCIS0Ldmr8yL3HODY/xEmB9DhyO+b9QhK7fYAx2jXnP0S9txhIX6ubPT8hGZXFVesu
ybPoS1IukgTu/tZXO7wGxPhyyFdjFswWTADXXi0TkS4rBctrPws21BUC/sgK29cYEuthePaMi0AA
9diCnSbncYImUdtx0qUZD7OjXZnFFmt0pp1t+1T+Lvbjvs1ufUrKpOFNK5OQ+QspqkVIVxT1wQUc
rP7qAojmuFnhqqwb8OEzrpkG8UUyedUN6WNJd7+rKn4KqqadDr6yLYatAbXdI+Yf6O0NxwJfxuR3
f92md5eTKW2uD0YDXp2KknH54PItzgfL0c7EUcNX8cW2o3DBh7z8pZoiJoyJ4guB5FMxmhhe4e+2
17SsVzhAXobVkGgzUQJwTx3C+o56VkJHDkt4PwUw0JlvzYjIOB5r8hFl7qLB5TxjZffql9WtQ4Zm
MFU0eTsC7UOLk+jvkI/m59C69aNEn+5cpIOgyOCyEevpMP6Lc8VKCMILagiOyBxWB1A3a9Q6v5kD
9zVjcekZTNUcP7qjP7nnXMb2dyF25574EOXcYivz/+6B619gmhahJtkdxTUQcWlhSp3+EZuB76Lm
97cSwp16gww5EG9UpGvnuaTyoMkG6fCDKccJXrdlhmCethCit3GW5NqIYt3PO7/3D8u9rq8kGMd1
PZcw4b4CTSJrbLtDGsHdOaBDeWBm4BJpnWVQqV2ANv7j7LyWI0eudf0qirmHNrw5saULoByLTde+
+wbRhgPvPZ7+fMnR2ZuFqigcjhSh0ERPczETaVau9Zu9HVU18AsnLIKPWefQdgJgr4KcyhP7ycwK
YLFcQsFDlYIpdntm+QtY9f5BPP8A5cgpzDBJKppHGJP+r6Skluz12si7Qx/tFMAIhirfnBCFNTco
w8kCqZVSxMhidG63Ql7wV0rZDV1YtQw/hnre8h6Wneob/HEzpdyWp78CparBQ/gJxSXHoSAPOj0v
PyoFWABOWpAYuoHisRs1OJVv2MXTd2cy557sXgMVMlC0NcDjkEyCmNbT93oEq8GjH2X+NOzaeuJm
arRd4Qd0vFm69VZug5rEvy610hOn87RTY0o+23hsKWgb9gxEMrSzB4FGnTbhWI135DN5Yx4CetvT
NkShoELirZLump679JAUhXZjUylBihV5eR72xVgqDw20wN+1L88PZmSnrTsAsegOejHb0a1dRrlC
eT5orXdza6blZ14I0mfJoSxKE6iUQeebMfluO5TKtzSfqagp5PXxLyeIe8nlIQZC0VegTO3LCsz4
FwvjUoeGi5MbHAwaRTJQtgEleOA/0fQJbGmPw4YDcWmnlTB53KKb8Iy9znZeCixB5kbsE+kG2Fiq
jhbfKdU5VSbDqYD90A7W1e8Yxfpul1Td3kqG8VGSUmFh4Ad8rrbbpEmn7K+HX9K9RXhsWyHj20jH
mkvHFhisdQtoJXMhXvEwSgEydwcZjKAGt7N8oEPhuLOhB7f1mAIKvh5cWfK8X6KrskzPEaa5KS94
3rpSkl3RPnaTtI8R5W3pfXR0mmu4Xtu0HQw0wuxpn+e8tdUhAHg98bgHreG4QaFzNtJg3CQgSzwq
qPbKb3fxl8NJUEVCQEEVeqEJUY2chJ3OgzTPAoqdsNUCoBQptcCkKcxiszIXKh/6tU6JmAsLG2Q2
BsKvuiL+/JWuTC5T56SJmbuJT8qxrRWfgyTDM3Gb8NaKAHhRWwzgqIMkiHhnwpbdJjm4G3I7Sv+V
2X69/hstxSn++oUclgWqpqq6NGIpBz0f6HPnnMOG/VOPLA2IHJQpy41GY/zpk2KsiENcWowWTQHT
QBtWKH8spgDMU5E09OKhBKqPJlAT0l4FPG4rjzcg6Jx9mcPfLjRzxfbhPLBugjY2xTqkt+0s5n4y
JcgiZQkZMJcHIW463U300G7BSGjgt6t2U9lV9d4x0mB3fZLPF9lp5MWQ7QL+I+gbmo0o8EH4ohAd
lZ8yvVb7G2pSNNavx1vKVbDRTQM5GkNGhRvBWvH7vFplzWQUSqRz3OCMJB8D8K1cuWWxorlzvnSI
gkMgywZWBv/vNAqhI82pWMvaoLRHQ8Df7Ew50pgfPlhgrlfWzaVJRHFbSILRFET+6TQchqq+k0ms
1LrlHmspFXtUIL9AsFEOb58+jmtdxscUyd/lcTlgk6DT2qR0jhDE4MXD1NpeaTV9vrIuLs2gjQO7
DPkdVsJSAAreWF2PEVeRX6nVDUkSxC+4ypEHmhQKdE0deUXzbC3iQpZJ4WlfZR3HXRlKwy9/osLm
tLEoYdZh8ogq5JoO1MWAOjAQRii0oBc332CBok1ChtjSvwfAHjbzEXGLDqr/YNyDtOhWxAQvrX28
jtDTUhAPRXj2dJlEnTmQvBBwrqwKgHXrAHQaq7/x5RyUdTGCALnEaXIaxSxqI5hsomh+QB2vd8Kb
IUdpwRuDwJK2XUpOs7KpxTV5enWAr1Y5qJF2E9tOzPSrTY3iSRDnYlX6aqKMAKeTJt4DQXeqHQwX
5AMgHEKrCZUudrbXN8TF0JrFZjCZUN1YhC6cLiX7hv1M6Uf5Lp6hLdV1L+bfPthNLhyZpbb//Oag
iFGxdFg2BrKQi6XqA1gfW6yrqPj38ldoQgldiMSPHlhDyk/yHUCaAxREf2X3i8Es5hkRWPrdOChw
tC0lqXo1KkK74pxp/M7+pkL9jslXlP6ARVq3C2Bor8zuhRUrkkIMYTSFC/HstB6cFpRfSmcNgOrG
QGBz10naG03She8vNwGBcJjHmnC5YmffnjUD3K+LTAQkXcXy981EOV3L4l2V+jZFJk3f6xoY1pWF
e+HgthiZCM/hDUn6dOHWcN8tqKaMLynHY9V2lgdyzwCWr3crOk0XFiqWgBp2IoiZomW6uOKrVFbn
wchYM5AAN1INxmw0ahi4EV2lpxK88tdEcdasJy4M0BHC8JgHGXg4L00SYE4jh9wztRE7cCPX4JLg
uPj7QIaucH1TXFgrjtChxWIDzxsMrE7nMoZ9TjmJAfooA22cFkDTUBlrMnDnUZDtQi4JESqHe3Dp
qyb3NhYeFa4sEkoCD8mQAOwL434lH7sQRUjm8V+OUISoFu+CDuJKlhsO16wFWLRUcgPYTvhW4WMb
QxDyBZSxuRDwWRAf79WxOcphP/LSwK0S9Ej2UKOyU2yKWmrDlXPjwnA47xSk7GWOSByrTgPRZtKD
3MBAYh7QR40ytfZALq4o9Z4fTkKPEnVPhEQsWzcWh6IKY2MYc2qcqmwkR86waNpGDaCQcoT+v4Vq
XU7f3rrkkOZFSBmXCAhnjO10XLS3O8uiAEIHX2pon+G6CRQwnX1p9zcCYQkJKJ7Pxdo7DYRJPV4j
KVmyppU8jUK73JXTOG6uR7kwgzi4kHHJXGX4XS6G0xXwWIu44i7rrcaDn4PUkDU2YCwT+jZg/79e
j3dhWRDPFMaSXCb4HJyOqjBVv0+EHY8EBM0Fw6HsGk7f7ZujIMlDNczQOIdke5GPUHJPpLYkOaDL
Zj8hQoFOBOSA/fUo4nc9vRrZP5zj3IxIbpP5nI7FN0PUpoSWpoabHUBtRFkgzQwfSFyrdxBOe0+v
I8GniftgxUvk/GTHHoKEXHRYuMGWbuhJA5FDHmHEdEPTH5LYEMUtMFPfU4l+4TtJ5fn+SMpQpivr
5cL3s9FwRlaX81Y1ltrY+E7GoYrAoNuHrXQfG3rmNmU5rGStYm0vZxa3JDqq7DN0jxd3ZFGO8Opt
AFlOaud7OIZ+SzO9M+WtDiKoX9lpl74jwn/U48SMKssqRKdhSQVmlPehPUZ76nmwJKPEnLzAUtVH
Xo/Sk2mY1U4jyf14fQldmk6Rv+L2YWNPpS22gxVRPQ5MAyQ+IKNHBf2lbYG+4cpb8cIm5z4mSSY9
N/jfxdWC/lKpIZYOSthMLLcBSPBdG1EVBQtb0cYym8P1UV36fOJJiwQtJ6W91L2fkTYpoOtBtclC
A5yiHtArNGmbgsFCtWolCbg4Op7cIgkQWfni4Y1UFDhNJBOQVPEB9WPPS9+iKZwxPSSZITfvZ6g4
ztuDCrcSwokZPdOIn1Vww+UM8WXCNo1WEZyqiUOzQGgGq/CVTXdhPsnf8KHjviErXj6MsyGB9orO
DRylFraPF81jlX6FjGVVI5TtaVDXXldnZh4sFCxETFWkxgp5+GIHjpkTBiYdAtdh72XbqG/lu2FE
0suJ2vzg23RwlKhqaLvSkgY6S5fIDSaLvlyGaN3K+r2wSxyUSGzEk5kCa1nrCAdgk1g0FQBf6mCL
my34ukBde3hcHvOrMOIzvMqNYrNNe9nHhsaf59F0606oXeHXqBtepjntA6tZupEH2lx2in5tmSIG
hIy5jT1OLK8c8BcWNUMWDwSh+S7ri9S9QN3Nt3SGHADm5h5xmucG+NFDR+/10De8eK9v2UtTTD2a
C4WPbVDhPh27bs54K6CT6FqGViGEBqXHmrJhZVSXFrKFmzfPAtBU6NOeRgG2q6djR75ORhc956EZ
bg1wNlAvh2lFSvnSBFqgxKgq05Y9e/v0kRxVFS5ebmHqwVc4ssbXuXP0ZpcW6Fq5ZgL+dvc35pDn
lpBIl+lqLL4ZiskABRSyjhrz8I1fgxCkXROuDOzil4JYwlkHY4Jk9HQO4Tb5pYpdKvbAQWTvkCrS
uw2PLFjQ14dz6WNxG3Kl0woQl8dpoJrc14bYSiCplXcS6PSNVfTWUwlr+MPfCYVdA+8rbo1lETxr
xqZ1JNZFObblg+23Ie0RG1gv6KIh/vQ3guEjygNIpoZkLRYhkjYh8tRk8D2th13XtRheghjf9G2a
/Y0VQV7I3KHDLubydArBNOlmk1E8wasie0LOwr437d5eOR7FT1lkS0Io2RIFGi4lexElT3tzimbW
Xd6Ao3Q7sKM3nMfD55CSxq7sYPy8fQYp9gFZxFuSxHeRT2iU14LMpIGGplbuxTMUuTrGIAz/p3Dl
Y52PjRKfzqLgrqWIsRzbQOKdNmCsBaMakI9fPRV2fUSVzjzIddSvDOxCNFu4Rmmsd5WH62JgQ6dJ
uIzTWDcGyTwGmSN9jB1YGVQR50dk+vyVPPd8L6NirWARROpCMr303IhkEwC/VEBsp7v+rRS0iExT
h/fXP9fFKLgbso2pYhDpdBVKUm+OMwpNINxQYdX7oL4H0rmmcn5h7kT6RaOFR4koBp9GoYoOQ8oG
Z5/3U/+oKL4AS8D8PerZYH5RKz/9883DYgmqdK4oZPB2XQxLM9M6CkKeIqiM8UjI1N9Rbr3Rm5o6
Ie8QTJw40EVPdHkvqhKCE/nc88YrNJR0G/RjqO7quQcIA5KazDdb2c3nX0vUlA2LsgZ6gmdnYdWX
sHB6B3xfWnXvrDn27+RuQPnp+uydn+5QLEiWMU7ldKdQcvq57AykD9CPBHWMtthmSfY8C5BZbcZr
LlhnA8KkhGe4RfdIUfHAWzzGUfutpU6GjKhUU/QtK6Rym7ThWn38UhSxaU2da0nDE+J0PCnvG0G5
BTVUp2BUoloL3+mRka3cvmdvRQZD0x4HLHIkWtaLMOBPAZlbhKlh/FZuktuo7gzTkGh3fVeCEowb
B5QelHzOGEQ1q7e347hOhJsYFzM3s768vmQk4jtdVPCghtkbRxuec0DHKy+4C7Op02WQ6c9TFwKI
ejqbMXX90QwJonaDfwsjBtSMFPgrpp4iqTy5uDjQhU0J+Rk5E1LUp1HqKG/qtjG/d7CRS/HKjg6Z
bO0KRXWpKJJGQS/DDWNl5Z/VTkRUKE7UjXWkiZbnBlhFdIFH8/vYHZ3Qfpf1W7XwvdSMN/P89fom
W56JFKdl1UQRnpcLz7cz11IkYiazmoF1sTK/oKvie92Q9bcSyu7bQPfD7fV4y029jLfI4uuiwD3M
EKjA0B9clI/s91wv3F9j669shIuhsALCHoUuNNno6bej1R0gPDyhWwm5iliOJGq96DV5MNjXgCLL
5fgyrlfBxJ+/epkFk2LZyONBR8XI612YQ6Cdey1dmb0LUURNHI6dqOudmfQYpu9bc8XsQYAcYE1k
/h4Fl7fmhIyF54iBNYYOBt9c9re6TgmB+iMBCQbF2A/03emnzdbu+ko4Hwv1AmgXdGIoo5HOnM4Y
FIc5NkzYkH5UlrzMm3AL5vGtR/tLVeJVlMV34cWD8MDYo4QAiNlFnOubnCjfro/kfKFRYkH/1UY7
hi1kLnKyMZVaNZjRayua3vytjIhGpLCAhXiFtWYGpYi76PWJRAZDMMoedGLw4VAXt+KAEIM+9XTI
stmejk4gQ4bnrm7eofGePWK3Gnqkc+UtCrOqN0axeoMUb/rGw5c3KzcyLoQy1UhZXb6Ss6rLmyy0
vjoRlIMKLUdvNKnGX5/WswUigug87l4yz7NpzdCWQas4+JZMVeZstUozjnmuT87+epiX4umrGQVz
w3+YS7J4k27nsg8kz4ZaW7GE/aU6KBtwf8o7NNe6e6MLjH3I0xJO1GhAYYT5NCRYjkAr7oIbJ0Aa
S8b/+237QkCAxLZTyXxsG/PP5QmZ2/lQluPgzoCR39VjgiZSo7UrdY7F5P4VhYyeHpFKjGWTSPOt
KMlJ5Gmaw24zzd7cdKmkrBzBl6KQuPEQIxvRObRO93iWdT1NjRClhRytHMgX02021eX7619wsf9e
xsK2gyrOSiEjXaTZkZ2rSPQhRQEdAlYxOrz3ZpUMmwge3Uo+IH7h07VCrkGPFWwmD2Z52fKCKwHf
1kbwXlZqR3vOUHNNjnlDq/JxqPBl2iXRnKnvUXiLfs0R2tIrcKAlNvNlrKArSHoUDB31ZVtF15H2
tya+WxjXHzuITEiDafvZTw5IMh+Mov7eRcP3TsEeSPc/5Eb3daSxPpHRVm1yg+7+Wg3mwicGhMkN
q4qyLyDJ009cKZMaTnBa4Xub0k3CV3pH/tt9uP6J16IsTr2s7wYAC5DiqqK1XE0ptG2C1P3btx5j
cUQxk2yI0+B0LDXsWT9PWa7dHIQ71RmlXakiY/U3xiLKbxzh+jm22MHAIUXVjU9YxPF3yNfNvdRL
5sqmuLBSubl5Fb6U5S17MWNAOIKyzyBvJ5EC7CgrQwuKiRKQ1AXtO7lEMELtyvKo9XH/6foAL4Wm
aCCD6hKFeX2xJGBw58qQ8bE0an53o2IMP7BckG5glBuPGYJ1qLKZ5iPA4zXI4fkyAYnPMw5VErJn
lAhOP6A00KmS6hhpEFuv7uIkLw6h06w1j87HZ9PQpB1G25YBLk+1UK56Uy6zyYX99142jR+9bn/0
Z/PYIw6DHGx7sPT6bUAZ9r1o+yFKQPVWlIwXOQaEpoHXfD5BcEUT4atTojl+KBUtMj3Ua8two9hR
hy7J4FvS8/XPuXgivISmwA9WhkaSZi6fc8BxQsdJCG2bIJy10Y+3RRlWW2yUYE+09VpBY/H6+U88
nanlbUftSfw+r1JpVNPVqHOQ2vEFT0JBWO9LGgT+DpB5DIfSKg95YUeH64M8v0NEdxOYN80Miq7L
bhJG2DH8a6Qb0UqSvEQupA3q7e0umIdu5ZS5FMoE3SJeJfSPl2hVNOBmjCHRr0GUcFA5u+VE3vpO
lGc7JZ4Vc2VkZ3sCECcodOoNwvuVfuBiOkco2rYBpcMYkQiRaqSzygRPtjfOn4DkE0J0FlidS5yT
lkLvs3Eu8KB3lhtFT55jS2k3WZX2K5HOxvMC/jcIg98Lx5v481fLI5ynUEb6CM3Qqepu0CfJPJg/
+eb6eM4WPVE0k9WH5zQgvGVO7/hg8mbkutAUzOxmOw1hnG9SMzR+Q56zkY0rY31lXZwPjHIJCgN8
Im5T/u/pwBAs7WOrggztJI2xrcIesqhvzivp7nJ3kTawq4AF6JRO2GOL3QXVS8FOCkRQ5/synkYI
c5pkENjpcV47jvZeUq2VLPAsJHVdcddhkUm7UFviCVO8BEetgTgUNbWyGZFGNzynaKVHBdGmB8du
hRTe1G6vf0F18VJiN5tkg3S+XzY1zY3T+RzNJoR9h8mUugdS4OKssVXuEWDZ4EbiGVuaYO5t7R4R
s3enL9djLxu1Z7EXKSnZW2dWIna5+f453+D14f4+Pv5YiSJ+yutsdDnCxXWnRbWixyLKXbX9mXgf
n439j88f1pwfFzWws7EsNlw6Dl0vJ0TBbtvtvGFb7LU7dbNWGXrhVF0bjTg3X23s1tZKJ4yJ02/I
avle0fbL7P76dB+6j83mB1mZi5Liymnygiy5FnWxH7ImbywULRu32iLq5FGO8LC+8eyNufmx/9Zs
PiF/s3K2KOK7XIspNsyrkYIrTicleokJ/NRDnMD9jPrmA36vnxD0vFlZJmvhFgeLhuCEmopwk/dz
3sl7HJ22zS68j258N913K+ntskJxtl4WD9hEhwUIQU58x9DL+K/uoljpIS62Mo8XzpXXG9xZ3Gy2
FTd2Lpa/bXzt/EOEAm+Jl6aRJ4hdrLUw15anszhOYltSDSSt/hpW+oD6/8ba4SzmfYo20eZPCNwc
KLL75+p8Lq+ixS5fNseGIEOhviKw9kE9Np+L++qo/fQfqS/Vk1v+mD7mx+hBezQ+riybteldnC5B
O0ZmIb4jSpEbWPysmv7Ahej5ruWV23wbbGzP9tbwv2dP3OV4F+fNpOZJ2ojlSktrFx2UzcfMm91n
3y2Z3mKnumsnzzIhWwZcHDy6hCVTSPfWVXIkznsfJkhRd8c+sVa/5cqJvcxtHdxkuX8JNXg/WUnu
r9w9/ul9+Hz904kNfeV8WQK1ETaJU0lEmXc4K3nIrnq5t7b71oIsTpUxzREJygmiP/n7Cq2Vz7BK
jv7KLb52miwTcyq2qV6LsUgH3Rs8+FbuL+vOOq496i7ub/qMwBAFCc9UF4dyk9hZLotVgL/xVuHo
0jYOF57uObeZhzvgU/OIWPa+3uvvnLUT+tKyeB17MZfI1kypMRC73Qxb83O6C3fDbtoku+ZGPayV
xC/ta7oIGq9XWj40fk5vnxgN7JgiXOPWCMtj5o5CdY9h3XOX15t4frq+FJd7izRZwNBVGvvQBsAh
ngYz20j1w1SfPUlrtR0yTAg2K3WEfds0r1wH4lx4veoJBVAV/ACPHNvi/XgaKrVVc1R7TLl8aO+3
hZPnIKm0dOV6W86eiELRRucBAgmX6vRpFB0DbKwmUVVqoR8/oGdpHes+xdR0UrOHuMyyT3CUlMc3
zyIoIJ1WIIUHmuKLoRUoL9RNiQ0kXpblFslXjim9zZ5Qwk/X1uLyumGAvOEUmoIvL4RlQQ+jn3p2
LGnyrLzPHQ8xjeYTGnNINdVGoSUfU6Vv0ZLNLCRxKSI3kosEY/aYxpP/2WjztnBrdKT6myoz1SdA
KhX2RXVU2m4pY8l0fV7O8myarDJvW4VSEw0+ls/ia+DPkbeWhWmkaiVGuVHr0Im9WriAbsYGC1kU
po1+jHeYp/Y/agTQfgWNE9gbhXbgvItLzVyjzy/PRfEr8ZsYvO0FMGjZPZPQgopwuR893BsSNIw1
1cXnIvvWaBFKB0PZ28epVMmIon5cOSzPN5vGRwP15oj9Rn/wdDYQiZWGCb6JV7f29wpMyKcWjaMH
hD3X8K4XIqk0IU3qGFQVePmfRgoa4abnqDOqfUK0JIQ9tSmmGFFSulPP1z/y+b6G/a064kwGS4B9
zCKWJY9ZgWKWZ6Gts23r8TeHVrDyRj1f9YAlqF/QqqCAaMiLbT3N/RAUFQvbRqHZ3AaFL33QExmU
n9Oia3ODKDGyLG8emCCkwqWink8rdJEoF0jZ0GPCT34ekBSupCY6RHU7ba5HObtBWZDQQOkU2uJb
cc0s5o/+mRbPXe/5Uui7IzasbpwFmpsGU3aMurnYWqmfblU51u8AJqTPRjYpK7/EhW/oANMWNS8K
wlRWFr/D0Kt5OMU9ujFYhSKthIAxPt0rUc5XpS5rFm1xwXgB0bj4iMmkJVYL3sSLhjK/S/VGwblc
MW+ybnxrl05QrAgmCs0goKkCnw5IneQmxeEW1fk5Co5xIc03Pk4v3vVvd36W2OB4oEPQXIFB9vJp
Xz0U4fHCZZnsxsN1Nt/IMlo6KVJBBxpT0tbOjAHt2bHpb3yp+Q/I679+jf8neC4e/7o4m3//N//8
q0A4SgDRFv/474fyOf/Q1s/P7d2P8r/FX/2ff/X0L/77LvpVF03xZ7v8t07+Ej//P/E3P9ofJ/+w
zduonZ6653p6/9x0afsSgN9U/Jv/v3/4j+eXn/JxKp//9cevostb8dOCqMj/+M8f3fz+1x+KyTT/
1+uf/58/vP+R8ffuivlH9jOqOo6pv37e//yl5x9N+68/dPmfEDmhhoGM1DjsRS1+eBZ/osn/FPRI
NFM4sMS+5k/yom7Df/0hKfI/OVjg74BIAL0OXe6PfzRF9/JnqvlPG7shynFCnUHQ4P/4f7/eyYf6
3w/3j7zLHosIC7R//XG6C/gxmiVAjkDMVOBDxDpdmrKF9FqAc6w7yhi3BFJhvMswsHyqTJ7LK0fY
6bH5VyxWJ7ISFM05XES29GqBJr3l4AJOJmA7eOF6cNnw3wtGLfzVYOp5q9lJ8LaG40tIevTgRmwY
r3yBxc4zyNPjWFj2SObQbnptkrZ5HUYradCFgdkGwE0cfyjF0sw6HVgKt7ryURSF0OLk4Q1oGdPj
bjK6XYi2q4E1TI4F3at19p8PufLh8IgCl6rTF6Qvv4gZpmlpGa2FoyNmjqi2TRmgr3COhSlyF+yv
B7s0QKivJMUgcDTI3qcDjH2tUtTEHtweFbl7LXewjiiG6lBhbnrEcs1Za3uenmXUtACMYuJF84pl
wv5ZXEMsSLkv8Mx2QQTcyg1eJKFf3nad8bmJDeddlpu3eN9sr4/y9N75Kyj8ICKiIcMJutgLYeuP
hTnGSPuiYSnInCNSkcVaznwexUYSBLQq1WY2/rLA3Vcl6vcyVqqVUvb3dKiiu6qxfl4fynJbQ4WG
QUyrnYK2KN8v1v045fZcAjh0S0OpP2GJOz0muDTeNEqXHd4cipcUGxrUrXE+nkYP4jAekLqPg0Se
PYp5g+FG2jR81Yawm1e+kVhp//tuE98IUUzRqVZBvnCILBbGgN4q73tsFqTY9g8xuhlfQqSPv+Bm
FdxlmNGWroka78pmW67/l6hIRtCBY1L1pTpH0JpVVdoI3KWK2T5F/jwife3k77SyrL1pymVj5ai8
sEggqXGdc0wKwrn481dH5RjblS1nBV40uNdunUjzD7Y1jSvb+nIUAzQn5yPIusW2jgxdGqMMCWJN
LbHkwAJ+Q9tvrYRwYfJQNOCVA+lbJOfq6Vh8lBHDGQs1d6jVao/Ct3Tvo4l/RPK0+jPs8mrl/Xt+
dqCzwbMUcAYDA+lxGm+qGyT+ygpBSG0+MMu9a89O5RZt97XMlAd05dtNW6+hly7sOIHcF6kkOGP2
3WlUuOhqVudIQtgtgoB1ZxS7AgrIwZfm7tP1HXf22cQZJd5T5JUC+iV+lVeLozJLqUu1CS0xW2vu
hjmIkVdDzPiNUYDIyHAsgDRTIgFcdxpllipyfCXTkOSmreli0DduyrZVPrw1zAsgSKxybmhnybOI
Kwy97DZBjtRE6MAccMXMa3WNVHs2ZTRKaZ4LGA0oc5SYTwcDrLRFwZ5Fjh4szpi9H3pNgfH09bGc
rQF2rAycHiiC4Bwuo0yGova2nfFhdFs61sk8P1J74nFvNvHueqjzAYlQqIRQggTf+VLreLUG5DGI
piHGy6bGhQG77ayT9Rv07i11ez2QOFBPDlyHAifwXnHWQq9Yctnq3u6KVp1pAZemr3CmT611wNS5
kTzVmgasaNUpmTxTGGK7kj5CVraH2B7fPF4h4se6h1XHJ1ziStivWhxEluVinzYGx8kvHXmvYsFT
rIz3/BtSzUXlxRS6IsRZ7GPJ57lbo2HppmOR70IHrX48wbpDoJXqx+tTe/4NIcQAtQB6BKCULv7p
ojRnxajqDNFDVIXLBwSI8wNi4eHK3XUhis4rGpgFUTjrxYBfrZQpD8yBFqINzEnIZycaFrjdsNYW
cRadGMhevGEQ3GZEVF3ANy+qa0YUx3NvgfKJeTyOW5zhsmYrD2H1G5Uwv/5GxSJGg92qyE83bVT6
JmWM2teDfdBgTvfBrBsr26ljVXF8SsivujXFZ2Wj+nisvouSbP5tGb0G0TFGSfcZye4CHXlfbzAI
jRq5/hBoTW/tfG7jeosQ2oi3lxIoSX2UR3/28VoPNfSej43TW8K0Uuknw3IHPPJ0555DOphsaIb4
hT3F4aj3u6GxA1PbcJ9V/ZMx+lOPV3jsYNSR553yhD4eArQK5gs9RLTEcTykdCdrP2lI1d52cVN+
NsJC3mvIA2Ye0lpN+eCjh2x9w2puSu/kJsMrB1CzZWBkaPr4WE5F6xySyFHyx9mh4nEzNtOcPEm+
HlU7pZHG8R359oQ2bG51gIzzIS6dfZ9jHYjMDi6j3KmJUVjbFkSp8b5oRj/cIUBo60gJG5L+hH4A
1fREhXYYK7PioD0/cyYaZYNXW9KQXCFcisfOrjMaNf+qBsifHYsWj/hPVIBD5O7LsY7SHymM03Bb
2vjIuDPcGigGstFlmxab5fZQ6z1cSlzLhamcOQTfk3iwUcqn/J1sslGJPuHcTAnEdkpJ3ehTrIde
jRxA9Gih5/3JDtV0OqAXmw43fW1pf85NP8qbVCtxWUanu6j5aj3mk5smysLSG/0ufAq6BPfyzAoz
BSuLJMXwO+OnP4WYWeLplJlwwbTMwPgch51xcM0uS9v7JERp6pjTB37sqk4zP074vU03WDDlhs9h
hkFbBuc5iPVggwsragWbYUTV7qeNs7CuebMmj819HWP5eTtEkqFtSynu699RNs03tTahW41FX4Pc
vpnxMNM5q/FtUiOoAbsRi636Q9lWXfQT7+wSS548l+3a2Rpa2WqNsOaW1GAjfLRUIWBaBRYkmyp1
BmujwlbpfztaIbe4gFdp89xVKC3noIFgSgQ7fdKUezmz8/DYlEE4bvvaVKoDv0TzK5Ht3Nj7jhU9
2plc/YnrSKO4uN+00m0wOBaexyTYWfFYKUjV6zz5NK3/BW8v5qt2teRIN844m/1PecAybR+Avms3
qlMhXC7hao4ZYBG3A7ZgdWy4tTwHtlfnpjTe1Ig3W94cRlXwhPQCsoQKzhXO3diGJcoLQVb8ttlU
/T5s2cO/skYLUf+Wqvy2nQN5epeOvpTuBpui+I0WJoq8ndg8wyaFfXTfDuBHb8fObtP36CYlyj4q
xlDahNS51a2iYVG5mcMa3yzf8W3gdH7SQ9xD5M7ZVlqS2fsQ6RscGHWTGwxDDqZBmhw05s3CNx9Q
P1c+T2kh93uLH6lvdUzXQrexwjDZ2vrYF4dWjbTAazW5Kzy9KZHRsxHKwfUeyMjz3GIt6Q4hCvlu
mRW6cjA6jOC/GUiWNDchLx7nEEl1pt2WTRboj52DK+yXto1DiblyjO7GtFN7xust6ANMxcLawBq2
db6gFB7dyaUjBVs1jYtnWekwrQzLamJrtnoebRO/LMrtEOh2+qHCDIunk1wo4gN1A+xZB4g00uDh
x2KIUwfPFoueSML2v8caYcDZGKzodLACfCQ8pQG278YmD/7DkIQK2r5NCLTAYTfiVoanOXOWZk8N
hu/gRuC63Cfw+z5w8FtIFmm2FOw1tefUQA64rd0wK5OPZVKVCNgH9ljvMW0wmt2Mt3n5MPnCeimU
WrPZNVGNDBqea5iQlzgr446Sj7W905WyQohrjGv/a0BWw9O9qELlHfIWEk6EgxPd4IBj6YdCoc3t
TZYa5d/aAIGLbd7Nzjcz5eL0EO/DprqqwAriF63k7a3VYG/i+lOIF1bVQS59Z1ZyVOMjn+J6Og8o
wbnBIHcOFV1lkl25zatuq6s4DOxkVBtxx/Qx8vFKbJfQ+XUmqIeBXLTzMWS3KLtaiuXGs7t8bI8o
5iCQNpqlkW3tqdEgu8uyn6GHncbqp7at63AzWnrgHGWu8skdh4zn70hRiBzFnBCIRO5HNZEYLq2f
HGsVQu2FFewgpOiVx2bBc6SMfCPxQqvQre99nPaON0qZnBynDtC1y5csqHeEHUWJcpoZyRDgHLQp
9SmKPaMvjBm7aGQnJl+hlIYZRyJjDIfovzujK5h60jAUNZU8FZEh7EdJCkvHrJ8LCZ+ErR5NKa14
NTfJ8am3H8a+gZLeTyHW08IpI9i13AHfo6lGawpl29bLJCzZMNeosaKTcFd11TLuBxdNc+Ciatw7
8REbYeQUJ0eKcIwvMO7dWWFfYbpQjYm+odQY4wWr1pnXOspgeU2XTT/tsmp6L9a1wcZOo+o4283A
ltwB82Gop6XSdDQ2gD8d5KzsdDdSe96r2LHkXqcOqYqIe+/4nMi9+cVu8zC/ibJc6rZNqGS1W+TY
d3pWEU1PVP2m3DMbbF9JYqTS3hVmnN62qSEBgTEb/bM197mKyyn6njjzpWhRaH03yV6W+FirWmXR
PoXznFj8PqGhYG0QG3BHLTPD2T5PMCm30jmL3GZIeHHKhll8Vbn62PL5jPVLX9UW3UOj0n6HVp1z
AQ4aZS0kbpsEYLZSqcLgsALsMXMZbGo7zlNUeJL8x1Rj/e6WWqF8hE6NzlGRqtWxlmucySABD+nW
zGNrawV9Y91jKjPbeOuh202ChLUbRZLAd9wOLKm6LSugcjt1Kv3qMUAIO0DaMy0dWuF21sKGjWH7
3MKon7UtZqRy5FlyXoR3SZKOqptWQzx+wAe7N3ATBqNyr8f63O8TvY3HwwwnAyQCZFTl1m8TJ7nF
l0dqP+a4kCC2HsBmiY6m1gUl7nLARi3hyuaP8rzLJFTobopqLtrgnapNkfGrHkgV/i9757EcOZKl
63e560EZtNgCCEktk8wNjCwmAYd2B+AQT3+/6Gobm0qb7rHZ3cWtXQkWIyMC7uf8kvvVlkGeRoqL
1I81lgNqCnrDcfufjC12l9JoNVByRilNRj4QkfaCC3E4aB8XwVHkBt2DCNkI9spZDmmqbacBOrlr
9ULcTbW90bGXT2dVh8XIL1MWqHAXrA/hJGSUImGn8ieikL7aq8yfqOYJYSpSgB/VpwxdDpYZWdq8
/ZK3YMcn453HwRmGA+bp+sE0Ok29gfK2H8Te5FSh5nKSaa6U+6iaWZ/paKVKC9fVdJ1njluih1Y+
/aq5b3BDkUWhdjM98vptym3nbWW35etmR5O1pxm6DeiAot1wr8U65rtL3zxtIe4YOzL3vy6pJH7c
Les0JKvpyPsCq3IG+KL6ngOQqzE2pta4NalD8fnKtxkv7x+pYBpMId8NlijfqP7gBDEofcIo4TAk
xs5A4Svyj3L6UFzqNHJIwy5jbTcjvW91Nv+gWsrdOIbtmaAVq/efh3Kr611rWfRY2nU1+nHdQa8n
DK5K71abBJbj2lh1GdebbOmRtB0jxo7kjXvGvgCPCRlRsVPXS06lSFG+UYCpyiREE+DQ1VO3R7/t
6UJRFD9auFwX7MgzBXgppWeUiGxm3uA5KKT+VY+2T1fz2vMYlrIcVDqVEzUXuROMr8O0Fn92lQIy
3cgbNVN2tvmbyLb+h4+J4ejSCkGnHx0dVcwu0KFiMqrheg0Uz6qnjOVy34yLom8CEBR/YUC9ks86
9EF1UXC10dXU7Oy8hJleaq+4Xzjp+pdIKOnDqBJ0TRPOWgWpJLJh3+AfNvaq8Ct/b1Zkj6Lk8GZk
zh0+uUTbFKun1YrSZ2rLfMQTG7jXAXVh+RmNu/Ei/TwwX/qQZiiUHJW+26Tr3C/DZDpJWLjGoyij
wtj5pqbRvZima2lqylhGb5Uhp1rffbpt3t3riZWREZtW9HiwsZgnlJhmpIdYbe1croMsO9juVC6n
0mfReADzmH/lsm2/6157XtoYA7enoB9OpZG1tB8Llgo3xm/Sjv2VwEEJ4ENwg7dRKl2KOjs30zpl
50u7hrrKq9XO3m0KYtTDmkWrxQt0a3PBuV9N1Qu10DOxHEOrQqtNlmZdxzt6fWueSaM3B3nJodbC
53jlkKehfdle5oCna1fXraf3lG/VQzqPnveWUx/97LIJqiRkCXVS+sjolpJTuRIIOC5huF/Jsbha
cJQtSbDhKYh5WAXfOXPyi3XZ2WRB/1Kw/y68eLh9LHKYvkpJ/kSChmkl/zc0qLnvDTkhxWzyaog5
MdorzODkAjc4fseLE9ynyU4NDMD4D53XTjjmqy45vDlrqZw/REE9Hcu2daqdrBfztnUdjBON0fsF
JfF585VPWRcdgrCo3nqvdop0HNt6j8FQOIlvb9Gbt0xGf29X/pyxeGFT6j8nwR73XDdwZD8rWjis
XWXMkmIRWH56/5bJfyl6+uPSThu2TzhtMFJf7DRa72la29yrJpi8Z8zO03JYmARbmpQAE2giAs0o
r9rACIPUDyrD3dl6QLhsN/JPqjlcjjbC+jCoj1OGMtWizXgH1sQ8TjFQTs2w7G17p4cFS+S81X4s
GTeRENLv87xtxvQz96PBIajatN7C1fNv2pX/SSLFyE0hZl+/zkKZeAaUKb2d4svv0owjPa7aCUdg
TDXDRPJEo3o6CFSZ1wc5kKgV+7Vu/8T5tnHwQdIuse+Vs5VMYzCcnbablt1aREGfMH82VjxP3fRB
ua0S1zMFAMgy1jBQB9jPLIuZNKZHNTTYuy0jXG4pLMIFbVPWEnHHy+VxG4VVHbZWV5Ll2TDEAdTP
4Y86hQEeh232j0Ew05anNbhz7BmoZm47ISKm7rD2g2vdWPkbTwD+UOH3/RgHVJE+G51PytWqmXXj
YfEvo1vNAyXQUJAcuNEOzMS3Mn8WXKGJyjyefTkHVZ4ot22oWRvxlxCNFZEarSdX/Rl0+Yy01oku
5ayBVdWHhau6T/lechp2S5RbO4MgI/rc8tKskmoS9U85c8rEw+oyZW/mVr8YMtzuMozYv1QjN1K3
FqQyZ9RUVC3TIePsHBJBxfe2Vq08mIzGxjmzxIikf9wwdIZaWfUxVNPYHsKAbTKRVjg5e5Ze0/zZ
NC7F0e2lh3GnzHH7XKTg2JmawrqvMzF3p8rY1DsR74qZSQsVKoo5q9XIbow1XOzmqVgnl+dLTmt5
mHsmkunW7MPVTqmlo32821hU/wQ3KJufJko0i0ZkaxgPQ96DUl2a5cX4XDHFEXPbz7ZvvNUuSVVP
cIqBW9LgtlU8p4Vn1sNj7dRelHhI3IIzLmfR3+ASmr/npUKzt1IEyzFtZ+5eBRXrigh8SmsxnP3y
pG6+mW2n9570e/uHzvqp/i4Xhu89ifnE91h+Z1undejL7on8rF4ebJq6i2d/hKsGBJDlD7qBHttq
DRU7BEkXscdXg/ZfZt2ScA2CB4o06z37yPv8c2isa9mqu7Zzv6O2r1JK07+wIizvZYSlqgnz6OAH
mB8uE6fRW4ewWcaksmbb/TMP3bW4+o+eRymjLq2NC2VYbaoHYdwbfusMO88uSV/1exfIsCQT6x1U
wmOTwY3O6x5m7+4/wm7JlGL7Yz+nappymtLU8ETldBdNjvXEYmYJnuiC6XSdw+G+j7rFpSGMG+Lf
w8K/I9AhGTKIAolzo1HIIdTo74BtG2mPb6ZvsH+ggcpAKJOlz6J0MCnJ+/e/6ndsmL0Q2gUKCSkB
kbG/2xS8xSF6rJ8pTTdEdZMzc6fuuC7/gzziv/ktMCII5i5aFgQ1v5EvA30fY1eU9DeRBX5mB2qv
0bU4/8Nv+U3eCQBtX/yEIOkQY2iHf1fIDfmoXERWRhzNRp3tVcWtE2fabeUuGKr1VoxueNsazmbS
cKu827xXtJuGXHvfmMKYf/79e/vffYxEXoG6X1hP93fnpvYystAMPkamZYxQYxAltN+ZPBnGPzmL
f8qf/qbq+U9N1e/yq38pqvqbEOvfirT+X5RfQUf9a/UVF/QwfbQff9Ne8RN/Sa/s6A8UVyT6IVlB
JxNc9Bx/Sa+s6I8I4z5kCNwmyryL6uk/pVfBH5ecX5LKyYuFyb18W/+L9OoSAI9jHHEpIgQv+t9I
ryzMwn8j18jTQFGPGBnhEPE2vMzLv/8v3MxMfZpJ6H8fe2pbdHoRblefFDEzHbi1NZsJaGQ+pEGG
XffOWM3Oj+LIG8Lpfu5LIVKin1BfdhbDfprzJpg3okFTHIMe4oHWZH95u6Kx6cvLp7wCQRoHJuwQ
BGZ8CRaYzJOzqfyHmKxlOPrbOmY30ZzXH+a8ySZpdQFH0Bg6/HCc5rLbRNN9toTuR0DJC8DiUL2J
oPP2/syFI6uiend167GkZM1nFM2C1khBcWZQl7dGHom3bMmsGHHMtxIUTzPiF3ufirZvMdTtzpVT
fa9qwQZiWePORcjLu0D8WeyAPtyHq8Zgu/KxYn7zabbhk6sw+QSUWk+T4T7bSy/vVMMKmdayyx+m
JQ+vmkh4h83fltug7XQybCXlruU0BDur0A4I4QgiROaP/2XK4T2ycysBhhgpyVLW/ZDPQUebYwaV
727tbs2orIzdSS6HbQRASUaZWWeYj5E4Mb8L74YgE5/4gij2C+pnmiOKU1ss+XOU9z1ZIzLMj44P
+LSuInwR2uTnVDOUO9aTbxX2740iF2cl8BLldzmdBwtwku5bvLZF5J0M36oPTd5XL74z7425S4vO
ZVpyttzad0YN2O23Hp1/k7waezro+dCMdAMkeKlGad0VmXUjuupFOIymI9dylNqLyF+3VWVXTT66
Nn2KuvlSuhC0a9Tb0WITBzwa6uLGnw0QcdunOTkoA+qJeW0NhhC/vxuY689wd9RR1szpcYcz8zRl
ipPPtY2nyKfTOBosF6N3We361u8OUVFse9onJHXQpnem7oJ5NiRy2qnsXa1FxO8bbv0ccGtyCtDR
qjzkQW+dBmcN0lA7N63ajNQHCbuOpH/ryda5MosMiq5ejaQYlH0Yazu/yey5BxYKmtusG8uvjfrX
MV5BA0/1KDR7xCooZy/kq9/W5uPWSsoRoxBBIiGd6bA5F2VF50FsmeWtZGdIVsO+gpcU98IJh9PQ
UIRVGJs8t2sl9qpprvE+kDmQ45Rxw6mkFn3uMaLajLwwJD0fQhMQuGz7QwxdOO18xdJWRMXw7BLq
8Igm3z6UoDcHm/pCW8B4oUP30TR1xZqSHn+eGs+62oyiT1vy8WfWw9PYOPljVkbzpZO3BjDr/Sqd
6365CwkZo2/VKVPTAEmr4cw3mrbvRsNr95py0htvk9ndBVq7RRE33WzCJN6tbyL3q8thuFZzmE+D
XMSVFEWwt4LhzVLkgnSyChmf1vYG0dCYsEq85kinlqs8j2hSnaNyDPcLn/o5Nw1HILtY+9Oau89t
JqkLjgoFUzvly9u40Za40XPRrJJPuxBZ/ZMhuU6ykh9jf1d8bZj0OiDCS0s7QcSmdxcWS0OmfTGn
aEWo9MvbISStQCG9V75M/Syvf8z+5JzlbLlX1WJUcBeVc+6sbGcG6svW1aew+uBerhNrsUFAALE8
Xs6S3w2vS1Nu64HInk1FCZ/nEUtGTh7tyMI6fQ5WVejLs+WNoIJdwALvibZw0yH3rGOkzfajotMw
qUf3wgm7/k2mdW2mZW2ymcN+WY/BwF4XA537qtqBVVvXlMdz1NjO4A5x3vCpPSxDjjLAyus8dmar
S1td751uull0cRw6sz/aqj/VdXUHdV3HGd+1o52v1gHFTlqJ9bXP9RnRJnCzqq5NoXdRFny6bn+G
bt33gbsvR9NOpLsezbq4zW3ko7qrn0ZnhETJNrozZEo/csy/PQyWuW/mjL/vjtCnMVK0P13xZGYc
aqH3LjeLZixzbykNXG7fhLbag+vijmh2Dih1V5KBUGLRdOsrDcWFzPLQsf1lmzpshTytZX8ohvY2
VHYcALixcuzwHOzbbLtbnXXXzhNFwwVnhbYTgzQzC2stWnbwRXMYzobnSVbGnupvI3sE6OYksOHR
w3Rqs2tCi1PDXe8hhOJlNN1nTrPIYrvXWcy15dJpb4sC1KtavCSY/PXBaWYHVW3v7OymeJBz2+50
2N5Jx7nu8vKpok5W1eoAh6NS2Zj2kU3Lva2B2r4MG6TiLCALHyzF7VoA3KUtK9eLtHOoXboYX4Ig
KI61mjnxmB0JGfQBfzQn517Notl7UW3sxoqaeZpYvJ03Rt92KxtCeSIz2VrrunXzP3tIBMBlWHuS
Ed1Er9sEKTt/Zks53mQF3NIyKedUEfF756NjSWXgqKR1uvOCbBEUcITpYFzfR6V75gwkQHyGFBAI
AWg4AhDoimPeR3ddoFYAialIqVztCG/L+12XBXIHoc+zO+qvbOtuaB4/BWE1fW6twxMR3TXOhhNx
jhTITffkmdmTZzRDwrTyAWaSg5GRsefV5Iqg4Es4MGkbkXug1FsLkP6mppEmKev5QXMJRl5L71rL
8QEs+wPSAI2iDs7UgpzzbHgwc+dazjYnomZln5wsDpXZ/JibTqSMDPNxBP66ke0afMzk4p7rSLYH
mpYHFdNdLfZIQmiFpobgvWB37n1ObLxX+bQLGkTN1HKG3wMVp9c+lbw7T4rqrZhM430OthuuDWIP
KTqKQNAj95fgJfmtaZ/g9Nsdp96ctJ6Vx0iAfmbapgPTnKydN5vkLE1B3R7mIny3ltxLjCB7mml1
icuS8w5fDFjHqqkE7dSQx7PbNffAXl1sTuO+dLiFRL/9oC9xTiJV3yEzi0FBjZ/jNnDqOQqW3rnW
8wZLNqiTno13S4h9aMopKUK8/LQtJJSEP3igf7dN6aD4F27c2JZxMNDw7CLb+B762b0hz+ZxM6vH
yYtIs+tB7KweFsvf03GbLkVUfZcml4SxGT5IHXKYXGwH6LnuWGkdpAVzKaXtq88ER1HfKM31ZRCy
oyqWqatfjTkeLeedkOVvLyvtvWzK8Lj2/ZUfwBPNjfzhl8JLct2RT1sCMU1Zo/Z+D5WRateU/JkK
1d/02VKft3qxQJzmZ9tmXvIb9yMLaRUQcthOlTZBo7RMDG09FkN4V5aek8hMWuu1AhC/H4JA7Qnx
tXaMwHUqM8M/VGHVfeX2piicNov1xTLHaE6Iusw/PKDgWIc1ujuRI1MgQXm97pZlfOh4x+JIuNJM
gOlf7WyJYi+cHayy9kaztebvp1luxtGqokstcO5Wx2zwjHScuqDfgbfNJuSXXs1z7cuVpmbwUnoV
pd9B/HXOA+l+9U/XyPmF9hYCclXqZvRcsqnnJbvNSca+H0kMc45NK7c56Wu/vRlWW/40F7L1Ygbc
UxWYE7fRguuyMPmi2aCiGbDhtWEEKDbQ+m03gVE5hwbCdM+UHZyXoHwrG1Du2EY3dBi0a10NVu6+
DfTcMnMBmorRk3vUxMMuLMT9BqVMhtDySR6IRaHPsrT3+TiafeoV2D5eSTMyykM/ZgGHtuHP5408
teVg6rK7Veu0Xk2WZdAoaS2rqfN/aDWHQ7l0m/W1eNtwNCJRLDfWyAKeNl34iESqmY+RqFfYmGlR
L0WIDgN8sbU+NDWmr7WTbTohGN+77lFwzEHsamrGmyDP1ZdjVICeMyVLdbpadgGJtLqlczanRvg3
Hb167RVntTIOHOPCSPFXVZT2io5lYg0h4JKNQpFRxOYKXXZQvluaezsYpBd3wpfRj3aRIWBcofhI
ikUtxuMyoNc5YvNzgeiXlhArHnbfl7slH4zgvE2it98qCrXdY++HAqrWywIvnQiL/bksfTjEQdNc
uBmN3O4UcO3Y99rdRg7XbR3aic2JhSyWm19Ouw1PbM8Dmxfw9pXnfboIDJ4lDLo++T4nzRNwX2bf
sllyTQfEFs7X7TrJHOwa/YbmmlX6o5261ii4GV3xUDRRQxxcYXjdaVNOqI6IeywCc7VYzpWu+ulq
zpitHdXw50IbHm+KZE5C3sY8Va3B1gKM+WttdX5yRqv6rIs2SovN1g+ZMXqncG39+6IJzaSbNrHn
8zES6NYwgXsvFoL6oygNFwNyy9b1s8CjWwdFwtfyhNltS6ti82OAPjOtAuOlrY07eIQ9zZr+KXOG
4Cihv5xy6O64Nno6YVhfkdS8lXXY7/xJyl3X8O2pommPe1s+TkKMiHq66LaadfPWdeFHNgzh0QX7
bxdHQo0EIMBuZ92jrSueMtN/guhYYtU3L9tUEEgOMVxl8hw1eZSU03w/Cjed+55a8tq4QqSY8XKd
58G20CdA51lD/TqDs+9XsVQ75OuY7zv3Ye2cd9VEZ1YC5EXkW8JAdQe7Gn+NHWxft77Oc3Q7r+UP
XEGue+Eo4ey88pWP+p3mlfui89jtDPlR4/oj49Frxz9Lszs2/nq9bY131OXw7pd8AEuUNOOWugXI
vD/j0+rlCYqIY6gwXu3WfJSDuS+0dTdFFNlT5XnOovmXGfV+3OdRd2sbw5NbA75DKN3n7vxYbfIG
5QGeGm2oZOv1DSW/V1lg34+LkcdI2b4jGyREVucqW9ZrxymYQjXje7fshIEkPEeIuXX12xqFP1nF
56NTZSdfOqghfNYhHkOS9g6XS7AleVt+X7rMfD+7r0OuMsehjXzac/jqZDb9n/W4Xf1D8SIjnWbb
4O6R/h42Foy8Dj/HlffDW09Yyt7XqKAEYBbvVJMu4LHitG7Zex2Wf9ImYl9ZZvsTwOO0KhnnHJJp
s+Yb3EvzuuS2uZtcfZjM4MMg2SDF+FOgiRTzXpuzG69Od1Tcgn0+3ga9i1RA29vHiLgyFm3J69ZN
MreTe5oWdGPS9JPJ35y0Q8KaIgyJ7aF9B0Lu4pUt9cJQfylh7LsRHZPDgZ7YVnm11OZ1GBhp2dN0
amyINmFV0ZCZzuMclC9t5T3ASh6k56kHoWFpgpB3OfRPAeIpdBzHcMNzzD+H3QsOMPFPvTEcR0Fa
VYD6r7SfTEZ39Oi3ZbW8LugjXmqUNbUg8cbebp2oenEA0vsxPBfaPHW9cRCbOgY0Xigl61QhGluC
egfv08LZzVd6zI5UFZ/DaWSRr14g2xPEbzvLzU+A+0922A/gM/X5kgxhkSJ3jfvkPEIJmMI9OYPx
kmH2TPpJ/Frcwd1BqjgH0x3PKIN3uR09Oms2HOFgkAISOACh6e6kVXloQmVSr+o+3IzwTvvyDtDk
BD7zVg7iK2Mw3LiiU7wK2a1w3OnanLEvcou/q2J1rqLebo9I11NVcGKUurXSsljntEQxeT/PROzr
skVaYw7+jj3qdVksJwGbR2YEG5M6GQkNdZHbYAMw1oDXBzUSa1iZ9V3dmE/+IHchEDpWgptQZM9e
5e23OYoeaf8BpDAqHa+9mSyWBNSIDo12kgBI57z17tkKchiYaudWo3EEzSEYp7ahkr2nceN76/YJ
d1ueSkNebTJ09xg+mgMYx0PmTGeQLPZuIMnjRrc5EsydKPXRa5v2IAm3t2eSssfO+9zc4m0wonNQ
9TvAJR4UEViJW7W3TukkyoxOaFZRiA5jnPvBGf0SnuSIoaY/YaXa5WF9dBfTuEG3pzp53cyyimcC
86uxAgOxwvQisW7d7KsVMoYui51+CZkmxrREmv2qUIaR4f5j6By+scNh4Mru2Bmx0t9zXoO6q3T2
qPwZmeObwDFubK96zLJoX7f+bh0fsVOelAxf6JhN9dY82rzhbqROk822RnmpYTGS2hXs1zTFJvVS
cdBRiaDhNNnNt3nPCk6jVyU/8Int8jV/VjOruKhLf2/lxgSnWvXJYMqj7uxfbWMcN2v7DpVI6qkS
can8mmc6u/yCDv3Bop9FoG9yi5c+SCbo2n8scGbHYRnuBiQae8OkWR4L1ZeW7XmuZmTWxU09Z/vR
WlK/3n6ovn63IsJoMuha1VMAg8AqmYz5PoQCbb3xam3lzczMEUCO9Z37umzZSNG0+FE21Z22FCqM
4aqV7q0ojeDGQ08cexkghqp8mrWyfOev3juSsbvKU7ftai+xRTQDJ349kiphnRgkXpEp7NGbLvHU
vQOenRa/OWSwtnGV5c4py+ZrMxpMBPLgurbBSrhM9kuedenYUMqGV8ui3Gq5IZMgiMNWPGEreA+R
7KdiMffDfEnGFCaZOw6CKK+19hZVdodSNh9EJ+Wxp4d4WqYpPFlU3HIquu+IdcHi+nze1+h2SNZg
FVx1r8594/K2FG2RgOV9TnwEqUBsfZgpFGQefCe9xEysQu38WqIC7No+0UP0gPbnpc2maH6LWKMY
ZYWLbnjco0Waa8n/VSAgJl+EShwrPIZNbtTmE6VNTQ2VHfbopowkEAr996QLQqG3sLFROfaV2vaz
YWWPQxGuZFuFneiu3JK+9UOdle7L1mCA4/PAJbZzZ996bvq6aBItC0k4vt3174pZvd6jZUALUvHN
+OqCbNb7qhq9b9ziwWO36flRmmFFKEdkILpamJ6IPwx7zoi8difgzN7Yhp1PfPk7CmtkD71ajY5N
Kmy56ajyu93K2XiUs9e/eZsXzKijOiQx9lqsb1E2aPbsoVjFvsqB4ROqN1D7CzcUL/aSEQYyZIPT
x6MzB36SL+2WHSt4bWsfLWXLN6J3PSUPbbEFw6mMOt+K+didZTdVwwR634bGYVm75qdduuPDHKrt
zlqqvEhai5n3L7L0/7Ns/+fiQf7XLNuh+I1iu/znf1Fs1h8Xp9SlFeTSnYVZG2/nXxSb4fxBgjvy
NXhZF57NvKTt/JNjs/ixAAGWyV/+heLmp4a/0g3cPy6uXuRzFm0RYAfYAf8X4QZY4f9OsAW+wwZ4
cVeZHq80+D19GYWZBu77KDiFoK96012BzXw7KQlDNl4UK9B1F9VFyYybzxbZ+SY6SjTVQMHr2vWn
pnBwGNAIoM1Ei8H+GK2xsblv3bY+o/IL1UlKJQpMG43Qd1kjPX0ejC0CjVzMejPjAmhvvs64WI2z
s2hOz1ZWlb4CEapF2vvTmAqaaaJkinqGOKctS/O0UmOuz7NHSoLndd74PFoZ6EK2+mPqmMsvlI9Z
dCXYgLj1OmdC/RyK5p20ZAhmFy/keGUXXV8dt7IfvI963VbzdkNd0mOI1Wxfft43bISWg1mhtC3N
RURn1y4qYaVOXSkG5zhlxdJTkUfnDIyZDo2jz+544FKtdRqgBz/0gdbTLtwCYpxk3arhWA4FHjOP
bAIbSSbSVgAH7V8vYsZ15nFX/mqt1rjyvNbHLYKH1U+cCE1tHJib9xIODRzUBt527nyJpAerB1iS
V8nF3CERlD83XzQfZsnOl4Sh9A95ZkTcrGTTPEbbjJBK1MgNwUtcps7SKn+5eZOD/3aY7EmUanBt
9ROkIQJiWuNNsIhrtHaG3OftmuGhydBE14NvvBh09uGzwMQ2JNFsKr4xdh3Q8NBJECkzytQBOq6y
wKijTO780R0/USjj4iKuJngyrXJhxCbOzEgzjjWfCFtbN7staILsqPGt2KjzwjH13AEPp5u76hMW
BxZs43MZE5vSpfd142DrA6MgyN4ZTSOWYnUSjQ1spoG+QEeMUxFDUYtiZN8a1kyoTDmvqdN6VCjS
2GDc2fDKRrIIwUZg8c26mqtc2ID6hShO/5Drxb6GKL3syrx7VmEYNktjp+vYHweyrdGEN4QnI3u5
37ao/HSwUw2n3LWCX+jDSWpbPXv89Bmt35TjT8MOe1DRpDNcXLVbCjlf9cPWfTZBVzq7sRXdA6WB
ZZAYK4WZk9/7t2AHeQ2w2Cx9YjfusqWrRqibugqdIXrWYgXeDtj+RN0sVeJwU7wE5G4v2AH0UIBn
hGN35XWj9aP2gvq2cx1MOyOkEaVmeQsZDiFaPfVq8HQsCr/rD86UXfnaGz6duauKJK/c7M0kY99n
uPdXvBUYTOCwRuV8m+ZA52ZoFqQ7VpsLTLpEiIniClilOMx4Qr5EpIFwRKQ0Cvu1zlSiq3Fka84Q
bCGTmvJvZVZGDY5pE2c0bQ0fqEA3ep1l3mYecifaitMsqqxKBtllDg8noGkaVaRjHDql1dPWcXrG
YTHY4R5BC/eiHP3xMtBviGSrSHzVJRazWLnV3O3V2Id1Uil33inZLcRH6sw4W+7cfme54Egxqtb+
yqi+rp4g9eZvrIzzdyHNgUj4yug47yIE9MnUhggeKzd4w6ukke9VVviqhNLebjYDUEiv7O79TtFj
hCOm/EYxbYt9ttnRB+dUi1S0aYsJCMmFzsVK+At2q18eqfvkffH5SmIccWg0a6S5bTvIQIOFjI/l
ZKO6ZfEivmLExBAZPzfDMx4QGUfra9644Ztaa1bKDVNb0rQupzdp7Fgv8iCfnWQco0Ic6mhZmmPb
9L56HB2MKe+1zip5DilxJwEpykSMU1L7JEt1DvYAdrsfQWaHNTwo6/oeBVH4zbLCH66dkCvH/bg5
N1YlDH0I8Wh+WvYctvscVW6B8nNWd1Yf5SJWUdnus6InAY/Xh2rUdQrOtJZfFoutc+nOWo2RHZPp
l+Vkw5CReyMMUDUR2pGaJNYsR9C2fk6HJfCfPWRpXaJH7BNCZ3OYEKmvHlEfr/iSlcSZU6InIvO0
rt2HvmwBmLWgEuT/snceS5Ij15p+oQENWmxDIlKVlhtYs6oLWjvk09/Pk5y5GUgwYMn1GBdtxuou
D3e4OOIX+0jw5NBjbmG5x64KjhStMp3zMuh5vqfPID4nrpN6e9duU0oRlHOfMovqhvzu5UNnuy0N
bZHXv3kMHFSpNSvMWa0kxVYgbNJ2r3PRzCdLM2ljVzaX2k5U5JwYqzSRffCUMuBEG7HW7jKtTZzv
uqvU3JKOqYjHKU+H6BKyP2kvVzR390NJJ2KfwnHJDi05x1eq8Hp17GjPpfcDLkbfHH006GD0auae
Uk2LMhKNKvllD3FYgrjQOW4PfTC22tcxzaWfET0gnHgy+PEfqoYEnsJJbtaHDPfnb3MCjemce+WM
LJbtWcq4c5QhqHaGGvYPYVpzLRtGGP1M8oi8LqMH9CEUw/RndNOcxCjKazvY9cBkfgK+0X2NakQH
7lbR0u8jP8tA+lCZU3YFYhGHwhq76ViGrvF3XcHcBWprn2O0Zj7YVNtNGPNW1x44aw/5t0JAOtk5
hdZ9bp2JS8VgS8QPDXcuj31WR8UuEC40m1Kbxz9BZvDTzWSYIxabTgggOyK1i9smAZ2LIoi+lWqY
/bONEtnKVX46lFbfN6LBGaFOsuZTENWV8gCiUl55gVt8r8MBzC0QuRDo60EL2m74k+jz9MMzaus3
SVlJ56o27YcQ/3J1lxeYETBoE/z/eFuqlkl9MKkf85/j7X0UZ3+/hLTJf/1f8bZi2/8wdWQykLOS
sh//jrUxGv6HiYQkWE6bcBprvv8Xayua8w/pmIbIKUVhPAqkYs6/g20aKP/gX8YkDIsSJOMkZ/8N
0fY14NFWkQxUieaRAfKQXQHBeg1mM5wMXC+g+ft2IkeD7RpwM/zUoRJrX6IwKf/5YlFWBLD43S+E
KfCsJKWQQp4oFmJyQppxPZw5VWC7vdS9m0/v3nn78xOZ5uH2EM9/x/+KX7weQ/6GF/i8QI80NSkz
l4r0cKDS7uTdrphBrVGodvRmDz3h4Lm+53zSynSP08ROAUUQtNlepKjqmHcpJa6u6jZ+18bU9YX2
Vw1mCuFpfla++xntP4vdk45m+sbcwUDeWt+ldxxyLP9e3/b44fvj5/fJ4f28/wFaf0NnZmsyJIMv
19jDn66yefbu0t33n5/D3UOw25Dr1OTOu/EZlyJ38cjTBSTIvXN278Ldx28PT58+bE3jWeTt1iAL
LGdtNtlkTczj3tshQx4dmEh+2Pos1wmtzZbHdA6xBQ6ZJh1HFp8efuU85p4jzqVDfJfQV6Suqjgb
EkqLo/w8Cn7ikN8d7VkH9PqbQLrVR5AS4mzMTvdjnGLxdfBArIi0Vjc+P1fTy2+D47FGyAVkG8kQ
ALHO4vOnNFrhK1i5X7ca1G91gH3Sd80h1/XiDnhdvKF59YypffGdngeUqyjBvYb0j76eW6Aktd7o
OgPmHS2UxrSPZkEkWVqyKTi404Gs1jpDvfeOkagdslU6ta1G7JV6IaliKoa/qgqYzF5ANdxjqEz3
MY5BSnYx6YuC59FHCMww2azce6RMau/oI5c+NTT3XI29OMYIlVxI0/N7RbJIkI82DgZtx1MCHfrJ
Tg0NqnqeHfHksk63j/Vy/+h8VIRxLUoBqrSlk6f+xY1Wipy+MeoCJ6OK1JOXZdmpLCkKvnEUy0E5
CnSx1HBFyXLxFExIYQSIwdWnyc71vaxjQHnvmo1RlrtU55VhLugf4cLk0cO+nsvcKKluTbl5IuRv
vtLZUu6y2ho+dYiM+7cntDIU/ALIC3QaeE6dxbHTU2CbUQpRZgqJhVNG/jLlgKjw1+w+vn0onnJI
EZ5loeS6mFWZT1R6gQCdZi3E2aehaQH4GCEXPfI27vhXm8HDhk+zCBv4XBoaE9cLmOjFXAXkxCf0
xK3j7JJ0iIwW/+0JSb7KywNn4ASE1R/CTWwFFLIWfBYCyLgVg9f5TqDpfwosxtF7ycz4TxZ43GFz
61SfKHd52eH2uHKhXo5LoMTQrotQoFRrppR4tdVVHe81YfbBOQzD0qTQkTXfM5Ql0xOV5fibsJzm
R0xMVcv8RN+KHZb3GvcMIZfuIYZkcMct7zX826OqN9sMpA/c9/1MjmL5Y4vL9d5pUvWj3sNle+NK
SwFXi4NHpEdQZy4jMChRTS4KwEt9XcY+F274vbKHfN8io3M/u4g3QyoXG0dj+XlNFO8w8IMQbzkQ
yJeeC0lZj84cFZUvxtIBnit6J5IiGLN7VEJkZ/ZGECo/wroswjduXzkyTtsY9pLSMGv5CV7cZVYe
zLlhuaAXiilEVtwqH+syijdcPJdH/3kUpHZtnl1mupyfZmvhxNEv/Vq0+b2WB0jCZFDG03ZUNib0
eiiHfeowK4TOEFxbHP0OduWY6mL0B1mfLC0junepK+/R68o2vEGXR5+PxRVjUe6wIHRKJsvV2s2d
AiXLskH/BkHzZAUAWtXKGzcir7VR8F6zXZMDqBJJXI+iQDsLHey6fC2flJOAJ+uj5/PP2+d8ZRBL
lYLXiCUj5bAMiYYZT3c3S4F6xl3PE1qCqO8tTfy+Pczrfc4YpBmoeEP/sZfKo6U7jrWpZYNP0Up/
145uclT6oj8hDJN8rCZ33pP3TL9uD7oIjk0+kyQuuVLuFILeUvZOs7Iq7KZyRHnADD/YNPDRMkob
NNnhJ9Touh5EJXSQAYF9EUZcbny/lQ2JHwdhGTe4fP0WJww7As2JdFC0rRUrx6CKgQAMEVTlrLa3
jEBXPqODEYGGTwZ1A8709V4hqcmzotcGPyywkcBi3tP30rF6y6FsbU6oWTIETSH4eYs5BRVMzsTw
Jn+cTKD6QnFa3y3aWDuXDFZebn/AZe6BViyPntQiJfV+1mW/nlYbdyJGI0fxe4qTLkBnu3bfq0pY
fi1CRXma5yJvfyQw8z+zi92PRUM5Ej8/HDx3ZZd5W57E2qt3SZIwsS5Q+UXQTJYBYDjaCdUiVfVD
1qHf6fHYe2fFKZzspM+RCaRdTFZ7hHuaQgCwSPtPaWT31d5M9Mo5A80SWKVYDlUndIzhnaHRr3zV
kKN8r4+wog9vXj8yA53oBFtAlwrF4qIabSfpwJNPPnRwGMGBoqLYX8z5Xres8HFA5+LkYbr4qCl6
/TDStvlQIuj/JExnyzDj1QXwnKPYNCXpKLJ3Fr/EEV1lmXk9+ZNRBzu98My9NvTxGWpc852yfPxQ
sAwb+2dtUNjA6G5zwamYnC62T91UzlCzW9EAI8EgkZD6h3HnI9iGuR410aMYzXBLf/jVIWGuL4c1
rodF8RINQWDNfkvP4muL1MpInwSZ9l2vFf/XPuDKPeA/a5mTkMjRUMC0idfYkcsubYWKUdPb1uQX
fdxf4JchnRO2tbPXI13deM611akRXdOTJlghCLqeWoQWHGiCcfIRFmgAyEZZd9aFEbw3Yncw94la
+NnUnyokGr6psLfemSMWH2hh7I2Igj646fhRI9ege4EioL4RTa0dT4INXMbk3URx6/rXKbGjZIOa
qP5kCmsP2nf6nHUhGEFFCNjzaraVbqxtMEIoiK4EOowrl+tFEBU4Cd2BIVd9+Bh0jSjnPtZGW36p
zDo8QiQwz+VgK28zKH7+4GhpEx3Dcid3W6RTKtopihXps1+DkUEsIEGkw0Js5lPuTcr7qBfTn6Si
87wRH698emoN1E34+tQP3cWuHmvcEDCZUv148DBDT7F7Vo5Z0Lu/bb7tt9s318rCkgGTA1BF0RFG
XbxnyugFWQqTxY9SVWETiQy9i9junga4Tkd+R4dUQ9e+Na6D+44MNUgI7goNtePrz2n3RpkZjT37
KlU1aBOaCRhHHRInPN6e3qvn+nkgmzIKUtS0ehcXkxtFhpFR7fXzBDoBSVDqIxWz5YG3NorNOyWd
Faj2Lu0M1TpwRk2Umi/mpsRYMBgK9UApGw3U29NZ2mzKLYnPAP+QQBYZh1wvXGFnnhKkiubrRud0
R5hZKqo9deQR1wWwqg9OPsRfSi+e3MOAnAoEtIaWExbGDchzMWSqAyzRSrHlcWNryydqbR3IDSiU
GcRcvNzXvw6QQQGjt9J8CVH3DnTh0Em0zWjeKgmsHZGXAy0eOfLLLJgMBrKKEbgqjFgFL04YQx+1
pqaof3vV5c++StG5hykPqWQguOJAdrieVl1DexnSgssH7sk+jAwFyo/QLy3N20+51Trv4kZKOuUG
ZNDbQ8uJLIdmNijFGR4KGMsraArwRMgc7oIp99ACc2ehogTkIZUjVYF2mfDUh1ABhwxGqaIbllVv
E1h/fvVMi6KLDfdfxryLpXb0sqs9u1V9xGEzYBxwGQEPdm3lPdye6srmcXQiUApKZJXcfterXEwZ
MI5UOL4aAlYFnDMecFDe8oFYebnIVZ7d1WQvyFpcrq3RDcIbA8cPLMWmF5MPo3cANp//4iKKwDag
wfz99sRWNqtDYsKRRXPGxlrsemI6sqVVHWWOX0LoOcCXbI/GBHVKiDbYyIQ0e2UwnkhEGrheCVKW
sizUja1cndFny1WR/ta9UvmWjjzK4G1F/UFRQ9N+0tTGQDPIqkRyRtOvadC10q1fAowHhCAU6dAg
JWe0jnbspl9h7tTloeUmLS9xogPuFVkTucc+McTXooibbh/HuNIdwh7n5r0KOvITojvZN9Ra8ic1
Gtv6O8pCjeF7qTa+y9HHqfZuS6Hk0FMasdHUrYIKKEMCuHTSFXO4j9JauPvZBByyB2TiIO/p5trv
punFn0wodfkQ6ZbS7jO67l9roDyQ+HPhOMc4a8uPVtebKLCDg4Vx2LboEZe6MH/1njtM+xjqE7LP
hcaSDJPife+8HK89C0l4aEpWr0AIZ4cMYEeTsUHp0gje0cjoy48JxhGwBYzek9q04N1ORlKjmmyS
Fmm7vEahCNFtc/ypCeRg3yVx1zz2g2UgoRVZzc+kImDcZ46m/CXFkt3LlMfAoBrPmr6Kvuo+V6Io
UCFrZ+2zAZL576lBNCgiDWrOWqbMH2wPvBpytUmFgGYAyuSAAB/SkUAELOMDlh+A43toch+aWFUm
VA1CGxSLBSNAK8LgV1SI0QHdH5B1qEHv+Myp/4KNngX5tgu5RS1opfUxK5v8qSu0qt2DZIII0xiD
gjgZWPqfAwYaxtlo3ezLOFhaegzqofttqv0U+h1/RwppA5lRsNyq9csNkR3cGXUFxj3KhYpixjzC
wwsRvs54FTqMDIOOH3RCS9itT6RLCRqR8wCwHFqgplMLRaUMfrahBhclTyakLHR1wCzXAMu0D3PJ
n24q1MtH9nmwL3VYjoewHqALjn1q/Cotmv8gxaW0auo0fX7nKlX214ju1y9CKaiOTgrgstCQ9d5Z
et0Yp8Ydg3+GrorinyFyBCuaLlP3TqAqxbGcXOW7Eqp2e0jbrPlQ8ZzymnawT1L2WXh0VQEv0lIM
5C4UFW4z8gZjbh5DHos//6dPR2S5k9rgGUFH6lROdoMl0hRX2f72hbNyx5ExGNTNyFKsV80q8hRX
Q7/XpHckxM88DYv3hgdoCepBjjA9agBNt5EArjyRPA0Y0kMwlKW0xeWdGJVXK0Fr+uZgNEDv1axG
M2Aco+9NCLkS9FBTQCIyQsJJqDOb+bcMxRfvpIeoHiVlHJmoRi3iPKsEhqVB9fRzfa6dE4r0+oQW
aZ6+b7QIwgjMlo9hHXZ/TGEM8K3mWPsAftAuD7eXfuURA1lHHI2iHT2Y5/brizwlN5SgGNRK94Vt
2U8NhcBDnmXRxigrQTuNJDpjTFc2exZRIGB8YZRGrvt6q/Ql2DqsdrlTIYIis8srmu07I3P+GTkT
/na3J7i2t3DIVEFPUCh9ZVVmdghusOd0f8oSmJJFbE3n1lDnj1blOmf8SX/cHu/1VDEqkW6S4OYo
CC1bWkEVgBmNBsufAyRVwSkraPCil2ErD7GJMQC6L9Y8nqJZwSX3rUNT4wbA4pJ2GjiLLPaUSogb
18qYXKq0hRTQaxoGM2CMAx0yr1N0xw7Ax7DTI1gJG5nnsk1PgE8ZlygFCylqSuayLyOmyDYnO8kv
dmxHod/bboSAZ1yUNeRUwuyjQMdM2zWKxEBPbmcM9yPQPzBWalGkGwvxOqYgYEIaDScXapFcK9cB
TKrEtTFmcXqpEW90YUo03j1IPOuub2L3r9uL/np/MRafm+oCewwNpeuxqhCRnFLN0kvhGt0xQiP/
SH+4e4zMwTtZLiI9t8d7vb8c2VWUlUaq16/ab0Nu13lAe8yPUzvGAqAJ/CEYgAoKZzwbCVIlcZtu
dcBWFtQhEJQiXWxt2pvXkwQbD2zCMjyftyp7InRp4STb8LE6dcsT7PWFhFIHs2M72JRqJBzrZeGk
CSPbEVbr+aVV6SfF7NI7gVX26fYqrnw1/mpdZwXZ8wARr0fRgNOWAIjAGKkJ1M4Gp9k2GvpjPKgD
Z1OLNuoHz25c1/e9lB/kCLJQuPA5ctov7tlknI1hJF+jPqyXGTUvhFb3VDKM+n4cauNDWReDfRlE
2sJN1QKEeZNIi961Q+O8jxWzRCl5GGnHJQhAfQ4mpw0PWmvk2WOimwVCA0Y8d+e2ssSHRBV9gC4X
1CoRTN4XgPjqFtxhbT94dLnwrwLvYS8PGD4mqYcopOvrlYGYD4JZZoGkgRm9hxUqrOPtj7UyGspx
xNdIupIAGcb12sWTTuhuwV8dVX3UgIdABj+ClUOpfwotWJ7/xXCO3OeWbru4M10Pp7Q4qMxKGvhV
3WFp4RawCo8Up5vPJi58ykbCvLLfXUIQ+p3UleifLDZGPaF/4ERa4Iu8JXwPe/tHZ+fNBvJodRR2
uwQeSXW+RVLswZ4F2TYFfmmj3A5f1Ei6L+rIhb4x0Ou4ymFbaKqKA5ckMS3eoNQx+9o2q8CfndiZ
D6QjOtE17rnQ5XJkMAJ7OFbuGD3Ek1Taf/uX47vLjhqHjPLH9ZfL+COlb/XAVxURf6bCIBB7SIzi
Czx9s/r89sFAQIB0AgYhze6vBwvxMRq8sYf62whlh+qXl+yg6KmXXvPit19XOCpTz6C9zM5cXlfz
OBepqU2KH2YeOny9EAc11IcT3rv/nDgeb39jaF0/WyvLUuvyDrZUIUYv1xTfBB3zTlch+dqznT20
OADtiqpXLo2W2xs7R27BxQ3JoMzPUkFZaEvXRNGjVU6QoHCn5OjFhzlkF4DreIIcO7sdo4OdDzAz
jbgY/lL0wD3rLdrEG3HMyuvKNUU8iP+bA+pi8S6kBTxay+4UnwJprvkRvBFt34fWMKAogXzMAbOk
EIuRYGo+3d5OayeUVIC3nWqPjrXY9XbiKEZ918JfzhAXuUcqTdmHlAs25rc2CrEwXUowiIy1iIxa
pZot1Kb5sukUYfhE4w8Yfee1zsZAKw8sNEUawoBILPwbFxGD3aPAYgUR03GoWiWewAMo7n+bIbVd
KEhbMNG1JwIMCYAIAJy8r4vhhBcnWYXtOZiV1jyYRtkeRwenggllq7cfDtm1J8IGssbBXwzlWrTU
9S4L/A5pI/iFbtJ9UCPJgEjzLgcxjNAIdiK15739EiCcBYlBQOu4prvYIXPJ1hczc+wCIXzattkO
rrv9JUMgf09Rt3j7sysr9qYL0JCnYzmeBYM/c/ljP9OscacHWnKYItegyNm+zUdS1mz5bPKmAc7G
/5ZGsIAHCkPLas+vMGR5yvCpv+vsPjnfPmJrSQqROlm3xOeABVy87LbSD2gO4AaHb7yYd7nQjRwP
msicESFVG+UUKXlcX0ZYKv0lD9u+PEaFAd3Sy8cp2/g1K1sW1B54MjAv1OuXIJ4QaMRQ0pz3Q6xZ
7iGWCGzItPBvL0TqdWPick8u7lZPp5jLEcG59VX8rhheXGIc5vmuolZ3JtW00zjpSbTr0Ru6z0SA
sVvYASVse6m56rnfGuRPz05SzxsF35X4gMCKT6yBw8IAc/lEU8HCykEGIm2V0hh1IQ6WXdPfYV+j
7WMF0mLc2AS6vKz1xjKsrTh9HtILeXC9ZaoWgzRDkoGxaS41ycNgj8DBXL61c7Ghf/Zvj0Y82XmX
DWCQTUuz7diIq67AR8AfFa+6RPZouAdOwoDIsNTE3PjEKy8XfQhCSXwiNZ7Rxc2eDIiySP6y3yZD
bu49ai71XYqjxDcTXjQyNuqACGxTNhSZowyX52NsuJV6sSe7+x5VbilgqGaoCMKKSjTuaC3Pz6ro
nLuJXg/SesFQBxs3zMojIbMIIihOI8+FLJK9SIqGYPYGt2dbzg74dG2Eqki8iEokYJkdgipb9udr
4zkYd1N5A6hEOep6vCKIQ4QQo8D3kqb5u8KC4IeapuUPIHrZdCiS3tI3ttzr7Q7GDDi4C7GAa1ST
X+3FDDFvDaxIy12fmi3lJqhE8efACmr1YLgCAwYy66o4AgEyP81ti1Th7V0hn4Trcw/a5F8ASx5j
hrgePgKo22EMhTJXGLpnJcqKSyfMcWOU1+eKUYBv00omb6fGdj1Km4FHTctn/a8oO2lzbx7wbEYA
FuTexqW5OiHZGydS0sk85Z+/WM9oKrsIWLHjZwE4Fg84v1/pfbfxxK9OCG0FamnU8NSlsj7IVHVu
J9vxpc3XofW0et/0qnFxFER2b3+h1aGIyIg5NagD9iKa0I3QisdqoLvBA7R3C3U6Vh4uNfNU/pv4
9wY4EJ+JEi8mAC559DL2K3JiXgrAKA5F4zfNDLCMQ+gF2m01bFzyr88ZzDcJlybwo260RBDHFlDD
2R4dIF2luMRagVYNzNT96BU63C1jq0CwMh6MNRN0LxOkAro4ZUFk6AW4Ik5ZaeOsitwPwgnoq+BR
0e81e3j7PeJKGIhcRt2FN7T4aEVaRLyeAlVNJ1Hfd3S5P5CW1u1DkPfWLzUoE30jOVrZJhorSpdU
fiPulOt9H8KaT7H+cf1I6aZdXA7ljua9c5iqqdq4staGokQvrRWeIbmLUgGqE0IooCV9TO8QF7NE
e6DrNR4Ks+g3hlo5zZQNYWTIYIDEb3GaU682bFxKXd/oKdMKVPoPI8JtG6d5bXe8HEVO+MWdYWgJ
YN4JXUGEVUBgevpEm3PqP09uLPwRuZ/j7SO9Oh6tbFyoKWnzol+PNxDITDSw+VYlOn1mUXofJntE
RFw6X5toWL697OFS8aDpgL6FtOpYTFDB9IoiX+n6To94FCrYHWpX7Uhjb9wif7xO0umYcc6oDtg8
3EuwZmclLXFBwVo2yFyLisZYarIjsZFO9/NgqD6OO8D/KHcd8KXRf99eWk3u88WDBl5JAhNI5iQF
5XptRYlOE/Lero/Inln5sRamf3v13OFNGWOIsM91uy3fo9HZDGd0r52aQMhoP+W23t5VdAxosONq
lR9u/6yVVx6WLpmFjL2IjhdfvGimpGtGw6EUZE0V9qGl9pg0gfNX19XtsKfT7rU7FyvKP1pt0fW+
Pbqc83JNqJhwL1D1ouWxuP1y8NF27RFF2Y3SHsaMtgAcX+Vye5S1a4E4TcLTZJS5rFNGoWOO2Euz
ydJ6emrwrTsmPaAtd6x+3R5pJU1DqgivKPJr3mAKvouPbJjWTM3F9UF59O8GPCTnPTIJLj57RWb/
MIsWv2E0/IeLqpL/etpAg1sgRn/7d6ysK2RoiY4DKEfVdPEzOiM2YKVMnl94UfrUoXmEu2rxZny+
zWSpVRL+8elA+FxPtsEQUx8azfODAke654IFYrYTipAbkYbcBottgkMUTQiXNgPv/+Jej/JQQklC
2kWRit1Y1ipGfUBxPf2aZYEd3+FTXD8amlC36ukr9yENZvosZEIgb6XM1cv7d2oAGxRlxv7MUu0B
cScd4eMofDTDRuyLybU3YsTV/aNJLxm4RXA7ljmmUyI1jIgQhQvT6H+kblA92qi90SShnB8NwXi0
YmJUiKneuU2T/DRomF/e3jxrk9agzhAOI0QOzel60qMp5rmNaWN1jZX+GBPERTHaylFfqgoDQTz+
jzndeHhWjighOOVahAnkg7BYaHL/wcg9HjpXOB0GdTh8GKVXnZJm+rc10n+MJVduPJCjwOx4vQ0K
RPLsvHhTVXUYC2sisbC7SDX3CoHxj27O2ssIjAPnDbxT3gM5cZ1dCV539G8v7tpEX44u//zF6AYO
H0VnRbywwDi+ZDEq8S1Pg7WLciusN87N2jVAxgg2BTQuNfjFAdVpPprAp11f0YfyKUYL6AGwvr4R
Mq9NiRyK0p7kkXDtXU9JTbFNqrqJ63WyMHdGK38/TrZ5REYk+C8mRDONDJjLDUE4+ca+WD0zCjEr
yYi6gi6pL2kwI+mPh8F/MYrUxVCfO7n/wv29GAWP9UE1i9T2IySbz9h9lIc5rqvj7Z2wwruRbBtZ
rgfxTmd6cc6oKY/VbOe2X9ZZBetOaz9OhuLtOOAhz2Bq77GWjc4VuquHtgqQSgUN/ABejj6i2SkY
uAzaznHqBsX+EOnaObE2vuzavWtT4SPIpcJBRfx6uYPe5tNGsFS9BMMyVTp0aIejWkTqcWS3bSz7
6uX3crjF2YAxijdvGNp+hWH6X4Ewjd+Q+PAXTEYH/fwOJOaZwHX+7uDRYN0PLv2Qw4iOX7XRAVjb
0eTo7DPZtyUNvJ53aepoXdi9jc1LIr57Ef4KQNZCRE2LaGMXrB1RAi+XzhHxCQWe66H48lg0uZMD
wVMx8GBQ50MYAfO8vdfWrnTPMnWKqBql6mU8AIJ6wLRTxvXR5FwwPNAPBmAxyhxl8b42+2hjAVc2
jkEziGIH34Ooe7FxYL5VovICLET7uUPYEOGEZs6VJ17acT8i9gdqrN262Fe+GrBt1hKsguygLlJb
PfWC0FUY1BAZ9rFFpR+GQbF8vbPiDfz06lBAMCj+0UVxbDn/FzdEpnZz0ieJ44d2DJIl1vUnp0QK
3BvrZOPBWPl0MB3+d6jFXsQWq0djI2KDxFhgkLThdFGV4RnfjnQPaVAcbm+V1alJ0SCabLCOlqXf
CuXtDogxoOYqybHvyNp3Ax5UX0o72BhpbWbsEgI78iIbtsX1IlKAbmtAXeFlKON+F8RDfWxaV9zP
g4snJxCYjeBKxhCLKNLg8QA0Q/bFwV68Uz2UDQOIR3gxGsfJLiLoiy8J3uAImZfG8NO1Rw83dUoY
4Y7Ou34vcFK43F7cldMuy0oeLWLgSIDGr6csolHl/XXDS1e1GL9UJH+8QfXGaZdbYjlRqP7wnglI
6UgvatMWMqJZjTMPEY2oHpD16B9td3YencZGoysQJU4JliPwoRFe+PH2DNfGRqOCzIdgAJLiYpE7
sOdGhUKfj7QxCvWOrkhbryh6n8WzuPNUAD9u2qpHZ8rd4+2h13Yu0EFJGaY7RQX0enEDpwzwmx0V
X83V4eB1s34Ocms84BYwbHzH59RmucQ8VZI0BnqQ2Op6LEHVIldG3Pwip/Rq4h0A9XR/ctd86NoB
7LhWl1RBx4qcGfWaNgrurKynxYrDfVUedCwzzs1omzN2h1kz72okMLvzoLhuerDcqkEeQpMQdGcw
6y2OxNo5oIZKuxmOC0H34hM5HDo1L+b4UnRR6p1rQBgz4pBVJn7agaH/xExP+zEqJqCQODLdh1Qj
A3r39m/F1SmFBsjqXnHFjMwTjRl30cXVxvjouU1wnJzwVztF88Yt81zCX3wqk5KuBHdyx1D9uf5U
qTvHxAgWn6oRUf67DpEzv49EC9vOxDcIU11DD727SXjFeEbocVYuZTdYgKdplyeXUDey5FttIiq5
mxqjGe6Dou+eoiG2xV4YfWXtpzlxJuC5djfd6YlTNR9jgjH7b4VDhl5lXo18zmoKt7j4K68sGAWq
ZzrgAXmlXM8sSZNQNacYGI9XdTZGciHkr7hTmnkf5SR4u972xHCM66FLNq6YlbubIJwskWRN0oIX
r5I+yBugbxUfzVqne8x7N6l3TV9Szij5s4+tiZXj2x9dbjWTtgaphkzgrqc7RrFeeUmq+KC+v2S1
KL6oWf4lF26/sTnX1hU0BlATjgntyMUtjapvp2h6GfhZJqVMVSUnK4SgelcPTo/PE0CGAoxGmW+V
G1ZuMJMRASXyOS2oh9cznFRNdAJZdr/MRIS/QaUUKg6bWmLsnLF5ez9bEnyJzmTOjWaz/MYvgphU
6SOuAjcAj6Erch0p72kDKvO7lrhifOj4z0vfdJMSSesZj/ivt++AlXuI+xOHZmCRJq3txR6iFllq
E0aulyTvnf439BQR3ZVsOIRc9QEeCSj3pIBNkqLK1cFqQDvXa6utpsEK/ZsCvsQzQOXiOC1r0GWB
VMisOIrf1LYSPnqVIZ0LEQtCNGQyzAuGjhVkw05pUUSIbDVvv2Hak4x7VQ8z54RRUpOcHbiRd9ao
KN39oCjT09jR0NlIx9a2hyvjB8eW6ibe4tEBoVdPaQXOSsEK8j7D4HHnZh0cMSfM/4uz5kLBhNpC
+QChyOu9YeVDpXpNqPhuPHQWgoVp+FPp+8ZEXblBOun2Tli7TWTxn44DaFnIttej5WmAnFYKHjEq
bJIuqy4tvFKj2biERhX+FaPpNJ1uD7kSiclSBSEYtxh3yWKC1LGQM0BL5GJOWn5qK6c8zYOtH98+
Ci+t5LRyH8JKvJ6YrWE4NRh2fNGcoLrEtV3toww82e1RnqONxRMHGBwZColpQsRgcWENJhYH3Nbx
pdKTNrgYkN5wxJLYjl09TV74iO1s1ez1APWUfYe8VnnK0RnXTyZ+Oz91LEm3aLwrW1VKldGWoHYK
hGAx8brWXbSY3fiSO1ZypxKPvk/FXJ2duNB+3J792pck7IMKLRty7NnrNZ7zBAXqmcnrYTieRwAJ
ew3K48YWXXkT2CXUQQhppTjCYkKZWqcqhbv4Ijqwzph7YYQ6NHTzsdZtD5WpC5xZour8X8yNhaRg
qcEyfe4pvbiis7k3ilqwS3Hpw/vEm0wlOZS1m22s4coBRDRVCj9xDcve6fUahvVcjSZC8JyGhrzE
0018BuvqqWjUwC+EiPzb81odD5E5YBBAVQHRXI+H3kFYUVKMLljmJicMfw3fnCu8cfAI+aaOyZZo
wMpTAwDZVTmGRO1EgtfjoZLdlnaYJReumkY/RWFqFLs4wft7Hzu6Ue3ytAjGsxe4cfVEc6H/gqxL
8nYoNFRrqdBJLQ04tLuI14DsOcDz65Bf0VZHPCas3ZDEmI9W8eirdbH1XqysMuNx8Uj4DgHNYs8m
wlFMwpjwghlg0x37NjCa3ewh3X8iFB6dvwoFksqWuN/K0aeDjP0HaE/IPK48SS/2rGNgF0/fIrxM
fQMYRGRY1nHXnqDLblFT1oeiHkxQqFP9W0QQBPbJENUpEyxojM7NWL6rVTzBK2TFLrd37OpQ4DQY
jFoo8cL1rOYx0bISEwa/H2DXzkmb3Qd16N4peTdsEG7WhiI1AhMiKeyvrpoUrg0gjd7zB0xH9iEc
NJ/+W3ZHtLslL7dWcqUZ/ly1B/eiL2swikl3nx6lJ4Gy+lPc1CaxVzkcez0s93kdRcchb8djHcTx
oW4wi6yRVDvcXlr5lRavF3JwVMHpN8lYQ67Hiw2DbeLQJGoj24hV/6csR/xSxtE8BEhp7iczHj66
Vv53kNT9t9sDr7wcRPgMCAuOpry5/KaRVSLSSv8y7QPhI3Jhv3fGYUs/Y32N6V5K8qiLBePiQEwu
Zi4tMYyPRAcGmlWrmMEBAV2OoZ4bzQ9QHcm3fDRwxMpDYEcXZY5S+2xiaVVtRD2rS025WZUJhk7U
fb3UTqdkBJfASJsRz4Wzh5lGtMMU2RV+mVgNJtxM4+/IycJPhRK200agsnYhSaQ79jugSpEAvR4+
07I2ovkNiLlp0sfYCec/thfO6AlhmVBNQfX99gdemS5JHMrIaCcRNi8rQtHghMAWaRcNDa0Lz/7j
aPG7qLEf69D+1mjGX2UB4uP2mPJrLnazzKg4uwaNE66m6zm2A1D3Jh0BhoZG+aMN8mmvugjyhaND
pXOufqupbb79xgBZQvws5U1Bay4+q23kkaC8AIXAS35QrBH7FtUm5GjmZuOsrjyk1NcINWUIBKJr
MTu7sWxUkU16w7HZx3tF6JRRWjupxl1dw9Telbb4H9LOo0duI0zDv4gAc7iy2XFGM8rpQkiWzByK
mfz1+5R2D2p2Y4jxGoahi1VdxQpfeIM1BFWsiZ9Rs7Thzisa5fWIMvTfyBMAeslDtZpu1eTKkAh2
sVYreuE7mWo/tY6F3cBgd6La2LR3rmPuJvJDOSYsPrnJ/rqeBvw9oqkYwlOC8ctR9Mo3o07Hw6xl
48bp3BppdR9Z7bQMpkn6PyY9Tg1WFX1uLLxMEmMQG0t45yQ6xF1gYjRSoJs7qUBRQk/DHiZIMSmk
DbH6SIgQH9y56nbu1JrHl0/F3akBieH+g18Hke96EWvDoGiDSd7JUDOk3JA0VvGbb7vit6FhD/Mf
ziCFFI4CvQWOxSqcTUpVqG1nc+PaFnbpHSbU6RNeYFYW6DN24r6Gw1WMaYmVbHV1700UwDzgDaJk
CjmrK84zJnuM0To5LW467KVDwlNZFerOqEyxf/2agpzTqOSCk6KQe72mypTYvC2weQQm44eeVuWu
NSP1pPXuVhH13qworNNbk5USoujroTosVjApAX+bVWP+tlC1iLM342i01LxoL0/r3qUNmgj5J1qw
5OiraeF/rixjYZFZxWGonnURlv1hITn/reZR+K9ARLkNojE3vhAg5FuItHszlfQy5B5siW5aje7R
hYIF7Tknp5iL566wpwPW2ijQg4L+8vJE7w5F3irjD/TS1vKmTiXixKJlearQOTg0qbEEYkiyi9rq
/wFl7HgSpSUHkiWd6+9n6DOYT4WhWs9dHmvbQN4FmNYuFunkD/hKvv6ZkPIkFs8ES3mjqI90ghUC
uANlnOgW3ryGtXwS4PCwYzOq6Jtd6vh0OXqR/kvxoLp4eFP/enlx5UO0eoa5ZlAShJzMEq/j9Tnq
msWogL7oteXsmhYf9wHB9v3Lo9z5hJRc6LQxSd4jc3XRGC4afnoM4LifXAcnaZws3VKfjil+qBvH
4s6NDQCeBISwjUbGmgY9N8OS9vITUmVQduOY1mcFQzvke6zlPOgYyr1+ahJKDUicVoG2dhTBtyYK
rREKnYW117sKa4JLV4NEGVTv9+tHIjZD8IpoCSDE6jnvBjQvEN2MzrFlZtXB6cso2mlZ5LYHPUnL
LVCUPMHrnSGjcZ3+pExPV1n4LOj+ctcppx6kxIFMNvpozXiipYjaBqlpmgHQuHHj693bKOQaIP0J
Rjnvq40i7Ea0SJ/QuxjG9szHC5/QUbKfIWN2G3vy7vxIhmnMSDFfffXUts5kzmPbQEZegPQHWdoi
yetaTWL7adcv6rNokQ3DihoUzenlL/kHHLBeWyl0wBUDngku8PU9UySNY3So/54aHtj5Q++V1Xf6
GU7tm03mTQEFf8xxej0s84clUdLHqKOqjdBLZn+ttNLC3HIBWL8LXSceAzSs8D3Hk3EZoEcoZvou
iWyv3OHe4iS+EvfNJ0wmM3c3tp2KGFSXKQU+r3Pyg45r+pkYoFQOUHG0C/4oeexjz1Y+NFGY/Acm
DJcroaGGxiZCMqstBVe4ACZPqayOx+gTWMlyR8XF/VzgUb9xLO91KwihSOHALtLR9FYBhob3pW4B
Hj9XC3rMR7Dd6DxNrlf9auNOf8gmejeHfhGhEYBpn/EdgjFmHxxsjJ9coxnqd6LvHdzcjNrc21aa
PEWqZcafX94Jd/Y76ANZ7IIOTxS02ggT14qC6qqCSEnxKcvwH69nG6lcdTI29tydi564EhwdHUeN
vGQVnndDqnsw3jnOWZcjSF6g84a559ayy0+42tkwmP+MQMh1U2Kv6hrr78JkZyfm9CgqA10BS4of
exqbLi1N82cNmXk/2dnXcYgT9GW0jXvyzgvAT5BkCXqDgJLXX76n8lR6CncIdOqTYmLg7FdJveyB
deBynZXRRh/07keUHXoHqq9sYFyf5naxszFvkW7IACP7ZYjHqukpybFXQjd4eb/c/YqEsdzJyHkB
WrkeSiyTkVq9oZws3FRO6DDNp9FrrA1Y2r0VlGRFbidpinYje0nPeJDQjfOYR+X7pJjGp9aakh+6
GWYfC7OYtjRk702L/S/xPuhtUqS8nlZSCjw/xlA5tZE579oG3LTeAfF8efHu3PgoxhCyojBDtXoN
Gp+8scCkJaHimk3xaYb9t8MvKd0TcCHG60390TDoG7x+UNkulcLCvGprWIWgYVGY0UiHMI5Qw1aV
8GJobfkmR1ASZftSvNd70R1eHvRO+UHSRYi2gEUBBFhtk6YViT1NaEBEcVJ/1tDJ3EedADy2GEkw
KU3xMEEk3sUTD7hW/hdkPMp7tCwgIsCKXRMeVOR8pGgWJ5CWzZuyq8tA8+rfoUv5SpIhN5b4dvdw
00uZJ1m75wuvdk+qdXhM6m14ihdH/+gYcyxpiPPGKb/JtygEoH/FCMjk0SWUv+Kv+sasi05044B+
fN2675qhqZ9B2rZBn/fOkygMB3JUDVgM8MWrw2eGpjJHCYKgASDAaoK4ToUpWv/9aRriXvUXG0Pn
NlyWGbNLK9xiFN+ZqEy09D/7lQRzNVqadrYapeXAaCW6ohkQ5mIfMf6XFLWkr64qevMQtYYz+nNs
eVsv953hKQwSE9GHola3riP1S2wMI93fE1GSsas66gN+t9itX2bJ8NiWIL/qPHcuel9sJJr3Rkae
lgI7AjxoHMlr8a8v7OEiM6DGNXK54kWcuXX+oJamQMCuKMejtkTuQ9OIPgDUGp5fPrB/ds/Vu4kY
DS45VJwJjEgJVycW+SR8EDxrPKWLM1yypjOzYC6R9dOHeDlOWqs81mlvfPPmfqDhkLSHVDVCX9jt
Apce/RWEweJ/+rDckiS5LcvLXyZ12Nn0hKzWKiSPZtdcoMLi3jIMXCF4XCs5EqHpEj0PziTsAPte
B2XcssbfVmh1rvu5PpaLz9+Vpht4i5srXGr20OvhP5DwoDldf6LKgLCKWfJw6kfF/uyWqAWV9eIc
wYYvHxsvNj71Zj5+evnj3DyHAMe4qOi7uJQ0KB1fDyoUqoOgpPvTmPYo9yqhl55ndU4/TmY5GvsG
jddy46m6udIYEi4VWRf/kAfJdfhrK+Jmx5JH9XDySkzNLT2Z9yoVz/3LE7s/CsBXKcqE19jqSmud
Tksqt+Wke7n30/AIfTt9iTYeo1vYBZOhb0QJmuePfspqMrVI4DXCmz6Zo+Mee72KmqAMbe1tbjj8
0UnHTvXHtrSelqSq3uIuWLkBEZsByzHvzDF4/aypXAF8leoCwPKu11aYuVs2STacmtG1ju0wVfi3
eFvl8Htr60k1RSCH8v1f7dR2rnEyRB/4VNaVsqvL1N7NbuNsxNs3W5PSDfV2XCCl0wvkpeu5VA7c
akcTiySNZ7pvlB2MsC5Xqxhr5kpXyHimV5eM5Jg0xhzJe0MiaZXFdXUVDy3IzZNCIPq2N7v2qajD
cWNv3p0Z+586h+T9rAUGcPKzrCExF0IYVFQrExe8tE/Ee/qQ+lFLYm+LYn1z+9PYRZsIoBN3HUWq
1bMXTchBI+Awn5bcTPceONRHp2zSD5MR1/6kRc5R1ypxirokem1bSo4ssyUePJZ1nbDYCR0GGvTq
SVFEfTALI3lnzhSobU/pXo06kGPxugIqJs7mgrneMGS2rtPVynICl2num9CbH7vGjj+MjVlssdBu
nw4Gk2hibhb6mDc7ZaLt5HQ2ZiVjrogvxqjHD8SjbnIoxmbAbt1EIMnvWqv7Z4w888kdvOk5TSev
3Xg1bs4itbk/6Gl+iBSfW91zipKCYzYH41QqWRyYMf15s2+3eBo3aaAcBSbxHx4YajercyGrSeCD
0NLGAFXs9Dkfd6Mx1R+S3iw3woXbw0EjA+oODVRgVpBerr8iL6MxwYY0aBD32XFeWnffFUUSmHPs
XYzO8l59GKls/qkRo7EsVQiux+NRQJe6j82Tbued5VdViu5jVEfJPs1xdvWBfKkbOei91YSJRehA
SK/RKL4esuor3EEK1LMBXMUBqJJhh5V87VeKoW48CPLXX8VeZISypgoojrQaNvH1UKPjldmiQh2q
zd55K1BtPvehqb7Lvaos/MqZtTcwxtozwpPjtxGeyJZA6N0f4EnsPQ8xn3Q1VwshxqSOoUmNetL8
QNXYERdYigBrjbqoUNdEU9s65k2BrxMV2XMJXOmflx/FP5Sam0Vg4wAOREAUusb1IsSF21dW73mn
oVd5G60xkdivjnD1J0YRo/eFyI5yRt73efM7UjrrcZnM5EmrQ6P+vJgIz+/NoXbGpxFt/ukwdmLO
Pyvj4DTnrJsdDfOCKireFFpcfKhqKgx+2jTLkz20vbKbxyZbHodaUz9MgLubvYIzZn9c5nD+5aU1
CstJ2OrGQR9nEfSIAZS7ceapO1c5Vq8SfqxRziJ0jC/zGPoN4cxXzRnn6Z2CJlfqiy4Wqh+3xaAF
ZdLmH7SlxVy4RcZzCPTWq/5tzT5H46JuCbfSotRxN7GT7odSCT3EH6Onie+KNn5vZ+48+bWdcaYj
z0qSB1kO+cfIQ0Xz1T4lkkENXIx7ragtYuDaNZ9Sb06zL5ijGOrGuVyFwzR96MGBGqVuQumJt+v6
o0G/BV2RdPV56TMlaPthPuNy0+/HyiwClAo5n1NnbJzM1W0qB5VQKCDpuMAARV4fl7SKcIUYqvMY
qcbBCPvK96bxlcjYP6MAJZBVNU4/hYzrqRlIkFL/CstzrOWmnyV1fawNHXEPRRk2VvHehKhT2JIv
LZHc8ir6K9ieijjqF21mqGEq/xH62MHoQXNgI1a7OwydG1YMpieaU9fD9FOLrEZcVOdMtM27aMyc
MwZaysZldufeJH9UAbf8CZzWXaJQH9u8TkokoEJN8XvPwX8wC7W966avVuri3iQnBOICJoAMSU74
r3WbmUypRxCz0a2Mj3DK7GChnrDxde68dSwZ7yooSdwD16BtSIhWMVDnJS4TDneEhZhDbfUB8P/6
iJkFxpovX4V3vhM7TsISUPylBro6VA5Xf0lLLz9TQ3IfrRAN486Mt/LqO6OggMKFT8FYtilX923e
9DhptnkOqyMrn7A/bIKlcrdohncuCB3fNkmgh6cN0/j6EzmmyLKa7sbZ1Mrez/tM26Ph8NMZtIVe
04z6iR/x/G2s4Oo9k2dXArFBBdCrJMxcbYy+6zSIYE1+Hq2k/IgZTHsZQrxDEaNNK8+vMiGJrH0C
oBjRF+Nt5tLA/C+/AZFheRJgQq0zaMUw58k0p/yMpK/7nsLe9IzFkuOLKEx3drI0bxTFE749p8XX
3GzqTy9vonsLjzY2SDMWH9mr1SVZ57xBQ9VUZ947pBbn0fgWOrbwu3rodrqil2/wXCKcefWo2MbL
C5omO6il1edexmZqvVlU5wVK0ruoU/WjsKf2c6tO7pu0zn4nYCi+vjzmnY0Mh5WQwUFogqrZKqPQ
qjLvlmYoz14ljGdRKcKPFTU/vTzKnS1FGZuisk4ZCsDE6o5GKwjUl1DKMyAD97sr0jTbj2LM6lMJ
NjEKCj0qK6yEotT2s8pDYKNuwyZ59/KvWF2ucmMDA6MpRx1I4hhW6zt2rtfjLFydyzBsv4bm8M9c
zpavJL3+8eWR7q0qwzFZrB6BMqyOUKzVC1Z5PBYiDLuDl0fWASuN7PjyKHfnA+yDpwJM/Q2EOm6T
uDGbpTy3KUk2nebGr4zQISdTtmLcVXr9Z+kko5vjCLPAWFMnWsuq0hL3m7PjTPrn0cgh7vUKZ/cN
wqxWe070arDPURqnSGbiUbXVYlrriv3vD8AyjrYzSk/Uea+vQvgMYWtFanm2uqQTfqvi1/WAi0jx
Nh+p3xxqUM6PrcB6IGjCxR0edOiwyh43zyk7jJM2xbuiqV9LAyDtAOCLWwQgUeKpGwiQ6mRcDj0W
GKIqvhtW1kjrFBv/1nyLBrv+2H9G4oBSOsXAkzLJ9QKoodkYadfll74vqs9d5XZ+inKd5ef4fLyO
gvdnVoha0H/nFWWo1fYdUGMz+lzkF7e2lw8IN1rPfFisyiZcvl7ew+sqw/+NRbWUQhFBz1ryGflG
FURMmV+GWB8oMsaRFQWzktqBneSI1Ckosmq+VfY2Nl1N18Bo6bMkD4oUSPTGBbyudf7vj6FPA3mG
2hj+A9eLvFRmqdhtkV8sMop6D6Cs/7fI6upno4r6EXZEeADdLY5TZCbJnptuOOtG2Wv+SHQavLwy
9z44SChiC2irJJfySP4dn7VNDbrAyi46fj1f+mbGBW2smkueR/P+/zeUvL7/GqoSfTYs6MFf4jlM
dji4icDhsMMRKrakaNcvq9zGgDilQgtPHPWP66Fao0vwV/IYCsL9znZi4zTFaXL2pi47CpTjT3Mc
vTLlkVabgCYsqrkkXPpN51hHWDotm+IST+H8CFXI+kg2vilevL4j/wwjywDE1CCT1nWqzGxrb47r
4mIrXfqro90W7pxOtY5uODm7KcqyswUG6zO+w9FWzLYKs9m4TJGcDpI6IRsV0OtlNWiCW4uXFpdh
cOd9EiXGm3ZUyiBUSvsxadut9+DeeICvqFfw8CA4uAob9AxsCNr2xSWJa43ulRa+0UdE+HRjsP1J
n7akfeTv/6u+8Wd+0CwxIOeW5RFY7dDSnryuhYN8odHmfIC4nuE5iOrva88B4AwCFeRaDBQF155v
iVnYrQ1i9DLWS/sP3MDwACt7egOce8ON+/ZwMxJmMhI8TQlg/Z6aYRwXs17yvaxOfRvpc3ao43k+
oIGjbEQJ95bu76FWD0c7J7OB+1BxqazKkQ6z2iOCxu7G0t3bENTg6Onh2I4iyurmTPuW1ieGkhdv
pgZTjoqT+hrufA/oRbTHlv9nI5i7vUhIw0n6pRIlYesaF263hhaOjpFfGo0erx07xld3AZEedhl2
gfTGordD3Xpb99camfZnJ+JWJ616oBzecENAwFr9lFUFcoxz1+xqpx9yv6O3AC9jisuPtcg0bk/V
OykUVy7Z1CuPYlnQYtXq+EsL/PKHoefID7hTgfSQooXDxt66iZXkZQD2BygTTVri3dVl4OqZNfLa
5pe6tKz3UVYRATVD+BEZtuFxRj/jJOqk86ecmFsUropSsWXsoqF13+QVps4vH6o/mN312eV3SOFn
SFEom17fTZaaRkPSDeVFwnlLH/Mk+vNpZpiXsRjdxu9j5KgDL8qL+aCMFcIxLoL8hZ9oRu7u8PY0
C98NGxsE5BDNSzAqyRQ+j3iANTh0SuFep6B/HSSxqyDK1zX6luXZOn2RCyr5wmxvclJ7rSUTC8ht
iWcXF08P7b2phTZEBHAqTu82b/Qwr49hrv0Y4jK5OFWTbIRId44WGSiyZlQD5ZZb3X3Sb2hOY728
QDZXnkd16A5kMdaxQfp0R7YTbn2wOzeGxMjQagFuSE9ktX84VwrgZL24lFSOzoVaYcsamY+UtPdT
nppHD7WZh3KxxaGfl/GhbF2t9p1hLJudKvT0bV+rzYc4dLuNH3bzGWhHQVAC2iFxPGDErzdShd1J
O8+hfUYX76ug5fU2U2ZbOkZap6ZuimdjaRYQLgsIh7y2zi/v45sLR3YXKc5RYJe90zUprCbBcZt8
ss+eUsX7qo3c5y4ahjcsIxJzAPB39RJtNuFuggrqSxDIEXuTvRR4TNdznlwPio2aemfPLIX3yIPS
il07Zmb2YFqT91lJU/diLKiZ+XbjircDi2/7RdGncZD1ZvTMvlJxS0Igs8LkN4PyyG5+Uu0pvSxm
uzzwlOtbcfTNjuVHk+2jKQttjf+uooMo5pXJoSWcBxF/SY1QHE0nyg4tl9WOVt4WRejOcKiMyaYv
So1AlFe5YRKBHovV0TvbSzm9D50Wo2FhmFTIIuWnK5qPr90IslqPkDfhj8TnrWbnOpE6mFRqzuBZ
jM7PsrB/NAb9q5KH5tsis5qTVtXd8eVBbwIGQI+wsmW4RT2B7uFqHxS1GBDU9c5plM9n1xTuzpyz
eT+OSOa+PNTN8WcoLFIZxCWQBLp2PdTQV1MUthNbzq7QlnfTHL9Qc1bDXy+Pc/vZIH+DgwW8DSLo
Rl1ssDhNob44ZzHmLpyEXDk7fTQCc0ySQ1cLbf/yeLfXB9kUMQoSkQCQWKvreXX66IpCb92z1UfN
Oy+rupOw1PIUWXV10SZv8BWnqp7cKep21Fa3WOi394eJ04h0YYVlSaq7WlaAK566dJpzLnCffm7C
Jv/mEEswqlVa36so5pX2HPFKqpc0t5HUYCSH+RPEk9Vu7ZuujDK6/Gi4KcsxE3hxDFrqHcgltoq2
dz4oCoeUDKTghQ3o7HqBI0y3J+B/Csde/RRavX4eE9U5EESVqDlO+eeXv+ed4SgZSNgdaGdAXKsF
rTDAqcCwcyTsBgdmdRrab6ObJU8TmlVvu3EeNwKr+wNKEx9VKlevid0zquYjJQHv7I6l+wG0hwqd
ptK+Ohq6ZInW/Pvy/O5sGHAXNAFJlQEWrp/hPo8VklbNO4cyvRqhYD3NWa89G4qDCpmn9edFNfrD
y4PevjeAPbje2ChE8Tegsh6xBsddGu/cFaYXHTHWS2vctWIHQ1ktcbIzAqDKd6zHtB9V0XTWxhN/
e/dIoDVQWarfpNI39jFV3o+2zVXeMOnD7BrZKWSSG/Wte6OQpJDrkX+xgVY7x0XGEIs21zuLRphf
BDScS5VEW9hx+bdcxb2oM9JG4QaVrC84M9fHwW1MkOO2iC/Qgdq98GorQAIG40Sk+F59ZV8PJXfu
XwUcnNCmyEPp7ILyULRvlVbfI2a1FcnfWTaoIex98i6+zroEGVVsezNSoovTLSLQ+lk/G727BcS5
OwpRNu4CupRNlTv0r7lMce2NioZImtMUyxnNp/FiRYuxsdHufRwA4RBwpbk6X+p6FC3StEI0XXIx
0vLz0oX5sWgQQBaOveVuwhPD37XeCChtcy1iIMC8Vg+PXogRdesyvbSj6zzDiI2+DoZiP2vAVlK/
N7K4DJISxo0/Ij6dBlHi6vnncrD6t1k49PalmuP4bA7mmJwwZsfb2aQ6+Rwrefpvpkdu7XOkp3LX
uFOJ4IQNRDOI0179ByChjXCBFuvvnc6ZcsT8wyT2af+bb2K3ADIBHUS2XAhpBx9XbhRLu3hJdl6X
DPoh1zqhf+TiLaCdRe2C+zIdaQLNvFClQBN9DTRikqL0Z6ey39r4xKs+yEkn3yujyctGu8X9ZbqZ
Wgf5HPHeZM1kvnXnPm39FhlHjM5GscxPBLnWg9U23kAO7ao/qslL/4X24LzT4ywKyfhSD0jkoNW/
6UuW7/McS5Fjye3/bDZhWAWj7Yw1AA5sc3cDUqVfUgVOXjv0hbcbLasA+TIAcsQT24k/4jewLEFn
WvXeCN2xR2Z9st/Y5VgO7+zFNT7UlgdHRkFI6GvauUlL3dmw3uZlnCn7sTemyLdx/1QOSGyKR+g1
bbIbMyX7noR9mZxKu0km32m1xjtAz43LnespQK/zBLgk5pNTgzqZbonnUupHBOHUoeWFcbEwz8Ba
il9L3KZfKvi8gsZRjB6WgnO08K22c23fzuJBCZIEOcpdWvGP7ypW/QwqXskCEdbeENjEbipfygbo
3XW8wk9zA7o8GJ3ZeHAKJBbfoCcxt+/ayFB/l9WiGdLFVbP9AYKqeKuHWXZM7Qpr+ohekOKri2j+
wYAtGnbjktF/hVo5swfdqXq3ICXj+FbqiQb5fV38uyxuHp8bhuR76IWV+Vbipt5bxDN09XkYbIo1
ZCftIxduB79e6ob6qDE7P5QJQRjfS4cifR/CfKk2cJo3p5DnTGowSjgCqt1rFFxoxsUQm1F2UXK3
9e1FC9+1Yd+/f/n9vD+KDH6ATHLnr25iz2gWBZQRZ73X60CJRPwEkHj49cpRuLCIQCQsEnFSxGau
by87EZo6606Cnms0PmhI4e0tu3ylGpQMHakgSelAnQoIz9j1KDOP19RkSnxJ+jFBNDNf9kbWpzTY
xmEj7Lh3HcOMoTULRgSvldUVGedL0i1JHl2URakRoczD/dQl2ZG0bgtOemcoFBFpQEjHEzoQq7VT
9bYarVQo5zDt0KIXTXGohR09Gt3gbXksyK+9uvnZBrJUqEFLAWB6vYIdOjK6i7XfBZxtv7dnNdtb
lZX/UIoof6RvOTavDwR4m6XoMSNqZG/XA+YlIU81lOF5cdopgNkgAsGVsREIr/kucmdI+xK2Bjhk
UrfVzujixsntmWxUEBoGuei9ndc02OMBYfDtUTf/sYYmO9lzYQSFHVUPg5h/4t+RB9Filyeko/td
11TD6eVjcSdilkIMRK2gwAmdV486tuq5gbOJe25tvICQFIu/5bpQ953jVt/N2baOcZVXr9+6JDu2
BA7TLOWCuV7ykMt1ycvUPfdUhYMw0cRhWKL6iEm1s3GF3W4ndpJsk9LNYuXXAJF5cZuqsGr9rEVR
3vtxNIXJ50atjdNYggb4UY1hvQG+vj0tUlmKqWFFzTdf15Kj0szbqR20czKNbtAgQrkPdRy/USx4
pdkcm4qoEiUL4kuJFFvPLnTdjh7kop5Jv6xvAxLun4n9t0a5WUMmAgcQbzRcblF3Wt00duKUfdkZ
yQVKXNb5kYqAjQsS9JBgKux7vFUbR/JmBXl3aGzT9ZTZN7Tm6/0xqvFixV2ZXaJUqvQoqvGQFeay
i+Kw2chr7sxN1sCAIrBD+Fyrqw13OXwBGzW7FJEoTiIrs32Td91RVGq9Q3Jmszop76+r+03OTdaJ
pbELDVb9em40FSy7S8bsYnYJBq1CqUclyNASf1co6dL81vVa/HaVqf84QzmraONPzql3mm557SHk
hwCSoy7GL5HAv+sfMvTC6usyTi4gp5bHUMy/cmcuQQsbWx5OIO9uJi0/J6axANtl82m1g+q+FrMr
6BKm5uCKvUgmG/2FKLR3XTzHuT9PtfNvVnYaEWLepa6vmoXjHowqrMGu0b/8pNOgjQIqyEkYTGNU
9D5Zw0SchgizNNhtRRD3TpbtxqrSnxPsfqcATzDSBD0fzeygtKP11msAvh+zFt2nwGnF/Gh5c6Qf
Pfo93lmNJiN7NHhUzV0BrIFgzJv0X3bXWO3BbfPxq1Np03wCj9k6+5BS8rfSdKPkaLh5uxw6I88P
izYO9HabynLOpOUoXGpeiqGcPdA8eFD6ljA3cqCeBJaJxdMOp56+2/WoVIT7uJq6yddIL74XHlCc
vR4jNepLHU8rSFwU1fwGqYEPbTsMI2GqC65jGlOA5hVsGo/Mn7rrrkKIPPYVyBKhr3j2rPtmjrD9
t6mo7GpXizbnAGdG+tNKmiTcEUFm/0Q0O81DmXjeV+w4m+jJi5DhACseNseGKLna5SZmY4d+Nruf
WaGF+aG3pu69ltUoTZdVgqhwaeAmDpaqNx7HZRmXBwNWMJrZGU6OuxCwxlcA9jaJEBqCWBp62fIQ
q/OIAEkpu5+D2hiKb/Zh9asLMz56XZkod2pJCMw7V4360fXybNiV6jSbfjpFxu8lL4rvWQfaG2tt
lCn1PEKsxXHSSCCo2KqnEk5XByC4AAwzlsovHUsW39Ua6/s8oteZDXr+s4c5/rUp287z4+H90AVV
HyYmTryG96Ff6j7ZA4Sa0718r0ffJi6VRmDp8JuPLt6kBjDqt2q+4Lfp6kOfv1tK+naHQYyiCYSu
zB+HZOqtXZEPw1FJ58TYm2HRWdT2Eu/ZbWb8wFsWxtl19tLtCxf/ctwXjLDagUivv+d5xrBm0ljd
ofUWNTs5dmj+rqbaEwFlIQToh7iFOZv3S/EumjIrPAg1qsud3pl9EpRtH7EFVGVqZn/UpvZ9mKkh
MupGZYhHNSLz9LuytZxgVEMjQ/k2aVJ/WpTuhP3Egr6oBvDkPPVO8SyU2OQ02ON7ZHm9N21lqh+g
Q3fYY0ZdnvjFYOef6OrmM18TH7y96Fw3OraO0X6P6OhXuMSJZfgR6cuoBYUnNFLXbLbEMU686mOR
tBgRL8j0xbtYc+sxcOuhOE2JVjc4dRT6+06LreXJQ+P8W1PZ3k+USyrlAWk8tXuI4cwFnRIl1cMY
27EL+z8dwT1NRq75We92z01m5NOxrUdbOc4Kzka71gq9T3ZqTeMHp41YSj1lh3M+CUOeK4Lc7oM2
kcu+W/SyjXZ9blnmha+ifwy7pfsSxjTMjma51B/rqhFbSll/2lTXDwVRPcRDcJea1AeVL9dfRZ1h
cKyqqsOchMUR07HARsLzDaF69d6pwzL0DSqKzjsYbfVvt6u1LOg86iK7sgydT0Weublfd7Ht+JGm
ILX1ctgoL+ybH0eCCw0TwjqRx/WP69DPqyis5hdTUax9M4d0ykZhHw3uxWNHEe+TRq1il43xUYuX
ry8Pfvtmy3wHYCXPNYLJa2FvxxhzLOSW/CIUq/qk6bA+o1Tp/LAwssyvNDQLXx7wNh4hNoZBSysb
lTsirevZmum4tEPsZBdYL50/lFQvlkIoPhoeW53kewtLHMKdzqICJl/FIx0oCNUUEaCQSu1PUd84
3zzc1g+5ortfqsq2P/FmD+c6idBOUpD02YiX703Vkmq0pCuEc+tOHVREz2gtm/AkSrULNnTmkZqQ
cqwmHrOXV/Um9YB5StOcfxFcQR5pFRTAep4pljBVG1X6Aw7D+ZNd2pk/jnQh/TikEIWh5FZX8N6o
bFuaLgYpD7Dm62+pjrEaKh3gycmyws9DHCk7YXOasm4s3vQ1PD/iiC0h/nur+tegaxh11UWOo6ZJ
flmaqjpafZM/jCLXg1o42vHlVb2tpnA46BCisUQrEiX/6/mBqEOzQrjZZZh0Agwy+me8w5vXaYNI
FjmjoNJBMQAg71oyw4jRJ7NDJkTVUn9fp1QE2sEqd70ymJpf4UB9TOPxq6K1W8zMe/NDl4CsEUIo
SLBVwlrHFIsKLM4uJe/eU5rP7ncn2eR/3h2Flg6fBcYKenDXq1gMmRI6VKUuA9X6fWI2PWGyt4Xx
v7cXEQigXkS1Wabf16O4BQCWxAFnhnzNbgqnfK9rvbnPkyYMsFq190Pl/odDJ9txrCDfDwb99ZBO
BaII1GFxcYtxPHSJVsAbaOIAME1zdhYHHT8z3ZJ3vrea0hEPsjcgYfDo14MiCGCNSwi6Kpva8HOv
Z+Y7ir9x8PLOv3fIyGjohHFHgu9fgaYGzYDkkkXFJZ9EsQNCpe1soYj3vVkNG4dM3sLr54+MmDsa
Gi2v9OoSIdsG0OrwNpM6DIk/9pho4Drc/Q9n57EkNdK27SNShLzZSirXDTQNNG6jgGFISamU90f/
XeJf/NOioiv6ndXEEEyW0j7mNkQPmpaEPSJ1IKGr4oiPlLjx+l3dNBvFZqvNUmXcrWCV0evrBgDX
rUy9CPqmRxPeng+F15Msz5nUIoJ9/furJxff0z/vLZky5bLnS6hUOhvVxJur1Zn/ptCGPmw8Lf++
lumtrv+VdeRogxqERs9i7vVwUs3vyXmZ3HW1ZTQusjshKVXGQ6m0G9n/lY3JjqTIgALjVpzbXSaW
n3QwphIA46XxkFF/u28bc71R+rv6PbyoUKMQxaKS/nzqlkKxhxyTQaT/2ylE+oksrDvB/S/PLy/S
la1BARPMIKA7UHd75FOtOZkoTE1uuqnt21STXURhnfRTJv9KM+s+eZp/S8jn2teB6wFMhHsx9Pxd
wJJITrYsZnmX9Gb+dpkL5zFR6zSHvZyn1zIVeXZ41bZqLZUvOt7bj/lPTNzqhYVFusoB+EsdsYE0
O1pGe0so88onIWCCfrjBRQJzZLfXF1euFZ3a/K4qtO+yKxUKYsrE/C2dPry8YFeiPSTTYdayYryo
+2AErGBFT2IRd13tDv8KCicrj2drgBwwgQeHWxdKfAoIPbt4Tc11jskI3eb08q+4cgrgXG2kTJq7
EIJ3z5AxWo2cFDZV/L+XWBipONpald24nq+MYv2JTCD9b53d3dr1azVTZqRfkedjfx9Mc+pEXl77
t2Ktq+NsauLM1taJ2d3NgD7mHi8u5nTNjDvfLcQDwvdm9PKcXXkBwFRS1KJPQTC5Zy4YvnTNSWna
BVWuMqINHIRqMlaqCo35zq9zM0IaG5g64LQbodeV3cnbQjoCttIDXrkL8Ewn1cdspNmfiaQIbUdL
DshHwS0Ta3oj77kylRuggGuLJcOKejeUgJZmEpynd6lvaO/byTN+QK17pcTVFkuCgAK2AHPVAua1
u0Fw0MaacEjEXeW76XgwGmH+60g36EI1Y018pExcz5dKUGh+/c0Mn2BDt21+AeAvn18nRTm2lW8C
N+kn6ilBKluMhtY6nkstvby8X66tGicMQjJENABBuztlMrqsACqX3ok6q+5ayrklMEiRHbWkNP+H
z2KxDPoCdCNR+nj+WXKUhQ+pUdw5tRiSkGzZPS+jyGlaZ+X0So3bP8tHvgrcCp7hdmk+H21qnaDV
si67kw3Jm9f4YAuaxIl9/BFuvG/X9iPJMaCQTaHtr0Pnm0bvF+ZKI6JMxFsKUMtJs6bfL6/U3/Q6
9iOtR2CPYMk2tYnnH1QhLzq5lFvu6ETXh9yS7SPmhwgIt2ifzXnfxOQGwSnLNfeAObFzmsvl1Vgb
fgNIYMhXEHiIGnbbJc08nNkSivOTrppLYTXGyZp0I27wXrmxW65NKgnBdpsRMXBVPP9cqAGBnpeK
9SvS/uzP+XKapZ/dIJRdnVUH0CGNP4tLa88oIx2hiwtr4U6vDTNOK9M7VqtaEXSs8mjQhyKeiqqI
ENoRYbsM6rFJ7FeTlbZZhRsPwh9Jr2A/q9myjIXQ6+zOlVV1zOg+gemsphBcTXFjVq+dd6JXmnOb
Uie98+ezmmrOWGMIJ+7AxrY/umHxwnae2+9Ld7M9d3WoLd8HpLu1lnYL2HhWajvtyFCZnh/Mhga2
NWd2qDLrFjL2b7anC5tgq73RfYelvQ+YyzKlolIg+T4syRqXyMqGs8L3qsHGI/bK2aJw6uihR1vi
XZINEEDpK57c1VlvvL/bHbbLwOgMAnzkMuWa2+vA+Y5AksfqIShafhp2yVLdmW2unXiE/Y/KEUv8
8q1wZZIZj1IAAA/yvn3NUdeGXJg64w31qrBG8s3+jUWV9T14seTG3tkWbP9tQG4Aw2zIddqSz/fO
aNeofLgb+RIgQB47hILxaGBDHPqZVPwHW+YnvV+9jy9/45WYBswzvCPkbkik96Uj3amsui7I8ca6
RyQ4SRGDt/TiwRo7PSyNvKOxMegPZaGm18c0W7OcS2BzNIQu8vyLZ6U0+BFOcVf20xw7Ik3jblyL
A0o1/f9wEVGDAKoPi4MUcz+7nbs0QBrS6o7uoN2EXubOh9o05mOOx6gIybkh6bgVeqsaoK+4mpvB
vW8Ca/jy8mzv713CU3I1El1ytY2GuvtmEJvYqHZre0FS1PpEJXu6M4LhVpz614ndhtmUdP8A6JnD
3WuGuizYElO1F6HZ+lOgtclD3ereSSPLiGppI9XYk8KP49ofi94IIlPOzSdHU/JGMLk/QX9+CJJN
G6AMrPTeVI0+WGv2qaDKpMry3eg65RcoNk3oW+JWeeba1AJXQ0wNTgY38C6uy+tsnY3cbS4DysGH
sRzsGPGhW2Dl/TEFoUyCiBXupowBEGu3gHj/JhpybvKie+VUhQXkbb5mCsaOvtPa6Eew2h1E1WQS
h1dune2p3rTTeE+xKdjn3MXW2cwbXCtRhRQfrJ4urGN3tyDfey97bnKSwc0midwUNea9omdSl53p
Aa28lPVizWhs6SAUF1so6IMzvjcHXSXLpW6r1QtTUCD/WFsxBVg/CJF7gpdNwbenI6O3BppFs2t1
3+il6u1xTVT6CbK+JHMSMnstouvP7zZBqf9JNEkPnt8mSQCBwzdkDqbJG8ISs9SwXJpb6lZ/n6xt
ekgauKM3/IS7e+JVIchcxiS7iLFB1WpRGJ+FTquC+t0o1ZQ8mWm/6lA4zc46jiRtGGgpp9QO8FpW
6Yd2kOfmK9OM7dOR/tk0eFAQ5F+ffzoIYrpDhKwXu7Hn+9wts8tcFcljW6jgxkX613nehtoKZ5tx
H3txl2VoAVLcKljlxbKlPK9daoZzJb1zthZPL2/3ayOBo6LuiCwJY+3WU6iqzkcauhw05Ya91faX
IpktrL8L7cbJ+pPS/vft3SaQnibyERuRi1La8wkc204K4mF5QefG/IW4Rd3jdGkFTxoGkEtY9IX6
3jAx3/Ncl/mdixmsHxpi0L/hidkWUdMOthWiDqENb516dB579CO1gweUuYpm0y9/6klCi2TsZutz
5Y/JGpqFQmxvEtZy62uuThwK6pSxaAkRfT//GLPBhAsh6/ziTYTW+A8hDKi3TTQiXxu+vEZ/Xbnb
vGFgg5Yjogo0EJ8PJeYpLfE8yi92ZtjndViyN+CqbikrXxsF5+hNz2VD2e6hwugR9kEBxOPi5gH8
t7QVUZUtbvz6b9mEMelrUbT9q9bdeeM6KnPILo5anHjjaR+JXW610K98CzqmRCI0666oCmZYzaXV
woxNEBLezz68Qccd1Csr3OxnRkGPmrAV7cR9bW/R3Km0BsEo+tIecCuURzuZXpuubqMQUWGq90eE
az9KqwXVkqO8drHKZvEOMFe7Kkxm3y9Dtx78/PjyAu0D1f83HANuty61o92FIFU6una/5hdk15fz
MPqolhpw4aNgDNYvs5F2B1Ih64de5LdUPK48+tT8yLbQqeKi2DM9C+iZkHN7eaEKp07W3HEFgZj0
Qafk5cdU5pl519jdKxVbt6cYbaEt56KyyaO/u9fdxJFl2QLFGUtVLUeCPb/Fn6cY/IsbUEd6m5tN
+9gBSBgOy7Ja1nFB6O8WJuXKfQL9C2Arq4wi9r7DplX+VMHJUhd3cqwFM6ayccKMIgrFEbRUX//A
YN4MwmjjDKOHuIviKsvrPHQOykvVTOgWGavdfmiAhv+arcW9FVJdWddng22n9T+dBWknjeO0CWpd
g1T3mp+L2OlJe7r8Scv1r1Xi3AJB7zPYbUnp3hE6EsPZ8JSfjzhk/QTBzUbhhs4hVKIinz7Ra8Be
Qs2Z7oedJtR8I7P8S+diG5QIHLgVpgsIAuxilqrTNWusU3lRfrM+QgkCaJEBanSK0YoFhJ7jWDQy
nnPXOIuuGiPQdO0B/Eb7s1vKW9Z122i7x5a+EfUE2MwbGnw36V3quZsyYn6h5mbFrSXA1FTKQOYZ
SlP11kjn6XOJLc7vXpPer0Z3fr18j1xbdF4sYvg/nLa9Xyy7N5s70yewcMCcdvo43M2BX78ZRJrH
CXnTkV519Vqy+LYGHlmDvrkPwnPcPZVoLsnS1Sp5SXq1PvYVph+Nrvk/X/62a9uLFgG5Fpw9ys7b
Wf7Phm5pFk19TyCzovFxLLWkO2L41XxsvbL9ILPhlgHwtbsB4VpUZbbzCtz8+XhuT5TbBRpzaaF1
Oa4AWB0x+CfQGip++dOuDkXxaSuvsfX2jFd9dmdwqkpe3NZ0QqeZf9a2sUYLuIcbVaZtA+43KG8m
9x1kHphDuxg37zINXk3GbT/k5Rvd06a7BF2/88vfc+U5o0zPeeQR5Yrf0zcDve0GbyJfAfK6jg9l
0gkIXkG2NnDSyry9uJmwzDhI5sa7A/SY/n55/D8J0e4zbcJdUgZCX2Dhu5sWUQvP61ZCeVn6JerS
erpcqsorvbiw0/6R46AtFwztg/regtFcfCmbqpQRqEOQyJm2KIFibOBVT0uWu3acgwfqotXJ7fJQ
rqV0j0EdGOPrI05+NDqC3J2b5sKusIGxU2mlLceo60hwZJGpe+ocN07RlQ3wh8e1CbDxEO1BmD4I
Sw17BHHxVd+dklQOYU9Z9UZp5MpZpS5NPENxCaXGfVjr4eiiQbUTF62qmrjPVvPUz2J562vrNwux
+8ON9d7D8bmB0MBEAoBeFNJd+g6Pg8pjhktGIy560nqXALbVmdKt/TC6Ulxgcq6/C0glEPT1VL0r
rAGP1KJp3MeXf8aVY4zaMGa6mz4NK7m7MSpzg887OYaFi40qhy+nCCs/K0767lb19toEI9ABnMuB
6vQXXqegqj3R8NfO+mxop8Htk49NN5bfvaFdIxAzZnFjc14fcGOYIwqA9NXunU2YLVuJQTtPxuDF
orLeCcMm+7K7EViLVt+4Ea9tU/I8EBEsLRX13XCrkvow6rjkJbrexZmFHmRdrbfgJddGAcQFdown
GzTsLmLBJZPeAMzcc2cVfQQxQJ28KitPL2+LK48y3bf/P8ruXNe5U6z27GlnS7PrqBaT+dMZG+O+
U233YVk6Av7mpjjf1U+jjkdRjdUik9m9Xu46p+N2IkTRtqHkiJ5Q1s1vfNqVi554j1MHcoUQYI8E
KrJ0Lgy7FBcIESi+SUM7YLGcHcUwmnfKbdOT8As9Rq4mu1Fgv7Yf/yQO3GabiOT2/f+JBgYdxvSU
cNaGecnwGxTyVI1A4wPJ506juiVKYW1Pxu5Jgdu0NdYpEaFKsduRdeK35lSNKaIYTfVouWtqhyYC
YE6Mi0b50ZiSsXrrJ7qLWwI/9zwN64iusD0td+6yms7RGqAEx6UOZOBHnitL4TKSp0vs9mq0Qn2B
5B4hUTnb0TCbBvJVBoqOBzeAvoScrm9RhMVDVgtLlRtaVPHFOcFs4SfHQlfVMfByrb1rEt/qacwV
OaTL3Gvlk5iCyju2xnwT/3JlXztkrFy3qDvRqdvNSIC/Eymrl16UvWiPdmf4R0mR9LgIRBk7Ny/O
zrTcas5fHZS2LnkydxHX5/N179GELnLHTy+TYSYHsFpjNLSpc/F704vHyunPAVXMG5fflYud4gwl
J1qS8K33MDSvc5tE0zrcNHk/39XS7QnlveGzNgbW8eXL4upQYLVMl9LgxvJ8/n0buGr0t/e5hOBP
2wZEjIIp/M5vbvHHr45EkR8QK/AbFEOfj5SXgXJUXRMJOE0zREZWwBDL0DD+poZkumUGdeWmAH2w
aYJt+4V36/loAmB4UyGfcMmMhq0p6cwT92kPam5GhjUqP/IdxU0M0O/w8pT+1annCdn41zq1qY0b
uHcvW2aR1r1EPqPrh+GN7Wvy6CG2YNH0FO5HBDmy+uCodVWRDXzyu71RiZpVqVsC1lfurC0oIktC
PQ48yy5KoVFZTs5siUsnB5yMc++XgucXBq50yBUhtrz83dcWGHlWiuc8ABvG5PmUFxVI9qQatbO2
1f/o+w0Z7qx9+rPHpcq6MdiV94YXAKHJP2H3X5C7uVqbOqlq7ZwBw47wR23vFqnrl//hk8haiHw2
Ubl9prmoxh0cAKHnuc66MQaSgFawxFwzHIliv7082LWrBrNA4JmbdBYlhufzl05AKSoT39exxW87
FFUp0Fvs56hLjOVikGHHAhnqW2nAtWE3qgpi2IQ/iNA+H7ZGxoWGPa7mJDZWc4fBCHJh45D+gK3Z
oDdZN4ETOYXybilcXlvCrejNxKI2zT/PB25qjae+GMQlz3KOAtpPmLa5t0a59nlI4Gx4/W0N94W/
BK9HshJSg7bUBuTiXStrTi1iskd/tPr7nn5FEa5W6pxeXs0rpwHyGRRlAFDos+5XM5gog6UlMoiZ
Aw8oRczzIC10SxKShxtn4Q/0ZxcrbMAcQKGU+6gr7oITDZ2cBRGT7AIbR+knUyVgrFRZJGs0TGar
fU4mp3GPljLVphXjaE2UwMhbI3NNEPDXc93/qPsYHh1htlZnOajxqVBd7h5zJ3H0G6HUtZn576/d
/vw/oVSrLTl6QgorJsRqY3sZ07CeIOfy8o83yg9XFn8jZ1Pp4PWG3797vYsuZwPSzaZStI6f9Hmt
oqqkyWxpXfNQDbUdd30/3Fj57Z7brwbo8QD0LG8Pgcrz7yvHoW2qlpDBK4P8sZ+MJXQ1I40GWNYR
cFotpjRjf2N59HiEXXsjK7xy63OauX63qihy8rvhR/A0/ZSL9OKapVXGoi3oLvtOr8yTmE14povu
DbfywyvPLakTqnruFk/ic/H8m5VadOxihhShUjO7N4aqOzoTSMlVKww2EcVguM4jhibpK60Qt8I+
sQTAZxIDDsEeqjCLOof8n+cXrU7ch8rTa1qDqRGZeevdWNhrM8vhgofGcLTPdrGSt7g4iqita5In
W5LTWMZJudI8uTU1TqE3642Tcm1Wqa6SBmzoCBLv57OaDyq38DHJL6kYxZepkzUOWk1+aB1j8e6y
bkA8hiszOBLqa+rG4H8+Z7+PN3CYQ8OC1sn+BnMGI6H/3TCzA8pe2AprdhMD+dXTO6tD0ukg8mqk
MzqKNLb6vq8O9DB1SPaWXz5oaTc9iVbDvEeilVo+zDzRyNUKI7nzKIjIxyTJ+semLsovTduteliD
ZF+Pre9U5Y0TceWhocpFbY59AldlX4Oa27Sx84ZUqqnz+cFZakMgAN3dYoZdG2aT2SQ9oUdAzrZb
rXyWIHZRoipHbXnjDzCkS9tLXx+wk/rY1J7AJ6BCvtsTbuesgwu89lI79rjGlqiRrQ60GsszmwLy
DdbSlR0ICoKnk7yL63NfWGuywmznoMECZQykFSLObLuxhdKvcexFOt1hHzlrYT5q+QnVIXVLPvVP
g323BzeYDp9LlxfU6+4CH72qq+XWVUqszhfHpKvnMWQc82Om7GmI3LQuRcgp6TmFxhTYscBg+SJr
UvK3ynTy9cgsYt2x5MvwC+m1dY3s2WyLs1d5/P1Zaf0mcQCP6VStYn6c8KWcHmw9FdPHHjibjOwS
RYhoaBKh3TVsJd5LhArubTGUj07qr83rFxg7h60oiwYzXp27BcbkQA3eYKkLkqlFS18wUedEAOTH
GKqzb8YOW3i3n2Fs6rH72uSp6No/37XICPUjDAJmOBsNP8KPsDCiQemtCku4VgPVPV3Sy1uD0gxd
4WV6hC9L54fa2BoDzQPLSMNpRSs4fnUARdDGnQ6JGkvkfUmu1A21ziNGZOgcseZ6PRy1GQ04pyjs
Gxf7lYiEGG1zPGGLuX9xOnu7StOiwH3MkbZxxK6y/ydRCWRccy1/v/6rKJJh80UDHD3XXU4mttZ7
nYzFRcdO57hIy0V1IfOhmZWfXh7p2tHlVQRvu7V4gn2+PSVykCu+MhdKYt8LlfkH1EwQhqEy/WgH
0whS3JHxZNT5t5cHvnIPAvuwGRFxKuzUtj//T3yX9HgmKYSW6YD0yB0ui/d2AeD1+ub2Rk8CQACn
ksrcLoosOrsou7Zje4isOK9Sqw/pvHpvtcFwb0BArkSRDEU4RdmR6Hq/EzPEZZSh53yQL6DyqAnZ
S5d0MBsWgzdPS6Oi1qunl2fxyp4MiKU2YjM6w+zM/SzSt3FGPAWzpe1AanXJfW5M3/0KBb6XR7pW
r2C9kMHb4hraGrsF6zMzaKGlAD5Z01y/2NBGyxDetv41kHld4YI6LzUI9Xlt3655Nc/vRjCx7kch
fPOWfMO1XIZeEeeDB3tr522L8Z/d0y+45IhKx+VQt7N/Eo364hmUfP7JcIsCEy7PVZ9wEac41uRD
3n7Qlhpcd0vA7YaDY2cPZl+41WnEHfIeMJrvkVwIYYdFMqpbPMcrG4PfCjoYhDBtx33UC/9hHHJJ
268mIjwpc3bDSpfruXKsNSoU6UWSzeMNgYkr55pwF7gDgSHOAP7uwvbrCqkZb5SXwSusb5Dk7E/L
ZlFhrKLHE8Jp7xW9ON43/ZYbwbWR4Q2RSW2b0ts/FSiHLiUkN3kxvSWtwqVa9IvR+EUQF0nJ/U9L
oijIqIayQVXHH9ro5Y167UhsVX+K4hxCcMnPtwY7shg5osVFCU/zEBNyzK+ZsBvzOCatdkt068o1
tvkhbtoFFBFBVzwfjbxepVXN+wMs0Yu7oTNCZSZl/Ppvopq9sXqoVnJTPx9FEKNQLhwYpUCLBuCJ
FSLrVB4Ez+Lh5aG2H7x76QOCCpgJWy0QAbXnQ821Ixutd3H2dBJ56pTyssiaU+8LcsepRc9mKJ9e
HvHvBdvUQumnAT6iUreXmkBqGNt2HKIuJXDnMppTjU4CXsc0KlriyhujXbk6KPVCt6SSjSQKndHn
H4hsYDVpCVeHj0ZaFQ3VH/G7ckofBAjq+WSrzm+iHuPU+jGoplSESRIAbV9aR1tOLu/wEsIbW5PD
VAdVfnAbeyoPTWn2Sagcq7FfvSDUJMDlEnSw9MRez3+v2XW4ByMncXFAZh2yYHbuHFnXZ86RfOiD
fr0x3pXlgDfANb9p45Ck7CJLsH41lZ4qvyQtVEaiDixxfDSqSuu2xd7fVyP3E2nrhgElgv9rX/eN
i3ZyX1yYgKWLNYJrM6K3VJ7qFqRaFAy6kmGCsV11Wr02I5QXLfJtgK1lijt8U0s8uFXq3qe2KmWo
GlrdsSmmScTU+90pHvOJN/jlDXsFkr7VCL0t6gRXheDb8yWZzZUdixQUDjRQ+sIp4TbE08Nc3ahN
HPtfstMA72zEt8yj9Oz8o5JSLW/csshnasJ9dasE8PehhUHAAdqIBH80K57/IKZwMIKOHzRh8PHJ
yDQ3tKYgOIwYkz/Vw/zl5Qm4MhyAAioqW1RFm3oXnmaaPk3FmBWYiI7TKW0q8W7IEUJvApfKkb3m
tzK8v98UTiv5By1K+hH2Xsk0t/vS0qQDFCnrsw9TCkTckEsSYy8aHLBuSg94/mRPWGvkN8Kev+/3
P+Z1CHARqqL3sLstIGdU3TBKpKCk3hxWBAqjtjS9y8sTuqkxsUTP710WcGMQEdBQ2d9rF7kqS3QY
xcGlE62VHl2YNeJduXjOITAWLYX2rk1GNKWz983op6o7pM7cISjXNSNi6b42/lLkIebmaO5+7WdH
PCBqBq7EaVDgj1pDjc0bulB9F03lvFTgCtpUgC0yBYCbJfEmHIz7eXzfTWUBJGUdSvJemRT9/coh
bCOr8oIfKENoX+3GUbjJ9LC4KH8lX30h0hXpdSKoGCim9ntVWbvE5TpW7wwl+h8LchXqTbDO8z+O
MY45TBVnLCNLQtlASLJDmTI3+l5GgNi6z20w69AdKcA6x6Z30iVaA2+R70u7KT7ppZJfvdysvhrz
mren1Cy6z6lPBf1gZOu6hkU7Tb0KB6TC/y00KGiXgSqUFiKJkE5h7dRF/3FKyl4VIV6x0j5Nk0u7
JtCGpf6B/wHVyGVpnA+aXvk/M/jqDrJEnjmdsGp0ZZwbsm/foLZomm8UFC4RI9FYyPtBaYt+D5Dd
sn6ORZAhWmYY0/rPqNeyjxxEqIDQG2uZRFmwFNQcXI1GX8slgnp70kCl1BIxQt6ZA/3XOjdBiWh5
M1loH1aUccNRm3WTK9nTSlJ8dJkA6/4y/RRHVwBh5Uxoazm/6GGU7j3J+nKSy9p00QAa1DtDiE3H
c+GPxa80MYevdKaJUBRIj6cBmrB+pmyQjiHI06mM834x0Znsa08gBNsHdWQmaOFHQKfEb7+sLTuq
NSRUQ3Riiu/VIibMrpWYaI80vv8BM1ajAJqm0i+Nk9QNtDfsZPo2s4vI9DvC78UivwB3B5jwUDlS
NSEgA2MN1Vrw7hdtGaDMjsvNr0S0QRoZBpAbKAJiEYg1SYSaCZTmz8mSGu9oIfffwDb05SGtO9ke
4B0jXN2a/ohwaZokReQHfdVErbN2v2nCoAgJnuZx6YIyC7Old99o5eAD/8NINsazRRoRjRoZ5QlC
IdEYpNmj1rUYC2ABoA0htufDvcz9AnH7omo/i0YW97nDc6WVqv65WK4KTqZcjDru4JMVUTAl3mPW
V24eaqU5zhHbX+Yhb4Ruhe3qeP+iCpJ8XU2EuKt8zuYDTB8U4EoUWIq419fEepM2jQnhRdb2XUpl
vAr1euruhyxfQDN7InnErCH7GgxkgdEyZeJjhRL+J91p1u+plndr5GSpsUS5mYh/7GxKtTAzxyKL
ZKoqEWpLPy9xIr3SP9dGP3+Gl2m9D2rgaGFWCfl5lqvzFAh7mKK1Wdx3gwLtGqeZP/1T2Rqql8NY
USltfb9KIWcNFlboXZ2LyPBUpsNAH5chDKp11PjvA7c1EX8SjWuVPwB+QzyqkZnX5PHQVQ6M6qXL
ln+gEnKUuyDDHKBafbs4a31jv1E05x7WJA1iVAHLOqyqYVqQ+LfRLO7HfKziilqKCpVb+miBdtMH
zXLbLoYaYT/os8y/wbdO8jgoyqKJpNcnWjh6dfvVazz52wObJLBAgVYX+ovwenZhWb5v4LF6kbNk
w5dUFAhUNrOAT19OOgdkbOe+jDKnbH5Kx4TinnCZqbhrKBUeUYV0P7t6Pv3uXL/4jBuvnA+9O2JN
E3Ru+t6pNVecwNhDTlrKZsAao2idrZRGfB4T6AcGwQ2GV+EkNPNkd1IJtHppV4Wj6Nq3szR1yU2n
pqfENKl5lXbFtFVebv2T6ZlID0vbLN1RysWnokOf55u1lrivIXu8ZOGAct9Tp6XJEKnMdb5Qy0Pi
J9dEWyFQPq6/tbKvNlbh7K847GjLl2qeMNIL0PA8tzb5czThKJmHdA2xeHDZMwHGmnX5Hsph/hUk
B0i8sevHOQwCvf8uBOLHkV5W+g+XSuyXAlAHlu6dKb8XzuI2B2EXXA/B1FsJdGHGivIs26DqMOCc
ME+y+veUAd+KW8fN1WEcZ8+LGh/mtAlF4tGALzJH/ZymfeTmqfUZ1Q5Kj3o2+PVT0usuUlr2WP5Y
NyQLx9HQ2sMqyjw7ml5txbahej3Gcg7rTGx35s81zKEu5pVFeVMQgXexJDwfYq9tVyNcWxO/CBhH
83Byy3X1Dr42eYB9kLODptlWCZLAdg3AV0+c5NRV9UbA9OyMSTFneguRI6WpRWVtog2XT5r5mUpA
1YQAyIBJDlVl/epUELyFEQX700PeasESsxrKuLaL5dGax/qNI9POCxGBBVjGEykfFrNdnuxKrk9V
0bBXxZy5v/2EYO5QrUTR3B3SvJtzOei8lMJvjvbcJFYY1EO/gPbSERrXcmUXb6xmtC+ZoMEvKq6F
cMrTVEZLPjZPnW3hCJaPcAVGGgrVXYZaYEOjye4uc90ZPxop8iIea/4Pg2Z2Gdf8oItD2XrT73pc
rQnxUBsj9lJ1XIN6VwVvIX4kmGuj33AykIFtIgv97jJCl6n/FxWSwgnXWk/TI86mnuKUieA3XQfU
dktuEy1cK17LSAHGRJTZyZoipNutfg+ZO67EFmlFCboqbKJGUAx9ZIhWFKExlcFDKtLubtQXZ46W
IlBtaFtN/nUshvTfqjanMU485S8UszX3UVh6xfl3NLukt1U4BBiY/oKE4mGVDeuMsnLZPay+OXTR
Qq/uQ6JB0Tt23P2XwZ2TIJ5VQoRc8xKZlAiXwQfXnXk+fUiMeKhVJO0X067MFXKKkJ/aBcWMA8od
oILGTPMf6toyx9ibE/ZkZfZzd5Yw6P61Sq3EcbK0VOggbD1FwvdrNLrzYJzjRW63Fh2L5XEWyNqd
czPP3nqB1UO7ydrGiUpkLd5Ls3SX01IhtXzkltDf+4OGZUK3GMuhGlQdvMNFKH/E8DNPD63deCou
nQVM3aJtwAzem4UbecXe8qBnOvLXtdB5doSFFHVYDIWevUFHlToh7gpFHU0QQHgfx7nmiHLb/1uu
ff5+7ZbeCQ07xXhmoEZmnldE6n7hKIbCsVs6Aeelnz9V7lLdp4vVf9J1xTOod2U+hWXTNUmI7+rY
R/jFqAkPIZ3HX5NSL86+B8LBbSf3W+HnnDB9ba27JFd4gS5ATJwwabmUI6OYcIK1tXSsQmFW7lsS
us00J/G7OrZRotYPq6xMkzJFw73YWrPjxACDgC4VDdAJjkjgPwA8yg3+UprIUJuWpGT7pdobTH+x
g6vBRPOH2Rg8VAUVPN4ZT2lhMgXTdBp7upN06goCr7wVyb+16QwZagEEsUBZVe6ERWeyV5JlkL8G
flsS4r9mfFSqFk+aMwRfvU7nkRcFd/qQz45+mlIE/Y/t2iPnDkbbaClM11oVtd3sogbO7qFz4pbV
1zHQxzpCqG/AVbFNy3MxZ9Yn1Q6FtcluZVZYtxhC457UGuVRbzQbnKkDGiTehDp4K6YyebB9rHfC
1KYnTa7rpHVIhlW0Yb2Y6XRM6dD0YQXWa4t2PX0INdeRPwezXNtzaafaB6X0LA87IPpPxgZFiZx2
xcg4d0G1osc+mGcECmd6dW0mM2TcpuFjkNWNHsneH793uiHepB7HLpKtVTTnzWwhj6B58JJoJDuS
8FDZ7/6Po/PajhTXwvATsRY53AIVnN3O7RuW2x6TQSCBBE9/vjrX09NdLoO09x9nvxhofYor51pv
lqNPPSI7mXaxXl5MIAM+tR10doYHzv5sRdNc67DQbTZEguRsNQnzPiHRU2nlyFCnCc59k1XLvKqU
NMtCZCT2tdXBWRjEs2Rgs8l5VJ0hg0Gav6vWX51sTmq6qLllLPvOsZCc3LAcRB0B2S7Drre6/dNU
16NMx6Fzv0kBCBhBkqE/lNEk+oNuBh4yv1abTu1kmB5LtJNjShpC8c9bHPW2i342uWH4GPieLpvA
3Jt+zsl6VGDksWnntICgROczTfUzPdnJA7IG7v893GZ9lHvckwI/JeW3mrziC4rT6bMgnuyVtgDi
Uxgq6u1+hD76mf2ACbuyw6fewjCcDtbc3pfCFg2zTWC+OlhXvibHuNSDjkLqfEuW4R/e8PkdFFlY
R8088mHtzvLLjnxBfQxILod0v9FkyvTyRbo7P54rt7XJOuTJ9wU2dn10ra7+ZkUzv53oKuq7oo5H
1O/F3LJNkBGfNpXPIVyYgA+stXMSXseO0Uv3b1F46g7tROBn7SC6by8e52+/TLg1Ol/LLp0q4u1y
1Vj+h7+wm2VI5vUHCy0HGQcWItGY4/mWOFS/zjanXqucMU9cvp8eDlzt3fYZmHAS6bzu7JaBu3uf
+O2YfCzS5UzeEnc746lax4+alKufYOkRjTQ9q1OKDMZ6YGIPWF+XqStO69Q7Ol0WZfg1d8FUHzxR
SoSraDvJ5YaA+dvXbeGQjDrbVsYF31wXCW1kKZrr7Z+ly/pmdI1s/gwUJvwZrT58qzCvU/GutwRL
yCgS7ya2p1rksezLE+XWqs2ZOwVSGWdbxalfSV5Iybn3SubsYiRebXIXNufed3mtiZLL7CK8AMVU
/01ZPUfzf01LUHKqN2qUMrdUU3e4XNqfu+UbRWEZ/aI5Z3Rxbyav/g1D5ZO9I63uaXXtesgvD/XN
2CfRzNgf2lOGu8MlFKiJQNukQqenmR6f4y2ESpBaGztDfGJx/Vnt8tPS2Urdm7WPoMnVas4DjWB0
R/TJ/FrGW2wIRyRcIrXm2frquDT+FSYcP1uPsCoi3ZKFs59iJDbikKnL8Y0Tc/wJK8maTsj3rYuC
Op0J/o+O3Pvbc2OP9ReCnOlPFJn+c6bNKzqZ1ZlUBrvGokQwDnWLBJ8tY1btfcTx3yP+TXs2HJbj
tvK/FqpR772afzeth2L9McSidWzduy7INqAiMu24q4PMnox+7PhvT11tJdYp7J3tb9H3yVOxqibJ
CeDWDW/CNHMz+wD3KaIsJi6KiMzV2hR7lVnd4iE8i/fAzbUe6teW2feU9HHyqQkl5xxPhibgvFN0
5AlRJP/VoTO1KcPgPB+SmbThI1kNcZORD8WBuhW6f2dqdG5pZNyX1BeBwwIWOVIeR3uKv0zRbJ++
dtV14DTIfqYy3H44rnlWYhXwDyb9MnBKok0sUwcI4EdtQfywRPu0Z17Y1P+YjxI/3WJruMavoiJQ
igWhAXjAVFxVYgdHkpO961OT6AaonhqdjlK1OUpYaL3+1LCZG1q518rCqB9YzqEiJ/YOhcy2ZTWt
eiMX0wQENVglv/1mIkY8le7QcZ15m45vqJKxX5dqXh5wzjIM7X5f3TI0s65RslIOKCLk2qfb6gLY
1bvlMReiKezSiqZueegDt/xj96o7D647PpF5L63cSYYhSQuH5rpcFxWh83tMbTmhFXFcZ1W18XYs
2FmAy1Z3O8R+1f3bVyf5tC01N1k1JQ7c67QnS7rGm1umIgYbz5ZFeC+evY6fjUpMw+sYa51WRgr7
ir1xofRi0XOdlWq2HfogXB7QIDbiufQF+0ZIS/a9bSVsy0x0lXXELAnLgTczeGqq0Bnyzl12hJIA
XFvqOyH5M01kxp+wW5VMyzXaueuTWL61jSmetPEKsq4gLv6T/DT3beJibIycLv5jamX4jPTR4dB2
o88C8Veftg1LGaljINupPyfll+rmpcz6cRLcMGVFx40Qlvef6+m4ypUYR64VtXp7GggPq+qYuMl9
4fXcqRMAjTw6m4i7a7VP6wMVlQSMUcGRPIpwXjigLXsH2IhmT+UWaOtw2IORanIzzjh47H53r8dl
DH0+cBF+EK2DyQaqsf9j+U51Z5IBXjeezfgebYv0MzuszYtuXIrXi3ILr615tKJrrImxA6G0lCbj
ko/C68Kbza8ILdOCUyTjr/A3YJnSt1eiTskRY15R3fIzrHHL+lb08o7JbFtO/cXkmCY1GE9mBmEe
aDmJP4ckXIgNgnd/TfZmqVjI6Qaml2WJP8WQdC9rPzG0FEZgzmmgjXVKCu/6mMBkVWzao+sc/H7v
Q4xtkf0MEWjNVxQGFVOaFG543wWFdx3x4rppvJbLpymD/h8TnPvr9RuEQFX7q5Vp4ZHRI4oIkkap
3ZlPxVDbN5hZCfD2e3oI8liX4qv2li2GOktKSbBEEsqD2sv5bQVrcxney1YcmAWAFqHbasou+2r6
7ezJllA/Rf+9ziXHZwdmG+c6Hi3evN30j7J1ql+EOezY7rSsL7sjzcPmV/ovz4f3hA3Z/1eBcrap
kehQUzCh6ZN2U+uuLEd6ivZ2Lb82JsY4m5sNTCiJWMbSvXXH91Kvw9+9deyPdXDEM5U2tKv3cg5P
GqXiAxkG0VdNYqw4CLm1TT6BwA35bsErIkGz3Ywh0/1vR2/+V5JP9NENpjcZKUYsrkyq7k+/gfPn
pFuFPHMLL8lC03CfL7bTvoR+4aIPdwu0JD73v50mlZJJuvVdMmeBbYw5JTMIC2PLqN4grN0/TZSM
z0tQjTfOREnyWfW2XeUteSV+prlMCJCuPHuH13V2mW7aL18Ka6IYwkRu866TyuLYNNr2DuM4B/8N
VrQBp8L7fOz10nNmdLXwgbZpUj1A/OhrEWoTIXCI1JtTutXEoVZ60YkagTVOeS4RV/PTEb+wLfYt
BxHHW12MBYyrcNZfRIucKvZWRU4GwzRaR76vC8nHY/6yiciwLyi2nCtPGB0gLoA/TEXSmviSYrt+
TpgUhpSGphgsrmGWTTtYgSGdRO0v+aI4YdIeqTc9OjHFUQBdbvefBGAAz3ZsZJ+z9Iajj4zQyXy1
eKzP1dwAJyBgK9PJ6liJd0HSC4VhwtlyjBd8V13RdY9LOxV8H7oPR+7cMUmyspnma+0SOcdHbNYm
76PSu+umPgmzrmrtt8LM4a+EvngeypUZQ7U8n0vswvMqml98jidpJTmVV8O7S3EG6V70GLyui7d6
r3rW/tOEgkwMx1hAdr/DVcv/FvqQOONlvHgjSzN3XXAK60bctS5sauZN/Xzr1Gg3zniw1v6wrWPx
uXB2XDEZmv7YiCjosi5U449fF81+GIsuntNwC4GeW6tPWJ3HdXmdpK5AWTmzq9MaqeUuUQpTeh2V
62816cvGxoL4J9ha8bjVTkR4pT17muG/6e+0cNzHdjV2fZhwgtEXNcrtt+lD72asou0lgFx973lK
g3yPJv24GW/+GpspfBsg2EHQ6pB1c/Ca5bVD2D3eRnKIZzaiTrNWTi7D89o7DZDQugbsEhyk9XQv
QFdn59yNsbe2gDDBFnhA+/Y2KhvhUuT2IWDBLMsDrMAQMeU0G5O7jQS5PVSzU7Bz0X5wLaYO9Nke
ymhIrdg4dj5zvr42dPw+xiCnjBuobv7Ttuu+L620PuhKZ1Mb7KTY4IUkbc6Sbf0nUh7WW5KmBUz3
qJtrBaYl8kqKCw7IKXOvbLejoypw9XRoCj4OrIYJrzFhDP7RrrzE+ekcTJSp38yLOsZ0uDHJJAyU
pISx0XM4oD5T0ZIWYV3cB8a3TbZuffI86MlMZ9cU0Xai17Zhs217W5xd0t7tQ+D2Zj103lC+D/Rp
XdAz6vp4l2h9yuwxCZqcQrld3dgkZ1KI6u1Rkg9DGKu0liLS+YgEI2YsUcMT3pCNiHUyCBF9R5ov
ok1m/QwQMcqsSTo7/qnsLoAVjKvZpp3W2YM04vakOkp4jGcqLrqWl4kx/QQxtJ9dubA4TKGY+nzq
+2kDP8UkcvCcwWYBrNFxAC1tCDuOY+cY5xEbxopikzvu3d1ocyRHJ7jIkIXv9faBtjHztkaLSnLt
RQofeQiVlfqILvYHfn2Tm6kQxi1XayxuuLT7j3XW3jlpuum75Qarzquk0fAY661vjuE0JQ/9KvuW
9q0OCKFxo4tDqgnb5DBSPMdMugQMiDUAuzherkfnqtT1GN01LArfRecTDDCt3t+R1r4xbzpnoIKO
xJoxSzpcMYQA7s5vMPhMNilwmApPTiRc9bgF9bJ/AHoYebcDgYcHnzGmQj+hy/+wMJbbyYG662/6
PQaWIWg/6t9GTFHu0ZlIMcgBBf3pyiv9pjyu0VyN9/4mCrr09B4NVxo4fWYT9bco471gCAaNrrfr
3vOl88GxxUaTCPwOdVrreQnpleYOvjd2VwePVkIYi0dX3mbUAZdq98JUVYRXLjB++RBOK4tdGweb
m/f2uP+MNVDg13JxiZ7o/UZ97dY2xF1V287B48hrDjVtZ3Rqq6orOHWH3jki/ljYTXl+oFIdTbBc
Xfir4k+OhX9NQlZIIP5l6H7VbhWb74Z+DckbzOGTtqyPfF+ylua+8+OFo220mzljZ/W8u8iYsL5m
2+3bjMrJhklMU+/ipQU3fvg9hoFITkD5fZlR4Qw/UgVlQnun3SVv1ZZYyP6m3f32Nl+aJyp95HIY
ddsmsKqDknfaX7FTV4k/2aeucl3nzul8y6HKrobUs2aO3iPn3PRrPGu2j+R+E1ih4EKP3e7oH1E2
4CBtsRnN8JI4vyt/+XoLBDe1R1p3Q/VK9tnQpa1cLHNbBc3qZQIbBMMtqURexg89rR9EFi23DgkV
8w8XSawzmKbBebSKKfayKhaJ9egzsIkjdXzLep8UOoaS5H3Xf5xxmfUd2HTkfzgkkUQHqll9mBV6
F/R1s8Va3fHMO4qe7lCQFap4AXJ/pPooXVcZ2N8OvPZMmDlQ/BXFY524AsYl0wFtPZeGCmKXKo+e
y+E8B0pUeRDWWp7cBdlQShnm5r50wEFk2bfaBsyxgc6zaRvNcDdEkrO/Y2+VuZ4HdOiG/Jw+7cTO
SY0wwr6xnbUBZKq9ectc4SeKVYiQVmpnoulnFxucMuZEqQ4sqoV3LKeCNEIsBHq9HZKJ5wZKm9II
xagzPjfkArjcTTXRPGYxi5WPYeu3fMylaJIDGoDQZMWo1k+33Vc/w1zj7ykPmArPZRc1VBC2e8jW
kNhdeXCHdVDZ7DdLm0sXKuhQkDhCsrfyp+29pdvIhpz0l/AlkMKJrhO4VJZCshUzzxr44GUzqNd5
MoVL2SMa9mx1PD6AVMLseU1hYsiMvillrmUx11tudr9uDvh1XH6scMepU1mzHu8TPQRP/OVciCM/
3JtUWjr5rpaEUBF4/B82J3mPPaTczvR/wnzW1H2mVadj+9aujK2PItFMEoFmvoShsxjrqrDsxXVT
Ku7BtrL2MEfxscN2q8gTWwZsOnnXiaX8Z591FpVdowjZSwEn24E1oVj2N+SlE52CSIcK6IRBuw9j
shTF0UbyKl4hHmibhhzuyxuAC1h/WSsFpgyfFR46Uzm8w52UUNdl56xvwO7UcuymIDj0Uo4y5SLG
nHxdBbEy98MSWXcBcor4CvggpBlO2LVzE4B1vHIb0fiowBU438GQnl2+BZA4v/W3WxUNUHR2u8RL
Vrpy0tcqKsM+bWrWRurfAgKJh7Z2noBg2SXcLcHAIkML2yW/g+az8p1xzykGoku0D3ch02Ia/Tpv
BoQ6f0XfM+J68FBNGlFX2J3nsZb2Q9Jiyzz2ax/bdza9exzVK9gA5CWECOMN0n8vOBCY2pCZCc3V
HWIzYFRbZolbqGo60FwHOa917xXIy/8ElwCU91ZVVQXru0LLHkRTsOD6qKmDZxHW9povK+nGP40q
4glWgAOzYxAHqAGFtXnCSRcrppM/g03e767T1LmFstU7qEAn6jyUvlyOCXLl6nmZDSWZM5Ks4WgI
Ib8R3bqNZ62leumRL97McxPPuUuTLPQhgo7cq5xguI28ZhRXXGd9cQ5NDRZSKwkjONfeao7aq/sP
gC06cespLogYL4Llt99VWBM50C3+lShnEqFWrB4/QjjyQcNyfZAJY/4PkFB1Wim1eUcwYcu9KmvX
GZ752hSUlvSjKXdFQzVVsDP7GhKYYbeQEXjHYSBq7YXsDGTo0egN/zWLNPv1wOmnD5auY+QenHVX
QyHgZzTvmfuE0GIc7axvwbn/GzvdNSfCQKhImCGso9wdonA9Tj58PE41Yy3TmEZ709ZhatvrKu5K
ax1WspLBYm4RtdbrMWzG6ZNnlFmOGBSDu4NE0YJDsCzLTLq7CwOy7vM7C0O/PsxBUt1iUZ7LUzVv
q3ccwYEBAtYWapaeVGdASTN4RS7ctg3TWasYAU84g/vJCctrGmBx61NDecRdDS1PmYPm/MgcCSuY
Bb1xt7M7zSxsiyXr5Ti0kzgp9FRl5nW4DG5deDGKyxfsx+eYXC4EttvQbjkuxEVko7s5tJGWwbhk
0AhcytzktQd17S9WtgVReWfE5IVHMegY8C5pq3uFVBOxULUE/GC1sx/C2lHeaUuG+W8z0Mm7YoFG
7lLzuR0imHu6hl3/raqm8H7jcw9ZUsQLCzYVqO/adO4X2QrtE5nq4rMsHCrn43X398eLuCa+c7wV
XBV5kiQtCFxbZOBP455qgms/vZaa7+NM3e65s9EUnnZjDf85Ne/ysTOFGo7DXAfBifdPxbQUR2t3
JAMCAZQat02cXHrzzClELSAzWZdRcMTjI4uXdWERzmffvxz+g7Lf+cuc+VYxjDpfWqgkOI2jRTnE
WOm9Ooo4lLQaN84unpZirV/9xudtrce5+NvGiQSdML73CZWDRquZW/2sNsDAgyl18DmXmELSieUN
HpiBhLecs+hNgqdVWVHN0y95UHaf1/A+96B9LZKZUEWPpAzMCBfiYG2OMOeG1ly3KuzU9sYaLdG4
2APhiGUI6k3twSudzclrs4XiFyGw3935m10jSO4xMLjr2PVZNFbgZ4FdC7xpE5/sWQU03J6RZY3c
9yuo9MsSXQgJpujlT6in7Z+DzqYnXDNmH42tcfqBfGvqW29QXO5FGEr/xtuUlB8aLWR0LFpX+qe5
4ki53oZxqk8tbR4mn6RHfy4pPD1G1oKlpQEuMldLHalnooB5Ni0rFJ899rR/lIDEf6yE5OhsKEmq
ARGuyujcUISz5GGkhX71ymFFO+Ut9XauNmsdT9Y6mafVaNgegHySZRTse5K78QYvVFodnvi4qtct
F4LVFaGG3uQZkdKic/5X+5HMepCwEUsigabsstURpXT/37jGBuJpiyCaJ6QO083uumrMwkUWT/2i
9p+iWM10haiPL4LBQaRyGLb+GLfb0MgUaGzr32CxUUfIuKUle4lHuOoUe8dIErNwZXVYgFabu3Zs
6rdKt12bTyNm+MNwqa/56Dqv+sBkMKBbm8OkQR/YL062FU7BWU6EhTrbjvI14U29/U8VGn0OWvtg
Rzml139SWTvxDLQaKUIpGq9/jKgajUEWV46FyG2DBzuqZv1DqTRQyuLBwmXalliSO4qHxmwCfamP
lX+RcCfEvhAMSDHDm3YJ2T7Oep71mXOp9Q5UGm9oinY76TIZOjzacuqVhuwIhbqlHngJEXC6yAQG
M5YOT7vb0QadWOG1M5SjueP8uoydpH2SkREFqD5KfOogpKVdICuCRRmuhi4hlG4d4hJwVLl0RU6O
G/bkFkm5p4WIgfi2MZlQAgMHoSckzTpIF4H/C24eAjc3awXRg1rSRsbAAWylpjS7m+9LF83nGnr8
a5c1AFgE+rsymZUtE0RdTS/rWifrlamM818oKdo4zCDYf5pdIhPiDqyuYFOj8EIw9ssB+XqIGcRU
fg4jGLxMCGIuvdyU35FwiLoG+73zuIdu35yWugijqyqeI1S8nvRcbgAxsdMGu40KiI28OpYMgvEp
4Hf6a0cT5q2yUVF96pAad19yJn8/ZZaAVcZ1MbhngP3yGhe9tVz5Lq3ZFyXLLrKwN2zoLiDi9DSG
4OGpO8TAdLKJHXPD6djoLEhEfIgvRq9UwQk454A42v7EqlNh0yvbiqJJY7cGWWVA0X0XgZUdeZqH
9s5BItrznoFTHDD3F9fDvFH9p8KCaTFc7Gfor/UJ80byOaOhmC9EXjXaIMx25dP0re3fek6sNlVQ
k1UOleN4xzYx0BPg6B2aLgOUvUz1/BRp39Z5wZeNF3MZRJwqpG8a6bHU7gHcnPJpy6ldFOCg7PVN
u1oeb9/sqBIqHmTqIxq80bqtPXrV82SCyM18uyX2z61ca/+D6gLsTE1FEtIFZAd3HSqu6mkb+cRN
qvZeLhm6kvquU8YZHrxdz9B0cquSk2fV9aWaQDpPNgZKUr+s2jV/pmQsaW23hfrPjBSC3xhQ3PGB
WWO75B/EBYPuYI/2CfKUacMP1eQ+gi2NIAEoEkTmu2a6HaVu/dQrCMF92UFwmZPaEnS3YFCw3p1p
stbbrXPg1/YxsYJ7AKxupc8Y8v7VGrvdyxFmGcDfsPbiy96hsWAgO6LjhIm1TlvdKIuvSSSPDSsX
ADTUpn1Gkpz89dBvN0e1+Dw3SdIZxIiet30va7Jx07UT5HGJFoaHqlDlr4U5ZX0qPQu2LS7a3nv0
q3hDBwrcox93b1k/kcS2M6JUtHfptO5hf/IVcib60hNL5t6+SZmNJlof96VxVybUYvyrmHNKbCSj
9ZfCeKbALnDJcki8ftUvFF4k6jsE1kUM7muFv2XchXneSeuyHxWQD6IHd/H96VzrlWuoRNP2x402
3wfJCJL3wensrymZozcPrf1y2dymv33ZNcmzWzTIvzG1NMmttkXZPZrdu2BOcR1PJ7ek3B14FDVw
Jlzo2j97DTZ0O8/TlNw6IoIh8NXaPlNQ5oT3llrc5sSAU7gHt4UKuSqRoVkgVVYxs6uGZW1uG4pq
o4NewvU74UJdM1kJwSksR3s49tzOe1Y4jgS9Jz3voUFV2KdhLRYEFAO77eMGBDTmxILRKM080auj
T1H5miJsnUn2DCDu0T5ekg9YqFZmE7HTXj5Ta0aCqr8XKovmbQTMGt3Fy0q+dwKvlkmPzBAhVYn4
1ebLhIqjMx832GugeVSQ1wWvYJJtNShk1k49HWymEdOQEe7MJ4wTYc+/u2k8t7oonJftgIspcDMH
YPtv3epOpzhoPfewRFXk30lym8rcl0RS35GBgQhaJK6QLx0o637caD65PI0JsBreiqbL9lAO3dFH
bLIhpmRtaUj9QNXkAQZw7ofBhyOAijIGWac/tZYU841e2/rFmUUvs1U2m5UvBp0tnKqH6tgHgX7Y
qcewjqQL9t5hEGUprrUzNdWNH4uVedRbUVny1TBlDrXe7gciDggGm7rRnKRpxoZtUg6SyTrZrnF0
NN0HVuXoTBTh8jR5FQIgMwnxpYOo+4VNjF/ovAHUXtwCAf1ODSwuxPahw7L8qIdRzQcD14BGk2rQ
p45xF9YawvrJX7mEYCWJS2IC0rPKis5FwGwvcj3qQXrJLUCjE+VLXMlP3obJ5D1LPeS2o+mKGJk1
//bxumJ32GYEbVsZxL+lSdzy0NSyNRnSNinOSTV5v72FQPUQdsgi/l9CVZPCOzUihFFuzb8FEf+7
kdwRF1Y6lEd/n1r7wdk45zOICHe+8uql2E+tX3p/0TlhY3C3Pn5xIhXODwKZnQKEihwNchIX48MS
bxzSMl5JvFtNHHxVddtEJ8AL+K6xpPTPi7YEWwJR3t2ZS10hHo1K+0BL2dwfUKUif5Pd7NzsYodj
aMgura57kjH/jEqO52IYkSS5VL0Fh63WhToUo+1fx1HPKevNo/y79pZrH6Oq4XxnIeeQ5UOyA7V1
F05fDhfKq6lCOWcVUTrewQ4qLz73NWP8AT+TL9CaDJSPUS85RjhXBNqwJtT9t+ni5X3brGm5tiJb
X7WqXP0n4QRi89OiX9yfMqIsG7DdBczXhI/9XXcXHG8iEdo67hxfZOKOzYCrloix474ELFlgsKbq
j45lnBorgl4eK8safkjpYN3dbHv+HOuuGY9IrtAdN+sKRD9e6rGZxQf7vYZ5qF7w0+hXthEMcibe
knzbuT1RP3g2LpmZ23hjLP/X+TNVWda4cJzN5BgodpQYGXPPHnnfoJ18JYYS2syfqukbL0Gr0rgl
wDnyxtE/xMUCViP3tr4B2eApIlDTyCyu3ODTOGXzttVxHaUS4qNKqeNDhlD39b6mflfV6KkuJOBt
TKWPOTiFRGMRKQfF9woROWXas1wAErmRF6YIwnjx976Ef0Dv8B0tuJWvopUq6avW3sP5GLkIvrPC
Nt508hjWigs/n9TZCiFxmKyKGYx0/vG75nWkqZMeMhAB5bpdbmmPY3axRh80ih+oue17qAkU+RMa
EZSBCOEHd1n3QydjSx5EUpp7spZ0+G/nmyQbhbnRvhGR3+N2ahZ3PVZ1sniHUHtbe+4i4098XwEn
Ba1oCufOWpk6Z4Uhmz81jJM8DjacBmC7GD9J68K8xa/Cq3M4zotwSNjJP1ugoEpRgHf1/W7LbjpY
YYxGi7nE9/ly/YETepjWYjnOmF7kObYAz6Fkd9Svs3J45iQaVpnj9xwTlDMbUt1aeIBcSUl+zYG0
cBeJSqXuWza1uyiiBzyPKlVGt6G3Of88QzQqDOmq/RO4kdlOsk60+GplJN2sXtG6X19UXyInRQmg
AwQvXvPQKnFrMWDE8Vk6umnu9skZv1mEtydOtbY+4Yip7ywZLuKkTVkHN4i9kxcCrervSCuU/RKC
Wt8xptYVaztp4GkfrVzN6KKG+mAqhKMZdgEMRRCwJegR/ajTkXQ1H/qs9riakdIF+0k3q/IfsUY5
9bFwVXNLvuuuDpJRt72XbBjHYfHI6Eqsaea0rK35l2ogv7lGOrh+JH5R37sr1F4u+2D5RuGbfFYR
qoRbSv30et0bFM5fXa96iXYgnkKMmwm65MjFApKzEq4JV1RnoiuKtob/OPacV+OQFgxZNxR+xjW/
tyl330L4KMuSJMXXGfyTpRffyvEZDE+A0fXvaK3Wt0CCN6TsL2i35mrpv6x+YDYkNmDaz/A9YX0I
KmoF1dSY6uDWzYWuimmRB161xe0MYjDkk43ENo19r/UPrRNZAQj8Hv0bTAXx5qy4fJhbpnanyBaH
KM3wNVrAlbA27xxaqD9OzbK7f6MFNVTuIKruTnYYFf9CzUedl2LBzQyX9oDjA5nUYpC0XAJs0OGo
ftjUVQCOfaQq2kyoFXh+esxsw/xeNavlnpEgklM4e4E2pwk4c+Ig6OMvTMDeH6QR7j/O8zW86KBa
aqbDeKqencpeBLp8bmf1p2r1CBuDQrQ4NL3ZNBdPULdnxy1dJuxwY61kuR/G3ALq/hinyl9O3saS
BR9Vjv1d5dIjgS+vGJdHuwoE3YnTtt7SijugFUXYyNLkweLdYZoYbSSt9Q5x/z/SzmM5bqSL0i80
iIBJZALb8qAnRVGUNgiJasF7j6efD9qMCFWwQv/0ojfqVhaANDfPPSazykTbiTbqxpNmgFhvAE2N
k1mmUoejNaLMQXDRxDs8fPJrO84rcU+GRlgfpLbALE3vRg/8oPwbHGHez2amx0WlNhkhOEFuBuUn
yx9pYOBz3ELRxRcfRctQTM1VrAo322Ojpr4laOXg0eN/7BzZ1/T+pIWQTyE2uA07Ivj3M+TyicrZ
rszgNqi7vL0b3HnuwCgUsxC9acBFqG7RqzQd8vhjVvu+euJH5UCyyG787eDr1me/oCm7LY2Ii64K
Q9eHSJezAbshdL9J79CN97T+b3xTs9UhR7BwnSRM+kelE5x04oYOuZ7bFQQ4WRma/5omYwfQmRfD
LxsSwexx4arHo0aL1rqC6k6JKfPEOkBTT5lIcZTcdoUxwCyF3/4slgWxnXP2okfKTvcNumKC5lcF
XbVFjmVyV22LIHyWVRh8hyOkpkOJ66fNHYKsP9RWQpmHKvt94cRPz2LdAaO/mUNZDxu4sPFtPwNb
XpEckfXbMUuaX6MZAlwnCliSPX3hM2hVzteOKNnng26T9HlVsJQDUhCi6CEKMlK9R8VSfuFEzuHx
09UPbkOYzs4VpPDI2nUJUlKIjrRgd/7UVtdZasX+FoTO+VLhlpMc0f1Rw3QZzjSeqo0kvDLMqBi2
gPYp4hraRXhsBuB9m8CnZ72tU9GUX4YiYZWZZoz1JV6kZCnYud62e2BsJ72HZEtGgBwnlCWTWQb3
pPAVnLR9Ou7B9YW/z+IB7LrULOdzHsBN4kmnwb9lkUGPWK5xn/RAGN0pnR2qFV85bBHSRmQkEeo6
u8ZoOO5dqyzkTTcqJAMKAIBt1xjU7ZDI+TWqbbhuDWi7u80snw6am+jcZsy4nx4yxuGtoDKIWMAl
dxAQ5jza6rT+7b1Fksewzyw0ffvcEJpOYdkV7Ds1LClsFUyRHKHSJM7BjJxMHEeNxic2Wnl91B0i
fbdVM1nRSUg/Eoc+Cq2F+2XH9207+AX8tESW93NWR/kj67eQnm9ow+ghggAOTkV3HypUsNuiDHvI
nrxEqnAcp0y9NLpbjHxG58ot6/wumBCje+6EUwjUlWTm9hBNDswVP/41o1KtPVqVXJwAo9xIfyDQ
1Ck3WKElgtkWz+kua0O72NW0RH80GW34vWq0ot5WCvSIsmoOHhs4/eP3qrVIz4io0pK9D7FDHsue
Btap7GtFtYiJ5S+LwxF9hiL4aadLM86PfSf64aE1ikQizEunFzWQhMAQMnMQG1j1tVOMgX7UWzir
m24O6Dvg2cDGngdoDUGgKk6eLIHGshkTafBD/ZiGBrBcCtVY1+RPN1RBTZNwDKOtU0+Vsc/wvfZG
l+1zC1MSM1SbCrnm/Brr5nPTB7PcDA1pUQWFkkBeFXTT5ybxnceA3o1BuQAdf6eL1o+3BqQiuMpF
iGQ5x+4ZRUZqN8PG9lX1nR4HLXg3dy1uryKEJsjLiUArqAWTE0RwI9mblpoBaWQnIhpbCIL3WN4E
6mDUgPveBA0GuCqHOkrZlegNMCDUuF2lhkjbxknD2ebjDym8cYYMfrLHzPlJTwEhleYjBNhbYzVa
+7nIps+sYjqECCmnjWNMBcHcOY61mCH04rmCO1jcFO4wtaSH2/0LC3xJ/Ou7YJ+5RfHTaq3pF1Tb
CPVXpU3wuRwKZqBtE6E0YtEDx2wW7XW3aOleI4hzj9rYzPV2DHx/3teWxc2J6f5QwG/6RUPc3cHf
W3REwM316zz1c8yPk9S/A1cMZCF9UN3TfaooCUf4Kh7V+uBQi9e1syn8mV3PcrFn2CKbyYs90SM2
3JXlkrMbQ7zjNxSy05fetdtPVmU0X8dMTacUa6HoqmpS81qRCb8IUAeEMylpLHBwFbkJoFl+fFPB
X3s1w9rJKScLo4RCzcbNlFfVuMd6ygfLJLNFnZxBc5LdZIXIetxBOMfQgbhwLCHpYcegVQ7sAifI
H4hfq75iihs+RVOifTW6nMZNpjhNbrCwSq09EGVvbyGtOzcqHhGBkOAjIDHphARaiYLskPnmcFr6
mvTsIMwPG/zNrdtGjOUPApCjYd+NAhMBzBDQeyunCORxJBLApZ8CXeipnaTLpY6zhzBm5b408Ogi
NC9+J3cu2tBnQs79+Ah+MD5TF1ZfpEiI0bKMIvzesuuN+zTT1Y9Kg621gSAcjEes6/XvTAn8Rbma
6NyF1DDeYw4hFpO72RZEE9RJsm/crmke8qqtIURbs/EmKw7MDSJ8mLyFwn17F8yq/BSRY2Ptq7IL
HiJsn35ymCu507oUTTwXU3wSkG2lP3I6cSP08Upxl5kHAUPOSmhZ1X0BFWi2JkjoJXpTeK1OYp+U
yYVsG8KZBzYycWqmUYu3xNY0QtoUYgxc/CUiLIhayFvdMQmK3ueYH+QrDp0D2hQrs+8DFXD/MWLX
eu19ZdLRL9T4GEdpkF5LSCi/pOqj10YrWcsZa+s3ODp3O0zqMrXFzih8UUUR96cqmtFaqEC5J428
+eEObRe5Zb07dnAhzciarhwJY5TisQcHKRIyUTdJO8qv0zDS+R87t/WPScetxUBwFx1K8md0SqNm
AYwRM4rjrM3TTVe1Q+eZyOfcnUy4qKIWHFx1TRe0yViEFb9C6wogaDSWcUKPEz+InW20cXmXBz72
FMxe/XPCbpEfoVuRHaVZydQ8JbKLH5Jmmt8MlAreaKCIpOvWTUgJ+6IKDjDq7BlhkQNU7frSNbei
pArwclkJHVqJhjWciMIkONr4KtBnt0UR7EZBfXkEiw+Nb2MzDs+F6LXmgCBR3s5tkNVHiZ3D16jj
ZgGwWmZPkDHzYTPYvDimgZuDMbL/p4g95PxUpJ09bQAPJpi3teZQlRgSZkqnTWBM3PCn4BSATu5N
fYyYvlFmCAqXvvrZmg6XhBa2QLtpBzkKbjuz/5h1maUdLMj/bzptNumJwbT+6+bSzoBTpP7gz0kG
Xb5wutclkrqB61WXlAoid+2rGZJktI9x/LjP8ZsSiPQDptZiaHJfudDv9xORq/MBzXgO4RVRzMYm
suz7gA4e5Nyxm++uzELN68DYPlXIDOINyuboroUMHO8MqxQPBng4E26yaAiYUxH5t8gII+SaSe3e
N0aajkfklUQbm0tbBn5M9UkzWtApPTfdcG+3acVK0uq2u3eHYAz205CSUtZgFV+c2KkovtzMICaZ
mZkSTDI6ScrUUliCRDnMkDCgRcam1DrWsTSFjR7yN0CULQJPoA1OrO2ETPvaLsaeyZdBTqKGCmnH
YMXSwfAzaFz9SOrQvY856TB54Uz5JlFp1VdR6AfmXhsV8AN4xGDtFVYh0Q4FrXoy/dmAuW6VYUa8
Ra0e2rBiw2866j0tqxC54mxTspXjbOjSGnDTwNrNiV8CspmlOug0p6Au5aFlbzsaMICQul48Ua9R
0w2FbqBYa9ixjrNtTfepwXa66Sd6aYMdR0s1XQM6z72MAcaKKNxGI3TeTe8T1XJtlXraLKoSqsof
XG+UwtjDNu95zxwrtq2TQEaveHoU+Gp98YuqwUMhtKDTzxGbyWHU3ba+0rnMPAWDQl4q7DKCAIQu
qt8UMazyW7AHcLCgaMSL7yT+QxvM/q1Ou8a/FoWc1RbrDG3Yu+5gZJt5MuR0XQYC+7Ox1bNfBCuW
X7Ww818mOKCzt7hr/aIDEhGQlsN22Djt3GMjXoVAY4bvZjdNvajKLNGHP7AlCtWR2CByIKcpnSQ3
XNwNPE2V1b0fVgYwvOQOtrdr+n18hjBHjmRL3zopDS48snp0ZDunrupll5PmpkVgdCXyDO4q6W02
WUoRTQtoMLG/E7NyIKbBWiZEJEm7/An9QvcwxV3/aGVFw7YNOb2BWR+OX2qx3FfQgvRX+CrADHOS
TA3X7Hm+/okpiShCTlbeQ0fDmnMf+A5+DaqGm7bhorrY9evtcO07IzxIW7MxuaSNl22lExh6sEkI
rfqvoo2+8NFQDW+A7/uvneHA5ubeUj+FbQn9Hmeb6wIilL33J5pxeDAFaMt8K4h+BlVnjDvo39i4
LP4X5maG4uEfbHCYFvG/5X6xfTN8weC9+JSMEasnEnl7mmSh6zRkQnGN2CYwNzEzh8AA6p94bycW
DhFTpLvHwo2tG/qzbU7QOYD3fd6lkG+ArO3n1nX6ZlN2Vs1qgOfjAy8EnKCCcrK5m/2ocjcBxlP2
tjHyRZEdUOfstcCIX2UTV/OhouXSPfBTx6eawwo7f7ApUFRpW+1+RjoAV5KzTPK6bHqdmZibF+yb
6AOlqVO+NW6v6o0RSIejI+1QYUDagCMi6lZrN8ESqbCNLT+LjrU+lvQLuproD9Ahq7kzZzd6BvSX
9h2zMcXq05SdvzcqmzOONgBN9KCDOQ1waVfBXk8G3F34X/tqj4MxHgSxmmv+1AXg2PJu0U8BJwG+
YtOg4l3dD218aGzlhly4wv7ONHt9MQRwwtt5tjTnU+CL6TlbViRwRcyttyxc+azXgJlQpMrkOqid
1MItx21ee9qf4zFDL3+XcUCQ2JQTvhvQgCo4KrrhW6vFw3+4H4gboWUCmyLl+M42EBCir1Cl6Zgw
l8Xo4TRkX9U1kY4bRCpBu52ptJiv3Pvtbwag6BcD9iVlFBwjQE0ok+qTNFOr3Pd1L3Gt4YDeNgiG
PEwl+urIn4XJphlGGgWpKUt9Z6ESgokiuulbqgbQ7bkP3WBnciPOvgHMOnvkugvEY8E8OHHd06wT
nMHuqrd6cCXNqWxWsLLd7/TRzBRBvREuhwQGz2gf0sF6xlVN/zQ2ZvqmMU++NtlY3IYimBYJiM82
avtT/oboXl/UxgbwmYsr3X9hppGXRSdGjpuJQ+zaZaZP16nI0gctiRN7O8P5jTe2gnTwistFgHKN
aFaUZjgsg93P3Bw5bGg779qxHJ7GOJ7bp4LGHRoot25fMjBK2J+2sF/hWgzOEbqYVcH6ydkuMSpV
9qaquIieBr3Qmm+0yPV8aw5RVd6AcxRXBfXWfKzhvpj7UA805AlQtjDcycbwcXHv/mYEPtVoPkMg
gY/dQnab9bhqscYhL2JT0WEqAJitMj7OszuhDstTiulS6i5zLswFZTMb4HiYXKg9284Ip/bBzUVy
hzCmjm+GMrX3idIzSFZJYOUwgWMR7G1Q5ZKSsl86opWvxCOOZsjQbSNycg+yjLS28LD877hpBfFD
2dl1fCBAw8z3tekO8C4ds7oj07aqNkak86sRzZjmlelA7YaB7aTH1MjS8ArAtKCOI94IEnzeTPpr
65TaT27nOW93KNTjJDMBu3KKa7nBAbKLPlXB3BysYJy6fWqOIACz2TdwXC2/OMCiix8MXIuwfSqK
cr6Lqsoi1hbZDOl9EGyD7O7/QAGUWhu1gyedPrzCYrNUt70Z+e5mVtNo7P6P6Vu1gPeaebPfE69l
ZHmZY58j8nQ/YOY7HmCY6wV/1Qw9oYjL6VTWU672acexNXV8OEQQyXD62JjwjBmolAo3WKx0TUNY
K39p2qATzZ6y87R+1reGXVgwRKDomtw7L/j2GkswxtoBEUEHyQuL2SlCPf78D0/neMSMGHVO53VY
Hux8DIz2kTSduwmjly2Ikfqm+TP3C5dikO42lOeC6hxRX2xdcA0/Z/qoLAINaA0pQhpWHrgaUxr4
TO+8Rs3tocPg8ipsov748bs9Y37KqwXYM8lfwbt+ZbSqBcC6E9cSr/PrT3zA4IsVcnfULUfzwBO4
VFUp4uqPBz3/lsVyfFmSNFyxerYcOePgA0J6Q98bDxAanCP/tbYVKmWO+RouRDBt9lkj5105oDlu
1exuy6G4FPp7bmqpP37I4vn5x+fGOalWteQl91mGkx6EK8cxomukn/2F3NeznxNCHYHQi8fmOiVU
yVGmStSdJ+khHy2m3p0sZ+fp4zd79nMCLvNIFnlqarVUrDaQMKXGziuRHntkPgR7hz7OF/yu8qu4
hsdINdb/LzP1j0FXTrQ99JjOaCzuzgTbApEJ+1QMtb3/+NHOfCr8y53FelpXhm6tRnGpcgEeRecp
vA339O7buy4ZfIzYkPB9PNSZb0UkHhkTEuKSa4qV32qHcRLMkLjzSNwz0cLS4DzAmKSB/q/jmLql
OxLzYcMQar0MwpztHDoLsy9urLtiNuGDzmNwYU78bZTLKCgULPKdyA+zVllAGC9CALeZeT7WiQen
qMzPvjtq49UcxaYHLuibF6Ln/3bKJcVKx7d5+VLQP1YjmkSUKLyFGo8SoXsJba4ZWpwm+zGXQbep
F4v+RBY4ufmmecHE9rdb8/sNnL6J5fBCEZ7qzJjViqYLg8grmr2216ThJX6ORIZWg8stuMzNwusV
DESv7qjHTnQJZMU1xbCvug4ZwiHR3YrLlY8+mD49Hix2qqZsi+rBt0850liIBBmennReHTe4ypRN
J75ssHZLkddne0KkWlxE8S+BM0i27bOqZ6u8sH3+PT1xqmZ5C7gzePlby5//sWkZblpEUWROcFoT
+YzpE1yGOdQvRBH9vd6WUYjFwBUbl+n1SVgnWiLocUy0rrAMCLWh3Wp9aHpDOTcXDqGzD+QCVbpi
iVE2V+tNR3Y6O4FiqN6nyy1AahcS4YVVfe6BiLu0XU5TuJXW+tDRareuXTF5C/dpOzU2NgYzlzo0
Cv8eVIixnm5wcCP/JGhytVeBbsZZJ6rRA7PQgPQy+qfFAGGOa/91VenxTlpFeeGEObPqHMMA5DJI
ZpZEzL+fFlCrc4SQzugF3MqKTZoNGEx1w+KJhAOiGd7g0xp+H9wO1q+ZalN4YTc7834dAzMQMpBM
B//b1filX0axauvJi7UovQrlkO5V3Q17Cwubf/+UDt7w7DBCN4W5DowJZIwRfMLcjMX4CnG3Q8BF
75ctMLsw0t8HKl/y/420dhlvKw07mC6bvJYi9An+lrzL3WJCCmP2XoVjCT1aRx4+PhfOvUkWtkl6
85IfsQ7fhq5mWjJKabiZssKlIdN2IayZA0ky/8vzscLZTaCdGNRi7ycN6jru6g5akQbeyA8L5sVb
VnJPCqO4fWxbx/gy0fT98e/P53ANhJXnGqb6nY7wxwaGjzRX1KEcvUFg8D2ICrFR1P/XjYN74SQ6
8/mIHnGAB9nE+GdV3laTKPLekIMXN337gCOodZi6ufhMq7e6cfwAImOkv338dGfHFKaLuEzHMP53
UNgfTxdNwIrG0i7tIQhndIGb9DrFM34XjZggoffXsfKZ4JWL08cD/33QW8ZyWyDHAg4PJdL7bwkf
Lk/wOKo49OwQaTTN91T06c8i64r/LAxHgguL4+99mwEt6ncHGSqOSasdtWbhDSFKUnzptYY7I75w
WRI1F77h2VFI1zF1Oh/qr8wfo8lxahzbysuKETqJC4H/0Y2leeFh/l50PAzVuUPpbUoCKd+/PQPo
VPR+W3v1gDcZbJ5mPkrwxGEX4kT86+NPdWawJcGIopmtkqS/VZ1Ot2tSVRS2HuY52nVLaOEhHP3s
btLLS5lJfx8LllwyRaWESUS87ConwR1sm66C33gSDG3CFkQf8XLHaBDudE8jsr/KseZ8IHQo5ZZr
cMx//KhnPh9mRuQOYZ1IVf37LvjHcsDJcfYT4FTP9sPuRm87qC9Ijl4+HuXcC2V9s1lzBiK5WdbG
H6M40VwQDlV0XpiZ4cGfs+8Ic7O9EnCOPx7pzCpjXbOhMJxuC2dV3NJdGEJjVLUn41k/dqMTxODX
mDrTf+67I9ap7b/HVXMf5JTTpW7wHddpQmVBKIKF5YCn19r4wPaMO5Cc3WsT3e3h46czlunwvn62
QO8V4zBdWHOrHRNVXwgnBnMjgc4zu1ry5mq654h0NmgrxFVj18V/6F+H74QKmHv2QP3ZxK77wl52
5nsyYXSbfcyixF2HssBsHs3KXDgMcHqf8aClZelEjXaaMkj2Hz/zmS/qckpbFNM6Ty6s93NHqSyV
XRR1XgTT61obSvuzX3UZir4G3AQ7RyJedv86pIBGzjwS/NtlXbwfEtZOnqdR3HhEReDQYMs9fdhm
p2Nfvs0HBOkfD/f3GmQ4SRWPPTKkJWN1ys8DwGTYOrUXGmHnYWSBopNnvTDK39+MURTplyhSCIJd
j5LCKxb+4Nde1LrzHbY5zjENXMjVi2XLxw+0HoovBYrMRIXyJAEHlwf+Y7lrlcCBv9NopmOuetUU
VgNrVRWHwI7+Ncrr91BUK5YDnsK/V1s1zRcYZXWqeySC5CcKllfkg8OizQouvL/1V1qPtJqHxmS5
SdIWBE2E5XAYOl/uhIYtx8evblnAfy7wZRTOHAS3ABx/gxt9PBkGlD7DM6hEcE615QvQq/Ko19Ue
34R4j7uje0v2SbMf8Sq8tNjW5xHjcy/HCkznF5iuXL1PaE1W1KjQIug6CKbDWNaR+Wh3hFxdYwyM
QQy2Td21qSv9Z467Ado4bEAgpDbJMxZ3+rMrOK+2dRZXUCOxx8/DLZRghagIry2E+k1r1LvYb50X
2Iv0M43QzH/N3Jc/9SV3voOPfaJ2jRWk/yZT8PGNZofBZ9DHIrtxYNw6m7hTpkEyBr5PW6f35Vva
JbZ1JE8meVM2TXw0mJr9H06u1luNsds9vpvOjxbtFok24eK9kfRmiTFepZpj6Jadega/xAwlgZrQ
PzVjGufXCfL+xzm3h+Tg9+X8E4e9mvTUAgH4bhqYasg0KvN5oOPK3MbtuNiyY+TGYRwSnEKIlBys
TUD/+S1N/LDfF1PcwkYh9fY2IdNB36JIhW2g2cnYI/hs3R8JYphH+BN1+I8F2u8vytWPKSWlS4X2
fjEm5GWTLYWbpwmn5irXnO4ULfqRj+ftepdeRjG4vrO9OKzCdQQZPmtSRBwWXp7YWAtkCIwjfR6I
+IncrU1Szz+GLi3jITNhRzMJanN/ZyX9scV0s0Zx62u6R59X77fw/uPXulZYBX78XGe2MkLUl8sX
A9GkXq36HjLXpOXSRJbUQen3sbvD/qoFl0c8hS/FheHObDIAZKax5NUul6/VzmkXFbIAJCWgIDbq
siqOb0jGUxdguN89mdUuw8aMZT0LlWzCdTSw2coYbASSJdtA475ERR6CV4miea5KDYqfQ+BeBEQW
hIdcNBPBJJVpUkHNGJhCT+7NrUYKSnhonU5Fh8DV6xPbldFsa2pcH5g0ZOV2nJS4CtCefSzqvNV2
eB/JhxkqFkhcqlniIIckcr/imT0138LS7KHXIxQx6XGSQXM1+rjh4Os0s4cQoKQjDYDQO10oqc59
YIdVweTVXeXoy5//MZHGwMQiCENZL9Sd2JsRkm5iLS2AaVjkH8+lM2sEFNy2JHl2QgeCej9UHGNA
gtX/7Olj2H9RhAt56AyHXSe68r9x6r99PNyZrdwCWqYqNSH2WWJVVjj10OWzznAkJ2IBNQfZL+I+
nc8BISJbfInNezxZiP/OiJL5eGRjWRWr+UV1SNUGcM4pst4NsjSIm6qCTQdUH9jXZS6iV+gt7lOv
OfaSfutgNxh2wT19+Op5wKv/CtmGfK78wvwytH1234MA7z/+VWe+NM0J4AZwP252a+w5Gw0jiBIx
c6tr7BMhgc0Vfi3FZwiS8YUXcH4otlzKIJbZ+hR1xYz9hCb50q2OnWdRw8Cyo/y20CAN/Q9PZVIh
m7aiZHVWkyrrzSomNVAnXbRCjoZ/ebtLtTB8wkqgffh4LOvscwECcyfmvoNZzPsZLAOeSUel7hXa
aJYIxCPxvXYJY/BaVTn1kdBQ5RwIzEmi/VAnIRLlCiY7PKnRfh3QPuf3EMgTE4fnCGWCX4jB2ZUE
JxEzh0Y4OTRIN/VTUfXx5wyfosXtwl/yuqGRNVDjTVzEIdXOn2PcACEZTLaECAb9RHxrAzSVW0QG
7dvczjPSb4ce/w46fPU8DbHCKdWpRmi2Ha5U1xhgWIR4fPx61tASZ9LiJ0Ep6y6rzlje3h9biYvb
H0KEbPQEut8QrbFuaBAjM5Ln8N1LsGwO5/kmbqb4+8cDn9lYLIOJRhkMcs4Z/37gauJuHzfO7EHD
mZOXwFb65xHOzm2XYq/1ZpqTdqlOPLPADSV0AF4LR/g1hB5qWRQYST57xlAqTC1wYYVsSjhSF9Du
SINLGe5nXi2nMA1pdk4byHY18ZpeK1WVtJOXhIG5G01kxn0JaxEWVAZBO3jTXUuePn6r5yY73UXS
RyWXC97t+7fqhtCns8DmYMxV8QQHCwE1zPtjMaTR/+dQq2O/LaCJBNjkeDMzPNrn5HU8ZgkUvI2W
6uZ0YZ6euWNwZbdAIWk3OqBp7x8MB4Audype5oS97xW0oOkgcrpm0ay6LQ2T7GVRr5yCuSxfWKzm
p//hvSpuuig72Y/XxcdChS0HwC7PRvV3N+LOeWy5ZhwXHOVClXjuCDRRYRlAPJh06KsjsMW/N9am
nKFg5W6rTEH6cyd8ccfcPYnR6H72YQOVppZFfqHsvjT0CqmJmxp3h9wdMecwaUgGRXVClmwgj04w
8hsojYmzCzY55PsLI/++ya9PX4sjn2Un2W/dFfBb2WUP4yWZPLev64Jaq/V7eMRT1O/w2I6dbdT5
otoNGQRNPLah7W1wpHOMjY7uJtw6uQhwhceOoMX+QdgvNibgBJJ3NtJQxCnGZzwX3eC2GzDW2v/7
3KA/xfFsso3R9ng/NbMw840JC0GvSp30MLia2uHakVLf686FVXBu07QX8IpKG0elNfKq9/iji2Ge
vb6upkNQhM2JrKlipwfTfIMzz3T8+NHObWFLy51EXAYEn1w9GshWEOCc7PWu75oH0VndLWQyP3jo
rcJ0vMxfDF2MpGmfPh74zEwUHEYCcFn+XgXvBy7JAAn7Vhs82KLND5a7+o78LvlJox7xfGhh7wfP
0sCZvAl7YK6PR1+2rtVkFEC+ODwwHQWx0e9HxwHS6n3s/L0gIwUDB2eefoM6N7x0+p75nkBA9NuF
7VpUAqs9tA5oOow1jzkJ5VMaGJDlW1bAwdbG8VOvuxde65njAWM6DMOEAzGLC+L7B5uHuJG6TUPV
xKedfA0ZTe6ezCOr3/embV5o3557OoG3MjUXGxm79vvRBB5IU4WazavaucNaqsVZVUSaOe5UO2MX
I3GAv7AWz80bW0eRZHLFBAldDekUYdBaYTVDA8On9LZNFo22DBMJzzT7jvPorcqVNW5zp/Uv7Nvn
nhaaCGEijpCKiv39045x3kgsDEauwWxPW7zeU0ChJBy+IT+I00PTdVF1+HiinjkVBakklm4o+uSc
Te/HxOYu1xsurh4VaHVi00n3WQsTs3ZE7BEDLE6SrLFdXsfavCn7qr7whc/NJ+lK6AHUcCC+q2dm
CWWU7QbP3OaPDvlPHikVP2aicy5sRL+pBuslyV2BKyibH52L1U6U5BVimqqaABURKSNoJIDzCZmJ
lu8wZqL1hWmXA4pHRk/+rWqq/AQRz3nRs9yCaYqa9QeVbiWvIrhJrYd6wS8vABS/Qf31T+QUAOqk
RQuPZlV7aaZBFiPum57BEZAe/T7rymtI78FVR9ISsvF+qC1UTkZ8rYg0xXUryOevIOkFOa9jgroI
+UJ+1FWE5EKp2vjZ6PDq8ag2LeJiZlO1W5zdtPyIbxIqH26EhKb52YTiJnbdWP2QWoNdMObaunnN
dS6dTk5TEV9N2nsy4BSbKfyXy3Yqd1GUlEQZtGyeN/00xT9GYMZHEQXBL7OUWbvzhyUwtmeqQ40l
0A79QN/XV1ZAPuwu0+SUkzU0mFeW3mT5149n9ZntF2o/UJIwl9azu1rEMLpa5Wbj7IkQ5bPZtXjg
N2j4Px7FXv6a1ffCmRD6JPd9paCWv1887CCxX6SA4zQFkvrY9qh3MDHpiMEFStUnbEaleTeTnffJ
jUMMQQvhTF8QuZNkAg3BR3vpOL7cB/PsOCieSzKocIUbEIYMbRNuyrkao83kDrWxg+Vc1vtmwOJw
25AMJo9OUoyLW8CM8i2wfONX5uKuhGApmBQRi6X6ZJSkhW1mOPp3fmfYvxJlaOHBHpHUeha47XMR
kMa26UlpYHI33Sd3gFh1cEGskLe0tkZyfT1hstoroklQs8jEw0gDqa1Nx82TWJMOv4oQ4YZHQ4rE
KZyN7HxXI6TytwY+1yPhLRni4m1QhdK+sF3+pqeuXv9vOh2Th/fPgnn/+nE5LWhZO9IbMLjXtgiY
7TsL7p/Yisp0n7vIjH9xbyZQ1ajcqdwsi4MktHrIJaI2YMbNIANVHmA6asWRiIjBIJw1iJND73To
mTAwq51d4Mqyfhiy1ux2xhLY8ZBjOaLdT/NMI4JL+CI5p6uOpof+z7BVs3Q8vIIJAyjjxHoDXu/M
t49nnnFm5i0HhFruvksfdlVnpzhOY80S2KA6POabEG45/NdhKvYFN4ewedBFI6zbKgvd8YSkCHvp
bsR9OAerDreAu9MvhQ4l2338s85s5tA5WRAwFVwIeqv9yzHwzE0rQ3hWgbBmE9jGZ5An8UBU6Xjh
OnXmrGSohdXFXZz+6GqF626dD0VpE8Wr0WHEN7Kt8O2KFZHkQYtU/YluZngBCDpTywLt0VNgy6Kq
XJNWgzkyI5JCLAxoMilPHMdudBhMIqte5eCUiLAiQgspFoLx58cv9uzIS1kATA6NbQ2Qh80EnWE2
LC+zcJCw0Egda0l4CJkN2RfEIsMh08vHj8c8Uwg5BmID6ldUauxl71eXA8rXt3ko4NAo2O4YrJnN
dnCy4aFmNeH134OiBnNyjQFDcElecWYDd2y4wVCqOQYhi7wfnEsajh8ktcKBx+sfdSW2fSQyXDpw
+VtWGwhvE6iD1iN9lTUraohIXcK0V3pJZw+k2qp0F4dGfGGfOrMq4B8CVIK0w4Ffw4dxa7u+oE73
RoIzdi4egoQ0ttreKuAqfPzNlmW/fiA6HPAkaEhRQyyv9Q8sTmGDhTt0I7n5F5N7wIDB7Q8ahnzR
fVMLV9uwgamTIbEQxBJA4U+GL2HsXyq1lqmx/hkuk5VX66LHXrep0B7hXkDEvFf3CocNmdk3wmmj
faTZ80lNioNRZO2r6HprF2pOvJut3rrwbc9sEAvLjlXKybCQ+t6/ConuCke9WHk2UssvaWy3hDQY
/qFwBvvL1JBgcaEa+L0gVk/NfGU3sqGpWHQC3o/oNCkHBVL55SqWP+u5jURwzpGpu3a5o4dO7uhE
vFcyjDhNB9FAuOysLuzAZ5+aW+fvbVjn4v3+NySTPo1hqiuMiV1xSHAm2JL2hU8fVKpdYan4Eupy
ZqFCoIJjARQrLGeNJ2D+kcrY75SHzjN2MElyk32Fp9yudYhmUqXotrSvoyfIXjR+nf/L2XnsyI0s
a/iJCNCbbflid8ub0WyIlnQuvU/ap79fatXFIooYncXBYBqYLKaJjIz4jdruPYem2GQlza6nL3Kg
ke6eY3S4vj0+CishkzPH6SZ2ob20pCpZCLflsRrbVzXVwiPX5L+uJ/Tv42C+9siP++0gjI2DvjYX
b4dcvI21EhePQVUsgpZrfiIPwcK068ONKTfW1pj3N+8lChsA9Ra3LFYbkBxc7v6qyTtlVzlK15zK
Yqywc8LRfCewoYKbmJHlvS/aqIWfWSGy9qInXWE8p6rofyBVPV1w6Qr6H3GmmPjX6AUiZBNqUQgl
gU5FYBadgnDfDEP6KbAH3NhSvbf3XBhSMUTJxm80OhUcXMOwtXAXtVrnENSkwwcD13II1jiS4HbV
JFpwwFTJCj65wQgMszRkfTeEeRQe2gFpm11rW+YWamUl5NJt1OkKGEB6Wf/bY+DFnSY9ouzrTPPr
mNghZoqJjhWgl6sbJ27lmmQoKlsceXxPHLlab0JuaqUQGSk3X/swjn6nsCh3Lo6axzxspheoteOl
Q/nEJ5OzNgLO2nYDrkxuyT3pARBdjJzXtZdMs31tZyQmC0vv9+YYb7Vv16YSDgQtYhWYAwDR21GQ
ep3SmK+/DvOItWqo5cSRxPiOKPbXxyd2bSRP5+FLFYs227JAj9cOjlJGzm0MQXaXpnH5KoumL7EA
tPV4qLXgQNCiNA58l4LAIr1QCnRMq4r9kY+O4YeWUn+x81x/jqkwPesjBg6O3WzkU6ufR5cMfB0N
s7tIGSajkSYxE+kYYeccFWhROW29vjqi6JT8ePyB64OZoAcphYOdkn9/syvNxqtzzL6sa1wY8jCW
0hFBSy6IypkbB+B+KA30Fm0N8g0a33+eKm+Gmkh6MW0n0Hp6Nj/xXkQaP7Dmz9UcbRWv73c8QwFL
4VDLm9Ze7EUUZlJCmG5dLeQ80F/gSs2RVj09nrs7JiiYDRrlsmnL24K+7yJ6xEJV8exIjSv8sDh4
rWQVcqfWEcEK63PNfOkrYwAGkiZYpUa2l6HST60XOX6ES1H8cCuv2bjNVqpXQIhV6GMany67+bcL
OmLYkAqwRdemTD7aVTojQ5MgmIdJ9di8uJMjjlqEahFB/X/0ObxDZEYJiliGQe9HSQ96IsYvG/Mk
A8xtwgPS3sQFT6Z5JDyLFGvOS/ROs1K/mtnUpUjZYD39HBdoxABU88LvvIRN7zIWsanuWhT5k33u
qbPiQxUTmZ8zr8nJjHPsTzd+2P0NSdMUdqHmqmTDsFVuJwvjPqDPU4maWlSWPaJ5QZUcs2movZfJ
U7vXWfHSade3qVvuURtVxR4bMIzUdiYWdd/0XIzqRUGKzDjw9MwqVEqEeAVeML2vYq3//fjXrmxq
nh6kaoD8YSa6i91m4RuL225j0FTO1c8pZrjjfjLQGd2YFbkai9XSKVbxgOV9wMtukTb0HbxAN1KN
qzoU3o+sDzENAVf83iCLQHoJg6Qc7fEBfayxzdDk4jIvtI0G+n3cxYJN3pXyMgEwsPhWBSkCVKxq
DjD/8Jlf7yJgnOtI4GBlEKK2PHmXDKTuRsq0NsVyNxg8Sej9LqNhXCEy1oqZasnc67g754kPV0zf
OKMrgZCMg4cXtSgeAdbiOAQZwhLwlswr/RE8aagFer86rwo/moD2k60gtTKVvFnh8sDngZO15Cup
bZw0AayeqzHg/nHgoNvF5yGtmu7JLZQRCtMYefk+G6vuS4+wcYuMnIpQPJCCWPyI4JQOB6EgUXeh
t4J+oAp/s36qk8ExjpMyIFqmoS+71R9eWQl+NckE2SsFIn3xPiFP7McCkflrWeXWdSLOfZxFEm40
FVZHoasBkp0SEXTH2/NfD26RoEVtXEmdQj/gEbxjL9bvHh/ctRXgPFFlhgQB8Hux3sUsnMAY6oHw
R/XvY4Hm0YjaiW6nBzg6JsqyLdHjpaAdvTHySnyjt+nwsuYaJGLI739z5RazPbpOWY/XSHHqs4ub
IQKcRfKsK0V4nUrMLR9/6Z98aBE75HsDZBc0LqD6iwltDZzc49Hor32K/c9LrtdgFPG6oBsGjKz5
wPzg+Yb7rpC6zCGda4T0rGNotVElXReguA1VhBVPnOeJdggRKg3fj0gBfB3iGbhQZ2bZi5PVBUYg
aVRpX6KQe303QoTHhjzlong1MCJKf1QUMV4VEWnlJSXQtacWsRDnNGQp+ss5KWT4KXP73N5F5TbH
eeWAYwZIAIHvRQlwSS2LsEuqDC8RV4RWIVmiJoMLyFhM4Q909Fv9/eNJX9levFtJQFzqF5hryE3w
ZpGdCPSbWQtxTRJj+hwoaPDHILZrwDFCP41cezgbafXw6fGwa3sLODPtQPq7vCMXIToqalQYTYgn
GszHD1mIeYGFHekenrr7EWCB2LiW7t9PGq9Yivf0IOnTL1NxKPsdOSkMkHiMrI9DobW/UN+L9kid
oB7ciPmXzb6S0szFxq5eiRKSlA98GwYfrLdFjmxVelsF2OxcOxPrAFoG4myF1nh+PJ9/AvHi7FBf
hE8jg5GuLgN1PbvJUFc2xNK4Q2dIWIHaXuxE0692Rf+B41GmM20fV1EOGdph85PVsic+d7gAp7u+
MwLxe8w0uzx1OAA3HwK90cEOlcrwVccP3tz4vSvbziI6U7ZD2QZg5WJWcAfCPLxJaMjCcAHTZ1cf
pizDO6MXRtrt4ibIruUoMu/weJ7WxnUhiVNxhrVJaeN2u1eJgdoTHh1XpXSqS9aJ+KPZlJhy96n2
nmSiRVW5ib89HnRls9NBwbKE2AYGw1okin0/YoUgSb+GO1fInKoYsbm9exy78luAEdz18XArO46Y
TZ+QLAQU/7Jp0RSpavZ4yV7btkOvx+k9XFTMKtsChay9YABB0UXmhuB/y6tptmq6yLjKXi0Q7/Nh
CI341akhIiEDYVriNEaNedUQ4e4BFaTxZ1WJTP3cm7X1jLSXOb0+/u6VtXV4vWCuwnWlYcN7u7Zj
UCiIQqvtlTdoPfqu2dYUBHU6pp1ePqVoA+pHLYvK/167kGEMQgEEWrrqxiLbmNNUjansQwPuUfMP
AlxNszRsLz1ZyPHxJ65k15I46wARJrfloXb7iZM3AeSNq/ZazpG2t0Jb29WN6u3VJGa6jSo4a4Eq
TjFn6RRhdfnl8fBrV5NhklbRD6Tsbiw28gh1CI1UaG4jvusH2wNWvjPJAptD25eNurGPV0rdwGBB
uEuQqMxBF/lAMsOXiPVKXNHwmYOD7nSolhW4mXwoA873vnLyID7VDnfU0Ygzk6JkooXf1Qix8I37
Y+UIk2sDrISVSb631MXJawEWX7SQMocS1J+IuguP0W7nYYF1wOei2Cjy3u1lwLiyL0UFB6QOL6rb
hS7B6om0spSrxiPg3HRKg13QFD4F+OntaHcY/tiinvh4ee8TMEblwURoZHuBuJaz8CYZiKqqZ59H
oc8hS4xTW7qWtH/yOoq2IBedPYDlzu/ccDR2iRE1vzo4Kb8gu3jDrscCYEQLNTWVg1026P4JpAWR
4XDzRmYx2OscXXRGP06zp4wHq0lH7Lgwokio0+Kzt7OogkCByymon0Rptf8ElTQsRZKw+aHil9d9
QAmyv2J/GGiXpGrIFtBqRvvu8STcZQrMgcx35SNWchkWe9xRogq1viq4jphUjrt4dNLneqo89lmi
o6fjBvpZ4FfwOqKten489l3k/jO2jF0uHS3bW4ydIbmDzHuNAL+ux8euNsQ5j3HjfDzK3V6Wo8hO
pKQ0oCm1OFZlbjmBOgzBVamT7GKpjXqcWJ9zUGEfGpVGurGX78/xYkD52W+2VVMh24m2HvANTAiu
TYzJg1HO4ftwxPqBf8LAbsKVMSsKC4c/VPmdGCffv/honk9ELWo1d5Gzipyqxjc2uCJCXCGUa2ln
qPv2Hqhq+4IZbLERvO4PsA2LDoaQpI0APFtcRkhG0rdPzOAKRHPel7anvGBciU7l1Lko8AzGOzgW
/afHH3kXnylZvh10sbKta812igsrnRJt2HOYUd4o4X/0Xbb1WLu7ieRQEK4A1OkItaqL2rZNnyUL
wX3xOGzCj2OAlVWOMNkJKic60Jndlh/TEAFK/BbxBbWHfiNWrX0qsY/8UVZDyCFv9xSz6+KO1EW4
tzfW52ici2e3qzFkwQoxVTde+quDgRRAipA2D5n87WBIWbaIJhUMVnmV78xS39wJxg9Tmm+peK0N
BftfatjR5CX83w41onFqJk2GhYvtVQeRuPhV8eQ/tqmZbUS6taEkGhLwBUo7JHC3Q6lNUamhmEMf
9LryNGlK9rs1enFwJmOriHsfcmg8mR5wU4YBxraIAKj2KpN8ZfuoOsK/57qwjCE8pcGQHmjUzMfH
5+A+M2V3IpgHZx0sJtFUfvrbiIPVYhwOduxjw+Z+AXkWQJMK0n2p5Nqx7zoK7a1tnLoEGftQidPn
quqy/ZhqxkYN5f42QbOC9wYdBZhdFFNuf4iNl2RfYWziY5+cfPBwAt0bdhPvDbqa9NEmaxejs4T1
Um9tNILuwVvMwduhFztJKdLM6vFw8etZBXy769pKWEfMHtOXGR9YzNqaOe53lIvrfgff1vA7FCsr
v8sCFa5Y3Almr8aubmNt5Mm8eanyu6TuJrwAiFwoMN1OydgVtswWYx/8RnQoQCOfsZKOTwnsOkTj
s+rJwCrzIHoq9uPcROekHNS/2Prkc3wb+aUBSff2N6BS1OooxMZ+KixnHxSNistGh8wpvmUb67C2
9aUmH0UtQ1alF1u/V8M6znU78tNq/u7lYaHuXQC1B+xBnc9F1SYbsWrltv3Tt2IkSh2AyBaR0YjM
viZzjHxkHLOTHqEcj4FQjp0BT326qujMWY1Inko8Ld5bdYwzqQSNPl7lta/26ELScyCBJadcTHDq
uAWuBbEPDsn9V22E/b7H5eQkcIF/wsSIH/UXAwIWo6aAVyHzfDugowEwyjzipoaSgW/lavZpUpL8
ycFU4yOC3PbGNpYfsNzFAMq5AWmN05BfXAll1KVGBZ/MR2EqPDnDQA2hGPEJK7oEw1bk/A4N/pSf
/uIrOYUEUgAHvDdvvzIKSf0TIAA+DsjjD9TOBXDyKHk3WBA/9DBuT4/HW7vlPWAFRC6aR7SObsfT
a8QGROFGvlPb8y4bMnHW8v7HZAd0OQIAyDgYIGZZ4BNTZNPvx4Ov7WR5bnjowutRreUdb/UloFTM
rX0gy/Cl8IzIxxMyDi53iMCiN++RFKdO5ZxCKsYvFOqNT0U/R1uUfnlEF2sNHlPi6hBFvWcX2bUF
2mnsQj9D/wWfQjv6XA2KupEmr44itdq4/OldqItziyPj7CK5EvpTXBu/Kct+xZDP/P54Tv+0Ppbf
AoiK7i48Y8BBi31rDLZV40upXOk8YlVhN8n8s0Iu8V86EHgOxHMsXjq1QsMDY7fEV93I+YcznKVY
Ao7Afmi4NOYutgULokTBjNW6x7bcaQVOPHtaBmVxSKPaEoeu6KmEjGWaKlvXu9x2dx9hyqIA4FyZ
wNxuy4yM28OEhY+wUW3aK8iWPWMk2brnUuTJeMIiAd5VZuvin7arauegqH3yhAdk9RqKLni2y8xF
nq6gnb5xsazEPcBJPDL4VXQelznVAOYkKyxFuerI/J1GXM5OER50v/HdUz+ONHM2wt7apgEEjSQQ
FykKeIs4y6ZxlB5rcF+v59639AD70U6ftjDJf+obyxm3ICNje8jjmC7y7Yy7Cg80Y87Qfc2SzAXP
aUSvUWCbX6F71CmS+QEm5TEE4le9c7TxRZmM/GJ2RdPv5zrAicHA4N456rl8A+WFNf6IHJQodoZe
uOGhLnOTQqWVufhNKf30T4OJ7s8G6Xj1rOFLBTPEReFmh7hZ/hnLZkyUd6KfXHEZ8rjwjmVXtiPy
+xU/bVbBXp6G0bSaC6SCad6hhFg+0W7wAFb0Wvo5CGqh+FrSqGfR5voPFQ26Cop/FzZnXa+Gfx3+
c+n/iUglkrdGEzrHtiJ5Ouoon4efHx/ItQUkMwaFjPgYpcvFxDr6nJbzJCJfqJPhq7Vnvxvatrg8
HmXlttJYPJQuiWNI/clt+yYfxrUTFiQ+nn6VlOpTUw31k13ErZ/hQ/ROVbyvXhlo/zweUx7C5Zax
pZ4gfH3JzFx8mUBzSM/RL7xOCeIBY27mV2zpo0MAwn0jIKydOugAcBXA1FCcXKRzFqqvWT0r7nWq
y18VfiU42qTTZ0gr3vsg9FDafPxpK+PhP/nniWHIzuzi8YtKflig2KSgNW4gGa8ZUxXuMLkbqFyB
zdX3jWKoydf/PijYAsQhID0QYBZBT5utDOO9PriKWNGO0LF+OtEs/Wuq6IwTabYRWVaWD118QBxU
AsmnlkAODBtb/Iry4No1IE53YyijOVk9vJcyNpKNFVw5BrIRKNcOrwPyuNsNGppGFar1QL2zxFgK
pwXniovuFnRWbrnFloTbgKMAoACEgJbPUMMsnbCypQa2OhvdaWwhEn0DPQy7oFfN6JjhkPQ0ebDL
j1WDJ97h8QquTCnQECjzFIT4xGU+MyW9BQYnU641wq+Us9vk3Hk4sQ3Ix/z3oTzSf0SCkZBAAXMx
nxk6GJGRaJnv1X15wj4pfaEnoaHnXUzxRgj7g/dfTCsiURIG+6eltuTPJtDEFH02Mt/JY6849oGG
lh9iJhYGrlbf2Ph4N/OvBjmjf+nMAwNC5WhMMVXOzP8h21q/EHur+WA0+J8dq1TP2AFh5J6wQcNp
dCiknInhtjm1AmkEz30v2p8IJam/DTeke5mUyfDZdZI53jgDK7sS2SLq/pTxgPcuO0rmiDtSOCqp
X8Vec7A5aofALauN4Lw2itTp/YNvk9zR271vcj1ZY8hD3TLn7FIN7oyC2TRv7Ii1UTw0KemnSjrT
snczhWCUXaMHEZdX4jnGjXbflmKrQbU1yiISdzXDDHqb+bGVuwdjtKMTQs7qRrRYOUiEiT99fPo8
8CJvZyxlFKgtTeZX6L/sB7DgZ3tIypOpzmIjK78PGch40vgB6UcL/07hDXuusW1Ry/G1IERgkSdH
cwzs3P3Uw4EPD8YgfaN19WI46X9VFUennT4+x1fqZFoQH26/Eq177rrRTH1MtAvfguopfdQmP1K6
LYrS2lfKhgMadrI3vtTVBzOTQ6wMMx9OusjPUZtgMtM4KLzu8ctWul+60+N5aGJ67ItxsoeNg7Y6
PkIwlAip16E3efupcZMOsI2YZVFZBZTgIXyHmqG6c1sruuTRiCNW7amnIc3bjZHvtxKTDL+TFps8
gsvEVkBWjsWfkWdVm/corbk/IZNa4c5FyHBj396fDp7R3EC8p8lW7owFCsyXujbrOB28tncCX75n
UHvd+fE1c5/sIdZJcR6PZBg6d7itxCgGyHZF5qsoKhZAXEZsJ6W3eglrtya41pEIXmyqM1udpZW6
K0PLHYvUKjt3ecE2alh0rZHmfmkWE+7rzfiSZYmtwlPQil+RsPqPoi2cw5ha3VOKREaKIWJWwmZ0
BwzPHs/D2tLK5wpgKlfWL+Sme5P0hpZaJlhBZhRAqy91lDvXyIr0g5rG0ZfHI63NOHUnadJC2Y1b
93Yko5500dkRmsFxnF37ylM/TrTFcXeu2i8NJuInx5maDbjpSnkElD9yhkDFqCwCN74dtcWfyOrz
MPeLvqxOEwJih1Kzxg8DyLIDQp6/p7rzzmkjOoz02gKnSODbjz98bUMjCUKRj+IKAKtFuI+VIYiz
2Un9hir6uatddAPo52+MsvqlDOCBxef1SXv29kuBdYSaGlipP3pN9tEQRe/tVH30kl2mVRHCoNMw
PZcijI6uHee45VX28HXWgyLc2FL3iT8XKDUgZhw8Ge/t2x+CJLowOy3N/KaNgVNVhjP8rFIPn5N6
wAQVi+6tw7w2w9Q0QcBraHOxkW9HpFKt1VabZL5bKvM7c0AaYnTLZqNIvXpw3w6z2EtNV+BJRfrh
m0ZmvE944/spyq+v42i5T14zNL9drvWnoQWUALcwsPGOSeM+3Td63/xnypHkPSP9IhUj4UUsN/ZI
ZTXM64Dlbj2r8FEyCmA9xGG3hQZbXU6as+QQUhnYkn9/EyEidZD8cq69wNTrk2X8Rkjwp97hQlx4
bbXxaFwJEqCEAZ9RvJU4Xvn3N4N1Qh1DJzUSPx10PfmSKr1Id5WYK/c5tZ3gbEUoY6pqN14en9GV
j5S6mFCBpDUW0fB2XNw7TPrbVuxnLTioXT/zZoCuScks1tP2SS+6/sPjEdfOKxc5Y5FN0IFbLiDv
dATkGsrUdjFQmN8BX9YxnVCEAmPNpe09q3pvnMJqDr1ThSa+47eCm+mUY1dpftn4NQYfePs8+aMZ
SHWF65CmyPII1aZAkKJN/LovnI9jaSa/cNNuXztENfoLz5TYOmeREiP8PFf1xRNOfORJ3B3ssY2/
IFtDb6pttrK7tWWhLwhNguAN930RShB30FPmJfbd2e1ekqAuD5Xe9GiYleFz5HTWxvZb6QcyDeig
SKayLT06bvdBTwyn5dMzoNEVuywKqkMfT+ZzQx/93Dh2faijtIE9DAHfNhScTosU1Fyo/SAT7Tc2
5dphIPECDy+RijxJbn9M7CUdxgFe7AO37i0QqTianqzWm77VjRsfesCyV6/S8Mx6vBlWEk2pfQZN
ATUr6FeLvRAOCHKlOd24EE0SPIKL7NC4cBCOlh33z73wPhiJ85/pCCTwVIugAP5x8rg7+TA1XVCY
tADVwDnalXDeeXNpb9ySK+kOowBppULEflrW2yJPzz3edrGfWIoEY4TYsmpTcJhy19iYxbWh0KGm
9I6vOCiZRWZVANTBt6pIfA+lLntfiwbN61R44Lfy3sxPj9ds7aTwRby9iCj0vha3P3SdsWsjJfFz
FcIJBqz6XgCMuHhz/HMGL3b4i+H+9JtAUoNuXW6RZC7NuNETX2/z+kr73j0gON5eedWmR8zQtizA
1iaThYPbITnEKAndHoUiR+hZVxivH9rIj4ZgPgqt8A6lqW4JN6wORY1UeuWgHrDsFmTaOCnxiPSE
kpNHVTNEiHRste84qW6JispffRt0aUpw31DwIr4hyXz7VW0bovRUjakfeCkpMY/loy42GdgrNw3D
4AYn9UpknUvG/jeXaq5RYQAsxzCNl+31JknPvMDMY+WF7jnKDPeDNHM+Oxj+7bCpM5GYarZsEu6b
pPI3oF5C4g/BYCluNsJ57FRcjXzL6tgwRPHL2CvTc8J674fKGy1kTXDEjbEcPY5TsiUJcR/T5Pg0
ZwF7Q+JYng8V50sR6S7pEtKt8CPt5il1cYYP6VvuOxBNO1T2p4/CSeONk7m6yDjPUPaDkHaHuBZa
C4bfzZn9PMLKO4nLc1uYxvHxgbzftbKsj+imzbYlA5Z/f7PG4GSLuAb37I+REgCl09T90GjOIWwb
ZSOwrU2l9ucYEmmAtS92LR+qKZ6oGCoQ5WVwHHESFqrljooJ6zSN6gl06HCyRIvc0198JXKHFACB
1N3totDo+0IxLNLD0K4nkF9J8GmelbE9KA2yeBujra0cFQ96hpiqE3wW52YMq8xJU4JOgKiysRum
0P1Su6LdsgxanVByXdBfGKPciZXHGE2LOS4TCgJd05+Sskq/ur0+98gpuyN29znPfn5eFu4y0wg2
njVrOwdCAMVV2jT3DD3LiYO8LNLEb1Q99/N0HBEMsbILqo5bE6rrKwGPRI6HC5QWiRK/3aUOdmOV
8OB8zlhdpJ8kvRcxPCOcw4OmN536nXVQugv6Xxq+U1o8MOvJoE8HA+SdsdO1ieds7JpVBGbSSl8n
Mnkdf5zWbS/ZPLf/iFGv2t3cVf2lnabAJnGexviiqr0R7ObJjIz/njFCTedRD7VBin9qi9e9HqAi
1PZ94kcAst7XYVWfnADtMaVQo1Ol5NE+xVdyH9fx+OJaw7RL8jj/nysi4H1ao//FlqXb75DCkjLC
3rmd4ESgZG5ZA5iEUIh349wrezSknY1gs3YwZBAF2CrTjSW0IMmiqBAuyIc8rfur5TTKpYmFu1VI
WNuZBoBSaX9BwrZElM6925eaPdGQbTT7EKEgs29Fl568LHQ22ND36RPVfsi76A2A+4DmdztvREqc
VJyB1GKuxIsmdO2amZQ2RzYikkjudHgcyFbvZOmkBTdZ2q4te09dOs5tZMQ8OGdD/YmPz9QfhVP0
5lOmOYUGiXiw6l3muU2284q0dD7EaGa/R11+3uLor00zvTaeomBpgdUuElVquyGWGyhbRkamHFyz
Cfwo8ZxTkhtbmkirQzmyCghjFjzZIm3EtNVrpx6McAkNsD9oEJG0l6Ga3H2g9bSKH0/y2qLymKPk
BgqG63FxGKI8IrtQUt4xAp+UEXzUU5gAV/DiwPwFonMLK7y6qHwatWv5yHCXont6VVIXM5hJOxj0
bFeFU/ZkCNOsLlMLhmE/lBQUAqcKv6CIl9RHOI/hJR0rY6tmszLPUmlE0lXpF9jLONtCYYU7aPGY
GuZxn2tz6u1AISSXvhjq/35/UKmXtXRqfXCuFiUbPetYaqxjfbDS+sX2kuboOYO+TzUoLY8XdCXu
0BPmEUDtC3rGUkgqHBozymY+C5cB9ZznbXUK1GCL3LIC/5LCv3SzOJbcxkvtV+yiYLLBxvDtsO3M
3ZRm4y8tCbV/wUa5yFoWZbSDGqIXT13ZV1a0M2p9fLVnTs0xi4zqa9nYdvp1qJIhhYiEqEJ2SvSh
uiSgH/tdwkO32aHkk0r0j+sczQlft42LYG0H6NQ9eVxIisZSEARfU8JdSVdWsY10b9WuhoxUmF5S
O7M2YtnKMUP9QMofoe+lAuy6jZ15Hxu9PuDpW+YTsVPphLunGFr9iDtlPBlmMGkbB3v143hZ07Cg
/Mlz4nbESMz6POUkuzgzTS8dHN1zrYQCmkXnbWTvK7kZNANpYkrOCfZicTFUUzn3Jd6XgPzC+AOS
0Fj0NLiTn+Ur9QWZbapyc1Kfqs7Jt/DBa9udvqY0caEEdpdajGECziNn7HgecPAA03kUFhzGx4dq
bTLhKwI0J8uFsbhYvtLotUDIfhs6RTUq+yQ7vj4oyf/Zs5mcH4+1tlV4nIBegTtmky3dLpymJEmi
tyjOJLmdHGM9qp4QG/lU6X15KBx32ODtrw0HfRrePo95Hkfy728eRUMssOIDi+cXYOcOLffMt7Cr
9J1i9uk5N6ytFtfaVPLOJvtCyEoyqG/Ho9HDPaTRVAwj59MctN2Vf/PVw3f08nge13aGLPZQMuMp
y8v2diDeZBMuwQ5pXtAHTxpi4MckzLcazqufw0uRpgp4Kg7b7ShgtLvOdKkpiSl0ULyOp3dl5eFj
o5jN18cfJDfZohIie0VoDnBZANtdPLXSvgRIVWWp7yIzcFKIivTIIvd9ocz5uW3b9JrVgbrRHFyd
RVRDgHDJKLk82wg+13UdpoQRjDmOVsibQ22q34+/bG0PAovmiqRlgErgIoCMEL4Q4eR9gEswMJ0K
5WlP2j3gSnZQtGJjHjdGWzYBscpuAbZ01MnK2Hqusvw1qdP0g+Dg7at2So+PP25th1BPoY0tGci8
gW53iKdPkDOKMPWnHrJCByRhjzRTh+CO0A6Ph1r9MiRoARihs3MX8z0XHF8yshlNRfFOsaFnF70N
xT5OYvXYRGN/ejze2uaQLvU8yHmuUrq5/TRDnz2ncKlyeKmWnVwP0k+gpP/Zd4doSDmae8pEbQFd
ittRKrMtc3yXU992e+9oweU9TpQFL2GnN3+xVnQ1qDfy/9rdiwNpGiND5ZHglOjxqQziyDgo+GId
BwCT+cZga6vlgHWjiwIxgczw9rvKcHaa0MgzX4nUngZ0NOxjpyl8daZ155TtFkJlLX5QoQHCYJpS
ZlRu1DeRHlQK9JWCS2zy8uJrk4t2Fw5lfEIGQP2qFvN81GNlC+G6MihpokTT0nCXnbPbQdmHeZPK
ojTFldYvs2jKd5mwxX6yRbi3ldye9l3T/vN4Y66OSh/Kky0M+Cby728+VXH0Eg2tOfHboncOMS/n
M1qhzilrIufJ6bTihPmYtnHhrBx0wD/SdQ2jQkl0uR206pHrqrAP9OF4pu+w9Ys+JVqcHnJ9NDfA
ZKtD0RklxwYEymC3Q+lOZHoI5yc+QnuaewqQMX8fphyia2nzpNl4UqxsVOIJ5udQz2BKLNnkox7W
mREFvMPTzPm3jurg3Hd1e7biQWl39FuHjUtnbfl4afM0+0P4XgphMIlzgdgJnRMlUfZxjJi/bkbh
xYj0/lSApN+bardVSZGJx+J6JR+lgsLpgBS1XD69drvexjzWrwut+uBo4zuer/Ypdpx670R1fJ7C
YjyPQfsXGRFjoghB+kqSuezbaEXTpQBTKC4qYZvshWbSz88HqFC9bQd/sZYmCFQ5HiC1ZSEDmEAQ
2ZSJ/M4J8+40daH5qTKqiBpYCS3rQwSy2d24llauCRrTgB9R3uBWWl4TaN3ntP5cKHWyr2F7Rfbi
hpsAvLVRsLeQ1WEQ0XQSbs9EYtdQqwR1b6REEbCeZLmx6ouNoL0CcJFmbIhlSBSR/KLFMGE2VJYD
wrA32tLbCXs0f3oYsn5oOIX4EyN9gY19USNEoXWxeQhD04oOcwzmRMpRbRQW1n8OHpbop5NaUJW7
/TkE3jIH4Eh2YUg/1L7M90XR58/aXNjfK62s/ik00e0STckvGT2uQ5fW4iUcy3Aj+q3AApgYQgyB
QkrmLdNTrBsyDq7GazpLrWZPrp1f8DSz9/NQGiUTlXl+mE7z174ZwstUWtN7RNbUl6iZYndnzeK/
E2ZlRcshKafhS2a5yE6wBrTnoqTOi8flr6z3Bt5t6EUXtaefEYOuN6oJf0oeywAiez2UkoiTgEBv
l6Llni/DjA2olnMyHufQoeFjzyj1Hue6rItdH2fR4KOrW2pQHQf7EyrvEaxhi1r+fnQq7Tvmp/UR
bs/wf+oQZfVBbfVe7IWStjhSBwjVoQVex7sG6wXn3M9j+DHWRmEeU11UTwHCXOquRJ8wgT3Slv8g
SKVNZzK3FJ/fJhGvFKVrDFW0pvk2GnNs7pAuG6PDlHmxeykse4oPOSZ4H5o8h5s3RY5hf6cIRyoJ
/Xw+zqIzw8tYl6H2XdfF9CWnf7XVBL0LwxLMQZjgcchT4A6zhZVQ1XZ2I65xC4+6UzRv31paee3Y
widnnIQ/suAf6wxl58dJw/3IACvAaAMMkPnmkkFlJxMnXtWmawx33PwcJF7i/d88tV10TlMbY54o
b3BFJgHFdNjEbKrc+AF3155Edki3TgD8/OPSeaEOI6FGjjJdg9DN1S9Y8+r1S0jx/4wyfPIOS6P2
/VSV4T+Pv/vuemdASoZ4SsBj56Un5+VNshS3aN3PqTFfyQaxTKe7e1DN0dkNqMicpgFexOPx7pIX
fANlUsYsU3wjbt2Ol6XcpnIa8LIGTAqBwIJHrv5P9N2wcdmtTOjbkZZX+qjrRWxV+J2LckiPYvS6
vVv39akosxhCewRSaJy2dAnu7iH5eVJtilyQ1+yy1CeSyYThxOfpAfZcQ2y4PiSV5vp4EldGYeak
1wkldFBIi2uoLvt5GiLNuYq6SC5RY4RPs1p0GzvyvlpPFkbopFYji5Y0f27XShROguWSxTD2PF6L
pIk/dFOT/qh7r6wgXQrN2PV9hlp/Clx7pzc1nXvRDRtfu6InzauM8gCtLp6Zdz5+LmjROMli9xrQ
ialxkYLVY+a6+WrWk/05NSfj38qyspemMpqXOA7dUxsiFrNzGiv6N6SkHBwHEbrOrmhM7fXxUqyc
H65eelQgemXGuoj7ih3r7tgpztWGELqvLB1ZIM8bnwq1mZ7UvtgC4K0sPd1Lmb+RqyJvulgTO6ty
uzRG56rGbDCt1dKnKdfDjSeG/K/c3GbkUSjbEw+p1lGnXTyhOpxpwWGxwRTI6hnABTUY93qC3lBh
mOm3po7gV2Bi+pyNcFm7Mgh+PZ7WlcNLx4QAYYELkSnFYuuFolBFxZInKNN9hEMS/T9n57UjtxGt
6yciwBxuSXaa0Yw0ozCybggFmznnevr9UefsDTebaEI2fCHAhqqrWGGFP0xuB6r4HESL2VgRm86n
uQz6L/eH3bidFsIbWoSEeUStqyyO5lSidg3DCtXs/FYz8F0N8YOapLE83x9qa+PQSiQwRn+IgGH5
Kf+6eGU8wQGiqSwxupVuIFsRT52kuHLWOs8KDqc7p3lzalBjKG0gdwB55Ho8m747lWTduljDXLg6
8JAHe9DL19IZ9jCEW3uUkwAOjQYRpdbV1EqQKamKTukFl1pc2bJReTaGcX69v4C3W4QsEZUOeJi0
MOnOXk8omE21HpTJvkCHlB+TJJSOOuQEVrGrzmgDl96osmvvD3q7itoiwYNilIGDOI/m9aCIK+Rx
iqbMRc0jg2hS1AdCGgOfwUE5/JehaBtRxWZLrmvzXVJR0B0b+1LOcXQsF7W8SDfmU54E0fH+UL9h
wtfnfZnWAsCCIKFymV1PC+ZoazV1b19AYnRPWFtaaPVVefuCwA2/zQtaIH++LHdqTYxZVouHV1po
lxSwEfT7QA4Vt8J5/jvWi4g+4OoXam5bJkrpom7S5S7w4CJGFq6Rs4OdJs0D8FXJ8XJS7idC8nhG
uK9v/jIHLqPQ7SPScZ/8C84f5paIAypdTTnHqrVnJwfS6NKol0qvM5NKO2iicFJ3Qn9i5xK63cfc
BYxCM4b2DxjV61XR2yqOTPiOlzrCSrLGle6p0im23F/824uAUQh6acEjhYYF4PUoltVK1Bc5mFlu
DPIBZlSYuVpoWI+4Fdmkk7Pk7OncbG3jhcZJi+m3uvnqezfAHUs0YJyLOk084rhHtwp1jlnygLHX
O1pCt48JJwb2PoUHWsV0Ma4nKGHKWSMOZlw60ZXfaj0Io/NYZwluU2OoQuOaNPtlMieoTnOI+46v
DJWyB//d+JZwtpdOLwRFNAtX3xJ6kVRheaUTDSriECeQmKdQmfz73xIrBCazOklUBkCKLRcE461W
tsjnsetZdOzEkmL8og2jHX8TPeWJ71aVICUEQ1wdTyn/k+p2cZPPbmAESek3WRAaB51Esr4ggZti
CIHBbeJW5twJX+KRT08lOGXD1ZSuAvkS8R56ALmq5DFxMvxLIDFXvdvTT4n9StaotrRs1+EDmrVC
9fAVGn5VOvnmIYrrTvUUdFck18gUpXBhYzbZUcmCIj2FmpiHh1mZtf6DFFkoGiPaGU2fcG2UPptx
UkVumIV9+GgMdlG4TjCG/wSmlVq+Xlmt8Os+xoZJNyNgZjQYe08kRZycZNmsnrH3irPD4ucgjmoW
m+91EuTINSFj/SwRHD7qRqC82HSbPjT84Ed1dJTID6NQ5omkZd76QgAT9qU+Sep3TRgYsuuAF/ui
dIqdepEaNCh4oDn+PHaKSL62gvPrWmbYoQkazJaD1GreVN/spLebH11WBjiKDpkTPRphUczPQpaS
L908R4Ff1+1YHg1qradBLbTup6MN8Uc06PL0ZJrtNJ4RMBXlB7kkf/lZJFbaMF+pCj01MtslFRfq
x6lp9REj1D7JDhXuBuWHBAlS4ckQouLvYMFL9aG1GySQJBZG85S8UUMXutLgnLnmgvgC3ls0npjU
6EEvq84+mmmjzA9DjUWHh0V3J73PusEcPdRjU9u3rbAP/jKrxHzoOlXHQgFGAZb2GKx8lYympdVg
Kun0KROV6vh2a4Xa+yBO9Ar1kyJPPWsuY/vLGFr9+E7U/Wh+gcRRl99pAhKbqFbTnbVGZfs5tWwh
1JqoQfhO6gL0Bzi/XN0C/y79EU04PTmHOdTNCw0GSprZiHm6j1ibGVPuEXV7BESCPSxiLc7sy4mh
VW9DG1vjG1FQq7pZrarfw1qL2scyLmS2ZRvptTeRDMvnGTLxRNFkEet1Oq18DymLnJUeowW21irl
8lia/fAy5W0d+XyIovG7CLWfluOk6Mmha4K5wRBYAFsoUZPxBJH7twHt2AQ7mATZfz3r5pdUD/TM
tXEm/OGINND4ozk9lXk6Y8Asiqj3Upy9fgRBA5PNSvOkeixsZ/rltGiPHhLwLdkBd4VJe0Q5FBle
q1OWDgh80vgoEPOsQMNYoclrZmSth4etmnntYHeKp2W29qMxcGg71ArWgG4QtI7sAZBucz9UGzn2
i0mK87OS90qOmWhQFggkOMmXcir7R9OINNUL7CB7kY3ONA52YlQK0gAEfw+VoyDxZQkruJAQp+N7
IoL4KRlmuTzRAOvgp6PFJbu8B3g/TTRtwney0o3aOcvk8WMGlOmnYZfd6OrZ1KieMMw+8sdxCCuC
Bikx/MCkqk3QUGXGyZEj8TQ3dv3IqrHoGIwpg1sDkc6RA5YLREgSp6l9nPnM/sskd431CyxVbx5s
sEV48k5z0KBPrVIImY0i9ZKWpMWfCDCLX0U1mMrPSZWHL1PcFR+UTFU+G1EbhKc4yuLLOLW54s9l
V2uPdV8jT8tfoV0GGxVvt2wMXJJQlN1zQ9h40Un9CduXTtut4W0gOlWeFN4APeqSo5GJ8SiPWuRh
ZjzRia2VD/dfnY23jYrVQiglecGeYBUJ53IzDfo4WpcUp5Jn0U4zWq2WvZMTbsTbGigHiMIoUi3q
wtfPuJNpPOODY+EN0Dl/lR3cDJcMzusFrlZ2PCjnuIHn8sf1Isgfi/w8VKSl2bwa1ebWzJpeNy/Z
NE50KyVMQ+YwcVXADzsB98ZnWxrMED2W2dENup4gaGzMhgrZwXlnpLg/Smn6j6RJ0zMm2PKl6m1j
B1O7UWChdgMKEbkbMt0bTtIU1iyihjoOD2r41IvU+oXbk/bGkXc+TZg4+UXacYXo+JwHpqi/JnOd
VMf7u+e3mtgqZIHiD7lzSTOg3a+S/QRqRiicWiLgaI2fkWEXnEbJFpdByWXLTUf04l3LbuW/ZclK
PyT5MHQut3b8XtYT8V1FU0h8yqM0CSh454tam2qI6bmEQ527VjwnrYeFaRz6DmRV1ZUheSvHrlOs
wGuUBBpp0YcOFw2qmeIwgKF712I3a/uIqSqj25qZhGqfOdujNyDZlb4bMt55d5hH2ThXYah8Ap/m
jGewUyWxRThor+3YBm+NWcavXVNkqp/GRtkeCGWi7jRjDfwilLSI3G4ckVrsyPVQJZxrfXbHNGgB
JMb69NFMe8Tx00qXJ0TreuW9M0mm7epGnr0C0M1NP+jN4tPQR1bsyXbFU9QFkkn4Qben8poph4Zp
1Z3V+vngVDmF/L403Q5pk45kR4pfe1kZUteuogbB7H6iR+CUU/FilFGMXO+U97VnF9mkfigSEz28
SNeK1k1Se34ozK7+h/q7+k8fYmlWgU1ODmPY59/SFCK5O/GctJ6Mw/oP7Je1Tw2I+h/Ud4O/+iZs
ftpZrM4PSZ+Iz1hPKoVvM9XGDaMeEnFvYHmbWFJ2zKIUfkpAQQGrNiWtMgCSia1/ziXLjHZqfBtX
mEOGwGEABATXd5Uj9KVlZ1ITOZewBWqh9eV8VMpyr3+3kfZwuiGTAUFeCiGrJKCTRQAmtrEghfb9
p3RMiL5VDdE3wtR6r6W8MRhX5VIHgf/A9by6TkapN50mdowLPEfhdWkWW24VY+ou6kwVO9fksj6r
M0z1HqlUi2sK4sgq7UiqUO9CGQ9qiVjX651p/jqIJYuHRzF/0KmW1h47VX4XazAgdgbf+HgYHMIG
dmQ4wfa6EqPJQ6ilJmbCtaW2fjibqdfNxl6RYmsUiupkcUiW0u9crWc+5AEasYl9sVE/OczppJ15
Df8Y678oj/CUIq5Cuwd0+PUjUDpyYCLWZF1izBO8Cbqb21FfeJ/U87jzoG5OiCYIaAMsGii/XA+F
JwBK8hPlBTNro0OqJxAphmTa0Y7e2oY8L/83yqpgTBaa1LqesmxqLMCdVfkxnILhUxIVw84hXr7A
ehNSP1oAiszpBlQ/p5GiCSNEQE9q0ieu6Zo4XmkHWuQtxXdn6v2dp+t2QLg1KL7R8fwt0HK9gpDU
y6ax0K0szcoq/dxKxkeRzNPgF1BFv0S0SRyPdkEKG0otgBdy2VV78l4bRw8RHkSUFuTdoo5w/SNo
8Eeg6xzpYkMlvkzY9HwoxxAh33huznGEbzlJDEgZUVk7L/fGejPycmECTEaZYfVprSjPC1oB0qVT
ZAFrQ5byGf9Haf6nEAEnA6xHuVMS2+jFMBr2akS3i/72b8Pnf5etu3gRh9SliyF06jWYp7i9aVSn
VJkjV6ZVLWa5c2Ml/OK0JHxWN2iuMgDkCZrgBTGub4GR/LmrK7ROSjELzhJe7lpfGC+EVkN4W7po
ZfzWt3HUuJKRyQddL+KdUHvjNKFspS/sFVgz9tpWrS6d0cYWmNNUN/0LJRvp2RpEdYlDKzzc39wb
1wMdGOBkizL0IgV7va/Sie6bakf2pSPdPad9Nz+j/bdHz9saBYTEUtSm30Hgez0KwVmYUCqxL8Os
TBfJGoanTMUS/f5cNnYq5AdMLIBBgKxc71SzrHrAGJZ90QdF+lrlmvxEpyUDJeOMXeRPJXIeO0Nu
fSnOxmKCQvOSf64nZkejUgPfsi9jqwg/HfLJ1/vxpyaP6c61tz0SPRVUopiepl6PJGE2XmSFTE9A
bzPIjHV2Ih+PPYA5eyjDza+FROL/DrXK9HRTykwz4mtZCQbJmhRnvlkFf97E5oHlEPMuwVlBVvZ6
Qn1R2+kQOQ4JQG8cWorIv1rJSn7c3xMby4bRHGdlQVvQ4ljtbzUY0qrpeJgAjwU+aBgs5dphcgNd
Sbz7Q21c0Q7vhIlcJyEmCnHXEwrNgvtZnSmxU7qVvFYpKNAFqZ1oLkEpOISCVy1ygepqzwptjJf7
w2/s/kUrxVJVOl889autGGlWQOGWTtU8TrmLCLJdoadW6diwV/OnVtf24FgbqfpCNuJNWtht3IjX
8xWQoBXgPvYlwvZYdnvDbPRDOHXFeynDTQwrU/m5HZrgPwRPxICYBdA3hq79O9/91+MgTKmI+6UQ
gVGdeFgmvchvqup7Cs66unPAN84C1QiEncDKALdYKxK1nLNAWEi84r9hHhrNyZ/tXM12RrndpXTB
WcGlms+XW6cMg9YLC8A5ZkoUW8/UVVsXGZHy/WSF+vn+Ntl4W6lvIBywyDrRpV2fCKIchRpZFFyK
mp6ZT7qOtcXSgYuJHjT7MyFMM3pRaJmj33Z5O3llHixq6pVehKo7Zj3wsLpKKA5KYL3eZEOU5U6s
f7u1lt/I8wfKjZ7kWqvNQos5NWuU3/NxmsHRJBbZa12BnPISue10T53DJqZ40mh7+sy3p5ihkbBU
EC4m7FuThxAsK5VYVoJL3PdG7kU0yQe3ifE0dcHOlo/DKGtvpaplgU9xavel3Jr5godZnjDyj3UH
SQ3LCFgpxZoI52Qv6OzBj7tW94cErzIhxeEnvZr2RH82SkTEd/TNbGXhP9ysd9PUNaAEHKdkrYo9
vJhy2TXZ8Ke51wqvVzr5YCiJ4qmVPX5IorY79vpYvd7fmVuHAD4ahEKON+47q+ySrzK0rdNIl2ga
NW92pvQYZF1xUAvL2Dlvt6d6iWfJ8YAOLOoyq8fUSlszLMcS6fspk+kvEMtbar4nBrK1lXgJ2Md0
XjlH61EAM1ZFYS+rmsxHWcnqEy2o5DClcuT1sBn9LB01P7am6T+cH8qY5EgQgWkTrpYy6gE0BAJH
ryo2THIT04EBUY2nMJuEa8sSVzSO2Hu1iK1VheK3sK65LHkUrh+EBDZ1HqShc0mD2FYOZdRYYD7l
um/37rAlArnOAXU4CcQNWPwBJVjfD6mO1qBhdM5F2FRYqZflqfpNVFlYvxoDcNhjkffFm9V12mfR
VE3ocVDL+IBsKjmwiPMQ4cvceNHKttjDbtyClHkpQLLxLysAwWAVPRmpLTL4a4CKMiPNj8OYph9l
M1Ft1+y1+ovWROV4rLDo+oaYfai7WhcWL1psqY0/9ghDe7VUKenOhl+StPWC4YFJ1kRHAJG7VRLX
puh5kMRaF2har3OfvysB8ZxipzUeUFvODkVU/eptVfhhVmdf75/rjSttIYshCQnMCgPn1bYwCzXS
zJySfqiYTwi14bnReDRgsuesjGj3Dc68sz82bhKF/AlFeOwheetWB6/skxa51tqhnG9MPi2tgYqv
E/5I5lHfCcs39jxDATTFuXMBD66+dl/NalspDBVbueohRdf7tdp1O59vc0KwFv//w6Av//1fIU8a
a9QOKX1faE+GdHqttPNktRw/CNS+9vQTtgZbKHcLPHoBl672SriAHoOJ7DM0ya3puRe+VQSGayJS
ujOvrYcHSDDwo+WtJcRf7Q09jGO7lTjIdS73+akb+FVuMGkJNewomUpPNmMlYI/Y4cdu7s2/syYJ
32ZcPj/f36S30TM3BppJVG2BgUIwuF5hqrg2YR4/RLYl4dvYMRyE1tV+aQ2ZhwX0vHNDb+0bhFuA
xywnA7zp9Xh4x6Ois+SqfWuMTwtc8ExEs4cU2ZqVCTV/AXsDLP8tBPSvfTMPEm07MqNLODsYu8Gt
LT/mscbNL1dW0B8oDP459BqqN1A58PW8rXAAryeGNLLdqiGPgDVqf6ty27yrchE80QtBzfn+N9va
qItKJtBNGuA3bLhZyntnZLde0BQZD4PapseGrpAnR014+uOhAHuBhoZpuFjBr7aHLABnabOpXSIL
UDeOFjQqaVoY0j9V1KZ7tM1byg3BAksHOBSuC7fYahGHGKlSiSbpJeWR170gD7O/pCHKjAfLTJry
RWtGMV/SsKmIDJ1RHnwEspqFW4wr/IEyR27uJLcb+xWfVyo3ZEMLTnp1zyUwrNI8FAZ6PFLzJuTw
bTIK6fX+Km8MQtGBd5NYlAd0rfghR4GmVEFhXpRKDT2FJ/sizSLdQYrdHooFRr3Q01DBI1lfBUdt
UCu9npKn9/gjvEhm78y4zsWmq9Qi+R7Pob6zdrdxIAPiLEO1mlYB4j7XRyJNqBu1SmJd8MMOXjoT
1cl5TNo38BgUMqPhq2hz3EcTo92p/W/OFEWQpei21OaXl/lfx79FUUJL5AE0LviGEwDPiqYvRrIq
vvUgBrTk+Kff73eZnKiHUMNhba/Hm1PHBKlZA6EPhulUTpgfN8No/fHrThF2sapVZWbFTrkepVcF
rVjaTpcmpMw+y1r4rmjEDwf1ij9fP+ZCALFsenh4y4f91/rpVj+k6gh6OsyF+ozYMoiQrh3dppGU
o5ABG95fv9tIaSmSKigXUXE3OdrX4zXWkERmolHZ6MveS8y4OUyVMXiDFEy4E47Ogd5y8h+WEz1G
smy4VosR2PWgAGwdVbQV2IfGMfHgDWsf3EJ16OAv7zyyt+d70QXX+HycPeRKV0OBjezphU3BeTLj
6GVox+ZiV8o4/PG7sAzD2wrVipbXOjuYtc6szFALzqWtS5UnKdg0I+5CY0hWYfbf/2bLbruOrBmM
bBK4O+0oym/Xy6cqpc7NmAfnWTazU9tXVPvMOjhHaKHv3CO/AdJXY6GAQ6mZuwu0NtHKav2Uwmjt
3GyiB2m2wQpHc2tZB7lP1dRtZr37OefVOPn4kdemKzdZCcbZ6IrvhXCS4hBaRoFoyDTVb0ji5n+P
yKjbx170c0l9Iyt/RARB1FrA0QaebvRW5iWihpswabZkvddCvpnqwjUFA5aJRLfcUopxoi2L0jTP
uWoMlS/6NAwwn1HnN60O6r/HOU3QmwcHixhuTiuQi33u3WKwo9bTCkniP4pipDTa08PxKqxe3xuS
oL6WizAClSy0/I3/wU5d0RTDPyIJmzP4cEwDosJRerC9fQbWTRbp6yRsEID3P+7Nhl0WHL4lxwJI
Mcnc9cetKbQWgMjQZDNby+ti4ZyHGoLl/VFuthDAb04gdQiSrqXXdj0KjKfWaLJJuhSRLr3y6oEF
Iaf4ktK22NlCtxNahoJYvGxVKgSrCdlRFQnDwLvKwhXgoA2N+iiwB/vTd2CZENkXLVqIXcRm1xMS
Wd+boSFolY2Zc1KwbD4UQHd35nJzW2ok2r9jZ33Rkl2HJJVwmmSwcRCnNaceAqvLQLxKkoeHBWX2
xFYTv54c8eWPPxY7YdHHoapjcotdz40GVmuKKg4fhrSUvKaVrVNA/O1G0bCbHS33/fV5p7DO5Eib
oWPdhIFQa9U6kmn6BtgkRgzRjIHX1aH5MlXcEocYvagRZLcYOSqR2T0URh2+JmoyvarFJH+cDK2L
3ICt1bslzGT7wMEtfoD6afa6ORt7mFsJqgq+wXCN1tyOPu+6ULI06TKaUv8iARv6GskNAopTXO/c
uL9z6vWycCoRnqVISMtltb2UMJWy2nQAltpSDAgqCkeHh1kjwZgbsMLndJhs4bYBKsbeHAaDdA4B
TXVnVens7/h+adGLVoTS4OfSYHw1IrSBYI20jnZOi7SZXVp4nXUYZW7QxyHNJ5TbIqOJXpQAMxiP
A2MmbleqnXEirmoLLqtkjFwlFPZHR5/b5FCkcBUPhtXX9THSjKCkzI7xIEYgArCTGqbN8PP+trw5
2It3ITkXNBJySvA519sSXjbGfibCylGuOk+IF+hPXZXsFcc3R8EuB7ueJQdY08kMqRqsKdDwPpoq
03eQe2Fi/Z6AxM1eWubyr1FWYVBBDSqRAwQHVBS/PylyPx7VcA7e6cZU7NwhNyeMoRBrZj4AI0EV
rYZStXlooB2mD3qaFwetcCzPpDdChCwrbszI7v3PdJMKrMZbfabKoSPXdkiTpeOYfycgDz+rZmOf
KsBaF32hMLidYgAkr81+T5TqNqtcBqdnpi3luIXRu9ojdYJsjITKkY0mR+SqaphdEnqjb0ZZpiXV
RxTy3baLGl+eUX5xO5Lcd0ZYiieC1fyPW+f8GjSdfvfrkcpf17QSXZACSg7aCXOPGJw12fETV25T
4ds79p/ur/vWd8ZRQoWVuBRd1uWWTFInzZkEGhZK9a1Al/8YJcHojxhw+0jNl8f7w23t4P9nF4Gc
K5NblbWcyKoTIWGTp8RO9RDpeuslFg2cKDSNHeTV1o5a0pPFoQKAytqOTEUqZ4y0IX3QGq1y3NAJ
opdRKsVZjnqYR6MViiW+M4PJBxyWfr4/0Y11XbJaVMeIkUBladdbimB/nowqTvHvEuYxzeq/5bkO
DxCU+5cEp9Od47OxrsCfluCFDHC5g66HU0YkgDMdM72hGboPjtHr/9ThWP9VDZS3/8tY8OW4UH83
idZTM0Qa9dj0PnRkz++KwDQuaL4bl96Y9wQptqbF40kICPSQvHm1XYoApCBNHC7vboiehTSKoxnm
oOekWj3d/2AbNziVavYKBw69uDWKKUUTRIaPlD5QGk8+TAaqHCG6p3++dgQs1uIcZwFNvflOEC5N
BBjQqerr6K+57Wqvy2TtacBxbWdCvxFKV9EAoAcVlyKKtqip3SRFUlzDVSXDecCM0pIgalVWcyhH
rpLjlGdD7GlNnvSe0Yfx5NJLNH8EZD6ZmzSa/K0T/Zj6UVmiyUeBOv3U5ggselE3mtmB6KB13CYL
+XNnzBCo8xEaDErednLQWnNe9HbaxPKcyIG4qs0RGz4sc+3vmkgtOYI4aXtQv3awp8D7O7a9njTs
FLBOCxiNSuEaiWvPhtbEEL4Wulb6VRr0zHDHGDl34Hi0xKkuhKcwaXBR6DpHGt0YIbMvQduWz3Ux
jyp4d7lUYQFl0V6IsLGXHfgGNO4VND+4GK6P6NBE4IJz/FZSHTnMasrmg1MI+33Ujh/ub+WNm4+2
KpJWgCJJmtZcc8kGRt/U+PIYrRp7FIrlkz2Z6anLjdKDJ5V7Wh9OrtzqweH+yBu3Hnpu3AuIOi9w
zNXVQK7aBLmKU4BOq/6QsB4u8o7jKelA3eeFPOzMdOPQUhfluOqUvVA0Va/XNIxwX5RKKXroTdo/
ZRmIr8KanI/3Z7X15QCgLHhL8looRdej5BS2RUDM+BCgV39JEBN+lcamP2n0Cv7DUOBm6dHBSCGQ
X4VBiBFIRhgiETbCn/DrGP+fBEkcWCDDXn1ma5egskD9Dswcm2A91NyPs6wuynJ6Io0ns9Pqr03f
t2+1LneHtAab6OZTkr8MRgOt8s+XFJMj2tQOASZSetdLWo+KJcIEWbIsSrBwMvXprzyYnvvAql//
w0g2nHoQREQ46wZvCa8hbgyc0ywJlkaiUsSG2K97s0Lf+/5QW7ufRx9/Q9B7tMxWK9qNvQ10b44f
onnOPRMe7fcsyGSPDuv8zqqhmd4f73fH/PqyW2BtCxyfygWghtWARQe/tsic9AFnAOOrNhfqW22l
6YtcGfmbUeURLKY6xZHCghrmhmqg/lNKifhoi6iQPblH78gjHssq3xrq4jLhzEzFv42yByzccrAs
iTV8H6itVX7n1JPpppNR536jlgb+roW+V4RZrsCb+SwhL6BH2h1rKCcAGNqcAdqDRW8PD5yF/Fel
VvGP0kqawdOFbo9u2KiTL4hOPmuj3YrT/SXdulAWyWIgZyBEELe+3petYU8oMSBcLIRRvmlmqHhl
Gk47da3lb1nPc7GMA6uH5BM13+tR1CDtBuAQWDg1iIGoSdyepjj/jHANznXq1HiOE6vn+zPbusQY
Cpw+GBSMJFaXmABb18KFRTvPkn4kTq08VWkSnfHp7ncUJLeOAZcXeTt7knRqtYYiHFogKkRSEnzu
b7aE6A+9+DR0k0KU70Z0JHamtnWTIcTE97LwwuEhuF7OyBngGxi4tlhRU73nSMyeE0udX0m2Tj93
7L5oiDxgDM/evb+otx+SaAMGN70rniEa5dcjt8gQjmXJdd05I1gRpULnTrOng10HjTf1ve0hiBj9
8e5h0KXrsgDGoYSuBk0G0mSYoPGDU8N7RiNM9zKBn5pEG/S9Ibcw/eRQ28Mw3cJ3iF3o1NEwX6pZ
N4WUsKbCRVpIRmMk1hernjBmNdosDuiKDMXfUpnJsO/kNPkkCDS+W7GGEWGQBSlQbBWlEQ9t7XwP
knF7XvlRmMlgJ0PSzFN2/QEU6NZS1hNPy3kPNx4w4NFswj1bp9sdTVWDRhCwqgXAvLZ5tIqkl4aS
sMYJcuPB0ATKjn0efhhTbZzcXnfyvQ7+7ZZmRBVWyVKTQOpmNS9I5bGNOwHBYhRLj3m2CC3I2YSV
UIWxhKzNR6iH+qNuR+XOI3Z7TywjO7+r+nTY13dTjZVU3/aIBo+jLp8LYMp+U/NaoAW+B2bdmiQt
c0SYqFYv4iTXH6/WWsis+RJXhVF+iRr8Tb0icCTdh41YTC4GSfaXGh77YyI0SJ33z+7WR6UGwTdl
35DhL1vrXz3MEBQnwgsZmrPa3HpzFqcvVmhFrkC28oSEUnS6P97vfuH1rQ9YBXs5HmzUbCgMXA+I
ZtYcox0XPbSDljzFajeWHqbPRYfsOhRRv+MNaPi4TdF6orSrys0CK/xupU5rHyS8mDLIvt38NZsi
59HG4716A5YsZW40xuPzoInOfhuQBe4O1UgR7WzSVP+KWy1+a3Uf5JpPvmfghGSmU3DqEAdJqQTP
igO1lSb8ccL7RjvkA4IBuPUGkF0pXfSaK7qhfhrNIYF1LJAWcCkmBY85kviRV9rCfDP5feBmorpQ
kSQo9aeg6iPEEnQxVG4Yd+VrZsWJ6Y+TpJUHp6zz+NCITDiulTXU0ELeocGd0EoxTp2uIZYyUB2T
mH1cll5VtY1wh37WJs+YzeGHIdHb9EdjsuaT1AwZJz62Z8srWoEmkWp0i/9qKxWjL+SWxlc8Danp
VsIYVBgOgWkf1T4GXpfhtzM9DFKkVw9Skk/9se9EU5+Jm7TPeVHJ/VOO12dFr2SQP8jNaMVuH5gD
grLdqGh/HKbClgTdAZiGqP9GVRpPEoeXoo4e5iTUfMo84UEiHDvV459j5rjIgTJT9KN8Awxw9T5j
nmbUsZlhO+QIYJgS13SYGsFjW8qf7m/5rSNGCZlkV4EOARLwescbYrZEHuNWKzuVoaGDaiavBP3m
qZvs7odRy9LOmd56DvDE4Zki/LgN9jtLDGNZ1/HDnFuF4UoB6tmHYMF67YTeWzPj8QUbgBXPgpW+
npls9iZtBT1+EHLSeGOg136v1J0LuAbE9DDvgWe3bmUAccsi0mRAcvh6vAlv62jCF/1Bk0V1GicU
O8p0aF/7Zjcv3ByKTglZjGXR2l2VEkNenEFGefbBlPvhMUQh+EGptPYwz+YfMwfZib/rYAAsWMd1
y7CYlUhkycQqFoV+kNpUdxFibQ6RjqHg/a24NStcBRYk4xInrPGUnWlOWlSly86YTNuTxik5o3ET
BOQ7eCfeH2zjYYMvoCwdBQImJBOuv1asK3OWA21+SDVkkTTh2L2bI5rjAugUXobXvAdmM3smr94j
FN6mUIuMLB2vRUyd6a7e1CpDfD+QCRzySY9/0FapoTYrte02xiSwb500NHY6c9G0IY81P4dYEu3l
wbdMGvw2lt4RUG8+MGXI6/lbcsO9zPvysMCeqZMUtfQsOWNYuFVUZ+8sPOLy15AVbNx5gLTlzZQc
eTyQUn1P8zB9X2t2qB4QMy2/5VIX7XQGNvYCSBECaGpxQFrX19Kk4HhlxqjN8zPEZQpq42JETXow
u0Ac7++EjdbS4g4o47/B1qMruwrknHpE8t4iyojUBMUxyBtntIVtTLYiy0+NOj2bVlkddSwmD6kQ
CWXaPuCH4Z9w/5dsXI30Quht/SaAcrCvv4kyGHKc2yRJSZb1Zysw4hcn14O9+S63wyrIQVATyiyd
lwX5s7oYGxp3reFglJPY3XDsYaT5tjPrbmUL4xFxpQLowzC4FCibI16BXxAta3YCra3PS5yFgABn
gMbP6gLLAr0srREt8GmeQh/TLG4VIxWeCQN/56BvPANwLNhESzGfwsXqKZ2qsDDVikVNq9pxc7nL
vZkv/pwQbfwyQ2v4dP8jbo23wO2WpIBIwVid7lwpRSfVMeUJCE+Rn5tWlCFeGmq/hkJuX/MBF5j7
I94C0TnLi0oOQu44RplrqGTexgEy0Vr8oAe1Nrhy2dqGP8pq84tIsXo/lHbyuYx744zL5vRZiFC7
ZLO150OzLOR6W7GrUNpfniRs3K5376SazFVUfFPkRs8EYdnwSL+r/2D2cX8iBW6+kOdjDX1/9hvD
LsxDY9GF5LVf95/CDt3qkhrmRSkmM3BLYSNKgxNGcWwoSBQeup2F7LaVjd7LH4+8QKqdJVWgOLsO
0iorbM2hS52L/j+cnUeT1EYYhn+RqpTDVZqwM7ssGQMXFWBQzrH16/00J0arGhW+uFzYRU+3Onzh
DVbvnHToUhdvcuazYibVY9qFxgnn73hn0I07Ahll9hb4ESDA6urwIkvfO3HJoIlWRSdwivnRHqks
3J/axvmE/COxGBZtKRBDt98yzFqXziHM0VRzUMhr0ujQmsapm9RwZ/NuzIebSEraA71H1n71DkXL
EtsFKLxLDULCn41Wf9PjLrQzysZ8POBOyJVYXPTgmW/nowg7dEIMvK8hqdqpKir745QhShs7y545
y8ZzAh9WGtzwcUBAraFdxNN5WcaKcrFLZ3kqvXARQBJt/R+bPy18urLK61TzGnLAegnfFygEmoGL
fupTNJBl7lx/G5fDb3oubFliDs7I6j5Cvy5GgamWCiBVeEBGIAnaFhSBT8MtPGR6p506QESBnuCR
XEDt8HWkKX/+7X7iR3AxUNgkHAcbcbv+oqmsuh5r5TKoNTwtfo8/81uDxoKmen+ozQlDh6GHhwKO
pCLcjlXj0xePEVqCGZL+XAVRA4k9qYwQZUeADA+x1ev9uYoRsvSdcESFp7Ci9tq0rl7v3E2bewHk
JRcTz6xF8nj7WxjOy3rLiugVdUBCUZ+z36exkj8XUT3+SBUjeaDLYr4TeStw6naK5Zgp0N3RToyj
PY/wl3EnmMk/fswqvKg1lRdwEdFVL9XyXcxzkvmTJpwnFNOmANFB94iGGF7BbvQGSzaxcwY3P4wk
R6AUzFHk0rxdjKarjWEEC3hNSQExCSaDCMp2Mr7PIU6cxNy19yxwyjxFgDPfOb3iXVkLZU/i6uWN
A+IZ1ha1b5In3Mpvf0Zqshkje4iumeX0D4Vlo+m75NhpHO9vxJeBAOOAWcIsQ3YRXHkn/VG8qnrH
i5UJ/G1nzoofOSkKr1Y1nBCDRB+WmuHb++O9vOMkL5gbDkCpKeVKbseLkdpaTG/mjitq5dDN9Xxu
lxEFmgy9uL8fitYn7TOeItCkq6e+dMeodCfulNRSEj+if3WI3KX62pUqIm//YyzWkQ9mkIpYq6vb
Sa2yKMssuvZwt1GuxY/W6lCcU4W111naWkEKO7L4J1vz61CizMhJ59hWLmOuxm9jxFM/FvY0PqN/
6n2+P6utTQhPkVCJZ4Lnb3UWu1ABOw5L/dqY43Q06xDzlizfk3R+GRuRoMnHCJypKpGtt1uiSo2J
wEeJromnM8Awvy9B1n8F4IXtEO0t35pQ8t35YL+rsreBICecoB6nRf4JxOF2VKOIrCqcBIIQyTAn
JyehWf1KxEKL3vSWNvyTtFmuBYWz0N0d66b/lkR0Bc5jhLZyEFdeZQW8SgJJB89LPxRi7tJTNMLb
85teqP/OmNQtfh3OVRdUTptkgQ182jy3xBHLYZSkJAkojn4hsAsgjwcQpRl80uc0qNocy/C+U9BL
XBwriQOQy+6vsh1D/cD9Pb8B6j6HPmWvfH7dhBVnSHXnsg8m1LEQhE5bx3mIXLUxgxH/pDJItdxA
T4CM/mhRcGoPYz/P3pFCRjb67izF28HNuh9TJIWLJ9F5/YXGet8chZlaxaHLNPMhdwDl+o1Tx+nD
gkvdVzs34Y2GiD6Gx2wei+Xs5FjJHbW+GurXtVrn7hOBvXiIornMpBVt/GwoFYotAk29T62bSw0G
o23/VdXCi4+KWmev9KZvJr+fCjDCjpr2w7FXFdRrwzAZ0BkvoqbyOzpT72kbFWgpRone+mhtT4lf
lpqowaK0FAMTxay+UfRP9hRoNg4fkBuiAxAxMIksWbD547oME/ajHiNrkJpT/si+kpKTEbiKhery
7h7lL1ttUSiXcHYJOiUQZhUjhG1bGVHZ0p9D/fpII2H2lyRZAEODq7CL9FAWeXLQHIDr98/9xonE
xAiwnIOVHrXC1dkY8PE1UBZAqlrNsk/p2Cr/TNqUugEpVX+Zi4wAoK8RPL4/7MbTL8mfXGr0yBDA
XS2uiz3h0GQmpWug4q/xE/UeEOx+PUEcRhrd/AEmSzmjkUvhvRqanddiA/AF6YBpS4UfbqG1g59n
LZpZ9ENyxei89HDVGuuziClr+QPCWg9da8J+M7pQ71A9XoqvgHmGN4PhkTraI/qjs9YaqBUP08P9
VdnYckBr2HBUfiAqrDW3nAJqXNKqQJMqOz7yXpMtpgMEFrphO1Hp1nenPgbpggSE4HQVdCRLZepL
CvsJdwz7mqbLEORe8RP+X+WnEMuOAN72Ot9b06NhK9t2iPO8sJ+NU1HkkxsSEHi1fuIC0S5hayhP
qaINp79fSfQDUMiVuTiZ6e3hzXowXkR1bGuNPqtFr+cwttp4mrNSnO8PJU/I6uhKjRVCe0TLPAAF
t0OFk+cC/jB5OVOB3niVe9HTNFRjD2Yw7c9JWSTqzunZGFLGUyTT6K9S39Bvh4yqxCsH24VJldXx
MQWv+IF+U3Ty4qalQDgrOwdmY7NIEwiZwEhY8rpAl2Py5NhSL9FOmiFoR91+rWCIF6DVncMJcftg
rut2h1m8EZGwWSiEgx7Abmct47TEU1t1TRtdBUy2JYiocWLY7cbhns/u1moikA0RSeak4F5vV1ND
iMjGLguCVbcUPg2TODDSysVIuBXnKsmV4/0NszkxdiWlVcDsL8SbwywsUqeHodZm+Bo4WPyiAGnt
fbONwyYL6rJbAoyNvPN2VkoyLhgcuMol70r8E8VQBtVSukFXtdbfnwA5GcBPhHWAS1YLmILvtemV
kkzHHo4xsaWdhVH2ByvO9SPIqPJ/bP8/x1vdXWJGsiL3mJqJwtOrSYFnUhjeZ/wl3GPlgTK+/722
VhJoHnwAi2WEiHe7kj1aoMIJZ+8izGXydW2ornE0m8EwKv2bvx8K+Aay6RJLQfX0dihRw6jQWtO7
YGsul66qH1CoYlZDPO7swt/0otW9RTGIV586NMXaddrZtXYdYe0Hkb7Uywd7nrqBfn46XWZM5NAK
iUrj9ZS1XnbMPSv9tzWHdvIn6r0AngeRohNkCHd56EtDGiSQPNvv1cRb+g9ON5v90UwjYIw6naXm
UFSLar1B9EE/u2Vm/ZOaGPwFFhiZxzgv7fdOtVj/9KlLGG1j3Gg8943ihCde3OrfOjeKMQhHt38V
kgtF31HEQGMACkaNfcIMhiqYdS1ODg5wchUVs9D1/NoEre574Brc790yorgVg5H9mgxtL/zcmlTz
4ralOgVhoo6fM2zShrNKa+wTVTneC5KFPD0YcUwmpMCQ80enw8BDEU76q5hCnabU/e8uv+vqW0hv
OFgY5K885vLK+CPWXGwbfnqNnnusZ/Zjjqb5AW1P9ejOlU0eQNKsANL4mat2tXN2NzY3fRfYBXTa
eZdt+d//GLnTiGXURuMyCq3qNIHMO+RxR71HWPO7+5PcqrcgGolqKcOxt9fyPn2t9HZZQWtUFsd+
EOS2MMWUTBDqsgOVXCg+6d8EB9E2X5ul8W1A5euvixKyPOD8ltXidlwXkgsjKQarBH1X9LUX2CBW
kbl1lg9Gny07r+bLex6UtHyluRMBZa35fUVhljiF0AqfYNY/EGgqD3nWDL/ur+rWKIDZZCOJWwPe
8+0HRNM3Bw9EJA2LVXuqpCiTib7pHu7qd0x8u0XpAoIuo7yCpAIB3O04JR0W4Eek7tGo9d9GamWF
X1FPys6hMUzfsC/pUQcA4oC/Szt278FR0LMDNtJ/s0kl+yfEzsV5NrvRBHZDhn2YF4xYMB8prNex
CwsA6TixzCecg3pqOErVZH4zGt2HKC+Sf3DcgRVq0CB8EPqc5oc0CjWZ7lbzV0BRDd5lOpI/9AwJ
dg8GrGKSbkVriqCAcortYmTVFowV1fjWU3On0JfjAuSP3Ba/5qnCi6lv7Mim9CzSJtDhvIbUHavk
fRNDjd457r932WoxaXTj3YZACMDa37jJP05djydvNgAcA4LoDm81mn7foNkudmCVcz4GQLPx6aWm
0b8mS+8/5nG0oDiy5Mdk0exvuOokP9Kp9b4rrb08JhiJvpq4Gz7e31kbLXnCLhCM6J1InOraWhEE
Za675RRfxyXqrhWFL+GrQ1z8GhU3eiBdQgJBh/L4JBDqJp8v8JRYsulYp4pzsEaMfUZnsF+P+Dpf
7v+0l7cWPSc8LqFdyVbb2nA+HpZkRgo2umpuN55zs2gfrLC3gtLW/lpNFJQoohSQybDclYHu7b53
FZdmXt7HV8wg1IOaD9k5LZvwmBvZniz5xqy4+rE8silHS4Pf26EUek0ZQqXxtcCbJdDnBblGIMpv
Z6Pawwa9zL8lxVD6hNJy4PJfnebByy0j9EjFljL9qg1GfF4Uqw/cwmgPOr4hbzyQ/4eCPeEnZS8O
9z+fXLPV9kc6j3QCRSY+3lrsVgPD4A45leHWyNRD0Xr9AYpuE0SeF77S4UAAKWzSnet4a8qQVrgj
oXdyIa9WN5qcIlPMPLrOKtz9lgYMJrlItQYQ1MN3ZRgKAC9hEZ7juiLHb4ZW0f/HuYelQ9vJIuuG
G7RKS9u2n4QX6sjFDn3GdeTlxYU+UOj9Ehj0aj+Qo8fqAVkEJMS5P5IHdKp4FRca2MqxLU0d+HDq
ftKX0vplTtVUHECN6wkqlIV5vP+NXmZF/EjQ4vQJHFnGX5XUi9hoei1NCQzQztIPluLF7+aIkk5Q
iarVT7konU/3h9z6QjLylUWh37LPt/vfa0yQaU4bXgpMO3HmdcHIHdw6Ie6sLdDtmO8lugM1Zpnb
B0RpYvUjtlimu/OVNl5UqUJDr5SkEJbTKp0pE5VsLEM6tTU8EUy6nb8xy77eYTy8GAXBDZslBh4B
NAFAye1kFSvVrKihKI36S4yUSyOuRtjg1Hd/TV/cKXIYsIYUeRiKlsvtMGOnT1Y5lOGloXH1Y7CM
+FWt5bPp28lo/7XzE4OxWcjWucc4Z6tMSRvDUlGnPLzk6Zjh57bovqXnxRN+Wnvpy8tgUo4FeUO+
A2Dz1sGkN0Mt7RA5u7iRZ8NoqKpjkeXuUajL+NQRMZ2VMmsOC6XGAP6ph10fidv9xX2xYfkNgAOZ
MdA9yDnrndIWXgoyGuwDGnGJX4vMekhoWYN1iZtAcUna2D1aME629dSN6l/vVMaXmB70HfAv5/ve
ftxJWwD9Dp13scowvk68s0GWIdh6f5Yvbms5CkU7Ghq8tWAvb0fJ8B2MWz30LogO5R/nBgJVTmr/
JcXf+0FRpm/AnPegLFvbFgANORE+KKjSri5KpfLiJXXpGljTYpxroH7nGQ8rjGjr8nx/eptDeZTv
2bVyJ+m30+vMUZ1KuWlDiCpPJSJFj2UzOKe2JlK9P9TGmWe78u7J1jtIltWshBQCNRKeIHdquk+N
AekE6sS4c7O8SCZhnIK8gtzEJUpuv5qQXUWxmE0nuhqjm/2K9HE6j7lDSGY4HdH5ohWG4xtWGZ+L
rN4D821NEUcoB4VmSK/cbberCXPAdXv0va91NVhn1RiM6aCaGDAf7i/l1vmX2AFSEqTJJJLkdiDq
FWHU9cyyKrtuPGqN09VBlHRGHjTOhC+mV2iJddZwpu2DTjRWjt9wWbwzs7b8a64PKy4fDArp6NrT
XL/9LV6/ZCVSyURTWI8f6bE9LMV49JJ+fqBWsAfi2Pi+3K2E5jJ4IwZeLbEwRAKyOwIeatQNDDXH
O9WDsI8F3sofjUZvLrpbtJ97nHp3jsrGTfA7Y5HoNkLHdfgyZ5XnIkQEAxecGV0QSb7I8+yDKQzj
MV/aX3ihhjtl4M0xyW0JdwCyw7y5XdvGK7VhyvFSRcIWXepi0XrNR5ZnsvwO0IpNaTNxk2BOm9bY
ufjkQt6EqdCLZALELuPpZM1vh146JfHoWYAPcYa8P+djFuHv1kWm9a7KuvYVfbzpu6Jn5K9jOehP
zRyiO72zz2VYuv4RsvjOFqP4go797Y+IvAxskVmApWy6Qfkk4/YYn7eiiHDrbifPH2ZnWQIl1KLv
WqRaH4e+VvuA/dOR9TbO+B7D0BLAUeFUl/u/7TcAfv3b2AfUNmhFUMhencHFSGrWjb6A57azuCZV
nmg+sC6n9/E0KttHBGSggQ9JY2lvrboylcDIOI9+Z0mpeB0VusKn+lYogUiz+X0YLSb2gdiXgLwb
1P46aJ05HCZ3dCtfrwDmnbwBLb4ghcIMA2UW7ivacCj2CbtWl2BQs+RH1psDG3GxvxfDYryzKIng
Z0S9PaFjHCfpMdNhRYD5Uqzu0OVuUh21obGhB40c7hMAiflT1RoFHfVJRA9VZU3oECSa+rWpk/Bn
UYf2s2aLwvQdKAofkik3vhPyu/alL73aewxLbFr9eqq78CSyZfzSLnGh+FmTYJiTR0o6HSlBWd6T
E9WR8KsJ44WDVwnv4xz3SnZaTC2+iCxX/3XD0pnoprf996IZoYdXSBVGuC7if+yzXxPtFeCh+ZPW
0sc/uejEg7JNhZHs7MGtc4A8GCUmuQFJum+3oDlgVVFPpGu6lzoHKfN+TGsRPuc5wvRhYVu+p5Tl
IZlnuk9I9P+4v83kCV/vMtmhRAKDEilQqdvhQyBY1DqK6FqabeO7irCeQsTEPtwfZSMMQPsCkiwk
IJ7odSwlXOTvMOJjlAiZPdxm8MJmlNPULHvX6PZQv/24GPIFCA+B1M4JPRBES6Z7x36YzbdGqk0H
vIv35N22hwKFzLSIcdbSJnU0EF+lEcCoYuoPSaKaB0Apiz+Mw54q/taLbBCJAleSTWWIErffqZ3y
mE56T8cJ4NIjfuPlUQkN64OhlN3znFT9JVFLZAWdRT31s5b6wgjzT/e/4kvGMXc2mxQquQvW/UUH
pQnHAqIeIdYAkPALMu9J5NcNFO9OzVMcrJcKZfQZ5AFeohnPxyuhTdVyqCJj+kKhR/F83S6NdOcE
bT1i5JIw9+EsyUW6XRo1KxaHWzq6couO3+N6nLFQzSP1oxP23WM+IBg76dO0h7L4Lf2xOjrEgpSX
UVdEanuNYdFCbQTgosCW7RuI7I3r9d8r/FC/VbNQv5T60LwbhZOX7/R0rHCsbtRB9SNhp/iq563S
BV7fO+9mC7z+Iqom9wFJKd8cYx7LoFwG7QMqWeC1krJpgPkbk2IGuJdrw8G1cV45JErdnkaQBq9q
0+t6v+FSpEGIRMT7NHEQ4DYajOAwVmoBnMRL3H1Fu7nMHwvbyP8FvTt+xR3IqY9mtfy2SF3oPuP8
HmOXSoPmHda6zb9KmtBLqvCfxZgVn2sr0Io4NY4ZTo242ApRfetcrUKAzhON4zupUbyhi69UnyEl
VI9TCIP1fbTM2bEwu6V7bLo5/dFAi/8JW2L69/723DiON99jdUS4713Qj+zOycq+6WPiHEXrNEFp
ZsvDX48kgyX6stAvkDRapYaDIJmbelgfwuzg3I/R9FBOo3Mok9naaVrK+3e1yVDFJ0L7rY2NJt7t
5i67xnUqpU+uI1C5x34J58Cu2mrnCG0sHTAldEtICinMrOWjAUZntjAgqaEHPPxjIhHwDJQ9OZXT
tKdpbsrFWc8IwBfLJ9HJAC9vZyQKGxdlJ8+vOKTW4RELB8X1S7eKOt+Z3GE+Nhaw4RPx6qifw1nr
xmsBGxtX3jGO/kFwMYWITsfkR+e2uuWPZlLWR9w1lne57g2Wn3cVp8Ggtjf7AIqjs6bMtuG3Xmu5
ZPCW+rpGXHB8hKrdLY9d3Ia9T1Dl6kGiFvq/biHaL7biJRivDK3u15WXPDdpFX22l3D6HEbq9CuJ
1LACCYsboR/3nv4DN7X8S1lg6ny0u0GNny1LdF+pQprvesSunh0SNpLDRbWB3udL8+H+fnyJPJeg
H6RsqawBsyD5vV1TfBGhn1sRGgGK13xTM6P5Co16+QypY3kz1P30emrr4pvWjEn9kKigP/xxMob6
CCYs/Hr/x2xcxxIGapKySd2dde0otjATHpsEsSvTap9dJHF8PUtcYj/bOVpVqn/2rNzeOSZbGxho
l7yJoaJzC94uwBS7el8mC5C3vtCv2F23hy4K6+uiLcbOWdmcnxR1p/dI4LmOy9XKGlBUgdKcJgkV
xckt0/eRViJUMKG98QULCZyLTGqOeyRWedTXB0dildFnwoKEc3o7x16lN6g7LGw5FctPRZteIfns
7MSDL+F7bCWPqhcKz5Iz6KxeU5F6Wu8g4nvVDWG8dyNH0XyVNuhD1odm4jt1lL9RqDD/aMpwvnRj
nce+3bVeeZyKCfG8Xk21U7OMzf/4wuTFMviR9WN1NftIx7KyHeAT9LqWPU+KM50n+otP2QL29v4O
3lho+AJchRwb2vbr671CKMrNW6j/s+4V35xWN04VgiM7pNeNfQQ7SUqYwf4ny1udWVzp4Gd4Etqm
c1/NxnJI0KcVaiqCMCNHG5xqL9fYOCWedKNC3ovKBmHc7Q6aZnaO1XuE4VaeI/IVqWdbmzLf1ov4
759Iem3g3V2yCkif8qf80YQlsI8RawAFOtlO/XZJUpStcpDO/WlBgSDbqf3JTbk6GvRJ6CcQlvIv
a4oC7fK60KRwSdmU1duGDOZ957jiEeUU9RqTxT5aducqQRbW2h65emtRKeJKG25AipSpbmcaqZXo
ncaOr3XaeEfZ1iZP9CiOCff/bEyGQMRf4om1tbcLsCW1G+XZrGw9fW2r7jcV14qduvvW7pcFTvpE
NH+5lG/nE1buZCy8tVetS8vHuQsxIosNs1XP90/Z1v7nFqMu7Hh0DNeV706vTCRfaIDPpTH5Y4bK
iZJFRu33k1oHMKlQt8R9vNm5vrc+F6kL+YJkY1jrng20PI+GAS9Fr5jhm7aeisDV5vRkV2IPZPmy
x09qQJAD9wjVRw6cLD/9cQiwHDW6SAqz4j89h8icdE36OkcFXByduY/Mg0EpmXKxbXY/4WxAQG/n
uP3Y4S7zQ42i4X2Z992ITqNVoyvl1c5eDvPyW9NkluwXOPe0+9fFBy1JzE4UIr/WBEN+NYTasXHD
PWGfrVFIF9mxcHpgqKyeFNcbyBGciIhvgn2eon16FE1WH+/vp5cfVgYbdBQlbYhi5mrfInFDiadv
8qu62PmJ3Z2f21arL1mLPej9obYmhIon8GdpQ0mR4fa7Qh5M9W6a0DdTMHys864+tpBCXt8f5eUB
kULFuCoh2CKz7VWFtBA9klZ9ipRWH+tgI/tm6cFi2vmroY8McukaeNlxxKZkz75jo9oAT0nm+mAy
6aevi7Nt1/ZlaSGNqrmVlR+SLDZ/pK0dar7A7zTzVU+MT7m7hN/HLqdYikiK80OPGm+Pxbj1UTk7
bE+OEu3P9SOpu1hX0au/osqUgkVZ6qOOjixUoMzbufe2lpv5kpWQ1EsrstuPWqNcOikG2iezFAbJ
etf+TjsDSzVnbN+3TaMF7tz9te0ZmnGUL7mNKIpJq5nbQUcoEUZD9fKqL7r20Ak8TdXK03zcwZRD
Vc17t9/Lh1L6DBLdwGTnil9/2CaNYZyGUgCoTsswGEMRfaC4nz92Yiqe7F5tLqbegsUhcdtr0G19
SxaXbcWUZQByO9cW2xmhT4xd5rkXSLcn3wsn07eW/K9lh1hWyM82Z4fdgU7C7VCZ0hCEF3zLUF1w
JnLL+qFCE27nxnmZyfLc4+YG1U7alGirCeUCfn6+2KiqKJSP86I4Q22NfbWZRWCn8068+BIkKKML
cMvSCYyXea2YY1MYip0oKa76pCP/gKeO7gajPrTzoZ4layrVoIROfpwThGO242WPql3D5YrscfkX
eKz6vcyXeiQ8GXC0X0iLzWAau+JHU/Sa6StNFDU+3LkxevKqJMbMEN/PnyS8MyqGCixCQCNgR704
eddooDvh73gtoH50pFEA7bW8OFQ95+boRPCeDlMc6eIMmAH5R9ZpLt5YII3zoJ07sw1aDfJI4LbY
cJGyF2YSVLVqflqMyhT+CItI99NKUNEy89Z9dEuLP75/v/7GYd1GjcQBVDK5w6nggtW63SVRmmcK
HN30GumDbvr4HNvYc5fOm6SczPwkh58PVtRh+u6O1MP8tsmUp7HAlKZNkjwolaGpHiwDle3Aqbzm
MVWjYgdYpW+cGmrzMoiWVti8A7c/co5YYtAVPGtRvrjnBbIjRipGkmiHqJ/c5AlOYqQem6EeXkch
4PCA3TNWx2So8w+aWPKfWZv0+qOtJtUF4miPJmTeml9BnKbO0U6Elx7UMXExz87VurrkVBCVq4eZ
5Bi4SM/WQegu2XwsQrtDQTRNxz04wsZryv2HLATAYSa5zjht6haJGPgMWunlH8zC9HwjNeud13Tr
TZNUQ3ndknZxXG8XUtixu9Ru613aDtkDM1aLA7S/5ILwhvrsdaDylbAvXyFvNBx68pfAcQZ958b4
XYtebzkAyzaxtVTUXbt4dJFuFNkk3EuRFIZ59KIxRs8uhYrzjACSBxSdQm32mHkemodFz+sXLKmS
JQ9dOreWj0T65J3xfAnFyTCm9HNXOA1KA1GPuJpFvdt9ohchhp+qxkeHIGBTSy7oyH1UB6RBHzqE
hqdjF6EGFczKqFbvaoR961PVZ9P3IndyRBJI0qpXrrt4r+xFKowBGG/fQP1OP7u1YnHL5DiQ8L/N
Hb+8L4QIlM7BjkPRje6LgUGA87DEZjG9gz1DH1KEoi2vowAfNHXJUAQ0MiF0557QXqvG0rm+4/EA
7iSEG6fGcF0VyWIeVzLC1btqhqEz51EpD6ronyy0SD/QcOouuj1mf53pWmANiaIlOks+brf7SusR
lHKGTLnU9F1/Wk73jeYn8NUZH9GdG2vjwaFPDxVfGr/LzsPtUBN9UrNKC++idyQKgY1N2mHSMI1W
sq45EEzuqQxsFBa5EujM0jJF5ohs/nbEsJI+Zq3iXmJFF35qAziZsqI6JPVAn2uoclCtHU5PHfe6
Sh/z0dGm9mx0Yk/TZSNwAQpGRREoFri0dcjtxKJArXjgh+C5e5iabHnGKaU/sgGs535QgbY7hXOy
rL1y5sZOYmDyU+jtdOKt1bXhUOr1jFqeWNUrT2GXqgF5vnlSx2jPIGLrQQKtKF8iuEP0SVbRbmsJ
R+31MbzojPrKLJMYEL6LNZ3fGRDODjaM4bdpgoeC7zQqPc7EmIfkwzApy9dCzeKIdwp6zUcjxALW
5z21xUGJRbLLV+Crr24xniT0zYkhyRvXvBZUvIDHtrF3cZU2P2ZJgUDpPBWX++/zRkAurcQkSZzk
54VrApr8RQFY18FTLNcjf9ZF9QvjzlYCDgbvOg+Zg2ybhbbGzuXxO3BbzY+QDs8Kglw8TtZoZgqN
kwb7jSO9cI+BJqV1bKV5Ry9eK8ynpQujt7lO7wwws/o4hxHkeeChVoDlrPlM9ScPOmVUXnvGrJwW
d1DfR6KbHoDUKJ8Ns5vPMcIWO6v1G/+5/tH0ZiWOgByYpvTtUUVFTsGTKFYurpWO73qEcaqjHcJ1
o2fnobYk3MkxcV/sawsjtlF8x1Jl/smr0L8zHY3ecZkJzfHb2Oi9o62FFsqrhp7ph9Cpx38ECD96
lU6qnHrh6BcepTh6cGsRDTv36cYlhysH7zThO0HBup42eIvTeTFEJm4XXJ+WIj5PtVn8TOc5+5AU
ivbu/jbbOOAUWEj4ZNkAhMJq3eKswYCzZzy8ZvMfOXacTVCNQ/smop6wZ9O4ORjwRETuSFAgItx+
pD6MCZOl6IiYh/RA7SU+IL2AEoS1WKf789oIqxhHVszJGxCTX2UnVTZ5lVIzLxrPc6At+nCohLXX
Ddn8WoAR2SISzL6mfKH+BBgnlg9tDlSlbqDRmNRGzvCTctxqdkWWthaQnqGs8Urt0DVtRsG3s61T
AKVzYQ8HC1zOURl1cpyu2iMUbA71x8O+uvln0B3xHAHSH/QyOtERgs2GN/nHKEy04/1vtTUUCt+o
lhFKyAbs7bZwaHtO8I1D5DDUMPbRVm4DvUnmh9GEk3V/rI1rlaISokHUq2U7Rf6WP4qSStvrKWgN
71LAkjp25pI+x8WYHhxr+doM8U+z06bz/SE3pncz5Opdm8rFymZrQbUPIib0R1uf31cjOQYRarfX
nJf7enUPopQHchuytEnMs8r9G43oXxVVeKldu3xW3DB/zJrOfCy0FKjZ6FqYuiofnLEQ/8zD4uxU
kbamCsQJHxeZasCEvF1d/nDpuyF0L0qFS5aNxRDYukU/Rda09wpvHD1YYnxGzwMLB8X+digx9InW
9cRmFVzpw1Kb0WEy+jDAGzcJyOXs4/2vuDUeqDtMCD2kGF5wfDAfD4exbLxLNozpKemn5d+ps76Y
fa9fE3v0dhK2jZUEwYhkKMpJQGLXivuJlpRKjqUV0Ps4f+I+rYIi6csz8h3VzpHYHAphkN9PDmn2
+qRXCR5MNfEU99X0ZJSWeKYsYL8ZXKM/3F/EDQwVGsB8Npj88qyvp2XZeWQsdsi1TORxElWP/WeS
ZeeZNv1Z0RxBRA8TvsUA97k16v5TMWVloGu18hhF1GDu/5ytmdO7Qi1RCgxQY7jdQ0YjCugAunJZ
HBdFaQx2HxBXVY4Rdcm/xhrTYJAHQ74UZDGrO25Edmlyxlm59Hklnuquih60RFFP7RLlx7az3sxK
le5gETbeQMbEThGQr8RFrHIztSty7CoFMkNdGR09UWZvKZG1OzWazUX8Y5TVItYqCpOjO6AkZqcJ
2blO6QxDl8RvkhF80P0vtlXHoFFDrRgJYwoI677xEOaL2S/UoOCVOJgRlOmxcRbvYJpdI4Leq/Oj
oyXLaw0JICdIFgOgVhOmp/s/Y3NlSa4oy0s4wlrT12jJ6FODQKYWKsaDtpNfvcgbdk7L5srK4w/c
AonNdclTUVMnSguk5zrDmq9u3hi+Cxf62fOK/9HTYTk5BLRbDIrUq8hsAq+XNg0QVXeOATjqXvmQ
j8X7+6u28fYyCL0FRKhg/a3pML2Req2Lh8QVaZ7IF45oERLLzIOSQtAckSUMhiz+dn/MrTWkkQQ5
Ew4T3Vb5Jf9478GqaLNjIfViiqg7TCPsdfRE5msW4kf+P4aiiYHkBSeObt/tUBU3Z46LBykI9LtA
iKwI8k4tLqESdTv7T/5Vq1cemSOqhQj3UYJfgz7Jg9pKbUjR0JTKz8PgqhdnGrLThHPGoRim9At5
l/Wxj+b/Ua78jTSiUClVptcR7zRTo5g87pQwrr1zZRbZwUkGsVft35gfDXxZ55eg1nXPNItibbJc
TjmwXvuitYp6yXR9DzextTe4jH+HSyTzunzy/9gbur7EM1xi/NxHVSBy3uY/vFI3jrYza/9j60tS
LvoQLln9+trSBIYdaNkpF2wn3YNEqPiJrQ7nui/HU5Zhu1Vg6LPD1to6bzS7gGHLKIJ34HZ+oMW8
uFVB8ijhNAZVoc0UfsvxCAf1re0KYPXQiP7HIcAETqau3Fogg1djUqxAWh4lUEeLzPdZ1SaBaZTt
D6SCv9w/bhtngGIR0CGVxhB079XXK9JFqzspjqWUehRBgjDbRwyDtWc4ch76LVZUvLd7s17O8Cv3
5NQ2HgCM7IHzUxcDOrCukTgpAoMZAqBXawYk6iN08h9n57XjNpKF4SciwBxuqdRSu+12DjeE7Rkz
51xPv1/13lgUIaJngd0ZrAGXqljhhD8AhkvyeUuOa3Uc6j80oyWaaCmPZZaBHdUtorpDk+LmNVij
c0RBJvj1+rUkpYTLSwUA8MAiW47ySp+FOVBSy6waJdqgP9DMi33alMGlIXXYeSE8uzirttLMtQky
Ow456R/pymKP6hV61W0wBuemz4cP0HBqaBHN1vN2q4pBDE05jUOAWxhA38UwTo9cR+eZwVlpLBH6
BXbMFOcdM7IOCYazgQTf6h84u/TvGqFN1b5psRw/5ZmwZJV3wjuIflDn7Vk9YOm6Vmjx0Q64niHw
5PpWc3Wt9MyNhECZi2eu6i4rvkGR1M5cS23LKLFxvmzavt1rSsQmUKpZOjaMReUc8sTLAx/OB8Zf
sLdGGibC6B28dAuj2ghh1z4VeEDufPQNyZzln/91XZbuFFpJ6cGhN9X5bat4E1D7aSsmX0sROKBo
28Arl8JBi3NddmGYtZntnQtmuKuFVaDC1FQXt5jKfWhDoDCwCQcgmIdv6QdPvhf1w1nFEXI/6Ul4
un8yVj8EARgYRcR2gLwsLrTRwmuNq8Y9Z/iE87iig5fB+rbiel/YM2JDTVj1P1RFrWcf+abEPlRa
YTVHg76+66eKPSbn+z9p5dmS1x3rAyMGgNXiO3D1omtqpcE5nePs2NAyfmMkk3akYN79h0+ORgOJ
C7RipOTlT/nrk+eiDAZUUTmdjhodrK5ODspUb9F75BddRDPEg1ynxEzSNHwRfE5zERhtjUSVndLT
j+oqfBhULQXrgttbJZLfr18/ituSTiQDmGW+65FHl1npQO+3kVpTG7t7qIoh8fUhzV7/AmMoS/rO
t9J5qRb1EEoTNbKXIbJUcxycWhzmFN+0m+rN0AocqCoRaYafWpH4cn+Kt0eVa4Mgm5wPhBbZ0vV3
4wC55WDh+DNoifhgOXX6LgqDLfn5241InEtkTSuTYBB+0fUoeRzYczgjlYOwIX1Vw/09t1F39Op5
y/bj9q2nxko9F7gegELQetcjhWk5OE2uS73vbBqJYspkOudum71Fwtir0EDOC2zWatq7s5bEW2zd
teF5fGkucCMhC7Q4BqFwqzarEahSFHf2wZ4Df6/b8qjRh3wg8LBPCDKzX6Nyq+e5tsTQRFheyK5S
tu964n0YajPmTdElUtP5kDiKu8c9IT2VTbfltCj3xPUppHeCXC7NeSBSsCKvh4onJ1PjdkQrXrTd
RVW7hoY55tx5G06faBAWiNma88mJAMj6dMe2dINubwHg4FAJufmlFf0Lc+avu4be4gj3S0WUc0gP
YWWLo+iEuSu7Fsv2eku85DY2po0sLVQwB4dVv1RigTKHloGGIEyReFw3ijW8cWmz7hq1mfc4EnaH
aFTDT/eP5co+kk8JkTisXZoTi69pWk4KRysBfZs02VsRi/YUqk5xzJQq+TepCm0PACc6iBC7vfsj
r0xXWk4DZ8T7SQcqev1xo0Crm2KUvIYqKonoCB30KerfexGt62kIG1LVVN0YdGVHATF6WWQp4rmE
cNYZCIfeQ98q78Pq4IlM3afUML/WupEdkRyrTlNYDLvW0fLDMJX99/tzXjk7FvU2wnMoXQBfloGE
MyRpRHB3GZ1UPcZOAchKhJKzNG7dTyv3LW0t6fzK5cRlvxiqyqGLezN2bqjRlKEP+H7Yl1kxbRSF
14fhJWHHIuO8DJaTVriTHYEhRLoEpYl8DvOfRQQ78f7CrZxE2aSTPX+wIzd1w3AywxmmBLDTyLOe
Krf2TohfoM0JOXdfjkLZGG91Wi/ficcftIH8kH+dfGME0eNJ4cSiUyrp1JV9RKpuy+N9fRSmhMAE
iIZlBbYOVTj8dLAubWvR8Aln1YIeSpCwu796a9tOKieTw8tEYzkbJ4lzLdKRPTdGswv9QSvBBZdO
Wz5CYs232iBrs6KEjYAytVBex0WNNyo1NA7qNrpkBUoATRWkl6jZjAPXLi6YF5IXRKDmmItR7K7v
K+QyUIoIDeUtZ8rZJxgevBFu2pJ9TM6ea6XYadr0+hoo6pYe9AGcPhAKWL4KQvEqsB0efAzRhA9z
qaLQIJT+vZOIb6//bjhreS/SLyZNrOtdyFYwpiZHDQPOwvC9tIqamcXtpwmVsI0Nv3bAuC04W7y0
7Eb5Uf/a8Ik3GG7cwcIAYF7ui8a7dHqW7exCfOmi7uv9ea0O9sJaJ7xGE0B+278G88rQVQyphz/2
Yffk4QTh573qHpGU0g8TxPLz/fFWdqSMWNDzBtFI830ZRwhTz0YDqUG0qOcjvofzWQyNvb8/ysop
Y/HIyrimyBiWfdy4y8YJHVv07LHReze1tPZtOANv+nZ8PWocnRY02CEESTLLsmxtqwAh6FEj+J5n
nnlJ1BQFX1v0zUPpKp6FzIadnBo26RevFvbGlb82T0m0BhQlcWhLU+rCKLXIATRxmcasSffBmGsf
g2RMqr0a6fPx/qKuJLsya9DRcqOshSTGYq8oGb4kdm0Xl4zve9BQUdin6pT5iIorKG7qwUOseZ9k
IclXrMLb1ZkW7d0+3TiKK1uWr4oDDqg7ySpb/AxaARjWJ0N+yfQyPBdVhAp8GAZHK/fEQQzJVqAi
/75F6OsyCu1WaVNxY8ymq6WC7qlTXEZjUpu948bRN3VS9HbvaMFM+BLb71qMaPczKsv/3F/zleNC
cYEGNuU9alQ3IkTuyGMemPmlzd2u5QMH1jNBYbcloLcSAaJPi6YdTCR6SsvwXs9FZymVxacdh5Dq
0ZBeiI2dQ9GmqCdQJ961TZs//IfJEQ6hRMtDSmh0ffeESWU3caMVuDWq7WNuNvm5GZN6A3WwNjVO
Jlk21SlZX78epWsts0pxDbgUVWv9bgehPwSak373qtIo/SGs3GTfj2l7ev3kqAgRW9IEZPhFTA1E
teq8ICoubZH2h7Rx4rNS6+Or26vcpf8vPiGLhW3B9eSCvhC2A6XzohpVqfpBExrfm6QtB6DE4SZC
a+Uk4B/KyaMaLB0S5FL/9VjUHRHaoATFxQ0GHbfSwYiAVqv28K31tKjYO4aYkadPlB6RlXieyi3B
/5X7TiquSTsIaUu1xL/psDrwsrOzixJava+G7nx0jMx8IJHbomCu3XbsGEiKVINQrH2ROPlrsmag
pexQl7HEFOR70Zup6ptN0PxsIy8BElhblXgYuKIi303SDg+/TneTnRN1oeYrSj8Hrw8MMNe0eM6o
wwNnXlx8SpOkMHXLjBiurvaWKIc3gD178F2S+kVhduPyeQl6FzefxELRW1DJz6g2X39vxcrCOuqG
7NJ7Qfe2TWy09D2rdo+g4WdihAipYDyRBs89tlTi7IuR2c1Hu6ppCYydoyfnGW3VR7uLvC22wNpO
oCUN1hvOAv+Uf/7X18n1wins0oM3WbrFIZoU4y0FxOSQtdMWGX1tKItiIJUssKM33RxFd7OJOEMS
QeM/VmB6b9ymH46G3lWf798ZqyPBuYF4I1mNyztjGhM7iHUru1AIKPezGsdkVUgC5/rsbOQhK1AJ
MBKAbNjZnCZet+sFTJQBKZG4zi9dFiQ/sNsU77sxE4E/pl561kbPPNlNjR2XmeTl7wqu42Hs8F7Z
2NO3UyZtQMSFtovsYC0px4lWKF5SGvmlNrQRgfYYnes9wlGQKYxZb8ThtSuMYQ6n+SXNow2/eAwQ
Px9cNcIDGdUR1S/TOfsy2/ZP3GmNVz9uciRuKy4rWkvLRG/gNxQBPYGLDqaJSzIQ57rMtjpBt4/b
/w2AsMYB/E+N/Por0iIajcHFvHzO7PYz+0R9KKMp+UGDwAx3amT3h0Gl9L/x1W5DMOC54GykNKsE
uS+enZS3OqkTOISxatdvBX4a70akZd7as1mHp8GINf14/8PdBkKMiDy5rHXCLF72IJ2yoddhmZRr
4hCxubHL90rlaBuP9tpyQi6gHi9L49SUr5fTKLns2hGz9bbOwoemLLXDnPfu2xi025HSaPcRObji
9UeRVjUb5SXhY0kXRzGKSVA0QRYbJ4XupwFHT3g9HBbHmT82TZv8GQvI2lrfZJhXqeiKjW265QTy
4nx2fdkzbUrYFFeJI27otkBskVfx+KZJGqNxmIZ5/abOxxyXDKNu652ThgBXQqdK9WPC6fkEtCsP
fzVhKR3D9PYrss79O7Xr8mbf2RgonFynDWVWLmVuRITImY9fn2H6xUSN7eh2nnWgkVm1JwTu4Qug
nZw9hBGG6EdtEuoAoSAunV0ZV4nphyAHlY2vvbanuNhfpDioK9uLda9cc2QbQFWn5A0/NfKCR+K0
rYrPbZ0TnDSYB95rVpC86XpP9YBpNZqQyaVSlLnHTcH0HhRih0+hntjeUe8GVd01epR9AO8f9zsd
HNTz6w8P8lhUlgHESqzH9U/wsiJE+idKLnkwhGfDULT9qLZiA5Yj/5blBgLfg0ar/F9QVdej9EgD
950UTNXdUOzmfOqfU2RZz2yCXwkc1/9wlVMfkeU6XkygM9fDFdMM48NCI0NF3eSiNAZSo1aEfj1U
1Y3rbu1aQFpHngveZkoz10MNuW5w4nDNSKOs2vdoND0aVkC2GTvIzflq24UPopj7L/c/20qzmwmy
P2kSEoBR4Loet5+ValSxYLqEFhKvO1dk+m6aAvVNSJP3j5UjRbDrzFk7WWE6ez5psRkcaiHcd6C/
FPowRej+vv+b1s6MTGhk5ZyEY9mkyHte8mZGAaUdY+NXGrrFM6abzsaCr0QFwJJIQ6HrGHSd5J//
Fd0prgKXt4kxCbS64OKMzfTk6cP8ZONRuH/1hDSIiRJ2TGiNMNf1UEk5EuApLtIGpfdJ6zP7KcMt
dSMHXZsPeFDyQNxqaAQsNlBoZNiVdBDTB3fAnszQaQDoon60hlE93p/PyilEnYoyJdIl0MCWzV0d
Z765dpE7M0dV22ugYd+NnR49oQKp/yzUaUt3Z308smv5pajPLz7V4BQ6rko8zEqmJp/j2P5WzFX2
MFCqfIdknbvxWK7sPxBaNKqwSABusQx4lMobSoqU2cVp1P5hqrUJw0i0P+4v4tr3AlUvi0vURvnv
9aaoQ6G1ZeakFyn3+Kj1drUvFR2Vi6GsNjJ4eYYXt6bMppGmo28jq2vXQ6FXOFYo+yYkddb8O4Xz
v+t56x6gtfe7SnGTNw7QnWd6gluwp5VJ6tInCogcFHoqatcjW5ioRZVuphdQlIPhTwAGUrDZVfrW
DAtv65yt7BO6fBR5ZOGQ+GJxXduNMUfZRC4Zq3N8jCZRdrvenCq/SFul8aXHyKvhKRBdcM6jy4Jg
C2yX6/mlhiGKKa7yi4iUcgfb2ziVucgPr94qINQIhdGI4KK+Eb2H9l10AuWJpjUpaGNnfoExYe+w
NuhffytCncG+DAqgJVHS1xOyIr33gH3nFyT1xE9QqWGwo/9mf8O7pfjn/rRWnjzdcmRXheSQ4twi
NhoIzPBlBr5e6mP2pE3j3OyCvNU/xti+FBBOtfJcBWV2+i/DEucD+MEDeZlY9HxFq5pRdGgwm8YV
l4ul8gdEUUnxTcXaNZAVL7M6eluQzbXDwKUiBc8l0HGpXDij/DfoY5xdxqm39zEY1U+FAQ49n1T9
w/05rg0loWucOIjxdL6vP6OSWvqU5g6PAcoE+wEFttR3KjM75KMBMeL+YGvXCyVWHjZweQT18sf8
9ZKOcFVQFUUkSB0t+2ubTRraIUbrnO2ssWCQVsaDVvXOU1Ik5hZ6c22iHEGE2llUgoVFr8e0s3o2
OzIKywUZWtamOKh1XB/j2A03zvra7fLXUMsWZIZSf4jkE01iN0+OReK2x5H34w9K8Z5v1hGSpPfX
deUdYjUlXQfdLuQQF5enobSIshdZjNwzmqfmELzJ2ngrQeFv4/MsXgf0xwi3uKflZb34fJ3bx3QV
QPgEVWSZn3JUfUTpO+agPMd9r6vHTMSt4weBjrNcqgZWvxt6T7uE6PwlvmUURb5ztF6ZT3bt2hWe
uZb6vh1a46sD49rxuxm7ZV8P88nCLSNr7edZpM2f1BzSBEhr430KU6soHjw7bVOg0jXYkxa17dZX
RpqhmaZBr/PyNFB3UTGNf2wVGXZ/Kl31m2YXnr4PtbJ6PwwYXaWDLVqEMHV8KWx90krfS8LhjTIh
0HysvcT45hbKNOxNqJcoE2eGyPcZnGRv31r10PtQGhQFsLoQbyfdQLi6GnubOqMye/nO00X622pJ
rj4E8Ei5MwI71U561bQahSRBFXcwumIH3z/Ndl2gOJC+rY4OvKg9HZjqnKMVnnDzoNyTuVlFfFFO
v/Iod6J9QKEHNEoRTl+mcEo/c0s54l3rObSh8IvvMusfhPWned+1WvS9Tep4POeV6Z3yQbTJWdHH
NjwQ0WoJLgSqmx0CNUvtg5qHZuoXZqgb3GuxoexKI4nfCuAB2b5M5vZfbo/JftSzKdYPoaI0ypt0
TIrhczIT6OMwZObFsyjr9iPyivZTqCGx4wt7nJrn2a6iys9w6fvmWqn3e7TFfPQmMHR+HzsWGahm
N86pUOu8x650GN72aaGnT2M7DqNvh23o7smtRlL73ErDPbYiaNuk3miKBxWkYuiHKq8eViO5k+21
uUe1qBptcKYVJan2IUWQNffDrKoRSem8+LGYx7ZHCCD1vlEOHN1dNxXW59qz2sKXgbP7pCvjeLEq
bcxQiKUEhGZGXMDyjUrUhQrNRQbJd+M21/yOwiYuR6Cdu30GJqo+a2lk49vFY4FO/xB2/9RmgCxc
kCl27Q8GDWZ4XnOuPladsL70ShA9FJaVFLusL9riYKe0pP0ZFc3weSChAlHt2rXypZga3d6FVWlf
lKoVH3FnTp3nAqqG8InakoFNidrbeYrr5vMwt1bnm1VnfK0wb9eOJnp05R8AwnoORzFHbeb+FXQr
iUHt20aHQZYViB+XoaNuKzZy6iMtJkjL417m9Y9z47W/hFm4/9qRyZbC5zHVfZz0il9K5fKgBaUZ
B4+zCft9byuh0Z36oQY1qQaFSn9jJAi9/zNvXgH5K4HVk2LpiKota2qN1+PEG/X5pQAifeHu0c5K
omo7I6OT8cqhDIjiXJVY2RPVArm6fuymZGpFhv7JBThK+X6Kpvms6cFIrtWkx/8ylFx/2g8kWvr1
UMlQFKGnpuklGPsCa4NQ+NS/rKOO88BGXWXlqWH5gFhTpIcXtyTqxJEo2x774otWj/U/fa7Mv7We
RtPrJ4RGrETDAeAnlbueUBgPXoRzMimPgWy434gp8RC5SqyfUYfF0MbzufaukaUSnQOKQ0hkMZrZ
VcbsFWQ9aTg2b7zYwCpKt+3phJIbkWbtxdPZHArtUKratHVwbnYk24QUkjoQCYl+I1FZ1MDjQFUk
F6utvGPeod/q64x7LpSu6zZmujoY9V2Q5BQBraXkd2HHahcJyn+6lnhYwHCruN10apVwq5WyErLL
WomsE9GipUF6/QWrdMJWuxFMq8+N52zwgk9e7bm/UTjJPtat9k8zVVs6cTezgxRK+QQ4ORJPlDgX
IV6bIpxSN6K4pN0c71oLWacqVpLDrFi/7u/PmzIq1wh7BYgNZ5x27iJqLjPk2ebJzbFAzwZegsnL
33N72WAOvaT7Vg0QDvu0LXmK5+lLlg3zlpzHzZ7lF4DFcGkHY214c0Im1ILMOPL4BUGDCwWSXoXf
itHYZ5X3E/9I4+C6U7YLgmLcIArcRLfyCqWITCkC6DQrfv1lSy2OxrDmCp3VYDooRpEfsqoaTlbq
iDd6bM1bRZ2XgtRV3ClHpJtPR45W2Q2AytDdGXguxOVUF8Hg62MYORBtRivcm0bX8EAGNdZIhC7U
6bO6QFp2nJPmh54m5Xu1NNxPuhWb817MaCU9DH0xkujHVhs9GF7tfM7b1sbvfazSH6AEsu+ZHoBZ
miceigMkXE0cxtoQv4tJ6a1dNQSAGvR40DKfh7bRv3CS+s4H8DoN75uIot3BaUcjo8tWlLlP/GNT
XwOd9x3VRtR9yAuceOfE0KEQD61wEAtLowkxIvDSj80c2IGPIPX49f6Gvbm2WUJHdqs4FpSOl2CJ
QEVoUytb2saAv3YmociDK8Ytg5fVUSQXDNUE0oNljqU6ySAiNcsvatbp3J6x8tTkUMHvz+UWDMFk
aM1g6kfhDZ70YgfGSZLZGVjSCxZT8SnLghHFgEHdT3HS8/21YBdluvkuirv4sdRRS4kax3g30rfe
3/8lN5ec/CEUJQgBkUu9AUTZYwA0wgCVEafmfAgyjSdEaelNq+hspq7CnuTK3Ygr1k4+3Eepx426
Gn/94vzNqickCIRiSFj8G1r5gMZT6Do+iaZzDMzS/FHmbfIUiMhpN5Z+5YaVK86kuXO4fOSC/JXA
s7UqDllVXOx+Hh8bNRvAmWHLEQ3e8Hx/bVeHAtCNhRKj8WZdD5UoFXmfhCyluAdQ61RC+BXh4E+p
cDfCp5XPSECoQlyVQkVUB66HIp0IjVlF/BADsfI0m2l1qVLHPmj0G3dVHZWPqhMUG4OuzA80FvJI
cJ6leJp+PWhj1DYhusgvgV13PxACbU5x03e9H+vC2ULU3ZJKKUVJPUKpZsLbvzwyVNBIJQY2TUP+
6DeDpZ3tBklYroT4YMaQgYHpJ4cm7d0/I32zfRWDtUtttX1IROjgIiusM+Ww7hDWlpAWSeVGyLfy
pLpUY6lc8nTTnFx876GyIm2aeFZiywHKFPVtGqI6NCePWKmUn2Ijab8JGPjHKU0p1Aolmx/u77iV
hw2SInY3nCmYGMvgCD31GEVlbi+h49yl9tZzVtTTrsfE4yjCeMu2dm04SVng7aaMyit+vQEquy4E
bef8Urma8tnFu2mvWDnGdtWQHYQzb/Ldb1E2bALuTGT6CKnRklncHFiAoNuad2BVMfR5C44oxC2z
ihpofWnyffaa8ZjVXQUlt/DmT0GXDOeh0Mvf95d5bePzkQl5YWtC0l1EafqEWFBuArLJ7TZ+zOHq
7vFkqv1OybdsNFaXWDLSqDeSsCzB63mmitpNxxxBErtD7Dj2TjXljgevCh0smhrn++unRpEf0ILU
f2YTX39SPZqqcbR71HdDXLwYyRI7XlnzszUMjblxF69NTtYipPAhrIPldu3rSoSTWpLFirw+pVoq
Tlqt1whdWPaud6boP0xOwhPA3kn82ZKjlGlF6gTCkvmsG5xEUHwYvGk6xEhffXn9Mv490mIZQZVo
oSAcunR0XPfAwlIKYBTgtMDeqpyubUY6nHRCZSzNLll8MQg2kaeRaM5tVfplNJZPWdvZfjzF0ef/
MCtpX0pZlJL+svQw0xoa1BB0VKIW3SV2OOz70k0nasM6tZH7g61EYhKqLT3PScLYjtfzSqmZqZSL
kksfhf1udI35MapcsRGKrK2ebeksHhQvIB2L1RtbOzY7oKkXJRfG50RE6WHqLHGsRLuV293CP7m8
eLco20gddxjY1zMKEFELiwi0rel1enhI9ADrnTpLzOOQNKR7dP/zwgcQbCOoWnhNfyrLPIeynPbB
G9PS8tynPdyfCZ5eXRORP02GDvIWp/glT+pfUdGQeSS5Nd3ENsxwzoqc+gLKZgtdtxL3sUlhuZFu
krkvKYpTqiFVXxvoi9tW9tDh4uqb7tyercHG98WlhhzXQ3vC2GPrGl37zBL2D4IQ/jSX9vX8cjsD
AcWDeynKJIZDos4PEF3SXYYV8vH1+xbDc/BBMAB4pBZL2dqTnbvyKxP6wx+eu8z3BmcLeLn6EpK9
Srg/PGIUTK9nRKc5mlqnIXAPvP6QtImgmqtGHzEKSI6UOGlXzJh4HYxUUD4Y0bNoEqfc4MusfVCa
NQQ75DB81cVz3Awhzg463YACuPTjaNd0M2xHec7j8tcYTOpP5Ay6HwO9h42XY+1ygEAtgw6JwFoa
deuBaysG8mOXSR3sJwfju6+SB7yRHK1NT75LPDdUZKBzXa+xl5V6kVY5mF676T/VYfBO0Ef4HuP0
5FvYvZ3A1KCIMaX16f4eWtuuEsOL5DFSSfzL9cCd2Wup2yXZxcot9SnX5rzyA8/pTB+Mkv7r/mBy
Qy5qE0CXOZJUIUgFl5obdoNSu5ozGD8GOq0Rj9WJrCYgRm4i81QEoPE3Pt/qkEjQYDZDvcJZQiWi
Kgu1rOe6oalkYvCg/JNOmfen9NqI9LcfttyR1raL99d4i4CtiQJ98GQbvMs0LJcLvZt/eUL/D8UD
MJ9QzUHSszmX3DVK6DAaIwMESFkqT0oNRZlUbSOIuVk7uviqLF7bDtJxN13gkFrBnLZdcDZS2232
jYJ1epsPs3dwstj7CNXR+Xx/g9zsRjki7/CLCrdDlnm9G1st6MMSi0NUg/rn2siHQ2dYqT9l6RaD
6SV+v9qL3GaSWyv7AEQZy3vaSmv8QGesh80J6h3JbGztEicV6i6upukXIEmh+a2e6LgqVEU+n9NE
i3+NtZMUe6Womp8G7UoCcaP2/g0gQ5a+qdjak5WO1jP4A/oyrVYn2k5oKhmYkitqe2wGpbAus16F
dIJbUBr/aq0KUFYPIT3Sx6lC7wG9/eZDP8Z97OuU1apTl+rVZyvGcotStx7lCLXPRnEYhnqgQMZT
/8um82ccyBXMT4MmMC1vKq94VhLFOKPsjRSnjSuY9wEypPpY8ORpe3Mw7fIJDsjUvQc9DHbZ7ZNc
7AMtUzJ/MGvxntJ6rezcwsNGt8kLpXmI06Iq+H9quIGK3pjY/hZheooct5w+5GUAc0gvadjuG9fD
vEk1KqfbxbS6+x1FxP5djfREjtiE47zBLFf93Le2+hHKkd34SqQMT3GGQowvKHrbOzEBPihzz/1o
GJEd+lkwOG+NpIq+uOC7XL8UkxPsARnXJhL5utGRkieT2GNUPdWoKg2YMXhpif5Bx7oMvgjnpvIx
d4zcPU+mGzFOkPV7oxuSft8rk8pZBclt+SlVTdxv9VBRfSetiu/KhL0QXIox+XJ/s98+rJQZOViQ
1iFkUR9fJLX0/uhj66F9rslfR3g3tfIh0dy22Y1jGCt+bmksy9D1qXT+qurKTyiju4dZrUJ7Izq9
KesQ0dP8ftHQItF+wZj/HZY1neUWgOvP6ozgfqfo8bcM7utRzYeANbGm4xwb2cardwuTlaNyKUPv
ozxHpH993qV5/WxZjX3Ge1hFpd2sTW1fm+Vs4UM70Nyxqfb+G7pILhzoZczpx5Fc6I9Fg+mrHjVz
9ugmSdpufJjbW+j6Vy3eRH4mWwYPNJrTebgv8B85lHYNqVp1g40VWFl2GVjQFwFkSnIgf8pfy+7Y
Ocd91M0zNuLRLqZ2f+mtMsr9JBXeUXB8nzpjfDUZj5oGwmkmEAy0n+hMXo+adeQHyLIZ54HL/BTY
ar0XaVTuhjH8dn+Prywl1FRgrfwHML0un8u/5hfT5YnjZNDOIEMyjFWs5EOnRupj3VvRxlA3rxVQ
YFmRoushBRqWuLdsVOIKbqN3rnTlA1KgzUUb209eG3stPIhw66laG45sETla9i7/slhDrTBLhPcT
75yEgX0QUWdSvVC0nZcExs7MxZZ73c1KMj1AsxTtwFfT1lmMN9ZNZOH75Z21wMk/B0MXVL6jlNq3
qhBKs5ERyyjl6nGUg8miDC07nbakfv3ZzH4IrYyQ4IzlSxw8FHpgYgNR6Pmh1u2234m5npDAyL06
5O6OsndtL4rXAsP4DRD3CAKIFaXE6/VvIGYyQ9o/ztlttfkpnE0nOwFB0OsDPLsCPIg+fbq/WW/T
ZoZ8KQRQkZI9CvnN/9qtJm9KnpaVd45S124faq3NxN4w2mDa52FQa3ujT5p6B3OzMPYzqgGgj4CF
N5fITcPPFb2+1reqFu2MdMy6LZ6PnPDyo7wUEEDlEbAsL0vFFbyFClZPtRMVn/QSXx54vFuZ89o+
k1EYlC0yAlKD6zXw9Npoez3FUIp67o8qn23fCWaFztsYbbEm12aEYLDkd7OzgRhfj1Ua3hgIiCLn
boimgx3iaBtXsb6//1nXZsT55LKjM0KTfTEKfdk8D2aXzZyM6S7tRX7KSyHTnHL8D+cGGyxZH4M8
Tbp4PSF7RMknw+zn3GooXvmONRjfKoKI932fB18zp4qiHULJDXE0hj+xbyelu1X8WbuYQKSjrIJM
B82SxUWhZbi8dQnWPrMQIsRoy64dP6talPAyq0BxF+2FrXnLeS22JoLkpmTMWxIfu8h65qzQyBN0
JH3j1t0DXawfjCyMzvc/5EtLdDmMDJnYErRlGOh6ec1GcwEghSwvoKoq2btmM7cnmnDJxxydyO6Q
gNNHhret227vFnZUHQSotOaZJt0cnEVslfWuBYdj/Wii1nzugxQCDCryIYxLTXTzW68Y7eht4ETl
t660OuUR/EeX7mbPCf8ZTDOXlfdCHEMRee1OtUL9ZIJI1BC4LoBdFq1mZKAby+BLVzjJPyhopB8h
bhguSERQ+w+62WeoEzX18EN1ZnL7sqndn0qexOXeTnvH28h+V7Y+7UDZvXhBsCzhB/3kZXFQFN45
y7FCJBOO9oNFJQfU4dZ1LbfV4tvI+AWGEZc252wRNBXZHDW2onvnmfB/13C2/daMErRNc3Gy9Jws
Tp2Dw/0d8ULBuxmVugzoNEkNXtb1y4qqiaV13NjdqBypGhdkKBDjP5YwiC8xAWUIM3kQT9NQW+9E
m+ZPSp4q7zo7Tc42mbrwO96BH16DbM/D/R+3cigo9GIlJR8vi6v0erfyalkiqZCi00H7/Q4US7yf
w6k+3h9ldd3xHtWBlFIJWNK6JCK8i2vXw5pDF+eEMki5C7LIbN44QW30tLvb8nedpNpWe3t1YE48
XSnQBVw119MLUIw1hwRbr8FDPldMHjbvdlIcxqRULx1FlkOIw8zX+7O9RU5CpUS0FKM44PfUWRY3
DcocsxsUOOWg6UAERAG9avdRl1itXzhqCzY4rbp/EzFGLHbqfK+tyHxMkm7UToohjOkBzZ/oRxCY
PM+FGYfP01QjNHn/V66ETxh88dE5fHQslxBz0YYzChSKR9Rr9Wd+c7xTkix/yJq+ugDkz940Xt4f
2n7Uj1Vm6RvEpLXhwZTy5lGG5h1aRG8zte9Mq2NCU3DgX0g8jXeWUapsC0fzcVcp9rWWtT759rib
HPXV8qF8IoheqFvDLQM/uhy+SXEpHIhUi7ipf6Dd6+CmmswUA0Yj3KJCrRwyqkWQ9UGXoXG0BHg4
4TQpTUjUr49VuLOczvpjT+qW5ODKm0owj94BWRqggGWlvYi0TFWU0j2HqbAfPCpGnym3d0c1MBV1
h3zuRja+NiugHAh3yDiU2/v6bKUAtaoXKzpcUtCX1do4OTh53+Sn+xt15X2gp06fiJYUMnDL1YsR
fNOnskYEuf8fc+fRHTeypum/ck/tUQNv5vTtBYBMEvSiKFHSBody8D4C7tfPA1V1jzKZw5ya1Zxe
9KlLkQEXX3zmNf2yX5FneqdnZbLr6MmeSY1OheqDtY527qpj0xXn5EbSbNTKB/ufPMKUS2daQkZy
X2vS+KK4Qmnee/Eyfh10E9dhUCjiRS8zU/HJP7pqh9ojUoJOm50Dzr3uxhBEtzpjG9ExCDwetXdG
DXGgVd1oNmN5MaWZ6kM5GH08cNvLit0cFPpgQNjA1FekMz0zWZfnJJNPvpANlAk9Asm6Y7s7zuW1
ALBOjg9L9Na0FRQT+iZGf7I8B+Q5tRSNXVrFqPABy99+/luxU8u1X6wKu8MGOcOfgxjRhh9m8dGx
m6e3v7ITX/OmWIKpCtk3nsTbz39bSbNo7GXlRNpmDSaWu0nzCEnYOTMhOrFH2aC8PsYvlKbHNevq
WvVi9eS9a4reHuJu+eXkJdNDxqNOIEBI++vbt3UizJLnEOQBWzINPz7fRV4JfDRrnKqGEfwJpvbT
F0RfnOVTijeh45uNl76sfSkf51JyBIxeaZz7ak9dw0Yzwg6PnhU0zaNHmw/O0NWTE02pMX0x4KLN
0CiMOvdj0v/U7z2jXqEa9v21WRvr1eIqaLW8/Ry2zO4oB+OUA8bI+6Uvcax9s6wxCmEwayIvpQ+b
SBcrS2sqdrmWLmHVluLdIlclsIa4OXPQvQY3OsgsAq8AZO/x/44p02CfSgd8rR25Tsvg08SDe98Z
MQ1ifdSN8aaJzZbusgqWZZqs+jkVTvyUe856twxFfG7zbg/7+EGgw0HpTGkCxfkoBY4pr1IAllak
I+vvpzGvxp9EnoZ2hlyE1vbtzq369eXtx39id6EFRFJE9k0X+fgzpBScjRS5n6iS9pduJbF3ijI9
04w5ESxQbuaAQJmBVPu4Y0hJWapY4lqRAHd3Valzp/rIJixfV3Am3e7tOzq5GEJK2/gcIO7xTo7z
ZC3rfKEXjYBRVHuDcdUC/Q+9YTL/eY4OyheBCJQvaE8ef0C9Wtlxac9WRAfHDqyqFXv0Y88Z0pz8
TlGmJVXmlILzc1S4zmplTPGSW9FqIrO/c1UsyXwaSPkjXSUkt7pVy29k1uRFwKwgvZMtqDrUVibU
Q2u1wof6nz9hEmii14bHJ1E7DBue0wxDuRR8qXqTXo80lRp/SsekCNXRNc9pvZ76QumIwFffaLPg
Rg9Xoz1pzqs72JFCbQ99LG6DEcrimULo1FfDKAHMC1YdgHmO0k5z1twReqMdgVnEPNywpqAwu2Wv
Jc4/pnMTdhwP1iqIIcTGX5XV5B9WW7OUazAaKr1pjrx89sI46bUzb+rUs4OmhD49U1FaHkcBPs16
ZW3h10Sqo1RXyPYVu76b2zPP7kTyw3RchbdN3sOOO57Me7RJXA8wXKRmlfddzIsZB/EqxAQrcYHW
g9jx8H2zXt55MPFL30YWuAgNExfDM6fJ62OcK9lCGcBAZImP8cVD0oJ4zTQrcuauuR2LYmwJojZg
5rZ2qht9Efq5GuLUkgRsJOlUi2hzLBJjD4uTJSSHERiM5BLngZwJHDLI+6SZK1hV8lwn9/Wnivgd
yrO81K014x31WOmbjxVKwU6kaHIM86pP9vSS0FTqjXOo+5NL8cRopXs0BY+BAsasGuVUWDY2J3a1
byq1vAaIzymJ5feZouV1LsJdgbMnj6bZCrf6cJuTezHxBi0bGW3v7OC7jPtFjC9aNpu7Ass730nd
OKjMDs3LJcew7e2YduobhmJAj4eRFkOtYzMJNTeUdDYaJ5otr4+wouvfq2OmXeN1NID2xP91NfpG
ItNV65lv1Ol0t9Z1+/T2ZZx84CRC4CU2HYTjqwBf1+aWmTiROmjVXu/yJTCNpbxEz7sO317qREm1
ydMZZKB0tfmgjsL42kyuk820XdNhMUUwgEP4VubpQrniKk8lUIoLgJMeSmSzHc1znWm+BM59g2I/
hATX6C5kNuaPjizmn29fGrOiV8nQhpwH3ovmBdO4Y5plpejqOrq6HplWqry0sx3HvgrxPvHttTfK
oO+RbQ+wSRvHABibuvrFMAw3XWyo9MXraap2S2KKJpo9Ly0iKXL3RR/ioUfoJDVy30zUsQt7dZJL
GI/ov/lVp3ovi9GvGaTsrrFCZGAwEOtNXTybyajMz1PdYTbXmrX1aVQLkwNCyYoVMEFrXw8N/HRf
rXAO3ptKhXbj2gtIyd0Yx5tAMOQ4OIAeokb8lXi9bk2ihZ/FidaHact8t/DdYXLvYzp+y+PQITa8
U8aqdS/mrkwf+lZdzC+9ZsyG35e6pVxqAqmKoCXo9ineBWJINjqaUvmql+nxRSOUVFzWVd1fed7Q
FH2Q1KZW3uWVJudLGkl6jXNsPZPqdpViB6oqYhlCRkeryM1VRbvgKJ+LEC6IZe8zb9ZqrAvGWn7M
R7trLrsZudN9out5ezfaWmZfAW3p8g+O1baK71pAiq51b+nandOabRakCt3yHR3Ywv5gZrp6D810
XoPcFgZqNzJf1yCBIz749kCXjX23qA9z5Y5IkBSV9R6Ict4EqSeKdTemCc4Qmpc0bTjbY574TLws
87Idm/VlnlftI3LYvbnrq7ZNbnCPha5HjQFD0US4bsCAtMr6C+Yo3YP0zGb1sxWoiI8p6rz9w9no
d7qjLGPgkHCk/hIrq0sNlrTKTox9JgLHHKfMH6WVD0HdesM7xXArB9K7Qv6niI5nEBTNYjzVrV1K
pEQ8exK+KGTZ3VUxTLaf+drXz7aaIWOQWebiXmeam9zYlZ3GQZ63hQzomcZXHe5uUO1rBRHCQS2b
4aaa9MG6XBSb4sxUtOqjV5edDaZHt9gHdEieR8QRrtp21r2LAdOb63KqkgU4mdVjcZlZ8XgxVbm2
otTnlp9kNuPAvK6jmfogTI330mq9zzJO8/ez1+nXCcWgEsjUqsqb1mVK6fcNup2XGwoXuaxFquFU
rE5+Wa7eEAdDQbK2F2UOBR+ij9WEmlXL1merqpMvOt29K9KcjVPWdYpDQJdg5VX2WXXn1o79zkUA
v/ctJA7U0EyqdGL3rK25yxVHpTJMEhBLwki1FVZ9l1thoTfjo1Rrs7hRS8TS0Y5Y4mezQusnYFyS
fUKf3EE/H2rAE8oD3s9x7dR11yXl/FSscyuxFp5VsYsVY/ubyFoW+6If7cdkFRuIR3XEGLDb6zto
Il1DCWoZ38uxW5XbZfLk+6mWmfTHGm2eXelmGGAp9eI4FzHiHaU/VJUc9g2dhh9KabcLoKfZxKvP
qIzKd0prebQXpauDlGivA2ZcZRV5bQ01aag8LxAa9O9AXbxEDWbXruprxCAsM5g8NeOVSQHOB7FI
5AtSxYh3WdHGnq8ie1DscSUyLsYElC2vVrH2xrQpzZRaPF9LfZR5QAo4Vz4ytrQVnEZMT2PWuxSb
nj485X3j6CGtHdsONKvJImqAUvrrXHafQLqb+oXVJXMY52Nr+h0cozQQyYARZ2/M467qe0UGxUKX
PZr1xMl8bYzzBxuxoi+VLtP+TAF24pjAuGZjIGvA/MmFDpOGcdwmU2mhRZVTmVGBZewUCrUA+mMg
wcqeVOPkesBg6yZHwO6cwviJw5qTGjA+6CJggMeJvAXepowTVvdKb9nNbpI9WE1e+a2dV2dS7BNL
wcvbKNcIHWyN5MMbdVenKhWRmVE8tFOIGEkcOHE8XC6irXdvH76vawYcFJApZ/68qW0fs8MaQ0XZ
c+qsqB4MaxdrJH4JQeTd26ucyJpB4iGfvAFFthbY4Q01ArcJ2UxWVFnlplhoyfbjPI3peyOeeiwU
1eTb2wv+laweNljIKZgwAlTkSYJ2PFzSzF3SKcTforhIvPGl8Wh4vZusUlMCQzGcbm+uNtLpTgzs
7Galr4m3zaIsGPi1MtX2cyp72IK11anDY1bMbm6/47Crh/bGKkyreKB/OGQ73BmJk2M/N5wRTtH9
1JrZbX4stS2SfadVRnYj1DrXbzoPkNiTxWGY+KjITO4V8SxR/HVRm/VzWnpDHdiDmRWYKnhLvgNy
keQvDLa7KRyNRRoXimNU2qVwNWEEHlpyZpD2k4x/OmVqV5C352wmgKnYRd8O49Sj7x+P1hwikWNR
4pqNfCntNC/2YrI9EaaVOWhBgq7ZEtSurESIMjYYB8D76XKf5voIEEDxBkIbIsBXcsmmmLOzdmFD
2HHN0T0b+oObNSAy+qFDjwAHWw0JFCMb6Ge1neJetvY8fu2tZrSDTE9lGqodQix+n6F05+hNJ6+K
DFLxJXAZVd9h+j4sMD0QlvlYSKPS7dBh2O68rFOvJfvaxOFy1xqjsm2+DEUjH37fWj6DPXXbmznP
tPp6yq2l2fcIXOtfpwZVr2CYTXsM6lk3m11Wy8JkjJ5N/Tu1bJUyKNd1+dJ3Vm2GMW7Q7wWihspX
zaiau6QpDDWUjVNbUzQg69MKX9qJat6WSyfVoDON+WbsNUrObhTWV0fqVvyg2QNGz1Xdds8W6rhF
qDdWYfmaSHXbr1oSXTiBpB2h3tbqeIFjAjCgxRuSD6KkZQYGfJ5vqk73pgsE1rXq0Wri6gXMhNOh
2jIVqT+qqfZpiXVluEeNYYZzqtXCuAE4YtxZiC9NgbGa+Xdp2Un7ERWFcrlgdD3dCLdtqoeVTZPu
EFfWcz8fCzRwhGXPV1WljPF+Qmv+o0MLwSOHVaZHLbasa1UtlI/ewv8F5rosFPaZUwVySePPDb1i
y1f7GFtYVMNXJUfMtwaYgPhQugaeLJuXCkxYEpgI0Tz0zEzGa7tS0WNSF+7RNyppQAQ2ujXxU4qW
D85UixcxuFJHbioHCqGCRpbXRdxXxgUJuCEvM2QGfqAwTmCsRV18rTxZdH7hWT1eirS3cYyzs5cM
tOyXytEUy7fV0i340ifvQzakkHRtBtzI6Y9yfqe0Cg0mkrBs8Mly1sqXnZ0h6pM2qbdXAHiEnsIc
KJzjGNBWOjoajeOsqiORM7i9LIyqjblIM7uFKxV/F5OrdaGmtfMHmSx2GjK2cR/sWMGaMLT72XDe
zVpcmYGRxdLag9JLCooOzE1o+UpNfcYDM6P+Lu2kue69SYmVoLeFs4TGyLEaIA8GjrxuBd9Ubzrk
hRM2BXGYyMminSQRB3qESl451yTf4kMlAA69uAtmNf4ykOndan2u2R/nfCku6YBVZKRNOogMvtc8
ieu5SIz43tGzrL/NrdZpgiQT3rVlU38gTeUtt62nzl/xQmXkhzpJPga51pnv2rQQ6sPqeK1HLEyo
jYalNL9poCmKIJadN18Z7mCOFyCbhpuZ6YLtl2oNgruhIKQyGsn5HjIQy5GIx64LYUFoqR8b2giu
vs/r5ynrsmY/mXJFQiZhFPkgSXzulCYGcjjGbTHuJAOqhI+uWpARNLPmsW1q7SkpF54Y1Oru/dAV
zfRRS2Vc7hLiyz15Ve6EVaOoX2wUFu8NJYfLYgyDqkXd1EAZl0y5Ft8qOJF9VwjnwZlNjmUqaEfe
aFh3Ju+saRGf1h59ssBI3P62t/m2Ub4kmTLivnAD1Z67HOmysVsC2yhnO6wtNtKzgTzYsk9Q2bKv
m1XLpnBK5qx5TpVBaBemlvfvU7nUzp5363p3dBAWGdipPd6jyJjMAYyHabptFweg/aBXjgiNrF8L
P9lsdfwyW4bKNzs1Lcn6yGP3ZaHbyb7FsHY74zY5DQOph3d0ObRmb1V6nwdZMoJtHwvd+ibNWWh+
LXV8KABcaz5zQT5eVAbpzSxl84jm5vhVU2T2w3F6hGgqTCV9a6rz79nQT99VeP552I4JunXTkq3U
DnIx3zOCz82QuK1KX+H7e+ZEHqrQk83y2dO6+P1oz8N1M9fLT/LgGRhaucgP4zCZxAkUxYWf5Ur3
PMHuQuyNXKLfkxTWHxxjaD+3sZa9Z3KMp1ZWlO2uQxcR38hsdL8gWZMR+mlrFCHqIc1P2wVwcBWr
6dhEmqybNCQdUe9xcyq6CBkzFNqkO9lB0dlJ7IvRs9OAjDT9UDKgdOh08lUHuepUbSQgt+QhQDp7
uRGNbT2nQItjv6olOmxp384/JxeAhV2YEnVnypTbXqXDSO1jqZhL21ZyY5Z1W/iGAFj9bCyip0sx
EM825Rcmy9T7vDLID++qecBxqRcJ1bRS59m3tY1Xc0enMkv2pjCHL2PSaO3zDPb/IzClSfGVrJmR
BrNSIi2UacWJ5NKmkZuglkjcMLwv07i030xLmlTRxA718zLOnbWP+1jr93SIVHMnura+Q6Gw/2ys
mx+oPuniViq9/okhhVgDCxwo5tPj1uZodP7eRdssmR12wwx81hfl2rpX2LVJI+DORojxfYnthbC8
0sRHtKnfTXCuLSbpFXq48aDGEf0p55NNBxk6pDPFT26dp2PgLt3QP9CX0jlfyqztw8LLPVw0EML+
VjujihWXtGQS9iiL0JB27MW4mjfHltBx00XbQZKf1QsdZNvloAnHCpUmH9ObUnfWx35EvfIC/Dbf
OPDp+SPNFwP9WqE7Mkhdj6YCVCC6+EUP8QhIM+z+CxKG9m7u5LpcWsLh+C2SeP0gkpS79GANwXbJ
Ji0w0TTJ/XkxKiUN+jFe7e+1GLr++e2891TlAPkKGPamNQz+5DDrHc2+qabSA61PsrDTRqHfTLWz
BHpZGGea7yeqMUyCQPFh7wmC6VjEdR6nZdGzweR7arRut9qZu4tbhPouEV4cLuxRoIFYiakm4LUa
9l1v3+nrkkJXWRj1WnrIGyPx8E6rYqA/iHUD3b7E3Dsqcnd6CfHC9BCsoZ1+TsTidaG0ScMgrQAV
jHHD8Ris1CZVRbzMiNYt6WEiPIT6mHjn2rTbZR+WLSwDrhymBy14oCWHt6U5NWGky80IcKzM/cka
hnuvzuueltJU/6CDWt8vQ21dFKmiab5n5y2k+lroV8pg5J/ffsavXzE8H02HZscjhtW6fW2/gTHc
tahyh6wl8piW3XgxJ4qi6/KKVN15R1aeB2uJ/jEKlcXF2yuferuQlHnim3oMneHDlUXZDbozDEYE
sdR9N8tZIyos1d5EIu9u0uJz9qMn73SDsXubUQ5KKYfrmak7tVPbGdFWv/qNJ5rQ7YxsX8bNl9ir
7E8EtYryoh//cakPSxrgJ+BINhK8pMOFlXyEJAnHCqVe7BSq3JLhrBcueah6ztlv6xocf1qQzQED
QV0wmGweLkUyUuS5lRgRqIc1LPF0vkWQxr5PkCzdFwaTz9F27DPb9MS22di0GhpjmNW+2qajvQyN
XHM1EmbXRZ6Mv1mLes7Z+MTXAmyETcl4HgDzMbKlRT00g0erRrMmUAh1UZb56jmGuBXx6nW7wc2s
M1ptr+MsyC/GRhv5FOjBcTMos+VgeVj+REtB+0610AOfrTrbS8WtzgBXtk/96LXB5QGs5EH+IqYf
NYOwktURw5foaXoNzoe9rX8FHxVfwGYzr1DKpphwtH5XGpJzeTCVMxHpxLMF9GexJ5iVkegZh19N
lhbYgNFhiTYJ610/jhx/do4kOcOPQE7m/8OGQEsaKOgvkgdQncP1qoKBWCXUNRp1/AjbtWgumPGO
kWWN5RkU2K9rP3q0G3jPYaCrAZ48lrHpLXuqLWmrURU37GxVcYaXYYS16mtT2n/zULInn86NGjZl
7il5QB9rFjBXe+1Oiq6A7YhVXuP3s1f/447ZpnuG1xOFmm0j3nT4GMxODLak/R9hhGk9YnuyfNXG
OS/CyW3Nb61GqnNmp54IDybKrQwJCfqbXtPhih1aip7tFPAyAF1EozrM4bIaC+OdVl6Zq+mifXOO
0nhiDqszrWEHoZyHZsLxcQeTUzdHOIERebazwf57ekhl767PMF5BFHRTb8XhwMm7b7N5vRSaqKqw
qAcn27194pzY0RsyyqGTCBmHVujh7SsCzL1WdRy8aGPvYzLvSFeRnNO64RyC4sRSTJ0JH6zEZ36s
ZlQ7QmToHJuR2bV3ceaKu0ITKvKyyjn/vBPRFzcSD6wjt+SAQTm8KW0Q+HWhkhbpFDBdqMQWhbvV
VNqZGPX6jqgpScf0LRnbZJMO12m8etYs9F8iK24E8m417byJBo/X0AP5p+9pExlGopBRwNbgPdoY
gF/sLC7JDLTaimlsTrK8KDppL7tC6l55ZlO8foCsZvIBbucX2itbdPwtA0py9kquuDr2xZAiqNrs
21WY1pnH93rrAUoEKmfAToFh+wsS9tsqualaXYk5eZTqanbbW4zLMr2yb6wFmvqoqii6G6X28vaD
PHVrhNdfrBMANPb2898WRRYudsxMVSMgfNX1YHZF1HjynMfPqVsDKwfPB+bepj5zuIoLI0o3V75A
BAndex3UCu1NMTwURWI+dZ2nxv6CUNQ5MtOpZVG7gcEFltgBUHy4rOAIydZMqpFmtOo7JcvV/Vha
2X6k/WgGWlGnqHp7Oepo//Sh/rUooQQpKuZUh+vqc1pm1equkTXnzQ2w/zpcRl09swe2qz86t0gG
IA1CmCAlO04aGdDUitWaamTPHATwaTBK3s9Lnut7NRd652euTi9sLuwGnz6sac+91V9cqeMr2LTm
QBjC+X2l8wNRw5SJvWikdRSZ/lBLeIJzUTN3pllYtr6lLhNC47C8HjndPPQoOsP8pliJ98mzW+Ob
WszTp7iikvB72qN3EltVtGdT1Uwoemzti5siZnc35SkEd7uaWgQjNDk8ej3td1+VaAlFBuoL9wbV
0UuRutZnBV3rbodqxrr4zuDIL72Vr9cG3sYKsmNwP8J2AUFw5o2fyI9IPAEzQ6FhAHrMyrdyBAYL
gnBkJEw4Fvr3oaoktG0Z+gYwzuTl21/YcaglvQWgBdWZL2BzYjratjn4UG2AZxCNs909erA0L8qF
/9QahKrOLHW8FrLACNtyFnqbtwiR9fBrzla6eoBkZk7nnIbdEGvDXYmpgn63FkjNBF4/i2sUGJIx
UJIs/awaNtKs1uiZ96Qu7s28MrPyYZXNKuIso60H+YQV0qfcjBfnrgMmHPTglV9QBPay771Vejfq
JAYVXHqX2jZAhsnqwmq0tCJEZcNK74d0xjN06lvZBLg2VWqQlHacwDp31M/r4uFB2DZZKfZzqboi
0Nuun0NlsMshUDauk5+uJZRrde275FLO6vxsKZhpBU5lc4Oict0kTPOprR+maRr21izG5c6MK0bq
w0KgujQnZMwfOj3JidHJWCDIQsbaRkBOsuSiYVJvXzJnW7CCQCrJ/fD2GzkOa5tO81Z0QCCAJEg9
cPhC0H8pFfaIjDK3ddGQnAfaWP1adjeDS/t0DwpG/+ThDZqcYwq/ytRY+hcDhKYSuDlkpw6XtmNH
NxXFHiPD7ZMicNM2W31k/ZIvSCU6Y5Bm+qJc2UIzq0gTivbRxS908ZViXdUzUvknnsL2SVIUQeuD
8n90KY7MQcqDBotwD+qDHOAQHq+D/sMzGUjYbdUGpjMkZ87oV7hsHsDmy7zxCVncs7fN8tt5CasR
CErbyGgCO8faRmLcaZWK2KCgNV8FsT0VL+kSN0hjzQkcwy7phB0qeTswcdOS/ByI8fXuJAhwwDHA
38xpji8orbM8m4p4icy68e4TqeSRqyJUvnbDOWWs41yBComHvbEVqA62rPXw3kviBIXwtNLrk/ml
KSpowUzPL97+uk+tsiVBDKmJb5QDh6tUhbfGij6q0VrKKkyxqLnQ+vIcBeXElwyqAvtKNAW37tYx
xchCkGpyCyJ2Bi2SlotUr6iGhp3TSS3Uiyp9whzBb7Lu2lM6+06r63M2VK8/YK6A9ekkIlkGxv/w
RhtcdKGUL2qEoVF8ycA8u+xg5u4zJ3aiwuiXoLGTNXz76b6qdreXCMl4Qy9T5aGreLiqMQ5pU2IR
EyGhwXRNj50mDfDi6dK9rGc1GtuiM4HQgTvS9AXw5GiqPAP8wEvmHUrzebQM8XN0EE85c2m/2C6/
pxO/Lo0CglSCk4Zk9PDSysRDwCMVa1RqpX7d5JO9QRvd7quzepzmYzFW80XaAiPEJggIHQM9b60j
dezNNACEjVsvmA7Uq5Z2qrHTxvZIv+wFeUegYIs4+zZ6ZH1gCFLdIE4n+9kwBmQue1S3tVDq3fBg
U2/PgcoE5nMGJacN5rYbgfOBMHuZ2Pv3c5ViohRviY3fiw5NTDVRp59jnGW0RYWDgqMlgK35Jcj7
B7NKqs+qFG2+e/s1Hud+26OiGUsBxFsCCXXUHzHtNs48MaxRb2nxnWrVzk2VJ3POdL7wvteM1H92
Mpb9HjNl++nttU/EQAOdVXr+NCSQFznuRSEprg9snzWiMsuanbPo1k8Mg/EVNPE6m7dJaXzf5TIv
g6ECQBpuKcRzKeYKcr8paJy/fUHHvTEeBuqANG4IyGzn47rTshKl6DuhRnirTgpgvwW3nq62y51m
LA5zu7QAqagxrq3CxTQycktVMc4UUifi8Cb3uBlJsr14BIcf72wqdRIv/RS1TZ8D2VKXnaoU8XvS
wPZMhDwROGhzokFHn59mtXV0BplDHJP3r3O0ghW870QB8Lnq2mBKWvWqJvCHVZGXfz3k//Ft/p/J
j+bhr304/Od/8N/fmnbpM3ba0X/+5337o34v+h8/xO1L+x/br/73Pz38xf+8zb4x/Wp+iuN/dfBL
/P2/1w9fxMvBf+xqkYnlnfzRL48/BlmKXwtwpdu//L/94b9+/PorT0v7499/fGtkLba/lmRN/cff
P4q+//sPnGl++962v//3D+9eKn7v+aUss+Ffy7/2Usiar+KvP/rfv/njZRD//gNMsf3n1vrAAx5y
9JYq//Gv6cffP3L/RIZpY/5shUHd9CLdfsP4U+dIYfduxxBFA3kcbfC/fmb+SbufERM9KH6RQd4f
//UADl7V/351/6pl9dAw4xn+/ceRBoKFFiltd5veLdwj3G+9o3lSMjkyyzRVfGBTwvTsjaq8Ywru
qIGFKPyFN6mA5OckKXbroo9fi7xyflA8/qgTm15olQjkzI3qEYT2ejE4oKV/e6B/X+/v17cF9v8d
+H9dHmWFyaUxrjRRXzncOxNDfrV3bfGhy8VDqzFbgtbmrmGxdeLeXmo7VF8thZ4yyt7o0PO2DpcS
HFxxYq3iAyi/hs51n+wSFbfst1f5Ve8dLgMRnyBAkQbRl8P2cJlp7WylF1X6cWwmeaHZHeqo6fQA
QUkNymHo9rAQWvDRIi6etHJx79ZOuWUcfo0cKGAlLanBIwB8h5Frva9cnriieUWYL0uxd/DXc7r2
uhjz9jJPWiMgt4wvUtlZoTd66plo86tbcXwvfDRQzOlA0Uc5emRLbJKLVEP60XGU9LuDktUDwk4D
YBa73tsZaJ9MalezWTmhNBn6jyXA/qWglSmAsvXtegG4ow9q+YQKX74biyT766X+o9j0f4w4B1Hq
zQj2/2FsYo7125f3KjbdvkB6+fGtGX6PSr9+57+i0p+Q9OjFkuyh9wLnm5f331HpT1AXCMBASKe1
6W68o79Dk2H96WmbkSe7EqWMbQ76d2DS1T9paEF6YzBNZ41C9J/EJUTIjrYjuRddVQufhm3cSvfv
cJ+4q5cAoE9eemkq63W1FHp115oA0wKAM4wKkwyv0gymfGW2ITg2qE0+zCBvUHR/xbCsxKAm02tb
DaSR1HJ5mGaEMOKbgnkr0By1NySQSRUH9Wqmoz+jwJC44imfDNQTaRIYjRlH6OTMoNAq9Byk6dvd
4HXPiV40pQEgVLPSuQ87PQMWF+SgxGb0qnSoDtJ9MpWkMUc/9VJV1LeeOeti3MvVKuX7Ps1l+bAk
UlqfOMJLfdc2UM0ebCeLaWVBzfdeIE7iZg/bCWhGWcsZqmQ1I+5aOAn6nVmVqOpVog8KJpujULsd
HMv+ZwwyrL+Qpj727y2j99pHT06quG/tqvysdA3QHmfS6Qigw6k2Ye3ayUteTbIL4klvS7+ya0Dy
TuLOm04042D+914PTaGQN+DQ2O1dvD8c32LGPu5rBqDNvTNiyOkXY5s7e89cCuUSXVajfNcwFOsx
j6HxHqa9sNqLzOqsy4E6FTYD06vWRx/fHv2iLJQ0nLGn/DS4xXJrxPhXBpPo55+tHQ/ym5mgh3XX
IsutXaMIljyBY7CboHCN+BvQ7iG/MICaTR9aC2Z+7LcJlpnFLlPdNXup1NQwr4yqL90fXbuk+Sdv
Ntf+3kEcd4DLx1/ayaHxmh3IzdG4qhbAiuNUti7yTz3Gn3qFL4io4wKfKcrSR6WxnHRHS9PUfQWr
JagWa+1AA0vSGaCmZadzAGS5j1GJdK0vTHzr9yuDdCPs52R8Emy1Yl/lo5uDEUqAC+rxbPpQIYdl
t2BJYIT8CPNRgCv6z1EHUoid6zi+z4wGONQK1lgNilTt73uHEjUBK+x1xrRDMdGD5VCCoJ++2nWZ
tkG8lYl+2nVNfVFni7vX1Kz0rmj+LqCr1Ewfdhw25Xoralfp/xd757EkN46u7Vs5cfbUT2+2NJnl
nUpSSxuGLD1oQXf152FJPV2ZqqkMzepfTMRMb7olJEEQwPd+r4lWDizNX2aquyjNMOq9yaXWFDvS
tpZ3jVSb69Sp4vyispp59fPMzZJbp8/0JExcATl2aIBkSxd2rL/ifvZDHRvX2Ku9yWejtophIxAy
dDNcBrV8qJpJc8+nSbEsjoTNUUNNzCXZ22bW7bIyQ82TUYo+wOtyCFSMFU/3E8TL9Q4rQ8ijs00e
hr8MMLKpAje7Xasfum5fWyscWAExFcyTlILEp8m/iFBCZ/yYdWoz8tJqz0TeY+FnBXfE4d5v6QXM
/ED34rkPpZR5HKkTMna/zMvU83lBbXY+1Vba7cxund61JsbJeyXXi/s0rRsldLEJboOWmRl9U9oV
IKJjiySs4hllWIlUA/qYAeJGXunc+YjhHPiei05UmdQzCao9U7n6be1oj2y9yVsTZuDsIxzq3EiP
48l8LMpanfaZtKbyJlNUgOQkLqrVX6dY6oT1aBhC50qKD2rXcy8Iahi8fHKrUrig/5X2mbmeuGTU
tnmfDwMAKu03RXnrteN4xoMrkRTC/axNbd2cm1Nl2kx7hYYpd00gzKzDrTlKMuRwOwLUbSibEqak
nzeEn2CX3IOznWVzPfZAFINW7vShLZH7NBi46KTGunrzSa9qcQljwjTu9AaAY9cDilk+9EDh+e2s
ZNibWNZ9NdJ0QqxgS2ePlnKicsyT9ofTm/oZYUpm86GSk5ZGroZR2T5rgeOuDMIoMGpO0iXfS5p8
0N/j+tFMemYrn5RmvgJpWdfIdsbRCRwEjfmuJeSqi7Skg56BbjXZuOlka6U3E1Im/ToHxl4Uv29s
/b1sHOeza/aF/NAj0hh2BlPThPGc4shnxbOHClNRjexsghpu4QGOrGGHBFupb8Rcq28Lx2jx8hQ5
qSCpOajqLsNi78uYGhYrtJicOtLg3hi3KhdBjdqw6euwMwCaQnNx6PnKfl31ELBgWcDDs8H4Ltw6
rWsujqWn9AEJp15DcZ14LtGOalq0yx3KOpk7W1h7JovAXuGT85WuC+C8r2dxLXW/S0mlJaHHSdJL
s1gzxIxrAZn8ysorpfviJkmcICWJu65kayi7yQhqaILph9SeJyeQwFLrV7uo1Xe92y3Al4s15vEc
oDuN2V5GR2+d2y6B1ntWT2W17NC/0MaecnNMz/JFIFLlFCxEkI95Je9GmFXLPhMLZ2VodkjTsOom
uFWE3FLyEY4iAOtDZbtyCBp9Wok8mWf8xxNlttabvCfF6txE5bH4i0PzCaydsy0ASdTvTfTx0+wX
ldEm52qirNre0lIdGdyS99YVrtqp3K9J4hZ/FfWIW6yfJ3k26kHpEWKo+2hTXBAfL6/S4XuWUB9c
9gUO2E5Ux81cil1sgeZ/dtdq09AmfGEi1MbMdImGbBddvCeZFzlMSOePPF7f4OU252UOc6iMmngh
cyLyhiFdrsUcI2Kx6GmNl2Yve/eiV5bJ3pt6hTbbX9NOhejsVBDeIpMTD/CCDcI1IzzN9Lj3yUlt
ZBFmnoqflI96bLakP0uhjXsUG/PCiQENaj1n6SbsTTpelOl1WRmK/akdrKW/Hsm4lreT6EjF8A0l
i7sPQGCNdTWQPKxf67JT7MsUHnxx5w5FLUKvnRwHD4euXse7xibd97GNO3X8ONSFCttc6dqVPks2
L9n5oict/m0J+Fn3YMWO3fTYmmr1p7Yyu+yy7CdFREiYy/hj7GGvGVWkqzxCH/OumThnDVfHFF8a
R8YtBsntnI+f4D+Wni/SOFkuvaawTRIBXaN4xEAyHT8X41B9aQX2xmdlPZbj1WzzGZ/Haj5lkaDl
Pd0VVTNawciF1z4rZC3SyyUxTMLhFHcSZ04h1uGvSu15UlPNku4DSJX1tquk+Ih5iKa/sysNMEu4
ZHHvmxVR+llSkMQZTLOgeQwgUKqhPk6dPNfcKUNIX3JKP0xebVWKP1Vt1p25ZspRMA6pxo8a2ukh
Vdn0fxbS/y2E/hfuwGuF0LtOJvLz8rwMevoTv8ogy3hD4wJCLXaXQDSYtv2rDLLcN1hWA7RQrfNH
cIf6VxmkGOob0hE3/z7QE+JHTJC4vxEaw3zDn9nSz379pfafVEIbwvFPjQ3AA5l4kyjiGUiXGAO/
wzqotge8YidOATYX9WNfWj11RNI+coinp6y6j7Djn2NpdFZ4Yge/xaOxFlXNDJTLBs54Th8WsZ3d
jSRf7wykCXuZKPItwa4ywGTgD5Nxfo7MmCQlYrkG5nX4lO5stNWoZ0ZUJC1xYEh1/IYMqWcv/gUw
6Rie/jkKnSoqVDJZQWEOR9HGul+QORvR1I3ZzVbw+XihK4+NqRTcVig39vXsmNybS0mfuiw+ZOty
n84yOcEsfPGlPvshR8BJZcrBKGp+SGa5b3s0kyIer4tTHZ1DROvX0jG4Mm4lvAVl/PBxhcBTwFRK
I8KLvw5by7pSZsqN1yf1Kc3htwX6bJSjVzfBfIcdzaKZAjUwwj6or5Ug24+Btdf4p4b/zU4LuG4E
ZYCT8v0UuEH1JQ/6C8PHkD14/ecczyzuvbjT0P3m/YJtHCuJTXOZuBMLI7J1ctgVvSxvEO8ZfmrM
9QmmxfH0QsKno7CBt1smO9vA4fSaKLMqfcjXSFSaHhWivsWX9FS2DGUhf83z+WUYxwFbY8Xi24SJ
2eEwqsS0SckZpujmPMboYUnXM72WaDPNNI3F3hxlmu6bzDC/GPrkrb5ux0bzaUigiiBghucwntMt
j7khTpOa+rObEgWjxtVc3Bdj2yamzz3dvEV6DZCRGY2G6YmXitFXzV6zggVWX3+JIGfuc7+vSztD
YWjX99LIByswF3TvPiKZAiGZUurudbUwMec5ZspBkdXLjZs69wSxXOX6iii3bFVKWVRUTtB7yazt
0J+MZji5ckHeiT4K9UtruiFtk6E8w6xzKPdNkfXeWUpqc/7W0LGJ4H7SIsVzKW+9UCFd831MUyu+
lYZMCABH/8KljesoTp8KQeRfK7Gaqi8n6sC1Qn7CB04ec5TEljaQp9MoRMG4dh3ixD2HXSJAFQaT
ajQQlYted12tVA/Aisz92oLM+FgEl8InrKGHsbLQUWnT2PhrTrUJPRlyr/O5Kit5lqyKcl2uTo1V
fD2438x6brRbr0zAXLwhGXTgm7gu+TVaJiNLqsp1Zmpuu5/cflyiyS7db57K1dHFmHx2L7ebpxd6
uH3HO2xGWjUq5qH8bOSGBfW6GtdlJ7gnYjhSIrn2m64VUTX1QgkavGXudOKzY9+2F/euFb24Gyb0
pp1W2F+IBDLqoCyH8sEbU23EwM0Dos0KA7eWeLHXMTSUpf+BJ1InQ8vKUHV0c0W0X2Om0yMMFwsP
OntaLWoScEU/1Vr0pmOjl185Pu3Sn7Sx/ZiZYqiCPtXTxypRuB1zEkD6ipPsJjEr0Cy+16RFHZ4u
TtQ4SVKCgyflRxNjk029OpNFPClu86Owu+W6Rdv5NUma/i6t1hXHimwmowct1ng7LY34sJQqu3jS
JMktTjYKBrCicO97cMcVxyZCWQMnU8a3IGjtt6lvsuZ8iae55sqOyZxf2kr6gUtmnIfb/W8kpw4X
Xd+EcXAzNBnWAHPrDlfSGLMyGO1+vNelUXZ+bSzTDdyPOQvMMQPu04shCxO4wu/ccotCkDbJRXrp
ICJDMmRx+KhYHmRLZRaBko3q/ZJW0vLXHLQSxaWQ5AutmJJgMNSIW13p4NVQXStnKnmuQJgS1TN6
I8345mjmqF7WXqVeK6a7ftJRTmt7lpl7O7UUz0zmMKFXc0oErR64FTy5DBODWjTmgxePfJdxY9Y/
6lmxP1MrxpnvdXWOOyMB27cC8dY7llT5LU3wMEaNulBTNdNCqJajtPlDnmhME9wt7aFnD0ESuvIa
gtZb+KhX3PSuY6syy8CwjeGvZXSr62ZYhg3rcdwHKqdmpP7squ/CSN3G73KjYN2iLSWZeeFivR9x
XLLPzDavLuHgrMCLJqlHZ4XOx+1bdQNcoek0uCMgC0SPdFx7hOi6lATGIxhKQ21dMNPR06b+RA6O
wy6gWePdrKXmHJaAM99VVZHSh49II3jBDubKooyyrjLq1t4v0ymjhs0c6N+Y1XhmNFlepkatHVum
L0YLFzKl4UO4b3Ks5Gl91Et/llZNG6Pyh+52gVtH1/mr1XajDzylmntzbbv1SusU5723VkA5xB2P
b+F+qOkeww2VhIdsNACXaBSWUVrn3XoNwjnerUpKmJi2aKXh66K/tRKZN5EF828+q+K447rY9FZL
dSjb/ExdFuy5jY5W3ZlZOzhR5cDSMkxsk24N4c4uq9lLvbeWA8IatiVVCF6RQrX3doeoif3WVhQf
Xvg87nUvQe1sDlhz0MypITdMiZ4O0UxCQYNxFowMCBaNqvpLZwvVHySMq51bOM4UFZkq27NicKdH
s7AcROdpOT3YXZOpAe0t3bhcdeY5tMtl7jkI0tI9EybtrtBYZ+tu1qeuCRoHtD9K1aKaglVkyME1
3HG9XWXVunKp4bPQ+VVOHR+2DjtqrnXNO+6XiRm56TjeQBtT7CihD+5GdEjoHtRw2jDtGUBY/ELL
CE9KhkFrA1vNbR07j9rtopoQGxHUAMqU7HWuD4+EAKpTyMFpfLBmHLDOzHmavQfF3iz/FEHiyQ66
djcHY9rEk8/3ZaGXTzWJhy7n9nhO49UAeKspNsDUNZwvyC7Nr9lWc893uwb3yUWvz9QmWd9qDokw
JHLG1tsyL8wBUqwuuJkubRdilgJ/dphTC1KZppddfkXi7fSD8BiHALUqhwBQcZ5rvruKftg7RBn0
F6XmpWa4bTuNr/JsrY+WXP+Q8py3NFvsvwAxmuWKNLW+ZidTGg2JsWlctUafsg2C8xU7nB3MT0/3
t//WqZAJuBn/v7979b817Eiv+/b52/98+17+z/vPQ/b1s6gPatbtT/+sWTX9DRazKBE9jBE3OQr1
78/O3fZvKHK2nGiUKpSm/ypYTe0NN+Ktb4daEh3hdov/Va8+/Svgff57KMrAWe6flKvmVlT8c111
YHvTUYQ8trGQHMJit77eMxrkgIdJMs0G0lOump28z8z7ePgcx62PA0EvzhZ178xvVRvrvbPbXUWT
KrsFHY/iVA8tjO+4je0M8gkVr+UjeBTte6N5by3v0umdut6k7R3CqjDfe62Al7C3CYpw74nEcJ2b
ZCam4sHS3v75inysK/53zFg56B//2y7z/4+94y0T9t8vxevPssu+ZgfrD63t3+vPNt5YKnoX1opK
XfKEi/xcf5b9hlJIR5O78TU2Usu/FqCiqW/QcCEkIbKIf8JQ/tcKxNXmDcwoC68Ter6wXqB5/P2d
/Crrf/KN/g2nZaue/1mC4DjYMEMd0VDIMdBT0/v5ElzzthQFwRHQ6x3tQmmd+Z3d5l0a0kmtgnWY
5I7elx3m7TBU/lCv+edJnZwfbZsu588m7tdve85fOURUnn4K/qHbU2kQJRCgHn4Nwlt6BV9NwOs6
6c8g7a2ho2TyzGmA3fEvTYf7wk3iry19yROF+WEDHXE496gtzXV7EQ5VKvvH81kg1ViZemOtcahJ
37sDl95YzN/xUNl1SXsKWjmshZ8GI65nswrDOx263dFgsMZsi2ZTE5aKuYRLKj8bjfJn/N+/B4Fd
gA8Za+zYWDgdRZeUltLQZM+Qu1Jzgggbxs/vnY/15eXzJJ18vny2LfXJuGB7FqRBRyiYnaKwqLgL
hAOs6eatmOjStPepuVuT963NMTjp2MhooVXTNLAsiDa6z4UzLGp0/45+3mhLKKGNrq6B1Ni7ZFr8
0gQJmZsoXr/UanExrLexYoavrzWTr+tg3fPDtwwdIDTsh22kW4dvvLa9TkkGW4alVRMxIVuaKbti
ctsPscudYUfmNY5XWa1+RuBNjJFSe4+pSacYhypspEJiW7eMpW5F2bkoHuyhyps/ZMbYrHThhPuX
WafxvQf/ooYd3JlVOPZqFmbTYtxjysRf1qUZrcERr8KusIv4PNX64Wbk1EE4L9eS1pPec02uO0V3
/FEmRA15dGGpxzpTWoFXZcp7kRvv6Zajv6DWxPxHGzDri6zcwgTKaPA3odC0yEg4MXm/zR0GOfBg
PHjscKCfoMNnx1ZtNbVSQN1AZdkX14oaU1BnBC+8Pspv3yS+gLDx4chuNGtiDg7f0ACEUmloVEN4
GbgYDR09HYCZwJxHBGgrNqyvj7dhQ4dL2YB1CLfHAuZxaEgdjmdzmFr4LA4h8szUV8DFfBo7Zpg0
VHXYHVmhtrTunz8k3FMI/3ghINm1jmBHLHYR0drxEDqFvOu7pjgb8JDyJ8O7EwvF8uuPeAiPsSls
xxDwG9ILdnzIO4ePiH8QoWzSlaGDkM3vBGQOdZ6+SSV2o9dHOiLIMxS26dg/oLBhj2NLPX57WqNn
E5tfOFmF+ORiH2/BomkINW7rzH10x+ZKkZ2dhCscoSpYaHaBx5id9In9dB7tZbRuAVrcX5jnf+/M
/7tdbf/9PSX6Kj9/q7vn1+TtD/zq7DjWG83jlaFHgNWpPe/seDrkN2w8VNSJfzd9fhHctDc29E8u
KSY0t422/c8txXqz8XE5EVSTA+jPriiH9wJr8y4gaWULOmG33g7pw1WrzLVMC31VIvwLdtIpHo1h
Crrqh8C6uJzJ0RF7WX4W4n3pXLnOGGk2Bi9zfd4qEg9ofZ/qHcv81G3lcHvafhVyqc1qfKsrcD7Y
Tvlnm2BZz7GLEaUXSdUlVwG9ZjD1gxf1qSGjzPZOuqr8Ng20tOiwERiEMvr3jxdvqnzEssOGRlX2
it/awqpuBnu1Y39Mi8bw6cUCmUwC5wXKcZmnflII5S2OJDiGaXE/Cp+jorzBXimj6k+IRgTUsgCq
J7VX7rU2HT60xRx3EZmKoBz0yTUMGWdT/wsiEwyDZEzXDylA9icF0k2yj71laWBhuVP+VvRkGUSV
bq1woNH7xLvtSeyoL2Wv+YkCP29vQ5Au/cbrMvcCn0LeZpmLYoRApw8P8aatD+qlXHfNrI0WjBw3
2Ss26R1clGRp7kp8L3cpfD7brxsD3+y6FBB9WshyW98+/5BYlQHEY6YaNkkwtFfkI5P82KKcxcGz
R5vT4L6LUR6FP+F1DYlLYVaYWzi6NXu5b3sxJDIvQWsG3FURSZ+PtRhwMMR/P0BnuX5143YGW4j7
1rsokga/6qziBg/jDavwUCTTcsumJRtaKuSZ+OYWne6vMKkgCblONUSQaDD/FClmoYFUFMv2VbW0
3knArSWYaxdDQbyNcSsuJ204S9Qmv9HQcZ268L6wmLgbbrJXeqXUxkfbM4F8wJ8F6fU0HNR7m0YD
0KaimQphdXNznq+pvCDzFjhuasZFOXEO/T46VbWKLI3/s9s4279/9u30etK4JZVAVHcOTn5lNvRl
oMhWWc6HQhGPQ40dFaQhtZ392XG9fvds63uh0jg6nTajKzp9cGUpfjYh4qYZeP4DMEdVOrkWajRx
SD1ietnf5Wk/hYusuiuJKybGxAlUFQCuYMVV4kqZ5gl/20rg0pQiax0H58ScHFYF/CS4u1sNRqMJ
8c1v/imOYjdAt7kWplpcwoLt5C02wN2715/8xVGoN9H4kOMIp/7wwZM50fNcZmjzjFlcLpkoozJe
jVOn/yGwsT3MdpdCraFTWMHhPxoGhfMQ1zEP09SFe+eNrvUgu8H8rplJKFfXvMEC9S/2ZDNsoJ4R
5FecyqzdDoV/bnO//wL98EEJ/alNxGRaOKZyulgbW7nIW/NTm7b4yg9N2+yaPFm+YS6cpUGl1svd
6xN9tMR/m4GjFeZqtbrmc6GF06z9gIoDctpjip7TkCDT3kFlFC9+3i7iRLf86Fh6GhcZF7gAHdcN
Vzp8bkWgkU0IRwxZ1MkuNqs4SFNL3jlzX144uGN9ef05j3gCPycaeQZeXzp2WOzRhwNm9cZgW22Y
O15XINROHSxmGv1dWkIn1505P4cb4N2PjTLerJo1f1/synlrlQnmP6//lN/X9mZ6Q+A0l84t4OXo
ROYe2kjB1x52U+l8MWulu021kymbh2XC0/PyhQKbbOJB9qijMmFya82om1ELcRrJH4lFXc9FMTuP
VrpSbdWscD9Jy/iER9bvz2Zyk9quvmTsIf0/ejaJXywunCwnqxk4YLGlj9YxG0/sQYf1wfZs9OeB
X3BwAomhvDt8lzXA/cLrJETA6dPdXM3tvh7ZETfe1sfXX9bv6xTIC2SLgoT9Ae314VCrm3K5QgAW
ruk4XQtvqt8rsyAkplHMqKZvc0Jy/tKjAYSAKvFxoAs4OnIgc1hCjK4a1lnd7ul2l1wnpzwE5UpP
DPWklHy297Ats+lthyvKdm7Ux0AWjOaOjnliR0Pbj8Qm9NypfHO0si/cmMyHhbYcLABbLzqfBvaI
4TPRDmckTyR1MHA9+jJOc/kFn1nVCCq6Q0M0JO18NyUkjURFM+CbPWfoRYmGV2hgv/5inmyiDn89
XEd8juDAWIaJm/3hm9FWuUpRLFBpbal+mtAJEwQVW/27TkivC/pFwPJci5SoBJxAjASTTte80Bya
+8GGtnR+PxTFTPje6n2mt1QgEChiDCSq2TAfyT9ThW/XxIwCSG2uQ7G2lNr56w9x9LY3f3xQfUjy
CK0QxxyTs2QymBhk53qUlfEcGsNSh8WQzzvVIAfnj4fCywHKG558OAgcwwZFQcIL2gUj0hbDvdJL
w71Y9W65dMZCPrw+1NHW8+T6/2TLByWDyss9+jxFm/ZFZ3Nam/Af9yt93Xu0Jz0XzLzrI02o8aOF
YPj+9VGPtp6nUdnmqOfZfcCqt7l+dlkT7jD1k8rlXu+S4dqjgRY683rKiurovP45ir7BlQgrWX5H
+0HcVFPVzK5Ga1GUV/Yo7W+1ndtJlA1uerGxyHeFNa1XQpreo2yX4sQG+8L4MKGekGciPZFRHj5l
xZHV1wRI0bwUV11nXDa6eZE67Q0e5t8rSWNduM57jpivr8/u0T64PTefGsAMFEnIHsdX4ab1sHWG
F4BGcejPNQoUcn9ImbEqWZ8Z1vCHZotwzzBi4Pvebt50GI7vB3iM1GgWbKy611o9MxKYBrTIipvN
DuXd6492uHCAtZ6G2oCBrSwlOfxwSletgXGEDV5Y9UTMWCU9LjVZToGRhxetX6Nw2WTloP2F93k4
Ckm9XWMasROms1PmOz3XrI+wzUh9gX2MIkb35C2myOulSxzZqb3S4C8/3CtpAW7OgjRjqMqPrStr
6apJC/kyqhD2PORtG4sg85buPSQbOQUSe/zzodPGNHAcc6a4mbUJ40NSeII8TgFmC6MX9tmwdprj
AzTbF5mdr/W+6iqXZIFeE8HYe5m40Ca9tC7npHTEHllum4cw1dySFnzuTuHr7+33T8Fl5yRMlTQ1
DFGOb3QExdnoCWtoerPsrmD1l2+JhBaEnVWQjNZKcyNP0ZW9SRQCtCDTTk9sqUeuIqCG9BRoxNCf
pdcK/fTosMYFgqQrp7UismhguvRm2XZR4w1LRu2OjO68tbUJEd7QLjF4YbZkgW2M4h1+/6RPvj4b
h6v46bdQmdG6Yw0zL8ceEV1KhaN0hhnxb63AbcUPbLtPAbNPBec/C4lVrGk0gmg86VyG2AOPNlnH
UoaeRCw1UoscvZae2NZX9MjaHLqxcMxdxaF8lwnNqvxygJ4d9gV8zv2kivSHPTflR9x9IMc5cl4b
2sIWJIdahYmYemvW74w8w0VQs2sMIU1cmz70RbFWsO9djDa63JvEfu2H5fvrM3cck7c9lA38R7cc
CB93Rv3w0/SSuG7AdPWIsKFdD60r1HN78jVZ2V/Xmf6KP7PlPxTkQ9DDRv+4H2riPH1tzeaoJzsj
MDNhoUhRihNb0zadB9NNTPA23+r24zi7t1352ZnmKbzrpeickH5jG46Da8y+Dix27yaa9f71aThc
QNsGxUm9bX9bL5er+7aHPBuLFn9cphgLhBj+o1mcNtdIfSlPfLS/PdFWgiFcAdoA5HfUo20Qfgqh
IYt0Q+A5EkwQHUUAYeMehx7n7vUHOkJPtidiLABh9jv6JaAWh09Uks2grg1jETtxs/KrokGRYyAr
zfnqEdQQuQaQHKQiuVOlp1+kbIO0BQuypWBeISdLzBNV7+9PT1FE4UdnY6tFj4n/+tAJAz4XT09L
FbUcfMzWnsiJ7ZZTyd8nhjru2Dhmp+qiZChkl120gBUFDgTX82JYkxNbz+F97+loI6NU47Dm3kWy
5tE2iNF+5cXStcOVfJu7Ue2W97WTKA/rDI9j7BMtLEphnLgI/f7V0q+ha0t7FHyXIu1oJXWLwJtt
JMxjSSbnbaHmio8SOD/31l4/S8rYhVRW49+ZLnVkkwJzxUZe36V21n0btU63/NGzxgd81PQ/f8kU
i8hWN9QdE9GjH7aKMS9EMTjwn2dv17TDGs6dnHZkIKnRiSW+oRYHGwR3F6y2N4zSsvGL3lbBs4+2
T4rVRHTthKttyAuwdLlLcHS6tauYvn2VevsEpct78I1yVzltec6dP/ucOFN7ygXz8DR+WgRcbGg1
UMoAqxlHv0TFD6fxZuGAVC/ldb/Gxdfebuebanb7M0PgbO7UevPOmVT52PRSnAggf2ENbp5AlMyA
D2xg2+72bCIK0kYQsClk91jKfFmh3Xw/k72xy+XwyH8td1Yh07/+k9nfzPJxVND5AI6251LV4rEs
eyfUGnu6XW2E5Wye+i1RNH4DPSVyu9oLytaJ8Uai537dTdOOoJ8/K0p+zf2z33F0g7XJd1HcGUeO
ucaNo/B0UDzq7/MmdZUvnErL5WoSJTn1y7zPK3t+fH0eXthqXMAsAoQx89pSrw/nXhZakXtz64Sx
ix9h6hqSZM8ivh50XX77T4aiMuBNb1Xs0be1ICmXGeqCkMAdggBbPnrC7H5waM8nPq2XH+qfkY7w
wlVJhADjd0JB9F8Qg7VFYiNAl6Pa/vGZyEe8XSVBBfHYOG7RSXx0TbYMJzTGpQvXza9ZnwZjN2uZ
e2Kop7vM8YaxScEwL6WrgQbk8F2pTT11LvKFcLSqzgeAsC7qvDf2CMHaS9KrOvSRDokt5TreW7jn
3KhEEX4URm1fy2JJ/4NJhkG2VV0bFny8fRFmOdpjzfbFB+Ttym6wSETGMUFrZ+vs9ZVzWMD+/EZY
NVj0mja61mMnPA8DCMWeuUpNggajmdrik6d28hLSfLcDjBMnTIFMJvK3iaY62FIXANqOOZPJgpQG
ujiP1moIq0eU2LWuz39+9LqAX3x7gHhUIUdf/mz0jtON265rgaCXfeqS+WRX+3TaXCU2LQ8YTb5/
fSpf2uqfD3p03hPEWekt3rPhumr9RTutyg25852vYMACWwPBkTdkxnVlGuLGwFL1RNn14sxiHgPs
5wK+Hl/rrDFRa4VNlTdp5mFpipJEBnGKmPbS9w8zgOLAAEL3jjMJlKysGhPNZJjjKrt3BUlFaiJ9
x8Gx6fXpfPF50IFxJUYMCofh6JNMFzHT8HbCIvWaoCXaxtcr45Q79ovr/9koR5fhxuycoSN2Oswx
OsENo2uvTUa57nOjDeU0yPPXn+qlAxkIh+YtJYX7m785JiMqxircgqCCrQjWG7eJjElv92WzDGe4
2E3XuPPR8H592Jcmk8BarItxEdtK88PJHMRUadna8NmRoIy+tXZ2fbOeCg44Ncq2eJ7dNuJqVEhR
5eDvSwWjtC5PQmVK1RNT+NJ3xiVyi0dHjQzb5XCUfgaAEQrfWQaucLE4Sab4uDJPH0dcuipUSVkL
4kgvwXe6VtP2pT7KExv0S+cFvQ/wRhzht5vm0QaDdqe3CypGMreIzw6UFriRZdPs8x5LUBFnJHOS
VbJbTd6pbP5qLWf9DNcDQ0QUDNqJ7e6FjxL9J3pJm5XMG95m7Nm8l15uxGMlUBJOibyUqVx3MeFc
aPU18/3rC+mF9Qv5FSYRWRXqFqt1OJSt4ngAm5Kh9ER8HMtuxv/HCvq+bj51nOS7so7V3etjvrCs
GBNeH2wDTg7raPGSO6jgxsSYSdaueFLn2oVq6ae6Zy+OQsATSoMn98qjZeUQGLou2CeFshcidPX6
h9FiVvD6oxz1W5/OW1qtHi1OTiZIy0ejZP2cDGWduGEn5uL9sGZdHKy6Ygp/7W38XZNB1R5rXZif
lZLeGj7ca1VHzWoRhy1JNjyFv774Pp/9nqOFTHqEXGyNpZMZFS6hiuoWEYve+biS4npLz6C4n3Dv
ODENL8715le6UZupjo5mgZLEsOE4u2ELrnCt6Jl5WaQne9svjgJ/f8NVNo+3o0tdrxN7UOFZGRbT
XOzX0shu2tjsUelW61WjDFigrca6b4XaBZTveyGsJEByjB9Aoy/nPUlxlq+07SlI6YUNbLOSh77M
yYYx3RGklKICVLjPOaG1TH2kN2P8fVUaJyoGD4v3hLBm/Ew6z59cfPMHEn5PzP5Rh/PXIiTBA9EK
CBBMrsOPeLCH1Jg1oH2u0zBIpK0Wvj6Uyg3VsnuTlYr21yxN9rKhDHI9pgdqyQWFi708rpNpfu+7
+CNWKHGg5ES3tF6S79TMzW8zO8NqJXVR+L/+2bz0JiHs0WLZQoro/x7+4AW9tluhFAqhvRiBnTjp
OcYhpwK6XvoW+Mu51PB6tgyDw1HaVLSGquZ8m/gW+002KTO2WjGafiOZ99gYwNsjiQ7l7etP9/v2
bbIONjhzi+fAD/twXCGSPHc8ihpXa5IgheUTdU5a7vKhScLXh9re7OH1m6Gw2sO4mKTA37rDU94o
0oPyFqqTqO76SWpYW00jSQ0pm30VEfScX8mBMM9PTjES+Pr68L+/R1KMwEIgMPG2yDM4fFKP9qou
cqqNwsrwcqud/KEDl/pjpGnLSoKfQBucreoYjW+klWEQVdBT6iQIvFi9nbWO37FVnE9wBV6aTqRk
6A/oA2495MPncSHbeb1kJEibzbmTG/o7Va7Gzmg6mlfKLNsf+jJEWJIZd6/P5As4Hw9J78qi2wCk
+xtdZiiw47bA+SgvtNqf5qaP2E2zvaEuzl/xlLR7XIcaP3Gdfjdi3LjvaEJd8k1rUV5BXsKX+d5C
rnmi3/zC1Wir7riybwwm4//YO48luZFty/5Lz3ENGo4pgJAZGakFcwJLJklo4Q6Nr38r6r7uV0xW
k3Z73IOiWVkJBCIcDj/77LM2FpGfv5O+cyZ8aSOyx9I5VkAtZD64+CEfEe3t8+y0SYX/wCg/oA9p
Y6B6gYdwFaxB6HBaIsMKONl/LIPxmZgZQcinxiVo6ufPlMVMurj+4kWsyuZc5n0cDMxufDPspolm
ua5gDYCq/WF1/NNz7VLj0oCiW2F99hopaOvtyBAj6G/mdxPTqcHqed+M2fgTCuQvSe2n55qxgMt4
JPMP2Lx5in6+QfJpO99H6IukLsqjwLAbtNac3C9VNZxAGOZkDKeT+Vb2XbUdiFbcNbWwkUIZZjfX
qv0Q0k6/4WHRb10NQG9Qdvaf0Pa/PPyXz8jC+CsygiLk82ecapE6dq1FjKljd079p3VM/ySd/PJu
/XSRT6svThItbXGrRdIp59vBUdoH6b3xe1e44Pu6Okv1XQu78sfA/b8u5trtfv9g/rIlXD4AZQnH
Owg/tDR+/iVygnTznm0WnqB2YkL1WJRWHc6adVLOeNXbzr3TqT+8Hi/HpV9+fWbuUIuQVTzr0zc7
SWLTXegfkXDp9DKkXiVse66i+pJg5hLt9ff3+KnDywHicpN0zi+nF2YPnU8XdMBU6p5GBp6nD5fI
9cSJ8s6fy2DJobPOYyW/EsSBK4JIz2CR+Onc6k+V+6fhtV8/xKefulJ4B8ol1SJtSOGXlFNunQx/
SW7zGpk3iFXTQji7cC1dko/HpV/3GtF+e+H10+2FnxnNZRY/ZG6jHbTOW/f+kHj31eo7vDjI0K3V
6ATOOFrw9cp+R8akGU6AhgJM8UOk1kkEedGtTdDKp99/v//4pHAUuJhKGDD+LMrRBUtQRnlS6nq2
j7mX3tO2L/e/v8gvu9PlN/zbRT5VcjPPKRPwjRZluF2Jr4FG0oy6cx7aoX34/aX+aX0yueTy18XD
93kjBFI4zmAntcgEeRBv6rVdBUQboe+ANuovBMlbP35/xV+fQgIh0DkAztP/4IH8+SnUtB5eTi59
xrC1dJ8WRvdAJpaxrddKERJFG3tt5aMt9fzl9xf+df/hwhgOYHtdDITep0WpcL73nVf5UYwk8H3y
eRtG+IDsh2YGCFmOWf2Y1lb5yoygsZsbx3z+/fV//VW5/gVl7aMAWgyK/Xzjqw74pSShM8L2Vb1U
VEVdIHCp7HgA/2iu+MeL8WYjz94U2AU+fctF3CdjuSg/Gn2/2RZtytxiycjFLQCd+A8Hnl8O5ygA
VMz/51qXNfY3jUMjcwqvHL9oHcfdlSHK5Zpks/KunJMLL5icDX5cEoj+8HX+lePxeW8lMAo2ncAX
SjPn5+tORrUw7jAmm9TqwRLheDDCZG7WYZN7kD9C5ienO0Ajzg1QmLmDjNzPbahnU6mzxE1ythKo
w4CIHek6u3oAXsW4iV6+8AumL0hLt01swRhqaaPYm7RLSQZJC6uuwZE2Es9Voy3ZJs4a+zUdBj/d
AdAGZ+M3hL9LPbbgsWjGdGc7o34zWAq4Ww69aQgLKt8mgBFeFpHsxOgGdCwwHw+VhQulZY5aDyo1
gtJB//9RY6E/+WvR+ZvCU/nL3DvkbNd0SpHK59V+sNqlYVbV07mfdpHPDnGv1/HozTWEHv/CtbUc
/qxJGV5C8BolpEjc4x9rP5tp4Li91gdM07gZQyONPR89fSQsr4/VkoZGM7UzgnLW7/2qlE7oraKi
jnTbITlpuC2MKNaV/ApOL0kiV64kzFGRvsw4jvNN31qZFbktnNg7Deh3WIm8EI+Ftahi3Eiod3WI
DCFGMG0ClBA8G1rv9aCw6bVsB575ZHSL0WbIhbNXyUjgpQMK41Rt/JQlFop9JvTm0UgTAqh2g9eX
5FzJiXw/8D0yZbKInPmNkRaMEesxsbGR4w6GCpIyRfjXpO69Qywp3tRIPyvMdV8CBipt4NJeLByO
7kMx9UHlXBDKq5EVXWh42fx9xLd219LU/Z5OhdcHOnmNZVhqSdJFgnGA9bkTVTJt3VrGxb5zbTlC
T9L7NoAVK5ndMDQXutkgOPvJpRsfjK5GczDKwVMRxBwqPxM0mRmUlurXjcek13rkAC561Hy7hEoo
FtOM/NRKNMxsBiaQfp21HwubZjA7o4EsZSfqFoVKIQAWHlBWwopSbZuXcc9St0b3LIhCtcNy0JUZ
pg3pSQpE+w6wWsckWaot35DevTxaLC+5l1Zez4FBFuftiHUNhm8z15IywgLirDlV8brUCWeMUZnl
DWdUcdcvsn2gsd82wQrOGenOrI3bpYWAEHTmrAjNtZxpPMkYJNN28uAcBQYN+THodKIKA345N934
zqx/MXnYnhg1H6eNY6KKgCdy1QGStg7nyWls6Pd2O3+l1ze+W37H/4iOGpN6WlWsFgNt4wofOdEf
6GWabw6SUhrAiWsg9A4raI+ycwDfWmK08QzGrhuZQ6YnwdAuK494LrLvQIaWY04CFfF6ZZbexrY5
90fLqKojNCw28I73q4AXeSHx66k2YRSbZE6HMsGtLQngTE6is+d7DcTS2zoWzq3TeX26d/OUMcAy
Lhww3QJMXkqpc21rOSDusva8j2nwE4v1NxE3RqyduQLnMfIqEguTPxdwgwt920rtJhh0qxuipbbs
7wTurOXtqFlJBukn16a9qy+GCEoKQ2CH5txkh1QV9RdptvUXA7zyc6eRBQgiXZEk7ZEZ/ibyZAKl
bMYtA+JtUs5hVU0xmmdW1ACatTaZgqZ3OJgoK91xvJse3bkw952TagxD+hbct/U4FGX2dV7wEAVG
UeavKXR8sJZtodiAHUd9JaagfUzwtBthL9z+lVBO19i7jrd4l41hcMNiKNInPXHdJzMfig4ifg4g
fZmyav6C8mTN0TjbTrFZstS8m7N4nHc8FDGfOrP04SODFGaG1YLBGhpT1nlXWbJo/SG2GfChfYu6
ExhMEayh38U9QIEl9uB9abh3NwtJnWSxpkNThno/68eLaAdkGOVV2/G59LcWYPWwX+ymgjJXahDW
AIKnepC7o75EXmdjRpuHtjECNzOZRqh1p3AD0fbe2zh3ybPtJPh9VtJRSCoHRNCFy6xraJy5S0x8
k9pJAmQav/Ge3KqJLHU3FyGzFcWwN0rXeja1cYh3beOq6tB54wBDCS+wH2C+iflzShJvO4BYzK5M
d9Z2adrpP0x1mc6zZ70YTqVTTSoQOcdKQNr2FD+RQgqSz1ubotiXrofSmfW2gScJXzx5lwNOUQbL
VheMfF1bL4Xd0sSdqKf0fW7AEn2yGCWtvvVFPk1RK+asDiq3a+Fh+dMucTP3SZf++mpzMrA27KDw
RjIrzl5cSzEXm0/MMJyLnjmgTWHXdf6V0NWSnHOToWRMBv7AVziU6J0WUT9BsbaDH3peqr2PWudX
iDnoG1FZ5MRprmaavWHzms9rlU/FPUt7Aq2YtAafNNM+lG0Pw8Ea4uZdR2YvQuZ11zroyelk7/B7
f7WO2QDDAjCd1htsvP5kbye8Kc4G7x0d+UKpvtg4i7u8ZFVvPGtWHLdhkhXsExrnkHeR+cnJzgr4
CnVR8WrX7d5+TNxYe5UdvMxAs2ZO3lo3WmPYozT2Ya6K9IWcDyMJCYusn+AmLmYkm9H4ocmx/z5Z
6/KFqeOJB0/a+ZUXK1jWbb14Y+CvtsfTpent1apQY7d1TOjpDgR+eQDKxW8217V9ixpTvpleap6V
U5sXyEbT9E+WyjNSGFZLRX6zynPHvxWTHNK27kYne/RrahlpGmZ5XcHiXMaVoV6Rj99Ng3DcKNFj
95S3evs2NGrQAmIyin5DXccYr2hm5wq8ftcfsmyV/c5uC02ERlmbWEeG2VOAvVL2Tx/ApdoyIWPf
2Wk9P8QXnvUO5Jhoz+NqTyJyJxAvHOMGkBiM7HAQwSXeSN6k09IHHL5rsm2Zv4pDVxuX96Kv65aj
TQWdfuR7uda8ZvYDr2HymoFtYNyhzOdjbKopnKzquzWm8BJbaYPLtFJS7LHUBM7kMiOcsYR42yBE
jbsUqPhVKVoptro/5V8ansc+HAetpL2oWshqZW9rr6IzeAgdqBPvallm8N7IAM6GjD9xrAl2gZ6m
6YxIGljQ3iG273Sr7JkE5/MGVWWau7xReve1mr1E32RVaYJyFFWM9j8z6xS1riecsJIdfMR+9daj
RWqtHuWrNl0pyu7zJf6oiPTes+9LUhLQKgGiuI7NXRO/xvHYliavkonQFcbrxobXdxOvTY/1UZsW
EifaWm6sJpmvRC70eJdrTKNuvCkxiKB1OLFGlDjeRlaN7EM3zeQ3GyL8D6FLTkQEc1XXPkZ8J0jU
iO8axr2rM78ktCocM19ZoTJXEkpAAft6EMeofYEhAQhChtGKNuTky3bm07Hut/T6XDsyMaLKgLFA
s9n8vpL4taanFEWauTAamNT73IyShL+6c2rGEeB+78rWa/dkGEl5+P1V/qHu5RRA0JkFz4Gu16WK
+luVNKGwidUc46j0SQfwU76FMLVxeWYTecDcV5XsqmIht7HhvL3//cV/dRY73OPfrv6pVio0DnBl
48TR4pv5uStF54UjnPdH1+pOpqyMsC4l7NEu9R5asLHfoFeaoYv/96hg9F05nfxTp/EfSlQboL1D
/Qb4RXxWfr3Zn9Q4l35km2UfTno+3LMXcVyvF/mH7/5zEjiqGGX3hfrF5CM68+fJi6kdkFtBXEUF
qZM2RGBZfC+0ASMJLTj7nJfwJGFl6i6xE/VMSEc/PWg6oWJBZwFlDTJDjW8af/9YJlVxJNmgEsRD
rPnEmnbUq+lNtRXFTp8nO12O9nu2Xkii8xrH/ZZ2vHkWC7DHy0iFmjaJpxM9wHTv3cUw/N4lo7aG
xlo2zRbwj7JhXMr5pu7z7v9hqTN8chmDwB8Am+tTH80l4mCixetTB0HnLItLFDmAjT88UP/4y9JC
R93B8Ij2+fNS97OCKfsM8cHOZ0JEGnqVHF7v/YXS6/fr+h+kBxCE/3OlT0pZU6kU3zLSAz/dvE+9
uNmLZSajwfEw0CYtk0JpkT7+/qK/amYXBYveNRoSY5zmJ73DGaY4bcvBj5ZVGYSpe2Rd6Oe0PRlx
/KeJnX/aNS6hoYy9YiBlZujnr7LNHGJvLrSIXPmCR6Mp9jOe9udYGX0c2mbjXJMkOlVRbfJK/v19
/oOWzMw3x8vL0CewpM9uYbmORPv0ehxdBj52hjvYB9tYjbBtbefa9Yc8LI04P1Onp3Y4Mz957gY3
/U9tifRoUFoJP0C5vzSufv4GJjemdjBR0MGKe88SojVxKtn478bk/6cX/S/jwnL/v+OLbt/V++do
ir/+k/8dTWH/i+mPC4qI+thlcIHV/t8Jfa75L7DztNGwRfEHrda/gRb9f118dKQcYF796x/+D8LI
9P7FYBA78b/3Y5f94T8ALX7abGiYX6ZmML5c/GZUjZ+2gAUwrjm5RINaSflQG+YFnVxBjeMc/yfF
kZX2N73xv69EO1knEwePyOUc8bc3uD0WrqHhe0aHW5ZzO+jOLQFADLbO3X+Ymv7XpS6NWgJAacfj
ZPv5UjwLQ2/23JSeGrdp2WUhmWj3UsV/6Md/2sr+fR1IAeYl/5Xd7JOTE/aEBK/j50wkmpBiujkn
EtNMjatWcHRz8qR4+dviuv33t/V3FOWnDfvfF6QxDpUVYzM2459vjIwrO+OYRd1Uq/LGb8RbDtr5
mkre3uIm1QIn7f40TApB6pf7ZCiNHRvbH844bAGf7pNehtT8zrqk5tneLcVB+R2uMMF5RZ3urTQV
D+PcTuelAPlu9V27z5Cxj7zCvXPsDU7kKKuMnLaoXnzi/7YYTabjiI3ndkV6DO1KOad0GRQJB1q7
NxLXe8hHMuIaY6YnxWQ+TrLKx4tfNW1/1Y6lOLpzU3wpTafasHv6ZVjIugE2zRBEpI+KDMalnI3X
eB37kKAm78tIHb9LLY3AgW7qtBv0KvER67H9ZvPToZCuCu61Ksib68noAkJb9e9eAyedHFbEFO88
dl5+lZk+VQ+0OMiQVp/zfXheMGeOEcrK4qhPzNZeIC4E8OK1F8NOxdnx5LQxqrEn+A6aYziD936u
PafbZcQ034B2RKhEPj7Yyu/3ZJe/640097GcQAJIpqmedeYj3xVTFw8teRBNoCN3D0G1LB+88hiu
1CdRbleHJFrNjgWNigqxRHMHByBU1vIFl4g/N06ug49iQqf82mMwCePelaeUCp0Uj0EvSOPV1OtY
dsW9YeNp8NLWOIgL5MrUVhf1vza/8orSIMXASehqFIgIApF2wi4pIi0DKqXIf/hIGE0J4jQ2HjWw
J9iKmtjJwqWv8pPbqGI/VmV8ALSlb8xVJlGs/O6YJkSv56VKbkG8xweDkPcROdMq9kOla0aYVyUM
7GZxtkWWE2sXixmqPu7XYzt2/QMRdEQWVlU9GUGXVt6xz530SwLM1QhWETfhOpbA69Ni3lqrbh05
l9TvZtIpiFt9bn6MsTEA+Ki6YT/Bg0Cf75UblKYSeyPL8jyQnVo2w4C4blfNuNObDASgt3ahXIdv
sDSaYzX7JJHqLhEEgWUp477XCdoedL27yuPEPbg6X+6K+3ybdSvKOogrLJC1nDoUqrykRdDLV+mO
ycEdcytA7ko3A8xXRkRwc9Bdq+tgrDIQ6ss47S9kh+d+Gptbk6mjTZrUxHw2bfwi+jUPDYZZXzW7
0o+iSotnRx/pSUpZvjEzRMFJR2eXr+J7b9T1ticl+tVoXPgtbr88Zn6V3EPBdwEd2P5TXBXmFCSu
2HWJnhz9Pq2vdZ6+OVxI+Hyy1vTSmWnjs8HgCskEK7IDBHgdiuoUf8vIIL+BbpKH6+IVVz5OnTvN
6bpXYbVef2cDOyo3aEN196Gl9Pk3JJlV+b6vF70hUGSkq+jBoe/ps6cqbu5V0Vlyl4ymlHtBPl91
N+pmnkZyoBPxrfbLqdxa40XSIyRd1LvYIeAysHyraa5TUtb2zLT7+RMhfRbgN4IlvnWjP3jbBaVv
IRiR1LRQiqZAQnboUgUrRbogOKO334hvdnuMwavnbdGiwMpqUNOnI/HIXhe4ibjVCY0hlNBwMGXb
qKUkt9pTRMtIy/e1w4d9F94yPGZjYxeRQz/K2wBosa+FWDtGpxe7mo6pM8XNEdzw+FJXuj1yZLTm
dyKVgLFJuyMJQJrd/DEw+bjuBqIFnqch9r1j4aX9j6rtlgfSGFPrMad96ZB64mqc9SpzTQ9K0wo7
qjxIFldpbsEu5URQ3ivS8gLy4Z6yuFA7HT02wIsBaq3rT45OAbKQYRqoDjvE0Kt4O45xEirfa5HU
pmMi0q2MOcVSccbPRGjQm6vy/IedLms4timeCem35Gpw+/yLrSBwQGv6XeJYR1WLGHHa16+0wWW/
4Ps4aKP2PXc8mhq21t4Sz2GEejk4eUgved9cRBUW/0PB8mp6HU6VURCCm+c7Y/ZYe6n/2A3djXLd
fUzgS8u1hL5F4Nm1CfSCRIybZRhq+ni2cWPay/Nw+Y4YGeANtBFSXeGduHJT7VC13lU5l8/TJF/J
r8t2c7x8ONJ4t0YiF3p7Ry17Mtz2Sejp+MR7aCcXd6+7KB6uosVZymwImK+ogtiEOpwkAyDIZrea
jhbgxH4uaIwg2dDva3HOl5k6oRZf85bc9b760TXGrrHsG5tIg6psHxpZ3tWWX6Pl2LvJBW3jpcMb
7VKNkJa4i6g7Dt64ZkFRd/Z5rOMfqT09Zqq/IS1zN/g1jbbh3HqgJplmf4HZSwRivNCcQADcJl13
J1rW0bjuPV1epaXcxYskwyNPP2bdDyn8g8T/TjeHVpvjR8zoPzdt2welgwBLU4KwhaxEgLJCQ9Yn
x5m/ZK63R1CADzGHTJERBwI7BVHO7vt3NfKJV+OUFssNtfRRpZ0MtMXgvHnBE/dy21Hfe7l303dT
hSTpnpPG5L1vDdcOXIEH6Dkbxxc7Oc6kz0yEYjqquZYi3kOmYB2Z1Z4Uhi0BYbRqyuULmY5tSDvg
OE39xs5EGZh0bNgsNRwvo99EU6PZu4GeW5QQmEJ8wuSGxqRQDwWwe89ZAvBhYSNKUog8c0ffmvbX
om61NJcvhqCN1EK3vCGC5dYabTS3mC72qVwJfDGlXW7HITva2ehHORTLwCvKxwx2SqAX9bUL6HnH
oDRRcNlBXwUiUfpeNsW32tLlPd2LzeKlS2Cb5hHeDE8U1jJ8yA9+Ja4WmVg3OapUKCbN33MBbj6v
N15Mg0FZ+tbrNbXVZvGyxMt3mx5KKOndhkOTpGynA13AbhoDtze8O9PL23OmI2YSazgHuq7ObVv1
tKG04Y6uK3jnxnntCMsFJEpCo5fH20uDRa6Vvkvavr8fFYO3TSOnLfk/e381p3eCKtNr6a3ecVim
2zi7ZAbEQ2gjW14XmnOQQmv2SHcHlZDWNHvam8W7fm8M5O9WwrgeV/eunqdir8yEjqSd518KXYSp
1p4J9O1eUyqkcFJYEYbO3JH5c19XXRH1Q/ba+263VXP6urhcceIC4Szmu27Mnhtjuq+EfeVPHTxw
s4FE6tMBmkzzbHja9eT5MkwRrzgXpA/zop8NazxYVXvnW8txyLoTg+QzQW8uHRLCOKYdvdprlKd1
I/TqrZTJlWurfTNPN43EE7kM5sl25sd2MX4U2bQnQ/aekKlnJoLvLcc6J4U6eWV6W/jDCDl6ANW0
kgCtD1aYLfOHC5cbhjdROOIAZnrfTflulTbMRyR1WyxbOr3XTZpg+yzyrRDZmUbHV2uu6AuQtNPn
gtAdtiBDE2+GLe+TBcwGSsVNXpQbT1hbszBuVFcWIa7oyEhX7eTqQC5X/WttIDfjdY1Sbc6ipmwY
u+XIcuyspeIoSDNK+AVR0/io3RI/RUqrH3OES3R5vZ7kbJzWnGe9U4q9sCGXN8sc696T/dngHwbC
HgzGh7Q+nJXwg7a16I22gxf4APq0zjjUDdNjuiKjptLH5UDvyAw1ZX7TBT9igaLoa/YcGoX20Za2
jlQ1uEe6qBg/0u6pbOyHmlxcGDAjmiF+cHrmDoHwylLZnUOYKaAL2KiJaTI83YAaGcT4MSZNHNZj
ez24k3bEIk/6jnVZKv4rGIW3WdWR1+XrwzqXAgsqPdgCQ2TY9avctpNvbPuxfHF6Mm45/XxZKuO6
KnnfoAvx3ba0fTSzM/b2Si5wTwjbN3P0vjKasCNc4GpRzfulX8NoVXzDNrVh/pNg26Tsty3TWAFY
mXWbp26yVaIFIZGMDwriAoYV98D9cytufc6z9ns5d1d0G1LeNPMS6tLKwqyjj2ImRXo1+zbnt5zu
j1Nh+O/NsruKx87eNv2sHVZsEjnQs6amsV7UBDe7uU7DsM05sybk80hrCKxm+V6tQ0uXY0xxiQwZ
Wyax0mYp5Q4KnFPT/89bmsL6/LwSAHTsEs35wJhSPBa+OnddzuDHoqqHFbsOVjWtjqY0Nk9VAWKF
PrE7POv07zD5cD5GQZ6+1soUCfHYKRRfqxEPGaMnUZNQ812eRVZdQpsXjaX5bszpetLQ/J7HxPF/
EIk87ohHY9aBPO82WjIaIwLB098IoMAhDq/0PsWO+F7o5bxXtnW9WnG6nZgUOpeLmX3Ph5W8E0wR
7psGODkcbLi4ocGxmn7jJU8e2u4B7+9MUF2nL4dsMDAY57MpdmtdUzQlRmWe0njOjww/0YCCwhDV
Wb/exsIdt+7kzGdFqNxDj7f8xvKK6loV/pdmxVebQdP7HpeGEQdx1lPeuIkbJgVrtPH75qTYBXc2
rbRTC6X/AThGvtGtwTn3tVYEjVnODMopGbUaHnSAyuMNwBv3eRkBNYDaGSiilra7dqfRu+oyoxuC
XHTxXesnVVQYjRbSVuZxGuXwki2peYUVy7hDHGiJ2E6t4hprdfaIQYPjb6zTTw0LJy62rFjvwzY0
DDS8QF9mVuEPzxvUZswn8yu+hvKk03YOmbdpr9JK0VhTTs7Zwodym7KuJ8y0Ds/+sZimZGcmo7eX
dtxfO3HPOE+mfx+w1WwT3SddOk7FYw7o70b6hnyYmDWLlm7ieFYZhxT+XFCM4tuojBi2Me+hDupf
oc90TVO9bZYrJ1mHewWZGVXDyyFKdrkp6wgzo5EdMzvR6P/j5ebUZN6WOut2OekVRArxo+4g6jUb
4bAcbukEL8twrRMwb0yRdNcij+ApA0/uyTgQkIxhwhEmVU6xW23m0isbFC/NuO6UE9u3biGMl96u
FtLP5hzP22g3yX1lLyfabWyudLAPepqMLYHfTbHrTSle6oXpAwbsEgxaE/F94KI3Lp+eg2hq0bZW
5tYwSnlqhZlCQhEXV9Wob5pFkk+IvXBjyCreATtytgzWTvtxoPGJWr1R1iIZE7MibGv1tqhqDwkm
t0M6Y32ETihOjPgI0uriWzlxWjJmv8Pz4c+7hhf/Gua5Cefb4+eCjkXnvJyP0KDaHSX/wzICKuYH
Fod4yYBO93KT91NynXfzF3LuvrvZnJPXhpFqtHptM2qpdSRzazeO6gDfkYO7N1HvE/SHQzAZT3Oy
9FG5Gs52nlW6GdthOPZFpsijExPc9bW8She7PGa5NDhiWtZr7LsfMw/0LsFmGpEEXW+xa8FEj4dl
09T2I7jYvbdcsnmzHOp2byaElBOpFnp97F71Zi1Cx9GAesC+3MZtrQ594wAZoxPFyxIH2XmoNu4k
jO3c4z722qUIHGf96quUpYdnBAOf5W4XQ/JkLeZQhVXq3jm2faWwQQAnWk98Hid0aDLiwi5yGTQ+
Yxyt0A9r1ngnnmVGSRS4Bg3fLya31L5RbXues8Y/pK7ebxN79o/Sn2iRomLlL11TMfDV4Tc6DKr8
2uIWI5cN3wUYx3HTiaLZET9mb+wuccJEtyqCQLr3bFlrsB51ExKJoG0J5sbyhK38RjYDCYGJG3kq
eR51fF7eMhUbJZe3uZdMZuhjvKnMxt/zwHv7ZHaXjSl9XtdEYzQVOsRYG9brUtVyG49EH88IBUwD
Wmf6ystZItVGlJVVRI0xXDnFvIZWV2iciRxn2dLjCBqOHGFlsDITvYhxcdC/Bz0UX1Gpvetm8YO4
uqtUsDdPa1Wec4hE15kf3winpJ5Q5vjF8jWYQUt6adiP1g9AL8RaSWOon5yRbbCskjtIptlJaDW7
2mr521HPUwK+Hf2Lwc58aAtdRX0tvWv2+Dx0JLwb6phyw5sAU4rwynDOM5PsQs856B2pnqVpzK8r
+uqmA+91QgivbvJ5Wqh08vqrRlD4Hbgyh0hS38m/OH1dbFphxIeYm990MO430uztKUDDjw9DlVZH
k1Gora56/d5vHbLLF6XJMIGC8yTgSIemZoHjJ+Ploa4164pivMWd6skXPHVTaDD5eZ1PtX/QYvxw
RDzmKJvYmKiOch8ufFuJ+IyFwAg7KZ8XovtI1SyscLQ8VqelCO8xTTLgp/LdzAxexDh5sd/K59W2
zkbS6jcYs3Q2Jp9jmSfrfCYDYMLfUZBV/2zmWsngkJnsZrJujpZPsigk+goVonnyL4l8HBznepnT
KAaWzWlR08IJ12C0EKIaGM76ynLI950iILKfchOGfuMbgTlyBsVDyPFmZKXYnJQ7463CGrG3egPV
2dIIc2+aW3ceO2Y5K7EdCgT7HINr6IvWvR1pj51tZZ1Vi68xWL1Fxwinu8QUZU99aTwZIuvQPlMq
+cbhALhIh0AmxS7BkhAKK4Y1FqHVu89Ss7qgtrGUVet2pUycCtjtQ411rP3i5WKfx9attYi3ah6/
cpZyOOPm405OoocmNH+z29Xe5nZXbWLbo+7ouq9pAgCnaJeDzDSqPKn3B0NNzi3PnLrGctafFO/4
fZUbXdRm5bJPZTJv3NYqtknmafptYTbFEe/ftZMtL5Zc3rVcDpRs0/JQr3p3b08oHOAoEsj3qnI3
Zm/etIxmJ4E9MxJSTcZEZuB0NZjArWpM0S8xgKEXx2oppCyhXTcDp+cyswOvBaKdCFy6uIEf3P9i
78yWKzeuNf0qHefacACJOaJPX+x54DwVizeIYokFJGYgMSTw9P2hLLdFSi62+7olhcNSkRsbQA4r
//UPQ/CEyPBc0Ync5UUGxcxli2sJiGt18xUzo2YjonFfD7Cn/eRA1bAB0b2YUEG8NBMbaZaYyJ7K
w+D392Mrt50ONtBT77w6r+EU+zs3BQuRZnUZzIOg+C2RJsAHK1spb8dWbUDANy2/VLmMxbRvjmMp
j752r3wZPoeteU5Hd107Yk+68SlunEMwFw+alvIulwWc9/7QV6yXobxVRv9AGORiOrxuq+AAqLpL
dLHtwUPCYjjFSm7yBE5uZL11dAhIj9hMnropjdl9QeC2aUdrk1vstnOtNqIxMHZtEYxO85fULw4z
zDg3cdc50cE1lXqeG+e2YfaW4dn2rV0RDWRvD8FOGyQO+eomCO1d6BZPdYGBgGy/Yo62UsAx43K2
meNTXGIj79Y7ptWO2Onu61B4uzZDudgowoUF5HWiCE5T6D1GNbHwIbwGp2cUzZswa3b4XFLRJhG6
bQM+C/ubj0c8+PsqLn4r7Lq50kWoDqMgsWKaT6MY6+fRtk+F2+4x0D46Cdu6jPQxju1NUuF04mAc
A7p7QZbCnpMpYzWyL8puPIIYrHUC14xvmsXV1zptN7D6yJ6VBDrVN7RDn32DZTCI2bThmhRueVcq
EKTQ7MBWMOmGno3rmEVbgOhCOt2p711oX+0Tb1gDetzYdm2v4zRZ5wmNoy7YGWFWXvAoL0M3euhg
62Tiuz2KCyXlTsvsxhmdM87FGb4f6sGL8pspINR11nwI8DOnnVAMuz6OL+KwotMki/vIbC7zCfiL
Hd3uxGZuimGjPbNelaN9Gyd9s57Dl6kwsAnDu43NA4DUOGiR4k6wcIY8fZG16lIFNetFcGn09Zkg
aOLAmMtGdSwjzv09cyzUdP6I7u1hhFfFbZ3HF/aQvoyqv5niEs6N6E4indcJPLM7kPWJMiDfVFHf
bT0Xc6fegXtuLAgmAcRlNehbOxPg2iQBO3OX3rDh3+Zed4nR6G42MxAEAbbG3aOeptoPu/NQJneN
rEmR9odznatt0oPE5qO5lyS51o6F1S0uhGoMCV2NkxtyYS4cu8iRuY93gzvdY0e/8VNxhjk0rEtb
jduefFvIXKymEUHJq6Sy+10nzYNMIg6fjCsOt1svdV7sIAqAJPqvldM/tSTQ7I0c4koGRdkRyGHj
vP3NHHt2l/6HTvQR3s7RIXdbl/LrsGSZu80jslVo3VP/ktvDec7IMaMZ8eCwatU0B2lyXnZh8joN
0ykZwl2UejdTmB7iIGK5pNuzhMxu2ijc+VZ7N7qgCgS3y7Ul9blxrKObFQTRuI/BbFzjBa5WlYGI
SMXOfS9LtY7abu3E+eU4FG9pZRNELfa1Nq5DL/kWqsFYA7zAs+bkt5zlKm59NKprDicb28zObp6c
o1DfZV5z1+OctE5cdSprdcX+91LJ0FmjF37M40TvC9FRP/nBNqYtuC7m8tpvs4tW9Nk+MuYvtLBX
Y4GDHnbEeVLOHCwi8yKYTXlvxRzEjT6FAzzTliNhIKbSGER/P8viIUtHTd4vOElmGjFyAI5aR5Lo
rKNPkO/KMrPpYrQQGeThfFW3SGACxbxgfuRHRazWPtZOcJWzhhy6xrcep6UxaMaoPEsr6KaVL7rw
mGuH/OO+BPEJ2hKqPOXss5FOROi0fjifJe64l8J1u3VGVEuzqxoj2Vptu5RAgbejk0wXucmzQ9bl
yX0xR+lrZov0Jp8aYJ8snJqVPZIrQIyvuBsm6d7YfmJyM3CPyWDOzLcBBRiEZGvsWYgima7jaMYq
1Exe8wT7/EMkMZqGcxj3X1EtQD90xmq8sZoe8pQOg57NSsDs57Nf+zwSa6Ja2tuG9uGhyoR/b8tw
/oJXdHBdF0NwRWCqVa0BjtptKON5owbH3CYtgl+wQ/trZCQ43wMlH6oxD/XKzaN65yGWWqf04XLE
LIvPht8Vu8iX4x3OpsZ2orzZRrWaCdZmDytVLL+FjW8DWcz9xtMd4gRii6jHJ1aftNNnt9f2jn6C
oLCLwjs3ynOazIqDY05xAV/WEPbOAiZhYScjwRmEvAwm1+MdlWJ8ykvC8CKO7qfBHYNvSRGyPwtg
0DjrnVUQ9OQKOLl+JJ2RhCc7fsPuV22qaZLwU0c2ADwW6oMSZX8Kes5Eo1S/pUny4ndudy2BD7bW
mDUPfeGY/cqp1HAR6qw6TnOf3bcuyGo9SlAZgNUNBDNr7VduuSak4t4sgH4iFkq6kiCoGBe94nNX
jfC0w/GoDZXva4xBVp05+zs/aOpzU7UlE4ilrYkJn6isqwrQfafB3e5Cc87OEjkQzIRbekP2HeYr
1MFNy4+b0Ho2GpL/dqDa/qKVno+5DVNQqK5UUH/Z/90YbcUop2HbgaESfAPWNEBku2lkFFxGlW9c
TVVCQJM/6KpeuRJ5TFIN+bWYRnpmpROfnVaP7B1jtOwmUC5WYx33V1LZNnx8Kz1HiZPe4qD+0rSi
2QEAKdxCvRyi7ByuDd+FAm5WbOzYAnZX5uBX+FUjd4acH7rZqXez8B7tfYiqqK/Ub7OFWG0d922x
a/yxvw5qs+C45kEb72fR74eR/HO+rac54/vOfnYUqYVySummtyhymWvgJ5dRi/RXBXF3crI6xzm7
WQQRHrqWYVdonR56OqDw6OM0ovYXrfOAeQgOl6625zUtQxwHungOrzEAMCDvT8ZExdhNVzoj0nKy
YnQwyioO2SATzEHHBEincy8lnTo+0/Cu6ggfL9dIgSndqZgRcFRi9beZPAG37q1km1qWwTKoNGSN
FAsKNp3YFBFLd8Sposoj6zn0Ui95hr8Jw10ndLk2PlHw9vFv6Dwaq6EtuY0HUsZodWDcTJ+sa8wr
0nUI7v5bBn1ceTaYRZ0SfLtKJJddTwx3vU7rKXmKI5vj8U/e0P/n58HPgzb37/l5V4Rw/2To/TFg
8Ofv/E7QC8Tfffxi8OBarFvI5IAA9ztBL4BoR6wfHD38uUi3s2GX/jNhkBxBzCgWm0A8Jk3sbf4P
P4+MZGIBXXtx2oHA52EF8/9Mz3P5y8NVgtgWcoNsQXH9nvDl50tOWN7Q0ILUAN7suvc+5dnOjsrs
E1OP99yyn5fCiGhhiQI2CLTe7y9VeTZQAtoC5IQY2RfdbVpne/DxB6eNzp1vHP7wHj6lsi2X45Fb
P/38zYUlvhAT/0AHzGoz4CyKZMXr7Qd4S1ubRhpMcSJoSkqvOc3jf0yCfxsK/J7q+PsVecOmJ+DM
A6i8v+LQKredeq6YOG5OL7PZ6qHZRjnq3l/f2k/Xpn9RHf9xpSWM3bMYCfzvB9ItObQtUbtTu2vi
CDPkNsu20urseDXU8XSq2JHPLovBgzthO078zzGZxns+6WVw6udi8vZl5Slc/lhQAZHba9OJluS+
6Fi6TXbnArV8YiPzgavMN4aHigGV7yxjjCf0gQaaYv9v5WGMNZPRXXpVczEV6saPw+mi8DU5juaA
gSzwdDFY5XYeKdV//cis9xTD378AHFgmG3mfocms/uNw0JyMRJUH2S612hSDP/h958qJxC7U7CE+
ssgkjI+hZRDHbEAH9C9EFJ507H6j/XBGZ2Os2be/C1q8n7zN5dbfvUyMbjDPwlceJIFp/WEKyiBJ
E9cvqKlEBpg3R15FY8B21bHrS3PtVfVMZ6pGjTMKd4RmQ+zHJxYBKAw+fImfCpvFvQvlgc2k+fB4
0tlfYuNCuSvGPv5BBey+zNNEViOeV4hbBeqHVQJmfFPiY/rViNqHaJxnTlFlTEEtxgGEfOa5Yexy
x6/VJ9OdAQRwstrZ/vCArCPCsxbJa8AMQbNaPVQzNZUbZ8862onBDh4cFSXGNvZGR25xqhzGfW6k
vthSjUsAitCY+wtRNZYDZDWYrx46zeEutnPrNSjz9Ao5XZOvrMkIv7aN7L7A61RfDDwVX6eZfsOV
munSbEob9eQKTFpjdiILQSonB17FVrkfKDzgaXmK+qkyy7ML4+/KHydsjROqwDc527AuRq+PmrWv
2uybMrroCaXudGQZymjEaD3vyy4nT7tsjL0p0bN9Uf1kpRAIUDGeXG8I9xqK8tH3WptcxZq2aqCw
KRxQKr8hIp0ebDf3vFUZBPlF0gDCgwZ3P8SkAeszC9g0V131ZYpVe1FnwqRgwFMAUtDUMJ/lMA/V
PkcRe2HjzvojEeN04FAffinDaAGytVE8l8QuX+HsNV7CgwRHsHJxzBEOQ5SpHUSwtZ266y4Lumzd
khJySpIOBhlto+lQUpuInZLDABG46F29zsMmIiTaQz6aCD30ezViRLcNYtQ1wgIdwTw/y1cIeNRr
LRPjOu5dEMakht67TTn/OfRK0ahsW/QJ8zqy04TY0cxGC0r5nXanojGh7cay5ibdIBu8DdSnBoyy
RYZ/rNlONrQvAbSqRPq7xHWz9dDUuD+oJiuCayHlFB/EJFBJDHZmn+feq2ZwOw+ti2N3j04Mb3UD
EK6/CeLJ+pWV1kNzylBVedth7qb4cqbFnG5MXGxWOsvSW5h5NcHpQCwPcRVoWoxNpzdlQ+dh22fI
CF+xyOkg4nq5N2OSX4tqhw7UvdXGFCVH0KXxqlIy/9H6k/MWdDiO8W1JvMk4VB2AQsrLxg26Sx5c
+qMdhnrrTsFNNHEctvP4kfCaywwW6m9zWN7X5Cc8+mWRnY087A/SRqZLEQ0rrgha5zqqNRmveTmt
kHbmu3Gwk03VR94tAvXkaM2EnVGDxxvHSezDXJsQL3Nkq4kvOFb3jrsPbCrlxKHwTaGRbon6qx5V
E8MmSMsvhqYzLuwpPyz8YmTchBH1sA7MOIh3Qku9yb0JarVVBSsqdeM2jgIFPBqgwNcJLDZrcm4B
hk4LYfM8Oo11MJKEZHrZtse08hyYeYhzK5tjkRHbW0P015PVX3DOrE9FGO4AyfRxKaG3c4JH0WwF
94afBSuBqepqMIpdVebGNScQ1KdWnGy16qzj2PsFjbWgvszRP+/sUZX4OYT9s/BA9cpG3Igx/ZFa
pjhaMoZWHhnug2FaSzhsKM86zV6beB4vzdKef2jOq48F6+YzQl94kFKRd9+V4HBwtG2/YCUv2rAA
tAkAqngmkPJAAe0i9fZj2rcQXweDiQsQvyqHfr6FDEj7o+Z4JzdjgdeJa9o7L5bXQif1RtUES63o
CeJsaUIo3oGvouCqrbsRAgwq0mAMH4RPeHs5lqcyszocROI4Z1QV7VXeGsldVqRr35FfnUw4lEZV
efZwJMHoI51dUpCt7CoCjzxLrxi2eLs0pyHpesID6ccYY+Uf7Wm8qMdY78oql1dlAf4tLTBYb6aC
xNeiJQVFwdXH3qb/kSAcOOlOqr0pQPhJoqu/9K0dEl4Uz+neqy141xAbCzq1QMMdrfeaw7hT+2sO
Zs21ldEp4VxsGjChkv5HF/OsAXyw4FstlrMHf6SsWNW6levKedJlEm/NQM8XjvbC27IIp5PldXAi
IHidoP3ZTwmLxT6G9Lc32lpcWJ3213SQvmcEu16PUC/2VTXPV46a70IMQw6BAfzYVx7x7LaebbBV
R140+DisYvQaL8VcT8+53ZWnvNThq9d2+iXPg3mLuAJOosTV+aLryoLNU7KvBHU+7Wt8ZG4aAPdV
msruoZqyeWf10Xgd5AgtQU7S7dA01jZ24uk4Lj4yUFIqvcZoYzjEBOnu4PdUW9Kt7VVkJ185+tr7
TPXEcDrtpK7Ykp3vWobVys3aBlIBeEEghVx5OuLzk2TeExCbrR27eR3K+TRU87es9lGWRHT6am6h
WgXRq2J52gZFeRcqrF7NnHZSLwC2k/Zb0cMUixtBTjQd32PdxlsLei5qC++6TkYysbU4N7X4HttB
uxkg4m+TEqa/GUGRj4FMlEG0cjPUtNJS6GGF0bxO+dhet5EOj5GZQ2weoDX636U1QbfO+hGeAft2
7o3lmsf5UkxJcjPDpoTY2RlvUAzv4hIxM3TudR0k+ba22NuMUck3r0Fo0LUy2YGnhre0qTVdpkD3
mKuEOCNXHfhaWNE1gLYBXut4/W6hjHj0Ll8n0fTfEpEgvqFxD1CZ1SHtGMY67K4WGzwj9EAvTRg7
g2DKHDR2So8SE618EwbDQz1iXt8Gyn6A1g40H4T9DcIIcrKTDGcU4rHD6zYmG7fnS9/nlRxe6FnK
69Jqs349VJWU5xmG6sVINs3XOZs9Z2VFDrREQDLziZkgj3li45KU005+y6BfEOSduN3zDC53axHf
vJc/tVYV0lUM11B5wEKznSWvbbChDFtz1wV0PgPa67iJUdPJ2pTQQRI82DHMCLN2LbK4KdaI+8U1
vaPqxph1DyOhaKunyDO0ualdLZrDrMOygZQt5UMl00ViAaOwWqvaS5/sonSWpmirfqi+1yRrEm/v
ruwskDDAXVU/5M1MrQcW+VI1Zb9x55xVqDasi8JunCv8qyvnlNmxH52qApMRbLlaF3q7TH/z8iCP
tzG8oaPyOvsC1WlwIAy4Q9JaBMxC9ucvKWvAWjldea/7amsXjj7XieO0K2gNJUuWGX2dMu3siyIa
zyrNxwNYV30poee/ZnAV8nTlqpLOSj0GP3B/1HtG+Xw7+nF0KGN7iXxWjb0XGlGIYt5buwHEM1y1
We7TOCpn6a5hjcRb8remG5rK3nAnw2AC25JmwRbouZvY72w+VqVIk3sf734PvQR9PMn/7QWLDHKS
7CLzMVmBTV/qZws+06XZoMTBNq3rTNIS0oSiNrHLpHhcCDLfgZuHt7oPIO9nROpturxuj4HV4NXn
6jij1Y5Tz6tUAGNwRszqvolLKKNonFgMqrAHUmfdYBee4IqsFdTuOzxbsng/NZVx1TV6KtEm6Xyb
QoTcCitRz0Yi4DTy2UDlpldsvC4fbi3OCCdZJd1dKWdjn9N2vfDHRn1RQUux5CNbSeEGD/qpnqYA
+L3pMbQx4hlrhsakrX50cDuAxVTgPL0uIrhfT7l0KcTa2b3EKRuLJ9ml0FxCBS+GV5vuiim1oquh
SkjL8xO3rd9Y4dtuMTWximBv04YJHgCek/ypA7A7TkNCRRBCTM5XuXa7pwxLiZvCD4oUEpTO7hrR
Qq1xprQ7jA2uIORnlzyIduKLoomasUfNVlqKZD8Igz2wrWW6svPQPcel4i45ijf3szWqr2nXFXpj
jdL/IcJsPGRTf2jMiVOINtWjLthw/DCdv3SylgcxLrJaeDXzXgSgoQPdwKM3qmhbay0OiTG3K4qH
5DJbYr8wRYO9gip5RxQ5zjmR3/wmkJv1q2iIS6ZMbz7Mif97XOp/BAE+VAX//M/ld75XrAcocLqf
4NS//u1Sfm8rVf3ofvlT+7fq6lvxpj7+0LtPVv/r5x/Hb9XmW/ft3b9sy052023/1k53bwqTyX9C
ZMtP/t/+4f94+/kpD1P99t//9b3qy275tFhW5R/BPh/x57/HB7ccx0r57eMv/AMcFMHfBVlbEEqx
nzVh6nL0/wc2KKy/YxUGTsEfLwHji0b/d2jQDUEN3SWk0gdn5Hc4qquq75L//i/X/7uL0x9/JPDi
DkySR/95378DZjyyfwtnfTBK9k2MZtGecn0XR2IHXe17yGQWNf4SkpWt7E1xRo/2jNRF7Q1rdi+6
eQpP0irKcwi2uEeT6O/tdiowqMIDrl4ls4+LAd3g02LS/fiHR/gX0N57sOLnFwsWVbHrArMR2fbh
i/kRTZIRXvKm0XVzLru+iKn54T2UGaEArkGj4tcXfG9BslwQta8PJx1HYnDFj1iiY0IKUToXcO6g
/JttgLQErefTr6/y3kzAZ4mCFv4TCgYV9lF0f3je5GVrGbTBZg60jSxo5tyC2seUKwN7bCyymy8R
6TRr16z7T3xGfyKG/wKhlmsDWoIlu4A/y51+wC6jwG6Gysc/3Z697CUuqvxELicyAOwRsZrGiXdf
dN64ozPBQUAFZbeaQdT2nNK9q9xX3nVnl8HXXz+QnzaYH78VPvuuTZKk5TniA87pY5NHriK+IKhe
jB3gFXRdq1IY2BicaetwTu7guV3LplfnGhHgKqHqOXjeYH4hwIcBaIW3Rl9E9NE5jH3mbvHBsPsf
D424cLw6mCnWnyJSg9kP5rgto42Ow2BHI8sGJnDab7rqNUzPzPriFFC7sBer8GewIAyFrZvsI+1V
51rF3Scg63uA/efXcS0yTJbITTcQH1FhD5ucKVE0ftw0YCK2ZA5vu6ELVh4KzJciILJPF6a7/uQl
fZyNDB0CjViJ6FIIjwHxfthy3MxTmTRyS7aiu05JANj0k85vdW6jA2tbwnIT3KPXST1bl60Le9YA
tkbci2gohbiwn2oc4ihy65MBAvhojhg8/vo7/sWTYXgTiYaxT2Bi4f/+K2qFuFHkWGhGvufftl2k
t6RZDhsnjvShlINa+20RfvI6Pi4atoUHni/g10IcxaXjw3QWfW33S0d/W/lRDJKihv3s5tUnFgF/
cRXsqzFzIFIMfP1jpk/pGS2GLlG21Rn4KYqr1ONgYxd3/+ETtIT7MwcRyxvyVj+C1BD/gNbS1Ntk
Hs2TCkeRYwlfCY1e30V79EAeDlSF9ykuzYt5twBwWfZAbg2PFaK5lrH3hyZO55TwR0zpbCD3Iv0y
Etf44aDDgFo9NQlgtaUIHrFzRJuj0U7tNiqrAp3+DFEMWrnRVhuD/ZKjSNh295nB6Rf54wi8MBF6
vlauGJHtOFN91xLNhSLPmfVdmrrxBUMJBRwJLreNayt3C9oMIaHBSvcinm2LXmrvTkAPhRldkttR
6X3PErFXZiqqK3B+lzxQDMu2XWlD5zDEoCEjigoTWHIPCtrRVveU1Nq7Mo1iLPExFNWJcZLS8MXK
Tq0zIDn4wRKxz0r0fn6vAsmxj8o9FqA7fT0cEah75a0eyvhQe/Q29tjuoYXPkKO/dBDDI3wzp/xJ
h0JG6yCDjLWZOzaPtZvJCCKRo7xm3zaLKhfGogIJvx9l1DwBAfprWbQQCf7zQcTqRKA0EwOjt2UD
/MPbzJE3icgT7sYXhQGmlEd7QqK8rdf0xcae8+EqyYP/zO2IVXEZQsLxhGPzWXQ33l90jKK4t+Ma
D0+79bazKMJtU9ace4zS+0+XGVZBk0WQO+Rv8bMH9Yf7U5x5qKQ4WSFhkmdras1dlED+rTlpwCwj
odfzjM8itP+0ti1LL14DpmDp94KPYbl5HA+RnvHOtRDuXGaTvo4SP99A5cbt1Kdc8br2s5jYZb38
MC09i5We3ARMSYgKef9MK8dOoGQ53CiJ5buQF77GBxAwtYn9T9q4f9pdLBZumKdciStSF72/FMVc
P2jY0Gj1Y7kZpqo5jNBjtiaM2qtct+qT631oFP4cLyTYBB47ukOZ7X4YL7nvokLIcEYoEGruEMOG
P8K+w6HYc3RLR6vsRxwaFg/kAqXfHb7Fut6b4If+esZKee9hRVgR+N2aN01s1cnGQc9zxE096D6Z
Tn/xFvBdwTXlp2ELPab3jyZSYT0aHXFu9B7Ci76HSdzUER3DGsnrr2fuX12K0hR3tsWn7k+xU8MA
dNCUWPZYSUFMQmDIY2pgE5mzGH/yAv5iPAf4STFbaRSz5H8o7hGDKZwriWdRBJde9DPmyJhqwG8N
FLqescvTM1EOwydX/YsbJO4SFxpIGljffIxMBVaXmnM0DQwfFhXCFwyghUJ1EGux//Wz/POI5jBB
ejieN6GFffaHVjjooZ/jKu3RiyRIJEV+tsXno907BENuMObMP8m4WIbB+8lqm5SE2Mkh6cIa6cOA
jpDTFaFXeJvKa9wd0Gt3EbKxfjJC/uquSBaE3rGs7J4I3g9GOq5GHWIisZHeBPfLkv3eLpL+yvaA
jbysCT65Hh/55/tiVYD8sLwvQeH7/op5FoYcyUpz03mDYW9SqfE+Li0HLi2w/qLoquwk2qiJbjRk
K8ixtA5xZI6UBUoSIDW8w0Y8hBwfYBwMh9oD3EDRW24mvGKz9Zi7zbpSmuphaDob3Xk3P1DAN+Wi
bcy/IyeZ9om0xx+qkBWdzS4XENd6Nmz8Scd+V9ErhlMT0IHZ+lkjrzSm6S86NalWDN8pbqq6xdew
dFX+FadT7a0cEkFRm5ht/5aA/YLqYO4sITGK8TWqqLpAcyq/43SdNmfOa+Z3pwUCWvPqi0dw1eYx
423/yBIVXUVCI4waBoKz4bZ2ZgMOapTFGufyImEyWQ6IpqmrVzy6uwjTmtxdHmI03biGpCHkeHke
7VQmQdOw/WivHKNF05QavW+tFg9rzoEdhpx2n1W46utYvwmIthz9MRf9Rne+QY7Y1+KBI8PwJcc6
M4YlOWK2TYgNNkghrquv0dCizlF1gEf2om1EnziW3Zdk8Mt6181IVle6EkWOMU+jMGHE+iPbS+0j
fh+03dkrvhQLkm7z4vuM0vkO66Q03VRNxBcZqXOw7W8nz9lFecx/oRJ0vxdtlPzw4BdwX5mMe3LU
x/gOQBJ7YNGMNR4fRv1ExQbp34gkcVT01WFyq6LB4bvBrjZejRn+3StZiRSqvmMNPJdZdch2Om2X
OJyVpo9Jg476Y+8FHYpx7NJRCHjlsEIYU54Q+9kpDslBeBfCxgv3jfbGs4nrLo7M2DpN6zoM8VkP
6RpBtU9LGFImynZol9Pi/D0XWbmaYsNHrdB2/KBfk1K6RvTTX/VB1fXr0Gj9h9QsjXqDsDMILseg
qI4GHry/iQrIEQcKOzrO3YiEDiVgeZR40jRIsMz4FhsRAXdoBFLVCpB/1OV8x7gGqsdacXiDthr2
+wyT+ZJkWTY5WvNRc+210s+3v14s35Njlt2Y4gFHtyAASAjgi7yf5FK7FhplC5PlxHT3eClWG7Zg
gYjeGLeUHAXyErysyZrDeTh3jr+++p9hES5PLPgS00EqEUXr+8uXwmoaUVRiU5OGgk16MTdk3IkZ
i3erXhcwOne9Q9ac8hCa16oNr0On8q8FL3wT4ER5QZbAZ1Fwf96qmM4ep1kqFKowd1nv/1BldkaB
J0dheZuG6C8AGiu7MYIGET8+Zbef3P9f7B2UXMvNYwJLTtaHa4UZAgmHrsRmgDR67p0E7kTX4Jk6
tPp+8rT6BnWp3AxkAK+sVhpbzh3VegoIxGy8CGVrP7FQBU65+/UX+3OR4MA9+XnqNSmBPtKVJI1A
ZaWEKZtt1V2Y/RiOK9urjR19/W4VZV75ZHQkEvz6qn8GfCAvMiKotzhyByCP7x+9GdJsyIbRQ2Hm
xSdEcAKteKwOgez73Yx90MozMv/Gl51/xKOFpn5kSvVikJbxrDp0oL/+PgBhXPDd3g527AfAkkwU
4OCPx/LFocCwBzumghj6k5PkMx5mHqfBVWNHtVybepJi3/p9fxWjS8rWomb44IeETVnMGP5tmIBP
1+Fc+keNhIsxnScZk2omxHbbtNSXaxQ7bX3kpMxaB49In0h1weq9tRrEcTVEtacMI7KD8LJRsP82
Q7gqlNUe8M6Kayj8uHus+tRiG0UArbAShsr/JXHj0lub04SY0M2EHTGZenmVC3qtq0FYC3EiyEyF
eZ/hfa8mhdQxsVSnj0UC22Tlu+34WDmNLVbKqI1FUjPGR6vv5DMaLJqg9ohGdNM2RYDUw4WX8R3a
ipNvi6k3gxPOETn7mjQC4gXWvrbw9NjZ0qfBadfq0ZtHOLCocZvrnnWX+PrOs+Kdk04m/VHttQ/K
B0HY9kIX1gGHPWPecLK+LCrkwTcDawr2NhjBWtCSzPwJyayNctQJvH2nS3CupFaq3DQGgbqrSnZN
vNYTLnNru2+6G1117m9pFZTGnn0xL96KYTK7BzmzWj7ONHfFoYG4jz52alNza5e135/YuNURO1j0
cvRb8bjyU/qdJGbM2Qarwso5pvCm2v2UIGLf+S5imluRBf0OazRslvsW4ROdqwAihdvXTb2uyH6/
lkMTequ6S8cHM9YuSGJC74G3GXvNBkNFomkqWVvIK83IFLuWCOvvpCWMt2zU8XefQUQwSybdV4pe
jy57WE50ErHfeoYLyUZZ4pv2lbMkSRJ5SseRpBOJEmgh7mIliIMQEF2RgRKQ/47MjxhRZztidPSg
lLcs/XrK9x35xmqLCYv/gEOQD0mGDv+ulhK/j8q3cd7Dmw2CbEeopLmbS4bpSqoMt6PEGfCqmWQg
0JulCNjaqEtG2IydeqJqUObKSEMczCp0dxOgPCjorqrj6gWaDPkkjoaf1gIy4Woyji6VnjHQYZzC
KjnUTt2P62LxO11LL0PfguQmb/dNnrgX6dyGCF7wDBMXYblc0p8MdSCxDH33YDsA7pLMpn0ddTJB
LzUO/YbxqOsLrSLzMbFKxiLdEePVG1P8IcuwQHFAHKibHbB/S55jEnEORhEGMeYDIf1538rt57mc
vK991+Of2MEBc2jr02LA06KlQuy0lOZygEXnPU0muqWYFPmXERNuoBmdoy83ZoEGPGTQ0TN3sCVr
9VLkxMGzUSEmW/UqC8uNGToNd1Er87FXHd5IkvF1IggpfYOSDAdMYbizQpfxv6k7kyS5kSzbbiWl
5ggBFIpuUBPAGm/N+4Y+gdBJOnoo+m43tY0/rY39A5K/krRg0ouznymSISEMd5rBDFB9+t695w6v
hh03gNbQoH/Iak+7H6bEIYRJ67WbojNHMIV0a+66og67zWgP+Ycsde3nAa3WPeaT7G0cbGAJUZUK
JhLVPPkFsp0HQSDKa97hnfB7vQeCkGYdLB+riTFy88jBUEA3Ash8dbRQSlcTBBPO2CQ8ufY0qSDE
XGKBmYB97q/jpy3AvSzDQZyDWDH73MDH1oZ5UCe1KvYlJ4CXARCiE+RZPZ+5w1jxhFhRKsiEqYdy
2+O3Zz7lJu6ndrKicTtmXTadO7kjh93CIfM6nOrxeSpKxB3CLt2HjFjAsxYNkLkR+cBgviYf7NIY
QtCNRuYYc1DnMDk31dgKCaWoQKbVlrNpnbDRNHGAQ0yUp1E+6clp1Tt4gDPgjgecYaQzNfCrisB0
c9fYNna0wKY2bMgslVKPZEjoto+9L1m2QgztZ1PTWNrcKNWuEHRl0ZYuQE8aBh8sfjXyWZhNTZn+
OHaa56LmaLVm7y20ONEsyfhRDwWBQB5yGS9QUzXvFR7qejPqGUOtCBZiduUgybA3rtdN837xvOgN
Rkhmn4yq1574ppuayQCELD4CrFyI2fLVajsQ9uQPiFOee44LflVHYH9TN6VLgIVsTSbKevthCIkG
wU8EZTUxyHcLTNSBT50e1Te1zqhhA5ShvKhnhL3wiBdpYUOSkD875JDJZqqtXG6WAtmw35CS8RrZ
+Nt8QQn9HBr18trEWjicxAoaoN8hLi0JNWn7CxyF+EAJMlhFOoALnG3IpGF0GhP/GpGtHsCq3ngu
mq5qTki0s6ONLgqCB1KIODLQci2kB1wwPgi+Vgt/NKD/303fr6ov5R380C/d5cfq32AEjxb3h8Jp
HfF/H92vGoL//I89htcvHzVW9f/+r/7HSfzX3/vu0zHMvwipoxuBDp+iyvAou7/7dAz7L4cxu70G
TfMvNO//ZxhvwNim/caUfm2N0fOlIvw+jMeng90A563EZUVH609G8T+XuxbEeBjQ5L3T/3RtplhH
ZfhUh/MAyv0q0jV7Duy2MzW/ofWxZ24rtth6mwc9bwztnfry2LXx9XWBQTPWc4kr1b/OZ384ahTl
oFDpJVfIKqWhLgcLCVfRlX4zXthJ8UXmYkvASe57Zvb8wzd0/a2E/RFE/RX5/M/K9usloz7gkLOO
3j37eCCNlpg1rm6uhsRszsFr1cM29cplR22dPhBX0HKSNiArn83IafDxmvgjdNsex4BfEO9Ze44q
/69vhxkeFi3GPhgk1lvgx0PXOmey5UxFVEaxAPJoixzPviSsbFzWyJW0IgzFF+WSE1ajmtYhjabG
KGB4OVQwQn5WDTZVcfbtof6XIo1f3BkSeQg3LBMlohaOzsell8FRWbxDnPYrPYPxSbORQ1M8zBhv
5+2Imbg+jwQZb5vff0E/H8y/fSCkcK0SEWPtzx8dhZCkyyJWEdahXLwqq1evk/LsDV2n5Cw3CuNp
KCznGr+xetTtNHrnsn8+A39/dYYC6xVjg7SOmsTQa1vbar0DpO/4Eetl9yqIttpFMJXe6db+fAL+
/kqu+3W2LTzhrV/AD48A8HFahxrttNgEfmO09YlR9MY7L/Kry2HOydRecpqDlf/zizDeiBS2zAMO
0GqTy2h6mCJd33LS7h5+/7X96nLQUjCNdl2Sho81Jjmw3y6Bht0TF3FfMwC8Qmb2Xp7Lry4HZw/r
lbHa045NhX3GiY4oPlSsqwG+tuLiFH6ZvE1V914++a+uh0YA81TWCRey9s+fnBrhoIRJdkXYS78d
ujhqgiJCYPrO/fbLl0EbwDouud2O7WudN84OByc+rGy5T4sqguBB8+v3382v1ry1dU4GvMFQ2jzu
aKed2wxw766MXkLdSDQSYf3aoYZk7FTE96VZdHdwV2gfl1MnWHvRebgBOnbD2Q8DQsZ33tAvrhpk
OM8XrjnGk8dXveS2sorcPbQdLDJhttQrUVpvf3/VPw8Ovj5grKsGecrCYcB3nHFAmhFLd20cqDcr
0DlwODAlPMV59jp5zR+FlXx9LSYTxG5jQUTGdTwrxe+EbQQo4hhm0anTA7PVzch6pzf1dek72rqI
1OA+kZLxBCfZn+/JlFOtp+figM1cnBWcVPGAMAfk7lJBLelp1KGQW6HmGHpomFrPlr1oWyAj5sUU
1u5pR2/hcajT8EmkERjMRm9o8WMov7UA1b2z9Kxv5vjNIlJhiigQ8lCq/PxmZS+qGtrWwRaNdrWo
oXq1I6vym1nSxpkj/UQfdev291/5L/YONo5/vqb4+TW7WEcm35HrJHhPAQJ+gRg99rbmCPkqNis7
xLSEuy8wrHy+sGmuvtPX/MWNTZwGihYCp1FWH0cE9RWkJVaVgxN203bQwOFMcZy8c7P9qmZY5/E0
aRnOY9Zd38UPWweobVxdnX6gqDCxhjHI6DfppFsPBpZA4gZBGxN7aRYuPGzEc8jsbNQPMgV3glgh
h8EAgACny+8//KMB97eHgAcODaltr2Xr0c69wO+vPCT13MMu+QgqvjW6JH9VcSq2S9Ykj7U5lhuj
bU1MVITrPk+lZWzjZEj4N8+7HqRW7htFY6TsLZCCmHfeWW2PdH/f3yL1jM5+yGO0WvB//OSGxUIC
4+kHQInGmRMzZuFwPQxnLTTZE2VNyV3ftOqDjYv3vGnG5MlsOzBizIhmw8+p5bd21IhTMvKys7LQ
qvvff4S/un08lCQedw5CVPPo7ZGu3OocFw4aEY17TAENcfZu/87Y9hfrooNdmYJgjVVyjzdRYMpk
VUbDoaiMgSDqTsYPhZ5yOl/CTu5g3hXvDTvWR/1oKViDnLgiblhom+u2/sP9Wi3DaEijPUx6350b
XSaCNgOF1NijuB4b/E1wLiU9IWxtsHPTWdtLSx/uaCIZ74XP/eIT5sEUPDyuTsd91Vj/+FaAJjO7
dbGsAdTYLkn/pospf0efdzTc+XqXkTbP6YYwApSgx0eMrqTtzKj0UDToFkcXv0PctM2elDCKsHpx
TmUZZuSCICfGSAunrIhC1Jz97HU4necu3pZNo7/zLaxP3/GXsNYxqyLcY7ZxtB43XeMwR2kOY8y5
oRDGh2rpv4yuzvzXC/DI7lvHfG/D+tWnzXKH1gIWBMeJo9fMKtduLVUdzJGZsFbB6wpTCPsof+jv
gpqSZTVy2eJiypcnYsUPtFVvrLnbdoZ6idYa5I+fL3h93IPc/BbVx/EKZboMEbryQCcJIyiNsY03
W847V/33i0aKJtmHvlYEREv+fIvhkmvGRtWHYhLxAyLrlpxy4gT+9EqQL6MMRpiFl+RvYiJlzFiF
rPFQ9LIB/GZnZwvs2neu5O/lNi/CqIBnlxwwloqfr6TUPAU3ejx0+ijuqm7pTsNlKaMgHbCw//nu
wSkFESgdD0mA6PFEdLYRXknUAE6+HmkRuUQ38WQljzio4YiOkPCZMaXmA3lIPcg9mZxD3qk+WD1H
39rWazpczuCFhLBOLWSwbqY135o4Rje//+T/1rvg87ZsB0nsqovjHR8vIZZF/nlIjO44lPkmS+Aj
+rOS6RWsioRcg9ZCL4V3AUw4w0SNf3bzfBK1ZK3/4U2wvhNODoiy8WQIGCg/fz8Z7XM3rueDTWhn
QF1Kcq2e6O98Mce3My/iGgYMCbTA6NH1teb6YfGeXTfSOuBMY8kHndMfv5Iwuw/vfKjHW8TXV1lP
wZQzNoeCo1ehB8Ucz6sPmO9kvmdm70CyhxCZtMxnQBw4+2aMb5pyWGl8o/al82rvTHS2/uGdN2Jy
OT8uk0dv5NibkjhQgoXqDjin20u2kfK6FmN/DavjstakDU9rjh/UmtM8l95Z3kLKmt3JOHHsSOBr
E1o2v/Mtr5f+u3d0tIhO85IwwmoOy6ihtWGR/RzmbX4zjjYI82yNkGGWv80yxj1GBWT89x/Ir75+
YSEno+eIYtI7Kkn6MgEFZ7UHpzAQPtcdFXVrFe+8yK8ucV1iGHxbiNd0++d7jBa5xBxdH6K5AgZq
y3LP7k2QUWrsEJfEzzXgsv0Ec2Dfxon+zov/bbtev3IUD6zY6BCo248eaAyuGPA7sq9bV2e8Ogqo
/u283Lkxhn43cawLrdEw5qIamPA5Y10mPCCB/2YNZeOQgTximDYNZbyH4/nlO8MYxPPNQdmhXPn5
czHTskOm0nKeibzzZSgo65NB2lWAUemZxY6AeQ4ip14pEWeW5B4NwCm2bpjewujrL1RR1R9/fzt8
PWMe343UNIiNqaAwxhytOd1QuACXugN5EZq2IYmk/UAynuMy+EkSEwERvERVzyujiG4REiPVlcSP
1cN4Z8wJQgFyDhDuLdIdLFRQfb9Pk9mE6JnrBtbsgoDed97x+vUdv2PWa1ZK1shV0/fzh8hugsld
FQekX9GyNTOJYsrVF9cAGe6spNqsQ3BK2kpMorjraFf9iC4JW75lDO+ciX/1MK0nN5hcFuyt4w21
yfsJe251AK23oCzo9XFvG3k/vLNk/63fs97RxB67BhsVlchx2mLummUqkvWSzRLPfV00r5mqJqz/
NYEZZa3MxR/sfgHpGmfEfEBNtg527ihBYmD2x01V3o5HmAf1iqQK/NvbcbsmEijSLlt39i6iUuY3
AwPBl2Spxrvff9m/+ICxt+F3s1lO+P/Ro+zEoczCHKDz7EynsoAFPWW19g5vbF2Njm4oepCrJpUl
kYbauoX8sCM6VOhhL9zLqunlSRhOPYJbz7zJsqohuJCi4OT3F/X31RH0Cjopg2JMULgevV65hENB
sXHZJqJ91puqk8EChgMdotvL0kdY18hzmpM1UiVjnD+XA/P9dzYh1pvjq6YyYw5FijTnZo/Zyc9X
zWkqnno42WYslzjIxqHG0wd063lqFu/ZMrvxwfYs5hMx1MDpE9rMUQ+0uu7a64mGFhlQkYyty7QI
EV6D1sTRv4Sx158WXoT2EmXOoj3pGvGEZ3Od62cIBMh6QSHPh9o3Vk+W/FJE0H/sbjoYS5Xd1alV
f2JMIDuci0ZRBe1CjiWJmKUsNnLSYlCVhaO99mWf3YCRgEQUs0N+6lo9OqhxIh3NBmu7Be/UGv6Y
5M7JNFuzeUrU99Reov6dxh0e+OLT3Jk5mC5apEhAzaK/baWBIdTLOWf4Ri/Cfqc7UT+DqRLZZ6cU
NUrOwdBuUU+pMhhEiz5Tp5Q5zVIydqrSnMmORtxDUEGW5fXGGUzzxTAjUYGXsRh8RcviXrGgKlQT
nSmyQOk6XNEp9dCdeJPZEzfIFAsKYxqTCDTXNrx4fzK8Vt97lWdU2xEdkUo2GG3d5FOX6eUUQFAd
5CZuSDRbD54zvorM1Wbc+I1b7IuBRFg/xVyUEYmZwCFFQsw+TByRZvYuOTM4bC4JgIlhu3lQeHZh
r3nTtVcOOITClh8n/rvrT1ozNN5K4jbBvpsjitxhyVY+bxiNta+vi7HvViPW2tBtlgMUhqwMKOVq
xCLKEO4G5S5RUDIjt55YHx7NB3RCOS0uKbN7MVhNv/GGVbOvQjg8m3Dk+OnD4rTqrdlFc+oPzMPw
AXpRc6MVqPe4Z3JxY4/EGQBgmUDrglBAq1BYrZFvF/TNzYnBl4sOpI3coEMqxnEVQwJ4WgFlhc2p
Rz3meInxpdXo8IaLNr2oXuTLWakr+hWRDJtPys7a5VAnM2JoY3FIP8+iTt11+SoYm6UL56mD52AE
dmJY1zN43dtoqbmD9BlQot/XlYsC3MOmFaCDVdGGESl3tQcDVw/M1kWfO1pmClR5RqhD79cEGR9X
NFiDAcESDYTRmD14FWHRbONCk+aFyPu031RQfj/KLu70XWSWzp2y5+nenOGK7GSSxgOyLX2K/Smd
snt9al12Qz3DWMnZdbgewhHIgmJe5/ds98U2wff12c6mytg1AyqWYkmGc7iS1d7MFU/pOLQnKjKB
ZpComSUrfRh7xVilD7ZDkJcf9k18n0C1ugB0o53X9opOdlpjIZDErXr7VGlld9/1XnI1dWFb+kmc
sLTVNI8eO90tzQBkkZdv+wWyE2GXdUsioRym/tsu+keyhn87wQLbPdvDv8YGnLb5x3+c9+VHCuXm
J8nCt9/8JlpAjfrX2iRdeyWr8dbkzPFNs8BR4i/OrqvV1RMIFiQ78Hd+gJR/reI6pjr8dzqMa9Xx
XbIg0UDwlxA2TUNMUuaLPxEtfNth/7kDcwih/rRXIAFFlAPp4OhIVCtcVpqRNg/WkN5SvsnL2rA1
8PDpKxJ1GDgShG7BA/XapZ0HNc9Rm57C79IWVUWYUjszAmXmT66idZhhgQT4voHJm5N9yVaV+3a9
PEpzElsofP2uX1c1LcZAXxTRDEnDBKdmmtrWIof5fPZGdWHMU7LPsYaTl6nkJmrlzdwupCkY2UfT
geRXtMjoy4W/rRhSGnA2gxvVSZZ+Lc1PYCFmO5IN283YVAMBUChgtYpGXVWF7CoqPleQxTa0g3bO
DG3Ui8qXuqVb6i1JcnAzqzl13PzVmM0bpOsXSZN+5rF8TRAHwbYuLrxQf5RxDfekLXauWj60OZKL
Nqvvei+/0HS39c10SfaM/MnO0tRL7M7RdlDd4C9WVe1GzyFWTtrZxqk4AoZu9ibc8EyWU3jmdNpy
AiTslSRsL2hjdRc5w+VU0YVBU4E7ZAD4XcLuCMhpe3VkM+DkmJO9CxOaIAc9va/BdZ0mRRJfkQPM
ctupZT4PrW7e20y6AjSB17ga4k0kUrnJJscFXc2X1MBsv5gq+9Bn9bxHNH5d1S96x6utuXdED1cE
l7ksryOfwvpHys5fxrm5K+foPFy6aitKftiyUHyOFBOBOWifjMRQ0IlWrr/RXcZzNm6aIna2RSRz
343te07EnzV8PZDn8pd6GqsdrqvprM2bhO+eKQwJpUYGDW/qtkPD7tqGdY0CVm8udb4ewa70POkx
6ldWT4K/07dQamfZvL7HPn8B2g79OQI+BgPmugYBhUsj7nd52VYv0CStE2WQWlLTG78w4X8hErbk
gfywdjOZ7SVTSIomNSAX42x1QVeCNVJb1v2idQpxS9BZ9Uq7p75Jlv65Gq29SHrAEJ7JqS15rXDp
+dak7uK1yqqm8qUNm7tQpnS00vKOtv1bWrfPpV5co5mO/GWcYqJPNURyonh1+uzznPY4KSQMc/SZ
mu/QvjuD6CZ39HoR6sbRGh6lncVNdYfiE9lbzPUiZMQ8Yt0jRb+hu1burUJlO5WwDWew7gPAO2RE
6gW0dUEXzS4y65ERTnmRhk4/0QXRVJDO+bVorBMiAaONGZV3DYzaYPbiN2s2bqBkTf5IxsveTco3
q2IGlsdYZiUKOb8iPXKfaNhowwLFd8s+uPGK8RL6wMtiV5iqolKd5Ckf7VQ5QxnE2OFOvA6YZKjN
0YW9WB1UJsvewve+xB00biaL7xNQp7nLMV/zWXTGRUXNdEUNX+6XFmabx0klqKw2AkHaiCBF8B6A
EbLI2OYvsMyaVDY3JYRnwQ5exvVzN7Eg9DO6vkoPW8B1Ufy5U94nM5H1Waglb6Er91YVK99wejCX
VEjRUFvXEONeGYmYp0ib5SZvl3LvResQ0CW1ihB0OEh0EDa6tjzySdpbzIyXeaozEEMovxnkPPto
wxcK2PjzkIyXU5G9wXwYHvOUVD0h8cXLmlSLJOGttV5cBGPalfs+EtOpk6dE7IjmOXOj10boH119
yLHOE09cMmU7I4c52xk83L7MUF5lkiMop0RwrtbASlsOYrtGecF2VNDAZqs+6/W0P8kQp1/R1VlO
SHSpn3sFmQ3jXXlR0JIhLQzK0ZDUYOyG/vLrfWN1cbU+bGQ/EhHhew2JJRpUoxPd4CYjky050dwZ
BBOs2r0lv8/c/qiW+N9JJP/lT/1/SChaT77/utS4/VL99/95zeGY/+Pzl/wfgSoj9WPFsf7293LD
/cteXaQ6/+OfzBv+p9ww/sL36dBvYmhH93nlNHwvN0xo5fgnaXIwmmCev1KGvpcbGpBziXMTg5Xp
uAjWvT8pN5yvHf1/lhv0a2j2U9EAP2KDxS9+1PMSGoP4tCGwgrqZpUXBbvUEyXwXKLgIj2aV17FC
rkDaLeDreDqbxNQ8QzdN2sA2QQsHXo8lg9HeOKebkYU53UQgO0DdDQrjWU9GoxdkniruMGtYHhjh
tFbbrJ2TRyr40QvyqEB0p4BKIJrP4vCttAhzI5GvlzhGdOX4PeCty87kSBTgwVnMk95luLN3wOsO
Wzl1jvBTnO6sTF40PdaJ4xWnPQel+cl1iME7M+ZOA6moKULySISUJxzIc8KbrWmNlUk1A5bp0oQv
sqNtQ/Rpz3EvrdCf+MvSqNV1QLihP1mEvPlxaSWXnjZbOBaRGzf+Qj4wHsZey14LurAvuj0IPZhM
a0aZ07jeIy3u5Llu+nLeRZPXHTK3rELf9XLjTXUdfc7ZadQY4IGzT8dpZOdRicqvY2WQZ2kCwqX/
SNZCQo2iKVjLo9GxbyrymwKYudV9kk4NxiEjmeXGNhHr+xKnKVSKxNaBp1nhbhktpbZjw8VsCKFk
GTQndkZweDiok9LsXsATY0317NK5tkO7OZS9LZIN7lHCHKa+8ZCItyNwRalXEs2wnacfG69pbhWU
VTKMyEJVQcPpaIY44JAcZRKcvNeXIZJBbySlwALvoi8zGftzstKdutiL2jbQubk2Ep2pGTr7dinq
MSE2Wx/a07nXnOq07VPyHgpJqOI26hdv3iTGrMic9Rr03qIiuDBoqxbaot1oFkfFQcAVYFQl560V
dSDzaDjo3UUG57e7SGxoK7vYtisgcnajuxs0JiUugExoz3VOsfrqzqkgMon3gb1H89YtwLDBitZw
AOOTKDXrdFNMkoN0WZuL2pIhYXRBgTitv5jT2GP6n5irrRCnVLWtq2Zq8JSMat45Q5oZWDyGxHD9
BfeSdk/KCWmfkVFlgDIxs6RnTTZqT0kBenEHmdmSiFvSKLlIKoxst0lft/2DRWoa6RlVN48figRV
XRDnQ5fc51o8ppdZGbZn0+gMxXmSdGI4RBgyxivsC2R51SPn311FnU4UcY/N6bnD0yrfeN+a2nt4
eoxNyw2E3x2LWbKhZaqqG4tRYEkM5SySHQO5Cc74PFocvOOoS06N1K0In4YzC9qBzLj8YJHE6V6R
P70sPCw47c7MJULcT4iVbuxjhtJvOJG7kSZIQqaibhU4ZnW6E+YWy1CudvUA52WbWWMRn2BX1tM9
BXGsAtLfpuYyCgdMCXnYV8VBTBErVxgZnfis0hJAJmCZvrv2jMTSg34CbbuDhJNG2w57is0xG3Fg
AJeUlD6ldVgeqnL9r8JUWXLCebAuLkU+tunJqCOVOQiDledkYrGIT9t2zKuTvCtBUgruo/CsiQea
QyWNXpBMsJIkxs21N5MlBqAWCxGssVEt/As/h/or7ySI4NKvEjlZm5YIzEeJU7QM+Pb5pdJp3bNw
AnW4iV2VfiCGqHkDnGO9Adg0qg04DPWkE5BnBUVr8gd0ACEoTljIiJUxmCwGLnkEIeubzn8dbMFy
A7c345uQNfSWEFDuTmpTdyWszlgPV5VziIdF/1xJCz5IQahcw/oNTNRXo5N8MUTtHDKIP6Wfi149
xbZq3qD56+FJK2XzNk+a9ZYKAyRvVsMFIiGqBQCB01A9uUaLP8wCafg5VILbJ7cqHtKypAPj92GF
GwqzZGL51TJ/8EadDiIyAn2mmzhN0k+nKCWN0oIT7Ou059xTwThB+qArm+QU91iKcZRAo8dR5+B3
YRRJdl91Ks72Iw5H7XRoEixJbBj4uM1Qms+WbmWmdhJRh5sO/T9DS/GZ9eqinzNd+F059UuAlLAj
s0svhofCcM0vGEsoEW1onreD09aNH046QZ1RCAoyBpp+aofCqneRIrDzBAlQeEnCpfm56fMx92fD
plnXGB09ni5Mp3kTAgRXcLlBeAplk36Ezrcg0bV11aEfe2FwWJvNe+K8sBMOpug8THU4agMJM/ai
qMJEBfjK5huit6Xcd4nXe75ThxlrERmcUEYmE7txHXoxKeWTLu5poXZgiorSincLSpTzMJoGrHq2
1yakC2V01eAoLfe44NsbN5/sp1QDw+lLwNsEmZVDsrYo9ReJsbPa5vOwvK4vgdlLSBR2SaHoCjte
vUBmMrv8ftHJMEOt4KY7rUmbD53pRpeYjA16sXmYHeq5Lp+qrhifIIyLZ01feRNEiBbXvU2ji9AG
jxbaBMPU2Q5kVdVbkSDKN7o6XWeQmcke4xZOu8mI3DrFR0Ww2F7Omq7JQA4px1awakT/DpXggI+r
yzIgb6XCDmrE+OA8S6XvptEebhiXtfdVajFnoADCaIbcAnEhkHX3iiKga044D3A6j0o6nn7lLlns
M8MDE4M30TmgSpQ09Kakue0ATL9mPUMpZruTy8Zs0vMNPJSoKZwrhT0TMNQ0MchOjCeJ0OATUVx8
lbKRybUtsT7vaaS2BdziZLqlKaW/Cir2hxw+erIpXSr9gMNVNcBoXYS5Nz1DHVRu8sm2dUxQowBp
7oe11by4ie69Lr2V34tIWefMNMxH5eUEJcopV59BlRW6X+TkAPqVmkzm7fzF9c72csWJsbHkU806
XG/cMhI81ACUThQyWpKoXAGiXawbR5AaQ/spcZw2plWpOMzoZUWjIcdlKE9QttS0n2yJe9nRu+lO
S/JKQOAv0mGjEQiI4GCQcmtQ0HyxrJ7cFW6r+EMZjeC9NDz1A5NDLaMQhGebbKzOhuSA9zj+1A4F
MrK40eR1N046t36kytH3tDqju2RObuobg4QWqEcgsxiNLaCvFzajM1VpBJXQzFhoMukq2xoAfxhu
wYEGJtKJcZfjmmEPWrdTXy+tagoWuxw/JKRKnPepIHSi8bRkgpA2py5ijVrSwXIU3eqsGEjdhLaI
NsGCcZBtTKvKL9czNUc/qcZb6ZXwHRDshNdF7sXtFj8ORF4GzeRHGlQqEIRB5j9rwPrfGj1mOqDr
yLe4MVPezhRpxQOF33hVUhaQ+ZV186UHRZZ++2wm/BiMAUb2cW0CMgK5kZPLkYQWliNIF/RhxvJj
kvd1cSp7c6w3Q06v3a/hpL5U4SQfU5X22kaP0xIaB59oT0Ca6W69mL7GpojybAzarsWm2BjT/CXt
iGEo0p5cEsCA8y2yn/aTmePHRSU0Dc+Oatk+UOkXgu5EsoJILKjDuHnFRJ+o6lO1AXtZXDetlnzC
DGN9MOAyE45KzbC2v/S1zo70tNpOocVYgttfinMmBs1NVBCQRipiHaZ+b6K8D3KztrHGxs4HMQ8Y
6Gvdjj/rMaDHTZ0Oy4Ohx+qBIAriX0IS7WNfj1taWHrYVJ+zxOnzLUUUm5DHcCj3pzxyTR+IuYmT
2M3ml7RwcgJu3JLhU2kkdrhdu2m3WCNhguM0GSRtJz07TAzmcZvqMQEajQ1NwHfngoI+ZCj4qZos
1fuRpYbnrmZ45M+pUX0aO0Qv9OUAIvhNJ9SybdjgDBKXoe2Qa+G6cTBPVVGSSDmzormWrj0piDP2
bWu18SvpCMPLvIzRNaGM2XLDrI9WT7mgm/HjEBfohvxJzKbSIlYB5WWoyIcoK4PdrfF0JooyvGhA
9ppQ8mz9rLXcgeDJcmponJgLMyjXEtENzj6AfCAB8jQwxjH9lBCp/CUWMzHMYIRoiGBkni46YKE6
NyZDRxg/5njZ0cHOdzbG1rvUnpNPSWlwKJnDfHy0mSs/TUZav8L202h9sDs/qp4gvEDvu+yuJckN
+nLJVuGb9ZA9pUvJgUhLuXWCnkL1BrihOMyO6X4oMlAaiNGEQaOvc4cPDpPHEfRNnUebRYuSGgQR
hUtdL1MWOJUZv3qKM4OvJb1F4uxMrrc/WLL7SP86eSXbPn1tW697jrJmSWDDG24W9DSYLgziFkgX
ypryFr5C9cLxJqeH6hK3ZzWyfYaekwv8JR6PxnM/JBFSFpPjmx9aBUNbDTv+QzZ59oNeKu1V9waz
QkqXWM+LQIDGAVhw20OTX1Ky4uP+tlHZmKDmT6zLeSyKNzqR09M0RMurM7U5hEJHb7/0sVWPO26s
4swpsbb4dT6kHcF5IUNlevROGozYxp/z2lMvuo6uP3Co/CACGHHv7lyD5FEg8nlO1Tyx3SJjL+2H
TpjNePBSh8liWuWee9YXRFFs5pFSFPz8mhWRaAbeYGhOKPAjsgzjJdGcAJ+vtS5gxbAjsZR6sEhs
/qAcMdSPjciNAwTKuaBg6NSTtFacfWWEXrRtsZN8arPBgObVxtkVRTHWCgiZfMYhnHdzG2Z0ze/k
yGmK6QAxAaw+HYJbU8yt2AiW7ZKY34UHN7YJEmR3c4z+nE3V3ob14sZ+0isYB2hFkmxbiEWFl8A7
WtOvcbm7t4x22vWHplj/MIkupZbS2l4zhiDq8nwJRpzMIYzfJRJPCTr666hyZ8Ec2cq64pv+4o+a
af9ugzmxCqX+da8M0Vyqms8fj4jeX3/rW4/MtP5CWI5kCG0k8nVy5/5fj8yUf0HOI+gP5x3eI3pU
/+yRib8w5BkWzatV6m+u2qfvPTLT+MvkZ3HA4tojRdA1/qRHRrDYT/IQTDdIyvGJ2owOHV2axxp/
O+OBjRMcJ4aXnQ2hfOxMu7+ukklu+iqLTpiojTC4QHxZKl/O3WW6FnmjdmWhO8FkSwdKwhD1PoKD
i15v5F4ngdL3MnO5VgAST6aE9FhfToIWt6QL1+nz+aAD3kgKm+0gr8m5hDWxFSQebaosg6FS0l/3
bI0sEGmeN+QCbEz8qtbOjDvtMC7Oo0ZOx1YbEm3XDTZzGNomV4Io5adMm41r1ZvajVjs5rofE/3M
scfiwho6IDaqnAeT+rWJnwZOgOeNY9l+pg2FTy7e1ZAiJpndjT2J27JYdnMzMh2wx2o1ED+T5UEi
j7fmBHfx/6XuPJYjR9Ys/S6zHoxBi8VsAIQOiggyqTYwMpmE1hpPPx+y26YZQQ7Dsndjt61vlt2q
8nDA4eL3c75zI0XRQg+MfcAFnpykK22sSR7fxK/kYV1pwnCr5dmrp5cvhCi+VRVBDXK7SAxr13vF
Hqz2MuwL0u70W8nPblOoBLZGTRzr4v0w+q6gFyuW5N64zczobr5yycARYyY2rmU/XfihBHdWWtSV
v4tJ6u3Npyg0XAWoa1Uhwh0sLFLDvmNL1GdtYeu58FI2lNZrOT00tT9f4CC30aKXZiiPWpM+6ua0
B1ixGzvvOc6nx75ONp7UrMa85qpWpj5lLJWC5davlqSFBU7m+4Zt5M91isJbYWwI3k3XwUBJgZ/0
4rOS7P3yDxJYyGvRnjP0EdItaSOpvzNyC+o0QifTl3eIKPkloXkVSOlHqYCEIVZDFyzym6t1WZPX
VdKimbuTMc5J2NGG2dfR8L800Q00O4S+N7AxABN5rxDQ3jNjcoXmIMjRDXCjxTjt4j52fGmtybct
+Fqh4lrmucs2ZjA8BHDrUXZQPR2Fu1SUX4tc5obiRkXwiNARcIWVrGpBREdiNE9wGJaVMC1rP/9F
dnuurLgtO1YSlJwW1q8crQTBiYLwNhT8jWCpq4qEdauXr5VGQ3VpXsuZucT8PNWPXtZu1Kp6mQzP
LVJtrRbgrn39ilPo1kjVl7DybwMvXg1icjMKkjyHwB6rUq9w/dQOCXcbIX6pO2nrFd2a6oNjUF6Y
gUHgSTgimisMfFeWavrXKJy3aRG8aPIrI2g3VfVS6qCryM8Ra0PAeyrXmQeHKu36D/ylBzEmrQdg
d0/svI/wShyUjZE9ZUIpc7jWdqopLMyi2Su9tY2M4hfbDbduCmcwrmruwcwYep50tNruUYqMpdpf
mcpVq+1knTJrb4xU4oZ9SxplpT/AydlyoEHLVC/U0beNjLSUsFlAzX2xWJtsLfMOpADdGfOnF5jW
vdSty/aoln9SysFKtKxSCP8a8chNR0EG84C50Um5MMV6r+TRUi+sK/J0BjteVxSjwFVRfQ6cEpFo
lRuLJqGAoKQ3mlA9AXldj7JHcpqwqItizzENuKBgHbpC2wn6ofNLHoO8yomElHsWfXL9EOuMWbdm
07rQghfgt7ecJmokBMmKQ9yDV3bXiiU+spv/zUHAB4jbLybu02ECLobyStM58yFtXTV4HcD1rVV/
G8RLtRMe6kZFswOdxo8GTieq9Qtn0K1iVU4itAlaAOwKVdjUNiLU5UAokTmuiMtzfYKvJ5hCDN9K
1EFMdg+ySCRbVXkfwbz3FCdgJuRcWiQOtkpk2IXv7Yosey8AqjKPeylhl9palNVtNXVLFNJ3emL2
LmiYbgFTFJY0+6ZHivwcX8TixfKCaq8GUXFVNUnpcGTYcalzowgTFBWf+KleiHaj0Jk3rcfXii4l
WKFceg/a7saTkr1uUU4yqYTvvDRgp8+BJZckBoexTvlHueA1GqoL8jM6tLtGS17bvLuuE7LoS07L
CyRe4lqLpW7fFDi29FFNr1UWnKOW1jjURnLiZPHJixYaeB5XMWS3j0THD39BpCR4rSbMrabIzdWy
sawtyjnha5JUlAeKdNrKhH6z11x7xnho0rpYRWP+i5LSgmTvVRKnzS5bCbGp3URZvOGKl0QY3w9R
F3gaaKB+ZyWitYa1tLRy7oRKP3xkzieGb7yT0bi1OrITMd/JkflUBh3kMg+na2X8quBdUaqcnNiI
R7ct232a3YapRgEo9FRnFjc7dTpsOzl/B4f1e2qV+6DqdlnUlxzL4rWZiTeqUAc2aoGngj3ja1EZ
rRMI5KiHfB1c63cunznx0kEG1Uue4FBCLEysDkvCzOXv2+qxaoGNi2nF5bsEW1mMHkWgChtBifyN
KQ1X0fRqyMFTP/J3yfZQRasU6g0pA5ObRcK7GKMv49iKyWbFiad3Y18Zl2MDcxUL7zVhj+w3EFvq
CYGT3fQktsqHQG4ON05WTSxcHLIg+h4JZRX270Hdc/vITYd3L03eS9x7B6sIrrvMeurV/rUnwpwk
iKWiNu/BsCnlo5/3okvlf9+wKN1T08hWkSgKFDA6cYunmETAXAxXfY5ZISj0dC9wUYZnEwmEMPQK
03dypyT+YFNWoGCJkh8ffskWnpqoNz+xBOq3I1vwUPNE4v4uMPmmx+YhK1XQiGri7dMoUGxDNfw9
4nnCwFm/O1Iwnwi3Z4FHV/9HFYi3A11JWkRbQRAswKnFVtggzAneM7332EVNe93QPGx+4I0iTjWb
DPjePqj1+JobCXEVqlKzNKs25pKfXAeUE7aPKFKe7/daiaeMLh5sKqg9HR+WCo931evZKlEEhUPp
UzE8l6G697VCcFLLu1WMHsGIL27ZXoCrb8x7obFukMhs5mRHwJrriqyNfACNRTHv2o85dcKDqwO/
XcjaeG325V05EjnZC/PVYiwcuLRBblyk96RYQmaJXDPwuMsqu2BZKNldOQT7KYskJjaOI9wpFltd
a00iXKJqchpBMa4LIiI5dg/JrVnNsyeFBcVBHaYuMdNlh5SsNHI2toWoHUx/NAnIK54aKk7Q+9bA
94XjRFzHL1xh42Qr3HqJrGl96xKm5y0GolHdvmzSVUko3opC0yPwPCq0tfDxP9McZbzQKZR4FONO
6JrNKKaDbQqNBjas3ZQC4QezugiO1ZVcyW8wBV25k9/RST6qhefI4X968//pBPX/FBqAiPmvVKX/
785ZKgeT//c56+FP9gdba4Lr5c/fDKbN+//+H/L8z/zHKUsgBIkThg4XiZkAc73yf49ZgqFwYoJ2
jUHJIM1Ys/5L+ihp/0tH8ajiuYCYoytzqtJ/nrNEpA2UddHvUwiiqIP/4V8OWn8tP/+lRcBCyFEN
ZykSSk51OILOLEFq3Mi6pvWe6y6v3PWVO//30rYXm+Vy5diOvXD4C3vtrt1Pz+n2P1r4zE2ic59N
D1/aPbPOiqk8CFM8eu5McxNhlB1+/vf/jUr5qWPzAfOTq0LMkpZMGxp4uJns1H5/Ce3b0L7x7evA
vr79s/q1/Xh639793Kp6Zg4679a592vCjaCxZ/Xcl9J+OOT2PSg/+4m/ePuzh5Y2//Wf1eL58fV6
93C9f/31cfdr937o7Qu/Y+aK/fR4OY2f9F4e1EbW5t+R208PB46Y9svD08Pu7U/IH5/4v5fUnuz7
t5vj5ublfuPbm6N9uzkeN/vr43HvXC/2q+NmdTxu5z8tttvF7uXueu9s77bO8921c3e3uzk424/d
3fX24O52HxfennV6/P8yLM/BCqgx4qJW/v7+t/lR8vvf3u7/3Pr2PRd6/PTjn/uQ348hjD/m8/9f
/bn/Q5fuh/kNP/J3Phb27XNgf7w+X3+8P78eAnv7euCJP99+8MQPdx8PH+9UlfnPw+HjgbOG/XTY
759f33cfd4F9eL/Qp1nk/OM7Qa/0eUQC5BwSFCSeS0O8gcP7x+7tJqXZN8Lc7OM1Pzmz98/bh9fb
1+sLnp/5c/rha5irPZ/bbnrQkNBKPc7w61J/DMUXP74NEco3RWvn4sPPn8HfyKCfmjtTOKGzyg3q
6p579XL1dNiur15uXnZPT6vV/e7qybcX++N+sdruF8fjzfFmeTOPsO3h7rC7W1xvL/T8Lxjm/Lfo
5GRgGUBGaZxDA6hXhTl1EUQClDBa875CUBj2e7EyVwY1Z38wbEjzi16JX6bhNRSURdYdIcGr6pwm
vhWm1zH+1Q/3fnsfGfIFo/J341w3NWBNMkgDDIWn72UKKtQ43Uz/F6Gdao9WaAJT2QzjnQlxH2Ts
Kr/Eyv52ZvzUpnLmvIqTCep7T5tMT29sXOxjaL+93b7ub1+fb6/f70T74f3SBz2/8JOXoFNrJLYC
KPW8rJ2bJkcisX2hLee6i1+DeQ0n6nNp77tj002/fx595456SAxolBURHAvSAoAGZ5NfoQEOM0bZ
cOV60Jdwg5XHfkpAG2caqawEBmGLyr0mckvOSa5MhfR3lJGrecE2ed7nvz+DAiYLOCdTqqOn7zYP
FS6Hu8iE0dFMd9rkN5Ezsp/kdDGlv37u8/l8/7ctayZysdtApng2jvCxcA2fByiv4egtSrlR3ZqD
5mun9vKxgDZ94as6X77n9jSRKjCuUB7zOXHLIISyVSvDcNUm126sWvMW0A2SC1/Hd0+QGJfZGYzy
SjXmXn9aw7uqGgLSywzXaBA6Cmb9mjVF7wzRGP+bk/bvkIG+gLN0DrPUz5+f0QbES+HydCNh0jmi
4YTqazKaf35LX54aHUE/yl4PPyS+1XmW/tSfWuMknXktuXM16v7YnIBM90Xwr31BiyJifSe8CgYk
luPTVvw+6vpANwbIsKLoVFaGqyuwfPfnvuCxOf2kuR1GKPv3CkHCQnO+pFCEtNDs6IM7g5aVIOae
znDKullzVb2JjHqRCOljDrm47AzHn4o1Qt2FUOpLaWjXkt6vSf1daMP0quiqiwxhGSnEBCiK9GuI
bn/+rV/G0dlPnf/3T89dr/U60jp+atZL1jYoJdJ4GyVwIRcF//rRz03NSYMWe0GN25DTphCsKFEv
0xSW6XzZmMqTYgbIN6Mqu/ACvg4mWiJSb84VwLv09/186lTcmBDpcmVwPSXVr2I4+HuB+fDCkP0y
sdAfBiung7+m4XOtcu4RTTKU3JBwF2Ms9ChEutF3YNjGCaODGWibn1/VeXuzR4wzOhMZ5xENjNPp
8+sChdtYoRxdn5hls8nWla8uZa3f5hdRFF9G8HlbZxN02Ag4lKVqdKV9davdtA/ZVfVkvavXQMKb
x2oXPYy303XwOn2Et9bWW6DVuzCNftmcnP+Esz1hP5SJQKD86OYPyp14NG7U6/xDX/lb5dBzY3Fr
tjZBk7fRaBN8t1ZulHv1whx7PowAKWE9x2MH2ZByrX72EIRIK8SmRhsqdSkp65E2PFZDV11Yk2cf
38kGgGaAbDEfkJQFze58o+MXmHgLYxpdFcimWYLRgRT8ZA5yRKULHUUl4Z8gb+AXlvPVMBearV9G
WhLGSaa3QM62Ye40q3ya+mULBkIKdknVrwGpu6lwhbjPkUREIJaA7+zVCkZ7rN+a/lmSnlHD2F6x
kUaw3eI74RAI8B4N7F6x3iyMfiC68D1vihdWL+REsXxhPvim37qE6ZH7UnkmNJy94DxSrWTy6G6a
T9bbQGHmJU8vhc980wibKxWjA8Vigz+cfjSRpLdgNkf0vWMqLruqOxhJPlzABH7fCAv/nOUGAHb+
3z/NN4M+oiBSa6xEDUAlC0m9nTRmtPj5+/+uFZ6XNBc4WPdng8bnVqi8a54hR1Rmk1rZcz89OurY
mhdmmXkJ/LwdZTQCIdKZYmakoXx+JlD6GT8AQ8Qd4ri1mz6x7iwlaq4wYLSr3A8Vh3xC+QIob576
vzRqEJHN/MY3cA7P9eaw4jRhKHToT7dGVb2WkN240ksEATFPacU2puXYRWgt/fsoJCuQ7TcQYvbG
4tmWQFNSErXijKeqKdxRVoKHukSXL8xm3727GWOBgXYmhpxv1xRzDMWpIr0zTn1jGWlJu5VY4C/h
8M6XiPnlYfplYzPjfdAqnA4RaLMd7s+0x8AvK0h2Cgxno+zfdtySb2NvNEFGDOkSnqnM36JwId3n
9TMZbGsYEgrDqQd6naT3RW8sKFRfoHlI84R5/pp1HeIi18KYic+Dbn25HeKW1dKVlNrH29pU2Vul
m8ZNgvoA8W3sHXW9y9aThFYXlZtfH+ohxUmBhM0InKb1rdefv6nz7Q8PDIszCjPOQpbCp3v6wAC2
6oUpta1r9BBG0hE9NhuFYIkV6NLne6mps51WIFl96zdNi5PDr1Fc5flwiNRRyddi7tXdhcliPtWc
PmpKoCC9sWxREeWZn3ZMK7i5IEevdTt8FMgyZTS/xMCtO71Axldk4X5SxHWAcKIQxUuo5S9dxV/G
eZbKLosnO/qzpzrLCU3MgyXWTuSljoEAV3cqo0vkVR8Aub/Q1y+jnq9KFmHRIAEkZex8ASVyTVeS
USxcvFw3XEs8FbAwbG4BX5K6vARp+zJVSVhjiRfACseaopxzZwUhRZhoAoDzIqNZiFyVXmXt1G70
pu6OtRF2LGd9svIi31z+PFa/zMx/W563RTxeEZT96StNBO7oq9qKXX00ZqV4sa+4BXQmxAJYotYZ
rkDn5xa/zFq0yIbdYE/CDAlu97TFEEfxDBkCXUp0gC0aaJurxEjdn1s5Gy36fFbW2QLwCcIfIFb4
tJVUayVIwVjdqEVpyj4lJLk+Dkz95c0YjZVwYVf3tTmo0ahueYXQwCHtnDaHoNrPzKZK8dcXaMeT
Jl6lrG0EXGmBcmF6OXuAdA2eB+UAFLGc0qXzab/j+OEpM/apaULp4EWFRwYUJqmfH+B3reDdBGJL
aM9M2z3tkQclSSvqHpl6pcSrSQqwwylKcGGN/vLcGAnw5vGG0hBhcmfbj3AofT2feG5a0abmMlXq
7FEW0V0CbSjrCy/pS5cU9h+EA9ArrmAIRjjtUsnFvjBhgiBSOoLRkqDoSaPcu7Aqn58xdC6egFgB
2wPZzsbNPBvg4yS3SdnRTEjhyNwYhUpVLPOV2RWNGFU9iGOoWa2NAnjSbwoIus8T+UodQPx2jBaJ
lOUNl4aGEbykZEO9CX6cRX+I/aqucGll/SLIwoZ4cmLUYB2UE8ifdTeRjuuSdmMdfh4GZ9Pgf3Tm
P/BVHBJV/Wxg66NVIouqEteCMniQwoEbbtK6Iw+/WVt8SCw72r9tfGkSVBZDAZYoTg9OhKevCZpb
10zI0F1ZM8tFH1mjrc1mp587dg7n+9uMDv5LhkbCFt6c5+RP++tY6luvs/zULYcJZLUZ+NewfmNH
7MppK/VmcVcmuMz9IPSXdTsEi4YbaNQU5bAysPKssWpKjz//pq8DdN4ks9tXdQDPbB5Of1JqNmqI
YCB1rYTdUxhp/TISKuVCz79theq3xAEGyen5+ByI/kvTklaiSguhJAbBbR8JlzIIv2uF2WOuYuDl
pnJy2hehNoVMAQbqFqE87cJWaFF1Sdl/Y6yww8bZzbc2O7xPW4mDXBOSwkrYXnfR0hx62dWMi8ma
3/aFnlBhoiH1fMmahG4s2T6SBYxa6SNHALGo/RIP2s+v/2wt/jsigRyqvBmLG4rzfAAWzFpo5maS
OhcOQhQXdhZOWGiaoFlR+4s3RhhfOkR8nYEliTWSOgH7uvmAdvoE4T36echi6Zqm17oS/pS1GiNh
nKIqvf+5f18fI4n0bB7nHCWZE/pZU7Gm1UR3DgHGUYUTkUQ8OZl35OC4P7fztUuMBbhHErtqlbL5
2QTS1yNhCkj03MyPdSAp7P4J4QO/py8sDfX/n5+b+/raZC67yJGZ4ZQKtozTJ5hIlV6zWtNc3hnb
illCW0IKwPhXZJ66isc+Xou82tW/NjuvnSxpIJRmqN/Z0I+g+CrCCNcO+knZL3SpFsqVVgr5TdNW
owbXbgjgFKRpdaG6e3YKYJgyQRPuY0FF5OH+Xf8+TZxDJXUNBByBmbL3dkEOZTU2/Gg1IT3FTjiW
KyGJhesSLIgrpll/od9f3+7cPOkJTF7cFZ1XLK2oiWrqWJ4zIMbq8fhkVK8aeGm5GwMjqC/Mll8X
QCpJxH6xseNGDdPV6dtFSkK6NdlriGvDEN4NgIh0maZShJ0FON3gFrLZSRdG8NcvhUZBdJESgj4X
/OZpo2Yn5qmqex4ZqwhtBQBJdh9Fw4VWvjxJ4OayyG6VtZt57W/awqcX6SOoQ2Q1CY7aT+KqTaOH
hFu+tVw24YWZ7Ut/GCeQw0BzMMVgf5g/oU8tYTVpqyrwTEdsgmBpTlzEeBKUnH/8IuZWgHszMNm5
su0/bcX3UVgKoEgcJO/ZUQZ8/AIqogNwS3CfTULlzLNQ9fufW/3yFGmVFY5S43wPyBbptFWuHS2l
gifqxHjbtxlCWRtNdnzoq+pS2tg8k3w6f+NFE0l+4H4U2jFhFX9NHJ8eox4SKjeRI+0EWOcfOI0M
3UFvEwEDbxTDEb3iKGvgm44aP7VsABXZcGG//s2L5KAqsfOaa8pfii0ihkywFx18AEWqn2qzsnZl
Y2aXcKWXmjkbL3HYKeFEioaDy7Q/9h1R2jaWvPRfpxLWO4mdEOsEFy5fdurNVA95FDSaM7Cb/1BS
TbnSg9E6DqpZ/us0QlNUiyVMQMxb4pwi+PkL8FuQWkzQGpiYmesBEEJ5aXKlOXhYi3RbsJhP/nlc
zisDo5OxMtc/T1tMarXiOhFhrdKzKxKQWQ62JabNQ16a6uvPbX33vphLNCQf/Ifd3mlbo9BGaW4S
VEzcXLFt4XldyWqYuD+38s2XZhA3rs6OJzbH53W1aOzIbOEY7qS5GJcLQRUsXDBU3kWnlHysST83
92Xmn8e5RCoUs4lmEQt02qkSOKxnouTFiVctpBr0Hz4/w1YL9Qi5/x8vLvi2aY32Zk/XXNM9e11C
ILeyRFK900+S5O1xIRrpKhQHMbowEudv53QSoSGFgj9zOcef83opVOWim/xCRVYrqkurU8ZfYD/K
I+zuaaNPo/CoFJZ5/PlZfn11NKrNlYQ5FZN17fRZptQPumw0VPYM+DycLgKWaBtykZgLbQJadOHV
fdecTgL63xfISepsTh7UCvkHe1AnavVuF5E652D9lW5w1aSLn3v2dehLuFZ0Sv1zpZ+d9GnPpLCI
PbUZVcfvu35ZyBj2mwz2z8+tfNuhT63Mv+LTzO9TyQ6SEXJ0KpTi6HagWJ7HUtCKZdnKwvrfG2N1
oS9snpnnz2Zf9h6jPAIxcNrUMBJE1pVx9APD3CsVccgXnt93PSPwnMWMLTSCkLORMYUYDuSWngWK
py3VJhFx36rCXh716cJD/OaDJkGPu0FtvrmjXHf6ECdvrCM5oin4ejWWXgX5Doi8bRsmI3E+WfrP
iyXKBLRI7K/Q0oDdO22vxWGohOBxHKLcjfsuFf21RUbShVnxmwHIQYDvGFMp6/v5p1VLVpH3Uaw6
IaCFmwyb9iZto+jw85j4thUu02YOPGG457ucIcDCbxlMT6mR46Sqs2Al9dN4YTB81wr7Cg707HrR
SJ8dpcSqrQeum2GdFHXd7UCFTsBwwli40M78ps/mQIBzPCymQCRCfxVtnz6nSsl90FmR6mRtu40y
RVpqHY5D4iAMt8YIZadk1//8AL8Z5zSJhZdzL1Es5wZbKwrI+xlpshj6eCFkHpdiqnAfQq79b7TE
LMsHTBkSQdL8Sz51Lghg8YTU4B1fKNR0OVjaKLhNi/HcnmozfP65X9+9ss+tnU21QPanqB9UxdEE
M58RS+FxtPx6+d9ohahhdmnINpHInPZJrADngM5UHCmJ5OXAZfUuKaP6wrLxTV/m8UDAHYOCndr5
XB7hLYsbT3FAwkLO6Hp1y4WYdGEB/mYaohWLhsAwUxg7O9wpgl82ZLbTF0seN6pUABoDPPrgKbl2
FdRddvPPz06dK6oGgjsR5uLZtJfpsd6TQEOvCB2/iUwfcrE5pBcWje+enaIxyyEiMtl3nrXSkssW
oEJmHAyGvOn8GGJPZsYXxva3rXDM4j5uPmsZZ+MgGqJohP2Oe7uX6qtaEORNpQMe/vmJffOtUhAm
cpSTFjul8wUwqCrD4wZXcRJpin7BajHbVTWGSfArUWHoXRh1342Hz62dTXrMp1OtZjDOyGky3lEM
FYtW90eQYzXCKDmruwsPcf4Xns1+s3iFqimFZj6nswEI3qnKcxxqTmHGghulpr7PIGO7VtTnCysu
rXpRpkPeuVXUN/K/T70ok2QEhnOaIBCe0y857mvBLCN6a1S9AbdR80k7VfpcweoXSFq9piwC+gg0
oplfeNDfDR7KjiLWIHTK7LZPm2ZABfjJZAX0kZZ+DI08TNBcwn8U7sw7+Vk7y90cNcF5V3PaDBzN
Sq2CUUElIQku94KdW5vePyYhfmll7uynWd5MYaDpAEEcXlq7pZDjrUMzMy48su++BPaAeKrQNMxh
16etFJ5fETUKs59lqs4ccaoNFaVuKf5B1YFY7ufv7ptleY674Rqag/Kc8XfaGoBOQyt9WtMGhVBD
juasyV1vXfnED7iVbt10PdkfPzfKVDhvxE4+CCZ7g3o7HjDu35lcTtttOI7IUwyYy8zL5h5kS9mv
GyVs9ijHFRjLhVbCR5Jr4Rk0XHIl6mmP0GQszEUqTPjbY4udAxyEJjzCzxwtm3wR/O11pE4O2Sdm
D9XOT+/iwoNprEc5TJ9Gr5RkSaEU03xXqsGdx1ZRs7WmyXdmISSV45u+GGJ91jVukYVB/iWXWv2c
NnDeHckvis5pm1xe+sbkIbpvVPW3yj98FRcqELBYMeAsJLzQwFV9+It23BoN2BovH++h4kibKpi1
xHPA+FaMROOPJVjSJksVr1nF8Kf2Wjj6XGIr4GvASWrRDUpqGDR+2SfrSuhjgJPAqN5ylbtOu21R
KthNHef7mphIglrCUjBAZxhyaUdR5D+Xnsg6p/k1fcKOqexGWIjJFpiuyUUplElY+WOUP8YBnB6e
kUcK+STFz20HJAcsAXIq2xck6djmRTTiLaGSYcMQDp802ayxdMo6BFJpGup3XxLyyNb6Or63zEQZ
N1nWmI8wG7KDMVlqDLVHUO87JQ8fQQ014a4tdAMAeWd0lQ3AClQ4iTYWWFT8345MFDDhL0Up3Gr1
FD35MA0zpwlys12Uem2iREHD2aCZlAD787H0VxP4r3JlNL4HdCNRepBeg4+VWYWjuRZkiKmQ6FWl
X/h6ED6DUQTAIGAjtat6kDWgDiZTfovY90+N7H9P+ZeHNtZVfiVq5QCkUZz8veD3TUqCj2G+wvqm
HBHD4kidRkJ/6iT1DCZr1KR5M4DEA/ILY/URmmb12o+1dpV4jf5SIuM0diQ7kzzXdkZ5S+ZYL5Pt
o3cSRI2mPvqe0PuOrHpl5Mj1WAyLSTeg+eYFt86uMXapuejqQtlo4RSwx6T8jnBUVCjcQZIaK4d8
GgXCbZG+xeS03lp9l7+3AeiAgGATEHSoDHZ+UaUvUqHWj8jGhF9hKam/qfoZhu1NuRk5OtXccmEY
nbgJQnBqxK/ANF+obQZXDnQmxtws6MSbxpp63akpfdxDDCOdLAfTclt3YTFTobhCWZZSDqqyCPRk
pzCAPgLwc7iufaEWiXr0ct5WrPh3HSeg+260xifBFFsgNnU7tjYhAT2IYNUk1TgwSnkhjxFBeuy8
/GiZU0PCad0F01PCitsv4SXXK7Z3AtAcNTYyinBt0Ti9qk4PadKVO5/7mnAhKIX6PhpdHjmGNBjx
WoequKiUAbN3RbFIpWrtjYNNarF1FAJrarciF7aP3NdO2hJAh3BV5on+QgQernxOTtlO9MIidNkq
N4fQNAH3117jb+IJWCNIVq6YnSERgbYLSNm7TS9z4ia5YkquaqPT/iT4w4862Ro6lK2uku2KR1Db
atpUoivLU3IvlGbwIEA4vJH7WuajHNPORzmeNrrTJKH5MkkD4akgKXNKtqlvLRDoQe1JKynd4qIe
DKeoBXJuQoVQMWgMgwFvQPdA0YR5l0UAA7sMnwvndJ6d1mlvVKv6iqCkaXhgESJKsq3HriUsSciG
pSTI2mTLcjpky8GMo1t5DEzR7VtNu2+lrp7cQhmh7OFVb6/rKcW53al1FjuFbEBujmOhjm2Vj15y
ZnoiuU9pKYlwtJpqZ4iB/x42mpnaRhI0zy3Y/9sJruMhzzLhBfxs+THpEbgCWMgtd9xSmrgMHJJL
xaSuRidUvexPCN9PgTQyJcFNKeLKsptpHO8iWH9gWYvI/130YfpRMLRGF6ap2q2lMQAXOwS6Rb8b
6B1NW299TZCxxtdDdK+Wtf5KgasMl0qb9tdIXaUPb0izG4GEiWFhjmP+2pd81HYb18qblZIet265
1ylsQDjJS5CUkBFSwTJW/sBNkwvROU+3TRi2v6HJRjHUWmF4Qy0/gyt43ldalFsejw6O3ELH87TU
Uw45C2+o+HdKvgCYzBSsniCwNOwOQeQJB0SBwusoTv31fOvz0udexxqRKtIDiVMpIVBp2CJ00adA
WRKtgAIh0AZEMupUInVL4kDdkpDR/qbY0Nz3Q8tgIwe9uxPDSP0dBAorwtD3FR9oIpWvvt6NTI2R
x0qiSSncCQG6HNNyDd6iE1tNcril8R7KSbQycTdlIevwqoEHdVDExksX+VhDOC2GpIicOLLi20qt
m/dOybzNMDT176CaAx/ajBfHeGPwQp6Um3sWNv3NChStZfqWhge/U6LnItGLaqmwEmWO4bPZFIZK
h2YTJ93SB0Lc2UqrFjPcQuhepDhUJmcQQLXwXU24IAGy70kG9X07MHppBk/2oOD4c21Sk4sh7RF/
WNhWI5Cu6iFQ92yxZOZzZKD1D0kwGL1TePxSW5tIsl5qyTDwSivClsBejCWASCLQJ3ecfS7LSfdJ
JDGNSSUtJpZo1Qo7OViqepH2DvO79uCZkzaudaFt72SBTf3CF4JcnCG5CqAlPfdJhu49H4RtWXcv
ijnzcisCYnIgNKlBvkQ3WDmTrmo+1rVnMgz8wKrcFv5uZJOm3UIIDbu0gebo52D1S6v9Bd7UeK+R
JVbkd3AY47HU1uBwSDF/J30mP5blYOzUboxeuIytboTan34PfV78FgLJrxxu/jogO4HnSRhPreiq
zMirhIVfxIJdjUFw7RGxMTCrtSHJIXEXWksZfrroTkUR38d5MJCeUQmFxk6gh+siqJAN2yaR3wry
rVsXJjsVCLEcTCadRH0UMbVBL20Sj+CbuAMYRjiIh38niUnnwpQgeaYbsuEDm4tcpQl/z2hygzi4
MhaWcZfn+bNFfTJ0+RZQLkYIbAvLFnVu8zZa7gnybewnXHN72NmiXRpIYwQgLWeAqKPp6TtY0PkD
MtUpdskYiKpFTVb7LHJHDLc3iCj31kM36a3bEy1nQiXhmISyL1MeSYQW26WgTqSWVROpere9qQzw
tjUl6UsiiEIrXnXoHFR36HF9sENjKjW4d6kTbcv9eU3HyRyJdi0hdSlgx6on9cYJhbawjmaRS8JC
7ZvMeBrK1L834qHqHUQKVey7eVHp/gYlEfklplCV+k2DTG/6P+ydx5bbTLJu3+XOcRa8mQIkQRbL
qUolN8GSKcF7kwk8/dlU39u/hC6Kqzm+01oSCJMmMuKL/R2aql0KuI/Fgq9IOhJhBCmhe3FUCkhm
23GshySUkzrn7xIjmW7iTJmHTWyoinozEW/rN1YJvfCHmRBoTr6Gyw3YHQ4HWI/VJVjnahyyORSj
m9LyghTNi7YK/svxJplA2N+YOR3cnzHyAyK7R87UNo1vGtHs3aA3L/vbTpsJ/lhSzPG5IMYZj3JK
ZvOdMbBXAknGs67bcm0AVXMdC+9lKQu6K4Q1ud5esExQRiLsiQKBEi57rpsYELQr9JyvqgFdjT86
oytVf4CLpn4C/d7DLDErPHDYQC2ODfxLyz30ZjthfVXiDsexAIn8CVs0YNrCXopVnZ53OBpNJfjS
nA3B2qUOW2bYlazV77WWD3c7LmVi3zhp301hVg+Rupnxl5heNA3A8KOJmYDWHOJCnuzt4LlCSfLj
ykmmVzeCYOZnaSOqXWsoJXhQMSTKB0fv0+IBeS/FFqeLR2vZ2I0VgdxZZsPbTWPcp1+GBokklBnB
0UULHHMcksACLPehFmaJBcSICva9GxsKiNeJCvCmLSJTPuNG1WCJJOMJZ+4prutP/agxvSaSB/nO
iBYcfR2MxDiU9eDSfaOBtXvDwtmmhwbuMiGV50St5mtEGP19A5ed+aPqVtHuprqcluMQkWf/SQ6C
FKAhM0P/aldV54IQK4fpqcFyzAhxZSxOkWPfTh8oHDqnEECUxfxx1oYJUrDjjFH3UC4VwhggMbAj
g6pIOo59Hoa6YJHcnHBtQA1K1t5K7oHiFWVQQU4/1FM6LQfw+5bOvqX15bxJlBbmcZokeXbrYQxH
4ktkzvSoqbLuiJ3M8bMz0U37YACdcn2j69TxB328VrV1rWn6KOE7LxvXEdiVmW4HSzsuFu8JKZZW
bY05xdiCdIWZbPEREBj/tIkGdMwcHE4Vnml16m6RnQTBdZJ/JltyiW1DWIc5pvMzgkMa3cteIcSb
5sV4iSQeQ0FFZD/vwN2m8VOpl46xGfRFKnAjF7p81dJQseKAlo3XFxxj/f3AR6x2gmBS20RRVqnf
NNw57b3TxsIYAAgPTh0uraQ7f+5drfNnqx/Kuzxzo/SOoy3hhJWKSu5t6YzdHVt5VDzIvPSs93yQ
Uv+Ihe0UU2eHJf+9UV2MHjzaJNJDPOag1FJDGACSRNf8jCzZf9KcE1o7UrrROdizFcPMjnUr20+x
iJ88ENelH5so5IJWNURxjCF010HanJwQR8QXN+gejSHwypGTFMUmRXvsK9RRvqaDPPQbN5WsOJWI
7A1s4kX4s5KN3m7otOahGGpmrMzGvGmDWs7TNznnlfeY094SfUtZrpObjFOle+wnEEsfZU5C45hm
6lzdJkavW/cTd7zcK6YuxF1Z9xYnT6/Am2VLPGtimZXQnrRvVMm470Vj2o9JaTlZd/KPNBziuiUu
P1hjojRflqyVr6kUQKHBA/I7T048zFFAp4dWbkutBKuJBygLFvGPO7+MCYanP+cYE+J4nw5erz3i
tFZ+INsNaE+OavRoNhXn9BS453ZsMrqTeVPZz5ip5G0BdbsGZF3ZAINMhpGNcM7dY0H+dTh6ncrR
vUBIjodElkFnk9Z4a1sd5EgcCNxq21pJfGLYV/rPQWBocXLqYUfoeZHfrSl2OYT1jnzMHJo4mDXF
LHwsP+GI5z1WXDuuR4OHrsTWJ4639RIuoyxesNRNlm05A/IO3LbtI9+0BhMjlLg2tvVU633Y0y+s
+Rw+ijHsFSYN+nKgaNtuyp2fC0i0adbrJhztZrqtR80t/MZLxi9syqUAdCaifjuTRcGcLM/yo1Ol
XboZ2XDFNtWBC2jtpH4zYP3p+zo7ze9ObcEfu5njpTv0fxjGRMJ5j/yCDAJ919HTkOBrHySWwFk0
a+fpuw287Yd04qoIlEkuTxgUYFjEXbd3Tmc4jNRFtz4OXTZaHJXpO2llqcHdSvX0awvJv9+16STd
kPNk1dxjl9QA9T5pE/CALdL5B6h8GrsCyKN2Fii2lX+1cCa41b1IQBuUo6duLTWbnsmOYDRjZlr3
jMf1Ym4AFcOcF5RAPiyKUdBdJuhi2wh6Nz53WGRjmCBMzNXmNO9bXzMa9SfYxtncSo16fjALdVj2
MNsoSWLH0Lzy4QrHx2imngKIFPEX18IKKEAKIyYf+FP2SUtLvQkcfWDTjL0GU8Ee14VdMylz5Ov2
pHwWkJ0VHJLrHHOAwUKVsZ2NmOgj44A4Bn1faZjcyEnjFUtsQjDOqptvjpHVJXZyUbL1Rlm+9nqK
wmGqx08aZktOgKJJ4YYNhaA84bjwAr4BsKDbkwjd9JXJyAU3nr5X0y5K/GFARxGAfP+ZVCR3grnJ
lyb0stj80eGNl1CYKMWDEckYugVRMZlLd8hzCGjVeARBqf1QrAxnPXwfx/eaoOdA5rNBXEHm3dkX
o+otgTWWjXaDF0xSbTwI6D+qIXdqDqpd+gn2lgMYvCLg3yiZulTsweZcb5POmz7jHqm1GEp4xBkm
/hm5CyZ+LHTnuBid0fgyijM4L4ZG3oyFZeDwW3r1Z6lrHZ4QEUXJgIo7jETFGCYOpNh8Lxs8TVhl
NemqHXWA2NVZYIVFIrObRRfQe5/aQbrM0Q85tuilIBR7pZ8nmcIxCIn7I0FQg8ODG5HTJyjsX9tU
8stmXeJYmLrs13jDdWiCh0GL80MOktLFNyTN7G2H78hPpRxBR1puZn2S0Pf6TVSOMInNfBSQ5vE1
noK2hRh8P00RhO2IJU3c4T9asPqUbiGCvGt04q0caigxYpsEUMJdXHPUfvloGi1aQGfuximAg8wk
yQeQjpsYeoF7yiw5r/EYiSRAV1rqe6DtuXE0uw6AQxrX/dcZoRp5xgkXk2DACJhoYjD6wc+RhAg6
sYU8wRtlTTbGMovnRi3m8l5REjff6omXfmEwFjAA2Wq1jc2BKDTwAhkPU2sPJ4xrFFcsHMQOgYy1
WMcUCUBvKLy6WbZR5EbdbsT2hqOO6lTWJh4k2E9soirYkqTlWIoqjFT8UWKRRORaa/deV+qq38ZD
Z/oAzwoJq18zq62igCvdQEcH8FvnZoJxVFSZ3mGsFet1TAeFU3tCkmrjuXH8JCjQPHtleUMKqm02
XN4EIZNGPTQZrys03xytWd+oE9ZA20b3cObCxAejIb01p2jj5outbidrTn+WU+umgZSLkRwKSBJ4
pHFKmeRzF+X9iCMPcseN6KEMIvjiZGIjp3t1ywj4bEOYeGxKVfahsdDyAvaZiBFjbH16GkbHeGF6
dEPQIX67zbtagwmP2/Q99BtyGEqZT4g/FHVbWxlsTU2kTB8yXi+ZXus6Y8FVP0c05qdbr55JB8Hn
xyOy97KiCFNN8r9lVp1qqktGFhwXZ0v6XZKCsHQLzCN8MiXKc5eVaczmXqvftSjFAFQhK5McFjEU
MkxPKBZfx0z1QVZkAO4QRKkjJ4VxhsSlT94xW+AEHUtBIB5w8FWrfTNYZRzMVc1aFbu9++I2nsL2
15zOpgv9MEP8RFEjweOCU8Z96hD1bxxTIUsEg/t7ozhmHJQw7H96GBO8tyhmLj7YZUMjr5YWtykg
fLoapHlCPVnJJ7J58Gzysav2TuRaKRsaL5l80tw/4Fm/GD5rPkERJtcQgyHMeltqloS7lJpvWDmX
T60FugIv6Qb9RtKy2IekUxW8RA18wGrpdSStFNEl/+o++f8cxv+jnVQC5zmMd1+Lr3369XcK46//
8S8Ko6Z5/0P3G+V51bROqHtqk/+yn/Y8cIr0ftK0QHsm2ltK0//XD9L5n5M6VqMzBB0ubV+nfq1/
MxjpdoSL79H6iFCMrsf/yn/6V6fwP+U+RT+1NaKFOIH2fy+ZVpODc0kewXUd6nQ/o0ckbUXv7ZMz
j+I4YNtG4sLUlY+2nJpN2Z286K2mzQ8L+ad3Ep3iDcFSByWWtj7yIhYOW0aJOU4yDPod+R33azP2
4oC/1pJtI5dy2ax15gL/OMVHTjjJJQX/L0HUW4+y0gx4ZU8HkTmah6agngPw1W1ee05iE34cignn
hwxlSqWElB21wN66jbumPRk/awAPJKDf1zpN3Q9LabeAdVuZuZTpBipvWI8Ud1Fp6Z/ZIN17DxO3
L3zrIkxSo7IDjtPlVw5xbJByKtvPsxjc3eiA+Bgn17wFp+Bc6PA6fZS3nnClExBi6NXFyqxDjlk8
qlt3Gb7r+ISpQZbpyrfMqIuP1rKcIpbYcyHOR40jLtSj/6x+/zNQVpomiXdfK7DZPhjGojzS36Z9
RhQRfZpkS5j+28R5/NeT/A7m/FP98c9vrGrdhEESSxuxMLgM+d0x5upbSmT97MxWcvQwyiouyI5+
9eW89SZXSoEqc4w0m0zjkPL2fsLedp/opVdfho7KaTBPzrwnGjDKja0K5V0hPech92RU+1YXqy+u
16ov2jS638SUTHu3zRt2/MH0soCIZ8TSSsWO3axd7YemwPmLZJH/d8KNf97RWkmhJokZp9MQLqkV
Vt5yQ8nhAt3iT03IP5delfzHTnR6NC94G0Cn4Ny+1/Lmwsg9d+mVojUHQGEKMQ5hpLcPGDQ9nYqI
fx805y69UpR6kInhSbfcdZ9vyrndGDWL9L/X8TeG45krrzVBcF9wmbK5MpZ5uwRfy7nqttdder1W
2QVUrbIeQp1AiCY6qNnj5rpLrxYJisr64rhiCLHT3ZE43brZfGHanHshqzWgrMoUl3qrD73WeJfo
2WsXmVe+kNXU7xt3WKqans7a9b7hPLWJ7faC9Ph0iTfmunp6mt9UQRXZeTweT8OaEqtvVwtynVIv
+veyreKf17301aykEAd1reQ3Brw1E9xZWu+r4UEKuO7yq5lZZJNmC4+RSI4CSQRdfmSdtUvt3+c+
62pyVihCTC3Ph5DCa7C4Yjt0bXjdja8mZ19QHJ2aZgh7CkdxHOf+YrbP11wbAMqf37W3RacVMhtC
cuvPZWNtMnXaXXfp1fR0QXxgf5sOoSGdTa3GQa90F+bQaRr+52j8DzLiopD1IE3LopKL+WNU5to+
6nLvQwHr/4a6aPYUe/V0AQj09pd11iiJDl+GPFmYVaLsgkWLN5hFX3iOc5deTVhz1AT+ZTGviIxX
JcxQS9KrRjspqD8/7MQEpcjXAZ3HOBejaL+81A197qZX0xQ3VRNv0b4PVcP5MKjTJ3g+F3Syb8cu
9Bn+edNzYkaOOzR96CQZfkymhdaojqoDfp5t4Dj5pYaUc4+wmqyZTi0EXzLW4HkuAhvUtz86pNGu
G/ir+QpJAw0DXmuh3ibv7ehVVMrjVVdet+8imXOXmW7+sNUxMI4i+bGckBBdd/HVfCX3XmCTyUsp
cH2lmh0WpnPdUrDW5pIqqhKtafuws0jDpY3pIc2DtXTdjZ9G0297E0bTSCMduw/txT3mjQyBD135
TlYTVNagS6ziNFAsstm2Xd909XDpNHBmFK7bDhMxFtTLByaSR56V8vkcj1dFofQP//lKsF6ha2wa
+xDFygevNb81UX7l217NUeQgerVI0lY6+tHcddGTXeq3PvdCVtMSw0lsaio+JJwIEm+f3dm+cgCu
pmRdWFWSoLIK3co42Kq77eenC4PvND3e2IvWSmalRNBQ1YztCYQDDRARgRFxbkDeq3inUpe+7e2k
9UjUt9RsySybDxoJ0z0yTrXxUZwBLgQeZ32iKO9+Tkpb9YvSNjY5HauPMBBwQ8uRGn5Noll5SnPP
3ivSzl4AUVBeIXlaWHm7kZo3HRZjQBZOj9qua/MiHKc22eO9J9AMqFr5o9Np2unzed4L3UERpixl
oNBcT2EXo5qD1mfja1pYp2K8i2WSn6Fkey/tqt5GeA09KbNdU9DGnuQJ2VhGja+2LyEYznz4NStE
nfKZAgCb1RBbQVRUm76zrxuua9xUT+K7MxC2hKfe06hWn9RIv/LSq3XHWIRii9NwjdJDrhcbm9Lg
hUF1Zkytlh27iKOhUbny0iwNkKLxW+KoV0WTjnP6Br+vlk1d2rmDG01G9dfXevppvGh8vu7GjT8v
Tg6bnhOVw41RR8faTPElvITBOjdGVuvO0oxRX1YVY2QE9tqbbrbJNdTi1934aulJFgq9yKyIPBZ9
i/PucemjK4fJau3p2ZUopBHULKMR2IoW6LG8bllb09sTI5c5Dlt9OMbuVkp7I4pLm9OvlsU31rU1
AFuZUAxDqe9D6c3J12gpRjQb+OIlS+S9Ryl1gqMs7nRP41x/U2Yn6aEaXaIbnPnY69YyiQ4NGkTG
ep1o4qgaC36cs1Fctzvaq4mb0Ylp0onHKFW9jSVv8U27buLaq4nLnpvM9aDxQfpiX1Pe9GLjym+9
mrfpKHLYZQwjbPLeq5WGuCQVV76Q1bSNShWxSs6erpnKQ5qqYdn/d93E/y8f5tiraZvPdiezqO7D
Su8eIb5u0b5cMmg4N0pWk7bsQQZZp9uWFN3b+EZrX69aDezVlIX1h5qIRo9Q8yQCIyx2LqaAz9zz
2kCjmaoq6kcu3SMcRU2KsPXCEnYavW9MWGsVv2uaoggG9nAwImfaDrarbLCNLXeJY8iHBru5687D
1io3hrpjsZKWL+om2EDn0fTOzZZLn3RF3/33eFlTJHSlaqAcxqeq6GJvc0cuW3IrEfm9FLEUApNA
b2b1Bqs250ZOkhIylWlUW7b60/Rae3/VADiZNP++STbSQCtolL8mxF2CB5UfpRef8dwQWM9ko2lE
rbKTLYX9iG7rsdEuNZqukPj/vL7VTI4pdsKCZR8bRF5Soiyy4r6WiY56Jo/QaNLF6C826p/GPlWO
xJRvW9koBzftvefWnrrPyPaqG3R4/QbIvPdIb69FLMuraGOJGaNR1NvFjPVbSuviWDpd5F/1ytcY
3qVSRFaNUxdqVMVvrEWLNpbXO5vrrr56L91s93nejW1oK0SYUx5YQr2wMJ/GxBvzbo0KBPeoe7Ts
tThT1+6zKfvhJqls42uLlPS6u6dM+cdwnN1Mx9qIr9oSZhLq++PVg3G1hhZ1VowUwphvg7udvS8n
W8mrXvmv5sjfAs0ZX8rBttiwysGgOWbOEl8fhgv56DNzaN3rTmMIr8HJOSr29h06omfTHa889J9M
+36f/KAqUEHazM9uht2AACC0e/vHVS9ljQop4lYHo81sYgvADl0MQZmgMr7u4qu4xrQSq7VkMx26
tq7f016IEoTa24U1UTs9/xsD3Vwtiu3slRn1OFR83mhu3SKf/WlUPs9QqXY9zQ43SCNkEGW5ehxL
vX9IDasO1NpTEbNX85H60ngYstTda1LVjpMBPapC2LefM+MSCuHcsDj9/bcxxzlZuK01j4e56YxQ
ZQgG80lE+ff3eybtvEbyRB3CWrtZ9HBeHBxyO6s8ZMrQPNDJldJLoteL72n/ZWP7v5fyNZoCOWHe
z5mKpp5GwXvh6fatJ1Pzbtbc/i6xadDyFeHIC13L597cah2Yk7RB6Uj9wnRq90YfJ2+Dckzf/P3N
nVkjzVVAFVFwtSdLMw6Fh7txqw7qIZ7UbjNPifj295848wBr56dE7ZSe/i8t7BarRTuX/0in6rrV
Zk3itMQJhpdwrLWS+WecNp+iOr+qqAvr788RqzT0HSDB7WFb7lz1VZ+vfB2rtcDy5praqMtYrcov
RID5vZs27pXvY7USDMuAcKofjRDCTYBLNsitBNXzdR9yPYdLYVGg43RGc+GRlDcSQve63IexigIy
7NEbGjoQ6lSDnvgqSf/nKbWuK9T9B9gNbGJkD2gqQyvW7wWHqk3bzPaFKfQLcPzG8musZmhXDFGj
0OEeGoWXHRybw7brjjFNR7p2kxc0r9Crk37PiIqf2xb/b5pLlKNXNcqOdkZ858Fi3LBVRpdi9XMz
bjWpjV6taD8q6FpJkQrZU58heBgOfx8FZ1aMtU1CjNCzpmmtPyQIhxM/iafxnTMu6gcX/t/L33/j
zHq+pkKBTqgnqXjdodLVImyttng6xbdPpjGLrTnZMfITvXv++4+deVtr9ouFmbThDbERzl38ki0i
jIb8wqXPnPzWLg+VtOjbFbYeMsO9sLEz09fV7F5bkG9CCfEujMBzT7Ca9XSmWh30Rx17b/OnapV7
SovXrYK/JEa/7duRTutyi/449NypPqjY92yFBmng76/+1/x+Y+roq5GKKBviOq3qYS1hLd9mk628
YOJTBFi6oUdKMr374EWp8ciRL71VplO/dgbCB+WnaTx2i1NUvlUs890k5/6nFo3VboZgcj8mpfrA
HlztyB2WB5doKEOEvyvRPgeUptugyIYk3o1mldAOOxu3Y+bMd5Xt1TsTEs7H3prR/6N8+Kjmmrpz
vNz+73jp/w4f1qLExqIngm6SLmyrPg3pCD1GiX6d0sT5FSL+9r0qAO9Lksg2RG6CvVmS2ri2OJfK
+9qZifnr779dfhRe4s5dUh+oBds3dCiZ28xs8+PcFUkIQosFwUu0avGtGNSD7y6R/g6i67Ltq7Y/
RnWsLBud0LK6RQ5K+wXmkz29KFW1y+xKvU7J8x+GI5mZphKQ9RAqqjPdevTPbWQ/X4ILvr0A2msi
FejkXihqLsJWU7Rw7KZqW1R6vcM06ZJU8MyE1lYxwiIKWBNL2oYtP7XtIYr4FpiVC7Pu3NVXy8WQ
Zg3S70QPjTZLnxIMYY6akl/KQp0bIqdf/W2IJK7WD0oZ66GTehLQRGM8Jj1Lud1G3jv0lM6LIfH8
+PsC8va3QIH854/hUUuJVnjLoWBQfYTjIY7F3MpHeClG+PefOHO4+pUP++151DpNmhQs2CHLFfM4
CMf8gLV69r6nTefQCMnhfKLtig70/47b+s8CsYonnKzU6RXX1EPfLXShtxC04AfLxtieNKk3M0Z3
7+EbtxdPp6fV9o1V+Fel4bdHzMZexRTIXg6WNdXIFyq6OFyhpodWTF62oZwYbbVCj29SgxLgOKkQ
PcaJrkCs7MISQPXRyYd6m3pRscG1iDYpLXsVbZPQnEeT/1al4+dzLCrNr5VluJ+cphU71ez7W5km
8oMZCftBn3oYBn1ZdI8nXvLDgJd30EWFuyO4yu/mIa56f+kgpMezTcMGLNvAm2O5TVJai0ea5AGu
WHdZEXm7v3/4c8fqtUKyVpJINREuHQqX2RcsXh7/BCpk0ZRdJsoXZlF8wFaRRpJ01F9NI0/vbLEM
z0nj5R8UYTePCfkm34YWGwgpZrzQYk8J4DMkP4cRLsnf7/PMdFZXWZGsgXFDByjeUafDL8XPu6rU
4gvR3pkIZu1rl6hUBlzEwIexjec7Q7rGXWyYw5cGhsNW13Nrc91DrFa8bp5UJYvkeBAS6xmnjXC9
Jd9z4VOee0WrFc8ashpDl2I8xJp5YoYYQGgRO8/ZdWvEWoRJC7/u1WM/HsAe6LNPk6B6PzQdnIJ5
kUFRG/VWLt5MSkmfL4URb8vlHXW19DViMCCnjeOhUpz8m6ElFW5etZsHso69TVkWHhwVoeaB0pbR
ca6auLlywOl/LroR8tKoZrc+NKr3Rbb2Hb7j84Vr/zKIfGMtWlt50P3VShkn44GWa+AdHl2kNOi3
xXcTv6hdXOJhQG+ZF23wHFDDvLStu2VoxNdhiBBZXDcYV1EpjA5huqlahczUTxNL1Iay3nDpCU+v
6T+f0F4rO73InYy4dYaDaA0Su0Z+zJy40zfwJ6mkdL1Z7O0u7Y7RlHUbal0V7il0ExdVRbvf1NL/
9/enPBPM0R/z53ck4k2SEfOpsCzpCqT/QNu7XTsTdqMl2cz0weAGlzVblRr5rbQSaEDGXO/6pNZD
2gOKDfby9Isp3CZF/2FT9nDFCmeOLxQ/397c7bXNtoHosGro8Q9jF+ZPbAz5pqJDzBd6YV740r8C
hbc+xmrdGfqh0ecqhYsVEeu7Ua8Pm6KyeAlW1VoUVCb3BmDC+C2b3Vlu8RziiJGA/drWfcJHGSfj
uZMohC51QJyZAPbaNwBzHGH1CdXCqU2XVxCIyQf6qLTMHzuJ/2xcPyVkjnBvZXZUOk2GqIQwt6QH
MFUvdZC8HfMAf/5zZFR00E8WRMtDN9DN3O/w/ATQPEOU+KYPTgjX5ULJ8u1g0fZWi1g/Rb0ERKHt
80UJ1WUcdwUNiQctseOgpvFw69RpfGGRPjecVstWvDiJ3dB+vQejMuxadxE3xaKcyGHDdGE4vb1b
goj/870tS0n+zezUvYSFGsSRtviD7n4oLZQYVEij7d9n7ukzvDVoV+vTAs21G5a6DDOYo44EcQQ8
9qpLr4WsTtFJWwGLEk6psoEPKd0rD2Vr9zV3HOduEWYRmm7dHSDd5pvJg2b69/s+M5DWQlaUwm05
pXMRYmPUCKynTy1kadeZ9yTk531cgHfZlk7z4+8/d27dWPsNJGbXGGUGtozqsx32+eT8iKToPtg2
kYvM8ij01B7Wi0jRg/Avu0MhjSy0a6vfTEmZRnTugxj9+92cGdlriupidm5s2Z0IFbrznWFhlTg5
l10C+Z5RHOHA9Oewxl6rXJKoL0JVBZqSiFPYbbjd5PmyjDvoRDJtQhXCx6PCKT7fNUMHx6C1xKXq
0ZlGTkyw/ryDYkZEQcJUhIWoN5VOK/g4A6BywDhG89azH4q42HZt9WCI+YBIckvpauflC0ILusOd
+Cfp0KDLlOOgbiHMcGCn/TPq72gb3eiZfWO1+YUM/LmBuFplDHqfCxsWSTgBnsINGsfTOUutiro2
3LxFXeZ7F7jjpeL8ue1i7aaQqsaUN0tXhJ5ZuP1mtEb1uy6M+ruyxAMnSJoNcEj2rO/gwpcfmsBq
BCBmJvsbWIndhWX8V670jRVp7ZlVuJjOZ6o1hbMNhdnHGy27KQrYjtFkZd849sQA0jLtgN5us3jj
pnIWcANUn5OqjfdOPjbVZihwWwRik21bAf7RBtIGkyjO2l1lNMaLY+FZW84cRXM5Qsxovab9MCgy
es5mlVwgeJtXqx5ke2EtP7MHOqu1HKJS5cooIc0T9+VDVjYO6MUWXW8P0eh2GkfrRjWjEq8YIS6U
+s7MY2e1ritKbzSDrdDQsrgNuimIoT5wKdihVdo+XbVWrFXRTR3XSt3MY9iaHE2A+bQnCo+50eZ+
2P/9J87sgmvRcKtgudUN6hja7ZRuEksfDwuY/VtHJuq94jbphUX4tPy8MejWCuIChF2VR8kY5rH1
dZjN+DPusu7LdQ+xCgzzZcgaA7PpEHRVehMP1dLCNqnHkMap4tHs5+HCRz/3FKfB8FvyRZZRbwDI
ZQI7/c52LfBFlzzDz1369PffLu1VZbfgIH1yFbI3+cQuaF3Ybs984rW+lVW4krkCObpYnGi/FIV1
l1p1rEJssJR9Xjr2pdL+uc1nLXfttTiK+5GW4G7qaz0AD7dshyqVR5NzyXaOOgeqZL2nRnHjNh+T
pb0uJWGvpa6R5WmR53QlagWpHtK56vcVQOjt38fXmW+zlrpGpuhb8jUVn729h+oB03n+et2lVyOq
UqzUtqupCkXcG+yYEsObrLv0Qc7d+GpQxW1TY82hcDi2tCboitRE3Jx8/Putn27xjSltr/b5OlMj
kSYc+dJ4cu4WM1WDuDet5zY3tC9//wn71yB960dWW7SjCEJxm3NvpgEZ8hcjGxOgLdq8azI7PySe
Fn+ARgvTV5jVfaM12TGPx9YfdRo1QLoM4iPkiNFPX4ybzCEpaSgPdT6mfh0l9RcV0t/Oyb1S96t8
yH0jVdxdAbfqNVuS5b6MBFG1M6Zf1Wb2di3mm7mPpc/ySrMFJa80Y0BsDY7hlW/SXq/6RjEqm9ZS
ph/ZnMkdPg8T0HRDvtNjRSGNqoN5TrJ+P3QRXDYsEQHHKokRxvBzn8feYSvpi2Xfk7nr24/RHKnw
kkTy4MpuJNdbQanLByvdt3AlNZ+05XJfLabGgHw/LbMKhabUKU3j09J9TL0xHX0tmvPj2Cld4wsr
A305cCv7hPTvPUeHKohGO38p6jq6V5ZCPldqpfggvE1YeSooL5yFythXxaQ+6yf2D7CZ/oWSdRJO
JWWPoOnEeOe5Sbe1dd0W2zrB5qhM4uzOgoKxjwDKGr7Se5B2ORe7FCRhXoD26PXjAhyu961aMfae
WOD4jq6z8ao83cdZIiGAxv38CmhYv0lhc9aBlygjmJksFXhIzoDQ31ktmCkhh5K6y1K1j8U8m9+j
UQO/qp4CypJ+hzspzDoO8nZKXkDrFdmOFU9W1MJ1m30VtuTGLhQFgGxSek3gahBDsr71PsGKs49j
ZiZBJUclwEANwnh+cjn2+9IZMKvNjc0oknpPvimHnWOI9xnoLUjXVkMOvqRJykopeLT06lUtxKjC
gBImCjlRSGyayk/hMBpYbQ5ZvrHGMS13GVBe8X4cNOjaiotFIKNNIpx2TbUOjKSf35+qhE86yULn
KGBrzu8cHuQ1aib3axmfCNKVo1gHDobTfQFRkF8FMBIqyVRoW+wLqsyfHI67o8TnBvdsq9OC1oGl
tsHTNf1SgLAt4GMWzQvIe+sOar65r2a7eQ+6Xz2hmLwAcFiNN8mkJj7ZbHuHnh6NrG2PgxkKTo1f
NT0CBzdl8wD3oxP2pl6GtvKLzrGLwFkqFZJX6pp+3/VAlicmRkndoLT2rmz7gGO+dhxglU2Grzex
JYN06MpbQbNUACebo0LXkP7apBL3kp+NXuJ1pfKdfVsC8t0ny5xvot4c4SQZkfhfys5kuXJjy7K/
UpZzPEPjANzNMnMA4LbkZU9GBCewCAYDfefo8fW17pOq6kkpS1WaaSKJ5G0AuB/fZ5+9wjyp9V4Z
VjLRfJ4Wos+6MZtI5jPrsCczbt+SqX6Xk9tKunuXRm1B1GPlLfN5GJ1VngRtbBmR/2eRuT5dA82s
Umb3GUDJixKdE7TK6wPicXsymZrsOmikpvK4uKq8GdNla8kuJks+1LrIPjKirPVd3TJWfb/kxvQj
S5atPvg5Gdq7WRYfJRO757Lz7OzSwFPUNyCbO/OtH9Qv85/o8ZqtgnCcKYbTDKzBu1+aNT8a82p/
dqTd3Gvh5feubeck2XqVDpo1Iex5so3VCvIx6+hNMk7+lg+FvkcT6x55+/on8YvDdDDo2z/Phipf
3LUk0cOTcxMOPOW7gduARFBrtU4N6ZbXVlN3dokU6wKOLx1ZxYK/vGVED3F7LeltYhDhY0NYeaGH
L++bdup3SbUuTxMoFBNpsvAf8VmC0cgS24hKVUA9aiCIkGxJm7YnUKyHpXAurUyHfjZ2FHF+d2Fe
uozqZZmeM22l5PVv5iNqpr/LEMBAPxoE3hqT4UXGyjXwcOUSETh398pY0k+TNK69lNr7LIXrf2Ac
odZK0urHNbiLdBX4bAFDu8S6pg6HTqua7ru6EfuYAG4gGGXCBuAXYG+KZJt2tdHqs7aaesdFX27U
3BaPppjrnSd1u9cmocH46QGNkKCn7xw0Hx9MCdZGv2hvZ7wlXlnvdJGfJMgnOCpz7ezqbTNtMuGn
+FYLOf1UU0oKd1OycnduEs0J4b9dLvwqGJw8mXeLJELX6F0vTMxluu8BtB3JsqyfG3JxqYBZ/ocg
hf61J8G2WsKWuZoDgdWlw1KwFV9kMw4vXTbQ5lA+geFOI1M3IEyxfk3boaZvyIoYZEmcPhBWRm4M
hux8xwO1RqTK6B1gguxuWZYuCVD+/Fd39vWvaULToNWLX9TYYnEaCBcObDdjp8NVbzyLruSgEbul
/90eyXQHnWEUp6aoN8A/hrp0Sjq3zdBmb8QKLuxck9GFozc3r6aO27NcpdtGpr0R8rqNlVjCprG7
EsYJ9iNWyzJzgzFJ0wfXLryGpM7cmEM3NRaikmf6VJu7lAHzm9XeT6Dy1bPd35G87l9MzTtOF/bP
MClFfdmKll09d/vqodkchihiSz1ANZhOKUlRbQCjLKcMyJydoVp96RETAsG8FRFwE4y6sO7M4mB4
uXzHwoJtxHf1BzmlxYWwguVrluTjGXRI8l3FsXNQKrcgqqzTbnaTWTJLmDPQ4HdDEsBvsz9N7Sfn
1U7tz1QszVFQXDwNs5dFJJOKSJU2NBl/cg6L57fDvpRN/UofTR+8eHCOcWF0e9FY8lDXubzRCoFe
+j11ypI5sFLmK3WjNIm/LZv5runqTj4qtblTJBrBveGlhSqPkuBQMqsKORs/PVx00aKSZSCSGvMX
qaua8HQKssclUcWrI+P2O4Gt3k2STsNzh5DyypJqD2x2Vg2UW6mqC1gXWX7LrHhIm8/CdbpjNbH7
EA85EJ5v57eEUw6RYyR5Hfkq8W6LZZkdxlfi5dkrUu2EoCL0vtSiO2ddOT+uUEz2dp4m8a5OFvk5
kh26G00vluc5n6ubuqEwC1ikuiTUWUP4HL/rtKHy7f5xyFaroH/vmfdFbjY/DDgYX4e+85+G3m/2
1mJ7Jw0jOFpqw74ZSZH0gzlb6dnhf9RvgpAvidCmqLPI1lzfiWOiMbEpuCGhduvpPbdVslv8FNpP
XRAzGay+03YhYVIulYDoHhLyImNSa0f3oFu1MgqtuxtzjtdjpovifkE2rfeJEMZhsw09BzM97TZM
m3g5jL5XnD09vY2NdKJry3RC6POb25qITyfIhtr9AZ0bd6ljNuLnkHQJaKq4d63AdZtxb1ocBzNr
lheDkv61EsxVjaZdv3aC6M29FsAK96DHKFljPwuycSUcoEuZayZPtM3SoG8xcRCd3DJz3fcEjYWL
yBo7Ssc4l+cF5mf+c6Tk3lNfoTQ1ZWPczJ5RuQFhBvlK1G/KQwyR6WA7RqMOPU9XA8Y6z6vDYFxx
U0IQajwqi5qzzLP04iu9HHJ6L9yg+RXIoZzJPePiqz8MV6Ojea3xI3MWI42SMqWcNYx4upD9ZERG
6pPdSOGZZYFjWF1YkXsSVa4s+12Jb60PMoJzzZCpuG5md3N7jwZ3Ou0Y+MWeSYCv9Zpswv2ZtCSz
qUECwkrSbn7wLE+9kulrV9GwNNQ211TprREmc95IrGexspZvoFN2YsH555c+SugwefWtbVjOF3Md
xshnrcOSPpiwY+JFBtA5FPFvhVO2Ib1OJkRrDEzhOBWFv09sUu4DR1awS6vZuifGvDiMm9wTDFl8
lnruDvO6xHfUnzxJJAjv3GL9JPpvUU+4sD1xdNpeO8c2AVmyxmM7EmYLbhtIuTArIsTgyYTbllt8
fWZW3JEm3zKiSqd65pF0fZM8aEbrG87fR7UwR5YadYLNJGtBDnAY3GyqtdQy7pZxqJK7pLTCGspU
ulupn+adUqRC7/mCsmHfj8MNUeSdPjB4t324rrd1+//+FGk57vVM+lfHyD8JhBKcXMdDkh7B8vLB
1q0pb2pauHfEOY/7zPLX3TjY49m1U/k+znkPH64ZpxP9iGHvpBkHn57H3ve3K86669uD0V/H+y13
pFFQplUTEN9KnbD6y8RpY01y7tYCPAbUK6O88IXM5tE2Yo9Q/TihEVhAmbxlSm8wwNeUFY0Hh0QF
OybLYo9LPn/ICoKLC8OJL6qdhREYTUOhkPbCKDi82piNnGEbX+ymLt5SsoaLqDSkjhp2gPe2X9SI
DW2bT3XRwUGqpPgaV8J85MEbb+ues0GQSXxAg7XMPISTLW/HxSs2MhHRikKXVZQgudVb83M6bwaL
u1WwMXrowUXulI+4CNRrqb35xWCFeZm9OD36hr/Nu04KPKGwYVdoQbHLzeV73amydXqh63+tQNuq
88IZsEzYFdefbVD0v3YeDHQi1avllyYF9hdxj3McMNzn3dqZ8P1LzGDFTQNY8p0pGRt8j2rEaXXt
9WlMbRafpKOgDRSEnXjnbM303ck3+1g2mflN09j5qlxs1VANYae0WVG/Lrq33u3J5sya+aB63Li7
Fyx0WTRBQhmvKwMR0IS6EaJcyrPupAstAMiYpmM1zG+1bNTj4DrrG+fkt3hmWDlK/KL4UN3knjo5
OK+VHMVd3q9ltGXOyiUsm7KnJhfQl1KCjV/m1XOTULIeXxYAHbRC3NhiDqAxNcXuLE5dopwytDFw
lEGztUiylTncyMZank3P0dHCQNul5IzSg+excjccOs76USOcq8QxmSAqqyLxzP2spvoGnxhdFoqC
b+6Q5l9WWeVWYMae/x6TiO+EJNYPP1EGALQZGYrdCUUfO0ylSrARBvjVgIvmY9ttzeuRD952fgMR
qTg4qK9rNBIh/2oMNjUS6X0jUfeNS3p+p4jhrgkO4bjcmNbKWphXI64wZ/kam2752GWFdQNiQcPu
4McCmLjdvcGozs0oLc7uhHX7sCqqUbx3vuUVWGf81g78xEju0sEouPb5Et+4W1efYsMVD45YCjfU
UF5w5BHueY+TRz8PpWEdNSH/t4nl+PeEdmWvWIXlyIbS8IC1hrWeYHf5+1742aPOqA0j8ATVN9LZ
yjvfI9CzoPZDuOjlD3/Om2eIDHFoT2v57tfOqANyv+oX5i7aHRGrOhq8zAE8hP2N5CgaBBmjDH0e
B9XcCPKGjaR9lFgRP5jpiW/oRmdgFOO6v1VUz+dp7SpK0xagX++vV56I/FCxil/crh1QA9pN7UbI
EKcik5YVwhWxXpZRjPeDlW1vLKnE9JME+pXkAf8ru3P/Zjti66JrU+FBQdsBHJbM9p2hcrKi29Qk
N5q6eogmcrCOBqc5ezey7SrmX+v0R0XM83613G7PSm7NkVUJ2wiqhDx/J+mnN4yGrhN1nSXfFoGL
Kexbpo7Jep1+uHnpAvWh476r+nytgsbv1i+LbxgEEadINEYq1Be1gTOQncUBf6JoC7c1se4Ge7B/
LubUB+sAYSmAgDbV+4EWo8OGzVHfX2L1monM/VDAf27IbfEyEl26+qWxC/HaOGNJzbToO78d1bNo
p5l3Mmfqh9u7TaS1zM56GwArmDMlcA5IIAl0Xcafrll0Gyll87BvsJWXpylnT921bi2WgJak98Qw
JqUCeXjLryU1vGNr9SNnhULsOnTwi1Ho8hXWM4Qkex2yN4Hcnu9YBtdbg8SsmFrTQRyJc4BzHOiy
jjOFMfZG0DX2wi5otnAL564yGQ8vaLLtMb3LS56aWXZoOXr1uwml4FWrxT7m6bUGKbTjhNKuOWoR
9QyylWIuv7UTa/scOuG+FX3nIvTUCuREkffPoq9Y4dLNWvlRK15e08pILn03bJdFxEya+ku5nian
IlOUJsrK5Cm1R8RX1N4j2GS39gzLJSBIx28jb/JKb0cQivNSQaO5otoysFaNOwANgYKakHxBq5W/
hA/sYnvTts+aND4zo1T/8MfCCy2zNvUNi+GaUrF65FGDw0wO8DWaJiz6xDnK2hiea2geTYBNQx5n
T5GtrrbGeShg9+2x1Yj7uvarU9n26FNNk5peYK7a+trYGGECok/Qswq1BiuzaCHDCfHRZ1L+5KSO
/TS1RXFbA1QgZM+sTkW11jR50ux2W2fvuKZxu/fqosQ8bhandRLmjR7N9l5PpnVMB9K5ETOF/73s
6H3zDJTrDhVgxXUw4KYdZMfhftnKjfqhaVhuJD70bKRmSDLlnzdhy3A2hCZsv0YNgfL3bHlV+7pY
G5tm4co4WL0sfc+90YZNRvI9h147ae6zpkZeSMfKZLLcs7J97xCofiItpb5jU2PC0aK+QYCjPZvv
3HRRaRDrEnKOGqpzZ0pxJlRpPEPF6Sjbt6QM0dGdr7XkDwC2grWyUclGbgdUN+SiLRVgP4M6unLm
KJm26g7+54bA69uvGfklCKSk7bcRt6I6ddybXytXUWU0NL3vjKIzBOiFroDpMSPwxtp7gkaS7MzN
2h771PbBTbWQxwprXbhG7raesIQuV3P1hEGjmKFypZIZP45t3Z1uweSM85bsO6O3fk7dnD3khpzP
q1eiV7dDMt0XPKPfNJJxuCW4e3w8WPvNGeuTqEpQUz1uvsNibqQ9acn5nfHik1nBuyATzTwOpCxz
2DWH3dANLhXuxLSe4877ERDTgdwE9WXkPT3rRvbPyq7jwLdN+2tN8+VI8ku38xbWDVno7zIv5GvZ
mQ2Z1GXbRVgiAEzlZmo+9boz7xq1WWHaSn1mx2ZX65VN8dGVYmwi0drz9821jAeQfmu2Kxnx2TUq
iSPaI1kG7CJT3yYfS0u4mYmQlLgi3nmIgFXkw+i0n4CnDePLOumR4weQUn+3rr5/it18XSOjdVMC
7s0hEQEp7xMlYyO6/CDdxYKdW4/LiQB4m6ijqrGcM7Qw/b3xhdE+k5efHdJRVx9gg7j01VwT4L+U
AKF43FIoE6mwOKRM62Q8j4k59CG9x0a8KsNxRrAz9J13Tik4bplDdoSdNe6kFYvnJkX9sra02wJT
qOy2kKreQ+eisPHmwoIPIVy0hA1vGJCJovkGJXLax/ZkXKgErOelBtKxIrHtwEstO8qzMZJoAZfK
T83btc0EVL9UfR39xA8s3t4xq9CtfZ0vR4EYiUSQVR9MWvthWtfVUzl28r6UQ3ewtqr4snJO7KnX
dPu6gnF8KLJ6+OLb6D0GoRCHyvb0F6ncZ4M6fm/3qXuCD4HBxGIvOYulm753HXW03+V3aarsd3tg
yUGtMsLcmtJ3eBG0drp53RvbtH7VHt1t0aIyBuAA43uoYxt8yh5YWTxO9kloO3mlQaNeraGt94D5
aCYCH9t2fruKC10DvEwwTYC/CRo3j4Wrxc9kEN1XV3q6CYwh3di9SUfeVXaevW4zY3z5kjSfCO/s
Vcs6us3OGWkUZHp07736el9oRBAj8Nasa6KBfJH7ms7Hpbd05u6aQbWPqx4kfAPX6M5+apsoODhP
WAQTazlvhm2fOVaPd4wHpqCzcMfgUVpqJB5laIJR5uLBykz5RJsgvqmYZ+LUlFjyqVlmdRIuKfCl
VaRf6sVevm0boJ7e2TTynDXuJ6BaVUhw3PLKEGcPuqRO3xpDd2dwT9OOLQibf9uLc4XE85P/1kfo
INVD6VXq4nVpHwEJ7yIS6fOfSeLGiCMeTF3IJ1E9Jskp5b49DE7BLAkdVtCXWeuenWlMbzqzUpR5
sV8G5ZJtl7ZiAYHgpdo7H0F6C9jmCrRVLsmupa9W7RaCEZj138BMGhPCRG+21fcsTs1zq4flWGsF
AX5trdscTkrUaDmdJNnYzxlAWZo1EB8W9ktdfGvbxKcRWcTtaYTEWqAdxDPNCQqKR3ptxHPWfkaC
rJ5F0FZ5z0GGRsIeKcH/7mpj3G1z4z8seP8Uvq0ixxvUgmsgUTGvf2bAk+gHsaynaVx/m+mUHg3c
t1GKcrZBSurIGln9MiP5Lp8Mi6k/W72jv3iXxIeXOEwLPfl4oVOTzx0YSa831wPSSPGlgdnF+5ad
jmbfy4mIrfyDURTOV+L0uCm2Msf4wi1s7bkXMyxrFTKIwL1ZgsrIl7cOwulRpclmnFVqUjwJOMqP
km/vvm2NbNcZKyhBMabfOXTnr6OTFl/lMmYflhuzNCGUz1Gd0mJE5F7qi8jtjpsHtGGk1ti9eHad
70CS2iTlDvHzOi3MBreU3VBw+vowrK3YiXXlAcPwELEhZUdVGN4vbsH6BGYO+9SomB7kfrhJkEV3
syM7I5yL2oa4s64vnbKH2z61eqhmmp4BLB2lD5Sh75w6p2tiz5ZSOfrmebPh+5kxclYiG6AxtpGH
PWLkpcoHHs3BiptjagEh5YxqyTs9zFYXwFO0Lhy5ysM2VGqPw9E6E1Wzvq+9UO++vQw8SdB2iKTu
0tYCSbAu3xy1KZCnfLj7zCdEiIMTOLrMme/0bDONCcysPBXsF2DWk2p4hAmzBqY1jrs0cdVTzpzk
aYZheRbAEC6CfJQb4jP1ZV765Uynrnrt4MkCmmG0kB6vt7et645BVBEMldQKwYmQYV9kDWt4R7ff
3taDvc7JwZal+Zaw7dLUdy1mDUjmUcGVGyQCWgvzu0J9+VmQmEH4YpvTAvTr5ChXazlVqNrQGA2K
slHmFkQ723qY0joLKJ7qyGJ7OjNfnB4XPsyDAqdFoTgV2WEdY+cm5/yIla3kiFQtpTq7mrWMjnxy
WhHAHgw8cHZwZYO+10VhPiZDbJ0JPbZOpWkNl9hx7XvXzfXPsm7mHBL7OmFN8AYBzF57b8VYDd/g
Vds/Zp33+8FNGKQFlf2lzmnh3oyWyqx9tfZmEuB2mi4s7ignQrAx57gSFq4HECcCFg597FpcD96t
3rs45j+ntSdhbsxqLH0dT06p3Gt2d6nml6pSFYCrRdVHg7xNZJ5qetpSX1oB0pyOUjERy+i58mYo
RrD0ArZnTPT3mS7U/M3x43LfGszhDma+oBMIYx8P2BVjwuA+YCXQPNeW0jvaYU3ktXb8C3a22pEx
kX02G0hiWiZGg8o2SfiOhWWHSz+N+9WZxIeAXnN0hnK8iHpKqK3bxnlvctfe1bRZH6zZq5nS0tq+
qxFqjqZvG7fpOC13nApakrsEajdErOEe/yToDLka3dtIlA53+SqNo84M7zBayXxrJlNeBjOk1XDL
muKeubdk3GXSc7itIKi0SOk0iIOqaoCQL+YA3nrINK2xqnWaLyx/jC+zhZ0qr9x0GLdIGAQKNs9Y
L6zI3ez2FSKlwZG5k0CAB9N7Vbj4vCAhQxJFa6UdsfLun2MlqicXPfauq1pzB9/TfXRUntN3KJMz
BWB2piWX7rh6xSuDAEiTlms/raKAkr2U1frE4tefqEMV8qRV/NzGASoqPotwpPfIrNNWWk8G40ZP
hdtkP5O6EjcdkwsfxXhVvd1lc5+HmpDbBolyL+HWBkh68U+SKn4kvh5AUE7UvRXsv5gyYjekfYy6
XjnXh3c8mAwW04Kjv6+zCdynZsu08qqPMqu195yRObfleb1SytXJG7O4SoaLHOjlx/n8QnDy8kB6
LfPHJTjSQI+leSSGy45sSayHwUOEa4Pu/aHw5yFSRVUCu/OS29yXxRNIvAoV3hM5fcNlupnSwXrO
SAWPQX0JN+ws9Pssl9lLVsHkLk3v6r9t0eMXlo8nz17QbOpk26VwKeVRmwi48GNaFk4CtT8tT/on
oHKG3hkboUw3cMTjoGH935g8b/uoLpC9orlAf7FAz2YRAVzDkcUuNTm2mRU5nrExXaraI8W2n73E
ZNbL9l89uoWvWEviO84FV4xZanyJjWEGllobR8S++ejEqQNNdevyc44cycbRqOVtAVD3BVK4cWpa
S19K8ituLe27d7Jmuiws7aHcJV4SGwE9dmyFddFnUKa9rHhnUfX6J3uMqyyavVwdTJvNOCIvt3Z+
1DrRUWk2NEhrwnGHze4RxCainMKqbOGS66H5IfMOqlxBu+HgOlv84s34o+4HgwkNa5qz/sUhHEDt
U8q3PGQCLK8PU7u6/I7l2F7yzGssv3x0f2CMQz1FNY7NPBokBDi1btkXm1U42VMqDx8Whpx7y/BQ
XRoeT1If/LnOONfx4m8DwXkXUjTzQAtjCmuGHwMmVv2gYXMF5+p2pwXL5o1Hl4wrbbkOLX4xXwzt
puHg956762xPVUdA3HFxQ7G6FHNIZIYfAz3mgpVGEPPARnTJOEFzpiGRoOgk2ruwkkvn+nH9ZDlZ
8wp0tQSzpVNVR0x6MIOTNrkuA0WmwU9qrRH8bqpXfbJHhAL6lQUS8+THV8YrAFZ+XIP6C9bUW41w
o6YfwQExymXnVfw61yvU1s733PngmUs9nxMQf02QEClnvDfoM0dt09JmH55+4uMR/rc6pzsQpKo1
KPuqzM3Z8RKA7nxPQhxoQfgf3WpKc0dIboG8YDfldrBsvO6bTkcRZZu27zfaQqgoBYzmwGsTsRuE
0DeLW3jfbbenKVQbsrYDZ4NmEeMoeizW2HvpqwaHSYqpyXGtJfLncT1Xkiljoa7ejwb1MJQsYVT7
ogeTplHvag6WRISViWkdTOlBhHbSvAbG6MbT3swT5hSYw8NnU8/fuGByr0ftnKvrwFGH9/rHvA4M
tTlIZnexP4v4SLm7mLtKTN031NPhE523/pYlnvvsmo62gxxf1Q0tHbxxRc+q3RpwkPUIeheNEczl
XZkty69OLOrYIMqgjRN68SMzN4r93k7Sg+5t88IAVB/1iHRsyjJRh5wb+10Re9mFEwDdKI/b8Z25
teI+xdL1zK2c3vVlYX6zJxDfjbMsFzt213vLWTwYA/OqI8BUnEW61XuWRm+E7Bzer3JItr3Im469
tzFfwJ+Oe57/JXS83L4VlLefYrgqS740qy+tXEduKrrWfLWoq5BF5Rmy1/RhFBnN6D4d6DIjEfhD
QUc5btrmiGmm+z5hw7kxepB6Qqa/6EHFtyvxD1ZAmzP5ypCOSHGz5LKEPVoARDBz3/3eug+iOBo1
8QG2C26E5qkO0tmr+BBWe4NGoM7alsyDVtNM8ZLKBjzs5CbJDfMf289ZpitdSItZFST15x5y122F
D/2nOxrVN0GrkXTurNVTOOGFBwydGDeaW2RPEZ3tJsNQjzyA6qlpy/i+G0V/BWPm+2W16qjUK/I1
4dylwvORcPommMF/UXmbP7RGU3+fjRIFdAO+zno7NI8l5xMRzgyZOb/56/9HMLqXpuKff7/+zge2
fY27aPjPf//Dvx0+m7vv8Ef//EN/+J3+P//5v5PPJvo+fP/Dv+xgfw7r4/ip16fPnu7hP//+7z/5
//s//9fnP//Ky9p+/se/fTRjPVz/WoKO+K9IOdti5OH/wouu7+T337t+gP/4t+fP+jP5Xv6X3/gN
QmdY1j8c4ZmmsiGhuXRzcav/RqEzLP8fLrRiYYKBc7DUXoMaf8fQWd4/PGUKIX3PhPPtXMOGfsfQ
WfY/HEsoWynQvK60mbH+P5/94bcOMF8b3zXfxe///q/crz9OBLm+4wmPFrRnCzB51yLjj258cBnZ
slbxo5cZ1ldPO+XrKJ1SU3APiRcKSowfzeLHh3/5hv7iVf9o0/7tVdG1HUvxBdC/u76rf5kB8GWC
lFKrR+y3uA3XKnvu1iT7mwndv3wR5UAExKJkOfJPH62z404mg3wssJJ8pUHdvxRJt/zdTOIfhw1+
+yg+Li+HXpUrIQr+8aOMMu70KORjNaZwyqWdCJx62bRLFH1ws/b/xiD+Rw/67y9nmdxS7M2O/eeg
K8aVZn8b/UdKBjwzi/OczJZ724/yf5an9l9eyPnT2I8HgW80Z/9xLrUVcU6ivaCNv6NC/NXd5zvC
wcGKrQXGzB+/PI9+WkXW32MVS/XED01JsMzbxggsMWTrlT8aCi9Jo//+7vtnUs3/M0f8/tl8UI48
kZ4jzT+9bEmKzZqW8rGv6CzPCGBu0LHjR3HqOrg0FA51rfBW4Vv54sqr9depEjysnh8H0AGWa7qT
uMntEb8VHpmY4eyKs/V//y7/8ruRrnIk1YPv/DnkYtTkz6rcf2zGrt87RbGJUOKJDCtTZigum3po
HWH+zXTUXzwzkh2SWwvnvHL//M2sW8og/WI/Onpub1rOelEmzflvBvL+4pGRpsPDz+AQy86fB5Kx
6OPPHM1HVZGs62dge67f/geqn351tLv+TUqY+6eslOv19oXPi7EI+9J3/rzItbj0NWbq22WbfHen
OYV8Vezu4FlkJRs+ImesoLRyf4wm2xrzHWFRUxPgerbG42qa3S9XunESbVU9zQx4ilYGc83FIT2S
jn2U6zS+9bpNqmhuFpQqZC3viSqnpJWonPhhy2vsL1060OlUKmtf/WvDS4sKCxTpQ/pXOvUDPpZE
msCqDae3cKcuhRXYRut8WSaOkMFiD/kLnAdug0pYJ1N5zrBLTLx/IZ3S3o482+NIiQPdCnh2af4b
s/PYLjJGym0yYOhWDuVc+LicwoZZqANOfuc1ZpxEBtjcnCftdM6y7+sWmUVbunrEUrpth4L/YAfw
r7Ee97M7v3tWC5K07GqGLOjRw7nCJySrsFkzfgQo0PApGKE0Qo41xgcTHzhd8lycZD34OeERBPqE
UhspXWqpTvZSV+pEq0GJkIctufHoGlanZk2HF8ZQ7Hyf1EN8qvFRGWHb2zXFDYniyS4umjklUsya
GtB1ffFLJk61Ev1g2ckuo7nb0LfNHOo0FrMVN5sL7DvptfGpl4mOumZ1OFKe5/45HsUs94t07Xcy
ZrMlqOi30ovqDAf9SKYFjeahVs8O6Y8PxH10d03FK4Q5aIyXOvcUZhdpyFe2l+TAX6cli0Nw/iaN
ebwFV49XsUNDf9im3kU4V8n3VPkc43MMfdaBzPvia531db7PCne6guKX8TaTPXHb9tTqMky3do4P
ppkUAGF9DsRRihE7okcuJo66HiM316FJRBgvqb9n1sS0uWOgZAfWNrc/qh6rGfAYt7mzPDHkISQI
pi1GAPC42ZENubxbkXy404JTUNQtVs6r+/nDnLtRBVTYdK6Wwv6Ct4B6d2NSN8cLL+MtbLrZ6SKI
0/Ed00ZAWxmTRZuv3LmZYV/L+ZkSerjtnMb5ZXKHrg9MaM03dlLgwM2dzgrq0YYTUdQVs4zlmtLk
QsUtq6Am2mg41EgkxLfNMXVz7m4lRiUx00OjL6fxHVZrs4TbMJpPHXMoPGImYzohR3M7jiamD8aA
sXC5BYmZ+v+bufPajlu5tuiv3B+AB3J4BTqwGUGJQdQLBilRyBmF9PV3QsfX5oHV7OF+ui8+tqyD
RqpC1d5rzfVrsAtZuDVb/J3UyowbZAJyzBcm/u18kBPScjUx/ohHRX9U06z9PnR1/NUarDz1+sSc
TE+VhPY61FP2SF3QuE8RoL45Y273m1h32maTOCUabzrZ+cEB1XxbE/YT71G9lgeRl/COudbqLVaR
tGJ2MfI3WQ7CF86gfSYXuDO9JSvxslfzGqONUjrfAWYGBOv2jUl1jjY2VJNZTC9B0S2Vcu4tGzKU
yOhDJJltWio332N9xuNe0IF6n3gMCVrkon9Q1KT8YSJ5e7ELGwlGOagh8jlFf4Jejz0lpXZxlxRw
dulKpYuWvCzRQas630QPIdPo25KBEEaitfISSFF0o7ZqVGB9DBCEW6jcTHZYczPshrzWwk2JP7oA
c2wZjyW8qgc5W97BURZPY5ugh6HAS+FaidHTuvijJzx1sz48KaMZ3NdTlaX7Om67mH6LoC6dO47W
ImLvoxtZizGiWJJtTJuy7WmNpAFaTK+vQwXPkxErvwY6d0BAmZYRwjct5CEVKQwWAVUd/K4Ks/uh
nEApxoakXJss2jGz9J0mb4WhAg0C8hmyj8oK6gXl0Gf3Ke+97Y52tVgZOt3wW8oRmkcA+fyohHqh
X/bJkB762bDsG4juovqeiwZUiEf2XSDtECEpzEB1WTiO5SEWQ1JiN03YuirTcdG51WDkgnByqxm0
r0be2CzA5Va97RqW4UzOWpRvJFrC6qWEuq+9iTFqyjtDEskbhe/KYYdLUMR2GRSjazl2xfuAzGj5
1oUNs6Y6gEkZ4Euxj7TUK/aR1q+iFI6+Jc1x3s/aUIWeTneTLaheV97QB/hKjLiXr6QiUUdX1kLz
pTGy6VqvZLt35dnsC09opvSzT6WWKMXAMXZgU2a23Ikcfxd5nvokIfTvaDyVdxbi+kx+esyTr2h7
DAcRhFGykco2G7eIb/X7SgVMttVKlZzjJ7o28kM91Um2qaY2xAdoj2G3nY04lT2K0Sl+EKpMWPWr
HNVhN2ZGuLOyRPtpjIlCm99q0vHCNHTCsUcrSVVvHgJ5vEBcnEqLdcW6xdgfWhednSXKdqJ12Huy
U9NDQxyTaV6f6/UzWdTWuFE7J38OZHvqqGMlqHcDh7dnI+HfSAnqXl4s3awxjFHMNomI1qIAKxg4
dVcrCvN1bCjRbQN1sCqPAnaPEj4c6O03ZhdknoH4rd+N5Efwhe/wFbuamVbSVsaPB1BWCJM3UR7N
0bWjLPihjTpBOii4qBAH2DlcWtB1t2PlkQXbSQ3Aa7KYoYpjEaLXeXqyAJKsfBHEIzPNWy/tZ5S5
jihxVcbsL1BexeFQe7Q5UaZYKcChDTtVWkxRDn7eS6SIr7zZ4HS7kdURkViLer7fB23Jh8rMbFxZ
MSls0vUCZYsuR74EzrY00oQuVFtqz+gD7YMJN6vfdJLZfJNZKQxuJ08h4tvUsqNNH8akJ6HTa5yH
XMOQWd3RZM0QdOaNcT/nivVdxYhFgb/Vh7u0Z4fg8WHOUKhb+BxZMA1If13EylzZrLF3oDY/SXeq
mSl0DlstqXkoJJOh5+5zbmeAomlHjVDJPT5GIvFqAcrAbSwdRmirDWPoWski/SMKTPk1Ck1gN4I0
wuZEUW2acwEum3jS8L2yd49mFMuEYlwMtAC+mpImqKoT5yx5NZIK/qXWod59ifxfjh4xuqb0gozZ
yfcNlt7ZE3xDil3WNViYbAaGvqnkjo9a28R2/KO3yfwDVzAEaoWlFO3Avu7DWi9d8oAtx0XGWI3p
Tiiyld5NSXpdjlB2e5SP/WEEwQKrDHhZ6NEARHSsJyH57NzolFOIGoRKogC6H0tj1TDTG6jWNTEp
1wIocE+PFACjxxJYoAPKK6has1SzI+u62bxDu+EgTiPo6TGdHQpdWAAlpmVS76P9KLHMHu1IehgN
xWyucrPvu0OVOCmgjSxOvom4t7K/YID/VeHpJv7RlG35q1uXlf5We7qr3ouvXfP+3t28Vuu/+f+w
AEWd5MPW8T8KUF7ZvL/+z8/37H9uISy9fyxE/f43/ypEKZpMSckkJdXE6ku14l91KEXV/4Fizbad
pQJkqUuF6p9lKF37B5UrCzePqmIXUnRO5J9lKM36h8kmwXZ07M4yW3f1vylD/X3f+RdVlH3umqk9
9HGMuWcMvyzL4Ys6DJV9ZM/yGRSL5eir2oxlBujSglq6LxLjBQFM5E7ZvPtwr0+Wsv595ssm90MJ
q1UEdQXKAl+CIrlz8sretIZlnHnwFSxB66quhrca3BdZ8r3CcH4oQsKwzjvz5Vl8OHOtp+0YB5x5
O9iIy231Cs/vqRiXv9ep/n1bVqwERIx61UlZ+EVHaItcUSpfs4LctLDP1RP0z2PvzKp6M/AL0jzz
E8okRtrKKR9+OThBSjp28LV/BkrqGCZ2cI8hI6T5y/K4k18/v/HH7s2qpMZ3J6GlGjv3Vo8sKG1Y
yhhKHIEVP4UUpTpc/bvA9a+7v6Z4893AZm1SjQytar7Jhqq6aOhfeaMRd3djSthooYg3ANTp/vNL
OnK71mRvNrba2GW5fZ8IcYug1nGzQD9VYj128NXwpTRWFIVhWvdyaH6Xsh4ZSGM8f37iv2/Jn27V
avymuJeF1Yr+vq2VLfLT7YD81w4Oavdkz49lM7usg5P0LkVKLAHM1cKLTPwIgoPV7fjP0vkRyKd4
Weryo386mdV4r0ul1Wez7e9RJrvsDXdzeCXlX4bkxsTuZGhvo43wQZpdFJC9/c2il4NFmRJMfRnI
1zkMqn/+A0fO8ndyyIxRb+1yadpK5S8tcE4UJ1cl1H+/Ycuz+jB5yHYT5GPU9/eaFB007W2yawwu
u0Abr5pipwwTq7bUlXDJ4mqTRMWyosP3NXpy4VzSUT6B+uEr8+c7tppnMsKFpKUVfC9T8ukGxx24
czYZ74rJHZohOBwG+1tQ3Qe018vR5f4gI7OU3qUU6AU6Ss+uu+AvpylSWhTQ8ok7ZB0Z5etiYz5Z
aSykKr5nYZ+4iNmgB8vf7Fr3Ui2p3C6jeNGUaJCr6qsikZOZtX1xjzr5qbeb65ZiY1w513GVf3O0
+Is6STdo6r6NbfgotbTDBNY7RKVDq3o4LK5sRbqxBEbnMWoPXaA9mkPzluYAJAMToIcyfq/RryCf
2DhRdCUk7GRBcNHYuN3m+dbsxq+sC2iaBnshrCspCr1Iki+XOxYvMsdoukWntIe8QjGw/R4X9U1R
KeBf1PqCCN59FGf3MV45t4YnY2TxZsqyp0Eadtjo2XwmiA+Geocg8NKIq0tLLfdsgK7srL/VlOJL
llW7sEfAgOzMn+pT8c3HZsHVHK4MFOgMWr6+2vOBizDuo4QS0V5kan4jt4V+hwa4dYOzkiWXav16
YkdOZBlTwjWARFBjHCx1vv18njoyB65x33jiKSwR7uTrAy/E3JGcUFUv5x17uX8fxrJe5qltVlrt
17VauZEZ3Np2/OXzYx8ZBevuRS+1eVJBgvAV2W4xNUHqvU+yJrnDEA7L5vMfOXZzVnM4Kp7J0sOp
9afBuRd6dpnIqX/eoVczMt1CNlu1VfvgYQTC3PKLSJxTgN9jN2c1iUrGaEsJZjK/d+zBk4yUOm2b
Ao7u5FN4zGO3ZjU/joucrzaVxu+kyZ8laXQhfpyT1cD7vu4SCcfE5x/OjT9YfG8cakwXQ5NG560p
1rDt0R6TFmtt62dj9oKzzzXN8P28p7oaqLkTTbEcicYnDnD2gmn2dRkuwjkH19cIbQvxXtdTivCz
QNFhLcyxV+TWWWNVX2OxE00C0eJ0tZ+Ozg/20AiKY/nEWujP74q+RlpnKsx5vYw7P29BZ9D527QK
Xurz7sp/jNGpRQLGwVUn2NG+Ieo+aKfNeQdfjdLAgBaWojH3lbqJLnpTM1Ai0S/5/OjOH9cYurMa
pnmfp/BR284nwJDm3Fzu+iyF+pZcKdn8ayCvvOiy3jeomt99/ovHnsRq1LamOc1yutysinaWlHka
8b9nTZYISP4+2zslHJhB7xpfbSpme8dCPKjrJ/rHR9Zj+rqn26mxTdKdVPl9ZxWvRW5IL7OF1JbC
sL3F8CrvUl4zLytq9dYGaYErdApwOxrKF5YM9V3RG8FutibxOM6mhmwVYXZRpdZGMhVAN9k0XDeT
+JmaLUQhrKhnvkCrCQE0kjWOktz5lW2/hyNkHNF3J47952WIvqZWBwLaBh0bHqaVonA1GssVmvVE
y25roqq4RuEstlklt2fti/U1y3ruhpxGQ93548K4aeTUVTrCTs56M9coa0sFe98IiU/thPNOaixI
HzZz8+dH//MHUV+DqxUNNwEGxc43cKFuwtnIr3DeIdjHh3XWB11f46gFgCN+lx4s6mx2DKOpby2a
bSemiiMDdw2jDmoYufFot77V4Y0IjfanOVE9//zu/BGnbGu6vZoW7FFCIhU3te8gaTlQHgYcN8Q/
LLRVmJ6qeUuKn3Sw6VPfTK2K7JrG6jaLLOfECRy7utXUUVoZs6zZ0L/OW/SHzZUonF+fX9uxQ6/W
6qWU6E2Td52PyfIH4oafctv//PzQ5nJ6/7mr1u3V4B6CUROBHTd+Uo7ioCA1dROtALHTSRiLwybs
N1Uy0ntOrGczikCG1piIUiarS6mbATdEGSRUFNNba3DEV4sG800e2wGMibxkd4OAWQqALS/ON0gl
aQOvyMy2RSU7+ywyHuo+gMw5DzUGYlul9UaHO1rIY8zqodcrXX4BXprkbGhPOztG1qrLdX1vT0Z1
iMgtcztw02ALMEFpZtBucnW2v6WOVLLzgzCkTan6tZzG7luA1ORSqeGFDTmJPkTs/hBTm3jot5LN
lLaweAYlh4VlyntMI9+sPic1QrU7NND0VeKxfxtj6GN1joPw85t/5Llay59/2FuQEAajcixrv8th
6k9TSpeky0/MdEc+zNZqPJhYh4Fx9JU/hjGMG1zlLsEo75ZpUXOwC3ouSYVqQEnYecxldE5WA8Nw
Tanum0hvQ9msfKby6NAGdJQk+F6HUe3PWvrqa0i1KrIM/bZc+UETXEs53l8so6cYucuK6w/DYa1U
TNWhDHpZr3yUG8KLnGZAu42tFb/KdKBhlp54Osce/WrFN84pph5Laf22qu9EE3yXi/Lh87fqyHfi
d83lw1s1xlhWpnqo/SHKtRe70fIvBUr1bWum8ubznzh29qu5bpoBm1rxVPm41a9xe/zEy35inX3s
7FdzXVNNajIAGPPhE6tXqASQ3QhTvjHYHJ8Ydsd+YjXlCU1NLehapq/GsnNdtVJ/oVlAwqrJHs+q
kKND/fvIFpKwpmZSTd+sFBNnw/SYOKcUgkdu/hqrPQNQivuKY0sZGGD40DdVe15lXzetv593Og0C
ASfHTghdMPbReZthfemefZzpIGVK+P9S08/ocebO8BpqznlrFnN5yh9ed3UczbppZdMntVDysOqk
WIqxwJ31ppvLQ/hwdBiVczDh3PfriLg4pxx1mFjRCfHlsSe5mqJpove1keWmb0glsJ8Mu8oknYoW
WR7ZH2ay3x/8j2c+1iDM2sr0selVt0NAIyV0mvgCal7jaQjE3Bqx4Obz23RkSJmrUSuTKWK1vWb4
UHtHz0nA3dmoF2/NniDXz3/i2M1ajVrJcVLcA4rhD1XsDWb9JKnO+1mHNlajNYwh5lbNxEOuwamF
cqtAbVbqE/fmyIkbqwqibXZRmsBx9IcpADhpF197bMDnnfl6vEaOXCP1avwiASahWAi6Kv3b58f+
HeX7hzfIWA1aE6EWBGLb9MfkGlUqVqzUy8adWjwEUbBpq5sxNjZYtMb8XdXeMpCF+nylmQcL0cny
vwBxzuluDk4oo1dK5f9rq+AT+ftY1CPwxmmSW74dDACeR8+G/Axj250cEC3BNY0KDJcwNA5pf1sU
yMMC5sda3481xealiVGDqPz85hx7qMuffxhdQ5KUs2lmpc/iYFdmWAkngIpnHnw1LxQ66G62kqUf
2MaNVdaXgyqdmomPtNH0xU/z8cyjIDUJCLVz3xbd8MOIEnFAt/JKcR6Wwkywi1ob04FcoLco6B90
pXqqCrAbqNY0r4LIDOULaWGahqjA0MnClVMwbqKeu+uxY92XLX+v7WzrAn/0Cwq13s1H9TvNhhut
hup53u1fzTcjzX9DBE3hS3L0S1UjmMV2P584+PJ+/+m9X800c16i6lGU3K/HDPJ2hyKCjZ3rTPmr
Gg7njVx9NecMdJDAwQ+Zb4XjqxDhmzk8nXVv9NV8M1soymqpz/1gJDjLSXx8h6fuu3pkotdXE04M
GaaO5jHzBT3LA3om5StKw+RGJR7WBd8bIultKyi6C7+jC6XxtsC1/2UWWoPRucp2Q9rFyCwT8y2K
y/7a1gpkZjGlw46dIFoI5cFQRxVwwPA+NlpXYxaAi5Yb7Fry+LyOPP6pv48BfJ1BJ4qem98pbqMS
gJ2eWSzTV5NUPM8F1rAw9RlFe9MqnowuOzEhH5lz9NWcY9kGO9esS30c8+9O5XxTzBNT67EjryYc
eYDfI4sy8UO0sFu9NZttJLX7897H1YRjWI2NgBcQF9CefKuEKPAnAcfpxNGXIf+H0bqorz7OZxqh
KdWsjBze2sFtwhgNhmy+L0jV7Xa5gYYk6bdy+aotn/b43bEUgo8ddvaHpW2SKjNcH2MD+Jr6wRNp
WDuDfN9woaINsGyVr4xTb44e0oDaQPWMsIE1sptq6tegr7ct1Ul+qbO/Dfyp0e3++lkltLwTl3fk
6lZz0SBLaqKARfXHWX5LS6ZWWTo1mI88dW01BdGNVoCFlKnf9CW98nFXArU567S11RwUE7hsSmmR
+kEdXpdqe1eJ8+bNtStSC4ckSud8mTcp+diSuQ3H7PG8s15NCxkTTDQZZu4b5iHQwU+cekf//BC1
1ZxQ5hlQEhIpfK3P1I2DrOxQicbanXfWq2kBVEGRs+Hk6GV9EwbiG3W55/MOvZoXirLOCSzQc1LZ
QaiGIoV0nKXF5ryjryaGyChtEwV46sM3Kjdtmd7qgeqcefDVtFCVqomLXST+lIXPCtpqrx3FmbvC
te8zmAdbG+ax8KeqSHdh49oaVPiz7sp/mFd1+Pgxq1pfSRyonjjiMVoF6sV5R18NzJmqUwgVMvf1
Wn/Ok+KtqNjqf35scCd/ftHXWlI4MWkqzCL2ZVXaMxGDtD4Y5hNzrVHbBzlr3Dg/tONhmaNHXBBR
92xSi1Un1SOaBKw6W+xcuociudWEtm9yAn3an1r6wBEyCsNaZlyrHMXsQEKY4oLar4sr4KAp13FI
sq7GS1o+IwZ3TeZ2LSXfCPBtM/tM4FVhXJTi0EM/ZqpuwcdWcrLnT2ZeC2mQD3w/ai06FOb3sSwt
r+lu+D9VRP4N0qfOnt7s4KdsPyqB4ur6HZvdaz4G2mz/bMYDMPENs7/Ew7KBBYK5XD4LuFJdJdL3
/Dqp0V8NmBUjFxJXXxKAolyPFL0HE+Qg50cr4G7zOxxSoRaMX4jMHDBdB1vWt5wH7AyUW5Rw879u
Y5thNdb2nc76ZTwAGfLy/pZrS4J30Vc7bghfs16uLgMSl0UMzwVbbgHxrpN3Di5NLnb5xk2W4pKz
cFcq4qoZ6+fAQWlZPavGIR3Ca8G2RsnjLeFIz5xDSH0Fvs+FqnyDd+GahfES6/kVNqttXheeKUdb
WH5u2wF0vbZoIEVhiCti8KAtEkqikKQOEotYkuUWKqDT2ZQJeScac8OZd91LUpDoNExXhdxusgj5
YLVJq8Nyjar4ZqfElTsOrhpyT84sKvzeJH3YxkUD7V7HMhK/TfA9Aij/DuTkxHBYlsR/WJj8XkJ/
OHYY4duWK7YRVjc8WB1o8QTwPeYdHiUe0M6Lp/5Uqt+RT/nv9NUPv0UuL+ggNCF+GoXXvVE+6qH5
X5EC/rXrVlffgDoFbleINvVNEWFPLQPcO6N1Ksr82ImvvgGVGB2wRGx16dh8y4fxJu3yEzXYPyb9
0opQV58A0uglXMxa7Be8+9EYeUozXDLAImEQKLxbVjxtej/w6vVLVJRyq3RPn8+Exx79atWWjfCI
xiRIfDARv+h5SX7gtNVDbtrpL+yxzq0tAF9//lvHLnOtZ26mQCf5zYx9W3fqq8ExjPtiyVkrAgLf
hJDGm8JOYg/erwAwKJyZMak4h0prbQ9jsDjEVqic+LwcufC11NkytSxrsrzw5aSsbvBDZLdgSbNv
MdBWZs0p3Ioka08MsCPvjrKcxMeXPpV0k1yBwjfG4bXOAAtP4evnN/XIh+y3svfDobNOm/MGEYsP
SNBgfrZCINm94xFCEx/ktHEuSMaaNqqiludtwZTVGtEalSmAN5X54CV7qL0p3UbiAT6/nGN3avnz
D5djW4aa40vM/HQoX4qies1l9QRz49ihV9ODFhGDY+si8+t0elLM/jv1zhMv07FDr+aGSUgpySNq
4neW/BS0yXMNt/TMO7KaG0p4p51cKpnv9PIzdrNdhkPw85v9e2b8w8S/VroqgV2KzNFjv7HU/HKc
5CUfKtcfgKZb2yhR4xCDMHFW2xLo2zYbiO2jj5qgEcwTMnJiZQ+qXHWzRMLQOtXEQBEfs41DpyZM
ciK1IA91V+9Dc5dyEZtBVQq87kEdnLiA31vnP1zAWk/btFM/KJUT+YJoxNRIdwUzSUKvvEhx+Bb3
rGcmBBX8QyZ4K+3pJ7DUGsxnKBPbxPCXFdWMkYivejv7avpQ5ZcJwVBZku75MzbVnZlvU2IcWK1F
jb5dlg69TXgCq61Y+56nX0Tbb7BccxiImP1PWXzrxYnvwpHXSl7G/IfBYOaWXBmw85YeVzztSWo+
8dwtZ5nf/3TjVjNS45TNQHU08TOlir5OcSV2FE/nR90c7Is+BokPUKTZpkoub5UhC/ekR2H2JdNH
2yswRMjfJBBCnpsC0nkXqB4yi/wpVSPqFVKrh27RKqTPtUNzS14FRe/SNF38tv1eE1gsaaz1tyO+
0mtNQRpWV0Z3UfRqmYM/6JRdVw3pFeD71mvCXL2UYdOObpsU/S5Cc8gT0qVHYky+yJm8gfR9F4Eb
c7VRIxmLeD63myeSXLKKJImomhMvKGCKEUFYbYo41q6hZ2us5KdyJ4tcewRAMO8mtUjBeUvxL4kY
nVfbGcz3vuyr96hK2rsZi7Ibp066dWZOAgk3iBmhiOcAWNaWEWK59WgVFJdt1YuTUb4OEPHvzGrM
DhpU902paURmGG9JpE1b4AeSZ5hZc5F00XiJzs6qvYLgMMxE4T6t69eY4Htc5L1+Y+v5u66p4VM0
Ry8OsLDnGizkla62wX7Q9XZnQF325DxB+FFgiL0r5Ixs726EdGIKc5MhUPFmJbbg2RJkgraClSrB
OB4MuqcsbqpbsiExbmdB/cSeCNYDdnPzVa8V/S7pmns+115HzgUBRDqo+6yDeCd30y6dhMJfoCs9
lC2s2qpMt5llhXcBvMa7uOrx0wsgKQTZfR/GKt9OKdPIBMn2AsqDumnAWXup3LZfJYAV93Ol/0I4
pO8hLhV3HBalRyM9igxBdRqOqAT7UHCr+ng6AFoEsykSU3pLOkfdaIWoNmEbdxeaUoONhJC/i3NL
3bSkuF2EaaEcEmhFxWZsypAsCMC3ONmtvanl44s8kP7h1LpzSIpR3ncOGqxs0sieLGNnKzcmgFxb
FG9REWqK1yII2pWiSi4DMwF0IKusyixIyFmRzRE5GBH1fc2ZdNgXJtk2DXMr8rHK9ESH+dYkEDPy
hEJWFtwYbcAvDrzo2uEbeg+IIHzvzKDc9oTavOmhDvhaI633Le1FQhSo0WwVIct7MpTszeRI9e0Y
J0SStZP6mButBv+CsOzXJNOsQwEAYEt+z+TBFDFiNiV9+0uGO7/RCAW5tPHbvcYAuT19YncJSHui
VywRwUUG2K43Q5A3mpRtqeDC8zIqh3Q7MXZkcLfVoYE08BoYjXFZgQYhQjGrCAx2Ov1ysMoDbBs2
vIIt1QID6dRvRq15jhodGjiR8IfN4aKOrRmrjOPcT1lUXBbOrL2QCardKLOwCX2YnPhSMDBZemYw
iqWpu4/aytmGfE328mATTYCRP39S+kK7NoAc7kuCf+mYZZNFIGSmvRupnZteoslih8CkJe6Ccg2F
01hZmPVpcAER1ZzYVY/p1awZs0SVNFEOtlCLO+IuUmerOiraUcPIn4YCBmWOo+axg04B4hC2gEO8
kj1uHYDVYCbrGAfNXGKgmiOVvVnd5PPXyWHgjPUw/2yNGceKnVWTuemMUZ6WVEtMCLadK4hfoSVG
cCPK9l4DVSnQgY/dD8J8guVAhngSwIx81nHDr6qRmDwSoYyozVRN3Ntza257Vc3nLdnucGH1mnAN
iEEa6XY5UarRjHWQdLTbWs17INolAZoVPHpXt1q4L6FaXCaxSt6wwdUUESEVTavBKiTSddtMkXad
z213VbeKtM3LhiJmaRMnMQNT3pjWGG6hWop7mQLhZkxMGVgRqjbCixwvLrSAGnaDKiO1yvcEj/lr
izbONaYZWPYQA/atvaAk62UurqtBhbA7zIjKCl740R1SybpIWtgFlhTCcTed0gtiY9DdoAdqvlHp
pb3ZfS32IC3VLzLw0cllqtA3eAvw0lWdutOMFhpV2GfbUdUaUCBC30qmapCQGs0gZULWr+2gelXU
Za4dO0Cj9aTtzFto5qpn8F+/d0MnngcxD9chUtyL2hLAdrvATr/2tRPcA5DvqZo0CzapyuyNUEl6
xkOPKwvojgx1CLY56Uy1ga4s64CjmMqrNhnd20SUg2cXSn1LugpJGl2YE60wFsS5jFQQlMIixY1x
1IJjcp1WM+/IKmiJZDVLljcTffkiUMPLCI7UPlV7fSs7efEo1U1xEelGfFtNSv4riUxseuN4Z7cB
65a41e64Ks2L8nF4D8C3g+uzHa+rnP4tT3R7R4yn9Kx3inQYRKW9iFyBL6KKcDNqMXObY0F+TuTv
Spz8kHPrLkpy3UtaRSObDRiIPoHCAL8w7OIs+DqofAByHZqD3RYz7B4j2Zi2DfTBGgWBW8brrE+6
q+ackK0Sf0ky0eKcleYNBs78Bplcd0fMDwiCHGhXg6f9IdPg1YA6ctwqimChaKzo6lQiuiNDmBl1
Abhoy/Ik1qrulPPnofZaFYknidxTMKR7Ax+Ke1YxP+TCBLJulGRZ5o50g1++OeRoYjdZZdgsVUcU
LurOqbPDFDXQaprlOsDD7JpIgbMV9tWLLNvF3tY7C5YzqFcnreQvA4SKLe26dJvqgYaWlzCUfTyI
gt8nCZMViFw9FJWjEWzbKhmrKyHFF5ZGtNumFr18CGZAIAAcmx2gkMFTE8eEKW6/NL0AdymRKQQT
ZJuVKR8vVuzAUmNCiDWIvEU15pcEBOWaO4Mg2anA8QmIFxG+ONiP21I1nF1fhO+9U01eaMWZ7jpN
0cdenEvQmYQcNw/wxck7YP2/iRQn8OTKTPfQLqY9UxCVOx1aRVO0PPTFkRkr0nypKb1lkwmBV7Rq
QudAspN2jWLtix5ntgsft3ZnXYKyh20ZfUP9vqxnb7HnCtJa1EF2I6sLDdfW2T+UatgRMt+Q4San
AphPZexJEdQPVRENnlUyknORwKLi+wFBl+jYhVNylUnOt2hOzEMR69J1Xg2PodyrHngxTqdWtBfT
ScJNoqe/mqm3LtKufLJg8ro6yzcKpimqkGY2pEddSqRX6p6yZ1m9Cd/Dyvx8ipOdQapEEk27yLDF
S8sJwvNSittYMpQLu6yDR1MMzfXMR3OzuDqdYvrKFDKARxn7x3qWox821FkS/8b5oNZhvdPI6wRQ
b5TuaNnjwkEhZAH+ibMHGpZ7WOslcDijpl4DSCp3dWGRv6oRK545Tec5mvJ1ngXLQwdHbNVa5nWZ
W+FVRYotVcdCu0xYkRRu18CBY9Ewvjt5plre0E7RcstABbiSTli8wrTgVno2WKxjHHZOkj15YkEI
163awr8bWfOGkKn92R7thxKAoXBDNdZ+RKqs7My+Ca/6ubpjpag+JD1JakTEEY9o4GidQ3kzSWr+
JQHq5gpUIttk0Jy7JmjEu6yngKCd+Be8e3lLZJL6OJsQTlwM7eXFkm1wEZkzWHPyueCDk3NaBzL1
doJvp+ugZiPhwdCuly91DfKkn4C8YGJw8FRtIJzJErw/q3hJYWr1npkC05L1OGUGJHoySmAwi7i9
BV5vXc0kn38n1DDZY2023RnC/MaK4fqOdv6Lyj27GtFGVymz7RXJ8/Ju7Ex5EwTFe2ZYxLpzjzbc
sOh20lRGvsI6r1L7Bq2pMu0a+GZeDYwf20PauLpiZheKpjEZ6pFOr3YAzS/E/CMK5mnySjsZvUmK
nXibGmB82WmpBMA3st55ZCfHAN6lziV17lsuB/Y1dGPWhCxdMOSmP8qaVLJqgrOsgtfmjZJn9Fs9
qXmXwcJIKxtHvRoikC+JnVfbcHH0ltYEqSlO33V5MO81rSFJlLLsbiyIb3bJc8sfnErPMT7k1NM5
75+iyvtDHISSm6iJtRubytzDh8gPdQa6JjREsXNkB3F7N1QvtUnqQRUbtqdZswwTnJVkE8TjBY66
FvjV8L/MncmS5EqSXf+FexQBwyzC5sIBnz085nEDiYzIgGEGDIMB+HqeqKawm8VV71hSm5cvX0qk
O2CmevXqPeO+apP+ojMrPeTTWt+Ms9Uc1ECGJPwB+HQ44SOYYeF1nGznWYHWvrgDcco9BoBNOPBI
paxRELLD8WYOHRDLXspt03DJ5MaiOKWa9FqM9u/tngQRswYfYENbvwS6JSw78MyLyY+wLfvMw3RO
HewtSkZzXaqrJdOBvpWJWef0A9TbRsa1IkaaGqB4zBd+AvRy/8jijMz47ozwtR8Mutd5qt+rfnDs
bdCkwUs3+GS8k+nMZjeYqBuV6PW2pOSIytZ3flbUhHUjpKpnutekf5oWU0QB+VDfaVJYB4scxk3u
408JADBjSJDzLnO9t2bUBKSZpE44ofHjQC3fEQMDzWBOHM7UkOBLYvHEU5hy68kyrc6pM3rnBYpl
3DZhftalXR/4662gRKrf0dDgnczawszS1oKE4PxV1Sx6gT5keGPk1q1e+9DYuE49ECPW/2As+HTJ
NmzIkSzltlvDb50ABqos2ZJUz43d9xWchbblgxp7EGE8QJjfWaQsVOfuloITKhj75XYCY7WF3dtE
Ok+XBxqo8GERBmCwXAK/MnQW1yZfELsOXlyXZMMr8UvnhUtOln3Q3NS/nYgrxnCr5to8GkRsb8lK
VKcm8MHWW4v7CFec7nh0aO0Wg5yzgKfvoe0buU1Ya8DnM/m8CZ79WNsdeXk0mjDlVcOemqiMKMCK
txssy9lNCY8VAaDdSz7PuDU4yDeTzH6ArgzRNMC4kjqwYnaTyp0FUW2f1+O0J1jL2uqcfeBakLOY
TnN7nYTKeo7k9oeA/+ytLLL0zEXpPzfdUBwJ5vtt0juoA4QJ7NeU9H7HUPSM69gcpQgWkGtlEpGN
RSR+6C7XhD91D25yPVAbdLEVYH5M1mGJ2hGYNwtG+p7JLB9+I41DP4n1e+lsLzZMBmtVG67EXzH0
gRn6VZWZcU+OvbFtVeM9B2uVHFqK7nOH5rsJVlqIuUqWTTCvVB1EmZPvzmYUK7LuU9WW6c1aOsn9
pGoVTy5bD+DoAmr7UmY3IwS2B0sMyc7B1XRMu1WxBOhOz0uZp3trSHDFOJPaep1+047HMl0PlM5U
fsB40u8PAxfUhij48UzsFuobFLirp5mrjl0d3PTmWF8GKEWs2YTLSGmZTofFwmgALaTnuajrvaUQ
qrx0yt4ExOa49l3/Ds3DIdFg/IDByEZf61Xvref2u1pVD2pybsW0hPuZfOE4GLL82rOEB+dWizvI
33dNUJkeCa+zczIbOfZxl5o+o1PfkLuhC168xrei1c/eghEquEnUvzmsf+m73kqZvBd9Wf3AwM4i
Nfpx5s9mPM7EZxLV1cio9OYPM2ncY8Dy97boliyyRRXA8DNgtaZrGgNzaXd91hZb2IYTq0BTdlmI
m90FZKbuUm/oIO3ln4uQILUEtghuv7+J7wNgW0u9tQa619HusxPy1n2B9w6FZK23WeEr3tWBkLqS
qghYKwEW5Vi6T0oocWpqTiun1odl7sYHa52NXZn9gay7cuY17b5wljuaIv9Auz1F/m8o0Vg2r4CZ
b51q4klWvaYn8+bXoTf976JH+eKda4OHgnnzWeSGeJAOkduePVYvxCo6d8mgzI1vd/NmalUOqEnh
bQeOeEIusa4ZLONtY/qgW83wrR/Xqy2dc+IwvQ9gAsfFLNJd0XjLOZEF5BDCWZ5BAWU3JqXpdz7m
qEcGcVXTAA4CNMxN0eTPfGZZXDrtdzlYHSJSOG51BVRiaYaXZQgeKcjuSBCgWbbEZxaWT0NV50cs
vCQ6Gxqse+IGNLcJV82s0R4W4DgFNzgvyw2EhyjReQ23bC2B5PB+bnzTB12fGT2QVdBlrl3PdwNx
fB/+bP8WGYrQtjxbomRWcde4u6wPL+GY/8JMDP+UT8nIf+NCbR8Xb0f5BCBDZkjccDxerFDGZh5c
hlLY22Hw3sjIfHYcd36xeVwP0P3Uxauk94TAn+2MWg57UIBio8jx5ut042Qc900fVN9jOlpEHfq6
4TE0m5OEnbrT9WBCHrS9iGag26SLR+KerjGdbNwKI7Zu7XvDNjZmHQRbu84UkB8c18QikzNAFx8T
vpvukK3a2JQgfCvVkkaiYF06AUQYvwMdVFIHxeTi+nE9OEtkdXP12snQO42CKe8o3Rh1OL8CfVk2
vp/TNJjpCTIw2LleHrh49K5mB+8y5oVxv4ouf7ZzPnW+6fD8S57djiFprZSst35AjqB2XV4v0qRh
TNFBUg18uQPE06yB00CFf8u55cUdl+dNR3T4mDQXH0ripU0hhHf1pDZ04MZtYi+fRBPLqGopUlzf
nH5B4eXecMDlle365f1qT3j8Hn01hlE75DArA2XHTJMyQjbUl6W6N0P+mhHN7DrNGPwYckCtU9Y9
4KSzsBNSCVL7Za18wlpgRMHmuXSaFSHRjxelFCwyHpNN34tL3zjAScOp38Ij/bK52rq5jej3cgrG
CWBMPX5MaCg2NSjEj3vHBZo+rtVyMCuVvXpwj/FB1PK2paE46qURZ6LkQHeTJh95Ycj+WStP/ipO
Xs8kV1j7znb3Flqnb3XPshPBXVCDimuEGZy6cEgjQ9DnEbC9YbZAhvQUmHHheePO9MJjJpt5K6Xg
tC14mk1XQ8Zzdf5lkaxIaukzTwRXoAFDNHEHSJjCPOiBbCySaqj1Dt5UXiCKfvZ2curKBjSVB8za
mM/Zet+vXuyb8z6T5EROvsbj4RppHLie2jmOOHRirSLfCDeQuX/rvjdMwYRF12E8LZz0S/Uwrckp
CIzi4IOqQYUYUUGKddvZ4XngghuGYLfgCE4JHt+uPPPEb6rbvLUvyqjFCST4MyPTOxJ1zvCL7/ue
b792EnYEClC1VbnqwzTpuxQD1KbJszGGKl/fFQXEMk3q+WOQeujg2fqW1qLdZcanavPP1UbNd8g4
iDyXcUhXaLZFFxDxga+8P261npplmg5gEPNNRsRjJynTOqIny/ZlHPMnUHrE4frPpVPHXZ9Stxr1
u190f9O+xD/NZZHUpfW7i3nJuOgNP7NujDp9YLASrdV6LxQkUCFUFQ+CEdoKAwIjkHyZjfEnB0xi
e3he23CmAVIPyAXFPvd0EAcrGO90ni70dJdSm0Ncr9Zhxv0KsiiRkd+HxY2cTePqS358S0Pnzs0z
+C+qVwC+kVvL8HEdTIl7iM+MkHLkT9I61oEw4Y7UXAKNHt1xIeA2SwiLghwXKpQkLdsDgct4YkXl
oTwCpazLcXjtgn7ZOjIh06CXl6IzD765vrFLZRLZSZlEjTdC2uvDaCp/wbHLfNO2WHat+Q/5vgcK
SWMjaOTBP355KpxO6yBH1C91COZ6X7fZe95lF/rzswslI0oG2T4lln3u/G/XFa+NqU62mcZqvqU0
iEHfMDgIi+xMfC1eYAR5+hptkprq1X32Wnv1V685LkKr2Ck7e9PJ4J+dOZhOwYDSJ9LOvqlE84CC
624wqj9BcELo1eupHxQhpQbLz4ZFGLvw9XsmOF06e7ghtJZZ2nDnLM2pb9J3FM9mk4WfYd0ggLWg
ZXG8b5RVXczuF2uUWdZRKgGd1L4pEpXGU8ZKyzSKWzLv2yhVlvo9m/JjN7KhEa6vVWgCctftfsHO
UpNmFY1M0CLfaTueM+GcVtDIafpIlMnZMu4s/cuwCz447kES/tU9BDTM1FR74zrczD7R/E45/01h
Ne1lwxGxOMZPYRsHS3jdkc2UIy1PDV+0zBmwjOUfnTSlcZpgnrl7lmJy5OsVVlyMG6xkjl26BYW8
PW5o059bA/A5J7OdcmT6c4iDzVcfvdDfvcFAitmmfS/F9Jz8vqpeWDaMDnzr0FgANmVqTPh52hBZ
dkqyvwVr60Y3XhdFi151VBC0+8UTqv5fozTag8EuaedJEZdFe2/OtL/CBR4Nx3VDdK+7hVD2jiDu
xaK1fvoSBBymQasmEi6V5UDMt9dt7aSp9l3yJ5tmOh4ozMaseuRH6L9WFkROWd3U4QXXuBmZE1TZ
nnfWmHpychf3wWCwNZXt35H6zxQkmwH76qhka5xxCyCkxnR2BkZ1Y/BbeEjeuRxN0Mg0Vyv0DBZz
qvPERzQtY+Sb2bkYzTOR6+2Gnd7pkJfm4+91Jrr5PJqqviUK+YEFma20h73vjK8EHfub2h/Cb/I9
96bHhZfQCDEJ/0qJDo416O0ctJIJSP3LDJpfLhRragsBaEZ5F6j0wexouVu79hlFzufcS3YT6Kbt
kuSHqjVIJobufONmIt+HYnjRvfKjxatvmGyWHEMMR+yJOJOEghp15k9TYoGDG8hOEbTNVAUEqeXv
SF1oY54sfmN2+fURKLZhb7xmqreeJxfOnurRmIsn07X5fPqr7WKLSNqPgeeTnPrhKehzdyvrcWXH
dP3orPBPCeFOhP0fJovr1ghEG1n1XMdcMF5k5M3juIpLbn5bjvKRSd384OClvoy6KEHWDm5k1KHz
PFOsb+1eniBRJ3EdMMrIDbt7WDrXjduhOVTZQOskM6BzAl08yRkWGcQzf2czuMW2NF/byRhiIwdM
0S1VFbkrlrTO5oLyRd0+jJLGCTqhTy+5qFe6wIeE7Kh90RLoTvpKwam0OIcgMVSU+VMbmY5VHLxx
enEbo7+aSZZs18DCgOrWwy6bi/mRiPLiRU45wrAj+8fAR4qTMtU3zPu8rTEH3qM/Tv5924zvnXQW
6o/AIuZANuvd3AzJDa2N81gZmfnETWA/+GlDkebP9wnDAnJ+VIAcPlKieNJ/M9ep2/tVX/NZc5Yn
prYfurbW23+WqiF4Ojtmv2e8tFyBFyur8RD2S/NkL42zBYP60AQjgSnE0ALYU3VMnn14r701OIuu
5iQhf2qTOdknC6z1vqJIjrxVE2BgMbzCdyD2TBYWBs5ueli76gkUOwgRy57uS+V2VIc1RISRlD7Z
IH6nJSkLRn8zURqcvdbPIoNtBcBuSREX1piwe9TOB+jHu9Xi6V1kThi6stM3TmySx8f+Q68kbm6a
gUFKyMJuDA9QbE0v7c5W0TpHYxZim43VQpB4ey4rQSh/LsJrmYaAL+tkZNWEhbknaTn1RYg1I5WE
LEq/WO7F6DP7L0zW7GwrJ5vRzbkoE5LyiG2/xY4w38N8/PXcmD/2wPdV1K795Nh1GbvGwLhRjWs8
V8ZrNzMb0EOp6CYYzeswefQ9B9lu4uBsI14Pu+MVzJcYfcF4JisDYWlms5kHKKc67N3yMIqxO1gT
mgHqoueCgAnW8yz5ECdI58c0Ac0MZC5MRQzRlzFD72RPkCWXU+MaQIS1q++0/ys5ONqP+qSsKaSM
7EWP5GGuSx/eC62fUBfAezI8dzjPk/GwTll4ndcgvYhhqHYJcN1jrrXaT1m33gdCi47CjXSs1s6S
m3mY86M3Z/ZnB9IhXpNQXLJcYMkfHCZZrfN7KbhS7iGleVHBZG3PrNfmO2vBnWZOkiHDJsGmg1H3
nfQOgUBTZVEg4h4R+MJXM/mju6Q4eqErjkPXr0ctRudCiPTqEgeYV1+a1+qW39w6kezM9cWbBjKb
yqG5WbzefPCbofxwCmGfZl3TncqkfXUCbf9hSObhfEmqXc78LsLUxV2BYvqLW1zkDcpnGoEeFtc6
UHDrbLNCQfYQUzP2Xi+inuc9UzC5bTOfpbmi749AUpHzlinYM3u2X1VlAjTmSzmKoR7OiurmCaZJ
8RB2gIfTSSw++/KZHZuQRX+HbbjwLYwt2YBhxtKdEa/GKO+AYHY/jiGrvbUit0ZzAu8hmhJwQHmZ
QLhs8gICQd4ZKPnDmNDPccxgqs53+YgZYWONjX9apyK/zq2/fhPlPvCOKDI8p3b8VGZHf9HU4aFY
TE5GeKT7NE2cvzz142VKnWqHazF4WKehj6AJ4BF3SIVa0KNd9z0FiHCjVFDvCO2nxbcaQnYBsANE
3vbNMMv94kt+Bi1BvC59pi7anuXdUKfWxe9TI64yv9nmzrDLzfwXqFIOwb7j74kjx/ZxvXVz8Dk6
XoVsjHCdjeNvyEC1WgYCtRAfnje3lHt1s/xNShyhBRPdyEjr9BOIhD6CRPOf/K7Me4JlHB0L0c/M
azh4GUOj8aEGeObEAxAiAzZB95Pz5Fp53V/hLJUeZjgn+ARhUd0zFK0/Rebpnyac0K/zBIFNBO7d
oHwO+m5Of2bPKR6yofJjf7QZ+yWJhoDOq1eqhkmOZee7yqHMBRS6XEqnZ+9m0efSs9Wx9BwME3Ph
da9rw+UTln9k6qf9r3JTHgzR6Uh3ilDWEJpm4Rdbjbd9m8xLg6pksC3Q6ID99kBemYu9FC03Z1g4
PCVm8lhCWHxe1ZKynIGq0WyrvvK+nFQjLRn86ameyxNQqowk4UHtBNS2S+0OZgQNYsBwhnknQe3+
NIEvXF2CgzZpN1uo3ZmKmP36t6PtkG7SqXdjUJ3a5LQpHIxydf86kA/YbENsyfMJQk6QwWqDm3OT
6nSAf8vo5A7ePJNhMC2Pfd/iDsgMfAIhv5uOjfP+17O96+dq3dkTP5Mxps2xZVU1loCQtkbR0a/7
jX2ug0R+5sDzdqYsX9MGzk7NcWBE5IG5WdxZdffhp17zqvlgtr47c0WwWkymGu6fZcJRs8mMGqCL
7D91oVLmoVBqAn/eszbd3xWd7iPqcHEQhFZeS8ezX/xi6A9OtlSM4mz0qbml3O8hvqhZWTuzSYat
P5WYPNxSR9XaYlRLJUNxi4q2a5YP4S7efjF1smOUE9A/B/7WB1cb17lVYMRnaLzCFYXfYDA01uFw
06+Fx9Y9A6I0IX3Z0vYAUsIfv9sEa50uoRmPeH42Wck6yxoGErbsjNoFk+kGyA3w+sG2gbbbDk9m
Vrux14cvbhbwOnBJl+/SVuq2mYMvbzDVReiUk6GvTa4XUT5z8E9b6SF8Dk8m+U+PztKiF6jGPiaj
X24c6RfnBaHsUgtG55CEDTit6qeqQF5g4qouWucdNW5OHKfWw6PGmslw3dUv7pzkTDlNhhykg7OL
XKDW2HXT36yiWGIrEbSDCe+/B2mJJ3Sobl1HvfMO+Me1XeaYtq06zFVvvhdBMp0WqZkp+9iW+iE1
n3NlYOIs2gdqsjZatKj4/KRxq90ecgo0thhzmkVR6GHUaitM8t5Ivd44NNcpLGYnx82pnPVjTPWK
F8gDHM4cbevLptkOgaJpa9vwit8/3w0+JbXBiDtKvPJbBm2wn0KUKynN6mCbE9YIb+zPHndRw7hN
i/P0C6BvZ0c8ZICXjnMzJ3vbSN6SZBD7WRbGZZaj+AThyD92A8Buf3KPkg3tvWNm8lioRu3bZkof
ihlxYDNp17hm3aQjZ7Knr6HKl4bO1nkMZ9ERNTytWGtk1u79ZGWWr6avwB7xD9Py36VlvrSMlwPr
4qZ+Hi0uY6kO1OfJwecD16sf1WfRJDNf4UgzUYbhVzFa9bnsHe+OiE48+YXxNqZLeRk6ZpPCEdW2
S1CdDH8aTiZ7e3ukv+W65sYYp1UNGHod1jc7lQwLtBIXy1klGb+52He6UjutbOdIGqeINRfEe6br
HWa3zaSaCf0EeFGG1cIwxwfUdLTw3nY2o6G622S2im0mPJFumGr7MV+VghAiORMtccsU6DtlaLd1
pmzatZDacBAdmYbHOlgklPa+PrUr2UdSm9PTVC7d1piW7Clb8Yv5qRi/AoQqlLdVnQBBuVt/SfjH
NGMMQSHRbNzZeeE/7U8uF++BUOcviYGSz3OY9l6SlZ8rkXjP2ing4rR2clHjJM81zk+yJuxw661s
PCxWMXxamCs+DKf/ZVuCSIuryXwZ+Vvt+XSdhyRt1CMIw05uWjVmW8DyXZzMfZzORrdd6io5WxMp
Y2IQyyM7kgvxcY4d+0tZ3yurxQVVtNjhBRDt2zQM3ANJaBTgyhpPuBfmh9XtmjiflyGeRBfe9Eym
XumXaTOlY1N6lb0Jo66e213LRPcQjmK4QF1ZbmmjnwHfLDB4GN5srHTsLtBqnluQzZHoVpDMdvA5
Za44K6KwscKgLjN9LJhHYohk0fCB+JwPFx5YkKQ5ekCGyEpOA9qF1+ofU6zMf4pqXDhU6yGmYQWA
LWk0COoz/wg/sfdV4+ZHpw1bttqYGyYbkaZ2F4EhnBUJ8PxyWTbGYXHT4hDYnn81ZP1h6AX750o8
3cELs+ZSZQvmqIAlR7/tc8bLbc0Q1r23Cy+7s2AVR8rP1P3Sr/NT5pNP1zKyY9uOsbmsCr0vcuOj
nIMcyLZyD27L/KT4jY3cE5iYnsvAlTGTUTu2Uw4H8kan7op1+Xkx3GavnLY81kRmRlO9ssO9uu8u
/pVzVk32G7RHoI5ykrtwTl68cv6TkdsXF1XlbHFFsAcI6uisEjt5aIrgYLpXveK68LL2w/Cq7NoF
qn5wlcdFGagYB4u1ZgYrgxLyuIfhPWWAsfFK43YtIa9Vjv2n5UCOuN1/cuB0g7tPu3vT7oerGJr+
6rGYuI4exEMfY2KQyvDGLJc/vQX52WonFN8+D7i7xprbFvGurHz6nLqyg6+wI4RtM/hYquTqeICu
zH43Z9DlFsSK7eDi/+xDjHgsWb1NfVNGtADk7ZiJb8T4fb1HjyPwVvSFvOuwQbznWbP+iKWpn4SJ
G8MfRusBd0fBQTTWiO6GvzHSKX91jZ6NTyx/KzWyscT47TFoGuKQjEYLxYw2cFu7orwfyhlDEcJt
x+wv8bs/oWA1Fs9Ou21xYh0s5rBYtMHCG42T4gwGUoQFlutDN85+YS2VOZfR3oFIao5zKLLD0iQ8
ztLqL0SCfwa4c6OxSudjWWpIZuuYMHtPU/044r7b4/jixtLQs0IMiU+d2ZQxpf1yaJM8jSwE94vM
zDTCO4HsM9HleAxVNv/Mp00MtAlLDeXRMi0q5SFBbvMtAzGxWI3wVs+U4zrNwz2Q1/G7Y9JKU75i
dxKQHfspq186z2kYiKC5YtEtGPS7Xif49nPW0SEw+tnGBV/Hwgx9xk2x9CAgWLnMcN54vCdrqveD
p94GOoufHkn/Ojp5lkPDnIIfvw6wq414eALZFieVhY8zR+fFZB+H0iqrH3UlBCn4ISrlkC9/Qvyp
p8ZgqbAtkBMnl6WcJJ/y5wkjFQLVpM+DajFGwD/zdkIRs2WBCOKvhA/YWEJ10+NfRZrPsR+kpf/g
mxUWEwMQWj7j7qNoMfet6N4QI+UeNZU/NMVIvsrpm2SR6k9oQrWnJ0+eK3SufditzalZi5mrLaNJ
aXlWVeYtBzokEVl2pU4h4K54pFF6WbMViEM/DVxJFpGa0ktPXlP0p0lpVgL8HG/HLNxpHxRVeq2T
OvycJlQ+5fXJ1q9mdZAFhU0zNTMICyYep1VP4sDixkQdC3xxCWnZ5IKnci7SNUcuDrp35TrrduZY
3HiwVS9+xroixZEnD6DNMGI4TDttK8N5JN3h7yCMGdxk3zRvyNfVw9xjA2kyIzl3hCBtfZvZ72ql
2eNQj/oyj5griRZlc6aiR7GHKWQmVnoPviUfpdnBA61z5nOV9Y6xBopZwb0Y2Co54Jtt9jXIzOPQ
+ji6nNTON03qOY92GnSXBQcdr4Eqoo5XCq0HdJ0WTLjg1qHsG7O30QQJv/K+59fEwYxK01y9DGDM
oA9oD/arH/RyG462vhVdkn6k/PsoDya65Jx7tGkTwjyWbDxZVZBve4KCt22YtjEJlGlUuqgcKfls
5Fpx/KLfP7oY3GNSNJkrpln3pwecQWuQ60OKfTuyjGU8T9bKDnsGZbEOg34HYHf+8d2E9yHkMt1z
E7XwZ2F6YjGHqWH0E5spfb6mW5ZyOKL7rES6SZfXPmABHr34azXHcTsBVj4CNwQGSXq7cXC87kOK
jjEmhqMtRh5BAVqmmk0RKBzopix6+N38rV0ocykvLA7iSca5zuS+4y28mvnKztFoDm+MkMttU7AX
utK8Hs0l8E5lG4CoBLr+URTl+2SZCJ+S48TxWe1ImuXdMJqVBRnHxSHeA27E3/tQsMfAIn3J67y4
vlvgJgFZ46Ujr4PTBf++cfpfwqg9NRX//1cy2v/FUNv/ba6f1d/+X3/T/4f4tN/dv//+P/8HP376
t/l/6Wny8/s/I9N+f/e/E9OE/Y+Q/wWB67qhGQiT/U/9tx/+7b9Z9j8c3xO4Vm2Q0gjS/weYxn/j
uJygIVg00/K8XzTC/wam+f9wHItBNL8Weh58be+/BEz7J0fmPxbx4LXxY7E7yR9K6jM7b/+yiE1G
G+sbWFpYJe2MdhNYSaWPCsm4xcUiuSQLzGjsJgVDVTzZYSPvM9SDDahIQsHhDBURI9o1fIJC6DoH
zyNPkS0oQoXP68hm07mp8+5B+OvKeJg7LETJ6dxkU66rMSwbs6gyvESKfvRZ8m4MUWpkFvcrlz+y
W9qmLjfFUHo49yJvzJqzmyuNkAesESkst9nWimcEIq4iFDERlR3r8YiamtF30NR3dFFqX1dEN5Ex
au77zLblXhuiptQEyjw69RJ7RUdXWTVmep2Zk5tXh8M/0Rt+KvOC17t4A+MdVgcUS8t7IxhYfqZD
uzLdGkhUM7saU5Zw+m24/K43XlvfXTHyJ89IjwtGyioBA0IHtLqW8Yok7cWFbyz2gx6rVeHOAej7
ppSX0LNyAhJ8UfeAW/lBQTJG9TB25cVswATLKEkr+7ZWFJEPJqcZHoUcKG/7Tcpg/rfrDDN3cTMU
DqNus3bSR0q8wX1wDVZo3ttUNcsOMjsZdfasvwGqWJiCaU3/yM5ffoZycYicKkcb6KJqS+/WWUrz
0CctRaBnJ1W263t3vAmqes1vXc+Ze45HIW67HjbtYfWkwQGW1tbChqSp/+aoVO19CT4ITGQ6aD/Y
Uty3T10WJidlLH78e5QdiLHP7utVFwe9QFVyB+KeOXD7mbGVkPbjopEMWrw1ToUHlT18PA1lG3pQ
vnWRzPgriqxuf9QwNo7azDX7iaRjl3PFdg0Nq+mcGzvUI4ZsNiabaBlEt1iE0SAJTPgaWeFl2mjY
dLixXyctH2/KHjhzVKf0t7PTiOA8pFparNra83JMkTz7bUvgmnEeMw9PzZx4wZ1IBo9+bAbEjTes
7ZhcsY8xMS8b0euSAKXyAEq2q4/48vXnoNcfWQlNCT3UcWn642O4lOOdn+sxzqqANUmWINoLczB5
Naqqp5bHLg5pW1VXhEtMrDgNjBsUEl9Bk7CXR7J0cwUwdVEH/MzTfSrb5Tb3fJduf5mNK9tr471u
astHLxJsQ1dpmb6wEFofhGzYl2Cwbkt29ypj70xjy/o0BIxH0YQwZuUgOyQ94dzPwm8/0W6994Qn
TEWBb7Dn2oOIw5JrrqsLmiFlDwnSjd0ecZNVAKjJjML2YId0bVlfoJbkYzG8eokrn2bWO69BwSeu
aF+TfjjiGuyr7nkY8RbM3xLrarIWzLzQrirA3AM2sUVj1dbdMH1xODj2uE0WJLZwM+e2tPuUaoei
p6o3mpq9FHsmYnNg7W0GtDPb5ZZO1w9h/S5hnSXjjOEx7PMJm1tJtQcVODVysSLcqhV8fBH29dj8
tErbE9Qto0hoRuK+wvFxMecaT4q7aZsA3+m2Dpl2ZRuoCXZI5Eswdr/FPFb9Chabhe6zw5xqdiC2
bO3s2KKowxKoMB/+Zh3M4ilJTX7MG1v3rtYvVSKDxY4cUmMtwS0uSxP+N50PbUbr4Hz1JkGCRe/X
k3xuUmYp7OEKT8tPJ/xf7J1Hj+TcmaX/SkN7fiCvIS8XvZjwGeldZWZtiCyT9Jfe/vp5QlK3PjWm
Z6DtoKGFBFSpqjKC5r3nPec5cWe/hdD7/A9MsVX+YkSBRjmwZGhvKUNP21sw8Gu6D/OkZeau2JEM
D20ys3XL2qxiMZRPJf4jjxNV1Gr/c2h0GfOsboJTGabq2MtYbKrKLb8nfLkbHWK7mfj0d4ku6rMc
C+fZLHbeYn27nFDLDFlw5vGwCM3xX/AH3SJbtGfM+eYpsU28W+gT3repbAvMFmZwjuHg2lMwT92H
lKTlylaE7caR67Abp6Jky0Dn0YYSrgtbNSy+ASUL7uN+sdOGIxY5ygpRUPZxwBAeKE7onJIHVAk6
00R+inyLrFvHAJdqeos508/6O8aBYMtJnrTogIZIFLg8tclY3YQ81bH2NOvykrc6Ad6LQWWPRip3
0VgW04bQkzgK2yGQqEWEByXb7JiKxHvVefm0Yr1lbC6Hcz24Xz6Fli8EgQJJJgJjv21beRUmxAOK
JfPLa7h/+hjJ4Efv5U37PYl5IJ8HYi7NLxTQrrqt02r29nQN8IX7QdB9Y+BNmNor3rkfKVo8Pb8I
lzZOcEEq1n9toeJfedpln9r3hfPuA/mKbzDhW3OIssyJcCVZ0syo10CfYhGMNEunGP1V2tnHOVjq
Y9oiFBB58e2dn6/Yhekqp+JAmMAuh8uGEGivG5vbIkWVw0vGM7Upl/6YYYvcNi1pxDkOM3x/Ybk8
9GQ3gFfZgTrPucuz8MqnDtjP9yg68oAriJzQZce2oiccC5Lt3/VwARpNcC42LnfnY9k1wU2U5T6K
4hrobZeH7IRcqukxmBnrnFz2Xt8nig5drFc9zXxIRjWt30uOf9a4pKKjpP8cfZcv/2QTXjebbE3z
9Sf+hiS5i/J4Cg5LiZP6GKXpci0LXxDx0jrAR0smcQmc5GtZ6Qw7dqttueuTnuTww18HyH9phP7/
s4kYzsR/P0n/rzb+XaSf/zRM/8cs7XnM0gGvCkHJig7EBZ/2t1naMX/4PgvC0DBK+9pDDPzPaZqO
YdfQu8R/pPr7BP73adozf6C9ehQNGQ0+wvfVvzJN67/21/x5mg6YyUNPs+kOFOUw5r8AWdgeRW2Z
o39MThPnL63bKXU7urPG+koeR0wzaNc68sjYuzKyTXaMQ6SJbXz5cZHgeS04vbwT4eJ+lMsUS+7J
0q9x+AdjJ+PyvYp7LIqoTOlCCs2l/q1sP7Nk8NxHKAguugmCazqJ73oOG0JBSctr7VL6Sek6qhXX
t3olhTkFu8JLh/lZdhaRcioHPcKbm/S4Nyselk1tbHPdJ4IxOPMKJExCPKTL8460qgyTmAdBD2Xc
U3nJq0CCGdpyQk5+xYRTmmOVZW5ypbLEqWFOp9xxo7pkrVfcR87Om9dL/tRYDKFN6I397WIdTGhb
Stt1k32ofq7ZG8RJu/qnAAtN9o1BrHG7fXExzT477JPMscuVjG+boZxeClCv7PkcllIPHO5Dd5/0
di4xuJC2Okw9D65TaWp3m6cjjwOMAfxbisTTxDVsvfIC6Mui3A2V1Mw9DO2nuQ5JG5iiXC3v97bx
jh5KDaNFIO14VLIjDMj4j0x7MGbGZnTo27xrkXSboeiHfamFG6/nxknHiFxYXyv3TF0yyQDfuQw7
wqNeM/cImDYlmfh9k9Li5FLEbi1Z/kMzLknSE2X0vLY7x0LRebgFzWDn56V2g/ihbPm1A5k4NW8C
uoYtMwJeHC6u0TblnYsuDiaibpkxS0yEEkU7dmy5YUXHexVUJQl5p/KQm0vhgPyeHELSp9KTTbnF
XN3kh9yfg3UfVhnBuLRj3bvDj9IQoKRg9q7RpnOO7jArcDWWGhgs0L42jx6umWVfFIU37sgGkbXv
yINpNuOl9hBdF/vq+4v/GCPVfNR52BvkbiNeyQ3MOMbyoH5YnQIzfxlX/Q0N8+0tOABjNkHKO5FI
ukI1GnTtDzs6cgBmebA2v/VmhLvmJnX8FeA3scfFC2ZD7C9WAFEykXfbguRUhc2/K3x0rWUpUKnK
kIhk5Tv3vlORlZ9QXzwqqbLQnsnVJ+9zxu5v36dl6yKq+ZSdtNTbeRttpy46uOXc/cxXzQJ2HR1W
JnFSYhcFKMNuQcR43y+F1ajkGaGYLUYk/7uH9tdtGh/P4ja8rBc3MWSFfGsMqvVGEwzHCRmng3ux
L1O7WmUxCs6UBKDNV3Kcnx1/5/uIeekrNxkdniySceq6AfMdq4wJ8Sfu+wmcY2ccLqLYZk9hVQ7D
jua8St6wuE0+irYJvA2iKIqgO6dgZGQ9hJ/OHGCwy20i6b5peWLSRMTSEpcH5oJgHAp8dHmANdp2
FjuYU6zX1u+az8w0ArsY87RamHN5/nYDu8tVjWeVFxLJElWZL423pd8cfMZ5amAH9iEE++vefCZm
LMOz060wFrF4Vh7/pbjXsDu3Ree/DKir7n1UY7y9NBqxnIPsEFms1OHYX+qTTDFEn9M4jTNqcdRD
ecUSwhL/18xUZ7ix1mbdJh1sy3gX+k646nvKwRA5d7poXXmK0X3zt65IjD2F2DhAY+RZsTyl6+iV
hGmTZL0uq7rDOlZjZGme80QGxa4dM4AOLF3GBlYtdybP7ctJgCFmz/qAzMbcecsynUv+eMJASAAp
8jemcpXuI0vm7swpNqq/IY374GdQvMO71LO0lY3i8pFtUmSS9Aemq9C/J08UMmP1YT4hSkZG1bQF
eX3wFqTsDU+Xh24JGtw4KYaZjDhM/Kt0uKla6BYLOYelHB3sv5ym5IHUZ03Yyqg8AJ+TtTmjX6nY
XU5NBUrSWvNJCkR8jCD1nedxBCPCg3RQjyoicf6wzKX3maxObnZ2ZhV9xPDFtCZzTyTvXumxGFqm
aBBowVOxboC4DwnILj0Vd6Z2luk4kK9SL6EZWrNXLGjAbqgpfvbF4L0UrsfxnxZARvHEsazK6zxl
yU2+h4UgDrF4YdQKopsimlF4LvyveKcwBPAiqcU0kvXRdcOtWNXsnfASPNZKYMuS7Tqxf+CpxypO
NekVX3ESYhweubXw2rGAEUPCUlYJQpl4e9sgoHNLU8h2RZQrVFxCrYti0Ee196GJzFksjTiK+LAd
7bBp4e7ZFmnRtMduiV1OMX0eFagplqUzYsm6bqa6jKrDwKKdnbUtDJ9NUhVPSZFmeqcVdb+umub4
OBW8OgjztPFlNlUNLvK8wr7mKU/R5eBI/5YkGQwBb6yNPErSmF8lp03ygGyFOZGR5od+kYp4Z8sY
490wkl3ANleyjQinpr7F37O8OgV7ykPBp5nfLSRgNGtBNL1+g2HB60jAKD5x102L8Azozxzipqns
UaRZu/AELHBI9nnQ+cHepeteTnubC53zeSRue2/9XmFALVVyWXGN43Pmg2LhLaC8r8FcTGSpU0y4
6pRP5AE6xqw4ecbBQ5GNBhN1GUJU49MdX5aywxirLGumMWv970lDlnLTaJ9jGMummejravnCgrn2
on2M50dchhw/2ec8ip5q2+b9hr5mHCNIPvOPVUQce4QTyUdvri9Hqxqz8t5juPKBjnRBd814Nbf3
YbnyPt8JngKK0FAzp58FW9Aux00Cvi7CXuaX0+ucTZz1cq+Kfq4VC+Gtm3bxS++Fi3cdQ0+3d/1Y
N1A04IF+qYhT0nZMgDltaejiQFwMvh4RIZseAB7zDPhE3ehT2va6PnZl2/u4BiU9HWToveIxUkvu
nHKNDnYwY8UAuFrfr+499gnjARVmDjZ+Z5uD7h3S7lFakgCk5iPfygktFijWgsu9rAraDvJyGjD+
Gj/+9HAsVDubE9s6oRI6wVUfqvyjFuvS33skxusnwXGufXZA3rdHvKHtF9yfFW+GFcRVQI0s7jmf
6J471KWAIpOk7QR2PCX8yMaL7MM5NdkSfqZ2prW5l+RjH1bI6ji8HKfV71aSSX0Qxs1IzGQM0Wm6
wVoCH8rZO9hvcU8cEyQ7CviOfsWP0XEjOxIQILekm2SpzrcjW5XuJmqT7Ct2tLtcoDFBchSLB8Vu
HYlvk3+o+ru6ddnxNUVMXAIGGC5zz4A+2VwWU9ylBW/GMy4rFv6mztLi1Ha+uuVFC72HAaiIEHL9
5G0t8vyRISuilj6Wg7eJ4si4V7iCpE9+Z8GjMyIKf5iclp/tjP05Ajvmk9WeQ4bobUfw9JN2Oexh
pupVtfViSgyZsUqAFLznsIeOY3s/wD2JN1HkjZ8MLwsSaAKLH2uwwitXLy3OyZXaomho4sf8spje
VX5k4Zd6IJR2iDnrB49HwApjiLtpnwUt3pHRAbNcSj7XA4Sd4D2dCmANU63I6YXd5BBAl272JWc1
1sd6xIxIGEy13+ZZ5phbESA4AoN9+Gi82v3B/8LB40pnSWEvT/wbB+Jo48ZnJWJOng7wsKyBcH94
2p9YMAyodeD1wJVUZZVbHuKD/BWACuFIFE8uwUu/btNtUcUNcYsg5Y0ft0UFUIB46Skux7jF66/G
AtOcQ7FKMuTt+1IxOW+JjVC84rSWzMiQNOqTMk33N3tkODpVSr/9PsNnisDpjFhgi8ofybZz9Ph7
bdr/nNz/QgHC/+XkbuOq+KeDO7/970swxRE88BnV9eWIri51b39fgnl/+IEIMIcrX/N7Lv22tmr7
5N//4qg/JKsWtmBChEp6nv7HGszh5O6i1bguyzBz+SX5r5zc/Qs89h8Hd+MayV/jCsm/0ZUuWCZ+
/U/Iyypxe6lUcAgy0YMbKlZcuiAKhnQojiCK3YcyGvUz9mhe1hlg9qvZCTXZtSZcfsWOHwyInab8
bBbJOQUW9Pzersl0D2bA+d6nHH7ZWifTW4sHS227PpvuVO8nhpBO35ZbFTIEsoJqnZ8jPnKadJwM
v/OA+S5jvR7ocNNmS1Fvi3wInzM9DyAmeVzOW6MIV0IGDbU8RpOJwzcXk2yAAYAhC86lS7I0T6Kv
GIcp+Pe4nJe9V8Bi27pdkX5blqypeAhDXOaMVWcvAaebYAv1T1e7ioOcy6aBkOZubN0Z0BCEO7XV
UlQNEHRq0yCuef03tm3xDJaPmoV91wVIwk1c6ZBH4zxNJDbztjgGrsUUscMBjXWF86bIwHbUMrNf
f7rkHv72lf2bRUyrUtt3//6Xf2aW8kVqoX1+dMQeX0sdXn79T1/kVNerWHz/iibP4D4Hx/QW0fLz
/ypn/6+XS2jCwOAj9pREa3JDLto//y1hwV5uFPBJxlzKHf4HzK1tBbTnRCgpTf+mBP5tlfx/+Jn8
yyr4z5en52quTa5K/kLEJVhL//z3WaaRCPPqD9Snttg1Mi/ebRiUEADCrjphC6uSc1hZ0eyZyYTl
DJ+E8CAWDP/7ZAZvUMWztCwakukjo22GkZwvrel+I1YYr3qP4yW0x7rwYsIMQ4W/N+6Ny7EE5PI1
r+seSk3H+2cj/IhrL57DVkJalMjCaTvPZ9nOlndgWSQZjrG4vg09uEEPbDurN6OWVG7M2Mtptyr2
gCQslbctnGYOyXlP+uKcSj3zEk2yDjZFi29xT+u3ZCI2NXg8uEm4bmpcQ6eilXTUBqkPU9WpS+kd
8B8Ov1xU/veFa4tUbmsyeH6LgljeoTydhrVF0GlS7Zij1oX+3YMmPU+6hgs55QO5U7L56Rj2+6ab
1xl7bMNBbxy2lYCcDcjS0/dtACKJlgTB0rOmW+VH3pDGwWWPOrDpZt8Zd4p1bXAMyQc+zNZ24Tn1
U0mMaeUjYCrO8x99PMYWfpVPFHIVAVWjgfYi4HWqYkUUuVJ8wv9huTXk5eJtfadN1aZLHOIvxZJb
8bSuCJlbQyPzxMdRDXedLDt94/fl2G3dcYrOnY7ikPXnkIfXrSiAwq4h4caEjRQdcG1QWyY+/p1n
VUv2dpq7/+aSniyvstYZXlokKsjLMa6EAwOOfFsZiQ07IKx3UOHgVu+TsgvI7qgSqFeWGABTM6pQ
f+4dzFUbn1XQcx1HAo5OTPoICE/v4jeR1sCJ8QCzbaYxi7ptY7AOc+kscXCWNg9uiACVdpdIOTtX
SZ9nCQ1FNQ7ojEwqI4HF3rLNpsa1+8Ejh7JpUGK+5UhMv6d4yX8ndNGuJLeGHrMmnobmzL67vGqF
M+htToDAx8k8r6fe1cGNCekV26wsNbbdqu9ExuxwrtM28w5GZvl5bbAK4Dxa9Zs06/yKOFafS3fq
9/V8Kd1CknxL+RTBRKo2q0HqqrTaxRPzLL6GknhjrRV+gEKM7QPhiMVsOQrj+ZvskgmMjOhVZNW1
ue+9Vf30+YzfmFWrJw1hBE4t4mC2hUSYm+2yAEeExNOyQdXNQGgkSmO+kkIQfNi5aYWzvRV2el7g
TINSlihHG5VjmtpiurW7yAUSt4XnkeaHyw7+qvfX5qvgKWM3WWUnb9f0un1djcNSyUrRvnhJPv/W
w8RBapI+RovZw6wW0lGlL+a14jdfZY4df4kv2T4OMfXeLGOldvRiR4+48WR2ytb6kiUpV6fDTVXM
K5nVtIfMIyrzw1BPfOuw5veuh7U2X4lI1T0Ot+l3slIKvnegNwBUa4vC4QZrWbcUU0HDui9l/ppg
OLsN6nX+GkqefOjaZfQOH6zBTGaT1Oxir+ZZRUBbPIeqq5+YTvlt3Emg94A1pcsO5jSrQjfnfIwj
i46hAl+rPRj2gT9trOo3meQYzPtg7RECHFGEu9VI1DI9RlyEqynTUyc5Fx6Qq8KnyFiXUFSQunxg
IzlYML7KBfITuc0rVgDicg5Yxt/+qgFB+ELifoOi5C7EoUfYKEJWZvhJ4pbR2mmarNxEXLP8nqkr
zQ1nxerR7WasdgSYmvYUFnhZ5CaOoaEeZcWpe72OxHoRUof+orDjnR3PzeCB+SuQs5ydFmwrNjwj
AiKlcPqv82KB/rGqFijlUk92K3kWjDtjRXrPOm0iXVA58e2cpXGA4U773/PYLc3JwZL+O/VjqQ9+
nCyvbeNEPocnyBJbDmfpCW52d+kYzzMSb3EmDM6bTtZ34TLCGeJgmiKMtAtu7SKPoUcjOPk1Z62L
lxVEThXvpihFjR8S4xKQ7r3fbdSYX7q8dCqCT07upWaBOY8ZzheFbZYs2ALfixhHM5zTDtvktuaD
XDagFMp0K8ygBxyeEAM3guFG8QzQY4WRLokNJaYhg0guEzcmftl0kHHTtLEbEBsrwdC5AZrlkfoS
mzHyIU+NYcg7IF1W+4LS7PxEKFYf4dr39/x5wRucQvenjSLsJyFyI7MPxTcLNyp6zK7oPFyhXuuO
pKFjt4FjxQffYamPsrcMwIkCtRATglLjCOOG0xekaURE3exTpeSPxL94bLVYJga5RTQbvD79fcRD
GLG56Jm0VJIp91pjqP8Wuz3eTy54mBOLhvCMg4skV+FG90LFsMOyQOlotyQp31PCqRFv0Kg5MTlr
Uu0Q79Zkp0qA9Jp6EGy/YaJY0GdUlU1Zh0dgXkLMxpg6+gdvZaJEVvWKn6W0cM89hqWvZhzsez7G
0S+Tu0WHqTU272Yc+PY968BTQ3uP+w2hMP8XBfcds+RcQ2WVYW+h/eez/7K2hf/Zo81+lNihU6ju
PeKSmxNhP2iX5RL2rRUNCPnAlSx9QyaakU3Ee2kj/71veXYf2HtRPYqlKW/m4jqfpnoCJYELiCEB
weOr9Oj24VXWibuZ2+x7xXLnpw4m1vUJb91xE/hrAsKzlPjcywIn7k1tAvLCRAyT9qEzYYYYv0Im
r0E8ntjcJMmN0+bRssXMaXMwzGPRHYJoyAu8FrRvkvCFdL5PoBLWZM4aHKaiTleSPHJeg2OAS6G/
DlfaId8WMrdqOzupMz7NiQ1HkoGTfcb7HYm7yenm5tRSKMkVaRVhCc4c1RqpeTtq1YO/qv1Wez8s
3XK4YV0RLxpePkMm45nfLFYPx7zJBIr9IPAG1vwzWFe95SmD5bkh+LtEvNdNDHvFxoSUD5cqSL76
Mm/X9EfKkhwwe1zIeVtVUaRvCjq8xcTkB2mDvVNMQuTB8ZcJ5qvDMCFAxmmdcNZHNclI2jG7OnLr
01/uPCzrsOY3htRoRJrXRU3+JVpdOIfSqix4yFvkvF+2v/w8BoxoqvbFwqPxyjXjhfroYT90h+2K
nUYAycP+cKgj0da7qpn5KYjOLRxoWPwtwbELhiZ97UIUQuz5JGqGb1Br1+oVab4Uh6LL3ehlyEot
QTTJNSUxKHknnmIcQlTdaXRQ8Zgm0hdwfwKSGWwJOILE2zSZmcBZIVFSsncs/1piO2sOlJBHZNW9
LvjTQpZhGIx4QMbOGgBWIs186yRVYm8sEa/ptguowKo2tWPyAGLozPGXjr22ce+HRiFwlZ6W02MN
zUM8iw43+W3ZxgWJZLmM32jhRu33QJn6mxzO840xEzAhL8qUfJuSefnqWCVC7M9pQeKo14jiBMBp
eu+8eoj2bItH8B9LajZdHk0MKbLldWhZ870AgRjmjc1cLDpQXAkv+pqowQ3uso5OCw4ZcDjYTBxL
T0jchWYSkHFF3ezablDeCXZCcWG0rbq+CjUsgjPJaRAgDSohuyXJh8/1Ffk8o/qg4+iqIO1v1nKu
hvumL3Cl9SxJ8v3SMphjj3NUfc4kSS4oY6z8Ko9zPWZPSz9IZbv2ydVlup6WTpdiryKXAX/xiv5h
xvQH8Ps6G4l/8e4GL7JhcCcjZili4JgdJaXcaaOKp4nN8E8oyPLXyuk3fnfcBlgi6KBHUqsXwHg1
Iiv7gMRmlEXMlMIdKWGBeMwDWwtQFRsu8WHhR6/YBRPL4zbl0v7dckmQ9sa/fzJALtlltQYKQe0u
BedvoykqG5NgeJ2V7L9pXoOXxVlzsTyOqU8ClF6LR2B3tEerGYPwMelkYbaAbvjAJnYf915GkTze
pTh+cVuQghB7WzQu3hDYZLNaFocGnya3UBKvP9YgM/GGVXvRkP2JUBNwKqTqSujM/GyiIH6M/HSO
dlm98k7127zkdBbio9undExH3CLY2v7WqPI/0tlfhEJE+O/Fsw1JidR+/tvhs6v+7H356//t7yLa
H7hXsLYaZACNi9D1/0NEc/QfyBDCDc1FI5ABXqf/VNE8jfR2UbcYkFHXXP8fIlr4hyIbECCiocu5
5O6Df0VD84K/9qH+Q0ULJH+YjwPW90KJNif1fxFfijyBmt4I6ItEwLx+bGAilqH83Tv0rvMyHMlt
Qt3ybegfyzEXHzbOMDskdEVhvRQlm1PMeB5vyH4fBlm0m5xkIJRObQEkI8DJEVSDuKAlgBzuwQem
eKo5cW2qJVbs5lp313dZBdLstW3788Kya1sI+LCFIfo4dKF/zb3zDO39OM0dEgKi/T1yNrFTiOcu
rCKqwuLbmrl5bwgK3ZtRoQOEDvFIJy0s32H/1FYBPpAleuRs9hbZcUdpwrZvggNxn+nge1H8FqaR
3XqBvQEWQTMzHLndtPrinfV9cmTahZLXqHS3drxAI5/df+R2r6RV9P3EeQBiFCeKwC+/SgDH+6iZ
ugcXOM+XdtLvQFgLtlJecWkDza5EKrvLAya6h7ioiNhP+aPvht5VyQpja8NufGXxV0049WfvjDrg
rnuPRMCTii8cvlg/1ilFB5gTwrHwfs1ZEfTYr+dy2lnE/cdltmO8azoV3RjBjo2/Va23Tb/K2xBF
r9qTS/MPMcDGrwahhLUhQeU9XDyDhklO+6MyVCUAGRbdQ5yL4K1oImlYRK3LQ9UU5Z3krkhIhNZs
FeNAXnXaTM0DUU17m7bBV9gXiCARH+G4F/0EfE6HAVhUajQuyfEwSY9+HHD03mYWGiDJrTTbSjv5
WzmQct1BSgzfBS0D84+ui6Od0/E6RTeCJt/TNOuR1Ivdu7ENHvH5qz3UihRrLWNKz24Ix3VPSvev
KYebKl3xV7OM6zct9vLzLLDIj9i2GaFT2NZ9ut5HFxCeQIzaNNLOd4WRQI5wQp4hfH0LJivycyqU
PVaeOo0VLwWzRssBlt53hLNd5bvutp/X9A3rOzuTyoYb/F28HfSFt4HbVARXJozW+6X1k/Oyin3M
b5HxY+0q0maDvYsmdaNy9wYnzYbYNMaj5T1ostt4pUjKpNd2oMMFbCJBMiL0JTRIhNsNBdGnZPF2
CQ5nJlySdK1uQWw1t0GQ38sxOBYlmMQ8gpvTvTDhbVErcb67gp38ON/N0OR6/6qXT2P13Gii7iOs
f/GTEWo/wxj3C/fdpQPiaciH+2hktFTNkcfRcGhpTnKBnKP5bdwluo0lbTkX9BWrrU2d4b6x5QgB
xpzSNItOxeX83VJ4HjvgM9PaXvFV4X+fr+mC2Rr2DMcxx2g0QL7eTr68ytKE6J7S64NO+HuTDDAT
loFg39DS9Mxtc+NlD0ssNsb9nubmNXE5Da/6uJh02wzhlSR3SvPS1dJn98JUW6C926Vdr5WiqyD9
UjxVmPiSq06myEQtqz+PEF+ZNUdVBYogaruPkuAVQgc8sa7UPOe675ErvJskA0o4k7dEZGftXdM7
lFFpMLjNe91Mv5wojPYNdyPx/OF6njGnzcWdbbrPIk2PDBBIWdL7sdh8jm+hGsvdlHbDkVNaVDxW
jLG7HFEa/W0FcB1CnnL/qsGK+q4Hb05OLo2vKMho5QELu7NjvEquOwKRUEELNvGvcQj3H0Mia/98
2yfUrbrLfumKZ44Ev1PH/WEXPioPAfCxJNlDgn5fR3TSWvzNnC8H50ktEb20K+OY40ZPIF1TijGE
c0ceGpbzxc8CAtMNx1sdLTlQOQcoa13R9UFW4oqgiPctxKO/qcquencqUI9CtRGz9Ro+kVfEcpt7
62feduGtkukByREQSo9xv6078h0VWoun1a0v4L5FlIVxDngvaFTCn5/NwJ5G9n+je9OmWXpRIMKz
iTF4YTGubyKxGDTUcJ/VZtvV5YtXTA9FM1L1UaMIrX1x00Q2u6fVlWd/8hos3BmV2781ZcWy5ROr
1RYl7zkAbk3Izv1tUv8U+9EZCCkVZznIaeS5SvrzNfplfSGk/PQ8cWvy4Wc5w+cGsoTEWnFy97yf
jdOSpsYAeOlEwKyS1+cKCAEBhdzbIELX+ybH8Ag/m+whDAl4WxQwFBKihxzEtE0iSGugTX5iPsDv
0dvz7IbZL1z0yOGV/UWx9HnKW/cQxBwxtNqiprHMom4ui8o7SPf3TcNxG9tHQMYdX0UADLghUpqP
HD2/efO3df3otNwSxNmgwL23ePAvFxs68Vs4Tje4rFj5q2zfD/NJOx+sp44yB57gi/UtMNA4nQ+/
7U5Dw85bzS+xg4ONHl40QLbIK0ePSgdH4gCP1KEcVDVfrbHPbSD8rQrGB5JY9zIerqn+wuRCXXMA
zQhFoLsVqwt3sb2arNottrilbes1apL3SMFfHIdzzsVbIWPHfYaXjXS35eAMmfg7HoI7v6yvOIeA
lrtdA+TexTkLR75wmvU2QQsTNLS/1/G56YLkAL8hZ32OdA6m9Ytcy15mmPjFpxpIv+D/Y7EdQ1CG
xyL1+9J9lUFx4hRy6yM1XNIpNLZkd1XhkRZnWhcmfcjw9+BIesAIrainIfasF5fbGzEq6Ho8p8lt
Iq8nGWV88z8bF0YXiAtOhQzrhEkXb+UjnzA7fQdJxukbkSKZtdwvwrsNo/HYlI5DcXJ3VRj0SXy4
mUcYj4ss6d6SOWbl87ZMyRFI+GGeOcQLciKZO9VnV8yIKPH4NDbhaVznxzGBbL+G6PJR+IubdceZ
5BgVgLo4YS1XugFFl07OL7+urxLif3xg28sKYbnUF5cIYas5WkogMFLtXP+FsNpnm7hHmcHW4nER
u2nDjdfeoWTj7uqfBOvSQBZb6zRgCrCGleE2UrDnG0kjguuxp8hvDbkYMkjlR979NoV/N9uOIO2C
M2E5Qao9aNJ7rGex4VhcocVx6rOrOBjNrlhJFaqkDVkBS75exKowB3ENA0LU6iZQ4ma5qA6uFz8O
HNSqSQLImj5Q/XelX1QnOZbB9dw5GT9ouJz7EtC3usK5RlIdT+AAAZO7ae7YqObqTGocTMuY33HK
pylwCh79sWy3AeEn6r31LblreiLTYN8l4imuo5lvonsCTL0Z+/HBoQNinb2dTkhsrgntFG7Hmrk7
ejPcIJyCk+wIPAi9A8RHwQ8dHHClSSUrNY8neiPfMVHal9Equ5e6C6/DC+zfH10X1pCjXxaZvnvV
S7jOd30tnyvWt3oUh8GhGM001yRbATdMm6kTTJoq3Cm8yj3pOh/shGrFk0nH0yzS75NrHvqhPDgh
wCJnl6wuPrJoM/DZw9i6KSfzoqQaDyRl6J8QPQwuwLhBBbxGh+W27V+JWF65xMAuM+khr8l6ubyt
wyTas8sEN1Jij6d3aHnDcr4h9FfQx4nG1ZlzUVH40KSncaCkAzeJt8dcw6Vem53Oyj1mvJ9x+4NM
WXpkRCdiidy6L8Xw7X+zdybJkSPntt6Lxg9lcHe0gzeJvmHPTHYTGJlkou8BdwC7uQu4q9DG3hcp
Pd0qSVdmmstqlMVMBhkBwN3Pf853IAm8Aml9k8UUnVy/2AYIF9JimBfL7Bmm6zYNvaPw2STSfwQf
TaAcV+EapwIrRppTE+FH74OraQApbhSpFnYlDLKg6Zf9NlKGZmVvNZXXpYpunBg00VsF9DRwbou8
x1RtHRFGX3uoB2UBEhMsp9XYb6AZdzmqwAAxhhzbNrfrrVsHIGmBhLQM+2vY4dRi5pBLi3daYPag
YbZBygfiWt98s1BX1KAOpnvOnYdJAfiRIRcPon/ZyH1VWdE+rVk1MmfbFq63zWs/2g8ohK0TPfjt
WwaGa10Flb9bnAemTTS7tVZAcxphIjJNbTyvQcbQfIg8R6MRVHlvF7kE/5i0MrrMn1o9bKhQODC9
eUoyZkhW8RGKfu2I99537mbH/xDxj8L2pj1NB1R0ZqdRPKtavl8A5GOlvqWoKLty8VmtESHoXCEN
6fRIGFWr3pJIRK9B3LKA0unckkuT835huLlKLwGEtuseu8mPnui/yC7/L56vma64uyGlrrXzhvo4
jDELJig72vHYV6mYspui8s7KyT8sV70Yns/MX1CP0PG4JD297eP0Ts7wCido6GBRHsXk7+oa1HFo
+mfZJg/GdTpmfPnnRbrOovzKQlmXwtABld6782BvEYJvotH+7FsLyEaJOlrh6GTSlkXdZ+uY9cwl
FE4BzfESuJmz7XEQrnkXfVya9Z6Vf6tj6ypmKaUggGOepFjxumIydtOQYLvoYZJdadHB7dJ4rkKI
2lnZ3XDCtWjoCtURpCudJYPsd2FQJS+D5+dvkBEYaFULPbDOpZypYDs/NNbyZsVDuzaavg7cOcG1
BlRygE5UY2STje4JGhgINMViXSkZFGajrNG+ICPTst7gTXN+6iZpkNizytzk8I5vY7ezEOYXoBNw
vVqPmWE/4lOLRZekG6CjBoJdKhtxVbO/Ne2+yiEMh4cMT2CwiRgPuE+lXXpkUl0sYntCIgRkvTjd
pxfP4YWIvqK4kn3Hwtb7rsG5Ua7IC2JWHKP0JmRYz6HbGo4DlKaV7mG0rHIyIqdAdgtkkyJO4E4v
OdzUpnYE1gEX86Glob5uNbIH0gYbi+eR5yi0lRzABQM+yzssKmA6P4MCndYF+ReyrERLEAFjZ543
CZg6imDYbBic0xs2p8MBBkjj3PhtU0girV56XHorQZeN5/gwd353DulOBrzASoBr1arYktVIvURL
uaLz0qGrjICLfxMNoB9SL8TeVvDFA6Yfypm6hMqjeOGXH5lC3CMdFVjWTW+Z7DYQluvtCLIsyzcc
ySl4n8m1ODmGIY6/UKTHsuWYtqG/Yn5qqzpRO8/hXuqQB9l2Ys72Mrvpz/Fis4BhrfTh0RDossSP
gGXZPg5+jZi4qtHOc8WYOLdbtXIFPsJrSyuIkxBUeaOOURVWxVVmJpu2y07QpwUQQzBTbv3J724K
GPfmWCy+Nz1mo1uILw5uif8FKZ/Hj+kr55S4kTe9IASbq2FwlgOUhXJkDzaZ9dQF6UEutSceWmfs
ImDEozhDQg95MqXEBvYAXoto78KNQ1Z12FkDta8uzzPMwtcZXBSil7Cv3I2eMABjjvQCtgTQS/A/
k4QqYe9m/bXX6+JSig6BDChP7n7UrgI9VCHGjqdoqtxqZy9zdOxcldAo0E7a3ZdxxF5vHlxU9nq0
/dtmCtwGtrewHryeilFq/MYPyRT5fhZT/1UP7FCKMHc3uGOS/VTN/amxdf3aQHUijJy7EhyrPVPv
NIYRHKCymCXEpKYa9pVc2geGgM0JS0Z8j00ySjZBC8JpRZNGt0P7lcdqpozeRap/SbFOnvVUzPdj
b3dbxzY+ZnweA1g9l4jzQx6LL4pkw6Or8/CxGdzgoU1pSpLD6N5DvwBYneM4OHV9gxPTK93weTCZ
e99WBr9IS0WGgerSw4b3LgbaVQmr7uRBAbt8+rQ0MWZzwzvOTS5zsSw79iKmiDHxgc+4zNWc3eTb
wfPkJsNPuwu41k3ElD1VCbWVZApvaQCxdi3j03PpxJwXxFVq43fvUcwBfRMiOHrLzJNuIhaSrdwi
lo85j8uXECb2KRN1/Ah5mf2IY3qyxwSQxdFlM35TpvJS/4IFdVWmURZu5miK3/GgJntdcibO+l78
yP2CNMNApuQpy2cXeZHszyprkvpmUaL7EtQPcx0VKzU02U8LnCEXqoE7sZdDzxLD++ztvAAyDHPc
YVvxfGHTHjfjQ9aW4OjJvTuvChW/W9EA7GEsYED0jMed3Uzs96u5UVog+QiOb4sj8ZvTbYRe0VIP
iNaHLwybC9S/Fe2I+iBCRuY5po4lcW4Z6PO4KpSzb8gs+vCdx2I3Tn1/QH5TGERi964TQB1X9Pkc
1fKWdA+mo8s3CpR9heI5+/706GuVngCNlCflLWqXMurCZ4zpeVPi4v0SOROj9UQF20kWXUwFReA8
GlVxQAD1Ry4u7b9NdjKzBirV7+LRna6LkUGOHzcPC90/N8Kl0rQaVHB2Necr3u8BtFVus+0gnW+m
b3jMKTlFWjjg5JcrZ6gtkiKMX2CTtRxvGns6M9JAd6EFm14YWgVbfPUrklo2c9UIJXW4GU0CNY3l
lHZebqsCo0r+0oLa7Gx2wsCzp/A8lfEn2ZV9T9mlxdbGp8eiDOfDiKt+JaknSJdoC+9uvKJUOGKq
k4l149RgHPMKg7SP0CzqTl87NZYuh8oXDj+5+vTKwXrOYpWUkEuN90RtETt8sdXyLsKI9kKr+nkO
2u5jWsrkGlak+mnYODBCombl3DYyfynqef4qgFy/CmdwTtFsbYIp6ba0ruWGu2j2u4OGiBkeGUXT
Zl82eQVelbhqctReKF8Kv8o+1eAmt3m+qB8OTiu8WL6Vbv3cKb7bnhKvXg1+VfU2PDAMA9Z7TOJs
3PjWdEySfPwmyClmq8AK9S3G8eUehG2E3G4P3kfWOflJpmxj+Ut7MkP2wZ4c7xMymI8VpmH3bgjo
vHfQICh2HNpbsN7lIWhd4AiL5XPm8hca421IAUTXJ3ShMTrPs4MJgCwr0YspeZm7UuwN814G4nAA
y/o2ZgncRA1tb5gwcNvHaQhUSu16HqbgqunsLNitZeHlloTYsUuW9lrDJUFzbvGR6PiMnAU+UIGN
dwoh4MKh7ZJy857MMm2nSh0aaSWfA8TnFY3L52GiFxJb7XCoI8/ZkCJ0NpPlX/khSn3shkDlew6z
Q68P/cwaRPiAhV1vfRc3SlFT/UkidO85XnZVixKLbjN4W6+elzu/r1+ntPvK9IRxoees0mYcsvC3
jUjwa6lJQeYiPpGdeyJxS2NDq959UDLbJsmsnTeyLWjHfUw299gEGUKM8b4Ljwu/05FPHCFDabGA
fqJlbeeRZL8VQFRE2O1uvcZ91IYyd1RHcCC9H31gfjkzhNgYd1j2dm29MsGlK45eagyE5S5sdAfT
ngwH1JltoD8z13C4AOHbVMyq50HfR7HX0vrF+6LhERJx089TnHfcx+4Nok32xPYz39eu1lse78T1
exIWMQGLKpgfcPPRz1Tv4iKpd1qH9dYR9XyoFXRWwEriGCLyHuaq06+zhHksPQDOpAetu8J9caGf
9WN3ipF0aXHgcKO8+V4QWt3pODuPs4oPwzLhPwpy4l12N/jrqczjTV4E7H8deas64ssTiVGRcy/V
5EAKnG0eGOfA/AgwviJ42DuO182R+CSxD/RC4+figVTWdrB96ipiPW2pSdgyhXmbgxqaAoUHK3cc
np0cyZxg0o5pPTM0xzV3VtBxebAPWxNMztfAF7kDxXTsqVAvHDTHjIn7vTFcMXkx3TBKwPMaeNmu
KMfiquzy5jGM7GssxeI4WuU3AoxXMp4+JwyjbdOeg8W/yprsibYCpD4zPLKDB0pbl8V9Q+L2Ezfd
SmZJd0Po13rL6HO79eyc8M3UjQeeu+PWxVF+Bs2SsfnglzGYVu49iTV2ZGQOL5kxvq2IdtImGfR5
zDwnvim75LuDeG9nNTlpJH6rGY++rdZLn98zGiTZTedbQshHB+Sf2MZjFQTW1Hfb3hpv4WRj28xe
QDX593M70rA4V/dZ37rv9aSDBxcUJBYynnTsluziTD8U24pJOt8mTgLktOitMnh9O5pIdkqhY4Iz
8fd6KIYr46uTRMRjbm5u+qgfn0KYKreR1e9cOaQPolqQ3IZgWo8NETehZ6xFYfDetowTL4BpeW0M
RUykpCPaXBwEMbEZCvuNob84VIIeozSUCIFmb1SM4XBU30YeJZspnroT/c7DBxFMMl9DTp3LWD2o
FMRktVwFwnuwevFBYHJf8EgkiYO9i6WXMI0MH/OKaQ2Mj9Vg5HGOrHOcM/WnxZIM1FuDAzmt9NlY
5cBGvIPc2tRwJhfkxKYpkNR5sIcFbKq+sX8oXW2oR8Ccm7Wf1MxSsJSDXEpvC4rNZxA+WIssb89p
aT54iZ3stCyeZsRHYnDqOybO04iQV+UG5lL5SxbkRpgSCddkzvpnss5UKzBtCfDUrTszyx016u7Z
79pXcmJnp4Yxwtbbp/J2mMadP7XxlnU5Xdu2ecFN8tyX9SPH2eI7vw5ebdfAfw2O5pKAc1CMJ3iC
YxZfKSzhSXPOEJDuDK3Uu3F2b7P0k2g1HUdZjy4D+XXnkzKaOBC+plpSu9RN7q1OzfCZxmb0tn1G
Z940jRclPaWqHaa2z2CajuGEfDfwinvsaQPb4GAKn2KOINaZybh1q+ageq1j1323L5pbwU+Jiye4
3E9QCzoI6SXmnS3NIS1wI3qzN7KCZMVzscC2qKmSdqVBdY56fSs5npBcS+xr4QFr2XQ+gyinsJcf
oIYkGpxXfrEZjZkfZpoOtQLfdIDvPz7HiqElYvCXPcernn1QOtRmTzET9s7By17VaGZzHTlqRtzs
MYwzOJzw8df0ff5yPvzHBPInKUiK/O8mkMfx88//Vf3B/nH5B3+xf6jgN5cbl+vEhjICaYSv/CVD
JcVvgSAXgicE7glQr+Bv7g8pf5MS6L0tfRlIXzh8qaeHingV7g/u+4uhxJFCXaaj/477w7X/mInx
lQSB5uPwd1isMJuEf0cSBGSag1HzXvpuGb1vSatbBpowaDNA9QGhEP8rtknLYn0Hldx0b85ACmje
xqT55wPXvbAZrtXRzrOJSDabtiwDQR2pEyZLuO+dpaCzrFFqkDeKQ3pFaXAaYAzO6CSicK0kFdQf
8rIdF2CotFxuANqzJab+1Ym9TR8hhN9kU+rxrUcrrQyBCAzcPkFjj/rgfYzf0fsAOp/N+Y6VFsfp
zgQKBe7g553SmCAKn8GapxLKgeIWAF3FrJ6KGOAjCHCMHNFN7UxOlEqO7lxgv13iyeQX/3fmn3LP
iscCK9ssYTmTpu6xBV8+y5PVQhb6zCo3sK9rWoXHHc6SlOaaKCH4vPNlX7orsQR0kbYjJq51DZoL
6EpWIaAtzljWa7/uxLDBq035SBw0w3Vbx0t7mf463Rc0PvNYojw1P1VN5nLDhPsS32CD7rcf2bgk
7Y0XgymnN9N1ecAtc4d8jWlWE/WpcB2iJrfEtlaM5wIiBH0W5D/pJaqgKKKghuP5Ej7It5ZJIFiw
k2I0GCiSP5GgXgR2taWB4VfLwNPWnggsFEV7N7YaYPpEPOWRj8wdv5MbG9S5paMSNYkGY3U9lQEN
WG2+VLCm2ik6Z7D+6bkcK2vYQc81/Hgs3hpjXG8v3b6oKvmJ9wSuWhN0XbHN8SnQsjMmHGAHPTP7
LO0evS4R/MU4UiSV26hWwdpnpbro+AwST6RU7efA1nawcmCHJCvk7GbgxLqUPvNCyFGU2F3SgVXt
5RPaBHmiy+wGUwpGu+Ui7UGeAFkIETx8pkrD8bGdDD45iZyNJwkRS7rTBrEroZw3mlq0vbKIkDrb
mkgAJL5GjgG76RyqIx52izUFRmRK07VKzN73APXZRy3cSb3HJm/Vi93UMTKwbq2GU3cIewPdpu4X
lWGHMJHZsJNBnBipd6zpy2mUBHacIoiEU8sEZaHYby2ymB9qSeumWGNjxFfCiAbozFyGzbzPAwjo
LMssjqNw+09kM6StJQvmYQWUPiowoUJVX5mZnAfHFR3fcddOT1y5vI0GThsTgDlzaQsLzHDb4Tqn
0TqRfJEK2S7c1pqyox0o4OY1VKbttzUFq3A6dYlpP+uGt4oWmEfqEJw3tEX/qWm7EosKmTbmy3Et
DpyaY3PFkIdaiL4hHcNSb4eGdLDHzmuhH8KDG0nN0srtSKMSThmgX7b47dKTP0CGXgXGq4+OW9QA
KOxJPwRl2L0UkPfwZ9JWwREdJj+eqoj6nRWcGf16OVzTNYB50xwuFpz6qlusZecbtwjeJhKldcE5
QEXT7WDLYFjLhtgEuDhTUgYAcZ4Gg8FL6R3lcUWnSFZLd3isBbi+6yoe6nmVGxiE4ToGXkIqXHrs
TlB465KxCSFM4S/PEI+s5MFCUgQJbbUmIrQwy3mhoaPDZePgqOE2BUskiVJs8I63KUH5xqVhJOwT
QDC+zm2b9JqxRXeceDuAQWHQoDWuFK13tiAMDXTXuG1/PZPLgHqJXc8/GaeuAow4gBE4wWFyAIck
Ud2WNTCeCldP4ek6/iGVnei3KYw6+haggjTrPqyF9YyYivsc/kHTpZqJtzXNTIISx28E4HYvWOAz
Z1YsGQPGqrOzQ2gyL/6+2L17m0K8onUn9p3vSFV+cRUjfam99HSH86igRN0rXyhC4UEWaqtSM8lx
scyJ/Qh/NsHfe5YjCNs1A6nhOfvFo9SjREirUoy6aBQ9YQ8kIZk80kWBi65bCngzExafdqV+8TB9
cG/hroiVTHClhbZ6iKGU+uvLieo+ELTZ0KxN2eNKllY27UNaWKINIOryJtItDqzKsSVEebbIuzIa
6SuWdlLe9CSkCe14S04vNSRhwiYG3ss66rAH4FC0x/LGbU2GwcbxPAxqxEDLdZ4U+Y1WYmFB7V2c
JQTvXXk79EU071v2igYiSRJhTk4TpmUoDPORVcEGVUFR9xcgq+bFq5Zl3oVh5l9rujKuY9any6Vh
2+BrLjhUk+IZARsVLR0Hvx5jRer1rKA1a6/cRIKHys63ai+GWV14RQxYBoLVDn6EfrfqsvmMmVzl
11YnUTGzsWo47WWhhyCBLszg1DOGSybuIVrKyLFPlPxmHS1ZLAA1yseF6dpTP06uuK3RXoewRKSO
TUBiJvBjcU5Vix8wJLz0FrgCpMzUhXRCRkRSwssQbeCpihhvk1Miq7GeZZSfHLbmE/bqBfivy+V6
ABcMn6BPMhwGdQprYjcn/OkAz9Q+OwwV5Lb2IVRSxWUR0yM/PSwPSNWJt0aTVHsNELY+cW1N46YN
J4hoXWe8x8BuG6zqiJefXlQA2iakeBE5AZFsAHQF9U7h6e9usMAjNtAFAYGi5luWEHOYz5MhChhx
voOOar4R/PDgC2kP7jL+mbRS1zT6cbkR9gO8O/+C8Da/gLz0schbx7tgevs2ExkHsnypjzgCWQTY
iyT3PFQUkvGYpweHco4vlw+c97bMlHzRA76z70gx4bi3PJKCJOHCRJ4wxGp7X/m6bQ8VETkeR2HJ
E9IH6iy2g1e2jXU/uY3iSFRdMiFrb/BltjZ2uFxHXSo/Ergujy19VOA4EmH/iCbSQGvqkEYWnrot
x+1M1OZBasWJPCKfd1kDk+6bx4Dss3PGUa86irf4iG21/Cgmrvyd75Yl+ltfyGGV+JX/nk+K+ne2
dSCaQlyYZxukEh92P9OQzhA3N1vp2/LolrwR2JEdsqtZ6tBXE4s+4XNr7O9dNaCr+3SJ+aBEOGFv
rKWhhdww444RZPqUJ/NQ8MNnYmk/yGJgnY2YKLyHoh5OHt7GZ0tX9QMeYGYuuMQcpDhagK5TDE1I
MP7Ajgtaq4eVYBha+odZbI99Zpc/NYaTqx5h9Gc/afsFXKVDYa1W7h4vJYP0jrkWA+8g7uRxsLT9
BeHYAzCIBP5kp6b/mbhhHT23HYwVFrmmZIyGxU++TrBw9DeoS+SQEL/HyseK0Ql7Y5EJDdRfznH/
e279D6n1y4nAV5xYICw6TKWhOPwxtY7Fz00tfimyi4TZ+CSaApY9g877lGYuTuOt7sS/+5qO73II
YQKG5cTGrfHH15QcoDT0IwrNRV6eSWUH+yW3JhS8CbvERc353QHtn2TzL0n/upgJehw//++f+B15
PfJyuO8vL0hB5B9fz7WmjPWBllw86GhZWMZ4j8etyBYKWqzBbIYJH7Icq3BLLai+/dev/kfawa9X
97H0EzIivaLE39Pbl7ylIU1cjCS4h7ehB2VpktXnv36RfzjYOTA3heTcCWrD5Qz6x18xG5oKODBd
e5a+JCxnD0har2zsx7mu4YH87bz7T97Of/5aHr4Z26FGySfi8HuwQiSyPu7gBjGdLsPNEFvlc2tC
+2rssrFf/evXEpdv9sfPLvQdXijgCExY4deJ9sf7Q1rFgCXE/0FYNUsxUfvKqbFYe7NfsYUt7eXQ
tS1kxKEw24YN+IYoaEv5mwo+LCAndAbToacb4MIsQc7zROXXe1NU2LytBjrWv/4h//ET5mf0fc9D
yOYMr/4OTELFjKpRxzzi2oCqRp0WB8fKov/EbtJhvtyhEsHjbxfgP9Q2rL6qP//3HwUX/v5f9Zbf
Au5rh+SMQiRxAoeP5i96i/3brw8E50Jow61xg/B/BBchf1NIKpJPzSZR6f8ubuP9Ji+0kDBwvMAm
H+gH/47gogQv8vvL9/IShHcktRKBfYn4XC6d312+Et8xQnuG9TRxp3Sv3S6g+wyGp6h2gLb9HU4l
hxov5lWE64RBDtpqfDRfxloKEo6mn344DI8Z45seIL9qQJisafrL2TMERRrB6MjozTVVGyZrGsEk
zQBBgO+4KgVFbLIKxDfKab2bRHUW1mAcaRy9oXVRGTaRUViZccyr65x8HSEOmtT9tW34lgcqXmm8
gwl4ye3TvVifa7dGK+ZcGSPu4/NJ7jBvMWZohoxNrvbg16yhLgecIHw7eZZJTD19zz4wOPXGTJBz
CRvWK0NOFIJFo3eTaCClTIIfnlJtZz4zFaJdseYUlXPaTdOfrZ9mD2NGxeOWb+H067HF07GOxZQl
O3Yo7TenEuHF+dZF36OkpzKzIyeJJa1w6RqQfdc/siY0dChCHgdb2fT0Y7lNbd7TtmMU08L5VdvJ
vlRPwQspaJd0evGTJaWjMibAZ7ZxlwxcbmLROrqFFMpmhB3OFNyWlc5o+3UjrCaGiuNx1+MF/Qhz
yc6HAmE5rzDdMPNgGNI8Dcyp6/00CuhZhUMh7JZOu/qGHWuGAkfm0t1YjrYWMsSk/CkMnaN5K7u+
l3vyRHm6U5Yj/EtLmf9G0NVc0w88ftEhIYuz22XtcJu2ddZflO+CdnUItjOjM+0Ph1GX47BTi+mg
jkc2zkQOWIyxMvq6aYUcKW3bVyC/fjJlAJI+8Y6+sPse3PsU09RbDegMCS3UpHdWjY275zvBLJrF
+4xc6H6QA2ET/K9AeyGYRwykdXo5/Dm6vHOx8ZGlrsPsdZklQ0Q/B8QBPEAbd4UvQ73Vc+O/Z9IV
7n5aVHvHUYN5lRw8F9UwZABHa1Vz8ZAEnKmpudXeVaBBv27sXpNPLwB3ditgmxx6GHnR99NbMbKH
wjgR3ZJ5IsGh/F01T0PAZrwNfthImd/dzIyPo+akuINHwyJRlzlj1WKags+MruHnzOAMXMuOYuFV
hLTwYYvRuiGpHYGFHWOYhkprcLihFtWLXqR6IaudcD7CaGlfW82kDoNIo5+GseYZDhpmg3aWD/ht
5Pug1cWLXlXRB00J6mfKCftVjro9UeyL/R3y/aut4NgdVKZjwV0DcWbH8V7SYYUv7WR7vTUT8PFc
mDSOHc/YSTlkc11yPzL/juv0ldz+bO0kiTKs4J1Mmk0Q22W9qnHVM0AwJe2Pvp3RYRX1cDY5v4BF
BQHSUsMhRErUqw0zyi3jAviNchUeR1cUd2lXIbMapUDwN8JLPmrgsC8qSIfvnIPjxwR8R7lpEw6R
fCrz+OX9+qgH0fY3cWnkHZ8ubeS9GEi/Nd1Hl7nQVOXkdB9W1vJLEfYwHGt7pcFpGcuCpdP77hcM
CVo4ko4zH9rbFPaEmlLxNqh6OOOGJPyf5E5/OTvG1M+7qKbhLhe0NK2NP47fUnsoI05UPR2R1dRd
nHrtosONgBCJNpJgsFiBph7m22CYCBTtJh4LBRgbRk3QIJE907vKRcEgZ53f9rbHEd4v+rndmaTv
Pti9IFdZbtM7kG2yvNstDCivw9FyvKs+5pt3TtPRhuJVIntg6lTDRKJKpQGUmFjjUbULT0cItkJt
s7nFD7AeizqftpxodbuhWCTY0b1B9V4UC+87PqiaQLvOhNd+Dzgb2wysg+RopWTcr9sejuC+IVOQ
7Ln+O/FMVlLMP2Y8Uq/siuxmKwuebgf6huq7sIa/yRwLZBBmBuuiuYAmuk0auAqrvNfUDUUGTMCq
InDJVBui73sc25IKcGIDFV8kB7eC/ZnYW5TO5nuKnvQWR1n0JAsvuuNS52aJpCh/4kVLblhy08u0
WfviSibavfm1M/jPVOpP6l/vkcZurD7//N+/H0td/sVfd0k22yS2NMQ9Ie/7vvrbLkmGv9nsSzxk
FwawHvOXv02lLDZJ/D++LKS0GdYLvtb/ZSwF9Q88ILCzAPGH/1wg//+/duuvB4j+7/78ex5cEFxO
YP+zy3dpBeAHE47EN8KrCfF326QMPy+QkOZp5gRwz9x/S628WcH8sk/MfA7JXGAX9Qb2UTzPWvOq
AnpJh7WSkCyHfOvhalHEKBhKBPmGhT5cyxQTHbgBoyUlkg/D8giRfmd35akuz+0QXdUj+TJMlBjX
45OSD8J6LwbvIIdoiylk2KBiWE+1+Gw08/7l3MoDDsW1239YbQcVqUT+7Jxi44sORGtG9TzZ+1Ui
aKumphQazUZ5wRexNqYzBqImZqE8UHW2GSNaNpC+8OHfZgUttU4/HosL1rN01152MwXdg7s8pCq1
Vo3HIzWGQa7NqdXWyQmS1eWZ6CJR4lipiQIOw6Yde7WywVQBILTJd+l91LUHaxj3nSR10Rf7xLXP
La6bSL9pX3dwsPoF6gc5Dy/+vMQRcNNeG+e6xoNadUdFcqHjJockgE64qPHUI6WsoYYjzq5FFW8S
Y8h+4su2rJ0B6TT2xdpmUGiGn0A2NkH5c0zU1lnqfd19D8JPeBwrfGgse2QDtSNuWBHsVc8MdN9T
0pnl4zU7g+/L5Hn074GKRuaOdyFerLCiII+UpBqTr6Q3K4durtJl6g6A4ykzLU2B/QoE4yGAWrgS
M4qUJf322k5ZKkBtn6zySjqoTe4Ligo4LGmRBPoA3bix/GsT1kdtcrVVzcBGQsiPaFyqPSHW8ewp
p78Zl5oRuvs0Yh6PcLUyml8lbocnE8k6du1vrfE2fhw9CTbhIqVMPXGfvXTZ1725KVF8cKb5/YkG
6DsGT8k+Dc5VLZgDhMciBvxUxO55ciY0q7ZQ10o721mbnWMwm4lpy6ngXIsRbWv8aqOCK7ruThNi
lA0GXHGRstL+FPjVw6DcU2AJZDbdCbhrq8YRLGzQgShUHVcqCq49CL/mwl1qoo0f4QRc55ixLH9c
M/1iJGXHe8wva2tmwamCgz/S0GDMmsJVYJTMp7pplYyXZmcIuPn9yLYen8y8wsgIHH/G8UN5mJPe
Rj6u8lzvSi3upaPWdvDo4GKxOxqC4i5kzHYdOOpow7SCq3GQTFmx9J9S7dAUt8Glgm3tR19/66mB
sp8iamqkM2GAQZRyovBOUPZ05AC3JrgMec06N5SKj1m4rsa3C4HLq+7pHjjKBJRTZW9n4xE9LKny
ID50mGzzME7uXiz1rdNQVQ6ORUH1XlnVGJEvfjDMQ1PrJMCRZYW7cRK9YT/T7+zpJhswejA+c7mV
CN9vYUVby3Nqv0j2K0UTtfeGHq2mZvRojwZ8NRuN4+A+5H2crGkTHnfDeC+YDdl2uZPDaXLM49hm
BAfua27+VGPioRfhilz/IYWggJNP6nibetF6lLDGF8HUCBcWcZrEeJqh5C9g1pb6o32UeUcOhmAP
rbs6f/US+RODJMcM2v/0tylKXyKXuyFYSG5DHPIpSYXM3qh60w0ortPHAOmLodm2TLjTKGGB+9Kz
aH8vzbBquc0bciEzzaTT8hVZP6u8xunnQtB70J7cD9l9lsE11DfaTcMzVukX1ngu7YqS8PhDzDk5
3v577YErbX1761r5VekOjCZPF4cnw9Vy1c3JKXDMXQcHO+JyoQsV8nMCJJUur4N2nF0xG/hnyp52
ScQDcCGbxsZi0Lw1+f2wPGPZCkkQGSJ1dlLtUDC3XHfoezZJyraO+OEd4TB/yyPyiPqn3y2nJbCu
lumRGpRkoCnDCe7RIr/1A8DiuHttHH+fxLC8BbbpusSPVdQ0AZIrCi/urc7ZSCe56dx0uKEvielF
mxYfvZvcMTtm5Bi2d+Qe3zR3LZTUe1sAiVae/dqz1nRkwt86AwfBqkJxFef9ttUQ/BSzeWhm1DjX
yW1ZuveSsF/luqADjEnPXUYKMSrntzCzyZKIY1T210TiNo3bebtmSPVNXWM4ELXJTrkcd3Cy7UPr
iHELqZWUYvwrmCjIxw+8d7ZfHFuDYWWd9dq9Uk0yPVPB19N3U3TfVSXWKmWRtdk3f2kTymdU4fzQ
TfCbtQedAWB2TpSYmTooslPk2v+Ps/NabhxZwvSrbOw9NuBNxO5ekDD0pBzV0g1CremGJeHt0+8H
HafmEcWz52YiumeGBRSqsrIyf9PbwdmH2pbCc6oq36vwrJnxgjCCMX/k8nXKpWCNPnmwpPqSIxaJ
Cgf30GaFaUzz5GtmbaO5gzatSSTKIvxuqLqz4FvzOSTZjMKOep4VHaupuSpx+FtGd6elFjsy3Ba9
9OQLuDtrYjCZ4EIvNWGow1LoSvW+ivTAQxrr0I7mxEuR7VhUn0lbfS7+yGa4fb0G//hbFXu0lzLx
/FPCG35Fv0sEfKU3EsJgVgxuReLPCT6U7KdQepI1f5W0zXpQw0Vv0ewtS9sf+3csrUybN1BdOeox
rNeXlgGEtDYju0ICdmY0XJPOkUOXEOV3TahpwqRgocPGrovwWTx3PzJNfs5lZCsS4MWw65fhqTic
8tIVsuq5NDovLMvQ1lEWs2VJRP3/XCyyYN9zoUIx1quMcTpeuLKD2dRpSoZzVQCJGUEgjuEaR5FQ
L0YRQvTYgHbWTRwKrBKVhnNli1l9PiI6YAJz8Xu70CrF4QJcNYAK6ZTOojpSak/Vq/quFpTcPqkV
nEjIRCM1gJCOn1j7zeNZzUIHl+rgVVeLEHdNjNRo0Yd04WeVrs1Q3aIUhccnFhIDQTuPjM7Wckjs
epPLh7OvkhBFsHQAAhleqQ7qnYkUCdahfdgc/VxXwyUuBvmdryl04isl5vCnAxMBLI3qedKdvWQs
JiByGhgpIRSSNlcVH0CAL2TWyhCoXPElOgtgY5WcVgnCGBSaQ8FYs6urfYLMz4s6CFQ/qlO9oQ43
tQ2NSnuFIJxhz2SitIatLDycQmh+gA3wnbapa9EOqSsBMQI8Lc5KzleackgS4AjBLStO6iUxUXOo
Ag1uMoYYDdcynWlUSL2TkIzrWgmCO7nj4Kil4bwVaqSjEvW9tB4To1trpBfHBgnFZa12uTuAFafJ
qysbpfe7B6EK+xeVp9/pIQdSF8OPtGLsqMyq0u+ycTC3VtVndzyKv4zi/h7hi9bGKY8oFZfHZJCs
ZWxNZPZTo1LGkYbxvYH846WSscRKMbWtk+kfOIxFt8LKEaVtxScfFNegnoVdI2Xnn4hIno+QfrKN
1tU6Ww9OfDOYjHceh8DOIBehfBA6IHXDCVPUbaK88CwJHJClOAkNcTdWDLCLmlmsqMyVtqAlT0Fa
Pg8S5FcLwDlbUqCFDX4YGhYy+/iHo7MWwZLQhkc4n9nbCU3NI8U834GM2C0qkUwZOxgsF5rBd9GP
0J+MsxW6QpfJC2xepHlRdELC5yK3GkwhdK0kuLNiCe9HqmNbtSwaULNtfI8Q6nuU4ZB6rp+7NnIj
824sqpcweCyysYM10iZbRMSWoFLBMY2SsfC1bomOUbivfStx1K59hEOHpRX1UPaoFW7UXn2k/oBK
h1hsBR+gKHI9WHfhwntuo+jXBCmYn/ETmykI8QK0eiizHudJEhJyQ9BvTG4O/nQToWIACu89iPDk
zWP9h9QYx7gVtXmJDhjyRQcfbtRKb1UEaH6nfEt7SKN7P67qgxhzEvtxdLbLSEicOBifNUF+Pms9
qW0Mnh6LUTRjAMcGrXWfmsGcMLgeEF9By6K7Qzr++dzWh1qp4JhXkz0MlJ0AHBf+7ujrtepLNt1b
ZC4pgZGsJJkWTTQIc13vkm2r91xDrDMXJkvteztEwSnT0fyojPSBYEpSDMnQzQT0CPAO1VxkX49B
1JfbE7TXZV2HVnwwLNQVRtbtr1gLwdKEPtQ9QTCcThLMbe8PYPVwACmWHLJQ3Urf6lw2fbVN6G3v
EgRsPKqlcUazKUvYGbS3QJSc7aA0sHfLYDdQ4ZsohJS1WqwSoWudEBXiHmWe5M0w1pnMnFQl0h09
lTg6yaJ9Yn3bXZmFPyvMCu1BCVfQXqtqg7gRDBQ8gBuEZMtFLpQ+6sCJqEVrvaLOPi40ZFcRthsT
pxBaTx+kX1A3vbIpDDsJM0iukv7CpTjG7qJ/Q/e/nXcIQy///0sq+/zX+aEuf/2qt2/5/56qMe8Z
8j5Y5dX/988/cu3/e7Fm6uP88QfnXNPvuWt+lcP9rwqLtX9UCKb/8j/9l//j18evPA75r//zP9+z
BplGfg2Xkj8bRFML7npH6fEt6t7+/X/4W7GE+gM1EYO2kAR0gpyQVurfWkoSMm0gm/jLj665qP7L
vlDW/xe9XXT1ZLTbMM2YOlp/r5XIIpBgDW00jBUkwKi0gP7x4v9BqUSaGrn/qpRQqVNph1oM8mcj
iUKwKYi9KG1w69v3G/NwWsgHxKz1df0k/K3TeBUTMPUrvxpjamZ9alapQSn2IRTRjX7X7MLjrHOF
l0/z/PfX+Vzp+Wh2f/XTFy1S/O8iQRj5aWVj3Pub9jnbZK74M/it/q0CePXZpcmr/cunv2hLd51m
1KNcIRgUtsmhNgbfMcAlOnFTlg68rjqzgQv2q7QTFjQjqmUzRP6iq7hSgAYIaYgUqndq4KfAs0Z0
NgUBRWww7AI4oS1XisnRhz7UUJQ64kGFhJEf9ix1TMuug3mPFkqcO03HxRsnVdGzsJG2DV01HD33
IaOWVWEDfgw9qdTNZ1NKNe6BZvAuAUL83VmJDndZUxeIf5xsIeop8IonhHsH+oJoRgFHNGkUeLqB
PEkI21EK7uvqvKitNnc02p3zGBDt4oyZDbVx+Bq6qHH76U/pATrqew3vHy5r2MQPMq5lrtlY5kNQ
QhgNppJah5PLLxFzBAcx0pN3iunpULHLfhSxqayrssw9mZzQwVsi2flVKti4ncO9SmQqK53g1VNi
29aVtG1D/fw4lIMKADvq1qlV5hsgCBGkhQDzdCCkDMGtswY6/m7gY4CvVirSNOJ62YVCsExE4+xF
ilasZcT65rJP79NS0J09xTRDMqXMnRQi+DJWipeTFLXbWBZM5yydCu/7tTqt9q+W6gR/+LQLGmTB
mmZgqarbaKHbcEZBLtqJeAM0IE9Y+69+/6LWaQxGUAzTVoC6BFdW38aN05PY0xNtVng4xtgtr9UZ
jSduJhjr2BKAvmiFeMjY3n//ilMJ98tnuEDExEIDpLcvpI0hbQTe01iDlgspxVBtpS621vW7LkLI
bhkgtPD9mNemdXqUT9Nq+WctzIRU2ZwUykpBSF22HpIYFCZvTmtO9oBZtg6As1vwH2xmvn7LC1AM
mKdCs7AT3JgFTtpB9djB1xsri/Q83qqY/J1P1u6cKSLEtcRODONFU6XYwdM0W5WjOh9PXqQZ1Jyf
QwlHszKYmu3hfDSyl07I10SUG3PzJ1DpX8H9gpZh1LUOAbQaNymWYKf2riM5UW0DDaGoWmt/NfLi
+28gXzlFJuLK54+gm4FCdSgYN3HrleUjFgs44MlUCH8YHXcyV4GGm5hOFq7BDyMognsO9fYnQzjU
zaI8PeTJDduUK6vhAzfxaTVUdZUJ2B4OG9XLKB9Db1c2eo7KTOZY3fL7t51O7K9WuXRx6EjA3iTc
R4eNMqvtZL1vXWEzzGNb25FvLjW3mkXz07Kx0d9zaF/NYGu6/XxX2JZn3RXuA1XD5eA8IFeyW6UO
d5j1rZNW+hNL9c8v/gF7+vT+JO7nBmDzsJFMTwQVhk2qvkUect6RZ8IBoVo+P3crHEpnkFOLn9/P
yLUs4uNxPg3bD9QRRi0eN5QHaXjj3lX1IPtPdPaqXfZ0Bmu71s34BgLuWpi5bOtU8Bm5CORsQC9Y
hHPQj7NkbhFNlVXg3prLawFVughmbaCloWkxiu75HqpQy3KDp8U8X/gP1tN50a5Mlza3E27RJlzG
8xtT+SdA7V9f8DKeAe4Hi1ePG9EUZ6P2FsX7WAF743bkBOGu69A90x5DiyIakoBiYjcaZa0Zd5Xv
H8C6toQuohscZYSu22zcnJFrq5v0iHf2Dvara9I2MYGjx8ayxWMme60CC6l1ah8JdVSE+opQ1+04
SHEY9QKupmJcv+HaA7BYM5xTsk7OMDxK27QGKt/jJh9eRy6jpL42eCfMSVtXaScrnqXZLIV4U2X3
5vlRNlp6GOtiVOZNthLyYyWC3GELKXeR9hwP3FTHY0fFXTTvUK+eZVLnJJHo0D++l4a9gggCjGis
P97hcFBsW/rjj8bEhkJeS2l2iDPokKgAovrvdkbtKIVXj7Ao4TEo4SGAAdFXnR0heoUETlBt67O+
6DV4qt096U7Xbzu9mee+uATExIdSB/ATD3ovPdcWnQNw4bOqw/K+1nZKF76HUrMtEKD7/lNdC7uX
IEYL18W6GQm7phetYemI23QtLZJ1E83PB2lRO+MbyJRN/6Q/19vuQd5UNwL+tTgjXiQbUYOvxwkh
8Q2EeRnmBwYAlPhLHFMd/ZjRWKgCZzytppkaaJopr7189/1LT8TGr6LvR57+KdZIRm2Z9akcN33a
bEeqzKOoOnij0JSAI1WaLfaS2tKi0K+2x3Pe2ejj08iS55rpqc1jUBU/Kut+7NfnsnrF7wX0N1q1
xiO2Z3R8cHeWCjfGcWLERxJd1UJ0Um7mecmCbJHBVVsvRxi1gZJXd1imB6FLWXxLzF3FNCJLIZ9L
6aSJsRuDjeSvghIgUfJS9htR3/uNkysPqA+Cylhg5OjoYbNpZBJWmS5LcuPYv/Z1Pm5Ln6ZIxNKH
wiAxpKmyeSG1HkqBQIVB89EcPW2l00tNwZ2oYekrs4SvpqFkhMwjPc0bH+nKN7rIB/zuBFYL858N
9dj5CcZbt1Ek4cbryVdCpDitjE+vl3D+5hU6LpuoLMRXIHugdlG1der2TNm/tOBqt7429Wog48S9
vDJCRVql6Dfwth2eIWo0BcwTHUZEvVzJ141F5Tct3U2rnOfwuelmCieo+djkjpbe0H+WqntZMfGe
B3VVvyctjn43Xufa21xkEyNuzSZa0+OGhGWAisKhGY7GLOnfv/8WF5Dnf54ok3T85+nqTayI1ZIN
M6y6neUCvnSEOVgB4oPk/Bb+itxwdb51fE0B4ItbiHhxfOGwJFEITIdNGHiN5L8CiHXE0x13Lx+p
9e7+bGkzZACBYanlOov3pfJfTuPFsUUPR8rxShs2xdlDSielaZcJ+xLJ0u+nUZne4Ks3u0imLbhx
aYC0yAYpilfRMV/eq2VnL9G8PLqnlbFGS2OWz3rHXJxnB8rzc9l+l+a1Z9jNz+Qnp/Zf3z/IR2nm
3x9EuzQg1NscQphvDJtE2qrd+5C5Urag9RO9no7VHYVj3TPWKsw/c4YW3gp74Ogx3goirQ4PTBfQ
K+n36aUNFhXeGatmfeOxvv7yAJP/XGYI7wWQBOJhg2HuzIpfE/NYx4g1tt74O0nKeRf0c6t4V3ZF
52n5amzsaLLopSVtcYlHqcTWqtUYOoOxjSDwaLeSxa/vxZp1sb+KAEmvBrrqZnSJB8Jb47YO2MBn
qNw3Uib52qtf7DDZ0sfx1Oos+k3loA1yX20Lj8TjvI5trOW3+o/igEuQgzzvTPZOR83GxsuVbtx5
AEd9tTIRA/hz5ikgAn4ciCBD+gxGr5bRTaY9haAzuGo66QiEciZRtkZZ1bTD/D1dgKMb0asAubzE
0LpCIzR6Acxl06eqfpro4A+b5kauMKHBvtg4/2bLqQH5OyFlN2x8f+rSb+t9rdW7cViX1bxtn+gJ
oQqulNT1W7duV4Gnlw46rWHuiREmAXCPXTNx+/PxnFG6XlW6DbwVZUpxmbbbCvGOUzKP6kN13oVo
yat4PH2/oq/seKw3/5zXM30cQZkevHR723QwTZy1NgBjG6Mamxhmox82F2a0pmenebBMZ/pSt71k
Gc3Heb7ibjCr56n3/cNc/cgXgbWFWjqkqMps+ihcl0ikGubLaVwKxl0kLoZOnDfKrsws2Oixk6Ma
MJQbdAawAQBuFdKqpU0TxK9jw+kynBfYuM9CH+UYnRtFa4/KXSeA0G+F8ka4/LgMfxWlLuJxAjPY
6Mpp25F7zEn5Ja7JWBv8LHaA1SYJApuS4nknGk+01QtAs/3q+6magIlfLriLSI25dSE2o4BcKNr5
C5wK9Pm4ArKGHrAFiGyJmT2M0bl/rJ6TnbqAKm/NABSgjSTuMYsfFiB14x+4uNdO/zA4+sPp7vTb
3+nCIUf+t5Ic88YKu5KoQSb5c4WdEOYzfZMnNT3FHu1gYbi0ZOfKimfeJ/Z5FTqa/f2sXKlaaeZF
fFapzCKtwFjRrl6qK81OH/ONuTqRCgjz0yOde0+dgUw4JMvgEcnhtWUbN8aeXueLtWBehGDQvnhg
tgytr7QNlQC7d6AUb40b2eaV8oNmXsTfCP+mFgkEaQNDo35EcHDRPgu/dIofW4RyzVutgK9vxnRf
/vxaEX9jRArDUOUAr3cy6L8dUTHe9jjNOvLSMOx6TS4KFUF3vv9qyhRrvpq6Kah+ynV1tIZgSwTy
RkP/B0LIj0FYlid38JrfiCZOEoCkHD2SHQ+IlFovb9w2zH35xKaHMYFk/DGejTsUj0QSW0RBNyAF
KoghyeP3zzc1or58vosYeRphe2gSc9I3XgisA9gfIB03NmxtSoly9KuFmf4wmk+Jx7xo/TPVmnze
/QqaubzolplCmLrL9L3QzPUdWt/fP9dHKeirebsIl1KX9VCJeC5wbCL65P2dTNR70ACF0ORV1H20
6Ys1sLEK3azk541Rr83GRdA7Nb4oKKovbbrVAL8J0aUKGFUQ/OgaRwFplynvTXuItPMy0/H/NmeF
cmiWOabYJze7kYh90AO/evWL8BcqyVnAl5jw1y90xJKLVebPJculdYR3Qz2DbmQ4g/BbPogu3nIY
GEeBjQWm5qmSU27j1rXa36J86BJbV5E6vzP7WXFa5bkLoiSTEB+f1eEClox5mo0vN2buSpZmXERC
KAJpJ0/RSdn7T8j0vEmL4QXlkvMuvrGVrgQhGHh/7CS5Exvan4xg3kn2I43wvT9D2v1GKL9SLdSM
ixiHMQTCuVOMi5eovfabbI1NjtsuFbva4mNE8Q5c65z4uhwOkpP289ONRadcCUv/xpsFsyUjNSyR
/s2CXXRU3OIetf/V2RsWuV0uR/f0lh6ktT6rj8JWP2Re9ITf29FaAYHbsfrtzg22lO+WyKXdmI5r
+8+4iJU1cszWmPJQ1oOAZgqllZ0+p0jLwfZDtLMlx8z+VoZ5pQsMJ/vi06KCLmZT/K+oYZQ2Cgr3
+VE52ZITb6MbZ9i1SGdcRDpTUgX91DNIa4NoXVkumhBe6ubu2YZnbus2wOV7wFNr/JA39Tzcgv1c
a4fBe02d/Om/3CYXYU0OSrROOh5CcZOF6PxCjdCxPAwDbrzltbTNuIhgnSw2ONYyQO0Ws+m9Kk+3
zcdons9EW5pjsWAL7l/hjT15wWf9R20C7YM/v1yQ9mJiTV8u9H/mpjsCyvPpnuBlUUO3WinoxKxq
4SH00NMF1hJu8W+zbr3r15UXbRJV+3y2hgKa1PmUJwbH7K27Ry37d78xFvqD+J49Cl7lgod7SH99
/+muVK3gpvw5WuBXg1mqjAZxxNNXj/fjHPeC2b3KP0ZbcvfJXN8Hc3Mm2ye7co6B7c/NG/N85Yao
XwSn2JLN0SoZO5nhdDYnEji3siLl2ixeJF/1gCaYPi1JqCrUXL3RNSl9IFjmlMuTc7rHrm4euJUD
uGGhuNIM5ARb5qDPyjfZzlzUPffatl/TIuPaaos3Pu6FL+E/V5au/TndqhKNdfy37So6Z7ffNEck
8FcYJ23yZbRA9MNRPXR6kLc8IkMz639nG3/fuKdN79TeggrEEpN3T3Yxcna6RbgMXGN5YylMu/WL
E1pX/3y2MU3KRJ02WekGi3bTOI03LnIn8UT6hb5tbctddFB/IBq7DT3dM+eR+/3I2rWPdRHEcgTt
kfYlnRStXZNQ70apG3miOWAI3O4ADuenLQK+dePKnP57q9wK2aFDK5wyzVHuHgLLATaAk8L52OSu
fIcIJBWcvHAMOIuCYFeJG51cNX4pMEsB8BsDtjyMdKisRV8t+m5WIOs09cV/NT5s5ARcyxF7u1OD
mROgkH1wnyEIrSC8NPv+jT9a0F/N9UXEVE4ABFqNuYbe7qb7wpNcGkRO8xQ4z1TpvN5TXdGVVtX6
1k6/VjfQL2LoBDUwEpEhNRq92Sz0jhLfGd63jZwmhyAWJs44+yXRDa5stOFmuVc4tf3UO7kHHnwZ
zh5uvPyVfFS/CK95EcXZMN1YpP246Rzdw+NrX8wlG/rLsrLRCF4ad8Uh38bbGyNeWWDaRUxFbkU4
+dOIeYAwsrGPhdU4g66JXy0QHDuo3iRWHrT+eeKYKiidG/v9WsLx0S76dFGC5ee3OFaQ9c4657RL
Vtl8qd05sp06D7c27rVSlnYRR0PMKxEKYxCkiGkgbZGn195TcO6hM/KFJTbSQdi1S6TYLPRXgfgu
sMuaq6gcwT4/SsskRXbJph8pHrB5r1zkAbpgZ3aHhry8vrXmr3z2j93/aS6MNkgjqTelzfgu/Bgf
aWxRBSr/4jr21gJHwAUTJ6bZsFQeuqX6s3i+8e2vDXsRcjFjzuty+valfboffo92TlALp1APCNrG
JcuGgAzwqLy12KYf/mJvaxdxND7VVPwMsEYjp/YvX4H5dIdqI1H9Tmts9hbthhmG3DjEW483XvLa
mBcRVG5TiO0KczvcWXsu5dC4wr9atHdmDTKJ9Ux5LYmIyFgN+jaKbhSxrw16EcQ6QSn9vtLAjvWv
kna0EE5I41tyM9fKJ9pFvKoFVK3LiTmtSTPod/I2uM/dZKs+iD8goUrH72fu2uq4iEV9D1hZT3U2
6JAaXMjBxGMF/iOvxWpumYGX5YjvIdd9Y7hr+ZZ6EYl8Q6OiFzNecTTwXdg1O/9YbON9Ql5rN4/l
otqMq2gJVvx3tUB2fiW7tKzs+ikkb//+la+03uDT/3nQK1E8jkLDYul+azZYfzw+fsQHiCKj18Or
+62s8vtyF97p9//lgBcByuqRs4uwit4EO+vdwtG+mzGQrsw6xPB+yc/yQ9Rg9jrX0UDNbenl+2Gv
1RbV6TT4FHAg1KVjZLKC9u1Ddl9Pc1w9pfvOPi3H39YqeDh7k9bjOnMw8tK5mRb7/ClbfD/6lc0x
eW1/Hrz2JbWBGwboUAzxpboPi2NTaTdi6bV7/aQE9PnXUaAqahS2qF168qpeRk42B900lZQp+odv
b2/iYnRGZ8oR8xtnmXqlGHIpLIblWDC08Ao3zCV2sRsw+wg4nrjbB2v5cHpFhIsi7bzbi8/+s7Gq
zfk5P0ZL7b7rFu15BuJmpJkNa3UebfvfyjFFx3Rl/sw1u3tGPVJeh3enG0v82uRfRKYsRuh4MHhU
AChO8hjdOEumTfpFZP+A3n1aUELTID9Y8bO69sPP3dR47ev74AVzWxMJn8H7fuVca6V+fIBPw8Dl
OwndR+R7j+7lnbRUXFmbxZgHz3zn/KjIM2wpt+ZenQVPmC3NOFIo4+yAz3JJ2GYuROdVfKNtce3q
/XGT+fQwI3KualGx0gYHgDDrK5yL89TFTnSm27+UebUPncgtbuyaK+Ah7aN78mk4YYgqs88Zzpgh
+crFY3RDVwecr9uHfKbMW4ckxtZXrc1UbIMba/taCnUpapYOlSoYA1+2WU0XDRkBVBye58kOnfxo
DYt/3XjSWn6RH4VtdBBs9a58r9bha37HhYwKgO5qmiv+qFenbbnvHX8N//X71TDFyC/W3McF99OE
qFWr1+eo5hisf6RoBtfAfmTgdjHe3CIGZN+P8nHn/mqYi3DVWMhUxaIkbVIdiFyIETd84W2Fj05i
vPuY3xmxuRV77FO7eS0UePFCOK2pjWQvZftQy4IjA7E0pyyyWYgRixUAcZ38NE5o2LQpcH446vUu
qu06fsrpfmGIeycAZlISE3/vn6ronjS8yLj+4UQG8XDQXEnrFrHpWuoLbs7d2VxiVP2W0oRNW0gA
izg4WgYMYp5Ne+yH1zJ+LKWVr4tHTL28EA3CsYEXhksmpGYvTp+TYp+gcKOI3O91aHZqS5kZrdLv
p/ADgfnVFF7E5Bw3CanpKq4176o6y3Nb+ImWU/lQr+TGO6HFNIcvl90IRVf35UXGh0GKJKrCSFor
/IQUm06KktDeB3qlaYXFz0HvF9V20kikZl1gn5LO6MKk4Cxi2f3+jadz9KsXvoiyYl0aWubzCE0J
sz3hTEAb3ljUxfnGANeuycpFDth3WLlgejSVJFp7cJJFTAZYL9qfgqMu3+P76VaaevJaeATr9/1L
Xet+KhcZoXrqwvIcNGS13uBUu34treOHYBXa0goDSQ+uyLA+3wr104t8MYWXRKc0TLsRHTVSMXl4
1PDeU4L+cRgjtxs0mKxTASLeFaHqSQjNjQPibWh0ScpfgzlizKYscuSYcRCwa8SWAYdGOuVy6Cvf
T8WVno162f7Q5VqDIU1UjM3liI2e/Fs+w5x11MTJtLmIYm6KYAl0mllSQN9QVzIqxMkyD+H4Iaq/
Eiinneyk3ERU2LVEYS2uMqjZCv42CC0ksg2TeIYHshMKG7Aecf2iKm8npp02VZH/+P415CvZwEft
/FMIPZ3RHccdiTojOdJWeTEWykO7j+kB2srpVc82Bs3BuR9ueGq8spsHkMWSexLm45MPah5AIhoN
N/btFAy++uAGf//pWQq0ZxKUuOn3DG+l+YiC2I3wcyU3+bhwfPphfA2zuPfxECywQ8fTkM6ldD7i
K1VZTxrU3FPpfD+d0y3hqze4OClOMXVCnG1oa0RQdUIRyzfBiY01QkReGmJe+/v7ca7F0w9c06c3
GvGMiv2MvUGzZp+9FavuKbgznPTN/DEe29fkxhf5EP/96oUuIilA8qo4acyc6lW7cpMu8fiwTXuc
W2QbGHXg/UAlVp+J6/wpXVAkeb6VdlyLNZd6xC0dUTShGbo8KOoca+WpKBy8GvfnRb+S35U3EwVn
9TaM/9q3u4inUhn1eB4wXjcX9tx0ndHuF6GLLOVscHMvsl+MeTDvnVvtqWvjXcRSq4mGzh8YT6Hm
aM0eEVjZ3KKWXeuvfRwan9aHagqNlor8eA1IZdgFsEfiRe/I5Iffr8BpT36xMC5pO2HWStC1WIBp
+qp0f2l3xbJD7eCWZPK1XPfjaP/0ApGKC3ownTStm636Rbk/rYpVbMcuxbp1u66dzO725gKO1kql
Gb+Oixtn3MdZ9tWbTSf6p5G1turqWCEi8lV+pC66DZo8G30PlxVJW4z5QpDwV56lC0FAP/T+nDpV
Pgtegm4WIIe+VgjQdlHTyR3QpjTmhh3tlcP3k36tOvGxVz49m9HFiDZ1zHoBZt3V56R9fyGSItzD
Xltbd7LdblvvhJjPja98LZO65O0UZV6ahSRyrz2Om+RVseH8p66xHT3/AYwK2lXcWXe1F72cbuU1
V67SHyHv0zsO3DcStLN5R8e/SxbT18aGfQVv478Mah8kpU8jFIncJ77MCOmSwmN3hwTlSnkGEmQn
GwjCi3wx2OVcW6VvWJEuRM94vFWOvrovL4KMgbBJV0xpoaY4VvaYeUGErM8sX/doIK3DGxfTKwfp
x+ifXlBMEHC1Coo7CcqkmMnO8Tz5fgVeK3SIFzW6GD+cGvF9FkRqxy8BKpH3ijQv977ychpQJED5
2m5aB/lIhJ3q8iFQ7y3pjpuK8dR2j/LCX5/TXbOHZdko8/hOqr1RdYLf1S98w63YjnwXrNEqpmSz
0HowUA/fP/e1ib9kIKiBH2DUREAsHCpds8CLXXkJ3tcz7//LES6yF5wY8rywzlNR690/2QhIzU7o
/p8zux1mkN8AkxxvUpOvbcxLikBadGliZh3fAR6r0/5AJGyV3NfLs5ssx7vw6D/UO8Ck+Vt2Y19e
Oa7Ei9RmwCd60MV4qnUUKwn3KQerkf7XzTrolWz/kp+kCu0oDZwqSA6wpJ5D2sz5VrQJarO/bnyh
K2fWJQ8p9iP1rApEdoQcc7Z67Ewi0ymix9ybcyqF1kZ+MLGv6laczq56KIeENumivLEtr41/eSds
ExWtroBeFBeD3+lDu8KLqb3VWpnOpy/OLfEitEiBOIR5IYibcd/v/bd2iXVIetCfuvtg1XUzyUMl
DQ4vylX6z+8n9EpaLV5kML4eIM6YMGKLHBSVIVLBVbasMcM93OIofH09Qd79z8M4RhwhFHKmjGv7
z3QdqjdO+a8nC0nUP3/XHLTy5Jf8rt+NaMehYybsQtSdklsH57UBLqJBLmI0hx08GhTYuO/Oj+Zd
QPVmY90h2LeRVoJ3dk574dG/hXT9OuTjbfHnC1VNgM5pgvdCirhe1d8VCoZPulPruyhEOsEeaedL
cD532WOoPZ6bu++XwNdLWr0kMkjy2EbaNI+gm57YMNvi5v3/SpNLvVTMF0xNPvU+UxjshmN8yI4K
7UkF6cu3ZH/rGn8ljqqXjAEs46UYaD1wpqXqwG9fGz/6Jb7WOb72lI8RZAzXxZ7z00QfLb+x+r6O
pRg+/vmxECMZG1Fk1nDrKmbZk+Sli+ancevnr32Ui0gw+C0GRniEYVFNiQ3FJ/g66s/GuPH0H5nY
v0cajFv+fPxKaKteRx+MhuqAVGozb5GrQtdjbc3G8d53CxznJbupbzQsrgAF1EvMfYamYpGgxLIx
hK30U9t2EPBx3VqGdz62NC5V0A3QxBujXYk4l6B7fAdxVqo4h6brH5CyG4nTlW9yCag3xb4qkSwj
OutoqQ1HIUd9/6ihI2vdwNR/FP6++CyXmPrs1JZWlxgcL6scvIoGxy1a1Y/ng7EGQ7PS7jD/3ePU
jW9ZPhdhu+gu+pYAzED2H8115SBlvryFX/uorXz1NBf5Al0ms7PiqWsAjuzsiivZQ/Bs6T/m62ZD
S2ZOYcutV+FOX3SLZiHY5H+2CnJKe/k+NF2JwOYUKT8lwdEkIil13CDL4aBDtkEBvh0cgT3x/e9f
2cQfStaffj/v4ioqhIwSzEzZCDtEUmbCwb///sevCCao5kWIaLK25gDh18f0NdqE9br3PeO1LY6+
bCMKiwu2iJ3qrbbalWKLal6GDEEXSkvouRLB8xkdEyFXDDSk5Rgi7mpHpJeoWIpwqObpMbzVqb0W
SMyLQCLUOI5XU9e06H6+KaXbyW6ru8Uyzm0Zvu+iKZ/9V67338/pFdKfeoknrwXDVzKDl4w3I9hH
lPaze4w0wO+V687tZ/kjTVEqW/qh/x289G/RHid4+CKH78e/UrEH5vLnisQH3IgDZKE2yI8fm2Oz
C1bKjlalrTnZJl5RcX3XAZSd70U7/e+yQvUSaq5XlqUbUx1lArRp62xluMldvo5oUdZz4UVcI9zp
+c73b3gFVYDZ1p9viNw2tmEtwVNyj61LLr+tHwsPp4Ot9rPf+MtsEy6yJXBDej8eqo27/4CZNS2a
LwLOJaTcqjplVCNOchhaCwlJ92Y5npdGOhv/H2dn1uOorrXhX4TEYKZbxpC5UqnxBlXXABgwGMxg
fv33pvVd9MnpdKQj7autvUNh7OU1vk/j5zKsIZ/E5f/kyZPrznItZbqrVfC2csOfi3B8TKu32X3W
X/69jjcuC/vq8Ld8SO2+x0YBDhZlMulC1eOEmTugvv/9gFvW+bppHBpTUEjrTHyogDwtif6kAhsc
g9LwcvFOkUFChzqQMD5m7XAu1vTyseJ3htBhuPMn3HBYr/vIFdPiIxUNgSY7BS6VZbumH+9chTey
FJDJ+899WAPCQ4BHRiWhAT2mTdhZBYH6YySJAU6ZG43OU8qPFn+eWLBgmq4N+cmRPuMvDX92FmiV
1K8OTWZ7PaQcpUlooo4eW9Yj8h2Ipswt0MAFSeZ4cj0IQ+uoIdr1Boq8OQYW+Xhnl924Ya77zxuL
FYh/4GctB5E9GeIEbGYP/g/0Ueidr3DLyb7uM7daZTK0otC26nN+BqsGSbAZYbFX7eAX3Cm/3HKy
ravgpOmtwYbEP5zswX4YDPKp5U86yvXmCsDcWf4Qt4RIbx6ioPHWF/VpMCE+pRx7HWPNZnNo3XvX
6u+2z78Yiese84E5Zi4uqT+13JgSo1RqNDZnPpy4PFipDqXx2bdfyEHHhFdBIbUWdxJao3urjQ00
MOSQwVr6gFUXoRqBk4kWUnVFDzX5bmkVQaqPQskbqqaQEnSdsG5AYUDTmvIyuODAxgUIl4MIXLxW
5QP8ZOnfKmZYtYJ6pNpRG3kzyLEbZM2KXcdngJ8DTDuEOoZcHbFVyfu/T//f43Zy3cxe9Ytrti0q
x2C4P1rr73HN1mNM43//+o2DbV2VjCSRENtKO9hh81MVb2l251Df8OcugJI//TkoCWa8zvDplvqA
RHyTr1xoPWd3Japu3B/XPeCLBfgUg5DudqKJmQb107g21loIjx2YpHsuwGUR/rb/Lg//w2kc5ooq
YI1fyhrQPPFKD1LgqzqhURohW+ceqztH7kYUc93UbTVkgC59icUyMKRSvdld7o1D8u8vfKMqCKTe
f76F22S9il2EDYTw76ANHqoCBG5UveoSdCVtkD4PseO7FXtG3/JaPHdxeb7bdXXDLF63dOtOJ3II
iiP16VW1Dy+OPLONsy0wx38pTLh+ES8hAHegyb7Zd4KJG5UXct2g3ZQ0h+3Arq6SMYKgfTxu6bnY
1KETmLETQYrH+ZRb+3/cJ+aVIyWliqwKwxGd1vPBWZc7tBSRo3KqPM1XX9yjPP37U944rNf92OBo
jbR2sOnJhZWGlilqnv/9y7eMvnllB2bRC8PJYPS1AUwXo0cmNUf/S3qwDaiJmXNoXEhT6RMQ4CFf
UEKGPjkgx0Fd9whRxbYl4MaMP3f+mhsHz7yyHik0V4HvQzwlginsT8Ou3n0LLKYeOCuQhO+427e2
5lUYVea8bXodn63Tyq2qjz4E1sORL5t6LoOO1Anr5zuH8FaEaF6ZkglY8kt5/qJEACSSX67R9+Nt
lbjBiJZ55yE32kPIdUu23uiaa1867Fiih318eUgWljv9jQToOIwxLdRtMEYfZ49VTJ/so5LkricR
Uvy/+PQ/1Hz/bjGvG7LRAYRGh8tromcDc2ncL9BwgGlU/55Ndm884Coqkw5E0TsN2SXQ2kAXz9RV
XwZ9pGHMR6yH/M6teCuJdd1w3S1QzLVnrKSyAlHl9yfDTM0a42zQHpFBebjXN3Xrfa5MxwJcqGvo
MM6iD9G30UJNoEiKY/dwr03nRnRy3V9tpmmdlTYeYK17D97xw7y71xh+66evbIYYQUOgDX7asJ8M
8jymkVFiovzQ5nfy1TcOKLkyA9ywB1uZ8QCpxcMphaaKi44sjgk2H3ydO7bm1he4sgLzwgAHFXgI
qUMI6w3NR175DnKka6BLSrnXEGD0kBvKPBC9YPx+dDeAGnLhQhYq+vffcCvX8Tsy+sPR0E0DnE8N
f0OJSizxRX2wqy3aHm3o3QG+pT4DSgKqGRTpKebp+tdariwoCtQ7JxpRbkfs0+6ULcSnvv79B90y
V9e90jItsrqd8Actj2OgbJq9HhYPsRabpod5ivDOU24s/XWLdJdbIMVNCJmEfDGbpJMbtYHENPQE
F+udOxLEVkCVGsR3wFhCUEdfN84K8Ch7PqsfbPKK8l6v5I0xBHLdNq0w2850FzkCE7TLIeui4q1g
0gd8bzWaUWFMO2rsCuNBUs+CU0Gfoe5Xa4kqEErsahUTmJuU5Xf25I2Ddd0pPQBH5aYcf4wimT8I
jDvpkDm3MdcJKc78zszTDQ/duLI8iFbr0c5h4lp7tSwod5knniPXk/z7415+5i++8+/+9D+29LCU
kPtu8Q5swDSSxj0F6ri5ea+CdsND+K3n8sfPM2D1hHu5aDD4HLfbxRs3xn70MeUcos0F6Y9/v8Wt
HXplgRQo+ovawWPGaPiAsrR3GU9Qt/cKWrd88+u2YPSOgqp3Ce5AHYYc6qP0q0O5Bprutf4YX/RX
G3IzkHfKdpoPOKIGfF6QQWHlXnHo1h648koKDWz1Yby8HtpCyjmBLLub10FL75Rnbhjw/2oKpoYy
5cXl9TCRz/dwB3wHpec7x+SW03rdDtsvmWIJBW6+U8I4eNMzi5xHSL+HzuQNwbIWvn2WSGGaD9Xq
3/vhhqAC0S9H9o99Nyz50jSXeFmfAgeGYaWtgHOsMH0K+CFqNPqqo4GVIWFaHpWLsZR3nnyjx478
Tg7+8WSdCbVodDx5/sS8XdUBWwieia+HWQyIU6T49BmqGHhTd1eegffGP2N4z025MckDzMp/vrdb
ZK4soVyBclX23uBrLhHxUxjIx2yVBvKtjOVu2KG5NMDwDjspD0vnQQV7RzdW1KwGHx1/+fedb3C5
mf9iWq7babPcJbluwHJNPgtYNG6Whz4y/Dbu1/dEX25+54vd+WO1O42UTm6id6/eu69sxGr64xZH
8TkNuA+55G0agQQVYcjYRPfTneNyw2ZeN9HqbOlVCp721in0H0Wgac+RkBpu2ee/V+7Gcf+9tf54
KYmMf95YWDj3kGMYs9/ea3W85cD8vlb/+OVygg4sJQjY2Fb/QBIcJ+NFfBoR8mXtdjzyXfGELRoW
cXNstnq3qoA5XJtvgO/cWbpbHst1D63NoRL8uyG4g8bBB9SCga3A9EGveKDK+PO34+XZvYT8rfzC
dT+t7BcQPE1UTkY00Xp09Ft03X+pR7v3gCdEnusTStn9y7Se1tbdvOyN6P+3FfxjjWdbUVN52ZLi
tX7mGOOAO/ppBUaQJiIExyu6O1Z7Mf9/OWC/X/uPJ42toS0ciN3tcFIgkuLZ8Yyble04zNyd2PvW
y1zZk8GRo7YUArVYpx5Wjg5se1/y7s61faOBEDSg/zy+DregxqdhP2Yf0IhSwtGHhlvmP2n3ujZu
mePfVdI/1gi0F5kPA1e39mN2QvmVnqcf8oxWHmAKCmBhL7OE2lGu2W4KqsqTAdvdZeZcvI+/fZ8r
r6Qk9P/7oRYEAWtgy+1DHbshgxBBGQHk2gX8zrG6YTF+FyL+eMtem2m1kAGNSkiGL2rvSWvvDBqY
gPfEFG54WNfdrza1u0zql9J5GkG0u1MCmUPfFizhXAFrFrKQ9E40eWtTXHfDSsCEFmHD/NnT41wE
afcx2MS3IYA/ZG/KqzK/Fve0TW84Pv/VwJq6ZkUyNLCyIjAwadomov4a3Gi2o7mvgv/JnKtXvgip
NcdUU25sUy3XPiwKGmw1U2gBdVM+eG3tjt6/H3TL3l33r465DoJ9OyzbHPBP9OOWIN/2r1UK2rbv
glsJ7XMDQp4NB/AyIUswjm8MkEvj3mm7dR1f97PajtNXNh2X7Ziup2YzgKjHoOsCojIGBSH6m3YY
kYz5upiTOk3kJ8z+kH3X1bat1Tvb5/ds9F9O3XXPayrAhYUuP+RquzPmBD2tpcG0vKkgHhvg/4ZL
CgU2Z9kP7b4U75KncBqIrzWvdRGlvPHHij9NM/OJislNznwQM0+0WhlQZnbnLAQfLqwN7tfpCpkO
iLdWCMlicEI9rd7obRvW9GNCJYrpkAhUQ70Aa/lLDtH/+ImvHJ5CNQo+l1hhZZOu9R92RnfF2vZl
VO27lfbQnAGifaRPd55249Rfy5gX7sQ0NoL9MfjZSoUY6hSi7htlF/EsqNflH8j1QuIbqtbencNy
QzWIXHfcNlrqaABQQSYZ09/6ue+RSWLsoGeQKayeegszGtmRmBDWWs6MmnFuYTqdlWFVsK1lLwfO
z5AlAagARwCCxJYVZga6FXKvprMPgc1BBi0BYVljICLMACCHZNhLYd05g7+LQX/bflexmmOXYrGN
CQygVEBuAuWUhUSLuSqpjUzE2cHoS9/jXCJFM+gy1vOvUtm3TfcFcXAvqz6X8mNotFhm3071wjQk
tJKJKF5HVoK+KPQwQB0cmtHuY1rGJbL6BZQsTDptapxyC9rePTqn0irg2ouFQo5qsgNp4rZVPEV9
MPJvqJyAEQthuRx0e/Y6d9VuVOLKDXuAMiR+Doo4rsF2tuv4dhdaGOGdmjsl0hutScZ147FS2LwU
JsSQVeQCtEA5aSsWIGH7zJMcDWvKnaLm3626cd2HTC1pDdwkcuugE51AiNrLgMHIGoxmy7M7vv37
cNwYVjWuFdULbKhqMqGLPQYTqKKRG5U/XYzmTXDXY9y9vYf64ALc9xDTrf0KmiWIVqbtAWI5tZ6+
LZG8jE7KBX3Ur8bcH3okM6GjMe4FFEOcOxvyxqUAVN1/+liDphGwIXCgYJBL9gtS7BtyWEL1IkVU
vtq+EBiEx5CJr9HgXqBxY97LuG5hNlNLqNlMVaSEWzTK9w9kQXEBs37WoXhpnSBrD4t2ntrPoY/U
B5760vFm55Vos9eL5kXHbCJGvz6HdAkMVK3UIhqnnZR+XgU1kn7mjubWnYj9RkhiXLdEUx3z0IoB
F1Hr1zxbIpdiTaBOCJkFLeyzNxdT++iU7t5Ufi8lcmuHXlnxpRXtXKp4JPT4TlUEYPeqP94LT29E
ecZ1JzSVrC/Zpb9/xGRCjOhb35stVjgZf5Ez0uQQwYeC5EZuzLP7wH7GU1f5y1GD9HjcbO5VuW40
5hnuVcJeWobbVP3lsD9Ya/oG1lBMd1qiBeV63FSHeofMhwLtt/qL4E/595k09d8lrP+2v9D8/8/t
3jsEbR1CB4Sgpmeiug+qfG2V8hcbh4fGsISNrpBc87QSXUULNAq04dXQToWZrcFmD7qe7RqeBTqs
IHuQ6dEpoqZ7GJtHaoKjx0qfo+wAdKJngPqUzfMxhbZzUcuvPB3WIpMg1tcrp0F1nrag/1AIL+sQ
4C57OEAdgk039WsODGXRbZZUIAszhVmVhRMUPisgm1PMyKripGiu9DrXgvxIE7m6FvCZBOAHeI6e
sHpbDXw3uY8cU5KGmqCnLRTMyTHzdtDSUMyOr+gfuPLAip+iwWk+hiJRzdHX8Lqm80YpQUsOmBOq
lw6/6mYp/ap6k27rM/sn692VM/d+ueg8wHVTiqidX9Q6UgRy6o3TUb/KIItQjoWny2NOqtoztHaf
1TnENOWEPqcC2OxFlKEY5jWcJadLgMtao/r/nmbVBtzOl5GCc12yJzOf45aQt9yt/Lmvf+XzdBBz
nmhuPLTQPRVMXQnhepgU0Hu6bYsOQkoEp1DqlEFBiRRs8PrGhOEyrJAt4DlA4kp/K8u41tc0+2pA
gCZQAFIdAiw7qNug1tsjZlzJiFGOoVXFA5+s994x9m7n0hggYqsO7dqin2Ot819Dw2vIsnAQIpg7
YwWhpgWokzIDWgy6YqKAHo/v2dseVlF6Y2fjvxx1K5Rk9EwDxgsT8iFzIXGtdK+51WWvZsNeaP0u
KjFuzdKMtdkMmrF0VhWR71ovq1VjmP1rnkOT2iXsZ2l4vEw99CVDKh4BuZ6Gp8465HnvK0BpgFAO
JQo+rsASgEdvs/yYd36ZuqGRxaXm03QtWQ1ERA3EouMOqNAkXQ5g60PJJWa0vlLi6cXRwBxuvqFZ
UtOVaNdzd+jhCudl6htDG6SQe5o9aOblk6eKANq02Lo57LAV1Eo8Q6daFMCvb1XpD+QBwuIVWSEQ
hQCco5zGeZv3aGmxYrPzkcAGK93RDD8tn9VlB8ZGPaFLslODTgM3Xm4qILpTiIbUqKNACu3oLPnJ
BbBRYpKjafdT+dhi39qvUgVijIPi+Wg6w7bpvmv+PePMkQ5QEf2jnbFJjPHUizx2SvKCch1Gq2yE
JMocFORCdVZzyHwOPqJ0P8cZ19ozI8clPTeT3iQ2Uw8QGzlUnbbr9C7koHwlUmQvg+ZEmYV84nIq
tX2NibB5egcRfYPXkBNqkwqEe/rnlC/+6IqNVDNoTbjryUjdRDD90ZDkBKatcXbSqV/VQOEqeaAY
c7UxKZISOLxtzQBsYhCywtYgKGB10HqiHmjXPqleDJ4Hs6RniJROEt88B5qW21HD9+OycN+x1cQ2
wnqsw7kEaKWL6nl5GTkmu4F6G10Fvqg3Z/vhrZIWFrU+jBMYugr0pPIRqfICUhpAwygZClkiVLBV
zKqIEJ5h2hIgnek8azTq7CVoTMNv7B4fSeWJxgOmh+plSAqqL82WKSyDfulOsYMRWRUVktEhqFHB
5XcIqJDzlpmgBOhuTAvTjbjaNysjh3qHa7VvvCXHVpfpts4ep+kw8G9BOw/kYSHjkp8dfHWrQLYI
wPnFw+morca3B9XvjY2lrAqHpQEb9gskXJ2Cb5W8Smok+zO1rP2ucM/phV0+4jY0FOtRFz14AQpw
6dSbYl7tkHlysxAylN3WhmU7qEhd28dRQMMUIz959aCOnlK9Y7zYcR9BXFHHX5abmp6Cdo33yo1V
uQJ5BGO61PJF5Wu/8H/yJaHCbwEkcTxt8jW0MqIgYHgjFPmtYj+BX9Rs1cXL6lOjHQtoXrFQIIDJ
eORoG5E+KMtPXmO2jX1qNXQvwAyxIVZbDtnT2OUrhVaJlVdPgnII0paNHvf1Okehg/d17Iy5HRkY
XzNdEIBnK+5xXw2GDrH70u+HbvZLKPBCotTElWbCCl6kHDeZcYYlLyRwShKSRe8mSgmZuXERXxE2
QbvBbn3TXOXqInzWtHhCJsSOM7v4pT12RTSbYVphSM7y9Ut5Fv2WdWzYdowpKghoz7avWYWHzRNm
PfGVBh0oBQZ4suNk6sFiC09xgFK0dz0ARU4GI7ok9U+1QBQF8xKnFiyLEvSERFilLxow6iib3kg/
HGYBNASIFEh9yJBVW6DkSh1yZSDZjeGgrVsjVPKQG6gZQ9VG4LmO6+dTISAng1X7KMp9DznaEmHR
hOHFHVsSo0QsSb4NFSP6JJDNnqpP9aJ4DTIBYm1bodajxNI9QToqNvttRoIsx0AdHx7MZt+OYQ/J
LoJEAMCoNbBY4nF5GNHgQ8UJM4ws7UDOYyGgLI4dDgXoAuRJStgjNkcWZrZ7ffCFnAGsDgb13aFf
NsgeAmFMVHwPDowERlAb2Ck0vKBpFjQMLWlcw9f1SNNCtzt32ZPZrI2LqfCscdewDapRWb23ZNhB
bBsZauI1tt+2sHNvyvxYL+cGQQsZgjFNdAyDDTETKxfkT+T4Xpdsg/ojweFY8g/QtyJHd7euxXfw
8sDtnZDJtzURDryGHaLy1EozyfBF20w9EEShVVuILQXuiHUdylEoz/mEL6G7zGsK1Y4wU3tcMbI8
WA7yRloeUsv6cN7zLizYgk1LfcPSV1lfbSBFtR4vi4+MrjOV0QBCKF+A0miiEYa+xbdA5kbM8xqC
F77Gh4DJfYUq/cjtYyd8V6yrXAT6zGM5jMznHd+ayANYIGkTgx+42OrKY2pUm17/AECayRRj7WI8
GoVyxMiJzyEQCpXJ82Ajp6SsLQX4Uw6JyXnSPDL71KG7aeYGzBOzwOhsus2g243vLhKelbbSs9fB
RspoIDacKrWHswenLNftSNZz/WsZceFT2whoHaF5GWLIbhOTzIokGaDC1AfDYngDsv9IWqo7u8X5
LRNcAjbB9HWzrIl0Ip0hrNStOOfTYZ5eUS/2OOl9FdqBXT0FOhiMsiF+bm7dykRfNpMbd+HAE0OL
AxdbYT22Ux9hIhH8SNBkkQtwlRr4ZDV/ZakdK+mHipQBsm3e4q5d+wGU09jNdIBPL5sZg0ApI57z
0HWxWafr1nV+pJEZwUiVY82StFU/NAp+VYFPbY481tsJK4bM/JNA2WmJnUc0kpum47n2Bg3fHF7I
0r1LOcduB32k8bl233X1WSzPRMKtC9vqYQFvRRORBLgD+u5pkkOzEq6Ar1v0NOnG94jBKF8FCAW6
bwO60uoDL9pdM7q6ZzAlsVrsWKVb2WOkN7Fa009i8zB3BSR0L2XFZgE8HnDWjlnhVFnUw9j5DM5U
tuGsnraT1QMmyESe5HJejxDc9jAFexobbWcJma8MdXxrcIevMLToxk33oS00ZNT9nmcwVhvqj9Yz
teC+o2UfefbiCLQ7oJxa/aukCEzGGtDACVIpIw/6Cu1bcljDm014qmyYRld5m8bAjD5Dvm9DiBLL
CS7OyIofw4WkcgZGnwmove28q9KGk4ZtZ4HCDmuJLomG7XE5bwx0F/fddqHvhfummjAVe7t0c6/E
gWcjoJ5AFJRhiyRTb/ahwmFKxhn6NCh3b/plBt4Zo1he4Q75dhbOqkuNQ2t3WxNFt6ytN8vsQq4L
wUCXRlVGg0ZjWL5WXRHRoFC+yO2c1VGxFL4pX1RivbczwjSNbWoNBwoZV2p+0/4th4ck6hY4dUwC
hNw0w2XoD3ohfNWIcv1Xj1qvY7BHRTu1UB3ppicwUbc1qY6zyDBp4OCXAEraD3iC3kuovVcSTpvx
0nfNmzTcVdOXzyyfnnXkZ2b9yIftzPJvcC/ADAUxDmyxUaa4F1G/qRXo0nhpe85AFNWwAx8FWCI4
C2VYtntY2KYJ9X5TogitRdKN6+rRRTgAX+Nydkm7Fq6+0hiYb7j9+YRdAoL42R54wguYXW4GUkFn
qPYxqWdLBgPF5BDRvvVqeDWnL2zCAPEY7Ief1nXY5TRIyzlI+adlAzdufDdjuNh8K+HI9VOx1QzV
U8S35SieBio1ezKch7oIahuK5Eh1N9BvmJFLNdibYdKjm2pgOillIjFOwi0JG4cS6tQEuvW65NVa
Os0TL9A90NcrXfVrFYLWGKKpzMB21zb8ROOTZgFsqyjfiY1F8guMYVCs3LBqi5AU5xRjqew1NwIH
yheqsnXUVf0LBcbO9DNIhrO3yXg1nQRewjLHZY9MhrYuJsCT+nxtu5HJcVMjTNmY83BcJmeXQWkC
80ZqzwIF5V4h4NJCMHW0/BEyUKKEZip8IvE1L2BigW5mvKYypoA1dJizLuos1Ome8A8L40vOSAGU
RGg3Rqq1K5G5hQgmOG2ijLi9tpo9rGeHG2akWwO6dOqDDmHJGeenFYGjgvQExiNxAtd5z6BF04GM
rScmapDph3zK0ZjAL/rDtR7Zy/OMkb6+8gWSTqCMaEmLA8X3qRGZ6c5xASjyEem08PiEEgz2Xhg1
bNGmElC7Xdy9Ay+YlDzUIKSEhPDQlYFWDiAXwWTDy+7rLMkQcRluGWaIFvQSx1pFTe0kGZK+Imhl
toNCXNwLRBSzWCsij1wNmpnFJZFQABLFw0x8p6CxFpWM+NjAxjVe0cVjFndmBSXIp45AnCautdCu
UrxEt6FVFjTUgG9cBJY6H6bGTswM9XZifKkZVJzqboWr/ahMJFKqKIXC4vyaYn6jY1Ui1dCw1k39
Y8P0zAxhR6ghXZrSREdnpedg3hmVnGTg7zZJRjTXN/Kjb48EUx/MQ31JgPQDC1B58L7LMaykx75B
evB4Yz3XfaLne6G8gu4dKxN4bw6m66HChtV3RAD+rePutAqeUbpxcdWODYbUaNsgT9aYxddFGhLR
sm0PD3kzTW8mV+c3kvIeqUpnIGtFaSJjmmPKRIj8BPfzvIws0KFTgchXx6w0bX4cnLWMdRBkn8i6
6ub1lBWx7gIdYS3HRdMxMVVGQo4J07qvxbKKHVzgs6tmbIVWEx9SR2dhtCdeTz9ZhsCNQIcgTXM7
Fjk7tQ7mp1LHPanStbzZyhG9yBT0X+Wh0aXfA0eN9wpUOfxyqjGPs1T7URwtbIb0S06nku+X3m/f
Df6JGuGA0Q/EPENgVH71aUGZi45dKIeLA2eLTfOi6ODgQMYN2m5OfCm2OIjIyK4tMOAX2gpoWYE2
eZKF2hyJ5qMp8Nd7RDuT3qtaPyeX8YQEJ5Y0YVGtHS0y+8xPuwhQOaQYZP0KfUo4ggwtv4FQNxoy
di0HDD4Bb8B1j3UDacgf65d2IM/GmyIjwL21WBsCzQraPqqKx4HuBrP3UTk2jwKXtZkFSFZgkrU3
ISQYl82+w7+t8Hozsm1eX+0GmjBIb44+ozGH4qV7MGhsAZ6NpmJmhxwcN0TB2VqBo9M8QURapKeR
6+FQe2P5WVhRiq5zLSE7A52IzQKZwl82Lb0qRcnzmWNqrV9RY1PXbUKtGBB4jLpO4lc+BHqRpPRb
yT/S5ZyJz7FcklaLOsg4tQFCP4Y0YdZBJNgDybfnodseGnuBOUU7W4YcWLmGI7e0TUSdD3ek+8qE
prCF/wzHwwTooAVnmDB/ptgaZVI+Gm2GCPTEaYi7RNJAZ9COovkO3cQx7/MtcbbWwWy3UMx0oECD
tpk2cD+VkSPKDjP7uUZmgh36MdEWEOFLlOqht8UtxOGbjq7hJiiYd1fBOcBQpftUu0lrvuYaBhCr
6WSRTxsCvRQJJkDqJxgz9ko6MDEVKyR8W7MgV796HXK/7JeL/rn6px2PJqr/BmbLmxAKmZqJBMdO
r9+QZxL5IW0Tbj6ycteZ2wZKoWgBr6EUiuYmVQlx6cku0fQEDsHSfLE0rMAtr+rARtJOhJBD9XTk
qugsLmOIUITPRyvIf3AlpUA0zuSJ9QRmNhoUJFrAbh52cEdaTJl9wscLeLvSoGX2Ujee8wuXSv/c
fJs8yvi5shIC/VFw7oHVEZjsgKSxMNzxkNbNA8ivntFiMQGqV09uGgP8mTtPeBe7eWCPJH/O5gO0
hpXlqTPg2eSFTwu2bwXieATVVl6jlWmILRUvt+zSF6YsGJkGMclMCETWyhaZm03lVrHNKE48tPXc
QMuPyppAQ5pBOXxb8+bZwi1ZwQnTcwSz1bPZHDPpNfVDKrDldxbCGUbwBdASqBLIP4NXKv3MOcry
0V0WuH07VNbH7oB2Nc+2t7I5MuOJp3sTDm2DKlgVGWkw6qu62hSYsx4MJA/LCHkrypL+1MAOQpy5
17FlEdc8tiyyrfdhWdcKcrwxf+/L1YTBX/vDACJHxaWJscH5He9l5/GkgumofTKyQnLTq5q1WURQ
LwGCxLWj4RunTHFDQVaogE7wQJZjYT+17HuoPizePyDfji4Eo9+2wiclvt0r/lZG32aj83iHkqF9
QrOoi8/Xu+oqRy6ibR7m+k0W+wXSGtlrzzKvNh5oGjPE45lnu09kDpB2c/e0Qx7MiA2WoDvLt2Gp
RgRiSAJV4J/YLxrfWGg7KvPNCFcWdsTyux77fUtx7w8WwnkNNmVRAqSG4FJ0LIEHhGC5wHkEfAh7
IZ0xUe1BmR1ZLxeDbG6U4q7LPkjzOVWvfecTzBRBvcU9sIb5kOi1kCvRNn2DPIp1QBPDyAA1im16
ROzEdFybVuXZxrMDtyL1m8VX0RHbP3CIMNa4PH5K82g0x7ryrSzOjC/TrQLTOpeZX9Ek7+KBrFDk
wDU82v4EnEP7BN1gWkHvS9lJ9tiDQd7uB3rM+xeTIYG76ZUpHDEzQKv32U0M9QceHVcy34KXosOP
yTflghG2MlBm9OD4nIOK4THseXgvKvwRL++cZErJo2gy1E/wflA4Ac7W9PqvqVnhpLR5QLvYoauu
g/Ny7kHe7LPv1NpY6XpBE2we2FU8fnEKVw3SRxjTN8P8eQa/eA70/oC5YfiCPQI8/ewi4741gI92
EKIguaTiLBe4AmMLWRKFJjyrgqp7Li1Q5GsUPDZ0gNNoJ0r/sTi2bxXrGkKBfeOr9oqhxRmkDR3X
aWzvyzkk+vPybRQv/0fSeSw3jmRR9IsQAY/EljD0TpREURuEXMF7j6+fw55VT0xXdZVIIPO9a1Wq
6CWW33uATZ5z2SwcOefbpz/KDQvX4sTKj0hJJOO3BW59nXUBtr3Kn2U2nKMZhcKdL2GYpMUJRmD6
nXSv25NGPitIgIAXX7mBrIDoN3Wjmj/p9NFcSi6WaBMTeMKYFvyZ2X1ECQyUlXHU6o7WBS4ancFk
PAd2BP9Yje12Ri1pWI9QO7Y6UTOpP0Z8SNObOu55ErIajNDRsOPVrt2e5A5pJ2Cvq+r3GPDBugyT
S2ySxh6pvEvw3TpIslSb7jABiSHGsFZW/VcGp5FYaXurP0zwnIixeTOLc0mvVr8yBbkD76NUuuge
V8v8+8QDH8h+LfkgT9cJSRGrf1Wu59arEl8enVJyg9Zruy2x1XL8KYZtmhTuNMKEyf1VG4LVYol1
GJIz316LiTeM9dOg2QCV3jmpXsLBa6pNPe6at5oSUBLm/7F7Bkgh9XuIWlF4wa1HUP6w/vWpGylO
KZNQv1HtFS4fMW6GXQd/0Hsqd/SfluyUv1wnuZ8UvjDQvT78FN3HpFz1V40YAnW4th/avC75G2ne
Mi9AlS9FqGyYQWgsc9jig/hz0WRHQ7JFeIJRWFuuZHAZtgU+h3X6hOw4es+h8aXEnJRel+8B6231
LwrdrP2OszVIK83iYnpTpH3buOm0CeQ1C5/5T08tp3kk+m/VfwHyUrW9Sj5VRupbWggesuqpadDK
dQ7ynp2Cqd425hEee5XNB51bV+pBYf1KAx+cqJj96kkAEFf5X1m+sEpk5kYPy1U97Y2Sa3pib91a
6U+t/GrGyxP/J0GJk03NL/8BS89HTl8lhzjaEB1jO0a5gR9AxSUDDEXLt5lsZRqs5beMr3zkNy8Y
pNMbePMKrtUKbvIN3qSl09qc1vX0ZmS3hGcqqkjhJuN1fNG3XXWqtLU1u8Hkg5YgCKMMgPTqHHUj
uwxvF8FA60be1orP82ZNnz3XQnjoDM8KnD5cB1XhUglbjrclIvJgb9c3oOLxpw9rp/zQ9Rtfu9y6
GRHf5npofKDqEcvD92Luk4BaA6qZSfmrGWqkmm9tfjegZ+L3VvpbGkflwbFmeI/9s4hAf+rYHDvM
Ha3ybKV0+/yXtAcr9JLL0tw1HXxF4SYkev+DkDUp3TBFV7M3oJeSuP7XjY4EgM7r5pv6WtvYZ8Y6
STeZ4tjMrlTkCGK5urUQnNF+xurLKUTdvJRv0n7Nq2nmPgi3RD8fcFLmy/Z79DV3bOo53JTqDNHG
sE4KMj/12NUbW/0Z+T+X7WBtq3RVSPegequ+CjXYBckbzMlz6bF7RPoN+VjtR3vUgfSbSXO07NqY
e2XgMlewLb/ZwX2KEIWUDl8Cs5rCoL0YbgIlxkncMjmbMOTDSh6eYe+xm5Zou/mnvTBRVa/6lO8n
k6VN90eerRQb6kp6NTE75H+6pjxKBe9tBpY3QWTgrmpUjZtjPxduZ1ZH6//XO40NJQ1Q8zg6ES1N
Zfml03+Ac8W8WrX6IQFArCSjf3LYZe60Daw915AAeTbyFJSItpqwfW20etfO0VYtSsfsq01TBf/k
pPq0B/EtqfG6hlpepWbs6O3GTFM/H3XPEp5qDlwsqyL0dbbZC0ImBKQrobhl9KtG3ypqBHUfiDUr
OGWDjbZVqv0Thotc2fwHZZ//2pK2iTXSqvHslef61teh18//+kFzUaC0XFxgzhud/7Ksecqi9eup
qyOH3DN/MLxG8RfhF1AtRh//m8ydCnUyif5R6B7LeN06uhiPaU14cTfs546XOAcTU7HXAFKr8al8
sdtHaMh+MpKHVqd+aKVXIAA/7Z/1XerLMDwXe4DaiYrcqnnOyTK5+FxBUzN5Yc3xWi1HMLVgGR6K
uMVaci2DbcKvNgzpRZduhHI2KdcECfGXKDpyb46zv9jMWAfjXzj+jSitQxCAFQM+ERSWq+j7Eemi
RjNASHuAw1H7HHphhrsn+jADfHeXMdwUw24GiYWsgkrQwqtdwF/A82wNZb+YQO6qV6WcgsuunIGJ
tssCG3fkFo57R5i+Pt0KgqqbVWB6JQbNgBaT9SC323I+lb8WmqvUGi6Ay6AUw3CR+p30snQH6izw
UA7WwxAhn66bqevc2thViLbhzyQqpTyrt0nb5imhd1tK7lYptY2cekPvs3Drzatuv6B2IYcZOYGk
3lQefeZkvqNRd6dwnzBlyAwI5LUIMsggjEKCpOjgG/iFgNftd2Y9+nFjqduZpCLquqbfAU1gDoF3
HjjL9Z5pLfdSaOJgIqhbizbtcM6Td9s8zuMphWUF6DV2eofeDnC3fpYATrWf9TFo/wfROLAnN4Y8
RhSFYMO3YT7Xyq37Z/9msbnqY88MfqoJACuOb5PZPxRuhpnf3Ef3svrKUILZ4374r1h9jH1IUa1z
Jexd3eCIQz0ojBKPlOmRMTLzwe+0aWVvbJqqgnOWrrPiZg+HZvCk7CzDLffpnuZ6oYn7/FGDev7J
7Nrgnuvqtwz+DOGkNks/WuVUdvjcZeO0TK7B5z05RM6azqwzuDrFezzSlqTkXhQ/qvoofwt+TZ96
U/4blO89Uah6emEFhISEPdL141Imbqdzf+IYbJVdWLZ7vYEDJJEIijGXt8vAJgFyDNTn8y53zE5H
M3tPF+h05Cw94oCs9XU+3uxO9M2kz/uaOU41Xbs7LMo5q51pJC15TdCGr+8D61lxqntz/ZhkeH5H
1/7mp5wCRY3tsX1oyFZqho3nfpOqDBaoSDKnBPFjZEDpY2P0TR7tq8JqUjmdtpkWT3uxL0PzXt8T
2+F5AAQFrFBCyC3pX1Z8kkpW5b79KBg0lY8GmCVMNnJhu3OxClHI5q5mrapIdtVLXECHu8/Z7THP
fhBscALJ4rumb/UMeo7FGqbobHMdlAof+rjWu13Vs9HYlGao+7r/xpJ7sAjL1hdfgsZcvoMBtUTx
Oj6kZxJMd5BQaTQVLbadH3NoyNuJValcSMg7hhqq2Oc9A6ugVl7QH5fwlM6POv4II8+WP2Uouli/
m6m9Ng6T7E0m3OM+A4G3oX9ovJBj881W5O8+l/ZhzU0TkJD4LsD2perDTDhm3YhGd9LDhy+y5qPU
ZdcoUBmKw2wQcWXy5SDU1/+mYJcn0lqGv46CrTzyASW3fqh9O0/XtQWHA3G3nCu0dCEEKELs4VAF
nBOha/JqV+VPEp1ikOkwdBpEJGGzEU3uzLSzsTBEzbchvWr5iDhoRJOP3ZM3JLQY3pE+FpGfLAUz
BLi2yS1Vm56Vjt5soMfJQoAHLT132biqFOvYw+gTjCw5mnrtwxsVk3DdoY1AasW8PVgN6336ElUk
AgyZ0aCBAjFRq01qUm4j2MLzzI/YFWGeQUy6u6i+hLLmuWQZB1KUxmNTfmU2z0QM4MJ0KqLypAjV
KcRVat3nRz1c9e6c8weG2Rf/NStBxiiumf4bVMRM3xMZeb7CAq6+StTsRoY/LR0xRyy7zMkBqnCO
inyj/FMB7e3IBxmp5wU5ZKDqbmHepYoPZV9xFC5fpf3dhuHzt+x5/hNUMWbImnDULebu2FH1l3GK
UH7lD65soQAnWuZqQKKdW+lnawKhZhOZNndwEGw6CMggBj7k9lBE/1p4+Jltd/i36K37n1DlvBin
Hmo9ZEerORNlIT5KRqK4+RiydKcJNFlRslP5i4fC2lOLuc8n5daTSTDuCv01SC86WsYweJfbsXUX
Wzn33RB4jfqcNstHlCXrfC9ND1sBv0bo5vT8KP17bL+o6uBP2a5d4KmCaxGCKGnXLtyVKszhiyJt
DOEtduCaw19TehHsimltKXdl2jWKbSy9xerApP1jlt86EFPcbQ0dumWVNDROFiDvKVGq+Us3dqck
V18ygpdX1JdF+c4gRjH/0RvkEt0swzrnMJ3L19hykUb2jfxn3rmp+Tan+E2y4dqrxfALZYB/Qvmo
NeW27nnDu97gXLN++g6khBtYGSWx6VPxFUTzjp6+17DfTeqbhay4xEIQ13dDCq8toHbDghFb0nCM
YfeB04TsFDHEbsrQ4huaHPmVarxYZhjfNB2BUB0y0xdLudXt8FZatN7oCEfLHzVMPdXQtlKNmjFf
7ov8hIA4ckLZRvd/yiKYXIRQevBUBrI36nZzz22q9CQx7PRxwAtArtpKL9RNb0eBUydW6vRyPayj
Tv8OGyv0YUJRLczRUQQISHRtoDtUYbovzoHkd9lGV2z8bS6+g1Eb3yXu98C4zMMr62eT7G2Bd6KO
3QJFUvFtmLpr0SCwrIyGdSolhV7ghHGa8F8svWi0+7CEYpWxtfFKtxEknIKwIVXwmE2dRk1gXb5k
QtrXijQ6QtI8g1wOlRfVdkV3643YVYrNrH0ZAv5LXWcdT4P61Uys+DlqiqqAK4GzFE+CjvjeUnMs
goyWqj41UXU3TYXK7QEmSvUQs+u7RDHOA8GbwAQzU6wAwqL0mDF4E5twBdpDj8iojKJh27T5YRh7
HVYrgO0imTcS67qW+TIxzDmWyAMnkFp91dS64kUhn7dlQ5P0ajK7EDzHtmguuWo7glNEmqqT1n7a
idjlBI3UQ19SfWS4k40O1dCqX0M6WGW+jcMeb1wfg+/nazk4G4OfUB9iY8vS6IGfpbMmSIIlKaA4
JRqDs8MUaSkb2hs0bospPOJTipk65/xtNndS46v2rjTW4XQbxF6nzRR7AG9bV3VXHuvQ72i6gM7S
F7D6RAKP1NCAKUizFC+ZNHB/xXojOpVrviCkKV4+26nZga+wjZadkzevFXUTIdvNGXpbsvZ69GIa
XkvUROvaMTgTRG/MzdKzWWTLhg3AxiCFpVUIr8fRoHnIH/ySsq5+tlwt5MettmEttv0c+T0KhF5l
sazfo9Gr+35TZ9q21jsd7o2RKUFziOiZ8/e9fimBU3vxY3FuM/x2w1fW2QTWaI+q+QU4C5ri1IXx
SSk3mToeFvtPF4DdORtKo+5mo/Vnk8+hkrYi+tZ02k4kF/sZaVG7TGkrxy7kL9leU/noNhXyF7sJ
vpqipnkmCRCRoMabFN2VSvMrtpSFyYdiwLa/d4q8UZPoNgepE9SCtjvdMYIYJUQpocMd2nndNhZx
n1PZ279DU8leL8/ClZQw9hQj+FNK9Ki81FrfUihZdciGE5migtzQSv4F9EFUcZMvuYyks6VKywrt
PRJszYUB5O1o+9xPk2TT1/Y+miaYPFpjUDGNEPLlFIKNVcbkRG3pA7WVpY7kbAC+EUOR7JOpBpeK
LjWmthp4pE+LowQZpw3KZkGJOPXlY1RsPxbpGXnuKY2Ta/A0KGrgTj3j/YJvJUd1Y5qm7Ml90ftm
9VSInSZjL+uJeFmQdpajafvFU7SLzt0ZI/Llg2hrDqtF5Bsbqb/BQKWznSR4k0pUCtqt45WvoZeC
vGFk62TPHL6G5VOvNyp7p4acrEFpEzGe4NGT3NB8adXTZNnMOpVLs3WgGiu146/4r62I/gvMQ4oC
oWFQLiymdPMrlWo2GMl0p/xeVOmbImbzPENzgyVkrOZP9baSam42nK3qYkbvUgNKvZOL8vnCFTG5
k7n5XZk8aNoHmha/T7GjySiII63+VyHlT51BfMRhuNZiyIoaFC6VdduZO7Glb4fKon+tig5rYsax
b0g4muE8FL9p8B0NwJ28wmL+Q2QwMmHnCX78DpRilhWvMf2l91vcEfJl0NdWcA2UkxZ00SXFuamh
QrwZ0/IbV8O4S9p3ka27zPwz8ph+kmFtIBejy89HKV9qZ3MkcH/IIFbcrnLS7jU2VcckH9YanQw1
bqp1m+6pvCMoGm3IZKP5FV7cZUAMl7I+zhGCJ9SrQs1h+XPXjJqNGaHE9oi3s2YqEHi6ViPhUs+h
toCfkGH2pI2dSZgnP7h8kZ0g4WpQgchs3dVnTLJfrnC86l5TjKdl3MbBXhXn1kickCMmHd6H5gXS
CWp5zCFSfbsAeUN0amPLdSTF8AeZaw2GJhrSz0GKzinTuN7sJ+mzH22fQ/sa67UvjW+6phO9OuJN
0NwilYyrwayXZ8gZhpaTNruGpjA2XbOQAcL475VBD2+qXPnvD2rkIGJiQOalLdPuELOJ5flyDBVa
CcEpNECgbkigVeezyMyniklZ5/ImK7+WmcSPSXeaRXUU5dEF5c6eMn4OXLDpl2WhneI3tk84EB5S
+Zf3CGDVdmWByXd4NUoti13A8GU2sZyCdGTLzqa/Wl3cvIogSCgtzEU4oitg7U2kv1yYKEhRNyK0
j5N1FPoV+TAlAHYab4ZqFux321oMl0mecbcMbVwRqgqhXWQQ13rH+lkTiGK2M5iD5g/Dv6i2xAvK
gHo1REV/6SMQfY79CV4rjJTZlWV8HjZAVXKQ+6R2hkp/t5ChYPAoTeNSFdo6xueya3AlY1yRio3I
6UGUGLz7WfDCLogoJzWI3Gei00dVkfs7L/d0GSTEGxulkwsuQNCRJu7WanicqECqLF2sajU5F5KX
IRDpSwLmNI110ZJgFmSB6zFrNuogIWmdwAAZxK69FN7CIXPnSROHbpq/JgncUDPkxhUq6uHSsl9q
hc4xe3oBcU2be/PclFs1/FfaxLPHykVjENWrMXVK27qoLaxydlaDV1TqmZcmnzVNHdO9b7g0q/oW
iKtGgDV6wl4mgl+8T+lPwPLV1PdofCgcbpF47cz7ZIDqKm8yoGHyVATdEx2yWOPPcXlsTvaIdyCI
6vpgzZBMgZEpGyuO1K8At2oOcRoucHJlELg2w5U8+NpzueshzoOltkFSre3YpPpXt9TeqNYYmoPX
KR42WmC5eTopr7L4DXrJ4Vow6jh+RyJFoYGJIKPRKgtF8Ch9N3KIAyX5atv8L1wiULJ7tbTbOgne
JeAFuX+NJyDZyERw0xpZuomsSeX1QdVbym7O47fiHBKGpWAECA+6ucnknzminU9o6Iq1nzwWR8CL
fhEydDKzCbYcpG+c40bJgWmti+KfVpgQjB2RRJPS7+UpUggL/inHu9njEwKTJ2KR+y5dt3O+MUHx
wv6rJCW9j15xYiF3R4U48HFzPIxv/Yg0VJcLtpXENUBU1AV2yNLjTccYDYIONjU+f5qk8Yv6Ci2b
scnb4tFa8ktY2J95lTNAg1+acy6hLXiGOyB6XOd5896ZjHcAbok5HAkkTiQf3XjYTWsLQxQKZh1C
RLhNw7bTJE+ZOt0Sq0iC3oDQzjVUL4aJ/LtKjOAD4JcDrP4z1ep74JtFx6FESEcJ20svBBkDk0gv
Un8S9Lk4LfuFO9d3ch1Rs2ihk4+gnKQl99i6lJ5zkmUuL41rzj+VdPG6odv2MiKQReypB11hK54U
RC2NcLIuXsfBTI8x8Ix0n0O+sVo5VtYBCPLYDADfwrwoYblBPp2HY/Mx0SNb9CX+IdRqJDxbHf+7
gP1gWZ6XNaUB27bhxTKINqz+jQFAXjnZH33aQD1HbN0SDufc1MFl9MrHnDCRcXpC1l5v28wWm8Wu
gV8j/VAkoH3MQrIblnZ91HqUZkJpEBvLu0BlGE5aN0kMtrqQp7CVB+ZSnCitgTY9smEL9eBqjiYA
kmWcJEvcrLR2lOBUzs3BZKLXROS3ArBYOBxj+9RmXoEAC9t7nSJOGadNqWtn2vSg7t7gIWc8Futx
/FNra58ntqcLvmH4L/68V9DdJh834VBvY/5aSouGf3grldE3kk8O/s1c5vvYtjZBu2Y5jvqj8Rag
2akqur1RrbSl4gRgu4s1OMiwd1HwCBpORx4UxDVRvByq0PA72G19moBixVtFRFw5UudiXkyk3tit
oZ5lp17+dJRaXdBv6+LTpsSI+Ifn5DSijSt+7f4u6bfe+kUHFsVfoQyRgo6td2PpaySnWzdtflQQ
jYaa3HR2x2rARJagHodzA+JP9YuWPILxwnhadmBYFW8xogvJ8uVOuqlls7EjzW+Ij3fmJxejTeGW
LX2tCRTwc7kZpPtYp2uTJFs73qvTe4UZSR0oRNNlR8Ttk+YwlaxxskECjHy+9CMHe0JgS/9jG2O0
0dVgmxrWZ0Qx7FBn68nSqRXH8FZgvMkR5KmpicoMYYKp7GPmIB3zZtCGx3a4jWO8rmasf2a107AQ
YAr0CFR8+uB7nU9KGiA7kV1Z+oodecA+X4KWsSaFxrRLUXsYoHR5dGvMbym+yaaLvwj52mNWv9Xq
x4KXV2pSXftHWSx4QJPxZ55KvPVV8VDK5FLFhNi2WndRJustWmTyC/LFqex5L2X7yiZirqUWTmwV
ULGErfL5OYQRf00LC2LD94ShRQ6jX0RJ3Md7sGPeLU7P0krXYYn8PIXKPPbVJQpuLDNRCSm8z8On
bdKv+8TrjOTHADgdb7P0xrwf18FlMKCuJgIA5HBEbB107BtA8uz/uy5FB26M41VGkrqgtLXnYdOx
nAgRZytVFCe1nt3FyHdzZKgvFE2hidU6PJNxN3miR4GrKCFnd6asK2P+UYX1XahfVnZZRO9kjYTA
RW2RZOV2eBLG9IWCvUxtbwiQ8SkYd/rE2mqale378jkllUH+pjSg+qzCbph0Pc9H8WTEnykPTDhT
NbPzEr+hFVBaM7txFVobWfhKQ0thjMq0OFE443dq41i81WTk60LbpzkkcyeC3ZRqNz2J/NTQ3NCe
MGSsq2StSChMkbj3uqs26yI5SSJ4wRTRxT/jaF3D+cMIf7H8QumzjZqG5KrRi2JcE0m7tODtjVWd
pEl2TF34pSmbL9aUooiKLM1nmSPIKR99LImf8Yj7aiSpLReJ/mUFKamzQ02bZjb+f2yXMsSlSsqa
ImoJAq3GEtz3fF/G5C8R2iOMk1NxF+ILBeCi/VSQBhrSh8GdJGYZDpbqXZjLK7vT1uT2KRQ4EjuU
TwNmKKn7npb0xGc91zAeYenGRYbFwkI8NG/SaV5HIjxJaA7qKTkaSbVTQwOvzGT4faWqLj4gLzNq
0Cd5VwegB3EVvTep7Oko23DaUh+Pcrhs/S4fT2EbOCE0S7nM6POXxNWE5WbliJaurZWvarHNCIiF
qFfp3lqN09ucrBuaHACwtyoit5FWABPXmpuFgLVnbXxwAPfKXcxbPeBLc7BbMvS/LBExLqjXXxi0
q/DG86HbV3Tdot3arM6BeK0KE1bmtpj+VB46JgqlBjzQu/UoghvvWSETqyf9lYjltSl1Gr3nbckq
BIp2hWQqqSRX0UTnxGHLB6wU+S5rRzLpAHuTxG3Y4MPYreFt6nHcWZX5QntV5bZGeW3b2xytNc3V
Y21fgRQr2ltXl4zSIQuBV2aBtqprrGmlL8O+amJysmcKE1uLVpyTqcdAfsfatrXlYh0qqbpelOVn
Ml9GZrRqudjSbz7docVZ1Z/OUMpxCOg1xOIEZeJD22azgX5T7GoUEKLdyJHyPbQVYuN8NwHIqMVO
DL+htiBDj38sNQMTl7gDbfLB3rsyPk6EgdPoJr6jhaUt0Ja9DpO/MFP00xnfC2jK7M1c6PNZ4gUf
ZANLgrKK++kD61Bn/8baP8XcLG17yY0zjCZ08YzvWKpPUVO4Gs78xGiO2XJp9GxNaarXwCFp+bUp
HlbyPjfch3jOxT4b0bQ3yMa1U0NGVdoIwMonb+GXFhaq2M2eakR4WoPhFTVau1jHRvqnEZ2b4R82
G+wwT7FSH1d49IWHkygin67tNvQNOXkceVC9M5WDKs5bHxG0agonHAa3XE66WfCLYeYCiJGYO1aq
gRgRpGJNLLLNXB1y9aAy58jrbtmRHQvAv1rIQ7ImjK3L+5MAC72y2uLUjUEnjS3Aka6vu+Fc904O
3BXe9NCrC4ZtVNr6X/0slwIgEembhMoDvQSKpeiAqHyVat+CPRpWAZ2VNEDANjh1pVMfIUmhPzZF
lGeznKsa3xEsQXyG2ZQMrlkUFnWQO3Fb+OM8HqoWkuMY9/t2fsy6m5iGo6b7Lrm209FEOKrG50qW
eDSj9FHl+tYSgk/vx64ujVTsTAu2t7FRZ2KRlL4ZP7as58B+GLbBk7w2i9ylE7vStunVw8DFqlt2
8NuT8S7r/4y8QN9l7uJweUvqL1vpc/wrWB7qUXFxqbqz2iGDSNdSglBW7MPnT9R/s67zzaObAqXG
AtjrgVd01Zs89IcYWqa3CJBu9tIQYheTvKgJX8Pk+VTEV8OOdzWftBooPuyLozX9ttOOQp4NklEZ
ZZOwpS4v3chde8J0zJD3KsLyA8MGQgCIAZ8eMy9Rt0FKYPJgIC6Zl8Kdh2/D0ICNemCCsFqTjwWu
2oAAjD2J5Zaj2vNWkefZrUedaM7iUCYZCS0R01gxdKAs5hBOfiA6yspq1t966tdLCRCRNrg8QaD6
qX2Lm5K3vQ1lKuIMslb0TlUvoaSYb8/8Ptk12fPdcDD6ra0AIIQ2mIJuo98UE3JRrFBYU6T5Xi9n
JJ6p8pE2pbO0JBagi6/hoB8WV/wU3mrIIAMDhd34QdJ86d2lMTFNzPjCxin/K1pMz3MbMKv2KPyV
+t2is7fJe8awsfuJNPXQ1MpOPDMhqvxSkWFkliLelMO1AUCGW1uUdBUChgkIZEvhWsQ6MxmGX5u/
lByRd5RM22D8C7Eq2xGLXBRc7YFxqRBzdS4axGr47Ac2UApcDTx+o3IOnltkBSWiyY9MMT6IQJLK
fptnyUML8eUW+fxi0SlwAz3dMIJ2OtjXcBkzBFAK7gav5V1r+hdBbA/y/Tj6mbutGkuerHrC6rew
LOuKwKcqy28RuVnMTwuSNTIGGdVpaEDlN+ufYXrOczdEpo06NJ5ROcyXmHTzFfM2OQJIgCPJuuTL
4mhj4CStF7Xtj9pVa94ld2ijfc8GpaWSY8BCWhkUdh2sVRCiaLrpMwOaeROgr24bzItj5RmjNilZ
Uj78y58PXOxTX7bWzAPCnTq4jTqthqJeV8/xAvStrj6x/vajL2JcbfRUmWDl/KxYEGrVR0wkSthq
co1K6yyj5UvYM5SUUGcTH3LQTBOjBNY3fIxRnLlLUXCPL+3JGqWnN/IKylMmr3XtY8DFk3+JIUVn
trg3dKPkCMj81FOo4h8DbPDD/FX0XjC/KGSzSFteS6ytle030ufYIbBJ/N5wpuYT/XdIQa780ga7
aHydle0QbNJQcqf4EiSHDA2q7U7qLav9efwtcs8uvmLYefMzNiCp3jvY1PgRcVaM73LmWZRRjUcV
oFMqiKkp2GuXlj0/v0w5yLlQnmLP+BBaDDbnlEPDHq6m4RbTSR3eC/0mBvMshcZnxd2ZiROzsCsP
JyjKVu7f6mjX23eNobkCD8+GoPRa2wzOoh8dteVLi/F69CpmMJaWmoqSsbfOdk3oYYvavswsfa89
zbV1LYj+hB53GrLOc6VlEm1PtoHEZ0k4opYcrDHXzl2DKksr500vCRipst0FVsmx0M/qekCI5dTY
r5T8Xss/WTKvazwlc0XNbbMsBOEMMb/I2M9asFWSZttU9SaTcE1l0lrBDCBIhskP0bMXZvKi5TcS
jgiSs1x2NlCzuasUmQ1EQUUNurm1If9b4L1qfEQpTfCFygBjwnEoa/K1bkPJFI8seN8YDEQztrw6
/yR/7hDJLNMl3uAkug5WwfE7rwVZOVO+7syzpp5VbSuAhmAiZeuQsbK381EYysqo62anW1HgJpHx
AUdB8Ah0dxMRJQXBGPGND8r/qDuv5caxLIv+ykS/owa4uHAT0/1AI1KG8lJK+YKQlBK89/j6Wciq
nlaiRHK63ibaRGQqRRDmGpyz99ryzRP2NsTrFY10tiOU+HQ7/FZniOsLU+DNApSlhq+JjfrVp0Uz
CLmhjJtLNrX2eFbq0S7Rq7tAIv1V4gfFC85dNBqG4l0aVaAv7BwzWh1uHdvfihFjBKS1PhtWIDda
GoHpDQyghV4+5iG+hm6dKRduAzp6SIxlPtmQIrrFNw2Pasvkqk+OZTNioisKE5W3qeucZ31LlZsW
fbZweWv0RY9pIKiSRVOoT0rhPish7WE6VKYJ9cA3fpgs1mW81hDoO9VpH5yYAdsVf/jwwvA8dVCy
Y1hgB2VkFOuGSeGZbhqnWVvI2XwtXbvmje8FuxqNjqFSrZj25zFO3NR0zrQSuNO9sMDJWWiCIgq8
dNjqYhXijScE3MBlWCmPnihXDh2COvYRbtx4fCPk3aFRrMaRHm86/Cgc5CAKrRngL+2AMcpOLiyq
hyVC0yZAWoQ6cKHTF0zidF3J4tbN0isz9q/JTz7tE/s6b3ZhB1ypad4R1ITK1lauvMhYgd540lz/
3E1MdRn5mBTY5dOOdBbUsnaRi9Yp7BEWH8ZSaRPX6wso1TxsN/LSMbGcDtvNQl2+jt8wPi8mdOJN
t8A7eASd+DWWWp+H7OZR2BqqMFDyyRNfuc/r29p9PHICX7O8eff6lapVSF8dYl1o56ra5ZNQVJS7
QfghkkSDLpE25MVzE3VYZI3SYEfv03t9bzyb9pIcfVQIR77H16Bblq1fv0dUi7RsHVQ6Y385YXRj
fO20Ak/GFTov/EpiXcRLAsfpfbrKLqTuoB45tLXvEsxQyGWtm6NpsTL0EsAuDC/Tc1WMef2amh6q
6buImE56ONhskyY+b/XTTjs1m5e+BnhQ8YApxaZ28CziCgnqpyIW61BxfrCKVf6W8UuBLuVqmouC
2oOsboQxLMXATs3hpIpbf/iWMg1XL3qhbQN0IKqD2Tz0zBe/e2ANxQSFNXNp4zRz854IimYbGspZ
LCtk9hDgx4YdLQZ6HmwdT36yML17kkmsEtJZwch+UVvslem2aMqtFtVnqa+gSZKEtbIr/BHzfiCK
M8Hf9TEOPJ1u7uFbuic1U5+HqXZ+UrWeX+jnflcpKMLj2tUhW6bKc5CpOMsDKg8/OoFqRLYWr5mm
UKm5GuB4ZB1jNLRk/1ZG8VTEj/NTE/ojrJ60Ss/rDnluEYnyprfYsYjMre47xwzpxHcatTwHgRaW
pIDGYDziM23syj0y4PVpXHw14OWvz2mbR3GWpOpIyqR/cbVKztzrbBMsXleP1TaqF+oG3Yy6+KYs
8Q0iBF6cdYu7ZmUvqLwvvc2Ht3zDYLVTEXqvj13mfUNnxhz0bUVUiuXpF55otwC4VAQsSvEEP/+p
tMQid3Rqr96auuTU4UOyiyQ2CDvsVzovG7Apac3ENVvOs4ZeXMt+eltA838Nq28BLxwJuFbjuvCv
HS3eWsjYGw+k/EALrYPOqhriEg3vdfem5g+xcd5/GMN0AAsa2bhN0ttQf1RAQOZrpDreleqD5Jq0
D5eis3FvfWsRH6bmGWZe2azRct6QQ7227ii5j/7DYJyosD8iWKg7hV1as7LY19JeZ5ycec+1htwd
rRPOy/UoMZSfpB31/A30xdvJK0oR+qOzEPLgq1wSW6Pu9Df4evl117zoLDYsyDzxSXQe080a8ysa
yn0OxEA5Q21a2v2ig9DWLlxAVylFHUpl3aP1jd60oV/orM1sgpt2S18GN1/VnZpAkZrockKQJfp9
DykYjZz4UeWMbF7sXbQShKqNiEG6V0MitvabkyAZL/Ffsmz6vlioqsno9a7j0sPwJB9jIa+DcOdl
CH6cqwRtJbSFkLpXta6H00pIRKp3trhs3HeSeur+Su+LtVG8juk5fina8I8lBjOT1JKcWQdKFJYf
jfKcuIuYJ7TirpRBA1bcvhN5e1026auIrJXDi5zGPiZJeXEFwgf4YjiPDGfJ61FQrnswCLxBsy1d
2OGrcMlJ7/MTnwYyCdi5t03cl0q9THk7oBaRSxswL1wvAaoFzdY2iplK9UsW5pHWg46uOOVbRd0G
6SyawzEE0pKz89VJgNO/DTgdsKOF1UM5nDXpuUA+USLkRiBYhHjag5BFwWg+bIh0roqXU3ZLQ3yY
IyUOUgAxaFj9dSN3SXID4kbzTh0T/k+wZv/bkfNeYbKLsP15z5UInmzff4zSbaounfwhqm/yVKy0
1rtV2MwmbYufm5yz1F76DbaZSvc3fRYtUHbn6DubJLs7PJ71r+H/+jwVutFEGKpw1nZmY8IesthX
ZicZCClE4UuijikyUopS8+8KSh7DznZDALFguPL0YKo50aOqgve0Se7yeNhI5FcJjX6fZC2bfCQP
DU1ZNtuupCSF66YrcwoQgKqsgMxn80gU79d0aX0Oeq+VMvWsIGCe+5Br5dLErJHvEIYfSReY5tov
5uA/wd1RwHkaJWvOXKDMeI2rY7uhPds5dbYbcp0qM+Mqi3eGWGSXvHTw7geNoGEr/zHcS142jJX7
zTuSALXvMs32PEoGYTAYOI+I15rH8l65pUs0sVOzv3iA2c6mt8sulbA3dqiQRjR7l+azuEcbP74Y
R1jJ+zbA6mw9jApFs/WQQ3gv/Vv6Fn3Ij+pGueWNptY29lu9044dSey567NlLtFCS+goznfdBylt
rHO0FNEx3woJInxZnvnvzRFw8L799vQNPoUuNNBdY5KhxIUbUeQOFBZR5m0UQhnQwMOj3N7zDNsz
iG6qTpuUWOkvaBPhWgIIWAKKQyILttbwwoWNcjXx4hNUL7sULUceXSjBmwslXXFHZGX9KmkvRxTL
yntUUAcPolOvovlUKid2euZHzLIa1ekcLXxF1TFpV0birHREvMHkOijSjUsrkvdAeH9RZd/68Zum
3flhu6Jut2RNLbVdBbZMryjWRsFzk15mSMnhejgxS4b2vSSvs+lPHOUx99+0SL0pR1qQYbJqfbSC
GlRoJ6RloDRk6j0W8qYl+btOLhF+9DmBDP33PAChTjZDQ/tmcM4UB80RO+6LLn3rxwdR0jbyk8uy
x0zDmygd25CmWRDn1vLwLfg5oX4xjdgzoDBrcWs7Q44xAKYXZkf4v0r7ElRUSdC8t9ghTHQjPq/7
Y6zdKPKKR3BTwB9GTdX55QKpZK/jX4+omMfuriusD0XikknqydL3kvPsqBQlqQK1hHb4N9hXwOyc
+9hicOhFDTJ4s1ziBigs3oXZh0SnWlXR9N91ylkd7xT7rE3OHFNDpHcfo9uIkVjG1U0+bIewum5p
J8QODd+8qTcxbb+F4fs3RuC8Za6xzOwflXvuIhpVMYkl9R0dxXVe9zdR373qbruV/bDUobD0MdB5
4V3K8Xufnur1zhrHI5tlbc+blTVNfJ8GklpTcjHMiiZSvfEVUIa4r58U6T1ID8vSmZtAFgZ70B55
49gzn1oTlPvT4dhydAMiGvW89nLzziqj6opOJMaRJMscePtpCiwmtlbI7CJAebZlXB9+lPah2K3Z
uqEqo8rUNOjnSlXSxR3d9CQazDulYWOYog5Mrd7DMnllqDU10PekUNetUqHr7SibNFS5M4qnjhrY
x6aXfZuI2bTcS8dVReRkkKY6emEIeJbqi/sC3jqk1wBzxdaxGtpbQ6c6tUKDmSMMfzfu8pugfeke
FN4FaBq+dpfcPehAm/FcQRvFiEfIzo6CjBOoPK9mCeNja4UvFEWh2YqF863+iOIL1Oyc7ntMEjzV
G1a0byWZIWwF3tg7Ksg7hoX5jn5JqdbRWQWxACs14XcbJOt1CpFtUXzHQV2qi+QaKKYt11F1AxVl
9D0EiefU7NMjwQXmvkdmtqiIQSuyEYrUBXT4E30bndEHuUDCufCJrVYW9zaZY3JpnhHeuvRPHNSX
C4XQs/zEJP/J5L0uWrkLdpZbCnnTb62SJW7LFVyWpaQU9KKvcdNt4iW2xiv8E5fxhs3uBZhlVLkb
uo+n8abZNuf+2j7Bw3Vk3O3dQs4WMNP23NLMOCvim5d4/Tdio97ggQU0Tcx4t4LXtDZPucyLfiFX
QFKX788P3io6YR9yjr28OLKQanveln+WXD6NyGBsop7pW5AUR5tzhW1lOV0ic4FMdwlRYBGc+A9H
xuB0cl9M59ZsOi+pAETRdCx3p9ylp+QhXA9vkL2X6fovFuJ+PkWfTsepUZ6UYrAuXAd1ehFd2gIZ
YNpH4sid2/Mqb85msFptC7uPOutCUybPZUPEThFmgNmVEycujmbN7JkdzNl0lepOCed9pIhBezXv
mpUcHlh+0DlYJ51JXEJ1brOtdo7tdvaMMnO20W2yri3cGLV928CuB4mpFGcJlV5odlBbulUuiDpJ
jzwIe3Zv5vT3n26STitXxjEtOmpDm1F90TGYm8cu3Z5tmzmbVz1p5kMkdVJ6POumLfACQmU8/ADv
Ky2Zs7nIshI7M/2GEmiZgUqKSlr4ke+Y9RLjBnzt3hyNtWrh082R81xpPa3lwIBuRWqAv04Mn80j
QbLQtXVgBU1RU7nIHG/Rj2qDMFlAIxlQYRKSA5NdVYJzsxLqaWz76nkDqmLV1/hmWizkUK5S+1kK
4JBE/Lqo24LRsS7sRAMs6rqwt2LV+dFAt13GeY9nIJYZwAQYeIevxL59gz7fHJudazRSS3bDTYgq
kkCA9yQ/EXQRJnn/EukVnevDx9rztPycQj89LZbr502qcKgs9LVTOy1P0PDqq36StB4+wr4xPZuM
aR6XIzJN4jIqSEIgypkRl8AYFsI4sortewkzZ9crKA0TfxKH8PUo2JQIDYGa+8a6tdDtGZqlrrve
qnaizd2rwC+bszjBoAefNsQZlo+rkGn6yKv/nutpzmZhf0jo1ltmz1NYsE0Nzmx0YENQHLldey6m
MdtRKqZuhmrvDRdKsSMMQvQntgP45ljKyNdLiDGbfqvWlVmvk2sQxCWFdlC21a4V6vovPQjGbNZV
6yCJCyS9F6YNAEeqzvcKuquoute4DY8NnT1TuzFduE/PM05ZfxSjykEG9v1NiOA9ydqzMJEUiPxz
2xmvRn2wFgDbV0KioTl8bnvmRWM26RaAcYrCFT3GvYcmec7CIxWM6cp/sagbs/nWtmgYlwWf62ln
UToRABGUaxhE/bU5rv7ad5/Nu2ZQN0WaTd9doZ1unwRRemTo77sqs6FfgtGwyoRPnhBvdXTXqUeC
sPYNg9mAb4g+TVxF44PjFXTkQVshigb4d/iC7BnDxmwMl1XneYrg0w3LX5DU4QqY9pvDn73nhsrZ
AEZH1Hvh9M0d7KkqJqfJUJ/e2nKJzvPwIfZcnJ8BQp+GgJ+43tjGqG+kwKOu0+k2oUS88aJ9+PP3
7GbkbBwHaTd60HqznYmq3VNHd6FZljiVLSRAYvxsHlTmXidGAJAJkKWHjzp9+hcjQc4Gth+jDRtl
mu2aoHnNIt2gTq8nmyiGBJFFDfYM8L+HD7UnqFOXs9FsNk2GSWgMd1iGokv1YUxwUS+Vm/5BXxwr
4u67S9OY+XSX8iCwcwJTw12tZ7xypEUA7rawX0MLuWqO0f9YWPC+J242vOM+cDTdrSDGor/HEhQH
j1Z/rgz456qn1s+PFB/2jHU5G+tFosRSIkndtaodPBTc+HPXydzt4VuyZ0jK2YD3vdBzvLwMd9I7
aYP7sL1S8yMjct9Hz0Y7ze5acWUc7hRwoonVg/ZdF+WRFXXPWNFnw72z2J9qLVcleQTonmL+Asqm
QT9cjjBlj82z+44y3fpPz5Khhy0K0una03RrN+UPOjIhwRLuoocH8n74FuwbFT/37Z+OMtha3Q4x
RwnBcZWrsCW9AdDDAtNeo5y5uByKIzPYvvOZjfUoqCMSlDkS2mPE+9RRMfra1Ro8fUmaxJET2nPj
9envP52PQ0CuG2UgKAfnWxs/x3EFqePt8MXa99mz0V0nhuP2QZJAWbhuMeaC8Pbr4Mjl2TOi9dmI
xitW6QLl+07u4Mk3eOEogF+rxVpmR2bAPYP5Z4bpp0sj66Zt25QjNPUjyDSshEe++p7rImbjYUhz
O/c7BVfF2AMBfqswl9ZHZqA9T42YjYJUKbsQSU60C8UKWIYKvgLu3ORlWBXA+I5lAe+5NmK2/Mk4
H1LbGqNdBtxNEVd6fHr4mdmzIvzUkXy66GjPZGkGTYQhMeFxofBoSZoCKEyNVDwePsa+VyUxe+h1
jQqOHQbRrvNCmONm2g5XmpI2iIOZjjSf6uToTbxnJwvXSPW6tTOm+pYdy2tU28pW89ruyNy470JO
f//pfB3D9ZvUzONd1V8p8oIwpCMP2b73ZzEbIJU/xHYRJ/Euhzfh0DfAOoDLftG8uU8VZlsSzI7J
T/adhPj1JPJRa3w7KeJdiCq9sB7r6sgMsu9pmK14jZaOo2860c4elY2EJVNSKw9IA7COral7dlRi
tvA1sSyVPOUIjUK0QA2k5dpVPuoSLKserg4/b3vO4meG5qd7PHgBkiSDTniIT7uRd5GLgAHtRTYe
y2/fcwN+JnZ/OkJkZoOp9T7tIpE8xlWNxFh5Pvzl91ygn1XdTx/th7rilGMU78a39l57zT/cJ3yz
hz9739eeLtinz671uo0xg8e7ejANYHHiWymVIzWIfd97NsZrWDK/yw8a5AdkRz6aJ/7N4a+976On
0/n0tXsVnWIReowssi9oW6KIFBKkzRiaZMOBSXZj5y9eodkgtvLEbLyaK4Q9h2SvBrLE4XPYs3xq
syGbFoS2gcvjiamR95ynJ+q1k57nL8fWoX2fPxu5TlMZqe3xzBP+qd3To5/SuEusyQvanYdPQdv3
+MzGbptnga9OCpPGWCSX1Ut+rdyyYOjf9aX3bG+X7hoN8eFj7TmUOrtcoaKaqu2q0U5JEalZa0dX
jnzyvrNQZ1fK71wxxNNS6iuQcDKPxLbK4K0OwhwqyErFwx2QUZEmFH47vHMrpbbytW1WzWVdZXKT
xXV2xkTprg+f6p47p86uqjSrrNZzLdoV5MmiT3vyHoxJPLbAZ3D4CHs20fA/fh1AldrhYCfUcJe+
4flGbRjbi/ibeLNu3CdeCQ4f5etbJuY54U6RWSrRCvHO8imzUsXOyvLICez76Gli+DQB+LnaoXnn
+6sU2ROLaNPQPfKtv94binmet5roQ4n/h3Ez8pilCg5/vc17iJFdsTp8YfYdYjYzZqoFJmJso10L
1Qu/PGgPk4r+sfewfR8/XbRPFydp0oFcXfYdSUJ77HwINp1/pOjy9cQrnNlsmKh6TbQkH93dgO4m
WKdc9S/J3eHLsmfDJJzZGO+LwFDsDqkN2Y39fXuN5mVKhb6qv1dX7ffq9chhpnH05xqOcGbjPS4C
MBgRJ0HOGxkyw5QhsQBnpm0CmmGEN+tHntKvB7JwZgO5D1zHDdCt7tAewOIyaqCDm85dBG/5sQV8
30ieWx+mEGsJ9Y7dgU/MLcErOH6Y6tdWeYLcGta/fax9uGfMzf0PRZNUxC9z2QpCCV1l2zDpH74j
ex7YufshVLV+dAsK/q0C0o14ZeU5A5h1+MP3fe3ZFkfvlGZ0cEBf1DkBE6yArnb785P/863/L+89
u/79kan+8d/8+S0DrxZ4fj374z/us4T//vf0O//7b379jX/sgrcyq7KPev6vfvklPviPA69e6pdf
/oB7NqiHm+a9HG7fqyaufx6Arzj9y//rD//j/een3A/5+9//9pY1Kfa023cvyNK//fGj0x9//xtB
25+u7vT5f/zw8iXh9y4D770MXv70G+8vVc0vy98wamiGg+QUK4uY9Jvd+/QTwQ9s/tbRLJhBjjFt
etKsrH1+Sf/Ntg2THHtHNS3YJAyiKmumH8nfhKUK27EdC9ujpfJb/zzzX27Ov27WfyCsvc6CtK7+
/jdTcJBP497Scc8IaUiT42mqZc0fNytGsh1SlaLfE+T9ZlB7Gpq6yFTndIzBCl7mlgc2uG+DyKf0
YNX1Sq/jsjoNvR50Spmb5KX0wizvLXCr1SqPOq+7IsJskqUYQSFgEmELs8/yWiOBciGFEHHGb0Sq
DqcmHzEWJ3R+TyJhleHWGmSID00NYSrJtOrU5eBlwNfLQJ22VbUCxBsqS42Vrg/xj/aKNm3idE3C
7Y/hpgEXivSdNHzl+6gE7OOBtLIZNgwLr3TleN9JuJzCXRMxELxlJjmfBxkV9k4XQRUBcGnlW0k0
HdE8UUd5NgQvj/a7C4mHGkxo9YS7Wx0OmgAfCRgsMzPXphrkGQqCyBy2MpXxk2NF4lL6EiZmjd3u
qhxr58XXbGyB+Mp+5K5wymU1QLmHkFy1pHk3jWY+ueRAJt88DS7pIpQYm/E9xU5yBm8qbkFrC2ha
jaFK+1TGrGt3Onv8ejXmYyfWkTU6cEtyyx7XauuDGw6Nxn7MskrX7vBNNSPYjLIhQ9cFSKnXSkwB
LKgIQYoLt6iuKsIsY+gWjQ1W38RvL0y9J3+h6vqn1HNtCH84ChFGtn3qPoIDbok5cBQ/2Vauj3XR
M4tQX5OtXLyWAzDQxVjY1psP6QOw3VB6xHrptX8Zl0Jpl0nYW6iwmgEbZG4Zb5WbZZQvu6CrNmau
NAK9e0SFK7UNVAa27RH0B3+fyCKSRI0TW3eLfqklBtR5dTDBGzIGdAv0KN8LZL7JJq4smmpbZ4ry
w2+VoCMtNwjONbfyb5U6qD40KR/qwMtBYlWaijW0tpkS49AO7pouSwOuUARDPtbIiVDGsgTZPAqd
/Jw+0sAQqckAjtAwbhugE/gow4lvFfgxwoQ2Nh2FUIKuAgXdJ/1Tn5rEqPRFk+KrVgJ8U2wcksVo
GuNNEZsG303TguRE6BmAyjhtxwgQtFq++yJx39wOyK6lS+01oP0L1c+OPBwijSQ+o+oZOgsrtqx2
Q4KptR7Swg2gUhXJN1d10YiDJSCupOkBG0vFyK9azFR4cYqSyk7UZgQRqsCSnIXtIzpDkh+E2Zmo
Sx18iSpwH3tGNcEr3G6AchBA+HiKI899SzoNEnWeQGE9N2zcNzzASV7dOUUxFHDcle6jrUV0XSi6
RcQdIJYfRdGK8cQLzJ53iTa0n0LDM29qs3aeMsuKgclC+Q5Os1ivYYx3MYm5cYaHNIkFgSQ1ZnGI
jLXtvYuKnHusf4WNGI9INbGsCnuAZ6lnoITcvo8fOt/zHWYxyCAPYRZ7z0043RknDgN2NKVammhd
xxY6aOkZzxZOeBLZtcIlgcgumKM0r9g5dpg8qIIjrgH0DY/j0On+FYjt0uQpNJvotuxl6a50AudR
3NmjBxrKL7qNKUyDkkdp9vHaCLtyWCJlkd6qAIhTLdJwBOZoJQp0Igc3SLWIGguPrULrDPyH05M/
mGZ1Pp4EKeylhZdB4aKqHxBEpMgMKEISt8EO8JsuJzQ9vlFttAGy26VOIWeAJ/2sqFb2nMgC5GfX
KcBiQJN6HZFTAdrmuLExXMS8x2O3sCrzKq7S7rWy6xLXiDfGcOIMHBvRgIVmVZlSv0WVPWprsxeS
PRQFMI3cp7HNVm3kp1DYGW4pvtix7paubAAAD6YddmvLynPi8nzVPy2jJhoXo7C82wDZd73oXYCj
qSiYkgE8u4BJYwVXFxz7ZOeOZpqd11ASEP0NodesJUtQs4hGg4RqG4GuQ2BDkn4P7IIHowk8mIJ1
4VjY8dGhL4zcxOUd1yx3PM998BzQhcTRXaUqIakMtHspzZrgFlfPkPsKDcGnZ08wUJm7pAnlIw5j
loyGVIZCGOSwKqinGaKxgifNy4g0ykLqWkHl4zOyahXnd8H/EQbbq/mjCMDUYEtCJUV8l4q/JU4T
49mvfWLMatlGzQqqS302Ri7ISbq08kfvBEBZWOrDZ9twTTU9lR0Uue7RNRMVezkMVO1HVyfpZTOO
AewJbSTjtIqSduMGIvoIexEThGcaD/iIxue4EeWbrzATLsGmmT+0qlFIuMxU9bHPQmdY6FWZfUjP
wC00Whn55uMIJVU0O2J4yS3x3UwHpFWQVruC8QQKICgy7XaoR+2baYQTlN4CkwV3Y7SeQOuS5SLB
etxGgTJ+RErdnmmWE2B/APS56eIQzpnfWs6VFAmAmlBVNWPRloIWhlr4Gdm5fqudGtCeuzWkNvqu
I4MGynfTEbOTBu0UAKeQph0BypxAN7IuYDF4SN1lX4K5aY1I3UH29+lcKJiC+yLXscPH8WDfgA/S
Ynhg2NYvq7qGC6V4dge1og/TxKGHFbWB/hI5au3ziyNOtPNOeEl/PY6J0RMwZHaNfeE5WhtdmJ7S
hqwrbM/TezOmIbbqQGXxDERW74J8Z2IBzuAlqgYH2IixHwxQE5aWLEmAVC0T7WJk6vnOzgo7Pie9
GxecNYbamwVbtfuhDYNXXMBdikF4Ya6iUxjD9V4NXeSizTd1+BoxOMtXL1awSiIqTHipwVzqEk3X
BKA5x77GDFE1A8kl5lgrwGiVKg3vSXhNsxX+ETUEp915wL5Npndaq8bAhXF++oj9Ea3R90ZKQjfV
LnXkNmsy28oWLbIBQKhZETuExZSG0arvRVTw5RVbF+pmMEOlGwnGMGTNe52dSPvCCWp3+KidXo0u
CfBGlI06wS53QeRl5Y7KVeic+k6kUURK2Fr0dDjUVJ1eDPMGN1kUQpWUeHG9C9HK2HvNSqUkY6nu
VW5TaCQAr6TLFxV+43bb3m0koStJ7+nyR9PXTXzmRe0QXVuGo5LxzG5a2aRVUQNuzAdCzNSBZ3cb
Y0k1TwAaRWAswxEOvD6agfYIdoWIJK+w2AnzIBv9AxHN8PFTw+gCPB+iKKxnp9O0p95VevJy7IZ0
pcbWzU0aYQlmlogGNIKuCuRFjDzMgHuTpj6xi9aqt2lcRsMp13xSSBBbXC3NMixqePiqGp/7oWje
FXbRO7t3re9WOqjWCSzpCKxLWVUCvErrDOsuDbAAjsAuAIcbpmeAMbACm4vWZpe5XUHFHxoiskDU
GZ53oXBi8RJsLWESNjttImhzq3hlTgiaE6OtMJMLsprl0tO71r6qrYZhrtmxnq0lmw482yzy5EK7
omjWpmmrHwUaVjbwTpCy/Y7GQkfQim+akqofkdag8XbM5qOt4w07A0nWpdEz3lzHwGaZs24+SCcg
MZahWtxnks30CTR3vEZl14GTTFyth06JsPQ2Lwf/IxUmltu4NRtyYabkmTp30WRU7KjrVZZaME6z
sgJdXBUmtoXSSUz7TPM9LnFpwQhWtBygc2N6kUqSDDhUaEUNsBWS5lX/Wm9KrzlF+UH4YtsPwEVl
F+NgGnx3QBdJbzTdOl2GzSdi+ZZEH01Y86IvwVBktLUE8M5siLl4JYTEtrFIWwBO1vECT/oxoR8+
hhw6waPt8zqPM22lIo8lv1riBwFDASgfFkwFzb4LfUCZauV0b62CxWcxVn727uVB7KwLlzL/ax7n
cpgiphTeLQbAyiPRYFpFliYVxhauoe7VJrEKWVs3kMBHw8q19oS3DseIV5bhCWNSZenEQw0DmJRl
UlSt82CyiLonUaQH6q1fDi7k6lLqOLCFBTuQpD72/vI+6zuqKwuPblE9/l5h/LfqBnuLAr8UEq7y
95R4l/f3eveS/38oH0wd9f/850v6n8oH5+/prHgw/fvfiwdS+20qAMAoFAY7fMv53+KBrvMT3PBU
tCgBmI5B8fGP4oHxm4q/UVdVxwK6K+1JtP1H8UCRv1lSNfk8VllTWg5at39+sf9D9eBnW+ZfRUNe
OgwmUMM2dOqGtk1J4tfiqusrwZCk2qvB06MJwiXDnrXFMQxC+NgvlwVxw3WnnJIVQJ9FRiJNSVMz
hA2yHSbZD+bMpFTP2rTS+yMNwl/LZ79/Nds0HJvqC92QuTpJeFaWu1Hzo2e/mmHqdvHPGZBbcF/0
TW5tPt2yP67M5zrKr/U0W9Msk229rts6O275JxxKO/ZwlifgaOBp3kpWY/yY9zjc//2j6KoNqNCm
2qzN1bq+P0S6L1AseUPhLaMkrE7j1GqPlLN/LdD+fi7USxwhLPYklKx+vam2ikDfEkx/uZaEJ23e
qZdO7zfblJXkPPIJO1b9/F1W3nDk9H69ZX8cWAdKByBMVdWfvtRPpfqiAKjWyYx5t/NYNrRhcucr
EcQulH6Hr+Svve8/DiUNW5qG1IyfRbnPXYEx7XOjGEnTMrSQHJGa1rc/Fi8dO1iaKNri8NH+dGK2
JjX6SjplNsp9+nTFP52YkwSxRl3X56XK+1ZLnHa2rN7pkf8xif5Se/38GE7j7V/jkdOyNZtDSAY+
gFp9Lp8KCfEqQR2yedY0NpFhkKxTSbRjYaaYrtjVnZNBMhzRQf/p2bepUqqGYWsE9zATMN18PjtX
tkHYx6CAo660oF6whfvQyHc/BjT68jgmB7I0yf/mnUBAVBpAFY4zSp8UbV7fFl6Qh6+H79XML/nz
Gjoamv3pPyp/nPUpjDAE8ChsEt3CuiEpRZAe77RyE3jRfV7KHa+AqziUmwo3MHWULY/LNjLb01EF
ezDlm2olNn1zvD78vb46e82WwhACvS4U81+vchsYaeZTbgO1Ru6VZgBdi1o2f4eP8sWT6gjdmErL
mkb5eXYvKTAldjthnZOuBIaiEiVD/FJVUd2MdTasRwbGn4Yhj46QwjRBSrCQzFVzOEJBiYeUKuFG
KCedtL9rZA5VhDl6RuYdmaO/PphJwd3SKaDPVSlGZlGILzhYJ5N0m5CSdaMFmSRZSiEMnJ1tcexR
+vNwFIxCzdJZIlmS5+o31+jDstMYjq3TFZehbz+xYT3DWNuRg0LK2rhR6qeAN/K+EqvRZSuXqNE2
AW8GwAyiJGJIfzGk4SNv8/9es3h6zIXOnaYWxe2WmjM9b5/mJHNaN/nOpFqA/1vwlVQiSpPh9N99
njiK5CrQaDBUR509T5ob+DZHosZfqeZw3ue+R4QiKINu47kB7YDDh5s1S/84Kwh+3F5mAy78r2cF
wVItUsMLFrlaVslZ25pmvDSIObjwpJ+fm3ldv1J3JGtHKSvPXhe6rXxT/ZDg09LtsiOqxz+PWaHD
KZt2Wqqum3N9fN2knp2UnP3/sHcmy5EzyXZ+FZn2cQ1TYNjmPJCZnFmsDaxIFjEGEAjMeDRt9WL6
sq9kUl+Z1Ka9ltV/k5nMBBDux4+fTxU4UA7jsPTTYZrd5F/tZv6rF7pdiP/Ll1nnfUo0PS9Eh1Ae
cOKnW9s2/+rh8B/Gqv/+6XI4ex47pD764n+4ZsppbGqcRkx0hBU/dRkRfOiWcfpjKtcC+Bu7/ts4
5T14C4c48aPX5WS6RJBM/9X88n9/TvHJRny4iEW3x9R/+J5rVubnrONpWARi2cw8GXcqCdjm1YM4
/N+vKfcfbpp/OlVv5wFfn+14vCb/+OdP12pdUeUu+PmKJo1ESnuAYeGZiHgzNVYJCY5ZGL044J8x
LtQtCAVnmu2Ec0ra0bcd2+Erak5F5JQ7kqxLYJ0meRwuhBjC+pMav6m+TJr0wSUyuod3RmgCcgaV
VwJCKV8IVOw0feQJDyq+66nKHAHNx5mKRzHaDLl7U870bVPGEVSNTWvIKrwt/O8to6XnwGwcSWy2
Z7l0m7i2FqKOpgRUSc57YrgxmG4XOX3TbYfJ74YNQTwuokYkiPjo8+w7EUnUbapWJP7ZBVJzw2Ao
JnDt2LHv1kZk7q9QJ2ufZOfZJZs1q2Oz6cBcq72JQtOcuOPlb0ojV92B4TBIJn5AypPbKMZyK88d
xhI6T4k1BqlQ0Vawip5kzhjfmxbxt3xMxTCb6GzViWfyj5xl04Qc4zItBlTWVA2oVXNkg9pZp8aE
wNBCkRCjHNRx98cDkvGgVZk9BqEGSwdeBj5ybmig1k3m6XlTIIGSqFc0yR5INu1urytIT51S3wx+
0M/dorBvIaFkiayHMY4eiiWIPzKV29QBfc3mfM+Nl52cVPvgE0oDrBp0ZOZvMgLtso03RkN68mM3
+xiEb5nzUlFOEQDWza5ZD1SE5pc1eg1iAOLeR+uW4RJsUJ1K5FCENZbAutRrTjGBEaTiBbHwHhKk
FyJh1S2UvKwouDa9nojPzcO43C9zWWtwlN0MDsJ2kz9NoVryqLwYGlVdCDvdRrCc9TmF1vTmSSSs
Xdx4RLL0U+wdkiYzMaTlWtHu2wTj2+DuFYK6xooFbDf04XHkaT8hFlSZApI1h9ec0cmjigIi+cnY
WBjFjl4yEaU7OrqsAYCBn7jPg1owbloWYSaiVaMwaXnhsiq54oLRvBOfDRWgQqp9FDUMjvXs+uau
bVGLNlRGdvBSuctkPY0qN0zB3D4FnOzZCxbHqEuG6m2a2n6jbVK5n4twgiQcOuzS7uFh+UyiPK8W
VXiu8BqJ7JhzaGVHepvKPyhhCO4a075U+ykPrYdAWPnnaOddel+zr0MiBQtcDIgFGbup3UKlJWR4
IdIN+SlfcwoQBglAlYhTOY+xQPxq079yLmPFxnQ7RVsy5SLUy0kSE5k7OTQBKb2FgOJocElfqIQf
b4qBBaQ1MByr36XNErBmXFXEsvlJePuVtndbOK5zPrq+sYlkdNzJmzZ6VFNx8MMOjqzThstdLqDD
E5WP2rYZvEgypWE4fKWrqyNUtYYknLw2DDKbwOaCaK2kvPPJVotXXcUYZBOjMpFrWbn4mwuVMduI
01suKyhUoG0q65Y/drTI93K2vXE7pUMJhhKjwWaodF5sbEvoj3Qcx+gDZXBp3704J3S9c+Lii4hi
m7tgMb6z9xOP8Nfa1NI9kTWkgy3zEGBHxm9ppVHN3d9D3JX2rtELp44bTY3YMCDJv9IQUXqv5hRU
Iv1HtdW5IaGoCQom/nxKU7RqEVWbHfVA4K9JCLX9VcANPYOMgRNJTFyrCBT0s+bS2rX3C6U9/4Eo
E4frkZk4ehwiL6AcGHS/GA+wbYYfGHg73CSeEiT1tYTaj2DVVkUcA2YQXa26fZ0W8gmWKpju0ncJ
4fEXTQztaswRl8knTJH9iaadnzsfYIK9DlXXEO7rpBWZR3gOjL1rC8aT234o2egZxym7CkTeZJ1w
ny3F2+hHSVgcKP8pZxm290bzLZrA7bvuLzwmaT5UqiUmBXswdjpzLTJ53/VU9f3DNCTOUbRL/ZtF
A5tQ4FhWOZpgUxSntJZMMsKhnOZtRRYmOBPjR4h/8LnUSOQYLcmYePvIma2i+fcq8f9rf//5tnT8
f5b+nv7q//pfPsvs689/WuNEgi/9Y/hH9U9eotuv+Hc10An+zfMRLChuyUwP0Lj+h5UIk5Fnw3uK
nNB2aVlv9dD/sBLZ/4aW4iD1UeoHFKLUhv9dDXT+Da9NhC4hPSS30CLg9v9BDKQNvVXz/7NQChze
gOsEnowk8ev4l+x/LpT6Ng+azpR7IjpVwmBvxDxAwpau2q0QvnfwjPWb8B69t3TU//YWq4U94HdX
HUb1ux0M09UkmrFvIYJql8R29FZ42afb1IzZFz20G3/I/H3gA3hT8Qj3KTOW/Bu4+XySiq3Wf/xG
jJNQJfryc+YOA/DOXcUNEtbv6aS67Dh7lT5aHJVvidTdXSPd4skbjbzz7ZmHTlhrfjqHvLQ0Jr/W
evFfY4S3t2nIgSP07bc32/zGVjrpsZV5cNDd4BJomRL+ZvOzjJaqbRSX1X1Z3fLVy+6aZqq4ZrL/
zvMuAHEDmt0n3/hIqWEd3LL9Vkks3rNKdVc4FMEa6k39LibqwVQmBGFT/BwVVPJL3+kWRHL2OSji
7W8/KUZ+I4MY+SL68btB3DkPOirvkpC3PI68+DQJ+dOA5yKhuwgO4ZJ/Bgkf4BIQJmZCoFr4u/kz
0irwDzrlc/rHuwyZOl4tpwku46y/x4yfKpZ2k2gXCEbbt4BgpU8uZcTipOjkj5db9XvUezQdqTN2
194GTSnbtLiydZceHTudNl3Ab5gC+cO3ymjCZlhytIRoO6Y2tr0vZ694dS0+5lyl1o5KdMQPzJ+d
3N545/B+59jE257M4usI+IS2lSvusmBWuhrB22fWQW5I3zIsnv0SZIdJS+swpOW0rWx+gHjRYNy4
cep8q57fORYukBuQSTnwk9uX18wdwKQbzur24dKwg4eZFBZYzUjkJw/Kz6YqeUV3/FYm/0SddEgq
hrpx+1grtwsO+LCLazXzAVPcfi4J7L9B8KKBTvyfMJzNj/SS7OjWfCEMc4ND7rbf7hT7F08W82UW
xvvt1A6fYjhcik6ODwwAAW+2JEzxf32zYuvBLmNoSkNTO5BPQDkQV9eUzwYn6pbxUXAVWVOcqQ6y
fTCMgDvC3g7frMI2myI21lV28Dl164Z3Cl1vm/gRQ3hY2/UOlZuRFbftBUtev7X0FJ99abn3RRWp
DQRZ85GR1bb2SYo9Rm6RrhFzh00adFOxEm2QfC/KyEMVVFO8kWQgHwIU/m/Xqj2QcHOtgTv3Hdzy
2MiNC6fhnlQ0DeQk7P6SiM+Acog4xZMpWoiDF/D6wrC9jlzwYY3Xb44mWxO94sp94BX+Y2ON7rvu
w/Ep96ChE5mVEhDmzumfZOBGWBbfnMNS2ofEmsenGdjrhau+fzepsCFHec2wLvoGjE5jJZfWhz4R
LKO1sxVuMdYO2N1IbL/Z1s7oXMTcxE9RHaRcWl300FtZsWny2wlvNc59MUfLJSF3ZsX6BESlYuiw
P1iYF3lspGtjBmDsXTQcUssaG2q9JNzjxcm3wZj7l87v3atVxeOzVcfprgl7iwg+qtWSroVVFcrY
e5gt7qfiZXfzVMoj2a5ffeC3TzaPynE1D5MkQIV15qiKLn7mig2WPWttN+2LXfHdbseiMoBEYzAD
sW54h6TK4F3EuGNFcuNkjncUpKQAyFHjaRDeW91E9UPa2/Yl9+vstbBic6KS9j4RA5m2Fg4prrQy
qb1STVecQIT6mp4idI+2tl9Re7L3qAzke699UHcS/HY3pi9BVtVbX3QhFxx2msVW8yFbRgxJYwXy
Fcdn/CYd2ris6OZD3NXdQ0/+0MHcaAiwm0GmjW7RrcdcAwSyc3HvmyB+sgqiMK1YM9o3Vo9i6ePm
gqoplp3uF7woGmLct9bxX9PRuQDBPLipHeDnXLD7tVl06IWeAQBy72N9Enm8o3ttobwY/73NK+do
d5Va0xgXBzOlWBd7y1z4/GFZelAjcZrn13TOKkb8YfOajHAU/MmWlFVW8pAkk1in0GA2RnoTiddB
dk4XAhGHto+2bZFYKzk1hCkVTrlNnQZMr8ESatUOFOMkSP4svcPfZLCkZk6DY28Rv4olBoc4kcrE
rULo72mB532/SBiVjnGcY19NkFSyjpQE8smL1WgPTJAVbYjs0wM1Prd33A1fg9ffm5xc6brj7w2F
PJfT9I+48gGo9RwddFxOHbeoxCiklAuPZga40NR8HTbWK1rCwbXBhEfmTEY/Zk3bOFxQtiRF3tLp
gaJkJFWDZMc5ihnoWMBRzWCprRjD8UvMSUgNoF/aocqOptbqtdXR8ma5UXiep8S63RLuJUgTh4ew
NzsnXMSNpB/yWd32RxDLgCfmg1yEPE4E8N4xsV8OSJ7D1nHicoPOSeizgLfu4AS6xJUCD5y2sER5
I1sRhTxbrZobAvn2aIbg1GJlOPlDHF0dGXXbiUH7St9OKs67/OikXv4okuSp7Pv5ksgxOtMMFd/9
aNfw3CSBmHX1QpPN89l2xrV2HVi29kxysopwKM/wDOLcq3emX+oHVbbPKplJmaj9ONipAsCQaxKF
HXMiTnPNA789YBJ0zmHli0dL+Xm84koNTj4vuAL51lzxyVrfORrrufXC9M3xpw8xt97ZmvFF0fD3
1S6SmXosW7++mxMean7dNKsmXgD/yqx+Qg+DLGJskr0cnQE3rBsyqy17T7tzzyy5ecwCLNZNLLja
TeccJL9/J4V66MVUbbKhGp6rsVWbAhvQnnTPq07lWzGTco1KOGwMW5WkaCQDUNRg5XHgeour7rlX
Z5osLuI29E5jYDB9aK2ugWkeWpcDIFPOS5pXrI0vn1SwZDRMmETqSP7GpsZl2oUEGZIZxk2b0fOV
4LJ1UD67WWDvjImAmsnJOimcWCvqG7EGYdC+xaikZ5401dYeXXtX9x5ZeboYPpdhqrGGj+yPx2Fm
rou0p6NQsXdtKzZJyP2PnjIdRfu2HvtVFKXLj4nMyYzW8GzLNr5idBcshYfDFt8lgRiJO29Uwznn
j6G7z5uw3uKGNwenFoagzdLdpqM77/LZd3d67L0vNwurbUmuebOd3UkyAWhffQ63e7zSDXC52RZH
z+kRdKpaOCN3DfHpofIBks2V9RqiPn7N9i3Yk8J3LQMaVAYJejPHfbvvZ0xzWRhMO7eeMCINYbC2
+ppkXFK20kh2JXRr/JCu7O7TBYDt0Jf+tmUad8pxyu3rWt2XHl7Txvjd/ga+ugjBcwJiqv/qduo9
N864XWzwNV3giaOvAEhJOTmrjPitLbxyb52XaF1qwH8CDuZxaqAAutirsKgAakHPKzai4RGX1HI5
1JWYd4unbLpmoMpkoHGjpUN2HhpGFo039uAYu/AGU832Av3se04Lf5+3DFPQa+ctf1O8SbJ+OUtY
VQ8TRUFVNM1X4iuFQGl+txFR2p43548L9QpEoMm7q2ePanhg50Gm9N3UbmwxI7hgHX2eLZB+forE
7iTNugYqvudg6DCJBs6wHSLSfKJp8T5KTrevOJ2jY6WZpK2QW+0jKbAhcLd41jzHGTfdd0UsMkKj
ZOhs3KEfzxGkt2Pgle4Dd6w+2mjH96E2eK/RebJfVtAWd9JK60uMIhKv51myE9aJ5g8GIEFYYQ3P
duGR0re2vbbrgXQTrNHnMFSIOkajROqMzn/VD3bzJAngRqkT4sN2U2OtCcSN96PbDvWWUyWACOJU
88OQNOKJEC20D/gI8aesi/hATdi+SQx8N3r7Mh9F1nqv7NPIa0YqIGw22eylf3POsSaMwzjXYfgw
Rto6oKehmZmqax4HkvmhovnxlK/aauiPAGv0p+ur4JuDYjnKbBggNPpJ+uBjGt93NVdeaof9vmzG
4DZiGLdo5BhPraG275OoVMcqjvKHzK1YZHeG1mIvnwzwe/SYe1sYclGDFmKZamAwtRJhJ8gdIC60
Sk/C7jbg32ESYalHmld/CvIGN6pth3OI1r4N0s6sJ58182TIMNIm8tcERG09CvtV+bBKsGB8G/6n
LdZPasaaSBSscN1dHxfQGwTdiVp0u22C8E+n84Ukm6E/JCYd7rzEKu+GpPtT9JgOGrsXu2mgGk9Y
/OJ5N6ffQ+cV60QNT8Gi92EBoYv3+jbPUEmdsTglvT9iOFMRmCXIspHCAjcNEjZmm917eA8/C8xg
l5LE6B870vYjMVrZXYQzYNPjmlstc5ZsJ9dSB8qfR8yGv2fAWzArB7Ab3K+bJe/HLXqmf2LHKTlV
TSe2hes5m6xv7iYF+saiKd2YxKv3WqTLRWN9PszBYMOQF3iXg9kHTY5JUDrd3VDM3zw7i9VSpeFB
Bd6uNinAjkjt4Hy9xUa9gHp9Vp1Uuw4RcJ1n80tVVywptEBThvF1UkGInzf3PvSYLuda5cGDO8fV
q5igcDiB+7b0w0esluqhJyqMPtCOicIel3utc07z/jvTst4iZn9CVytXUx+heYcV5Zbx+zWyMtRZ
dzGvlqjVXc7fdqypd3dQYp+RGI6MKAA4Ah/6VWY5yZTTckVBIJwxM59zZn1Wt1oqE+6LmTglmW9v
CirbU65gf0+y+C1wEK47Wz7Ho/iZKq7Bpb7W1vRRj/Ww86cRFimLGFXQzndx7IuTDxl4t/hgY1xG
EEsM86ytCN7ubfFuDyMPGAH5rw8RIocCVrTVwKdtC+fezfWwbRavPpFxXaw6S8sT9mgEC0+X+zDJ
L5Sl9iq3PHT4fIpx9VjzVvsJLFCH9Pq06+9cOdRfUx1gmCYbHLihtJdNxCEHPnWaXoiSC0llHaLf
URS1myGUyXYok1NjOXT7kftlcXKdRtapHWntwrK+L6SS4OUIRMqphUFP9z8zZtPjOLukHAtMDXG9
OLuYmCq+muqc+9Hv2hueF+N1Kz9y7rMsOg/Z8DPK/stN/F3VFCcnIDzapqbIOhnd1VV8zmrOTZSc
SxrF+xIZSLj5OW/QaVncUdupDesd24VvVSnOIspfsVGO90yCxJOOc8xpTv3jF+D+jPMtxXJMWHza
FKSxrztZXPpej5u01wbgZDpsO9t+b6zonU0bHJ1OcxhAJ+mCYy7sSTqtw/ZUMi9sy4LyfRT+88Ah
WXBBrCgtP5hRAHKICm+fTOOvkTB/Bb2AfSL/kvgjFuscYKjo633sBVdGJ2RYA1Rbubnq2XHAVx46
aPRNmHW09MsPF/jCz8zQUmprH6vpDW67enQjr9+LCKIumeAIAOWrZSdwzES+VXCRObbfRBfd6b6c
To7V/0WfAwWo54+y8lpxy715cUT8rlyxPOrcYiHV8Lga21+2aB5raf9VHki/KPocYfAwTL8bFJ2L
29ONRz9JSYippu52SodZpOrYsffSp6Xv/qR1M55HlhrWqXb7HZyL4829+ksLJl6BbRfXDhWSWtGK
7wJF+o1knwh7dVpQaLYlgzufzRnMqQdOvBtbToEXYdLAJibLBUDlSin2gwYo3Lp7U3snVbFw4wj/
0CTLd7VM05q3wwpOs5zzuPngw3zuqvRQq/pShSmQwXLY9W7Jsdoz4TD+WqUCRYAh5qEk12hXMvW8
3lgIJX0aNAD7OXKI4rebYYeEXsGxsTSglGjNVuFTQW2eAAVE86RtKoOHroz3Net9EByPBvSAT1ex
ikZFMI5vTlOavd22lsQMXFv1yR//tl+H04Cqb9wjNsWvQTeWa0yau3h0GBQOrC5Sxz+KRdxzP+z5
LU/+kl+dzLQwhOWFOcyxY2liPYflO1jZp0FzUMb1WVoU0hHc2jpfXhm2zHifMwE1FDWj9dJHxblF
7u785kzpySrjq9ez1ZdAFS6LdACChp0/KeJ1mPUH39fJi1sRpmj5/Ycft2f64Ya1ckVqeW2nB82j
bD85SQw4NuDqZdqt9/ACY8aCZfDHGIcenA2BdReIsF2LwtFPrR5eEQntfVsK+5QmJT5uYMN7z3RT
vg2zYnRgIRhDQ15bHXl0N85t1QQbB52YJ7JOESCXyuYj7BhSkX5eeOX7EiXmGIbNkrHMpSry+dP0
K26V/YEy5h3KqnceIkeo/sphIvtT2N8CmdoEn/uUEO+2xbgrFLqjFzekHcq44Irh8W07Tg80yO5v
BEWdtx+5gQoZTTn/jjzaEqvvxr1h/RRwU6d3VcTol/EdUp7KwvEctK5bHWfJKPeYy5xYF9kOzrSv
UiC6KGmMflcIeG2yEXhuyq3yPM9cRqdJnIsT2C1MeS6YbT72WccU2GFxTVsaYVVLTO9piJVs1XcK
j39JfbhrlbPtKgY95ExNuPfNjCWZoq9Ob+h1EzwiCS7W/Wx3Cs2VgTPQntaU4M/n4UWXJXQOVtjM
ZYD7hS0tqZJpr2uNxJR0pdTIeNwxf7yeiuUclaGxNlHeLf2WtcDG33c4zC9Yn+UMcGms9qlnmZMM
K+cZmw9K6CiDWLJeA7PpSEotQwKLNoHRb6eeXW9MorOb1N6mJbwx/UsL5/f7ynJHdrZSX9mAPDrr
ZvRkf9m86tBgYtCi+Iwd/uPvaomi4S5tR9YFvHQpWhaMRmT0TciA0LqbGn/4YFuiSe/mWppvrl4T
bZEvAtKtg7hMqdknKx0fvahl99laSiCrUnsosYUZ4ZIwI9ksbBcOD43yW3409Wzm2GjVU7YM7XpW
xTIfpnTOuTjr2vpyqgIdbZmk3R76MmXZLI9dd3iZNEK4Rbx1tE8yvqmD0/mB2c8S88V376tGi0dF
Y3t2pKmmdZJZ4ZvtogHVqO44LdwlIPN/Gb6rvEoe4haBYaMV/z0bXFrTrpyXB28MERXdz2bho+Lg
iqJ+PxdWC6XLzrwDzYrLx95o8NlTaG/rm9jP1ffpYKN0l03jTuN3TG+6jiq2kylGI7v6YE5g5FNm
6WS6N7iVNc8b72dWQ4/7YiZ7+q7oumzc8GHyojGmX4PdWOd/l6pT007mrS6vpYQRP4Y4+M75nC0k
KHEUpk9OGThXHVtuG66EZdtgcrF2bNuqlO2OfdbyNpgdAm8hsa2f3mLKwPiZRLqh34gwecqz0MEz
hfzr1xs1CkQbZzbfjPI1knLLQIAaRC3mcjOzEqrUtrg0VMLxTetevi08tjd51C7iXSXLGLxXvseG
YsFgZcSSNMBwg5DKareC97lxos7HUh3k0a9Rwgm8R2d67Z3b9TGKWP9hE7SCoTXYMgTiFfKsyequ
IHU0tuy3bKqFzSOrspojVvxk3rBXZ9aSr+V1qSVnvt2zShVg1/llyVb+GeTQXcQ4CPegssTR6MlF
462cOCmDVTbUKYVUUz2GSUKgC2Zb9t/nRPQO+/dSnxPmjBubAxanT4huu7k1JaT9d4e2EefFIth3
LK3F7NKeBzsaKni5lM3IPVGU4QPdOf47OWOP6lMsQmwhzprby9NT+T62TMv37Npbah21aZ5vR/Sb
st9Tu0FRtOuuucOJaei2cp9wknUxOa1BerS9EoItu/ssurYsgtcqVRntZD/cp7wNUpIxE8TgeO0Q
bmDq+3/jgWwDSq6ak6ikeQU3EkTlZykrb17XjtN8pzLwYY5AaKjWPt6dH7kk9lU0FouuAS/2FM0+
h7wLfgYpr8qbJwtd1TrnxOIUZ+Rf7VOq6uyqPS/x8AOIaDhVvOsIL1xTrCvWCjHsxrCFvahOH73B
CTYpy07jyq2DJFwTiw/bu4VtKqDamojw4WAJmE8mYzkeVRMpgdxTgKxYV1pE0Q4fiex+pjrK15Xh
QRGwkbbh/ltHcTxvRGyro7vM2LlIiLpS0rV7UXfVnV33+a5jmgjLJIVZorsXnvvYttwu/9vKBmTo
1MY9x9m8ZWvcx6tRlm84Wu4XCh9Dgjs5LT6GPnsyGwGHfV0v/rCum6l65NPEENjOsM3xXUH/fAzq
AZJmiQYQa2AOone/EFSTVVR37xy11Z2Hop/OqQd4Xfzu60UyHLAfOyqwb9PzsNBMB7vIU3t7bJm8
ACnyab/PWHvczTD68Z323WdljGILkCiEJHY2hXTIx6kqCqvawRUIcnmhbEtBCNRBCNl92qQNiHh6
AVO4mF7bdJWw4L/oPvqYg0qvSxs/2OJRPPD9uS+LZJmcLbKXJfEahm1IAnUCM1PwGENg2wbT0G2t
pArf2cWpqnVjwy/OJ8te5yzY63p2ti17fgsXKk/EKqOMNfVSXbLMZO8sGvN5OLot78BeNS9ykOo+
nZNX1XhA1mf9FtFigmOP5CgCFmf4fFc6n6W6hHEQEmrjSJ8Alya285vgrlcF0Rbrpahva2b29KCD
YjgtNVpqhxKw7zq5TZN4Yt2hPAf9+ChBwutcPniLPtDyHoVl1dvGyz0SvsQD1b1ZjwCKVkqZxzh2
eQ4UgcXqXTfBlO3ncV2a6KkqkaPbcGS3kxQPFN87KwSTKFL72ls0pBFJkruCNc51tTj0C17xueRt
sKumqXq2hoJMZT056zGGDY5eaa1pZc89K6OwxXEBeJYF6dLvfOjjbeKjcCxEzmaRY22SOXX4DpP8
oYno2VLT7RNL54+q9M9Jg7EuceZjYpdbQXtzrLP83WOtfuyaBGR2TEmOwak8RXlIi2L39Rti7/iH
zW26gA48mRNm70Knxblyi9+ks6RPU+l8THVl1l0rxZZdQHS/ETSsb5KtGw073SzOccYSAfmV0wl3
rLGB9VpNMR5ab1j2Onf7v1EQf9tFSkldqRsADWWzdPVbgQJ+ZOM7vGCroItY0vKurApxU0z1xm2T
YyncaedZyC6OpPbB/Lx882QCGuln01PU+j+suKyY3EQvTus/zFVwFBXbC13YPJrWHYuVGVBrFQu0
O6dKX3ubGZr0xlcpIbKlHUDwZR6I3rKC8OplqOWdN/8JJ8gdbuWTlpJ7f11HUZ+6MK9De0F1D9N6
x1fqwytlKjZME8uKYf4nUCy9oiUj2Dk940VJThtu/HEdhN4zmtd3KcwN+zmFdEh5twnm5b5rSKpY
JtwBeg5ehRdMnPgYIZgiUrpbbvhRs7O691x0mFkeEI1h2U7e73xo031mxPNQ/BSVc2eq6ItlYsHD
HGBYy2OaTIHKvOSEh6/Y/D9EttjaJtn1VkffLk6z8h+ciK+9dcLyONeuc2Hn81E5w2eeP9d+fmU/
gRsj8ja0EfCo84vn4pCdc/HgJFocVDfTcbjqMzDlZtYJk/J8eu+yarjIRqq9CPKCeXbw6QzdJgyC
g2uBSq7r16F2D4SG7FTZ2V+x1f1KsrR7LS1/g8BFtVpEX9Ifpq3iKWQ6/8M0IGNIhNixRcFWSjzt
KLBPYLLlmsdxemBV7wphrLwq/NnMNebl1DkjXIJyuiYpQ8J4YF+2h7zVBjbii80GtVt43srKSSW0
vOluMli4myHa+SMDvzZwErXqHHkPve1BsaF9dfzs6svyNUzCI475bCO0Oi4BWS1koBziafiMck3r
qlKYeSK/yDKn1w7Ma92lp86QkVGAnaUMLBp2G7q2+mqlvR+SEv9qQmALJEPyIlhJLZ38LQmavZto
DBHdY2TV59YmBCUbD0sYbSCsHtysu+S19s+t1Rawo/OWGmio+g2+SqK8s5On8BzUFZMMfD+bwNgO
c5P6NQ27vVt58aMpR7WtZ7FbWu/U9cXffHAuRd2c2fUh4CXEGZcLf1hZFfdASRBHyWIcyQ/Tpz0V
1A905ltWkP4be2eyZDeSbddfkWmOMrgDcDimt4+W0TEY5ATGJogecLQO4G/et+jHtG6m9F5GZIlU
DmWmshqUFTOJe3EBdz/n7L128MUrGIJOaZpBvwC4wTC13OaUbNu2kqTvllYeOmeGXJOE9iHCRX0x
WUGZLwaUG6KtmH9OYVDvWulfAzYSt73PDiZTuZI2GEBBWLZiCAJUxKBEhuoQIodZ6U21ommuZMVr
F6U+Yz2XdF4KYbxBafyB0tL5YMui3wXMuqKCD1ZaWnSGzWadgocyKJ41B/9tiuzohH9949Q+mzqk
J8U66q/tddeSvOOzl7G/lM5WpMhjwzo+zjrFKz3Z6YPfwVnwwtC5G+HweGBEaFIWZhuOQXtdV1pf
lzlZzmlh73HrH1e6+lQVRbdzi9E/jvGkL8e+Lo62n68Gr7vNRPDMJnfl1kG4kR2npqx0ffQ4Qp2K
ZuAhsH51P3jWu2unKoAnhAxGF/F1nog9BIQTZQpd1qk9FrEhg7kDrGO+yeHcNskHsXWbsz9eO7ss
6C6G0BIB2F2jxbhxV++iGcpn9iRG78CRquajKS1iJVBA9Cw4cRNOEusfvm4D7IJqkOOeqV/wan0v
u8mjOr+m0RrdJHR2L9Os9fINCmN0tFPg/1AeJzq4Jz+LiI2TIVq1q+qMM3zY63vBOXkLkCJm6Yuj
HduPvrV0/64JXqr+NHf9f5nlfz87Uf6vZJa7V4Qx3f/4j+GsufzxWv63bVMnzV/Rbee/6k+5pSf+
hf5bhWgaBTsUjpf/lFvKfwlcZAgnvRChozpDE//TfO2FOgoiFVA7CBxU+PT+t/kaqpuPzQ3PtsZL
g0jzH6HbBEbvN3pLje9bYymFWcN/6KD/wXD9i+1n0vXEFBaFV7bMlv5SstBj7scMlcHPxu3H9Cw4
gKzUeKT8IJ+yImaSIuVnoxw0IUIxDQInFOXDBpUXz2AM0eBiGiLqgSqqSmZQFc1Z+ohueIdsrf2q
xjF5TAvHcfcUBU64t/FM9Zl3tCo2HaUqCeaecS+CoEDHl2lFXysXaaO2a+Nqb0dPO2PqlSNQnqKR
RMZxmeUnx6f5xHtelh8RkTWM7j3X0CyMcXvAG51X57DA4EovUFwPEN7SirZQolb1PWUn/MxNH/RV
U6jCwRzTlD/iLizoAdK/uhndPEvIuVGcmaM17C4bL6en2qH8ISNd2wa589Iz2rBdG3/MvKz+jlp2
HU9ToDMkZ9B8BBPloXxi8I8E3yGd/CwRd2pQKeuidnMvSDIc5LBu5sXAR5kHsIpUafbRKWZDxs4Q
he2mDm37qSXkzuzrIUfsI3oMcwzzvDrZD7FglY/aYFmODcbEciuH2Yx02CNmArUMzyOnnC1Sr1n5
RftNJXYT4iDwMaBZfqLIXj/AsyMjaE1S5k9DIqlxYtGETwOQjZ+0UakvqyKb5guk9E594hCcES+J
jZzUC9AlA6NwcqY2+dAF8pD1Tsl9gQX36M41oXiuctwnlP3BlyycSEvP4c4/B1PaT0fZ5N5zE/f9
9wIUwbBxaYhdrV2Zn5Us0/PkzYvm+YhXGpxCyfu08f0f4XjOqcuyxB03c+ST/9kFE3PY0XhLvgdh
QsNOjthM2NOx192nlNN9twGt58QXldWBAQeU2Wy4KfrSBeOD+SsiUhXO4H6KNeJRovy8I5uE86Ud
5oU8exWu8VGYOq1PqjM0uMt4yC87L8FsmU3u4g43OnFowqP+Txh+lMSag3pJpm4zhTbrKGZr5kb3
cR+2kOvPAjr3GkHVUBeg3aogvkUb08b7ycVjutdRu2TPqBY671AixLEXSmaFT3UKTCv4skiEB/vI
70TGMIFH8mrNz41IAMHxehF3UeMejGydkU/cjgXBPfX5QNEWsrk02qFxmE/nyfOAUhpVdFxCQHLq
JZAvnG385HH16oz9kYk2yGZEvnY3xkhhP05lSQ79VKP0+1LKKKuex1ZJe+umizJXEIzy4KVmXFFe
1XaGO0aOb2siZKy5yR/KsJ7SwxyxDj24JEhROFgTt0d3nq29NYB7JuZeUL1IqhvptAB7cZDOTmhY
vL3tqZcesWIRh0KYPNOEOo+7Dzk/IpcRIT6zTTx4wecSllCyH6tW9LsacNM3Rkt0HF1vrdVnLEsU
fnluy2frwGbaAoPHHZM4AaHFXbXo60X1dI7CIXC3lS3FcCHqfnj1p6LSNzYslpoBFMZGYFLN7Hyg
TULUEwWhPxy6OPXGr0vqr49xnuETY/VlTD6XkcluOKf58V5NbdU/uLUqKIAb7d+HlvPMgSHjdA8e
DfUeR3GWpkCCi+TrBPY6i5W1PxO5DgcZT7zT9EUQbGYePynltG3GDXNy+cgulVePAfb2h6zoJLab
GqCcXVykL9tuSiboAUNAr95FWndf9AvhUZkeX/wiNd9h4+EXssFsv+nQWSimPKbZdOHwqsff8GBV
+ckrlOx3WPA4FY0q4zPQmw+dfWezsr+P6oz2Bc2twgUNV6MwGZaM2+SM6FXPUnyEhH7dLh/49Xu8
8KPP7ICOIl0LGS2UAipdw22dyLAmA6psPgw6iMDJbEwbLUStpFVxhCypmTbRhtBkPcDOPfQNPfvj
NLnlZWFytA3cST++Leqh+KhkiWJ1VpJFl+BgdVcWChhVXc5etqXqh6iYpFn2MrST9xk3qOTPkPB+
9lWuIJMvtWH2ykCxfWjBVVwHq2LuKESlZn46yWGXtnwa7UpeZBpd0bjsxZRCeRxlZj/XSR4+Okwi
+13q5WK5ESYpbjNTxT+bPuN0Ckx+fQKq09tjK3jkTsqbKtrXOj2LOcVYPcVJSDWSzeOM/YA9J0Io
JGZ6OQJf56b2pubotWPEmDM/f9Si7M8z93zIlkM4OjAhHWtoTgfwAGrEo6YkGyoGbbyfKr3ciy5g
CltmDPuFDBniBdMSbzMTT98z33EZwWMzVrDKmMuDJZoDjuHpGH7EjTgautwQijaeA48TS5f0To2D
VGzLOHSoN7E3UhmlObXGHt+5e10ZF8axzyk32tYSwRdTbuxbp8LOKIkz404MrWlii60/9QjO5q4k
UD1wdbgbkP880QPnN6SOiR5K2mugZnPsBCW7c70l0IvFrIpRLvVSxAibcuF9nMzKALewZf+B58L9
krcgCHbaZLTTeu7IN041AbwAdOdMqG31DVAuWg/bS9hPKAngSo215zyljC5f1qKNfpSAVevzMaBg
hAshKd4E7UK0cxhVLltnqi9y1fF5itJvg2u3a/kZRzEW0yZ01Xkeq+3Ksw/Nc9NjqakZmwsneNS8
N3bn1iJl6p4YdEb9DMPwGpxlUm27SjivtO5UczCDzX2mYQ7iCty4TNFgTNLSsiJ6maK8+TCS7llR
zDBG2uZR032QSVloEqMcFEgST/VdHMbtQFA91oHtTEFY0FhO6mgvs5LQuiJhZULcHEPfTJvRQ8Qs
qnY3TrWbAVD0zlrQjInFtqYVXGyy1nBWKYjbjA9JQb/JRlqbU1+g199ZxY0+rgkO4ts1c5bPEwOn
6RhM0/rT60Ky4n2GbfM+aG1cXfezVvMuGpr1WnWe+RHMmfOpiGXylCx0JBhr2uibqRuqdFbI5bVy
w3jcrb1pP8ezg/LHro533aFSxDG0+IRJ8X9mNJT69avXjTrYUH766Oljz+EZ1W7O7HNxzfMoaHJu
FtmHt+U0EiuTYXrMtnTOAzokXZdfeXM7SFxybXzpBigHz8qr4Z4Ql+yHTSrIv2vWV49MMtsvETjh
H8kwR8XOncJqQkXlZV9aWMaEVWZd/XFM6+W1MYu5g1Ibo4he3eipC6PisrV2/MoRNub3E7b7zp7c
3dOamHH2NriaOP2Y/DkLMvFTdsv6GDXterJO1fCJW0d+mVynehgdUXdYbUv/PHrHMub3iN+50Un0
rS2n5NMSlsFXsGw0WGeq5m8GJm25HXEeXA/QRvpNDPL3zI3t9OeKJ+VmDkdBSU/ZnuMcAR+Jq7Zc
u83sypL2w2r0tQ0XYlmXBIHpLmocizLyLMRTbWsRtwDm9TZDN5qnhP7FqUpnXB6MdvVd5587HVZ2
BLL76xo9LkzcCPDuEQQKln16mLqwn1jXoNMmc9ktrM1hA3zxD3Xh7J2VhrnPVG9vzk+LLCZ4Ky2I
umKP/xOEVK+7wB66xQyvhvnPF99BhLlVtokZGIGqzTe+HJxP8VzZ7wCY3aecFcPQyYSvS4t4DT8u
edFhLEK/1hwYva2nlYEHR4USuhGMtN6Jt/Ewq2UfBAP84MKkGSLb2O2akwlWxt/SLglIX9GR8Vk7
xRCdoBlAN13BHKebNeQ0vSWyGilH0Pgmh3HsazQYpXGe4h7qFYgr31zyr8TPbZZjZpGcspydrgE3
bwScaW+fYAX10dmhSj910Yp1tXVKy+FSIZJXwu8F/dPJZBs9cV7fYkjHQUNrqgIyXOXN6zxPKtrH
ltPuTurO58C6ROwujvLyr3jV6grD9swGhEfN/TI7QO3oVJn+jDw5S/eYJQwa2DYX3Wd29l74nc2d
KLLgc6cdEIzj2FmEvlH5Ql8OTAiI6UHvh7PQPIXWqg/hiubvivoSKTFVmL9u67OIfXXzGCuyFm6+
NXAXkwOvy3iKm2gMIK2UdkEBGKCFl4kre/ZH1zQ7jSqIwSEi+npbleKMQoaOnB782dItn+KW4rKX
Vc9jNJTSnLRbkRXbBANOFFXUobPxUVUwI6Px2AIrPpsToJA76Q4PUGWO/TKjWhLIhg957sNfCNQw
U3MkC+pS7cPI3ZRyHbtbJxgwCJSoiW7CmbbgIU+0aLbt7MTNpoLDU+wGYIXzppywHBzG2ue0GU6i
hCSr6Ceh7VGZeiyJEkLd6ySUpaFds+SEwpptCrPXYDa2UVN+rMDAAldvGrR9k1ep+mLQpa63SV1Q
IOTTcoYv4+rgJL7GEYnk7CxIRry5ro8caPon2MOYP2LlEqrrYdpmySiEgX+L2WXcTUkQ3EZr5Wn8
QNZ5mLHTDce+GzEXLyCMo5uR4exZfa35aoWNoh/5GXiwbRnHoKlzpYkPhlqj3KaB6pfLAkJsdir9
ATVOWYzO0SgT0dWLeimhH7hR8tGN2sHdGxQ5jIaXsuT4mgIe3yylQCLB+5Ji/+8X3e7CuUPcGiVs
QzgAs6g5tiWPFvbvKXO4uTrn6OmVPL++l6Zi15cweHcUhG28Q0ZOh6AbpwmJeArT+IjUo4wvU4zZ
1DxVWRj4nmGO9RDzSHhK2JgRT9sSxvyqE1PdwNbOmAhULgrYmrMeRATMzcOFcbFwbPt4CdVmaM9/
OjCvSg/Y1vmZZYBf8S7Rrj3DYaNW/ohp75FgDra3uk0Sf623rpOU7e2ceuyU4DnW/JgHiLpOZlKp
2PMBi+ZQdEnn7degotgfxmDoSP7sY7Mj5w2joWtXcQzP2zvR9E7kIdGXnH0GZv36w0ilXt46IcYT
1KMtgudhIacBscniAxdulznbO+sis4NvJyaTk+Tpv0c/RBhrURZxcDA6x6CIdChujr4bx+GIqJPD
4Nle1OnD5I29vbAMTu2HBV3wdEumz1hdCdaI8j5qTJc9xWFbmu2QxZP9PAXQI2HJwxEOH2DcxOl1
5JVYvvCQ9vNhWljiFzN1+aXlqQayIA2SNbT/cfw0milD71jrMWc7JvR4wf/mTAS4d3RPUAYn8Ljn
nO+/xe2/jqhFEMRDrfTWZl/OPkN0KngDybtSQ3qSuW/EXpborKF9o9Db9WkG4VmpOsq/FaZxXnRY
Ve2lafoVjYPUzYxW43wMoXU+DNed1y8DO2q2OMdhSXASrAQImKPyKmpMDQyVjpQhhxHiQ4i8s81t
LfZ+DqF1J1eZY7oYepNtVTsrur5FNfYXbPA0p6Og69RD6/lp/oCMTLSs7aupjmHhteLAHH+c8QxB
dd2JdYLO0njcyrMvwbvGATguO/IwVLNFoAtFeZJe94BAIv8KgCbAoYRKBprs2HH07VCkkOY20nHY
EeXX32KBCu9IKK8qjILl+EUPojuuM0aHo+SNUvu5W2E94xgzzR4pP0dCcADu1jLaf8yEG+tNvObM
DwkjwMGiwI0/KSiBKPeswDBLC7Je9jlNwQxJV1jrbdYIxmZ+xgie5gBKrKCcFbOirkF62ORkki1M
5z7reW6YPNhouM3WploODmXuSwav9zma6oWZIPJ/dxuPTfgFqUvxbRHL6nDPMUsQurJgWSoRA18K
X2RkQknuM6slfUS284p6dobmkUDqKRezk1UUfSmdQSA+F4rTiuCwxVaSq77FH970P3j5nW4XhV27
AI7qxfKpy6gPLpYomZ/HsQLqalTXUTkmeuYoWkx2bOiFAZnNb3iZ6q4+GzEHe1saApHPNviu5yDV
uFTPHs7KNFE7xUS6JGaT2AyZH+MRQcXJk6pe8ofJn/DwXrg+54il246VXzA+jyozHBBSBjRpkf/2
5tEtIijtAT0k8t3ivLDfR818nSlaOHbeq+P4frwL27Z2rjB3OBzc46ylH1EzWq+fRFMF7V4jDRt3
rcKJvUs03SJUqkuHQWXT+2O7gARJpfGdg69i2p3phPXmMHWZM7IDRKU6laGHuQ4LsjKX1ILTuvcL
Crh04410xo9+jYypO2J3X8XXCWvW9FAmbqVPfhoHPj+2SsKHusAr/9pPfswJtStHqsorm4VBc6Q5
4FLCVG0SsPNQJKcsF4WxevyeRulkb1zTUdl1XuhO0HUb4TLr49SeYBK0Vkp8/GNbLe23OIdl+2WQ
qhifCsjxtC4zN6ZKYEKtaIsxEuwHROdhjcPshQN12j8FCWPs7SrRWf/A02VRW7N4z+oR9j6i67RA
wMlDNUQZ4qKM9IcP2DPw0bEhxQF0/i43DH4ENCV/LdtLSNbLxy4Vc36c8LAOIAYw9rvducmbh8gi
fMdfT5T/rWIE6IzBtkm66gIZvGovR4ekk92QzhO+VwIVX90lbl8JmhPPmF8ZtGe2deu91/ocD7NW
pYbFdc7NMRmKHBk0OWyYxgoYzbuOnLbr0AydwFYczcBFjI4ZPQkf99zs1Xo+ai8T/ibB4481iTqc
VQxX7GPv6Az8Sd/aAScv+aMbhLcpZ9i2YIDIcyZQoUfMGCnLRC8R9dNRokXkti+RMOkPB/gTWt6l
cB5N2iDsz4VBcLrQZVpRDvNiX9Rzk95Nkr9piy9iuKFVhM7Vthahl22GDCRJMAd3Nc74ZMMIQCeb
LvHQsxQERfwgNWN+7tcI3nJWaoN63knnkXWFdBle7Tj7KeiB8hVCMu34gUDlb+lfwtxjgoEefGj0
9B1IFLbmVnokgugYUf8+R4r4wgQZQYguJ/mQ22GesAot4jtlWnLIwrJ4KOo5tVurUwcNk2o/6gbp
yhYxXohHYpA9tYM8z1ewauR65xqdHGw/gPXjaaYanz1BkAmZA+EX4MoBUtlEdq9TyIhx1zKOvF9C
d0j2eg3zD0uxeAUDW5dRdlyEwYe4DjUBzLTZH3zKlGZHqZe+Av5CmmMr7tE0dOjZo4UsYpa2uODG
9MGdkyWGIeY6x6y9Oe/zljNEnh1Mp8cF3lCGP6d0GvupClxERpPx15soZIBJO2nlmOlgCZYb0jOo
HZnqjCHazRhGQTrkiFuh1HjfnCxC1924pvrZMN9/nbwk28W0inYL1FV17cTBWYCA043oFGxmvIFO
RLUVo/t/9jkTo45pkBhvrLPYp5ghTHoRlU6CTLTKZo29mH136wNWuJkjRzWYzfz8lWoqC7jHjb4G
uqUrqNeipmkrjWagwgN6IdGLtdsyKrOfQY1FfZsPNYObwAR0WXyPiJlbNPzuugPNEbKylIWf7zJf
tf7eoVci9h1rYHrZjUnDQXmgjUQQAvoF3i2mcKuA57RZW0c8JUk5uagFMuRkUaXh9EcsTv7GOGAP
N0zF6uLcp2EwpJA/mrPDmPYHpa/CGOS5z3qIo/UA6iC99zoXRsGQr4gsS/pNPwpWe5oiVg+Gbs5E
UU4zw3cvO2NaPIjt/FHwPkEpj0V/a8aKlNdQNc59CUMpozfeIFlJ+oH510i0ylPnC3LC68SD8gS/
nJK+jRiE3HIw1PdmxiKLhO6Md42HPmpJB3FFeFpVpeDeEbrwErVz4uDr9GBlxL41B0gzwIVgh7Q0
dBQK5+2A0gWpiDvKR+q38DJOOCjve5Ke4KXEBq8IxnpFhTzlIHFzVa9q67Vel3/Gsjj8zJn248/C
VP0DLW9VPKihHyJkj+dWMM0YhkFaN+MDoSmRc6XC2ruFdj6HKM6G/EVVJDFYqrDh6Bu/y657Pt91
q3PcyHaMV+hnkzBbNjwPCz7egJ8+eL5xS6giZ43ecUEYeqFIH4h+ab4qD1zSbnHb/hlAQjJvXNhm
3/+YTv+jOf3/a5BzaEC/HMEDUXhDNfrjn/9zzu6AzIZRpDzG5dAl/5yZ/xmRJqJ/McYCixaQTKZd
Zgb/OWjX4l8aZRPtVx99K5xz5vb/a9AONV2c08xABUN3pmr7R3P2M2/pL1Qjn8hAHzatL30pfWbt
wTuqESoTjHF5RESQcVn2RzqqapuMeTe+zP5gys20QqMYDgRkrN2d6w6reojxD+SnKO+i5a4TNG2R
w8GW1IgQPXJbTnlFr3ZTLoNudgYoy33BxvgM81CjdwH6QcOMOLJg36QqVvd+GsTxAUOiQ3iCqGta
PeQXOM3cgwtbME1vmW/abt+2cnwI1smVG1wr7h2zI1zJLqFpd6iH80tJRhTjv94lxnNpMgXOK2kB
v0IJCF7E6J2JFzkBJjvX+pRvFGDlTWAhLW2KLCPrwPoDc/p6rHN3o7Iw7Q95FhQPTuJLXvh8MiXj
qQmXJFE2WCEOdAy4VTg7OSMg6O0SVp6/PEX/hrv+734bbAdoMCU/tJbvfpvWqSfJPQMO4zTJuclg
O7CA02qiqwrgTbb79eXEW8XF+VkIEJD7vvjjv/77FPM4S3oeuQEdKogokiAkSLV+R0Hj228uAsmO
U0DWpldNTR7Ed5h74olxT/+y2J5HYMl6hGC//ki8AW+fzuDMuSULQLn8Dzil/PlfNCB94qx5ktQY
i/rcVdHOdxq5Q1ON6Dig7bseydVJexz4qER3smVn2NdVyOnq1x9Dvs0PBWzuuxEvii8EuhZe2Hd8
agrscXXKGLQepJMS3wm2MvmhqAvE8EU6wNXxiWeiL0dTsLiaE+W9uqJsd0A7Jf3Iwkja/cnUR888
8tpPjuU8pYwECz2a9Qc6iTh88NF+pY82Xpf4e8CAwARsM3iT6j+FUv9HjDpLx5t7yg8cnanwiH48
juDvEeBuDj0LPwJixizTzZeVkUe1h/BV/rMI9vNNYwzGPYO0H0ofQ+PbHy+ogfHgiGDAlIbzQFh9
IZYQXWMFnqGu5rPJnMyC8Tdf7/1Lw1V5ZZATCaD0wg/RNf31kam0bU2tUhToWiIASguzHDzV4Psi
4/A39Ny30G2+YSBQOwW8LlJLFwXI22slnhsxeyuRIsWqJFBMeIWMT8NSI/5b2iGQV8OIGPh3IOi3
5G0uC+abvE3pcXnAvcG7yw5oCz06xVgx/YTDxCz64q6K83bc1FHcP5Mo0B+GSpmvv34L/nZnuaxS
nnKVlsCJ9buXcZWVXRriNrmsu67tVgR2vmHsfZ77i8b//uurnV+p/8Ltnb+kHwbALCOfy7LfvfuS
4VDIiZZbjnjbKWAkEelDR8Hzjg6J73coeN09fAKwB9zg3zxCiAr+dnFUDKjZIHKKCBrPu4vHcQHx
pPV4fnD0mJo4isjv64e+q9fia0nyQh9B6eFzH3WA94ynLME1Sx3klOd0OeMKHNIMuRRqfdyBark7
99rrm2XymDC7NWfTD3TcGflsygIN5wxHem3We9v0M25ofuDqHr0q6GJlxYLNhiCodnkwg0u8nsQ5
r+7XeMqYWDLrDOzJ7VWxiM1kQ3f92GaTM70mLiDUj5YuqY6YnOi8uMG6JOlP1K5o72GeIRZIZIIO
nKmil4RXhRsuYFCtsJpRtS2b5bbHe4ijXM9ttxySNWOCsB0FiOZPOdYbNV1EPqdzBtI5kpiPmFIo
rlNy9gTY1jAlGAnawLy+jJo57i6Zgjqggw8szsetBPlPX+BUsPnVkLheetsh+cuPamkq/8TfkVAj
wLJqYkBmXJmhOg7A+Foim8MbrUTE0oGGHgn7bRrm5Ble8OSGhG2ZmTSm3bAikGJXTx2ngAwSyjjY
ly2SYu+uEjOjqZ+1R3BEd6I+LJ1s12DqxdYCBKxNYSR7TLzwcy/TUl8kWeXo18ipovGj7Gjz/ixU
ALmZ0UbKRJHkSSOJx6zbFtn53KfDPhLW6V852UDtxgOQ5q9RVJb1pePFnEk2dZW38hrAkFEtoSor
Rh4iIWa7LzjTF+jhoLQ2dFB0XX6CcyEgi5DzYi8lXsjoxNiWmXiQMPe6SM8iyVvlLgm7j1NHaf+Y
1tlS33F2MT8rFArRQ9LR51FgnwNRvPR+mKTs6aULuEjBo3BvOBVm8mGpkc9cERDVNwdvlIvmwVVZ
cKmHgOPRLgM8P39cTDefEpweBQp9f+FziaJECkmJbdEGh9gRMrcSSOQHW2uM404yqvWbrp0zDcXw
k9EgKXXjo4sWvVcP130rU6GOps5EaXaRLdKVEK8kEPvSCRl4j1Bvg0tEPkV5YQ1bCgqXcMhooVyi
aAvCdo/p0M+fAIpW4/Oa1usyboFbEszIJNZJeWrhec8E8DJA8vGAIA0MERtZr/0kh5HKskF/9AeI
OlYgZFYAdA0iIh9hIk4qOyi1S3yngiflkd574c2TwUBijKLPOzuFK++0WripmwabjP9NdonILvhd
U7P3URa5uyrpCsZHRcBZ1LXgXb7MMnf1IQA3P94CtzH19bpodDiqGi2tWwB3oN4KaVsgjrFLWPaC
NzQ9agsr94beY5I9hyWJHeMNbQpDl8TatBkATtnKny8MZXmsv5VdEvcfY4L8aOURBgP7ln3YDjVC
yzmO0o/0JhkRKb8H0HQJrUSpCxgbBTYUPYP+kR+6pXTijtJ0CJv7BnlT7+zK3mORIF4Sx+LnhXbk
8Gl0Ks1YenWE+1yFozteYaZq5gun84b4xonT4YEhp+9/XwYGfL/bC88r8X9tExRPqG5ZZyldIg4b
7Bhvt+C4DhDsMurFO+NALqqL/gICOiq9EBmqmcHV/3pb+vv1JKUcGVRsDBy9vXfHi9wFtjxOS3Rg
Epye6rTpT02Id0J7rM8r9MbfXO/tNnj+fvJ8GgfXHvLAnau9N8cZJ1bTNFgdHUyBwJ+ncT5ApAaL
N8T9tR4R+DVkDCJR85p/Vg78cWniucm8kayb0tfvsmIgv+ctM2NqszHt08uCVWKG+VjGV66btp9c
NS0XpeTH2ZoO11OSV7Y65G3eFzvV1OLy1zf+b8dWzpO0XiOhlXI91z9v2X8pBQRmUuABefwTJ6F3
mY9CXgRh5v3mpP+3o1XI3x0wuwxCNyT/691VMBv3K+CR7mfqFl2Hj6cy5X4WXnxpbegkRGogIETa
FxHw+evv977UIYpKcYIMBb/zuQ57l3Kh4mU28Bnjny2vGmwPv8Y80kk3P1PNUjtdFFlxVi52w0p9
GjPL1UReLi+//hRvH29OXVxdeGSY0Q/ieOm9+xRzoNqY3JTzwSeNKciOZCl0FR20UnvdTUt9iHGK
7pX3u8yq98+5ilwo5RGcJU7Sgkr07c8rGSRgWvb9kwcFGXlpOi/DUctRPNBGbdJj0wcsznKdEOih
NvJOv/7ebw9852fd9c/U6VC5ruYTnD/eX54uRyZnOXEWHghacE/wi9vLRNoUpCIHpd/80v/mWjR2
aIie+zgB9/zttUrU9B7YufDAGTu6TjhpbWYUb3dG5fP+n34tybficeKBZtAWvTvHlmCN7BLAziIz
OkwRoeTlVdI4bbZxvcFc//pib9+dP9YLdllS6Wha8f4o7+33YiYvycZLEtBxHZLDroi2Kd4HnMBj
vPU0LWl6xo73m3Xh31wVSwplScgqqVRwXjf+8sslGo8cnQ3nUAblcI/zHTW6WsadRAr2WDq6QKo0
Bb8LGHqXFsOXVVKHyJGV70H/ADH09rIarJ5Hzn12bELyII5VjnWben1hPIsiQR0iN3HiZCvWZlz3
JazbZouuLyRCF15HMvzTR4rWCAh0PpNPGRq+f3yTEQe6UZyqEBo4uPmZY5XP00iPOljabPint5yF
ihIQkodQIR2hd4sEuBeBYAoVkdbd1B3QAbT0qAUziwX7FxKEHmhHhlPw18/X27WJW873ogBlVWJD
oin67rI+A9k5beP+aDElPuaetKjVezxs4zgijxKCceqvr/h2Tf7jihHxTjRKKLaFd/ZI/fXZgirt
eCNnwGNi0V10VfKhdvLwWMvBgGaOX6Sf1w/kZ8/XCWe6+19f/P2KyAmDphevEy05Fqf3NehsfLds
VTwcYb4WX0lxoV2UNf1T6UsMPXUvDqSfh7s5B3L56yv/Ya16c6gKJRZ76m4MYBTg7xdjpDlOkk7z
dJzGZD1mmilSNFfR9w6Q6AXS+YrYWNAXDECzPepUBOKFUsfCDaJdeM7QgA8Edy4GAfCbH+RvSyeP
kceNEfTTacXpdz8IulM2h6Fbjk47A2YKRnMk8uHrVGEm/vU9+Nvd50o+PQ5iRKOQ4L93Kyc0U2iD
SD6PZdbJ7VxL93JN++GiyAPnM9lM/TWGKNTMsXTq31z6331JBSWH1jwXB8T79qlrfFzdRKcsRw5l
HPSC6X9ydh5LbiPNFn4iRAAo2C0N2CTbyY1as0HIwtuCf/r7of/FFcEOInpmMZJmFF0ol5Xm5Dkw
pYg0+E6Z0vl1e5avsnAXO+04zA7VOBItKtnJxVtkKHKIYq3XDlAEy32bon+jIuVwoME1OQJQlHCJ
+BTznSp4HNxROzQyBtlNhf9TSYOYBwjgq4F2yDZQgbBS784esiQJf6P3smZ1LncElxsPmMIKDaV8
L+nEhcVF3oSeY8BdOzMyBXV+GFqnfxWFYu62DfzkCYUV+THroLtBY4Z+nJVdWQ4/6z8YJoIS83Oq
mktvOOmdoYPye/J6lIiPuVLmH8yq+55oYXcgg4A8Tti7p1yJGu/2Hl0+cLwx88DM2cArIgKwFvM2
MxgIrAHNANvQcggGkj6DlL6GBDQDnKdSB7S6fyLKRV9uj3tpbudx56jKRsTQVW3+sBhXm5lj7HpU
PQTA9ANJd32XFwiCpyEIQhfK/uN/GM/FK/qfquDSvJcjYN7CJ5Vu+rY82xMkh+CXjEON+gAIE3XF
vL41Pc4T2A34ynjDFhdcAfkAsLKim47e5qfcrAndmrA16ZEpStJulm+sPNJvjki6VjOw6kxzsaBF
AyhQw3v3ekMNdiBJ9cNI2nAvfIR2ssEozrcX9NKO/G8DdQe5QN3SMePLck5q0Eo3lDoLatAlGoRj
97Hnv+w6a3T+w1DCgf1vfqsEKfhLk4WGMu6z7kNF5eeABMeZl7ooBoeuHlTk3/UI/G9eWEfboRJD
KnyZGW60PgCNHmle3A/mvTRD596qAMTlZOs+vncJeQDnq4dfy0O4rPugDWRNfQy9p9659t4NwVKr
pl99SWRlv8t7nmdlmQReGH0N9AW/XC4hNX1oCDVL9RJ66/emATIB0SfgaT0hv2qGBbxcbuK9f36E
1fPOsUXkLi4HRX0Aim+ngb4UyY6Z18koPg8G/F9H/KJMvtuEWrSGCwwKBROVx+1yNB2txBlrRwuu
DRLjiQ7eatwATHWAEA0wuVS7NNRn3JPROOPnGMkJEa1M+NqYkkaY69zM1yDCXzgQcJMp49S1mgf8
QVKeywa4p9LSq/i72zK2LXBtcfr+rZ0jPYyNMOdS5iKRYk9ppps9g1aWHe3nFAD0PSRbx8iG2kGM
5i5Dd+DdV5JgnotPloqfiCd3udgsLozP2iC8KLZeaELsPYj6ja0JXmdFIvmtNZ0dJY4v9RIigsuR
FEkfoFAK4cFLSNY6T9sjcRM+YppMh05xJc14pbl798l1HIHD4iIYNU/yctAI/EBsTlLwOo2ACC34
JFqo/e5kWpkrx/babsNCoFJQMB0KmtyVxVCCbK5ijRp6PZkORE0Rjz1sLfc0eIUfUz1LVsab1+v/
fbJXS8AJFSTdbErNuIGX42VW0Sl9zHh6EQjw0s3wbITZr6Qamrvbizj/pOVIBLLUgPGoAIEudo7a
UZ8ksOl4oBqbF+jfMlrc0zxeedmvh7FVQhjqB66FR2EuAjd3ktlQ5wHyb2pIBxivvCO2oB3F19vT
uT6ItkregXic2w1QcHHkwz4BUGpruudIM585LZOvCgjO+ygaQpoUjS8wuiXjyqt+7ReSzAHGY5AT
5oYvZXAREh0UCTbQU1N4lBusnzeRgP4FjWe57fyONl/T6rwYAoSVd/D6XM74INPUYPBwbXtpVuB6
adKimTSvM3oFrmjxx6Eqca90+rfJB3B7e3HfGo2cKFVRSEGY6eJU0nlP9YEylAeclu6WiG69fYMi
0pa2XftURSO9+u8bcc7rGxaldZVEw0wtcnkPfKXyC7gnG2pybrjtXO13q9unwSoR77SCfmU1l7eO
0Sxy7dw5koGOsQTbgM7tICZAFKVVOvVY4Yge6GL0aZBMHZoy3z01i2iY1AKmmcrFwqSYxMdF2DBY
2erhQS9ddUczRXWiN2LYqmVhrVz0+WX9+6K/To7HwDYtF3dmWbVwwIX7XWeg+KI15jEPyvFD66a+
uRvbLD4znnzwp9o/wq9mvvC76p0mbR4fThiH82MTTaiLlx8SKyfqYwVesiAFEdxZsTdSVN4kTT2t
nJqrfQT3we7NgJNXG7AoCA0uEhJtL0pIGSyae+O0DJ/LCvW+kxWVyYpu/VuDuabNK0vazTTVhWUT
wOQEEG98Mwg0z75DNyU8kN0Rbsry/fMixznnP0zgevxyeRsG4bdGZRnQ52qQPwGWDcDg0rMnqTz2
Vf7v7QP6xsTwDrh8BEjzaIsNS1rLB33G3Quo43uEZs4/dJrHoPVz49PtoZZWm0wOyQUQO+qc8rCW
E4ttCdKWXk2E05rmZEnrSDxj0NTkEIuNgh7Lkm6o22NqS2vGoBaJDx5bXBFejcVqIp9BVTwtJKyy
bv6smBwTCJXr5m7qqSz7iaadbb2lVyimbwQeYFqlWtNVaL8cICzoJvWTGra11zVD/mmmkT/KtKBN
/vZXvrEysP6Tuyf65pV2FptAu3aTawh07GmGySGWnNx0WxmQ+gRkC++srI68GvmG9L3D8uPYBpIc
pL2o+y2eUdDmgQCs0u8BbNCMRUF9Y9Sm2AIbm45qU5P3gHrk9lSvzts85ox0ZF9IeS3dOR+1hoHO
wX5vjGnyJxItna6uax2LUpXvPdrzUJQK3PkMkNtYTE/QMx2aY4RqnEFvGUwdAr6ZtDqia5iseMbz
m3hhdhmK9AJXFroj+nRm3+Gv2kQ0oQ9cWYiYSPpgHmO7LreqihLe7bW7OibzKKY1P5Mk8sC8XY4S
irHR9dbu97aoutOgQ/zaysTdjW4Iiw3adg9SqdYixzcHnasuBhpnHLd5Q/+aGlJKrYA2dtjrdJXs
XHMCWQ9w6EOIyhYN4L3lQfefv9cGzlZ9RvYJ2McIqRaBVOQng6bF7bCHszrYGU0BtQoULHtNzyrv
3YtKipEiHZ4k8LNl6l8vxyZvHdLKvT6KX46AHQPFstzfwlXefC4MdTj4hMg/bo/6xjV4hWSCfSPV
Bznb5arSYxzWotZoWDe7P6IttPsWHA2JPmNcSX+9PRIITdXG0F8Vuo0sJ8Vuop1oRGpAx4OCaXEl
NFMU9FfsydJDFuyarv3/UIsLZ6N47xv52O8dJynvYztBRbwrac+yEkia49EPn5UuiLcKDZQrfs+1
nZ/HhkWGtCmHlRzL5YLCVxnBGz71e4jKaDbHUz7SihM+p/YwAHDOkg5mnUiaHwtImJE1dEb3We38
4UmVtTyTpYnpkKRzOSkySVW6pBpPWA3xw+19f8NQUHjn+YOTnQB6CZWFP4wKIxnPvdY0f7Q8HT9D
pu2s2Il5rgtrRBqZSIxoT2AC5yv915WdEI0lhcSWy85OTiVRlOfAO3LvdKHYa8OoraQ95ufpajwL
w/QaM+jLOjfwrhLr2jFeZeiebKiuixYGaIyJBvV6Kz3sR7CV0ORs0nLID7fX9A0LRdaOSBoHDSyD
WBhfCOyS1o8A1VXWkMJxpXXqQVrO8GAX9eSghZy2T43ZmMbD7XHfXOZZkRoZCdKhS8uIEGM/dCpH
LgUrsiO6ds6ysXWk/qAc7BJnrTDxxhmn63TG5/Beg1W1F/a/k6ArJ0vr9mVVpT56Nlb8m6yr+ZnO
jKGBtKM2PPiOrF9d3Hc7+tuDaqeoRvW7GLVEbiCQQiCvQ8sZercBjjiw2gV9s4Pz/fbCXJscDgOx
I2kwyjikVC/Pnyy6jLx4h3YlbDV/yimhmd2stQJJN1I9/oprfr0Ns0NBHZOklEmVfvFAcdmEVYK3
g8oRsgcgNNM3ekWwMj5UAJ2vaO82qPOVokpM/lbgXyzG08p0SrtpVkjkktfbCPeq/CZb6I42DjtU
vH84e476CQlwEMEOXS5mY1DYh/6x3dOPnxwmfN2vagDkG2qiON7e3rhr6/TKxom7DE/ibEsvxwLM
NzqjCmkiLFvyt94ZAtSy3X+9PcoCUsEdJc4wZribCpSBzP7iwkqjryFnmsZ9x3O1k3YTvmi1CttJ
ipP8pxLSnoV/Cg2VOphVfgcoYHxgeSnI3/6Qq3OKOyVmMKFNzGqDdbicLnwqgOnwCzzNl+EuA3F1
V4S+uhkJOPe3h7o6pEjWO8D76O+hlwtsw+VQgIIhWcYGoZQZd8fByduPkVFDpK3VMDRParRyaq5M
Mv6TZs//YpFp81k4UIRTaUM3vu4NvlqgnBRYH6FGFX8Cg36UTUEj2LDJ6XIa0d5z0c2TkbIW1Myr
d/EqzKM7lIgoSbkm8dfllA3TgD4jgXcmyMPqG9xDEDQSsb9AQ1qMCGLEwQ79YeR9Y71aOWHXG0vy
j+P72nNHtnMRT9lh3xq+NeoexZW5u8l05d4UZnsMstFwV7b2rcGY4xymUhZz7cUpMku17DHKuget
lnJORkWiappK23wpEK92Vh6dq8eOVTXJr6pAkrB5y+pRKSDQQu5A97pBQbYW5PNH9u9PNtKabNLO
d5dCy73ijb9xmBhJ10Gpza/s8r4OwlVg2W+ER+Ip2hn6OJynyil3hSbKT6Lsa08NkvSho4Vtk6p6
8fv23bleYOZLfmIGDAJvM7TLgxRSEw/gQwcGk1X9HU2rw0EBnE0HuiVX3LPrazrjcLgyBKa8X8uM
fG60gnYJXXguHvoGLq34u1Xbyn2CLONDmEE59e6pYddxWUmZ8Za4i4MaVmOLf9rTY1hQkK5qK98b
IVJ1GcWHlU18YxUpyuFdOtgFEDWLobKihBC5koZX0ZJ5SkhAHokN5F03hqN3e1ZXqzjHwCAn8MNn
fKkzf8pf/mcDhYglaObzIhQ3kQEN4CCycid/1mTxAaqP7r1TYzyLZjdw0w7/GAt/A58rgqKj0TxS
C/4XFfDYDoB8LndGDW/ZypZdmTUG4xA6hKW8D2TjLyen2JlRyDjWvBF12U9p1Y04fFQ0cx0JxAiG
tS/EDpSsi2laeZ2vrj5GlAfEQIcN9CoV4suRs1apAf4zTWCQ5X3ZuerZKmzzgEGw9pYr4daZGapu
7+X1Yw1nNolkQZERh4e38nJUuB5de8qZrwbZ07OmK/XWiJBUndlnNnEIhTZcz8Om05ADb9XCPNW5
s/aUXJ1dvoFYgco1X0Cucj5wfx0oNe8DRbFKNjgLzT2MEh1oANhj0hCputvzvXKBGMrW53DCZI0d
sTA2Zavofk1rBzy3bvLQD2MAqTHNTrdHeWMr8eW4G3N2EsTT4sTOVEOOBRGYVxXoB0GXHG8T0JYe
3EPGGXFn40y/w1pJ/K1VfC2xAKN1BAmky1W0WnuKUOWgsMNOw5qQpyeQHBHIUZpebs/vDQvAtbct
kBQEKgRHl0M5fqa6kow5nlWs7ipFoLxgxxKa1Sq6VwJ9rUj81noCgMEvAzRq8RZfjid8GjJopUQy
HYmVJ72BWCnNNX8PgNTdCh9K8HZWQr09yTfXk7oc4QB3g/7My0GhKrfiChi518PmuamapN6EuuIi
pzSFK0O9sZ5E8zpGFVcOOzd/yl8XAGjvoHd1qHtmqsC7WKa4GRtwLO43mhKNXWDa9UpG840VZUSG
g3WKJ8NdeDWZFU99hfCVB7n+sAvqeAIEjHoNrXb1vT6G/yITpN+9e0EJC0hFUwrkoVoWr0K7mqyW
XcaOw2lldUbs9TaUmlacycPtod6w4syLzBepGFyLJcivVAdDTyBk9iBXrb1EQNyYD0GxEyVMf3S5
TZ50ZmkUv18r77xhYOgHmF8QkEC454utNGpnzKM2Uz2tHOUusNEoQZh3+g8HhoiYWMvAvwAfcnlg
XLjwLZGAZ0IEHNBPNUBI0nbZkx7CE6YrzVr+7Y27QNQIhoq4n8T0K/vEXwcUwsgmaGE9hmSbMwNd
SrOBAzu7Awbw6/bOvTkSZSQQE7xJ+DKXM8uGQrd6qB+8UoNp7Hs/Zq31YZCw6u3cRCgr7vb1xSNm
4+Xh7ZkLm0us4jTVukhcbHRJgOcpyJ7sI6IpWDij9KSm1M3eO7uZk4HknTV3fJN1v5xdQ9EbzoPc
8NpQNe+MlDI8VOzVv5bjhx9vD3V9w7U5NKMV57Ugs8yYlhT9qkJJyA0Gvg/lF09PEvwYLLhpdubY
BRkyPDZ4Qki2E+14e+wFA8WcpuN9BY4JvJ+kHQWNy3kSYdPTCf86GFDDzh9Lww/rn1Zvp8gYB5Fd
VweIEeLAMxv6Sx+tWk+SDMZgPUOp1aGh+U7vURtaMQpvbDYhIzW4GWqBSNnigTQ1u9QGxG7gkgbr
zwvi6Kc81B2PVtmZfWgIVzy6ayv0amCpweHTgctZ2II0mnqSWrlLGadIvHbsohff6fIjmSt1H6Mv
9ZAJ6K16vytWzPv1VIE34cdSgqP1j/j8cv1BeWHhQXJ6CvnZT5VOc/o2droEYhYbGjwYTN10ZXVf
nZqLhACmAakZcP3kzrhUiycltBuRzex9HhqVqCSbgdmgSAgwDxXw8vvUieGc5fSNRmZu3SPHoH6o
urI4FNPQfzbsChUxd9JXLsFb6zC3AM4hH6H7knekoyNbRFaBI2YU4dnUZbtPxjo/oxo8PZams5KW
uTZeBO5zgGlp7Dj1wstlZzOdUqOtER7AcFankQWdyDKEWr3T3GANIaHp/LjLFQdMg1FG747YXV1G
DBPMt/Tx8aBKGdU7w0EK1pKt/nFopnxnScTczCmhqztLsx9KqL5AKmFvs4Fin1lYxcr+Xz98fAFR
C6abCje+4eXcswSQYqvVOsWADBFfCN2SLQ1SYbFyqa63lHE4YjwNlNLxSS7HUaXedWlI8ifKx/Az
PO3R2Uq17IymrgKDp/Pjtil7Y1pUz0ly49ALwYCXw8nEyoPQAH6ZDKwxVAfmI5qC6kqS+42Dw2x4
FuaIeu4bvRyldJqgnEjYeUUaG58bSBTRT0z6/tzmFYzWt6c0r9Di2JDtIQ4CuguUZwniGatkJAj2
SZ/JMPweKq75nVadYDpGXavIfWk2g4JgIQQPK1v3xiypwmIOyfTMXuDiejSa3VCV1OeIaGrPZgjP
2UaRbbWVo6J+uT3JN47Ja8WXWIcpckcuVxQq7CEcjI4XaAwzmIlNsYsFxAH4wuE+tJNwBab75nj4
0SAfIAWhiH85nnSsAcpMi1RPMvl3Kfp6J+Q+gqNTJXCMj72x/w/zI2zHC+SNJ/i5HA+PtrZqlAg8
kcXWHuJlzUPBwt4mcxw2Qt698qJcGxsKLVxunBd6O6DJWRxRkYyhcCqHBFM92bVX5g3iI9FQgRfw
a7lXHQkXIdAII4B7EVWvnZ1K9zCN1CmRnpj5iFdNztV54pOAgGNwOVUkDxa+4gRUsjaBJHto3aCj
QOZynw8gCBBaSXbvXG6Gmmc9g1LBhy1zUGGM0B8YFMOjLFg+BmU7HMJpCPcI15b7jgbhleN0ZXbm
shaNO3gpFvZnadpNWKdhUhOG1+iQ3G9kRhF2M41as5aivBoIUBLWgOWjwIYLtIhyB0eRVgBU+SBo
x/jEVponwPXhSifi9Sj4A5RR52uPWNHSz4aqQweTLM2DVigi20dJrMOR6g/pgCj67Z26OhQ2xorQ
mEsBKog3//JiTALe96FonINPU85PiiLWnQ9L805LVMRVbo91dekZi/oftf4ZruMuu+xTG4WbQlTO
AdUsah5q3ezg9BH3iFafU1XxH28Pd72KBJZ4FRTWqbuQhL2cWpe0SWLVpXMwrHHYCzFNZ78ylLvb
o7yWAf9+H4j0Zjj+a7MYqLXlZnWWDZoUJcsdxLaataGGhcjRkQbd1tohnora2KZrTVhNuS0sqU4/
gn+g1BaKE5h6GDJnFlMXyy7tdNPXeYqyeUJhH5ENOdaeBoL836o1s99hGdSf+nJyniCPEs+mnxgp
LmM6fgGF2Z59xKA+9UPbqJugzR1tS7+6Hm36ODB/xkODlgrdqurD4KjD97DXoS2syNmem5gE285G
aS6Eq1R3pxOJJaxSYpQN8qr26IuNZdfqh6DX6TZwdToPH9Wia7p7HzGRYV8g4vTLFZL2WD00ws9+
nfbfEfMLqa7bZCzuA2nA0oNJqJo732yCx0J2feO1ma10nmVW0bQD+5QVdPoF6NkGiRrbe6vXA+3Z
qUv5C0buLD+0JGb2Pgws8D2Zw9T/Eoh+2btg4DaCaRNRD1d6bSYZCgJpmKSoQMVDVp7avKcZPraQ
S0ruNDOGS2sD13Dt5zvdTdrsKZdpEO6DGl3W38IY2niPIwAZY6RGIjs2Jfy4yFTP2mUokyt1xeIZ
LRE97mFUeZno3czdqA61UsVzZRgPxyJvhuF3VlZmRTYMKem9Vrfj+LXzbZFMG7Qma/cglY5ep5Wz
yIm+OIrkHLhjQCJMasqkHC9PPKWGCXLmLthHQVwc4tJodhlAg3QTomHgtdQLNkExRbRx5sW+bhx/
ZfzlBQcPjEPGhcCYkJVfBtHdJIuRbtl471tDcWps+d3v4A2xHKXybL1oPq9MdzkeMDxsFo/M3LNO
VWwxX1NHAG+CBesUiAxRi97Vs9qbhlqHZDOnE2o3hVnUHw291M2jLSun2cMwpZ8HaGvdgz2Yunmw
jRjVRJRIVB+uzVp1oCg34PoJkENK/i1kiGAXgKhBfShaNfE/0WhFu4+AMLN6HIdAPVEKFFCE09kE
FRW3AKVpzeq+NoGtFXu96vVmZ9lwgW9MkcBfW0urgcYqQ7fzKUPOUiLooefw/doBnglVhbz+JgGv
2BAMKCElRJrHPpc6jedPCVjoe00pq2LDI2j/UOHJN/Z1Fcf5ows7gTj0jRpqd3qsJ380A2nHfKNW
hDwb7EXsPve2Xn6UcRd8Y6cya6vBNPcQazLqHmxTmfZ9XzXRpx7SKfXMtw7Rj8SknPJPECvBdN9M
oxQHX1R2ATFAZgPQyxPaZemCB7w8aFL2zxGaEc5hVNwipSt6EA9uoY3RLzG5+YEYG/WShKIImsYm
RSplE0O4RRrBMmn+21haXNfjLonqTH9BXqYayrs+CkNEYSBhjeC8RBIYcA88XA0c6dZkIk4CB/Ku
q90qeEZkUh0+QY2n/Wpws7QzMbcWQORSouigOnqa7X0XbrutUVtO93L7JBJKLa4ehQvKQjM6E2JZ
Eu8Lfw9Fip4kjFOc4APSEEiuuB22R/MrFx7FNWTlNibXvvbgibA+p4M//HEDzMJzmfs86kghQ44v
a/TqNw3plvZusvPoB0qB4WNQ8ITvMzj1u63Q9NLYR1yIAHFVXaXLFBq9UUfPKtRR05aIAsAyqUJa
Wo6T1rBfalE8d9Bslx+A5SqZZzqZX+xVtUcvIa9yUSO618MPdt/VNkIKzahC3rFVQ0TPPQTZ++RB
gUkcunZkrVGYg6kvdL4aozSmb5YyOeaLXqfFD0eGAv44WKLk0YkCJBpaSKOgU8Me6OmjO0Lu9ztC
DrnEEFkyHh8bKy2009gm7T7LUdnw3DB1IR+i3g8FtA2MTP5Lqc3ejmnpI8IUlm5ziqfQRBwlDMwR
PIxfVRHk5F2BTngYB74Xkxp7NHSka+D7y3P/m2VlnbXJDXWsjlELTTa6P9zuBz8NSjBSHMZm60ci
PvkSmmxezsyU4wdou9x2Axf1ZHtmRMNBYpId+lD3fX4HvHhItkCvWvU45nBwnRVc7g+KmYUOLPP1
0EseSb0elW1Y2038BZV7/QUhS7+F+bPm9kGJolRhvUMmHo0nVaDGBtt6mZg7u3BMZUuhYRbXlTqv
HKKCheHMPFuoeoEx6Mqu31hhEalPKKv79k97Esp0F4+iyPZNWLc9+rOaG6cfcFnMf4Yql8nnUNWm
nZJrsXMyYyf4Waep9rFsg047svwqvOzQNL403J/gTgBVo5IJULdSdr456QehxjGs2lZBpzi0SOLF
lwJ5gdBvI9R7AlEdIgn93Pc8olfpScIUMn4vXSnYJk0f0scBKTpUKyt/+By0jh1vdbXpd6BPqZM2
XZrfBQVMR7uxR8AVEvwoRNZOheQJ5SZYYNMvuYLcg6GUjXiKGm1iw+NeDT1LltmdCZe8/tme4hEK
cOjCyOOUXYGSjUAeUz/0KQ1bR7fm9CPiHjWirnbkY5JsPxl9Pn6GsNH8bfA/UfIyJgCSG9QSeHA3
LmK48pAHPHN3QYX4urVHxU4aiMCXU/zdniinfO1930Du3begKjiHjhIbp3AKHdvLtQTxO1RcwWeU
QCUfQreyxXnyFTR+U/QTO6rEcGduwskZEPsrWj39RT2rc8/8LBM3Fb1GdHLsyj601hjAEBhE4SD2
HRzu07agC8jdiETK8t9Og5prL6Wl/1R9svM/u7JEkSnMpib4oLSi/sfQkCDe5NYgxsPY60axdZFF
O7eIE44PNY03AwkhXpd92mjoSsCFj9vXdXjP6G24LjIDI8Sdnjqj3oethWzGCz2IafEQ91n7pcoh
pf6D9yVy+LH8ojzBV9ZrqPuo2q9ADeO1Lnh96dXPvdRzLRV0LTEf1eJLH8cgikgGKrUnR5MBbWui
aNMjhFluvYMZO8HVQ83zO9q6zhcjN6tsXyF/Zz87xijwXgey+/dKHkTq7I5rRrUpgKT4HwkMYhpZ
Agj9YZbLM7GHYqPQvsoEQWGjKDXzU24kxlfHbBBl0SIoHY8WPPxrgKZXEqG/XThIZumUJv06I9Tn
+tHl9NwGdJ4fiO7UuzCjeWmuqg+o/qA/1tT5U4wstLtvjFlZFwUbPwTRKr/VY16I3QhP6Elxxm/o
hhi/AR7N8uDZ2H0x2u6X4/f6Wnfd1ZPHp4K+0ufm4LlhZxFfGZTuahsJ4FNvjSMKdUMpkSBDVpiq
5mZIolhukdtWH20V2SkPYJr5Xu4MFgue7LlESlGPKHb2D/+qsxltSFUNnbRTQ93qC0WaZl8Bt4XA
MsZYIo6E13X7ob/yOAHx8s6DhhC4nlfJwNho9U6ppHpCBzxND9rkI+GV2FRq0dk2paYh/FUryqfb
o752YV6eCpCZOB06hTeaxZbowWAEchIOpXlKiFbyDw7aTu64JU9W/xR6GFqPZt1NPkRJQFD2Sltn
wwF5Xh5TY1DM6dkdII/bIN84/UGOfEJLrci7ZlYphjn1MCm+/NH3skv6TdP3qg05gebcG0ic67us
a9suWUn8v37v3/OZUa/sN5l48v+g8vXLjdPjBD5YUTZIUpOreYCyE5Ui1EeoPuO3R/5zmcDRs6FW
kaEek07Wz7Lv2/6eBHn46CKEFv2CKLn6B5Y6hE0QnQ+9lmY29aQOSIocTNOSxaYIs7E/lyLt/o11
mED36H8pnj8mIl/JNLz2Bf49HxKYAN8pItkku9AIW2RRuAANEt65dQJHEqugO8oC7cOOYOlslyJ2
HoEnQ17bBZFzUnSSOuOmHnV72mqtjawqCku1a39IOomiDernafc5jlGqBixqwiQ39G2kb/HI00eL
35WPdUoNbOVkL9PcsOSZFPtAUc4pdfIZl1uCqBaMs2JwToF0+mOJg/dEnt+9r6vB/t3WvbLlL6AI
d/tkX49Kkpecs6BJdwYeLKy5K9rK11vSy2Vqx+ahRlyhvyt6u3Oeg3RMw8+JKxrnHp0+fVrz2ecZ
XWwa6S7YU0HK4LbTErmwHjn1cbJcZXaWiereO70DBXBDb07wIaIY/EwPPXqAcSUMudGgpdefwgQm
SM8IRh9OshqK2js2L3oc47ibZcKq2kwPQ6anL0OAHOtOxCXAe+K1/I9kjgIuU790V9r65jrR5SRA
E5NOo5mTtIS2JKULpAxbXc2Vk2213uhGwffebMbfGCfzmbc92I9a2D5BI2n+HpEaX0lUvnaTLIaf
idLm6AcDBWvD5anRu6jMobpOzt2E4t0udIP+Pm1Qfd30uFLZbogSaKhRqDaqTzbp2ApPxpTPcJyb
wxaRl8z+JgKzCPa6jcPub7sp87MfTtZGD6PtO2gqToTQ2wLdQjlsQrBvyj7l5UZ91mgdvXnu3dC8
h4PRGDYDGmkKzRwlagSbPCyNX4apGETWwwiXTNBoVrOH3TwMzlTEXP3cjujtbEaZlMq3siH0j4+G
6C1nS/LNVZHp1mZtMTX0pXq4feqvYIQkQGfeCUFhh0I3v1wuW95PoDNMNT73VjBMG+GOzUmTU/9I
hr44kNeIzy61942qBb/KwdFO9NQ0329/xPLkzEA7khIQf9JRATpq8Q1IPiLbbrXdOa+pNB1Tn8dt
wx3X0BTpOrK0QsToARla3QtPMQs1OhtRoabeuz+D8rcBqRuGwAF8cbkUwzT1mpOGzTmxR9Qze8se
4OxWNeTP9TDTNqETNXsTvdWHbsjSWeywWDnEr2mivw8xKwGIVCWNRCkKTOViJWo3JLkYhdUZFYrA
OcwMBWiSdw50nlPTosIR+UNX3RMy1j+MqnF0KPiN4jFphrZGI7yrIIJIA6gZyq5RpNfWUVfvag0l
vmbTqEgQ3jmd2sYe/bbyvpjUfPjus8fuqesL55wbPuQ/ip2WJ+kGNdz4Tl2Vlgcpr3LwEQF4H9Ee
8wTJCQaKifIEUwdapCp6Ko1TAMv4WXGsn4OKMucuDpOvYdWgvnp7c6/KYPNY5ENAE7C/AOgWY8Ux
0reozBTnrld+DvRdGRs/zRDB6dD1OpQtWd5NVAu78Oq8yb70fhjupihrv5Fh7I5g7lbv3tKDw9Cr
6Dhw9F+7/K3FizOSoO3rMa7Pij4L7DVNF2zgHK6arWqSkt3qMprWWkFfcbKXJ4y6B4tA/+FsPJb+
G+bEUoeqac9wyjlEeWZairuu0GV31ycNxJZGUSE4eJbIzCqfRnrmyqcKuYldMqZN+jKFJNxeXBI3
T1Howsecu2l9JlLVbVK9tdb+gre9HzzbmlL/EFOHaJDZDOxolydJbCHmmqFHvUESsjcf6TBJ+g9w
ZvDoEqc3L4pRRErsVdD8FNuuw1STiDIG5xHWmSrYr5yIZdTA+gPmAt0zk6YRWy1ORNn7yKoHXXGG
8rB5HENTDQCZIHV6h9ay60DGlWjBrjZlNaFK1JQ/aa4YHE+L437cOpJDeoJRWkXBTSdNVMZW+E9a
BsV4N0yaEu/KURdHhITbVej3fDAWe0jPB8GnO1ewMJmXhqrJARiEfVGfbZsT/CQLXvaHKCTbrWnw
357ReTEf1ak2/YOip2b4pHToZ25bYSWQl6OZY39dWcp5xMUXUcmdmTq5xjNN+uUX6bU6OgloC0yn
KM+D1QHRbAfxjArqU1s54XPfu/4zkZ9+rE2zijcq1GJIHLvG8DWowWSuOHNvXC3YBWgUAa46IwQX
WzuEmY+Xnoozqtw0uOqT1W9s5CoPRgWeYFIpc6+MePWQEkjMsFwL1N4Mdl4C1Iu2SzVfUZuz6Lug
3valnQ9b0WQR4umUuMp8Uxu9Lj9qMX9p7xSkjXcKOTAwPUkqzJUduV4Aps9HWGwKgdrya3rb8AO1
tOqzKW0rOqYT5bydGhid9cMO+qjcSUQ+lOPKMbg+mITAeO50i7IWV0RkSZxCUqk4DTY2TeTnxq20
pzi1KrkZkDqKN4kfT9GJxu/uqc5lm38QTa+3QNtQNv4H3ytfeU+vHAucaczcTCwExQ9aRJfH0gjg
LYKzOLlPCPHqhNdzSqYtrMJSUAlpCKE2ZWAX/+gRQiQ7xHU0KgEKguYrGIxXL+rifpiv3WFkCOaC
FFCVyw+RZu1OsFDF9wjXDxVs7kUv+5fCLHR3m9MMTvFytOvGuIskMfcml9Ryd1OuNfejEbTNuXfq
xgx34KVCX9uCiXNUlDJbV6s1lJwz1fkNw+RApj7wC2RYEY4gBxBAE2r53Vj/WtnmZbiCzZkZmijw
zeJHtGhezgYhjUoVRSrulcJWio+JbPsnVSBpcUZOWDjltvRt7dGlvy8FGwof8f9Rdl67cSvZGn6i
ApjDLdlZLcmyLdnSDeHIHIpVjE9/vvbVqLUh4QwwGwPMYKgmK6y1/sQ0fq1rLFrc2d6//8f8E7m9
erX8MRcNigkvHXnYtTurMYZgzINybgCpHLxhmmUmPcdAI3bhyAZEInwtsNAh4L0APHAjW5WkOsdV
MvVKRZLwHwyfzCKBpaG99DvFEteAGtPA3eV2Vtib0dXlTT0Yc/DZAtGLiePwhBFNZK+LG5008tkK
hvaz0ACzmEiFuieANCfmPUqspSaFqC/tL3OuaxVlwzwT20Qa+r0m00fsq6FY0jPTyf4UZIBCW6Di
VMf2SJDVFtFx7n2v1bA0Ozyw5ltg76bd63KU6Q72YDc/Woxhn/QI4L7RAHu/hL8a/rlVTmbGhWqD
X2TrMguo6378XScLRy7sbdRyuETZ9b7Fanfee77obqrWBc3XteXsFalq8gDaUlkbP8En/5L9hobw
3Hm+oiRQtIE7r3KX8EZcrOz3k/TNY9mF5B5ngzMuH9zT1ptdzBVnIwrA5okdCa71ernVxuLCdBHZ
2eo7XRwnXTSdSUMCkyrC5qk4ZtaU5KeBVrkQEc19ZhFT3vszpvu+ppQZy+QMBUhb2zbQbaFAYZrk
z7iWarzFOtFfHg1RBf1PmsNB71YyCbsjDIXyC7FHZrPnOxtUMa7Xr+VmVkT2RLMoACFJikkswtWU
U7lRQrZaQPQUebywJ95f5G8qFUhFhAf800UwUr8eUg14Q8hUh+GNP9XTnw6yyd4jken7ajrJJ0NA
OIlGeyI2cM6a8IMz9B/V9vUGwxaIQTdnOuN0Us9ev/7QX4iCqr3gZqoTwq0Jw51cFeNx0Pz0s7ZI
H2loKp8Re2j+SH3t5o+KOtL76QYT4Xw5w9kx9oRl/qD/17qPcFRa7u0p9UfzZBblUjzSGOADHFXk
IJNSD6wmnlhZKyNcN6nTu0RmRr4BWQ1Q8K79OO1yR5bhU2pm4X2QrLaKtWRn9qRyMOASoBftHSyK
FjPKuZc/Z3NuQbHe/yT/3vnVa0Hygh4fyhK12PVrWXG/tLzOcG/mgWwB6lugvvDOdOWwnetVqp3t
S8LR64IUkcwV9XdHsMHbCLKEXAmPL1UR/pF95uUnI8sIwG0wRxDPYS9BPYqaCKmdT8lsbcxOGnMR
k/xtDJ/nPpBabFsQdS7SxkIqGpl1xZ3hBoUj905/CdhMpjn0XtyaTKcvppyD9jYoyZbc+KpQfEE3
WECf54Jo7N4WjfwCU7GxPxH6bI1njTUVqQXZvJL2beaLu4Vj0uZTVHeWubEIg2/2fXMxUQIF5rU6
/ug/9DXNw13ol8XnpvFlMkSzt2C2FKhOJt9assQvtnqLnLAwCEg9/u4lNt2OYueIRy2d9cbWDQFt
EUdbeCAwlD+WPCzS0CKMvvu/eV4GIHVdLtKn97/j26sZpRhlOu6JTI3eXmZN3V/8a4rsLNvcGX6H
42S9wIkOxj2uB2mH/g+/NxZYQh5VFNLKxEyy4XRQwhbuRHPTgA9m8P7IUGcjpqeyzM1lv6Yt8cNO
gSoGeC7MnxbRTfmdmwatfxik038Uw2G/vZUBoVDLQ2KHY42S8PU+zSsD/u8wmDdVp/Iab58++MHs
OiUoVOEJ+8vERTGLtJmsW/haS75dkFBM29FnJ28G8q3SPuqTRVm3Sz+W5n3vkzL0UPTafkxhrV6G
9DWAwkubu6P/Jc1KLjrXmKTNnbpm4/dOVX72S2YYbjaX3iPchsiawzjUBXdvkK7zl1DWZs7Iv6h3
XUYp+AHp5z+OSf4m1DkedkekbF6K4v8BYWAcBVVQh8uNJ5JAnbBiHD7ZwrGHWw4Py7hx+hGqSzgO
ubottLHmH8krL4XP1ZmAdzDV5iUjAery1VE5AaIivh7Nm8EzVHpbaiO97Z1Bj7FJhnm2XUgLq29g
O6397v1l/PbJlD+XWQrFEIDkdcNjTxOQu+qLMy79sLuqvo/7clkeC2Upi0hyf96Qdd5/ev+pbzDC
fyNzn0YLkhcL7zoOQrtGb+shCW7MtB57AJIgtdNDgjkJFi/21LTfBwl/OJ7siRhtZqPC5WgXwtzV
hrYCtamGRU03cinmfYA4zomMNS3Gh6ZrKuvIup1qogZxqE7//+8LjRMc0Auhnv7ospT+Z6kYZhkU
WT6Km2rOA3MPdGvUkb+iYfrcupCeleeOT+ZwET2+/8oua/D1EoEAirMTnNp/oPHlv/+fB9fTZRY7
rNkZoLSbNmgRh4ODK6+3R8WwHnQ5m9/ef+Kl1716Ig5jfByQUf557Z2AdqGdhS7yc5Dh3PZ1tSGQ
PBpDCnEvovh1x48ivN5uQzgZTPU4Ug26LvPqIErncZBZkbMWMYdxdvy6ydmM1M7JJ8roIL8PjMTs
IqVV9nNA7qQe3v/B//GKMTgnURtHFyaI10ayNFt+AccyvJFESZ/mZPU4uP3SeBhMy721qmQdP6jP
/hHWX79jDAa5GN0LdsxI/eonO0FIwJBBhOc4mT5TWmKexod8rLEwE0bby+9VqnMVl3OfQxkC39Ex
UZxZ8GnqiLHcUbYvfUknCN3uSz0u8D4sY6m9j6Z//3HZuVAroXEzekTL4V7Nlw0x+V3o9elZhgkF
d7SIsVx/wYEd7sTCKCHq63yFRtfYflRWWXePrUN4IWfpxLzPmk436Q42j9BnTzOaijyrzsRd2FRe
HvdLG6iDmG33p0hMQTr2wEdodqlfj+kHMOfb4w67EajvKK858UAKX++iZpDdqkSZndvZNE8FJqFQ
fI08E4c8q0ytIgELuLrEUjfdR/DkPyuXq4/tcsfSAPMSgU2uPnZtu0SEzoV/M1VT9wmF+/jdDRpF
JSa9xuojv5tSTq1VkzHpKJ0kHtt8cnL+abakp5Aicx6LBZeKBcpbTxmE7/eP1SH17rGAcLI+wbEe
lq0Sedg+S7nYB9crxzQBE88urb1OGVRvwwD8OJ7Xuik3LSQptVUTXthnadZD86uXosv7+4x0btVv
MzEWTRotZBiKMJ5Gr/HPs+137tcRLvQR3KVzdqoGi4osstfIGUdtpyKYH80P9upAbeOGJB2n5Sxe
JttI52rnEB3LKPf9vfsfH9aFNmz6aKrQOF2TTko4YJc2PD0HnFX1Bu96epsgWw0TNNqZ9qvygk3J
DLH8/z/4Itlg5n2ZivNZX68owF6aqRQWOrrYoaQJgVHdj+TCilD0dJV1XZyBHj/q7P6ju8I7n+4K
STh0ZeYXr5/rZzV1+JisNwGSHN+PoeV5/W4Btq+itgrGP8bcFUlEzqgZnhInWG973TR6m6jJEZE3
OPCcprwIbopiCbYj5Z1/ma2ZyW4N4UrGqxHWMPEM4OVvSVkyylaqXtQtpbcZHBImAMtNFi6FdzMu
7qh/VAtM4DvhM739vEqn/DHO5CQT9zSlXuwmkNym7RDAMfU2yimTZtwwW/2Iz/Pvini9xS6UIypZ
bhAwUuvqetZWLXy7McIblx1jHglf8vuNrctm+Sybtnliq1AS1EUafqWzaZ/hH47BjL1TsSof+oab
NfumKcTvGQfEj7Tg//HXsfdtAilwVryASdfTvLEXbpYE1XmuhjXBv7LopuzomDldUriWgb9PzVbd
Thkmzo9WNxNAG8HhzyUECnPIvoY1w+QNI9rc+TGS6Jt/FHTzdhcxhKW0MfAw4Ra+rm70xVtztuvu
PLpTcTKCIpGbvqfVwVtIs1D2WJlg3eBMQ9H0H8wL3t6+l4YYRcclQhPPn6ujeVr0Wo5QS6GHq+Av
wpAJQnmfH/oSw8nI9Lrc2b1/ZrwRrcPBwzUe6JTnwmW+xrQsH20LOWD12Z29guK7SnLvECZTsO/z
5sEkAPBvyfQ/gv+yfPX6CesKOYXtgwH21R3f/2PeDqsgY118anjvHtXW1cr1C79TJJczuPVWY4rL
wEJb1Fui/pam8HJiqTPQIUwmqnQ55a3f/Cha0xHDB3/GGx7Q5cszxaM2x9Xu7cS5TOegsyqlz8U6
iiWPrbEzxg2laYDr++LOpvPJBSC4H2CZiBgGq1s9DKsc0dvk9SJWAW1iDjJI3YbKgy+ynUbHi9Yg
0eJRVcJJHjgMRXZUa7V2hwvHLvtEXrr0PqrUvTcLirsARjuMHMDSSxn7+oSsoDnj45Src9oEZfFS
2HbWfPayMYCFWoTWyfGXvIVNxrENOQG8bzN2VT49YcpU7nJPQOjn6jJlGQvG4w2UKKZoMUe7/5yY
ft18IZql+WzkC/dNVa3JS1KOpEnLlgtu03Z18EjUQouRjLlw6xS2k/h7HGKrgjRNbHOcChjHcaaT
25a5HYssmW07NorAFHqjEYXVh2RI6mC3TpabvngorcaNQ261uy1bswV2TTJa69VSKHmI7xzqu9St
bPLT29B5SSbyJE96tjz1WVQzpuNl4+nIynrCiKFjWPlBu33eI2SDKXgc2B4yMidH66gz0jzckl4y
WUcPakByyGYT6M2tLEo7GAI+9kk6XNcfhAe6jC4xBunSLsJmyfLiyiuDuoygMlfimwdtD4JnZvew
jt7fL2+OKhwBL50jpTNWyLAvXn9dvOU8F6VJehZeYw4/M3cMYuwIJyRp0yA24UBweoojv/3BVPmN
TIKtcblhgAx8WjHOqtcP1lkHNhJ46Zl0+MmPW1dkB+VNlvwLSztXp1yanX/oYbm18cKJ9tOdGu+Z
uL2yJ6NlLsPlOXVpo0KGPCM4djTlbTMwN4brfEodExOJSEMc+5lxk30kWn7LZvDx8QJmg+dHCNeb
Qt6ay9WuraY4h4Lhy94sFn9DjpFz59t9cga8gfiKH0fCLLCaqn3NACeLncK0I4aKPmx5uKofTF/e
HsP8TRcprQHqCAn22kcipbnTfVXXZ9Y8YejY2DtkB5ht759VmuYiRrVBuYCywN6pVPY/Gz8Jn+H9
o5kXdjsNT+8vrTdHsU8hSWLQxcmENvQa32ek7CmtE+tswBliV2fVdh1aMURi9dV3mAj9sVdg+Hgj
HIpcJ5/ff/w/9sqrIobn0wzBSPMgVUBser3CZngjFAYiPFsjVOA/ywUVe2BRTnIHSta0G8R93YX3
VWY4rEQIbVOs8JcG3mkfN+7UmhJKf9jaBXM5O7ceybgV4ZHwA2ZvcWd5uVnG7//Nb89aMicuQRog
lRTD15+wtf3M1gUfDLmPeESd5J64Lybq4d7Teyew9Qc+Pm9mBUil/2VOM4QB37hO8YU1YHVimNyz
PzvNaShb/0tQ6aWPLJwXv+DDMZcRBnvivhkz/wNU9m0jB3CIqdyFKQAFiZvy9QfCDAkq3hraZxZt
0JRHoczuSTsGjrYxKRToJ7RvZy6YYrfktbV1c1W4STQvPVobvzDHIIIn4g4RBYeBLSUihZ+ZDpb2
tqumsn9wjEIt+9ZaKjMCo2ysuIfj9DDJcQYvgABoZ3EgwmEtt6Yq8+WLYQgn+FWaffnHKZscCZqV
j+Qn1/aSxRa04q95t/hztCy5629x6BmKDRooHd40Bv5L6A5HRdhT5KQgnXHrWNItNpxywtwshtGk
z9bQ9uepyGQ6RRXSTHuIU9j8D7NtVsEHa+n6ZGfkxL8ubQ1VIAaJV4Wg584lIc11f0rc0j2I0Mx+
twAAh9xaxLazsL+tx+zb++v3P54Jcw8HW8a/HI5vTCDLrJ0SJaYT/o/GIZ+7MU4Mq4lJVZoOJnVG
lNv++ME6uvyQ/93nbPF/pGGTcovB87U7Rld0EGIDORwaUO6vrp/4ZZQBqOhIGaAcH7zW6y3672kc
KZf9iXzh+sL0dShANY3h0CHCZq7V5AbyGOV3m8WcM756ONof0WnevFZ+4WXgAXUBA3usMl5vlNQa
Jykh6h+GKnS/EbBDaFAXpGVz58yFRuAm+uprrSmePujKgWCuXy7HAtWfCfJ4sSa6HmwPBCFPXt+s
p34KiztvRtq+EVNjeVEdZoEV5bqxT6SJuEXsyK6aP6HNTP+qwYZu0hRl4z/2dEpfG0uqP14bTo/2
jCbwIArLw6nPU01+Dn1sXZ/beqrmXQKKnZxrO2X8MlpJebb7rE6fMulkf+b8InnxG296siHrjRD4
rf6wrH4wRHwM8Tfrktm8lcpOsiVCftbJewqP4dwEol+bSK0oGTdKDYP6uuSIv3aoQzsXQU21Gtae
ZtgxydA03PoH+WUm0mVA7xcCTBZ1B1EEu5VeL6MVUzHZn4a5GdvHVrspw67FHBAg1bZyjYNjN+2f
jITLezNbh5dmNj0GU3zCRygDecbll89/9WR24nPt9qWkYrGltQ27doT854CXE/vlOkQR+9OuTdzU
362Bme0sOwuSU4guktERVCdE+mM4Vl9b8Ijivje1MR3swe3vJs812q30h8w9TO6qsz2K9DmJi372
xTbvZVnf9lWZHB13xAAyLDw5PCyenLGhb8M2y6Jq7spduiqVbtADdgXMQgjEm9yop8dJJ3Vz7+Qm
4sW2WVNGG8Ho3SyOK5PYHQb36IaQ5uEjqFZHSzuPN5riY8Rbew1eGpoEHz6WnMtNYYbtsEmpop4p
px0jKiatlsj1s/nnIChHotxzpj/BZBru3VjaTIF0ZVmfQ6Ii07uGU3257Xps0KIWtywMXNbZ6KN6
0fYNxogrYysjwF8lh1X+4iHRf5iyFRoup/aC0gUztSweWrwX4PHY4c7HB8HZm+R0FJupAjw9zIEq
d6IfRydKWWkWNhWEIu+kjYLzgOUyNJW5moY0MhnP/h6XVP4yjM4ttkhszeqT40NqP9OwOeZejK40
b8NE2jKWgxc8rYO7dsdw9PIz9MtpQGdQ2ea5xP3mlz9nyE9XdLAZDM6xU6w1RldfoKp1459Bzml3
g2cx0nGEwvVLvs5B+rfxkqx8cBFjz7RiXllCDA39ZINU1EsOdio7mpuhbL5JiJzJfmJuksQLSsBP
gw3YvXVsCA4kfaCU2hbp6tVRzR4g9sORSm2gJbdokttgdI6Qx5BrpuZgmJ/ZuML+ghvJ4mOHB4ge
V9AgfmVeOVWbdLxwUQCPHCtah0rrx7lorG+YQDXzJzUVKPDbyjC/5tkwpHFiBsLbLD4ny3cSUSZl
RlCvvPBkpavzm2Kc9RDUjtHHfrnWD+uae481dg3l5uII+GhMei4frbEykIk6/qyiKoWVdGzT3F52
qCWrXsSB006myQoYi3GDBCpsfoDoqh+h9tYXRLHGbyOvGbeP2RDKF63Kvo2MXgX78CJo3ZR2AqMg
MacEfwmbqmEzwysrI28d+R86oU57qPupkwPUKuNzVZIjEelZu+fJqE1q7nlw5Uah/21uZD/bRJvD
VNwEq7JhC/mYTMScxMP9rGSz3kujX+tnoXpxyYM12GiFO8JNZj/03Rnr/2TYGtJP3NiYPe+oLARR
p1DU3hDZcz39YFLTwWcWIe0qXIzwxhycud+uSGrcXdJ0LnMzEx9YuAxr8l3loJOxtPBtiEwdtt9H
Z+lkPOZT/30JOzZtgnnuNztPw+diGB3n1rdovQDO3OEk+iTZAzWJi65JDfWBJCj8uKKKAdmpWy3y
GXA3Ksh47kRn4WuHjCQeTd0Vn82sWZxTyx2ekXqWDEfp0iM8dLmhOytiZAZvzE+D/DZ0yOk8oSq3
TmItQbQbfDu8LZZ441NYkXG3GVRNMZ8ocxKcyK39jGZAIvsPC1XvQasKfxMsbmbE2QzLD0mTEgkj
+d6sDIRjY9N+CWuut29OXlnNp25Qvjr1QW8uMeOtrr6XnDuCIIQu/ZMo11zRYUkL1wVdm868sScN
AgBTChsCaFQy+B6mVvhNiotOFyyp9mns6ZI2C6uNQUeKuuWILUEwAZk49ry5zCtaPFoGPJvuF/qm
9o6k+XG6gZCErj2uLy5rRdTmjdLPyJ67/IjLhTpXQViWZ9Df+VQbWWV8HsPZAXt3GjPKpSWGzeJp
+FqrMcqjbQINbiQeZvWxG0ddxFNjTyEO+Yn3ZU778NEBIXUOfbv42bekNYrpU6p645kDpP2p7Uzc
rnluV6cMLX//nSFtOG1x3uAwEv80zUHHzPqrZyemPA14c+4lgHK+NWBDmj+QuQsGIpZsmSUlxlEM
tTkififvtcd2D2sOIGAsjyDq+fna7WH2rB07eXZKfV6tJfXvVt1M/R9im/0/WdW27S6YO0cfjFXr
34tKq5KZUAcqxiYvRE8OlxjbjXZW/jPuHtBC6Dr7n4PO8a/1gsr5E8J6TbAmmDMTRzBYjpvZS13z
V5d5ZnMO15AgzMhEa1J9SyTr9Oislpn9ZaRkOVE5J823uXKb4JDma5/GQVWPBwK6nOCI+tl9quA8
E1FSL4a53DSmym58d5ndbd/0wj4swpdOPMFfr24Ywkw/8BXFe7BwhSFuMulV6Y0z+Fj+hmnu+Gca
CWOfI7Kodi2sQOPRmI0Qiw26NOIFWqPeUTy2zc+UcyKF4iodIHUf8VQ8N9r29sgvSGm9fE4vnhWc
GCBgLfatM7t+1CCirO84ochLMNKUQMdRN+OxJi0a88s2U9rbdKYwun3qBPWTsIs2+U3r6CS7urG5
8IneKXZmChdwY+UNoZ7+Oi/FjhoRMnqKXr+IRpPczdtmafMwFlPaD1sTe4hh42ntfpvDaUljJode
G0EC9Yvt1IbVT4nHs7mrwlFbe51X/i5wspEyJmgTKrRQhvvZFiFEzMVXP/0C/QKWDKkx/PVbPzOP
rSZ08wA0merTCN+mgA+ympaOvHotbgniqtwjvMF8UyUXLYpYZ7tnGNJ4C1M8X7m0np2NX7bXLzWT
y9KD5DcIP3+heauodbNpvi/hTqrYRakzbPImGIM7aBgqu8cYpRi+LKNocIcOV0o6tBDhXmjlN80G
I5CF8CGJn7I7R12IczVRRanpf0p0X3a3jM796XNV6OKpKyF9Heawx9CJCsOSm8nulu+iHZl2R51H
unY8Ajd3B6GM0d/0eeWKLRCKjFv49t1mbNx5pKWGVYaPX6Mhw1cyE9MvTEboRAG7bGfL4q78fWDV
y3EdrEbRtNm191KWTtlvE1lMJScVoOFmtnzlHSSc7ZsUlVMaI+BVt7ntKe/O74Y8wQRplm5309IA
kmMp2hAHDOoyml1RmOturRx7jYwJl4bbzu27fiQnWMgibimO6zPk+bZgzVbCO/qDO1wq7kU0DzJj
eVI8OlL4GxnkkpMZHGWJhOjVVwKW3XJjtkGD6RGIhbu152a499ZCLL+mVbRAwnUxHaVR9jacPfTB
qI0h5quYsJDE+tSFk3pYjXQoSRDGn4XhqwoZjUY5WjfjvNZm9uIBPPXHZAgXzq2kaa3PsO3xdYFA
Tu0ZcnTBXYYZlZHuwOAW3kMrLe9Y4Xxu77hRh3oTFGFVbzTi7XTTpFN18BKIt7eZMbo/LcBGPFh0
6Gd7AU36kNsh6QlFX5bYsTBHNc7TOgk7hsGIqSYTFbPe1Tn1WkzCQ/KVR2Pmo+WytsxPe2/as4ik
u8uIXjDiRIV2eb9UCjUZAvUaeVtHQKI1zmN4BymLcsnJssZ8qtfKYIVgI1CesqRfsse5HBT4tuF2
By+tcmOL8wINnomZoRO3JU75G7dtjYkIHd+CfR25Eq4lJ5kMm3jECKSmFNHl9DMQFCRRpQN33qZh
WCHOMFO3i/BMUcuResQigTSQ5qdVwpOIPE/4CSl1tcbtl44+ZCmoxtrit+XGbgmL6LYJcbTa8par
4JgZCO4i3a3eV9JKqD5bkmFTRCi1wk1Me+7ZHPRsk2hczzmHFWrTqQrW7KszqmQXUuWnUPGmsH/y
E2ssThD9869wMP1lWy3m4iDiww/FjaxuKNrtnDdk+Y790FcHhfTPjagy/ADM1MQnBwu1RM+RwrAt
i5O51F5c5577nKwLmcqJtYpgKwdN5ewuDRhlNOpVuzSRIjcJreSMaBmWuFV5nnOI37fCs6CRWqiK
D+iyA1SugbdS50I41Qy/s9ngu9V4x45jn3z3gmGuIg866mat6AojpqS+jLtpbvxTmjE32pbzOL4s
gwP/frStWW2pQBLePgMx7ylTSByxeplGgvIkfmvCnvHGNQFF/vScIGUScY3o/pcu2+JZ1oYzP9VV
O9zhYOwxPZ1yGwvBUC63vmJWtJ8wr3vJ7JVgJaMOAiT+oi31g0p6faodMtA22YSB2qHUlgU4h0/u
ButymZ/q1k9boqdKDID244rGF1f/peUis/OhggGD80rwFbffsT9N9F8/5Jqaf7vck8RgBE7v7O2B
bztzkdXbcHZR0jWDLbAC6uxcyiyCyDK3mHahcY0s1Q0lzj8zqCUjfmMHiFetp8YfZ73z17abNzQ1
7hQ7lWwfl1oODvpvpvLLtpYlJ6nhrs437Kkq9CQjxI2tmSPB20imx/FgwHH71pb8iF1NIIL3xbIm
oR6lQCWNd1GN+V66Yu4K+yAP/MjJkQTEFrGE60uivHm+4xKe9IaTu3aPI/wvOl/XuNBeSoEhy4xD
EszlYK3KE1z7ucQej1MsjSH0ecO+BLhSUVE42CWtmHViKCbrsm7uJmwFJ4pED9N2Gh0DkXaKVOp2
KHv1kIpRFXsPXg3+aNxOp8mrOoyFqnph00LNlfvVZAS2y+rG6G5LNs+PPuegwF0HMviukDBtikjL
vMy3iQ3b4i70pPafuGhN/zHNTcr9KK1k/8NMXFV8knM4m+dA9VwBMGDlejsPFZHy07LUxhZOd/iT
k5V7rMGntoskswSaNLkIBz81aa7bahAy35GiZXzDW9Yx4n4gNIiWDJlG5CxT+sdLC23Qx3kCM3NY
AwQ9fwDFvBmaMa8DGYI3cWEEE4X4el5HBHeIdbw5HFqt+o0/ue26C0qVs1s1tu4fDOneTCRhQaLK
uEj/L/zpa/eCnns3p4rPj7VDws9cesU2rLW1w7T6Z9+Bu78/4/3HAXo1b+V5l7gksCa2LoYvr3/d
UIfTEDard+iRYlIyDHJJhyF2mrzm+xWmM8X+sHrrvZcv3akvReedK9wwuk+y7iHAyNVMX0BkrHzT
10JghKlt5FRFCM6wsbzCfQ7oyX7g1rHk0VKtbnP0prb42pAuVG45yMLwkAeN9TAtHFNRScJQe276
0JsOYV7V2WPIqMnNdo1OFiZrjAad5FeOn5f5I+tDhDUwAFu9TrE0Bl39ohP3l5oRHeOwTc2VlW0q
pC0VWuA80cxr6uGXlUgrvzEEAdQ7nGb89FsJ/2Q4Yk/fbSSmYukRr7ZRxuTUEgXGwNG0zhOI8JbQ
H/wNemmPXowt3NhKxD82bY+Lg75zahbGFOikOLS/+kVYfpQRdo3vBMiMmRyHhJij8Afkff2tXLsm
IsVx/GODcmGDkHz51S1ptveUrG87Jo1L1MFRP5Twg/98sE6uJ8c8mnkxOZOXQGvYvq8fvTKTV7lb
eUfBDztpHPO2OSaMX/xWjr/ef9Q19HlJ64ZTGVr8n/D5Ife+flaO6SoBtbP9QpTnSwL/eeeORRbb
FRqqkvsimkrhxI5C+CHhzsVqTkNcMZX3/9v4/B2QPnAd9vAQMfjn1W/W+UXZCjXimWDd7GTqkUmX
HMWPZUKB8gEQcQUK/HsWBkRsejQwaF6vQIHFhvLqMS1/LjGKvUlMm8I0YwyfLIZ4Wk1N/XrR5Lz/
pq/Omn8PvbB9YJvbJEJd02uKNfXx4BnzFxzGBA6SZfg8gLeoKMmcgWjVYf79/38gB9slD5rfyLHz
+ssGdTthWWoUL6Nyl29WYqltCKJAeWwu33G4/fn+465B48sPhOmCdQ8GpjDw/qk8/ocf3lW0VIPv
py8yDzrvS1sDkMZMxJRxUyGDwqK7oE2srN+Kivumt+uMKbevTVyWgmQ7eqos9givhmrnIpRDldGo
9YNX8h8fPgBiY2uD2HKGXOnxGNIuGCOp4DnpHYwAXTO5w9WXgWtXTr+cegiiPiuG6oPldnWn/Xsx
0KkcRA78G4X16w8hVCVXe/F4qo1vbE2e1HmlnvpuiIJg6Pe/wtWpxbNYW/CkAZ1Ir8Mf+upZFVAr
xWLxQkhBEUuCc/dQuTmRpZ/eeBk6LBCXDjasmnfvP/ntr7wk1Qeg0ixuru6rd9tpPF6mIate1rX1
aRNBsOJJNRnGj7WTfXBa/Mdi42mAatxYF2/068weQcU2LJPCXNaC1BY3GqfTuHOaGs+hwodlWkEi
nDZ6dowkpt0f0r/zWM73ndPPBIX8H2nntRs3tqXhJ9oAc7hl5ZJkJcuSfUNIssScM59+PtozgIol
iPD0uegDtI3exR1X+IPiSu9SU1rmxZCjokEhzrbC7+gVsk//cVq4w9GqAE+hSsgiztG5AcJdZo37
ygu5kJ2sMlIe8JPy4G4ApC2J+Z6tPgYLALtJkwEh4yM8u8zHKCmBTdr+SzI1AFsjindWkugUTgr8
9JDMeijpm6hVWy5ox59dbrxXuCwgmazJf3QUTredn/YAEYixnkPeh+dUiceLts372zwu+ufQwBHk
61n9fDzU40DXIZ4353HXqalSfIuUZxfw+l6JbfHYUvbYpE0Tka/KUvxv2NA/D7LNIk7mXvz//Ek2
wSIFKNhoz4OUW89j2xs3aZwlayCG6VpttaU4eA6TMrieZHrWU+sYGBAc1tMZHWWY1Y2uiFcrKRFB
JxuvA0dS/OBQUn9ML+juxu1LDHVXF4eJ35DdBagi1/epCuMWAvjYFuU+gX9bLaw1IGbG/hDG8kjj
8qQQLk6y7TZw59PfVkmwFuo+aV+RRPHpPSlIdlOIq+IqAH7Sp5buXlp1He08YcXjNak0cgX8qQvI
MNR9+1vuKclaKwFZrHsZGedvKKtb8EgRyKr2JdW79NALz58s9/pUOgKBlfX9WAUaYNxBltptJ7WJ
eKonpY5V0CBPt7Ga2n9ViRV8J8inqn3XykF6B0KrMvyV0ATexRsjR720cNLYCh8syxPDk+3XqGfp
tRRfIV+k/SSAD6Ed0l5qNiHsEH8F5hwkXF1DjslT03rEvRK9P9srPFSx2n7wbwqlVJV1ndNkiFfw
CtXOXVsI0HX00LC0vCOrbe4oTbr9XqRucq95Kl12MRoQK4aQpuUaIcT8YlBq5fuImIz8C51au3Qy
HKrC67YN+wvD9IjoR2CB8YYWoZE8VKhpSwerp7UIlbMyARdUCFRf2nnvWkfNs9TGMT1R0lyPyyh2
lADp34OFNUnxViWuJK/I+cp+bYxKdhfS0tPQBQii+NIa8ONg+Wz3AT5BlW4rORsMBx6H9jhYnS/W
QZZH1eR1IC7dJMEOMejMrPxuFIMvAbEHzBClm6k2Z/r7LPJ8a9s3ofw0ilDSXiMfK/ltkIis39rY
OL5r8E+zxDEyWHTZ2ugARHQLt8XZtYj3poqmOMEefWZEm073Kz5IdCdzaXjliqh3Pq1neNig8F0Z
/ezSQAGfxLdYS0EXLbB9zkYGSAfUHsYPCG+LZ+B05MxAlBD5UO23QSOz3CpNJby1SpnrtrYBQZRt
Eo/kMHWc2bva99CpWnh+phv/5KgSeEBlk5iBP4ZCs2tkoFqnJ0nqvdcD3Zlb1aqtJ+oqI4FYUl53
wDrCixELjk3oN8kDr9Ow8FKfhVyoVqGOpsvAi6D/zxkH8VjIqSrq6IXwXqYHk2jeOk+HVHVaYX4T
6ZhbK8hWub2w5vMXYiohTHEe9BT+x0V1OvMxZPM+p9D2gl6lsS1GtKtzxcp3sZb2d7ZeGEuRlzab
aYgPYAmojkPG0WSeitMB0X4EsWD2FFnywBwvTBpfjphwSZdfP33zOAuRQhnZHV4hpD/xeZ6tqCQE
6skV41AwDdAmrdrv6M8kb1RWdfmfJ5FodYoniV4Uxp1+y4eQXhk0dwiQqHhB/xyB7Gqsj9SPpRXh
07Aq6N0vjPfnJH7crtPHkZjh+wgXglWbBZGxFcQx1DH7xUb86dYEpnONv9mwbkEpHAYpAN2OG2SJ
pECuHdQif1bqfMmM5Cwl/vMjKAYRR7FzCWxOv7ps5Zy+Qmy/UKVUSuxVRssJiPAe/JoibDdY2sY3
wui1Qwj5TfHH7po+JiRcHTWb7deLPb8//v4Ucjfk32D7z80o4hTxlrFu7ZfcthoD2EuLlGnbjJbn
2F2rcJfIxXjMkiy8lZvBW6Cjnm9pVoMa3P+NPttqep+BURhl96Xo0oA2s0WbESzV4rKfn1XGoTDN
DTnVIEz1dMIHauidXVdMOAD/e80u5S0lVcqmvd9dGIE9LsAePxsPqCWcNUyIsP2c3Q0Z4PnBtgfr
pe909buS9NYawYaOdgu8BUQsg4Vt/dmRpZJDZMyhxWx6mucPx6gtjF6CSmW/xF6p3yh96f1Mfas/
jFpI2/3rHfPZt8EPoE0HgtwAvHo6VgTqwiyVgLH81ux3GOjEFxgSYqAtYmHDLYt19eHrIT/ZJoTg
GMHL0/0OIvl0SE3GHUbQ1J7Is+CRKLiX3laKeMoXvu2T08BA06LpaHXRojsdKE8oZGj56L5UUj5h
6Fz7eVRzsTGCxt0r8EtXReaWyP6WS+a+n6ygQslWR82c0q00V8FS6m5EuaW0X2S187EYk8YwcqBx
jxupb5NxIWqYv5mcepCdJPD6VP0Dz376nUag1CKWPfESawLhXAB7UGcrxfBf3VzERBF14nh0CZ6+
XsdPtg6XPJwMKmNTOW522/dQ+Ss305let/ReoxqGD6lifxB9IDZ61BQLy/nZeBMMWCFBZsy5riWC
jmUsS4N4EUYpjqJv5TVyjkO8EUieX2rMgrQw4mfLqEzVN+h9U4VqdhDDVAtpL8jixSuQg1xbRkRx
gLo5OHkfqurX0/nZsYDeA9qZXAkLstkzEusQmDEScl9SLW8UdPO04kmW+1FauF0+2y3EHeT7qJtr
JCinu8VuKZFHo+m+0CpuDqOCUk0UR8GxaCT30izG+FAO+AN+/XGfDQqLh/ybjQK/bbZF+8zNbNTT
vFe6+DZNvbLbQKk29qiVFfsmb7SrXAnC3b8Oasg2xUxIisSz+pwtiWmtFLiS4b02gV+pq0QvWgfY
DcpXVu8VlzDY7dzxFXfJEup8JRl3ioCoayFNOAeuU7Eue883ORMR9hdOwUIQklAyev/6+863Jxeo
Lk81PJudo8+2p9EAyqiyxn/tO9O+xK1kANlrGnfa5AH/70NBSgT0b5IbgKk+3TSJhx+eRHuPobrk
chBK+N1P2oJ4Mov/+VqZbJm5WPD7Q3lvbgzsFZVfIf3OV9lqepWIShzozHIUWh9hD/TCv/6y853J
cDTYpjv0E34ZTEAT5esmeK2kSl8HZl8/wTSLDwmk8gsQIArOhlm7cAbnaRaTSAdFhm9F64KGyvRy
fXjhASeVKLNlATjmrtupcHrXqoaHQoDQwTcqzPUmE73yA4xIv7EjaclR8bONQ2gxlcIQ8eCVOh3e
BdBjFsAfXqnOgTyrJkqBmcZ35tgGh6+n9/zShtlOJVtXIGdPPg6nQ+kgmfXRKJLXqo/VYiMlQRbd
WHUqlAcqVPWtB7sLlvK/D0otjINGMkloM7tKk5wWPO317FXuSm8ngcm9pS6kXg596u+h9PULt9sn
H0mdgMRZVxB0sOeCVKltjKVGevOqlmBTdEmBHp93VY3QZqe9h5SJF1788wWcXkEaUhT6uGnmurjQ
gRC5AHfyKg0KDe/MMx9aICyrCnuxJS/eT8Yip4N7iV43cspze2HCiMzvaFq+CpdOwfcBFX5Qarab
iEPmG9n3r5fubLQpjyMmpK0PS4kderpfrBIlsk4N6tc+M6Vf0Eon0VT+5dqCTfz/GIvMDDk0GsEk
kNNv+XAKpdDIDbSxmtfJkwr6txG7G95Edd0hSLLUgji7Z0jCqc1OuRFfdua60GrBUOK70L/afVVd
qhD3V0Xe6dd9Gx5aG+YHhnQLZ+/sHcIZE8axRneHY4Dtwun3ZbnlprEXYlMUSYQvtZkW0kahVnj7
r2tGOZ8mEsUyGKhkEqfj2FFbteRpyit6XyCkesXwjvBgWkw1JXspCpz+YycpP+uFsDlcapIVSt6z
sy1XuvDlxo5/xzrubbGfQkmQcLgaeyCrgwjSlYrj2caLlPT31595Vm2gQUZ0Ta2B55bDbk9L/GG/
qL2hJk3Zlu+UTI1nPPNyIOMmQh2h5h5jYMW/c6kR30NN7o8wgq0fIDy7hbmeS3JQoYKyiubCVEhX
gRHPJhsGWu9mo16/qapUypvRCF3824LGK6iLDU11BDQoPwlbHbUHoQF/WpuDKu+TDgoUNeNEecbF
xQ0PEEIyaeEtnatD8ePABxBaTspQf3o7sxkK0GeoY115K6xIvcM9T30WWlc/UfFGMy2WDWRyqR5t
CkPRL4oQQeCVrQswiCAEp2BCa38gPdo/wjJu+s3C8k1Xx8edM/04k2dXozIyLd9s5uQSvm0LKP5N
Kmv7KqDz9CTrAscmpbLU6y4cBaImdWFjvEa5PnHoTqCM38Jc3tca8kJrVNp9fWE950/H9KNIhIkE
yGpAVkx//mFPweUxvTYy5LdxiPs3yEsIPMRUVTVW7U7BTHdpFqYH93QW/iji83RwNRDJzS7Y3tID
qB74y4RZieGG16W1js0MkgwFGB9cS/JUujT9QXK0OGysdcZTfeemGrwyVU5+pwNty62v1Em4/np9
zmeC0u+UrJMA0aydF0QthHlVvZHd31GjP4vIcGn3p2136Zppvk/C8u3r4eb3MZVepGNUYgRFl86z
V9duAIxmivfm8QjA2YhoiIhCXJR5VR86NW2PGvIpC7M/v7z+DIoRAhV+JATITE5XG8sRP28Fg2bj
GK1geWg7Wl72CjsW+aaxc3mHnJt8qLxgWIg4P5ld7mhNJ36nVsAxPB25G/1C1xvhvWEV22G9YoED
DQMV2gMEQeRP9v84uxZ3E5RPhEbJvCicnQ5HpIQKUBiGbxycKnHUNktfexUJxJXdJp1DXUvtHV1r
l/JMfb67GZcghUAMUIF5lnrJ8ihDiA2iN3iXxqZIjWzt2eVE3YKGYP/rjmUwWpsSUucsJ53X04/M
0VNtrbSBwm4rweAUcZ3hlIO35CYN4N/gUFXmztfz+sn3Uccn/1LBBQFmmM2raqKM0OZoLOiel+5L
17IukjF1D1i/L7HaPx9Ko4KFqzx1z9l1OUJ2zyerJug/SrBJbLR8el9RUnQ1KBAsfNfZ9gQIoiPi
P2WYuK3NW25UIVF/EWX6NkHbVwE2tvuGZtRugNRxk2SLdOtPx4OXAfKFGgihy+nSSTWoplAOsrcA
vhSmZ3mGOJyk9PqFV6aZcPJcU399vXRnZ3/6RE7DdN3QYpuLdEyE/UJEZvJmhGF/64ZFvgF6azhl
g/uYI0ErvCw0HSEfwsKloOmTtWSvTEJeU9gCEOb0cwd0Q7BqldI3v+kz5KHaIttX2NYGdLoT4+br
D/1kbhkMrAX3OLG8Pv35hyctTdUgidUqexux+9pkmtFsePj6XeuixdwNytKZ/3Q8kmlaL5qqUeo5
HS9RlMbPkz57a8rQ2FOQiNYjzOEbHq50X/HML7QDzicTvTFQaxNwbWqVziaz6BOMJRI5ehvNTror
vAaqqZQPN8iE5puvp/I85Jz0a6bSI7o/kBnnIbycxxGeRkr85llFbjl49sYo0lvGo10p4a0F/WRd
hFIBcqpVr41O+NuqHYuFFuL5BPMjCOt5PTQJJMeUZ3xYUKqSgxQOGYcT19edDg8BxY1U/Q1jHeFx
O/tXtA4jUZecsGkgu0E/z8bDiLXNazGmb9WgPVcNFvZo7aIqM5pr6MHh9us5Pl9Oog06sZQlSaRp
g5x+XaO0+MS5onlTI839Fkij2EahHRw0tX3795FAEhJ20NyXz3rbAbbMQw3P/c3tFIjFiu1vOuwJ
4SgU5e7roWYFJmBd4OEB3gBhkMHHzzXbhxGJ6lAkyruXZtoulyuYPLLVIbAi3EPuYR6eWLoHFSQI
HyQL1N/Xw8/hSH/Hn8Bl3HgqDZBp0j9smQ7IJjrNtfyO55UGc9cqFPRm6gZ/305fV0MuXUqe+1Ny
FWsPERIQjjGOW82sxmsJe4mF12V29U6/hmoJPSCyfeKSeYeW1i1keblW3hUBaa/y3Dp0jNRV7yJX
tXYVYpOOn1Su7IRR2S4ECdNm/RBv/x0bcTq61NN1MYfV4gEM095L1Xe/p+HkNdn4QwlNsVAQmqeF
f4eZPpB4BA7OvDmS1BQx01RW32swPwc5FqqTVjZOHEpZ+luMJdCXD4V1GIYe//lKfFNhmh2CyYQu
6/J78NOlt/Dl88Y4v4kzxeHipsSvkKj3dBNYfdNDk9fUdwhVz1WWoMvWBPqWN/JnY4bWRBo2/HFt
u21whzVZjU9hAxBrJKj5ejvOjvjfH8ILgeAdlUhKnqc/JC9S0+AS1d6BOQabCiGOA1oI7Ra3KLH5
eqj5jT2NRU+FVIUCxZ+S8ulYTWcH6DBpvge51SqwtbbUC2SHvV997FUIfaMFr1cZehGtXax7bGCz
Laifl69/xSy5mX6ERZ2JcqsGZIRL+/RHQHbPOh3EDqybsLLhh9u3OWqQLdJ+TXEfogFC3zVpoqUV
nyWXf8ZlC9KPAIlIv3z6XR+O/eCGmYig+HlOrwbfclO48VUzKO1KKcTwXsW9tdEFfpm9mqaT6mtc
HPRedKvGhDe4ghKVHzsE05aiy0+uI34PrzaFaKBVZAenv8uOdN/Avi1GQoQff+X1jX/QB2E5iKTg
w5G6PV5NBUTcIja2rdKjCW1itDOMMCBV2tU/vl6e8/1oAUQlHuO8GuzH2cGoFfRIasS3oNToGkAZ
W3OvWZTJAz4LFvb+2f1DdAtaAuU8asXkufO9jwGTEBWMMnpDMKtBl/c2upGJly8s/tmeYyDcJNlz
isK2m1fHzK5ALqzFz96R3AShL4RgNAXrdfQFblNuZwNmGDpkx0bp8mzh+vtkbB1cKV2cSXAeV4TT
9aXCiyU7PDfPMbjzDmnlJleqViQr38/TXyRm/RNMznIJqT/XNKZcQ4+fDUU3B/IPoMHTcd3C8Lt8
VNnvrp/Lw3ak0Kpc+Jjj3QSoZ/cQI1GwAj4PHnM9iEKyj7LrBk9KA8dxVYTepFiUZgM6l1GXkCj3
6FZKoSMgQGg3WSKCbBUWYa1NdphGtkEayg2e9RBxv1ujzP30qIeilZysCQBkqoY0kDrIPeqkqFsq
qh30K031rBfURdInP/G1CACnWarNBmMGS8UvWZLHcjWUahw8fb3Hz95cIh2YJBMIgqnBe/V0alo9
i12tSvCa9FFMqw5dkQ1YSk1iZpd6UVpYtRlobuDRnOMXT8Nm6dGf5v7k4YWuA4ZxEkkjszzTm8aN
OoOK1Kk4gYCOgwertTCDUaV1JaTD0ubF0Dx94fY/+2jGVNmEEKMo9lOlPv1oUO29XLWCMTU9+43Y
hoecn2XTZO7Q10GreKfDRNga/WgsnIBPvpYMATk42ldQR+YdRVK5SLcjhVbagASxWXtFtPcUZfTu
6kCttMuMiD1ZyAvOTh39fBxlKMQzzVxks90ve1oTNhQ1ofMGmgZtPjLqlVzqMppGHYYyIhc26gqN
6y5cNX9wfSdrS/YFXhPhZT6ZUuG0Dh/fGdh9dqKq0GFqCfWMY0/qW5WrvEHd77EuYrrumdbImMD2
kRbUK9MCanTZw95srsy0IxTYkv2Pyhat5ui6aUbhO3KpAJlPRNLka8uutR0a8abpIAs1TtjuIPFw
nUp7z/ztRzECFBqhvHQwVRJrf6XTX3Qv7JpjpTgiNTGwjVBsGDdakkjBNyOiILSO9arM1zGATG8h
wJ0/KEC3AAKw6/gHgOU5bjgi1pfI0ZTHzm7WuvJgxz76XPdfn+j5cs8HmU06jONaxSFIeVTvYfkK
1CGd4Npe2FPzfTwfZHZt1L6B8J7wlEfSTAe1Jk8cy+BgVav/9C1z8plh9lGZiz/f4u3NO+l+OCx9
yTwFm33JHJuaebqOLjVropgr/xJ3WDGsjVfve/2g3H39MfNbZz7SLLopesU3JSxmH+Xr6GjAFt/o
V/7RKv/jnM2iFsTHQ1QemDP3Kl2Ha+m+O8gLpaOFLTZ3cAmQc3YRtVAeuahX2tp1/I3Yfj1Zcycf
UrGTszKXbQ8UN1Dzgs8onotvxW4bwJBwmocWTsFv6OvBk33w1uJQFw5qGV+PrUz3/8d7az727MZM
AlFEdcf3hd6u1PYVynDJjVShGyb0o6w4Uqx/062Npx5kFW0tvQA8dBDSxYjJWo4Yjb6xjO/ofVWa
ufDTFm6QOf5dgmiAlgJ7yDdfku62Sn825cL98emB4LmgVk7wS3nn9NJWfCK/IGMIN3K+J0f5l/3L
W3vbbP/1JH+6hz4MMzsN2RAGto+d3GP2Hu2zV9R7DsPuvw0xOwnCyGs1obX62Gy8zbRN4XYvPHFL
XzGF9R9euFrFR3CMpyGO+aV3VA7IVy6dhE9344eZmvbEhzFKX8vNUmMM+Tq1nfYS/NhQOOULeiSN
uop+Sy//bdpmu7/ybAnvUHZ/9j5eiB/qMd0tLf68A/33dH/4pmleP3yTGcl+LkK+yf2VXyq77Jdx
0/FuH9tyW//wHzSkyp/8BWnnpbWaPYwIs/SlHzDmMKyQkC/WIl/Z342H/zZ7s5cxzdHusGNmr9v0
+7+bTj18PcS0AGfXE5V74mXKkxzT08lDVGcEUBgpj2Z5zMS9pd3r3eio3c//Nsxsb0sZalDhyDC5
v7H1XYjwTb4KtIVDelZ+IuGHGkVaiE83lR99hhSpTTjyZSyNP+3K8jGPxAD11gWK2UJph0SPtFsW
+VsTWxW8nFCJWkeZV78HUakRdqTIq/zbV0/+KXRgSROB5Sg48JxO7tD1pRriLvXTinAKiaQ+vS6J
kAnXCtUhH+wXIqlpFj8u5gRWQaIOrAj4Jsras88fx5CfE9n+L09PbM1xwyBuVkg2L4WF85eD6B83
SWiuYHv/iEKcflfTu7hSaYr7s60Uq0DnG2VW6WhSBMDAmcZaVWz+dSLBGBHjguonx0RV/XRApEjN
wCvj/JdaJPqKc5dKiIsj6WiiwevkYZ2XCyPODzg1BZ6sqZKNa5Jqz4G2NVUtcGJq8FwpIrhAlD64
xhjZvUJrzroeszG7jCEX/GPh5k8hYxIWo3iKIu68Z5eosdQLpA6fXVUBMUP6v0PZU1l9PZlnq2dM
SRwAflofFASk6c8/3Jcit8wO+c70uRSFnSNU26LOWeqetgMOkyy8OGdbksEowRIFTXDJM4lrKzeh
aSRK8pwbaXNZ2pZymxb60sRN63+y8ZmsCfKGZI4J/WJOgsJ8dlLSM4yHwM/abS4M/ao1A3kfeskP
aqDGXoyhlqNlJ7ersWm7hUz8rAI8LRYtLFjY1BUmzOTplOpSHBXC96yHwudZgJbbW+Wz2UuA3NMM
pyRHtsogABc+wjj+XjZpqtgOTmCReIti/trCpM9WGBsZyi/cAfTSKI2pcxELRS0lLbI9A7no2P4B
LNbL0RJ3sVpr0qU3avaA/B0LRDrDIGCBCObppye2GykDos6HHBLDtmsC2pNWajmia7odJKpmIWqd
Hcy/400bmLI+Ha95cRO/p1KPBlk/pGjGqU5XhNWFlaGFL1dSuS6pR0crRHf+UZuFYSfR/QlaPJlO
geE+/cwmLfEYgN1/MAPff2rlktxhbPptr1ZcRXiSrb8+pPLZvMI6mxJ8ariUl0DWnQ6ItTmOt4VE
oaNsM93JlXpEGmw0pR2Sds2dFQQ0dfSSSiOmTBeD3iTbzjWzvZQjktv6XbSLOs+/6CS9vwwbuVMd
O7GXHN7OfiSFBxC7CFNOCwIh6fRHClnDFgk5kcOQefL4XfFDmc2fSG+8fGPzLR6if7y8WIcJ2Ur9
h5I+MK55RoGGGs4vehwcoLHF38zGksstDWzplwjqIFt4BGZZ9v8OhoMqe5sS39nezrIaS7MhOCgC
R1NszrAQRMkDPWE3whnJK/NNCnEBDyaRLCWO52dYBkgBXm9CA4BUnq2/HnSWm4SNjswZciSTX8LR
k3P1ConcJYWn2R09feYEhQY4TMsShtDsQYhdfQRpXRp7gMUdqm9Z2IPo1exw4eH5ZByLgvlEfgCI
R930dLfIdhWGGFGj5+vlQntspbbTjwmdqWaJWHV+SUw0UUqjf/g4tMNPRwoCpW9KgAb7JpDca/yg
uzvJQ+jfSdJ8RLovxrYXdmx8+/WhPV8zzBXROMLnxgQvPOcA4ovlUwEa7b0JdsrYmgOk1m2rutVV
KzCqvfv30TTiXGVydWRKZzcvBrRJZoeu2EPYC+urQSow0YSC6H8bkmYByXT+ZWwPcHYGgSV3/Zx/
i85pEQMGtQ9dLVXQmhN304zlqCImPUg3//pd3LFMITV14gUa9aeLh1GQsDxClKPl6mHmtL1er1QR
1iUCGhaU+a9HO7/CpuIpLxeTqCL5NbvCJsNcQ4Xad8hjW9vH9lDdgHwp1mNjW2tFSaqFGP2T8Wgc
TeEK3QIIQdPW/RB9yQpCgmMz8n4V+o9gUmMF010dOeXdCmmeJVjGLDLibE84PhiUxM584dxgLqq9
Bl9LSee+FPTdURShxoSFhdogYelKAsuapB7XHvD6nWurS+HfPCP7Mz5kXMYGD0BIMqsAJQaenaJG
PrZzC/+nbxXxhZf20k8p0ZKfVot+tJ7ZSrRS0fm+xIJg2LlQGI/JqC0h1c/vhKk/A0SGRjX9wrkk
jQ0918BvRT20sdavppLc2tb8+s51U1d3CteLb0SjVEu8r/OTw7Akf3SkJpG1eZ1+0mKftrHG/mqD
newVOqXtCtsLzBgWrp/PvpDUzJq80rF6nVvEh6hDV22daIehKKX3yrXKRxdBFZMEycBWwjDl8Qr5
q6xfLxyhP1zOD/E3q0xj5sPIs02dZLKSdRV+Y9z+HdYrGAcc8tLAH0hOis52eqwcbEdD4Ub/lmUI
rcBE9atDgXAhGMy07d0LtQ5onvatQvmhUAcboVtlxFt2C350hNuchglCsHpd3gGuyZ5JObWfXmiq
3VqlD/Kdw9tXK/SOB+EAc+rkQwDCurmRVLwANmPrJsWjUkE4v+wSUVo3bYaP8cb07Vzfa0ORlmuU
LFzlCZedoF1pFtN4RPfGjLdq20jZxAkY2x/VhEK+5zjJiIsnAfKfUjng55FGsftAuy1VdkpqKuEm
w33gR5rJaLkoSYByL+gH3Bn54G9tYMj5jeYa5kGEPULCQWDE5iZoteI+5vJ9NpXEvK81FxowJ1rs
IbSp70pYZS+S3lZiNcIbyhAOEUGIuw6Op06t5mzrRtJq1KiRt9pguxk0R6+p/JtuTBTjm2UkvLul
nAzXZiB5dxLmZD9THoufVBEA/psoMB1DV6/RdSyw26IaYlnJgyynUYu+Y6c9YVNb+rhayGOx8Qa3
VndWk/YXTdKL17LQYmXTiUKX1yNSSYj6p1FzgeG8hVFsUtoTGjzOLwJzsNFn9iO1vUK5A50l7CNq
48pycwCGxHLCvckNXzGu/BAFI2dMRX7fFCWmKkkb+Vdlh3OzI1l594rwJILTcBQaVEA98RqachY4
ADDin16M00vsdGVZSLciznHSBhgTxzd4EGniJVLRw6gSz7JfOhv5pAniXCTrtsXNYNUVeW8fRV5J
l/A3OtephgFeiFf3PcKv+iAX16kZpfi2KTkdRRnXpWNdwqvZIVol29cou1j6qi3aAndiv/WiXQfH
u18FlhdIr7mMad6VZNq4WRQTsPW9sgOPVuLYhs11ltBsoxGQ6O9Y7nbxzkwwNDMrAHuoateVrF+7
OvjLSZs6i7YmNmxr4m+3+SHFJXzZlVar2mVN8lI1AO3louvX2tCLt6Swx1vNKuvxuTH1bEg3idsk
L7kqhfVPZXDFc97VnJ5CL+W2dHJ3yOJVWNUjOq1FkIP/9rKyyepVpvqSd1/44NvWkUC+Bg2bNPPw
UAGGgFeLGUQY54yYGzmSH0XintPYlnexkrXHDifU/vvoV6WJcIAizG06tma5Rd29HmyH7M1/jEIk
vZwIFw/fYTPrr1Bl3WIf1x3GbhkqyA5WJ8p9bbSjioVQU92EZSObR6MSOXL8wRC/lcg0aWurzQsB
jMeC/h0ZVVw/4mnZ1UevCpK9GdU+ydIAUfXCm0TM9+ko2+MKeZUOxf9orIeLuCm06rcZ4Ir3uxVa
nt/4Ue7rMc4qbpvvrVqHPogcZHlIs7opdunQomWB2S0iL8LuJJzpaqHnl1ita/F11PWoeFSqOvzG
Ndnu19R0VQP/0YHuExrQZr5hZpXqxtUazVrLgS4/lmWX3gS6MKytV1qoaA9KpgerRolCDgYN6vvU
kPpbAa4bITA/h2l/VfUWomiOWeOdKSP/pryx/X3rIvIk88ryMjd3jBaDiENYKd5D6o+ygX+xx1+w
1a6iIml4FmvNVtli2B4fS63IW6clEbtIRKxicpnWcbKqKlFGkPmbPlwPdSH9sBM8QKBQQlRYudRc
UQc3g+RgqaWqruswnohe44gBeA46RNsVKDppl0XhGb9SlFWuSQD6FsftphFIEmMgtDFb5uGl7EKg
RVneeO2KIlWP0S/epMEqNXpXdUqzqLxtrpcIimRhGXQrz8JBDE5TF74J2TLfuxhBld6Q/O9GqaJp
P8W3mZPLdv+7bUJuH0TUh4uw9vy70cgMHUnvjosj9n37hxAtjHDFl8Jih27xeEAFFFVu2c3cx56y
fOzoVhP86iNTujKLVKZ/OObNla9Elrfyx6Fp0ZsT/cG2q+wpFrADHHDwuelYtah/ePiKvZdCqfBm
Naqi2LhJrjWrpjeD3xFCdIFTZmZmo4CFxTTZH3YN/i5vNewdcvRSdxS542Fdl62QV30jsUhjVUfX
vt9bwQpC43CrDAWGAUOjN/E1vbH+R6168W0YuMG4xSWgyK61sBDaraoJewC7Ijy3OuAhNcmATdZS
pRoV0W3cj/rFUHcm2jBiSH/lbt3/lOAVRVsJUWhlixtxeekj+QqDLq61b9UAsc3pGqMgyyopKu6Q
DTcuzVQWimNCRPgeV554o1AhF4ceND1C0UXFqmiViAi8ZSteIdNnJCt19LJ4W2SIpDsuphr9qnMH
M9+rLZPrRNiRXyEcrWk8OFpy1eqd8dC5uYQLOeXFIyZdno4ekRYmqCEWXXVQiTXrDY4fjQQJwxY6
5fEmilZxWBWXatDG5SoyEI1Auy4GNKRXii07RlDr3ZWehcl1R5xdrEMpraS1VCXYFaBmEFzGtmf3
0LFTQ73UGmxbwtKVeeIsP0A/v0uAHTegce5QNTPbyVgjDje9aJu3xkryn7WKvvUmUcZ6TwyNLwQQ
Fx3UnK9Ht0ng5g3a/FLcOrKIGsyNbRZrF3Rtc4dpSaw7FC3k6yHLTeKsgKAaNJA5XqexhuCfHrZY
NcoUrVKnrwhheHHSDLvfJoHsokVybXIN2fKrqQVpt+rHrr6qBWVL4Ukd1oBSV73JCfmkM2ZpldxL
SQx4sS1T61HVK4CTcpe0b6GQ++iAo5eMxqacu94Ff0O1V7mofBNBGr+5tnqEJC6Qceh+A0mUi5Vv
FHr9Q87qCO+aqpSaFca68FUN3NbQVB4HPEYDDez2Lhit+k73mzDgA5HhXuM+aKG05bqle4h6Jf82
NLmRH/0Sao9TQzVS33psM4Ld/1B2XrttK+0aviIC7OWUVJfs2LKddkLkTxz2XmbIq98Ps0+WpMBC
AqxgwQE85HDKV97izuB+V7jGjGuv6kIcYexsfEcjTPSbyoVO64tIRuaDlQmogHHkRF89sxNUaO1G
B+jAx/KwugHz5evUKeK9rIop3Sqqi6dEO6hNchy0qTR9+E1hucszAWzBG6xwmzud8TmJm7la93bW
xhjJTcRlnjdPLxh9y2abSMLINbQqm6STOA3JdEVazq7wvOys4GlgbCIMYt0A9oP7lEYaLlllo2kP
tWdU0aHTGlzLjEkzs92QRe577JX4t3mwDOwN7gopdlZxHDbcry7aZFmNEV+A9WDZHzyuJ8TRe62M
vzT0VYFMhYO2VfFRUlf2RIC3olC0vM8Eu8yXta0VDyEO4OG2qUNF9ZMqTNJ9FkY6G1FoUvhUHTDr
LqcEtTwdS8fqvCCWxCFm0aPrWzbhqzPHOETpGPcNWI57gOQSKztr0iIUtOAKuAehY/49iMUYJctC
tOBzmy+UhZRZfKLTIQfAHQFv7xrJSWSVMyFdDpcY36kpzJp24wws+pWdyFFdFnWKnVAeRevSdGP1
JZGVoz15s4aStiuKpPFVrxc5RvFxdswkFn8rOXfZJ7vSq/ZYFHoPW4GDA4Onqmf/dvUs+1erH7xu
5cY1T+DgdPVWFpkwXtVaCwWOdWXPBtCHFDOFVqlC+I8dDkkkooOW+bKqe/kJQwoz2+v4uXjY/UHJ
5QCP603Uj60AQaurbR0sxgZE2Y4u2O8edq9fKreVmIU07hittDFPq00uasdbQ2VVnjOvKozvbsxv
9utEb8MA5x5bQSscOsBTX5saoQEnF/C2tmZY1OqK6gHjYXCnSpEr56aaxavb0mQ+Ws3QZ3TVMB1A
E5Tz2yU4lUGm9GV10mddz/amOaroNnsVX67SxDQ8Lg0ZL0hxPRIPQD8JZyhrpMoTkTWhlxUBw3+B
9KN8c8DPh99n0bSPvYPHyVbpEMm50z+zbyuMNM8APMMngHrHHX9ZXBH0ZxoF0s/eoHCWnoxqlMYK
lecYi714wgBTj92cvnDcNvohxEpxRLRj1HeZpbT6ZuhHDIltAoQ3NEmjeFEUAA5IKSf5RbmPKbHx
4DqpbTy0Kz1K7FfTw6TkhJGJ9pNWR7nRp3iKHxwrYyb7yUUJ1QX7KwMo8nZxrp000Y8o2RXy1AqM
6deTmY8btUDXHN2EqvzkipETylfwnZHfMxiJll/NrvkbLa7Q3GtF7L6pVDSnU9VI64vdo5Tol5zn
vxO2t7H17FBJNosjW04q5NbJkQ3TQPNOWhfj5Ez0+QbzwNb1e2mX7hY2dN0fEhz15v0UJyoqSeia
HCdb6OVGm7RYW8f4Xb5NSAvGb7USYkVEfkY92oRAlXJU9+Gd4t9teYwvSFUMJZCl63HdAkW0ox4j
9EL20zx221qUUCYUqagHpE9q5I3bVI7rj8sXt1X+ZUjakLTuKNRoV8XizsPFPYM8saeHoq+SIY62
wsItI07M+KBrk9ziE+kRkJjFnQruXwo2NDzp1C8EHvNGYqnTJIb1kl6W1/fuJg+j9AcGMKM/xZ6y
HxpqNuGsz8Wdcs3f3hfaEFxNCmHLNF9uEkMvwmhJsvd49rrKjzz3jBgGhJcFQndEtSLnigJzEBl2
HBMqw3d0sv86PApE/IEoClHscvhJQa7SGRReOpPdpkQ09ejKSTw1ArWSoIvb8GeUVN2u5Kovth9/
6ttq6MLhxECGthUtq2v5l1JSbyELsvfZQDrip42u0UDL8X/2vU6UKQ4/QxFIuKD4q4z2A8Yq9wgE
t/VA4LpQgenQ0jajZ3z5+tUwGmhhu9a+6yp9U6DEjaZOe8ocbEk/ftnb2usiruAhSAiJVKWJtHyJ
/5SaO0fUnT6r9n6g8DNujJI2FjvXJbuGF5A3J7SFk8xv1RYfZK/J0ubZoyAXw2lI3ZMYtfFe8/Ya
q4VYKmEzPRJAKmSNoEguH8ku8lKboxQ3sbqxtnrLTe+bhAZbMMDzUbphmx5iCuRPTt70+XFQsY4/
mqVtTpDeUQTH0IW0JtOSdo01Y3jv4/xlQ0LjAq+ANj49sWtvBAtT927oI3Mfjd1hHvP+RdcaPQgH
xeSYhs6EksOdJfmXAw+dHurzqFIslklX2wFBTKlaZWbvZQKCfOq5FHEzmoK6LZxX3FbunK+3i2KR
jGfj06mCIKVee45DH61pCYTW3q69ZKcnc/qkzMKdV3lrT5/Rx0sCh0vjqAPin/0xdEjOIOeaBzVR
5vePV+hfjgLWAiElErJ0O6/BZ+RruodQvwXydh53bT3om1S6sFp0D42WgnDsezfo/8OrOXT+/RBk
tm0VviJLkXP/ciFqdVTRw2Nv4GBNwkVdYUMM32482iXkkGE5fHWYpqODyenm47f+2yegsQVLgiI9
otfXsDBYSm5UOBMGjEofrvSyMeAcDEVYr2pXGQIKlukQCOqeGnbBAAH8rJPwjXrC2Ueg8rm8Ezbd
rHpWOjfQonuOshjaFpdzkQi7CStEGvd2XMYPjU5tOMDb2Dr1xaSdFEzDgta1k93H03Cz8JdRKZcv
wAHAFdeifxQ3YT8No7uvQNQ8RU4vTV+vRfoDzdTK9YvMdO+MeHP0ovnFxga3RnWNdP3q6JWR64au
1K196kx6YIcYIO+SSQVyzq17D5Z6s7ah5erIocDDo/d20+ejqdQJpzbiA5K65ll0xnzKAMIWkF1z
Sastcn5OfdVuYzm8fjyxt6+5gDlR9mVxc6pcowAj+gVqF1XpATPkg+sU4btTlN7G0ERS3+no366c
hWdFN3MRpQMWc9Wq9dyOJ3CH9JDXI0VuOx3xqkMnX4sc/X02q/XYUBm8M+hfZnYB4oCMoe3N8XH1
GefO7GjqZNnBKjRIPK0d6Y+tkzXHOIryed/liTZQmJrSeBepaXrPhupvw7N8UPRAtgQd/uXf/3Or
WipG3sI104MqFgvy0tVqv6PxRs0u15pd2uMB7/dWOK6VyB5fPv62t4MjyfDngsIzAB7x1YRzUwp9
xvprH0Ztd0j0GuKV7pHgR10kDqoyVPvW7kUTNOqg/v547GsaBZc3mCvCJ2Kohdp+HT0Z5JpTXQCH
UadyesujrC23qtZL0tkUAFiH7nF9kmVD076LcRX9LHSLpnM9jOhc9vZQ4+iBZHAZBXM5NPkPDX9p
/djRG1G3+NIYO3vI5NePH/r2lCG6NuFrsu8BVOlXwW5dCtjJFPC57sITMpDh16mO+41utb9G6ZnV
HTTB7d5jONjvdPg5Y2hNXi4ObZQLMdWucaXFHQ//meR3r8/Zpsef+p6dwO3mYyzacyxFtCXoLV+O
pVYaQJ2qqfeRmXTnbIB266uKYed+r8kkWQN8VF+TZBrvXBe39xczCjyDgxvLDEKIq/tiQIGCSHLU
9q1XjPJAqVpf98hnPSRcm9+amFpAi1MfskG48YY+UNruva1GqvigBaM7eIqbGWcTALhZzLq4SgD8
XM5CjXnxzJ6DPlPZ05eOPvQn+K+Gh5qrOZZ3cpebKXcNWJ4spkWFkFz4aspNtxFWWYGmoGKoT4HI
+lbbJSw8d4/yTKf5sd0iGD01+ZTfwZjeLGQgptwoxCQLrR2Zncv3bPqqSUqKFfvZlrnu6+ydB6Ok
4Vfp4ye7du4QHG6nleEWjy6kklhd14IskdKnkkLluEdgR6zqfkqfWg7TrRQYLH+8RW8n1Vzgo+hq
gZRgMV+d55bZFkUyl+NeT9R0W4ArX6cZkJAion7sD6X+WGg4jP/7oLgnGujhIcJHvH85nUBBYGmj
Rrb3Bsj+q7i0c4yyc5X2Gd1gM99Fc9O8p00h8/3HI98c4S4iloy71BtI+vXrBUsJDAKCN2MEPodf
zDnSn6mB61hqh6PaHabEcRqcdwtFDxKo3/rm4+FvZ/sPFIfoYDFu4M0vX3woCmDfrWbuRzRyG8i0
TuznZl4depHp66wr3hsNHb6PB71dTYDHUB9eMMKgdq/zqkRmSgoYztpXSZ0dciSIjWCm2tAGCjlX
uPt4tJutgmMjkE8wPhaYFg7Hy1cUXkyXRXPaY93UovDdpKYtGEUxTVm7FO+Uy5nhfx4Sla8FZAUD
nO97lcUlmDX0bi76IygrjfaxyGlo4i9PD8iLZXSoIySNPh7S5C0uMDfo/JiLFB0JFASF61QaP9My
ZCENRzV0Iw2/cacf9nVPF/b944GuhWaWgw7AFEqvBuwaosqrS60FT4GAmSqPaQPSep8onV0GCfXw
5FfUSfvFtTo5ecEsRZIFXZm431TWb/FAkyp9ovUtkp8Vjl22r9qVc8+56fZjo+5JCAo/hPCEjOLy
Yy86F1KPBvVYFyTsvo5trq8Dznh2cf/bFd10J4G+2b4eDANoIZTuqTRTR7scL8tj9H6lR0c8l9I5
dM5sPvaN9VtqWryNQlsbntPGUHfpKO6J29/sIpRDSVnpBJpIDkCruBxai4WFEa5jHFNPH+3Bhw4P
7tOSoV2c6hwRvY+/++0CW14VwTyKE3TXrs0e5t7I3Dosq6PhVq35GVknNd8UeY9P/ccD3U4pBYnF
a5UG5mKEcLV53NKi2W0r9TEnokmmdV9XI45l6pB9KazJlXuFxK19LhwFQzk8yatvH49/HdjyPSn5
EE0vgiIodV3zticafAMgPRvREkIMpM7wWMseWVVA6HzkORuxFUo0RvtCG8cGB3ad/v6KUkH+P4Uj
Vl87kl6SH4rIHMd1YQLPaFZtGc3gRcw6sldsn6ZOffCOla5t7zz9Mj3/OQh4erLnP9JpMBMIzpcd
8p+EZBrRl3DM2X7uPBsJPLKmlMaC6RUoAcUPc2UX35UB/YEZz3B7V5dVfi7qWnytTUBl/3atLs/C
IxCUYozEfa4vn/o/zzIAjSur0ozPZeQQDkVmZAdxLrXvoo2dl5gdsyazy+9EpFdnAKMu0sP8oZ4M
/efa0aZMezrqYhyfXVGGv8IhLl5DxZ3n/ykl/qarfDTB/f3zrDMmFBtoYmwP/rp807KgbGMOqvoM
VNH29rWMp/JYm1XpAgcMc90Va6PI7G3YRUWFr67E2/2bgubLvJo8EbWY7vUqrukfP9YSK12uBW4F
pFfAMtObJgm5fKp6NsNcjp18VrN53Tv5ZAcsjr3QU9MKJO6nBzgsPdgHGkbGLp5CYJYfP8H1bYHc
JI0M8hKSg8Wf5jqcyxw0/rMp1OB5aVFCSQfA4xblhVn5aohQfZr7UpTrpB3bkWr/1MVvYaaK4lDq
madmByPOKs3vJkzpVkD2cXa9E27+iZT/M0c8IDkTxyi2x0jEca1dzlFbtZgqq739HAnAKenBHmyP
8lpB4oKXdawWyslsJ1xtaI94C4uUXoEWpK3t2c+qK7xxA7AlcwOvlIXZBqI08vJFL42oO4ZYW+7n
KhTiN9CnGXknMDaRCLoJqZ9NkUaAedoBq8MGoeNQD2WgmW3/UkicjhsgaaAH8UevcUyhv6hoO/Ca
lthIbfKKT6FX1hnYnQhfoQEg/PTsNq0NYk1BdW/djkAG12keWcqBJr3VBkiciFdrRAtmnY/4YOpB
DIShfxygqprPdaZH0+TnCkDLp5L721qVU+PMgR0DO9npMsEGGm0j5cxT5V8XCwTXF3xQ/Cu50Med
ULOpOAyNfJwV3SyeQiAw3b10+jrVXL4VmDlwCQiwL1SAq9u2Viq11MxeexaNGE8lFgTSj6cJN56U
0keAW89iQo6XjdhEnOErmqsIsEEX3ViwdabXj9f21UXF05DUE99Bd6J9xoNdrpy+EiZqfmZz7ufw
k8CkeucpOaDRvDMlmz777ZpluNPGsLpz2vx1YIyCCHE47EBQXA6sCLPWs7Juz5Qs4h15GNiEsqvX
/Lh4St1J+dolCj9s7azYffzO19zG5aU5XFF0QtUZiblrrdV4QUSrmJieawFcetU1Y7pAQ6YGsAAI
l8Duw9x4TUbNCWa1Ts4CFM6XfMFgfPwgt3NA056HgZ8EFOom+lHA/rWUEobz4LDSzVDTfS0vplMx
Tu1WNZvkR6ri4wp4S/n88cjUTpnfyyPjT7SHzy05KnIWV/OvJrnsWq/LzwIRNNwNR6PJ4f6hjK7l
a/AVZe1XiHoDzPSkisGQZ5bzi5TW0PqAW400XiWKTMVJKKNu72Z4HuEzlriR/A2SL57S96lQPfEw
jWGjb0VaiHjbR9T1AgkGJD/Jeogb341hWvp2LWXsx3OrkTdmZXsEyI7LcN6xF9b9mKgPhZtSmyhU
uMSBpoLeQqtJQ/tNd8KxfQhnJME22eL7vfGiViFcDpts6F4Jj6on25jm7yHnUPhsVU1jbyXqVuV6
HJTZ2zRYxXfbzknMJph7uwe4ZA+q85NI0SyCaAb/dWD2crZoD75hK+HV2E9kJ8WpTMWgbEG+WF1Q
6Yo+MFVMWH8AadI5q1ofk2HljMSiQYGNGfYGZu40L7Hipt0TneC+OApppUZA6uVmgEKtMdRKZPyK
JDl1sqB947TSPatEGLDC47D9kpUpmG3KbrP8ZtmF9R2hPcVd22LonvLWKe3tkIxFGtiEJqjGgbxA
L0JXxc4tSkV8FubU7rJEpiBibaNVTkIQaPlgz6d4badaZnBZlGPX6oGngTP81QKAxJ4sq3Q89KKp
MZvvrogc+6lF05+GZtop2t6oYquLg8lzonVHXGIADVGNudnhn6g+pJyDabOZxdyaqxaxRjeYnYmN
BYDI6L+1tiaqE+lQftSqMLPfUfdzn0pRiM96NUmgalYylvRIQVlBO6jFWh1zPV/N4GB3mSSNNAK1
wJs48OJ4UgI1n91D3CThtLWEW32vvKoHpkrW9oVqY+4hX2eHw8rOjbKBjBHp7bQFGqKmXyt0uLxt
Pdf1FIxKA1SmrYALBalrxWHQTkKkw5rCjpfvJ0PmuBBr5fi/Ji+ibIVidVVPHF2j+9YJezZOQ1QM
DgYDsdL4FQ6aTrFrUFHCocg2x6PmFI750k+akQEGM2wtWZmFZ0+fWAh5AT+fYOMxlBT+9grsfMx4
FCWtt0AM+mKlaSIrjiVaXNarZUbReJob1eoglcX6z3mecDOWovbUo9BRxyV7rZImBn9JZ3yNt2W9
LRxhaq8KbYw52iz40L3iVWWvA+jjGNnSpFXfJJR6HJo1SsxUvkOr2qRup8vikRaXwHzQilHbC/AD
7J5Hs0rzJ30eJgshSpR57/X8lwDv4qTCIGWpE1JII/qmiX15U1Cg0NTGbNVzMYViMdPOvYqzabTe
pTcmz4TlJix0pNO2aWOXr0Mdg3hGPsl5m+iHUQ4qrDun5+25jVYEIpycjIjhIvZ++UQF/Fhjjg3r
mdU2a5o/IBJrwJ5mB/mhmdioroErGh8NINBVvOqSLLlnTfCXOwwZYA2LXwQraJtc64LYXTGnNjXx
M9QzIghUQbNP4H6cvVk04YsxqubOMqZkZ/ez84yCbbdW+kS5k6hdpe9cpOwaSCDAzJdyzbUavExb
mYM1Ks45jassCkpqYdFhbuGsv1laa/+jpvaf8WxKuKwCyuM32tN5oUp4OXN9pp4dP1eaE7/3YTnv
KMXmn9SO+uCd5OMv0RoLhYAaaiPnPH3Py0+NhPdMVlRW586JyhIrc5nJ9QDE02+bqnJWYBtd9xFk
+ucyUtItQtjI4MekTw+tFZv/Vqj58/qwH1EoZdktK+/yYWqcq3DX0OqzaKv8e9fXDWpH2ELg+lIv
sM9ZUmFegMBSudeBXX71xSbkS5P1YWXHgnMIXS+Hzh0u0Fw21dkYuvRxHAx1hY/s8IPmkAXDwSL5
A4h+/jhK+cugGmr4C8+Sgh1tustBZdU3ZQdg/Rzmkb7qhspdp3Wsnia1it+qYUByB9mRf42IuW/J
NVFRhzmOXdjV5s6cKRdWrYbnRR9xU4AnenVTt/rpOV2h+RVXuXachRZ+Kns8Oe5kcjcni87CxpxJ
p7eH0YJ69YUpQ2Km4I7pS+GkOeTWzmoQ+oitrVaP6s7xQJH5DqUOAPul09wJR68ybRYUg2PMhG8h
XxnTucvpztJeGIWs8xfTisWmU1S+LLHGSZV5E5TtmO1KJTM+GUZlHmDqaS//+rW5/Kj1UPqgnI7F
5uXwea3jdwDy89nVQplucmuMp1OStqm5AgAxrTS7H/kANeSgOy9+GwvT80fke2Hygy+9dr6jx620
1VSn53FooqcactqE2EdVAHNO6s1AQnvPvvSPa+flfqJnQf4BQopldnOFCLslYOwq8zlL5kjzS6Uy
KCthIjgieJpl2rabrHyD0S/Q+R6aA6iAMIy9/gv3jVKfardZQrIew6nDYOZG+kixiLgMvuf8wpPr
ic/1Vcyxr1ST4f2asIeE4pdNEi1eLSwmA25U0hLO31nAN1sWwRqgWEsdglYUXb2rj5gVTqPks35O
syQ/GxQ4d6przOFab0xrl2ZjeBpn9EM/Xjo3HxDIEZgrVBEwEmT7XI06e0YTqpFpnhuEF93jNBrF
KWyKaq1XjZdBN1WGnx+PeHPz6UDblsgD2B/337V2awwswR1kNJ0HqRSvXaNUZ9R50m2cE9F/PNTt
lLIZWC30LenGEAFdTildHhflYy96qeO6/VIJ/ZtIXPtYktgX/hAO2ZpCc/qv6TmRM00f0lM0h1Gn
uprRVmh9F/VNeE46IzqSJ7qBqjUVoWVoPdqN4xybklATNey7zfjbqWVkXB8AwlAKY1Nevu+sy0pm
+RC/VFRlduEU5YmvjYgQhy3qtncueNTK+XUXO5FWE8uVEiuNCPAgV8MB1TLJ2xLnTETVtM+lANHP
MT9nhVh7SBt076qDCe/rjJseRmqRVlBwJOzHfKGC5Kf6S/QQ+10PB2Vj67Xyy22aLNl0SVI8Cdcr
wg2WUTosICVNCkpvjYwPOMt1Rg6XyeldH3xm3B2odoUN9obWmLSBqRftXgitGp7IALThp5a4Xv6Y
QQZQyewyzPk+9Sn9Ob9XjNqEaUKTygdc1Hyui6R4a1CwyWFOJPZSJB8jSLgwfH4CYkI8u7LTNgqm
tDNG3+ZYeOzawQ1XBPNqGmhx2b67nTkVUO26mmZM3ynfUvrKUCOAN3+O20r5imFU9zOfNSNdR7Kb
n2yrCM0gGmOrP6nGYJ1NWcw/BfW3F8jSpeZnI0XlAM5xBTscQs7g51MUPwhDT0JfqPmUHjBjq84D
Esf9viy72Vphiw100EsS9xBNgGx8LMBhkINNEMVaRX4a0dtpUgOcs2XzuZEaVLIh6urfInUzdkUe
Yomeu6qIX2Az1sp7q0MtfZqGLF0RKVdyY3lppR5DCiynKDVyxEpnpf/Nf6b+TNwsfnr2KIw1lh9A
PyjXjG+KmBqkH9u6PLQdN+kBgrnhrhMRDjBHY234ZnCJVOu0ncvOp3TXwfWjGGugWDBhx9nxc3ul
D60FG0bPqsp+nPJoTn1VnXTvCVasCfdORWX8ZFIvSd6sLi2aVUiGKYNOi4x8J9Fvpk4RL76DlllZ
u7YqCy2g1liBa62GFH3upCiGh2aiXhPYc6+NnyFEZOHBTbVRH9cwyRKc28jxvPo7zkMjvJYmKj8P
Dtyj1RSNw3aE6mG8yCpD18HQ8zbdpMTYsU/gPSGRguvLYiIezhJyYeV+tSlv2T+bNpP6qseM762J
FrGdHpOQ9AhEoqyg1WqTeSpAo1f7MkYAfogMxd5UEc3XmPLTMCJJAFjyZ0QG9yUyhuY70Oqi9RW1
Ljd0wD3rEdac+9C3s1OumxBtqK8UviuYQL0Nh23Wae2tHNY/RiyTNyVfxnCwfnH4993zYAn5OChZ
kq7quKBdMHC40W+0e/phCTowX/MUN4OnrJ/tcPKdxLbPbki5/5T3BVWudvTUHVEopwh1iEw0g5/2
cTOtQXM3ySezNaTcQPLGwxaGjumhhe/gGufzqEhar+yC5lFgxUppbOQo8soPO3sYd3XCYmPfZIVc
O07HE3UJcgMPadz2X1tIcD9no9F+5RqLG/xsaspTN3rd9zKEO3wqwzGt8JUu65U1T3gTmEkqnT2I
B6vYqzKEZ6pUZfIVjbSu+BW2bm9Shhh0O4DWpf9sTHSYdlk9eKWPzUaVr0Q9OclKi+kI7qVi5TjO
5aIwn2MP3mGQGa3of4bdNGaHEUzg/JIOVq7tymbqidEsW8m2TSYLy9f72vosWY9WULvcFrsMjgSN
RVgpHUD9MdukdQJ0U60jaNIaKQfyJdKJ4pU6utCCFAiS0cFxcGxkBnX0INy00EOqhiAhV33Ymo9I
TTpTukphkCcb4iOb4qSZ119RUMK3GNqiqAZfdRpj/jbz+6e1kurxpiSAsN56IxyGhzGkhBcUmlu2
W1nYA4zdSLc/Q8+3StL4tn0YmNXBWjUT9oJHo461eaOPFEbgFmtpsZEoI63hndNAyNCl7wO3JSc/
e/bQcDB7aWzagWwyUa80RPw7H4sEb80v0JutXfXVe4aI0/uc1uUb4Ndu2I0eH+gx7CdH7qJGnZEc
SHDQhjtndT/q0dCtR9VInJFYqs31YEIiIz4Ar8eLhPJkLp1VI+tK3yralLjPcS3b35XwUsV38kp5
VxAaGI/D4FnNujFC515v/bYiQZJMb90isPyTqV6FDPS7dbz2rPDFqrBuoJBp9zy7RxfRHxQlqjai
Suw3jHGcV5Mia+zrhqg+KVlsWneap3/4TRd3+vIoUJ+IzaieqdddDcdC2rhJx/DFhFyxMQqzfHSx
HgsStcw7auxlstG1UlmJSA2/5Tqki0Rrje/xNGjnGqKtdyfK+MsDwQ2hheigHUnr4RplNxlUI11h
Jq9aG1knlYrctyH3YjNIkL6LgxQVh1VDW5sQXZ+nQxRp3FEgqsIvlo60TA8pffuvUSUqbMuHWnqr
pH5XUaVp8DR5hD0rjfjo1MVWWsMRdssnaU3deQyVrEE3YRB3ZuI2UmdYoBFAIijjkOtdBXctcgng
eo0zyFpipzmON5zp7mOWz8WjbVcv//6WJCPUgYG13KZZoEmm0tA746y4dvddTqnl4yE4BBKq+hQM
Vtntmka9x0i5zeIRtUGVieIchCzyysuXRLox19Ixzl+sgXzAj7zG3AA1Hj8BDO49JPRrxe9pbEF/
79zqTrqwzODF2qdRjQwXkbNBcnmj8JcUrHGrGN3zIGqL5opJK0XqcGBaw0ILYMBKYtfNFCyDWmN9
QY3T71XN/vIIYB+RqiMrQyL4GsBEt76V+NGVLz0oOX9C4oaalFbCCYmQZ6U7PaO/ogrna+kp3hjk
mTX+G7SU9ewuRSoIQYg5wou7qqNQw1HHrHG6F/IMY0s/Dwqq3aHCZUZpee70tnz7eKH9wQBcTbvD
7l7SX9QoaKlefnOnrns0qcbmxY3QrAA5XsIIa0BNrrIZAAG88Lqzf0eZl3yivaAoh8ggFtFKtaXt
DnewQsA/zawgT7hH11ZjFu/g/bBejeEU9YHl9Z26TZNWnJwpKbw7i+Y2x1y8/EieAasiHnedBEW2
09U5HOKXAvZ/TbQ+eGuZa2ie2uqorE07HlccF6jnfDxttyuFdB1CH4Uf+rDqNfjfa1WFievrF0ND
xyaIvbYqtv3gwpWCoR4Tb/a9ADU6TuKryIZGwDXJUOf5+CluDyUKBzqOu0hGcltcP0VD6ysXYM9f
5k7T/oe5TpwEdSycYIgrJdDlrO7/cUAP2P4f4TaT+wDm5uViadQuVTwZ6i/aYCYPjVCnlUhM60Dz
rzkYqXvPvu9mmgFXw+sAr0rFfrmlL8fLQs8DIBvndH3UVvqdo7g/+i4X3814RnMqHb9OVmfsqkFV
91lS3bWMuJ5gBE4hD9Bp/v/hr30ZPOxSrXzI22cF8aX4gCBCmz85del2O8vTZ4pVNd5md86A6zXN
oEwzzlbGwkzFVujypcuoTIo0d92nDDWSX31P1rzt+CmCZpCJxNqWRTtsDFE07Z1b5/r85/ilNwFa
TMdxlJri1XSrQwtYTaFDAYDF+1/YF/ZDXc2auU51T3hra06Vb7ntKmbQ2d0U31lcNz2LBbaLVgCc
XP5nUdK8fHGwem2rWFb0XJWN/CF1BVZ+ORd1YHR59i2Hl7b1zEh59ipMuqSZDW/wWWbfJQC/V7u6
CQp5FroGtGtQvwRXdo0pUxrss0A55M9akUwHVAWmNVlUugubdj4aWtTa/uB5EQQDIoNt6M7Z57Gd
0XX+eMP95TmIPslBF8lPApDrTlWaaMYgKK8/T6Na7ttpKh7NVjrkgYCTfraZq/1wTNm9ILClvFOg
jNZVYd25I26XhU1dCyU9AmSKc9ctOy9zE+xJRusZ8mlYBaiHp9WKLEF9a9XenFaxOZRDYDpJafsA
WAd9/fEk3G4IarLO4oMN2ge9l6sNMeQzDIgGha3eMIrnTJPFZnYGL0AepdrmhoCgL1AF+HjQZa3/
915Ey9VF+wDFbrz7iPeWSfkPfDJULGOsi2h4RnxtQCE8LL0aYSVL2VPZuQcnvjlnGIa5JfaijbBs
gcvBEpAKbVNo2rOr5gM2epRw/3ii/kZKKNxEMGHuvN31wbq8FxLDFlgxg4bNnzL/f96uK2QnUgsw
F2Jg3k6Oc/mAmEQyPQL1gNcSGtlnuufWmhouIisoHMXunY/6t1fmVCfOgqsInsq4fGWzmtB6UBv1
GTmTKERxoR2nx2iItE1YJpq2z+lN5nda8jcLmbeGYMzsIV6BYs3VmAmYFgQ+JvXZilAjDqx+7naU
VgYzUN3RMU5UkYqvVATDIjCrMP718Yr6y5wvd8mibaubyA1cjV6RsBdOWBvP40xm4zdG3H6pYXJu
sv/j7Lx648a5Pv6JBKiXW03zzNjrOC4pN0I2u6veqK5P//zo98ajMUbIC+xFsAHCIUUeHp7zL22X
t3fcXsmhiKhSjVHubIJiWnNHvdrSEAVlpwiNDU7xlUoxzYZKnRRdf4KlNbRbM0b6+ZhqruILyGDx
yhZb2sRRACdkqASud/Ktt0QbNFGhU0PyvKcCkPy0revesudtW5rDPT3Qtjx0TYo6Tx5ErbEdYxtA
Zmmlo/I3ABbE6iCp9cZdV4AwC2MvTved12eZ1GGLAExtahMFu3PbTGrl7JAAjPZ0FxML/TmLR1rl
dK5f6U20m/Jpnhp/tsGyZhuSNXC4fRNREo+rqrc3DTpt1na05Juj9cz2Me7HpF172MtvexFNWAtS
eo2dTkJjLq21oKS2Jd0k+ymbRkpOffmUGCYs6zbIzW3ZBbwmYMo45y6uyl0ztsPBxKXhV+dG03cv
1PoDqFF17UfJqLL4URKhTIZB61D2TS6PYGTqvRUZ6fyECFUuDjEq6t59p+h5p20yt1AOLHhFlbHX
am9XtWhKHUKiWPw10apCWdkuV0HegHouTfRYJslGl5v3Q0QCbxeJeSznJ9S4omzrlFGwjadx6jeO
VuG8JatjCY7R29uH8rNhPWg1pNHkPFcoebxCnc7US+3JKWPIhIotbFDqZUTVuq6rXrlvgGLtm7pt
VxpVnxxG7jPwL9xoEMSX5gmjsHQEYiP1CQBc+p8tkH2IkCHsASx5ar0yy3eExeJTQxVmQJ7XIEiX
BFUuu8Kb5159CtpZ/AgBJyBxSKJfUOjLoi0QiDk5A9wftlFXwSGtw4GGhVYk4qiBLr53hTP1X7AI
tr/3emog7ajMKIKNoVC3sJyTaTdUdCOeO6DZ6KxFIna2pevUd/FsjT1GBFXhbc0hzuw7bGol6h0z
djQ2IsPLo5VX0SdRnlqVbIwh7A2xbhFntcQwOoHa1FOVeOEuS3N7Y6Ok6/rCMKo7SszITs10eP9T
isi8u72d3uGny4UGhPC+yDKFlPvtwzY2weqlTRPoT5oHpIaqqZcG9aZx514cUTLLjOemT4bDiB6B
+sDzuXjweMNlfkrJ6xxGszvtQlR7rV2kKFaOV3g/PGLP6uorO+KT65dLRhY76NHSNFo8+7XQmgPk
+bQnMTnqm14ESbJJm7Hb5IqCGZPAJOX59tIsrj/2uQ4thLMthY6wvJG/6MPKqEClWwpKwalR9Xof
BJO25flT7mLDwAO3qZ1t74IN6Awl2CRg5f8s33gfXhoWwUshoYf8eDl8EmTNUFJSPOlGivNZgT5A
quUjg7rRt15E3sp4i10ox8OCHAgsgBwQWEuGWB+HqmB3RucxVPIfRqqbmym1dJ5SXZNvAlEmvwb6
UAdT6bM17/dFUPu/sSkcmlSzTIoT+uVc07FW2IKMzUMp8WMR1SdaPwhOOtX8vR3y4m2MxPjt9vdd
7Kj3QYEUgCuQTFpKs5eDQlsE/Z6J+BwHEBj9OOyar+ZQYyfejtSHE+RX14xXl68jOSavIulGayE1
x3v5csymIQZ4dCHPQdpHu6aKApyO0/aL4eBnb8PzuRMIWm+6NCi0jWgH9AJhmKwcpU++NAVLVJzB
HKgSHXP5IxJkj+sGMcOzEYXGNw8Zx0elHPOz25vol1tBMp48Rxm2loc1zu01f1e4+BBu3hcASQVQ
ndQDQX0tbs0GgWdtNtrkHCE2md2lQMxHxDLpU/gF1h6vIkPu2wc/PVKYqub5WE0R5ysNFXRV26H/
jZeXPu27CfFtDB3Iw/IBYhoWx2fE7ZJfZEprvKjrzSlFfiQhCfQnFP7FPhHanHLGVXHWAET3jwlC
fomP2CzaleiGVwfh4F3+NTcViiy3V+t6ZKh2OOPALQS4RIHl8kPZRtK4SVpmZwMqy17URY7Xt4LW
OW3TpD00ZZ31p8QUPL5uD7ysbPCZZDnFcakVSt718gXbpgjohjojI9SBiFM5oAnp12GlI1MQhjhi
207+dzimCJXqeR37oKzsTTe6zT9aH+YregKf/hoKpuBjiPvs2cU6NFAkB9NS0nPuoojha/k8n9q+
p7lrdVX1WqOI056nVMAjRuH0Z+JESb+l74FctIba6O21uTo9FFckdo0PQw+OTOzyoyjjlGH13Ib3
cW9lb3o2J0fq3QYO0uiG+n1ajXd6C0Qf1592JUTLeV4cHoPHGN02yOJAXai7Xw6NA1jdmQiDnJy0
zHGFF8FeMQ0UTk2jP0dptWa6czVVNj5sTNCZlPmhti7WXYtoPRfGlJ6GqC6hOQzWo1WX2sPMb2QL
2AFCru23IG/XLDKXrFro4oQn+jka5DAC1LKOKa23G2F62akZEYvcpZMrkifD6qYRpXGUJWatVJ0N
NHbeIW40FuCFYHZhz1jgRTKpAjCfPXV0gUXaF963RBnV+ZDOELD23N4ZMl0BaftaeL86r/xqauy0
JmCwUowxL79PNQeOKJQ5O01ePdmnMBp0+yssPleVYcxpfufELSwPQUBUK5WCz4aG2s0hoTKBrMoi
PaqgIwRlG2aoBeTqX3ybPN4Y2ji9KoD4Eshu/X+hGk0rG/L6ZDJj1JR4H/IwI0Iths0DzCGEC5kP
yhCFAGNIy4M7FcnXqBwKegi1XR1s4cTx1mp1mo8QrjCeUEz7ty24+26fzE9/DVaPlKLpQ9rkM5fr
b+kI/LmznZ1AUkVIrEirob6DYWYqXMs+enR6vNdCb35T0yHRfXOomoSqXD0nj0Zkrr2YPjs++CRK
fLGkqC+1D+xq6Ho1V3MAV8O/sd2AB8LxzM/LAAF/iCsexUcM19RIb9e6v3Kmi0jhIExHOsWLAl2J
xUpAOSObc8zypEQAm+1IKye/Hpy/zaYMX2+v+mdDUZuiEE8JnH7zInfL6hnmWIp/yzBpEwDN8C2Z
RPdgBHawkjx8OhKaAjQaZfaw1KS0Jrt2lSKsTqGi6vvZDp0jKi8YqeVVOKzaHV+l/xQbeWaTEMNL
xxFMft0P6X8d8Bc6+/mk4FhyNACtQXPNmvhpgmVcvjSjKH9MiL26z11vt6+GYpSDryIkdPBwmzAH
v2q18LvSerN5NjPY4NheAKLxY0/U/w5277x28JW1faI1hrrydPlk5xGC+CRARIigy1ql1zQZNgda
dcJBgC5j4uTDeExaO/xrUISmbTRwu88T5fMKc4XcHf6sVCCjNxAAXuPcUxjELTkMeIPMUWen1amt
8+QRSr39pZmb4YemDmv9huuZMhBtIBcYivwgiytKKUVvNlPRn0JQrtu0RX1SKRCIFWDpHhTFjh7U
dn7t9HCtAi5j+cUJA+1AoJGOobB5ofYutkfRqw41yPaEI1B8DwkN4Di1InNlKa/iukSOwBWgEqdh
urp8hLZubMe6KrrT7GTabmyxQihCMR9w31I2rRDN3RjW326f6Kudj9sWjCswuqYs/y0Zq3bjpE5l
W9VJ6GqMLHib1TsQReYLVF6JkoKO86WshBWDlA/JhVORtf/c/gmfTJucg/lSjQVcYCwynaaEiwFp
1ztCgnSOZThgXaPp83xOXCkUUwLN8LOu6O9uD3v9UW2SHeAyTJqLdFmJUYs0sQYS3FOJNUHka72S
Phngs7e3h7m+qECYW5L/IB+elLcW16YSV101o8p+ijzEcV7xp0EJHYBiWb6J2dNGf4qTGAUAwOjx
MWwMpdujJlC8uCiQl+1d1SH4+vX2b7r+6K70VZT9DVrloIYu97OoJq9HZb4/ZZ09gisEGOFXZjoe
CTIFbDtvTP8NkmDYIW1SHY2WysDtH3C99vwAKjwkthDdoMVc/gAF5K8OynE4aWpo/GNMitH5SmbO
f3ygaKeQGnB/GIiwqfJnfAjrmT2Iqamc/tRLP5LMyN4QfHZB+o3Vvdsi+zNwba4mJgb/6mW0oKhC
GdMmDaC/sCxnxlWLfYetj6eJTfsFFUEszCWGoPPB+mPxpSA49BI7rWFtDfTVyRc16cIAoHfaBpYR
6v7IqyT+y4qV6FT0JshZIJqAjsG7JWR6lPCcba6NgbopotTFZwJ59c7HBMM0ycIaZJsdRyTPKjZJ
MMPzVju30t8DZeTR7XM44UH2mIs+qp5Td/JQ+7cnZd44fdu9hB4NVD8ms66e6asKc1MOcWyCLYRR
D5PWde+KeEq1n5rgKfzv3GtNuhkVcG87WNKDfa8SRTVfjJSqfUrz2BnFNlIZu6zsWjaZUrbf2iCs
3hCPALRUW6XxixpKA5YJoZRJ91XH0IotbWcblGuNIiK9gS47VGPVFt9IQZV/C62gKyglPSNszUYL
1K/bqt+aPh//ozLu3WOvNrjoaWmtu8WGY/YOvdrxiAktrb/3xhjWAOUD8WomU/qS9k4yInkfAC62
+sbqt4EH4PpQorj+go0HQqwRYAYQs9QfqeIgaRV9g00R6IekM5Px3zTBxGM3jlCoNwhW46pnQoz+
lTXWoIBddQzlwXaz/jlB/6P+AeWk/yJFVYKtMK1K93tnDufHyq10bIZ04Qxf9CoC34VGWvxMrw+D
gNAOsnRn1lXtHrVaymjWSY7YXhMPEZUUYOniPxYpJ+uriqjYdIkr6Yq54/4Msqxbg8Jdv9dMogZf
kUolH5N32+WpmvV+tEk1xck1BvUNB5sQaHgA7N1P8sb4rmuZOkEoxvrmwcicUQ9oyhtyg1Wd+phZ
XlhvRNB2kl5Lw2aft8z+mEQz0C28rnP6C4NnVPNaHJa56eJY8mtReiNv5UW/hAdJnEA/qXFzctBV
ATveBD3S0Ul5h/F29xrEzviVp2eJIJfI/2pQ57xTKIGc2lS4P61cmaeVustVhssy0uAGP0Tbl0C8
CE64S4Ju1m1x6hCe2yQByhT+pAzWlpbatHLXXdcimToRkLIrw3k0ky6/GbIpwOiQAjlxvPlQXD94
spRm4/1GAL//gss7dHyXsjOo5vxrNNbRPsggDf9pVg/uFfgwfT22DlqkMsP7EJA93o1dHzSoFzaT
fTBH0T/kool3mVFqK0Nd1U9kuZOSApUb3hBk9pdD6dSMyDgGLEKFXj9lKe1tvw8nIgMNtFrb9BC/
vt++1a4SGdk8lYVDi1c55aLFwciqwkFSV69PphZZT5hBlcdcTZQHvcznfwFrhxQxqnRtX8t/9WJf
SyQQ+F9obJTzkSy6nGjS08n2MOM6R3iIhH6Cj8vPGVnh+jDbSfsb2XDsz6zYasRGM83p7wEvvGg7
za0Sf0+mQF25c6/WHek5khwqIvCaWWGZe3z4xHPWNiRVjnVuwtk4zoCH9m1mKltN7yTqD4XF24su
v+Ni+qAsJR6Yr0xrbTH9ubcdYYrIPIseSAj3wfAbrR+h7WerN8qd6jbJUxjFVYKlaYrj1O3Rrz45
6lmyiYJKFJcfgLzL2ZrIUo0a5IpzYHGIO6QtUXoWw1lYVkN7r3TzL6ZXKmsetZ8sMrBS3iQU7Njl
S/kuqx4Nt+9c/VxOJJOwLWLxlpEo/s6isFDfElv3/jRllCxi9EiRtjEQjVi+TeiFFr3iBdrZiSf9
DVdVjF9mTYdR6xi/Ucv0AJthVHVIU1M/mDTLqhXg4Sff2YOoSQAjbgBQWRyucGhg0sEuP4s4LL/n
QK2fFYp7W0QAlTuYPuoxs8P6AYH2do3CfRWpSR35vrSOKI3SiV+GEhhyVF887ZxOrURrhPr8oguA
fn5IlXJFGe96nuSpYB5kp0oKQSxSY7OPm2AeVO1ciyD8ZpU2sQovKSP0p2Ccf1DjNjdAv0IBAr4I
19Tory8KmSZ/GH4xV2C8UHy4Cc6EClnsVspdWqvIvdAMt7cFUfVO8ari33rO1Gc0RPXhOOpjsvKx
P1txQA8SccF/9AIuj9WUozFbjKz42AXOBvoTgP5cV9Q7YNbOGhbokxWXMDrKuO9v4CXcLMztXLVr
vCsjDO2Mc6e6JXdEHh7pRdoxMH8TfpaSzvFDFpTdmlT09VEGV0rVDgcZniqI4l1OFc2nqUTu1D4r
cyCUTaiP6bSduhgD3graWFTp1kr5+NMRHVo9Nu1QCqiLiOlaQ+eVlE7PRpFXaL4VIZwo5NOeKk/Y
O5xL9LvbQfKTr8nzngoTNzKtteXXNDstUIdsgN2sZd7ZmBFE2OVKGqg7q2jrlcE++ZrITNByBAMu
i8OL82MjsICovqOfU/AFj6OR2s8JEo8nvZ9rP1ULhPBaK41xmAuclaff1TxJrdC9hZNEVLaBsl1+
yqE3W13kc3lOytBs9mo6wscCRmC1vmPMhbq7vaxX35HCNzuWI4k6BpUpmfB+uGlVMMakNmrNTNNq
ixpzfLQcNT3HgPeOmTEWf7qyMG8JgwCSEOq5RiPZInFC/O/E2bISZV/VnEzQpu0mAkmwg4ynfUuV
KH7Vst54uj3T64VFQoPCH+qrUhp6ib32esXqLX0SZ9jZ+pOKFtRjquTpJqmdVVT91Y3OLKUIAQo1
fEGQxZerGuVEdi82xZnum3u0wjY9CW7zjVXDlZ4xs6x9PanXKtCffEvUOaR8Lqgc4J+ypvDhW+IR
l+dFOOJyAI023ODlrLyI2vKe+yi3dpPidCuJy3Wgd9g5UmSIeULoWR7KOULuQFG09qwEZva1NuJA
/LZV7LF5zNkFVT5MTc3kDZxt/qPJA7BWXFaIZfiuG5c0dv70CxsUdalE8UoxqCMv8yg942hF7nQW
eKljoSRhCuH0m7RtLd5e1+McJMZ5upIxo9FHpnq51GWbd5HA4v4cUkPIj/ps8zjv1aA+6INUBEGt
0x22oxE6u3q2FfGizqQzsW+VJkKY4Dmq5PX25K9CFr8IV1IIZtg6ESjl9v/w8SsTgbcojOdzNbah
iz2K1mT4I/NEOs9WriNfh8B0vAmjIm4B4VrCfbn9A673PO0PqUtBn1le/osfgDqcpKfjF2SKNHwb
XaMrNnRgwMPNdayb+xiE9fDTal1jtZggg9SH9J1LDzgaZCVeau/NvMXGJ2C1Fu+F8FFSaOdz5vAJ
nHPaNeALfKUw9brY5EMZpr9GRBW6XRjOZfJVC7PUe9YS4XbetrIs3Dfl1BxtJaIvN4vk/FH7J80G
jM5vXGqgjHIIsw+Gx7CdPLPBtUTh4ejHUds4d26pDI+guTBJozI/hra2m2FIR5k/105dHqXgaofJ
xpDPa8d3sWVYLbYMCRIRg6QBkdHLLRPMkPy00tPwCgKajjZVGjV3Udb1AsSjM5z7yZoeLC23xL7q
JwzRbm+Y63UhSEmRMl7x8hm/pAI2NFc11kW/r10D8Ts+g81lgGXf775wwgNivmO296YsTXM/04ai
wgMkgZDltVLL1qhWHdlkgPi4j1gQ+BBgNSSijNbJYh8VWaoEkZIY96gbxHc4BCLvGoHurFYClXy+
Xo6DThqNEgiJRBFu+cuFz1pvwie+cu6dTBlhPnYOshG9lWJanhUAzHZ9XpQ2mm1zi9YHsgfxph4b
J1/5GYsbke/Pz5CtCyoO77C2y5/R0deujVJx71PLQlQkV/jRPp72CGN4hRWutZivt5sUlKXTxx2F
YNmyReNlViuC0XbvgSOjpJFCjziaSlAd8QtON3UWj1sHXcOt2kT9Ghvks7FRtKW9STGHlrP8+w/R
Me7qvBr7zL1XeOknx4LSFW2oYNCPUSpC5Q5LodDzo3gqniW0aw0Xs4iNcqWBGUCyk0BJGgkygH0Y
3hyrpJ94kN4rCEDAdEU4k4hl7WdFazZQnpS7JgL/f/t8fTJn5HMAXtPm5GqwFkUUjYBvIT3t3fMc
T+otUlQthvRdNW1t1CjOYTM0T+FkWk+IR2hr6NvPZsxrF/QV+Dei82LBQ4DUpNXMmGNa7Zzey+6m
JDAeYLl+a4qo31FBd1cmvGT6ajz1JFaSdEQ2/ZHtvVxmkG4hUnvT9KCmoYHoS2I27t+GGmgvpWXm
GS/t3sv9WOt7+6UA9B1+H0VFg5I+TPwldzPrGQnSLPsKjtwcN5kVTpbjT6NThN9auwug/M7qrHUb
T62mA3ig+Q9Jt0wAZWs2CBgQSfldEkrGaM4qU4nsh85JNMxhKq1xXmhsap26cRJEK1/a3FBbWjbB
SCsIG4Z2VDdNZxj9CoRuuXnkI5LKG51yIqJ9pdtVelBrQ6rgD1PreN029JQZcy18mPH9VpRpOFS1
MzR3U9Gp+U89rrxxNTrJKPgxSlIPwzyS3iLvIPiBS0iXqdtFMDS1eu8h9h1uOzWuwrs5AbvmJ13t
KNsgnNNzMqlqeKSqqb2KoSCI+JPRhNbbUA6YMW5Sj37XXwKhHxeTx6JEdLxRay8IfIxbxg7j11ov
HvOaHuaGAe3mpYIlbu8yDVjphvJKZDzlwTBbiBP343er0rrx6EBVUTdJI7r+EFp52e9CMzJgBehq
+NiQAEd75Ada/kfmCTxhjDlrBJrdva7WtK9yd9uLrpAPOtzCEMHoWDyUcseXivdYW/m029J0q1gN
RFy/N6yx2ZnDkGlPmRqORxFi2PyoGY0udroRGeZ26OLO+ZEM8/yiRsC68JzG0fDudjhZnmiED9GP
43IkXaBWuSy7lxUoSRiF0X2oJaq2t1BsegxrQ/mrCSZ9a+V5Xd6Raq3VDBePGiDHsvAus20b2BjN
+8szbcwhavZW5d27Rj1vSiVtjk1RMsdiGu2n1LCyP+wvMCLpEO96GZ5IA5ZCeYWXGEqqJxCFCstF
34miRtdaw5Z8rGpWruCrHIjBgOmCeGFyLudtkYOhypSUjaiiB0Bhs4Y3eAzUK6LVaqBZDSWFipVa
uts6mVrhk00gWuG0k5puYyuKzvIUZysn/3rB+UXAgGiyyjVYZqtN4NIcDofwoXCF9fcUatkrD1ga
0Y3EdGqts1Z8X6Yh70tA2HNxzKTe4i0uR3KhMQaRFD6UltGedYbd0/CLT/YwWisp59VQtHDQnJDM
awpl9PMvN1MX9QGvEFu/FwD+/ur0ePwLf6p409bNmvvw9VCUc2Vrk08LE3Jp9C16V8HmVDPuzQnC
2+QlWL0YnvAeiGOTsrKNrqK1dP6k1snzR4XOu9xFqo5fcUF34xwqTryTMuTgAcrhhEfmfKj7CpVS
ZRg3XW+tlbWXqSwPTepxyAHyFqYjt3xzI4cPozVu7XPmxbWyaxuIdBhAYHM72UQxX6mweh3QYPeF
GY0/vGJyvtyOS+8914t7gloLjWQgIAYgpKs8pw5TGyknTfBUQYpu08yGgxhiZATbKg+ML1M5YfBT
T1oV8cDStXCDrWWu7FlIyuSoemW28qJ1diUecr3XyPuzDmqYMEvdQtzKon/uF63tvcHEtAvfAGzy
FoSegcbb7YksXx9UUQGa4C5F3QhYy7KkOg6iq5CP6h7UCB9kRPYNL7sPa+idv24PdHXCGQhhD8xS
qfxJtOnlKQB1AQVSD5sHSiTtqWsc7VGksXZCbsb7r4Oit/vj8bjDJRKdgCqBYovx+kYTmh01D2gZ
lJvMDPJfXMjYC6RG/iWvSnvlpro6eqAIQUtJXBKUmWsrciWxENm22gd3rqdTE9sBV6qdzr94/nUv
t+d2dSvKsbgVQfURwgjgl3MDDOOhv+62D2ot9ActGZW95ybBWcOSc9901vifHo3Tyk65GpSetKS2
I6aDh9WV3e/ghDjDlLX6EDrzjEaNhaQiyNOD1lVg7MD5OBusAdKft6d6tT/lqCSnlDNp/lNnu5xq
MJV6jtiN+oA6EahCxYqnHyAN10Qyrr4esZLUT/IWgDZQO7kcpqJRZhqKpT04As1FXy/M/Ezks5/0
wdH+dGcyFq19YLsQBWnfLHamqZJGx0qsPYwxbkWcATzBq2w+WbGnwOC0i+rt9hp+NjlZOETnwpbo
+8V1X6kxxbCk1x/wIvJU6voaNqozaKtjQ6Kztk/eU5WL0Mi7nguPTIYFwvla/pwP787JLWpUs630
rzkITXeLuGhsb0cv6ej5oo9Oiak2PPTwLPFWVnb6HRQQMoC4UdqWX3pqcsBxzFM3eji2Xw3gStUm
t+PxUa3jDCU/8gjlZ0+5t/FNxB6z33hjsBUn4WT9T/LTIC/2GWTbGq/LLn8b0sH9KkaDVBh7ezgA
CI3G1beanvC8Zjz5jty/nLmkOwO3lafzWnc4ENEIqCHUHuzUVhuPpxL842Fj82aDf2pEbny2Bs98
pOAWQvoIQ/NLYlR6vU1Mnjg0KrELP4lRr3Rkd0aXelNiOaOf52mT7ZCDjLyNW+t6+lYOeR4VO0Er
fbjPs34cms0U1qmIfCvWy+4ruuTh+IOEHy+JoGlHZSXavZNqPkyVtp9ULKHyLW9gfKEW5zIJPG1Q
Q2hNVV5ErR9Sz9w6jdE5PuxBCqBR3TktarSZE26rYhL13YhpS7rL0B58ccc6+aeGivY7V9qC642q
gbnRs6g7NLTbVlqy2uJNx2+l3kVgJrmk14R52+WGrNPQwq4ump4pmdQFBlgAfHx0ZDFTdMjJBh9W
aZnga5FRGCkH10JbExP6/8xeyb9Tt2umM+lU+Qb6Sl9rmi+uxfffJjNxibrE5fdKayqlw2F03oj9
h4O7FlqDX/UGZye/Lqr8iAoTurC3o8GnI5K08OjncEKhvVyNwvSavlC68TmLA8gdaRcF98B2tRTK
R4xqcDUa+Nv8f8YkI4UVRuhbyvx1aU+W44zjc4ze1leixvSdJ+fwTZvQNaRKa/53e7xFavq+qvQF
+N5YLkqgy+Uc0UJwW77j+GzO1ilsiqakN5FNr3rlKPXWM1DfZAc3X2qxSnH6bGiin0xPZUtsmXeg
IhW7qWimZ7zMmrvOhY/hzbb1u6zUZp92lnlU+9B9hXvRvt6e9CLMv08aoCzsFkTBZX31ctJ2rgWu
2zAyzMP0yRzI6wDYatpWCXVjBevxyVjQqdBQ5BoDNbVs/IRV7U25Oc3Paac137XRbc+Bo7Td1pwR
EFjJPD7ZsQyG0AKMXGrHSzA0wop9Svtpek4rF/2R1m2EdkTRuMOWXu2iB5HW3lrh4dMx4UxQMyaQ
A5G6XMyhBTM09i0TDK3fo3CHaoMKtqfsy1SYOt2Apmq3t7/fIsGS308aoDFBKfECi/RySFe85ybz
9EzUjDfQapONJyZ9I7rceQ0GN7yrrcT6fXvQzz7kx0EXqaRGxxT0qmBt41Y8V3r5WDSp8ZZN09+3
B7paUKkZASYG4gLFPf54OTurxhwHWfXxxRKxJag8DSqyulTK6n3MNc4tCYJ8zSf5HVv18ZpCjElq
gRD6afgQ6+T0P+QiTV3NWuY41Ss+8lCM0JziqTp6IFh9OrT5l7JOM/2IApl+V0dao+zJ3jX1WOh6
5x1CLuT6NGvfHN5p31CRcL6YOJCgFVvN9zU6hHWLQKODfjNZmxMh8jDak3qYagMY9KxYCnxCNHaS
TUfDKXoOzWC8A0KOvSrvEkS9wioJ4VkiJfPFQBFquCvDQLz1cUbVmEtn+J54PCj/GaIxnH/h9VX9
U6LDfT/qPWhADKii5lBXupve3f5S74Hi46JJLg+wRAg9sn1wFUictGFVmcrryOm296LRrG/eDCHi
VPeg5vbQwAcIrTUJ1Jgo6tmtZuD6HV3G6ESX3I5Pnot/hq8iz/MrV/py7aQsC1hUrSRelKIKJH3Z
hV1AHcyqd4KptiHiw7fO9hFq7Q5skGkMDprosV6rKkvptokx93+PrZ2/KZk1OH6EUkR7J9CATf/w
ggNWjugWlWtSe6QNlz9IraqocdygfdUAFJo+skTuXgsK7L4CaODpNm/EsBIurkSE5ZhURSUJHvgg
mf3l3g5xzquHsuxfh0LrBjTOp7xD4sPMik01zPAaHC3t//F4W7ib2m14uHnDMO7nqje7u1GbS/RB
nDxpVmvojPtx+8jfxbuUDq/BZUQt8/J3jdXQ2kYwVK9O2+cP4dwFd9RYw1leuavwi2VYYTBJXOVk
U4pBym5xwAEE201QKc0rJjXG30HQub/N0BjCLQYMA7L4DuYAK+djGacZ8v0VRV0BCgFXxOX8GqOF
+enU3auSG/NGeEX9RkdB3UNnHH4Lwmd5zuy+HFZ0pZaJhTSOpl8uO/qQSOhnXg6bN7Fll72pvBiJ
lzcHvbWdR6Nzmx8aPBDTz7mWCKiFA4hrTsq1j/rOxb34qtw+PCB5esHU5MQtFzqISz5f77yomXyu
WaObjT/mhG7V1qJx375SOSrObj5YbLkyeCXXVay7CRoqTzmzTX/lKNx6hwG/LvcwIT387E5JNm1T
vdGa3Wz2oEUgNpnFFiqEjkryKAobpYTOFXdmUI/K4Jut1wzjIYryWLd2QdV0iq+l2tBtxwr81d7p
VO/VnWKekHNQiNgXdA12itlH6SEt2QnSzbHudkOIMe0B7XilfcBq0gMKgTnlv2Oeu9W/QzJN5vPU
QC58sprJZNwemhI6R2qZhuLBDtAZ/ud2xL3axLIcL1GNNvQo3s6LHRWrnVO7c+i9oBhWtCfHVMIX
MRb5uaLJZe88wflbCVhXm5juLGVvthPVHFodi1dArc8lJrp1+ToWcW37LbqTj+1UZN0u53Fa+Vpg
jCpoFWwY97cn++nInFVKc/Rq0Ue+3MdI8c+aEvTFK/fywEmpVB+UbvdIy0P9q0gmyv0ZltJ/OF8A
J54EN3J0DQgOyxwyiBK1NMZSee1SW5h4y+rVrwTLo3IXTCaqqNYUPNeT5yorUXqZX72PS3GflE7C
5Jalukj0lEPHInxTrKB6VdFK2oJ7cZ/iPip3txd2CYwD28gcabuDd6fOegX5mQbNrWpNUV7FWDXn
FkO4X30Ag02JdZDYWo1Pcu5iULrBl1NNUD3V7GNrObha3v4hy0glfwc8Qt4hgKC4ERcXQGqC+kvQ
M37FYto16J5m8/esyYtdWQ2D8M0mNONNEXazfp/HXEQrn/qTdSBUAoaUSv8IOavy931I+sYZX9de
G5O3jjAjaYQ8S6xo3ndJ+mhPJoYJND999NWs/3gMFwdE04aVTX69BPInECh1NhudgsVP6IyairSX
p29malVb/EuHv/LMVWhIGFyEaa8Eg6/babM1PWw/bi//VWLAVcjTl4VHEoBguZR3jnMsPdusTd/q
MFMPajOo92XWBftozAR2Zp53TPKs3I9EpU1vIQnWaTWu9VkqNuyqYmU3XJ8AloFnPzk4r0XU8i6/
RooFO4zVPn2DxDacwX450KcsbR8FuXi9PfPPVl322CwebeBdluATfHvTONDi7G2c8YjBfQgAqGMO
qJaL9FD02vwDFAfWH22Wrr1Rl1FNrjmQVFn4pCdGdeVyll1NuwkmePomlT32OZixZzXqpLUG2Ju5
8epvgaJ5K7ts0QfjwEsFGrhbDjZ9cAMXKcE45lmnNOj7OK028ropBb2lYp5a/CvM2t30unxg9G0W
x4hwNtmLZo7amtHHJ99XFgJkNwwlBar1lzNXNEPetWX+1kaa95jldfroTLjgtrMSrmylTxaZmjLd
TdniBOS8mG+u4w8T11rxhl5OdcB0Mgg3aRcowMjSIvpqRzN5kTsitHd7X322ztxVoNYAVUobg8sp
poBppZR0/lYGQf8zD0Zvp5kRfiFpUh0jSrLnikLW/zg7r+a2kWYN/yJUIYdbgEGSJVGyZNL2Dcpp
kTHI6defB/5uTJBFlE6ta3drL3Y4g5menu43fAvQs35Ki27tM1+bNpRsAIKw2GlnLVaY1Q+ksjHT
ow5mY4BZUtk8X/lP99NAHWET8qzdlHITmyuR9Nq8wQfMfTtQQoBdF/PuSkiXWpgfYQXSU1Yqx9xa
VV/sRWnWT7TY7W+oyIvAxRPZ2chK/n573Zd50by/eUzM9SX65hfKTrzh4oQDlB+tUZFkr0eFLdjk
9fDHx4o53YppBGN7e8gru5mMHiAUkEG6h8u6NhRDu7DySRwdNfgZ5IVUeH2aTi8lIqtrukTXx6Ic
Mgdp4tViW9VObw3YCoijhErLl4nkA8EnpxEePs7r5H6+1b/5O+UliEI0ZdiosMEuVGk7G/mGSItP
hTT7qIm+iuN91DfhtjFwn3MF3ZUXjGak56Eja9mTKhsPdMOAJbIz43TlNXN5Sc+/B70aQBaAvmiF
ne8tFcvormrC6DT6gZbdF6Lv/D0Acqo0jo4Plhfy4hm28E4j7qahwY+mCgZ+eURlbk01+2KjY5+L
YBvIelaGdvGingC52rc70CCUOSCejpmwHsO+8P19Gw/jsG9Ab9X7vEJNxGtNNQbLiWXC9vbOu/ob
qEzTESR1AI13viDamHaxkmbRqaqNadNzJqBxR+mPJOl+9PJkfYm0LAYV4IeTR6snXLlLLoIMSwBB
ce5J0phE0ux8eNEXvTDSODjlQPC2hPsyRkrPrzZd0zjflFYqH1UaBCuR9TJXYVhrVlGj8Clj/bkI
6aLskqmOK+kYVCFWhCNNJw9PiGSf4lHzJdMHa5vbNNSDUG4edeQ975oxGT7b+MUcejbmSl372kdA
TXBuG/CLQO2er8LA06PKJys4aUOndG6Ya8pmGMUk77Q8ll0tG63HwE+qOwHhfkM8mlZ2wUUKw3rM
fZK5ZQWEZ6nGpRhY5MTmFJ4SMwre8yZxjpKT64+ppadfTCTJ1E0UlemvYUr64+0NeBFtGRrrUgpJ
uAnAyV4cgkkdJ6yO2QHKUIu7JtdrvsTc7y+xajAwOtvfHu/KjqPhRv+M+izVoiUES5vAxCqmFJ3I
5vq3Vk4bKomq7JmRIW/ggesvYcBuuD3olUkCV4J0Phc3Z5nG8w+c2Ammk70an5zWMg8w4ggrpWK+
jXJ9qCbpg6qcHGX02meHiRmSRYVqXoN/niIjrxQTNdEEbb8AWLKMmIRKfQGnwbBzPDOQM2RCoBbe
nuTFxcKoCGvNpxhaH1XS81Gloo8cf7CTUw56dyfnobPT2kneKz4Qw5Uc4dpXBARF0gsSRTGWB1hv
a0JqVkjHzopSd6Bw/oarh+F1U2zd1fALeGBjfXJ7gldOyUyCgvVP1smjYvEVp9CUNLnLpKPUwumF
TxwnJ63PrU2ATfSGOqHWeXku1E9WbForJ/Si+Mw35XRAJEdbc+ZrLmJEXvRA2w3TPwaiT3JXRZC2
cpu0UkOvqBX/u8lzYxOmRgq+lty48QqR2RRch5Fua5P2K8fo4mPPtUB2NAnx32fW4ueE5KRj0Wjh
0cSi+94cDRtt4rqT7U3adOYadvTi/Myjsa947Mz7enlT+igQNRh6hcc2SKI/k+XXaPaUXZ95Y2v+
xBMKwvXtb7024uJiqgCNJTX+gEdbipyt32XyvvSThzbP29INEYR6+/h4oGJ5tFI8oJA9/55/jqyc
xUVQ1Xp4jMriR4Dk0a5rrOS9jgOZ4bDP/Phwc5/RQJSTQv5SoJ8GdRxTWIyPclNHn/XKQaXSCqqd
hEmT7ZHo2vH97REvNwxPVWQuuODmNsrSjggP4J6CWxEfTbmd3NLpFNUFXD25GLPIa1/vIjxQtuaR
ynLOoibc8OeraWc51Ue0RI52TKyTYqnxUYaymmIzVFhIbGzL1+4VSGnp7vYsL7cNA8891Vk0Zrbz
Oh9YGdXEqE0jOoYD1H9vLBwkFyQ9SpRtB3joS68oU7GyshdhaZ4sdDvMVzggwBjOx5SBkUw2DtzH
pmkEwjzIp7kGOlXPljTY7z4ooN++VmHOq6dh0q3EgcuMmorb7D7DqaTYCPrhfHTRIHclJVjMkNz4
3xE8TV5BCWnBXsp84ydeqxjMUUhXkfEOIQjUYz1s1bwuV37Hle3FS80AJsjNfqm3gS19mwHvjI+0
oKZuW8VGEmxRMh1px0nWygvxIl+b50y+OmeQYCKXOISKy7R2Cik5ch8AmXXyof6psRKJa45q6eka
JFAXiePie54HPh0BZGyOH95ovMvJ2NHIMyECLT469sKTnUzUt5Cgb9XXYirCfRLQBfKAAAc7eUpT
5aNZ6lxb5Q4CqsjB4t/Ov7RC/wLlMiM5TmVb1ZsSogz+UXYh3iTU+e7sCnWkYLSaFqUvLWi4Dvxw
BVR15XjRWVfBtzB1pAMWt046JIAVMyk9ImuN002hWOmTyGXx3jgJ9pYmuvgrB3pOWs4esEz6f9J7
uA0RLxf3QIJ9TQKXLz1mehzX2zjv1PGubPXs//E9odHTIphhhtR7zhcXcIkhanvIjpVet1CfJsWt
0al5lKUkuZtUbU1Na/5Yi3nRx+URBGeffH8ZITGc74xKtbMjZsT54MJVzu4VbMe8tNKs515vpRPb
eA13dn1URLNxuAe+vhQ7atHOsgfFz461qVTCrfW4fk4SHwfktDJij9w8PtBHXWv+XL730A7jqPLC
henFY3NRUiqVAY6nH2dHc0qH4Efi61jZdoGK/2gvacEb2XKlb2Qyl/Yn2nc9OupJlVeer3TtfT2U
zbSVyj5ee/ddCVpIUQHAmfvJvDEXP8sUQPQzh+VQtDIMt8WgWi7ABbv7NGp5NXi3Q8aV0VCaggjL
Z7dn5fLzLSZ0kCVtwc4VYd2Wr0FaWpZLCdlKfhu+qkcr19K14ahvUMjDH4BVXwxHg68ScgWA0Wwa
vLYljWek58tG/Z9kGea323O7ckyBLgHWAjY1Q+HniP1P+oTYkTEYmLdTKzUzB+CDkuj3SjRoxkpe
eHVW2uyaCYoa4vQiAuHfLWKinziORVJ8UxzJciOtpucvlG7llpkXaHFEUYyD5wlVwnK41c7nhHkr
wpdmlR9Ne2o7DHzK7tMUZcpdOqXUJzhC772ax7t00tqPiZJxsfEg51VFN4PyL/DJ86FzfAtg2435
US4zU3Z1s+IAJL61B7odvbUYDK3szSuBgYAOWWnuVwKbnQP/P99vGAHjIn4ojpYcqJ+dwEw3NS/N
u2BKk6fQL8pgS/8P6OztbXPlPkGYhT40cEJer/ai+KA0ZRONWlkQBcfSM0UbbQstERttrPFtkKa1
V9PFeHxP7Am4uLAMwCJhMV46BjVlpVQ56jS6PwlV1EB1oExbbjrI2JdFjbLWn73YsAxJdJlZjBRX
wMGdrywC+5EdmKV6DKYg3oXpWB+SsMloXgx1sVZ4uMwG2Tk0wUCh4osHrXexcVKtERaoOPUYK2P9
hqpA/2L3pmTtsgxAldcnBZLrnaLEO0wz0kfFLK17sA/9R7fT3AcmFlDlI0Wih3I+aY02b8b1px07
Xqd3qIwPJ0PCCYTQmt/btbGXRzuuVjbTBeJ7PjZzOgZDTEFmdakyl2PfSwtKV1EEadNTHHbxHlUO
66UdazUBWjKUP+VBG9wB2e1TXlTxZggs88mWfcPzISI07giW/88Htzg/isITLVBnrnktIQgiQQZO
bg3tKMEY/tnBAfM3JrKq6paELsjuKtyc283tMS/3HGPSxkACAKwc2en58jcUJGIxmNoRc13rRyxE
9lz2CfZMerhGuLoI/PP0LDwYKQLBgFpGKrWLp/kG1Y+wEfTGa4IgTzdVL61Jml8EKMahOAvBhDYr
52mxsQO7lfVyhGwtp2nxCIxC/460QeXWgVL/NowwSd0WavrKFXAZLwjEdPJRFpiFq5bXmimNg0j4
RcemlRN8EYwu8cmrq65z9dr6OrQOJuYf/3Y08HElBTKPtMDiJq2aklZNUGnHPCr0Rymw9HKf9kPl
laKzm5UnxeXXoyvExEgTCE7EjfONIhrQCVkSa8cq0lTp2apA0W2bqpbNX7dndXGX8jIEDMMXpB0F
fHPx+dADAv4zGcYxgtTog+maaw64ucmfQ2LZLrdD1dz02hTuB6RM0u3t0S83D6MTF00UCrnj9MWa
UhlFaLg1jWMRKcO+lgqsrPqyvBP5VG2CGoCQ65hjubs96uXmORt16c2UJlCXUlViVHns3sLJye8F
Il3wYFTjv7gcp/3t8a6tMXt0ltekAkxp8PxjVo0S94opTBqLU7rF1SHcUi6N3NKEf6n0Uolor0IF
wIna/8dMmSsFEMjcNhfP+chxFxTT0E7mMZANKEupLkdemONAvRVOW38ORzjeK8fk2uLO3TvqkeS3
iDecD9kNloPbVmoekezW7yD4+VuMk6E9AJA0QftC1P15e3mvbSIaqcCPyeLBtC/OijQCuEym1Dg2
hWmfOghb2Q5cQqt6caA2xlbJhABwUWO1Gq1M9vrQDMvLCY7pssI0MKPSQD7lCPsBrlfuVy9oydAh
rSqlvpdCvnkAJ8K+uz3j+VicJcAQSuaSEq8HyJEXok3JCKkvbsLs1JWBfGfIA+L7ciP+2LQNGzdN
M4Mna29tTAW3oswxP7qf/7I+KPQQfpHkWOIQ2q6RzWGQilMboTE/6nVzUiKlRbsc07Wiy7QvSjVq
n6ysCldGvlhvRqZHRcWMXHGGYJxvLk0MRo3JXHmKgzj3tBrT9rLvxF5DW/5en4rgIcrSauXSvrLa
4Mb+atVyoYILPR+0LAo7UkGMn3CN6U+VCMpH7O5wku1ofDtppGxNLSy21TCWn/W+kVbO8GXqCEJg
7oBSrQVBB1TzfPwiDwwnT7TqZE4tHPrGkpw/Jhjj6SBr46TvLZKlzA1MQ6pJXaI8v0ONLzHvk9H/
qLcyIAzg7VS66DpouF0slqIYMPDE6KM+wVBDLQFhZqxgxuhHrPTGyg14+anJUZHgmNu/1MeX7cgp
FX3Z1H59UtPG2Eyz2kdiOtUmCqXqvmmLZ3KfYkX2YskYBTdFu/cv6HcuA9AHOF/qoIodWih6dUrj
sHC8gFT6beytVtnmmlM/pnqpTxguV07iTgnaj8B86rmgF0Y6CkKDFNdeYqZ0Xwi1kHgmKQ0i9AMk
60ULDcnfJRidPuRNXckApVpDcQsMgBNPxkEAUfE+bhvPBrFleaFIpjcEY+LX25HjIjrPE0QYSdFh
8dEkXEwQICrwVytoTnqK+7bTtsNuGOiaTVNVb2W7+HgVfB5wZh/MPAzK//Nn/uf9CkDLqXyja05G
q+qnoqbNyhUg7QJLlh6ojKKx3LVlvFXiKc+8cFYMdFG4+Xx72lc2EzMGMzW3PXh8LW7grqt9MchF
ewIcFh74pd/aNAr2KDxlWxnx0zu/UdfQcRe3vg1pB/gKURqtUah55zMfgphkedDbU4rUUOQJAjpo
GaPS3HaU9Yfeyuy9piYorVN6+np7vn8xvec3xFz04cXFHxU44nJwtaippnbpiTp8+KVP5OzOHqoW
CeQ8oKpZlPW4E8GAq0aThf3joDjVdxRnwv+kqui6+7ZWWtiKnSR+9wNk79j3011rCIFuchu4WvES
ip0sqc5dDJtyH7XA11eu1suoywyQtAW9OQf6JYUH/3rsE9IoPRnJGH9roN49NmkR4r8mkm4rpUq6
UVpaKIOVhm45aer97SW8clJg89A9ojABOH4paoK+IK5nsshOha2FL2Uvh8+hpJT3mdo4LlRra6Wy
9DcXW3wyIHq8y6kMoj69zIXbNEF10VbyE3CB6rFWreQOKZMOEVWkyFwJLZKD4wThe6laWev6WFBI
Xm4b4WsCWfg5Va36bZyqoXX7WIfkPVnlkZ7EtIFP4GxSw2w2IEClV7rDSeuKOm3xW8Ee+a7S1OxN
g5fnWeOEuEmmcctFOJU8JknIe+r2sv6NMMtpzsIVhPW5L7d8lw6So1VoUWcnx6qFiWjAaPWbwqxE
7jZG3X8HFebcO22iNy4dSS3YVs2UFPezuaO2G+PQbrysK6Kf9VRIX50p1KsddEBEC4eCyscMCRoj
N+WYPQBMKkHLqUipFWq6auW+tC+ZLwvUBWZlAd692P0sYmnpNG0l0j4h+YmqaqurseZZBTZunkrt
+G60HDFuoOwbzzRt4tBt6crcZ1rgvweGGF/rXu9/IOSGzaHpO2myibPJ3KmylHplmP13e9kXwQgF
DQTvyR5ozIFpuwhGSIVQii1QHhqTsHzTY7OU3USSlbsSY2EUGko5qO58a9aIrVDymXa3h5/j6z8f
fR4ezi7UMFguM/NzURyGPWkHrV/4T+jsCEy41NbvPer52QtifUTA26NdThaI/0zBm4dE3XRx55SK
NduQCPWpgEEPECINt5YeZjtHiqM70JXi3klTa1OBsF9JWpa5GhOdqyFMkDIfZZ6//ZZ/rjuTilbQ
hpP6ZDZB/Ak/4ugeHQXTa2IQp6gw9NmmKBr1qSll7c4c7cZF+r7+YPWWXzFnivylg3aa2XHnV08e
yrHeQj189PEWONRtGr/63DxbPxGjB5W2UFZWfHG/zixL2iczVhLhKc7E4vt2jrA6gdX9ExyL6U9Z
xd96ajf3ydD4XpY2ugcHbu0RdLGnkCZDUWjm3pEVO0vHjKixpSCs/fipF1L0KWgH86fTmt/hU6xZ
CS+uAmbHJponhj/HvLTzVfXPRx01X5erXk6epkTEsDQVyu4bLe9HE3mPoP0+ohT/wWrT3zFnMgGp
NpwV+nPnY7ZFV1eB7ydPadzk91PQSrif9GLCowo22u3zcm0lmRqwJQSTqAovtksXIlMQxmbyNPiI
7diBovzQpD7/qeVRl2w/PhZtVQqSiEGwsIt5CcrDWaArCWezQHOlMrSNb8vtfaxI8Qrs7tpn08n5
uG1UBLWWn00PO/gDfpYSdIp527fyU9SDsjZi7C62caA0awjyy2NAWZeIw5j0UuGinn80TYsDi+Z+
8hTlaXw0otg+2kCGqEzKccPpF1PvBmOBot/tRb0MO+xQjiBuQcosf72s4o3UXlMMufmCThf+yI1E
33ZpnYMYju1mV4yjBQzOUSIvi/Xpe15aw1HF+3fl2y5Str97dlZS0uc8hvLs/EH+OSdtahjdOEUs
eCsPLzIrb4Tl7yQYOvm+skXlJmozaRssSAIPFcw1rduL7827htrATCoE2aQ6i5x3sgZHstN+POhN
KrpPyGfqzRZEQlwa7qjJaUDE7wzfXikPLPMACjB0zzk/wFep1ILyPJ9200SlXhVRdbCSqLRNNy+l
5E3TSmxWvJJ0WnR4KYVYVTTwJj4rs0XVJ+EbWeqZUmYqHoSs+Dcee6JxO3jKjuEitGf1D1ZmpOOj
5c+YGQDC7c+VTTMH5bNLGTY4VzKwCihaXM2L391bBQq5Xdk+owITgPWewfxm2GHcDs4aq+4ayzir
lvxPoaNIb1EinH3sqEXj9aVcyjxaRfje+E2wsouWegcKqQJEVBDI9AJB6S6LDJPROL6Quu65i3Dj
doc8TUMvbSTzEBRR02xxx6i+IN8U1qNrDzgeUvfT681QV3bsKVFRDK+JIc2/MFKd+ADzUFJWIubF
Tp9JKYDYKDla/HMJ14goFwsIPsmzPA6F7YXU6Hf0kuLnrMZCdyPivtZ3Dux3jKxtv6r3ZmiINXXJ
i2gDq44rkB44BPR5pc73nW1QIYnTqnk2MzTK21CNfhpxKddb28mV95Fn0ibXrel0e9tcTn0u/M0Z
L88jXriLAN4YbcW70GyeRVW3u6H0O0Cu8QBnGf1yK1I9YWTxRhoL+7UwrW4lpl8ZnbofBW2g4iQ3
S8oZIIZ+gFbePgeOjCZp08vtjtpZr+4jFGuCH50ImxekXYvA67t0cHD2QDT19fYSXAQaqH1UvyxO
Pem0vcRzi8Ck2K44zbMqmf7OlsLSZRuPv23gxl6pStW3D4/HU2OWpDJneNBSo7+y2ik1NT0+UMWQ
A3cYKwi7lASLFwXi6B8TwHGyvz3ksmXLIaRlaJLJUX8jjby4UexYIKTd5qCOwGG4o/DHQHJJKoGr
uHnrYyRM1RO021DQUN5mg2S2O1JfuPF041TjaKiB2j1qSQtYyi31MpSHlUBhLOMXRDRAwTRTeUbO
XJnz/T+KPnR4aUUHtR6z7HmoRxpYedX6x8SnFru7vSKXO4/uDavMxcL+4/l6PhrDx8bQl8XBsfIR
uTKpD/m7caIQXb2Vjf0NvhJe9mFnPoxlJMsrGfbfVsJZtCaRB6QFr3MWeaOscz5+FWcVZLg+PAgE
gg5JN2iaZ+LLGr0Mpl/6T+Ggj+0xpAqWb6wWJuRz2CV66qKfE3yrK4rBd5Qe7CMBrQq8dvKdAHco
nmO7VM54gdTjaCibzi6gLRZDXKiuYQl12NuJKl6Ye04WOoFhRuNJaPpzzj5/Qlcwfs2cSlLcNory
18ZGMG1fGn1bbawhmoZNXSZ5vvWFlmbUubQaw8C0QL8GlRDpLRaRGr+GgdX8dDrTD9+xsMomNwgc
ds6kGBNxpEzU91SyfLA+YAwezGkYYxpZlp/+Cdq2Lj4lylhoX/JIbkbP0QDpbYxQD/xNPSFO/ZA1
etrvkmR++EhYwRe7EX3C4SHurUr/VML6+TZodRF5xmBNdGwwQdXuuxgz+gNbSCi7oZu0zO2FQ5XJ
koLa+pz2chGuFfmv7C6eqzPCh7LsfPGdf10uk7wK8zg6GOikPIyVGN5VzMsefTtBYosWS/lHSmg1
Id+oRBnbLP0gdJcDP9sxgDDi+foXaHn+C+REbjndZDGoM7afKykN31H2aDaVJac+EgU59CNJ1p/1
qPB3UDLklTTqcgU4xYDw/soczT3h8/HTyppQtlb9Z98Io2oXC2eiEW33RuqhqURhy3WqydS/xnZb
PrXQ/dONU9tTsnKz/4Uon58zHlzEWH4HoU9ZIiIplI2TcNToEOXTZLlYMkbym11p9WPfd7WNoXiW
PXIvW19znC8foLWkX7GVC+zPE5e/SeegKOJ3oJzC/GakDf5hcVojPrUWD1iOxc/ksTbr25J1zty4
8+Wqy3LifYH8uoKpzMOoxn4FRZOryZXCjkgNbk78uh0Bl0wbtsisnIEGFc0oEM/LMaMMSxbH6fJD
V09Kv5XkPn+P7Dqnm9xlqNSnoYGnspsodRR/mUJHyzw1l/qnXolLbAfBkybGt9u/aVnonotvs4fj
zMWe+wvLqqkx5aYq9ZnyUokqdZ4L4O7Ny0gDRH0M5LjuN5BjHNNN0VkMX0ewkNKTlRQjbTRZdKGr
VnGYvmO3JnpPbjr0udVSapItGjN5csTRAHZ1k4298z4U7RhsBUrMz5UyysPnsZ2yYVf4WiCvJDnL
Guk8KZAYwDK41/jb8sLXyjax21zXXuJWn+7lMZh+2a3ItTdL9YO91pROfIrKknOJblvkPDiZUaf3
etM2J80sRboJ8XB7NPVU109VGpaPVk+5Yo8XVys9Kjnyj18cI4rGz5nVqZJX5VZ2Sn01WpW+mJ9c
Z7uUxg88qL+cYt7hy0wpNPs8tlBFOMi1VasYMdDB3ZiyEMHnrkcfws0myQnvssjovZq+mv4K5hk8
lDmYUFJub5WLAPP3Uc6JRuoIaYhl5SEK467Ns2445PCJlTsJKsbzhOTOg482j5fkafat9LUIhwir
G96n3o5W8pWLtJEfwNjUjanFXlYHOj8WyBc7w0FvsaBzG7AMvzMT+T2vVwLxJjfhqibZ5fpT7KVC
BlJqBjsu02UtdMgVMYA5yFmk/ZT77mGcwY6zw4Qb8xZ3XGiJfukpli9eal63T9RL1qg/lw/kue2G
rcFfLjXQqUXqNAxqqTW8RA6JOsUqyOpSbzZSPqgP0uSkgddJuTLcyx3Ku8IYu/yThjhtBAGqzAAF
JkRk5TRIkxY/0cXo9I3U11G5UZw07t2efnTvGqOyZm55Ge341TPUi1ouLShCy3mEVWofb3G6LIe6
BtG8SdXuJ5dGNm1Fq07PfjP9sviRyYY+lbWVamkYPKzZXyVhUsG/vXUvd86sZAdAihcf9YUlv1KP
9KAtknkBC93ahbH9WxeN+i7j2/qcpHXhrFwuFwV0GsOUcZFCAnrPO2vxspwiSx7Uxh4PxHAs4cN6
eqGfqO/BQQRvYTsZ7jQ4nA+rrYyVzuV8b51HDIQIOKDkAdTsLsSBqdNX1K478zDVXXPs/KSOkFIO
FGvrR4r0otXpfxHYpeOHFxjoELw0wIQzV3eRfmFWODhFbVgH284ymm1RmOw6y5y+ZU0dP7Vl9N/t
8S6eLnSFSeNBVwP6pf6yvL2trqp7KTQO02QQ/kp1eG+bapYLzNdMmC7D3vlQ87f+pyg3mUkl2SI2
Dmae0Ya2wwoHD9lABDIsw37nO1a0T5ws3QLAjQ+xZtQrm/cyo6L9zfmhWI/ZBg/ZxeIGIk0ytAbl
w4AITnKvZ0VR31V+NSVu65TVnZ1Herg1Yzv7lTeoHpAoIIl+nzal/kwHWvmpTV38WuIu1HoYTUa7
HBGjtZbJ5b6bEfY0xgjNM75/sUxSpxQDmad6KKS+2djy0G5ks+rfe38c2idVmtK9H9SqWEGcXJ5s
ICQIumCR9T8GzvnXQUt3qGLS8gMOrzL0Uqvw6lC3XgXshzuqC8H97Y231A1kMCZH/fAviBXFt8XH
cBDx0Iuisw4jcVXZJ+QSGrqvqQkWRQ5S6yFsZAS6kKoe7pGxNMddE9SOxI0cNchTaSV91DjCFX6f
0MU+8HQa+kdtQvdoq4+6/AeJPHvcW03e3LWKPPpeYCHq6pb2YInM81U53ghVS53txAva2LeNgqOS
GiWdQvFItxNXzfJRdTPfmhCNBKSZvBqtoe99FM3Dr7ks9W9UAav8+6jU6lHXJonIQPPGRjW86O/D
phv9hwos5tesL/PXqK1b/7HnbSzcCmPkYHTzvjH+3F7Vy+MM2xDZJ2qCZDko2p1/RaOuRSsqxTo0
NMnCjZ8ZIK9yhB1odbatvyZu9ZeQdB4kGQ9DLMxWqQiBMzkfrwk0Sepq2TgAxsBNQxM6KV+i2Kpb
gczcW6VVT3tljFBe5c3fia0GVC26L2IczsPIUpvvvchIQWIxZbk7N3w3LRZYihs52I/tKitBftyq
M5K12wt17ZeT0c75LdpcNGcWK5UVFZpBfdIc/CCw+KGZGm7UqdYPqLVWxnsAvQ7h+UFS/8uSNtkm
9KzsF6Vs8tI181BTttGIdlhVUCHwJLkVXeLKQB/aH5IjhFdD2UvfWHEoHStX4mUYnXFo6N2gJYaU
+fIKhl3fmiUWBgeOxISnqghdObe0h1qIwq0cydnkQ/nd6eRkxx3y4f4qT1E2F0QgTATpcSxOLXY2
dp70bXMYuTlfFccPv4vRsrbAHvX9NLbVsaq7rl+Z82UawEgUBHhgciNfsBXQZZOmzrLEoR564W/w
J/U3FnCYu2Ko/c0wo7fuCY/ZXRYIHKtub5UrkXEmIM0p82wSvaRKCF0YkW2k1SHLU/VOLgcReTKS
vsjWjtLXPJCTH7cHvHIDYODCJYX4JxTM5VsFCUVhZmPcHUSp1d1mADGGrHmbBRsEcHov7ECX+vS3
v9we9soiO5wISDc2WmrUfxZnOSmnyQ7b/mDzOkq/8gOQm7Ys3Nw2fVAX9e+KYovxlE9GLt6QWW5W
YtfV8cEDwlwm4INOPx+/raScMohoD7ak1gnoDyxmW22MjP0Ici9lx5mj7EpjbUd7IRnyWrvn2rLP
uJSZfEkDWl/MX8PDvUhRRj5gR6GUEBDiyN7pdue/arnauYjQS5S8Byn6dXvdr+yvOcmkdDBzOvBh
PZ833S2nQ62CeU9lf6/26DC4oSzkn6ofEU17IDkrO/pK8NM5StDi6XtzDS/R+LmZaCW7tz8MthUN
D/mg5f8R41Ntk1iIT35qMcv6ncx9wz3+9v6vvrI6CT2cofM9VepM/ZPWq4m0l/JKwk4swK2dophl
Zq4OQy/YN7odf6myLjK3t9fqr3fY+YXDL5+rP5S/ecAuJUQR6FGFGPPpECtR/wolkN9c1CngrErz
i8chSGLUgahJe5NuZ+FWMklwN1PXNdWnOgwjQQdUAe0FCFNKNiWGlaU7OjSCvcguC+euKDJRu9Rk
C+1Trgg1+Vq0cNY9kQ7Wf/LUKKfJGGZ0N8VnZ6+JXiRuPwX4496e6OWmQJMNt6jZKIJNuWxuDaml
FBrGCQe2anxXcSl9CXh9PmWxGm04Fd1KOnbZ6+QS5PCB/URijMRzeZMr2A07ctUdFBvp+8lt8yE2
aLNk+e+QXFzaEwX1BCcne9K/h23Uf+IIhc7WCPIw3qi5gWWlEZXaSRWgIV8VczJ/fnRJZpQbucZs
g0jtZPFUkTL01YYasLnqhArYVVwuAe050UPH83iXxDI+abdHvIwIjEgxmh4wx5Ok/PxkopbrTL3U
T4dGr2IXhWr1IRikd98uiE9CbuVfOYFof3vQ+X96vsOpk2jAKChPqKA3FolJT5fQN/1ePnRjFroQ
t5vvQLa/ZvGofrk90uUeOx9pUVeAaZnZVdPIB1iu4ybPE91Nhir8aqfyXT9Y1fvt4S4TFwDAM7GW
dy2P+mVumtg6KmpVIR+KbKx3Vtf71o7Sk5H+rGuLdBjB74FOlqbX2D1NCHJ50ZAMzprlzJX1hWzJ
TqegMGtHLmbdRpljjaFvHCxlrJBhkUoV7F8gb2t8pVZO1ZUVnhNxIjtwPNwvF6FdRwJU5L3gddKl
0x4Yxai7upFitlrV0CKaMlN2txf52ojcnzjDz82bi2Ql9CsdE9xBOSillH+OrSTcO4M+pF6QtcFm
goW/kqxcWc65MkWCRAlhxogtzkiASjsQLfWQdxOid3pmdPaLnOrO6IJj8/WVZ+r8dRanA8bNrGoL
6NVCReZ8OIysVKerHOUgIgJMJmlOvKfEWqkrle/LZGRGENLRIO3kj73YJVJYTACFEvXQN6L1lFqn
+YNVxC7D99fjUSXfgy6NN7hKUjv+8CfkhPCeQqp7BnEtNk0XaNpQUpk9JGmZPIRd5N9rPmgTXMPb
TZ6pq1DRObQv1xSCAPRZchgspxafMCqpLeLNpmKgm+veEMbDXjh1+5inQfio+LHjOVjQvjaApZ8k
v3S8qGrHbapW2Qc14/6PtPNYltvm2vUVsYo5TMlOe1M7SLKCNWHJkj4SjGAOV38e6kzc7K7Nkn8P
PLBURgMEFhbWegM1Aa50Sn20dnjGIgB1/XV5Y9elAUXxhRs5/7g0WvYTc/T8YhJ2R7/UCnM5aIru
Kjvn9N4mpjgNeW4tu5nbc9qPEnOAutZe6PQaZ2904ecpawTCr8LZucbujmWhRk1RkTLt9slM/cnM
Kv78xULj8ludKs1H3NwAQQ+atcf8uDvWip3gqQsebQtxrxRknvWJeUmjmH4OEXzogCftYH6veh7z
O2fmznUJShQ69FrXoVWxOZtaanpLY2vqS9rZ3sVEMOJoptjieK26/E2DH02xZhGf3j4t96YIKgQM
0LqFgdZcb5lKmn3fN4v2IgybtCPO1MdCr/MiAF5A1/Q/DLY2MeCBrSIJm6jQta6c0UfRXyBFpTJU
ka04Gi6mYbHASGZnOe+Ecgoz1GShnoGt2iop4TfXjwhJE8ptK/UOGdavKu9sT/9WIyp+6AesAv48
4aHWvoY90o/1E14v5pIUiVkpufGCim19EE5llD7+GFixpXRytcZwTmzpPdWqO58Q6BiFJPjBdBa2
gJLZafqxX0zij5D631zbufZ9ZZFcuORM8/3bn/DOquIYymUM3wG3oq1mtsvjwFtmm/KqaPKHsRx+
yXa0Dl1OgZz9mf2pjNMa0xgQ1tnqQ6PTwLleU8ct5SQoab3YhlT7HwPEs/FCCdLqz+zpiOo3GiP6
obPieNnR4rpzIDlu5AIgK+FK2puzIXIr7W0zNV4UR5GvILaK7OwYM3QvgGrZNx5IYxksxfhf8h4b
wXfIotRM1sB6PWc7zjq0RRfjZVHs7NC08ISOmliipyV26xe1z6s9auy9PURSx8tFRZicWuL1iPHq
o2i0hv5C1Vh5FYYTOQfkENLslNlLke0s7J2WHGNwTlaEBugMdTPBSZMqtUK1eF0aHoNu4hX2wSk6
qgalsjySoInToMFmHLuie1QMJxbPiVTiR8op2oe3N/QtQM6lPQbkaC0IrlXITVByjRwdTC3NX0Vs
862roTMwmion8aFqlinkVuke2nSWT/1sj1HgWNNwsOXU/AQrSck6zdGIg0Cfvrz9u24zqN+2Dmh/
AOZCi2nzszTEuXrH6prXCP5H5otIklYA0HoH6odysD4qHzPwVNhTYSq9E8duYeikvtzjCC6SlZLt
b3IokGtZIlqzY9PLX5oyg7pPLOtdXSbOOdGy4kPZlMOx04Xp233cPCJvPOwEmtvD5yITCuSf7Jh/
bwVuqIzD/y/d6ZWEJu2DSYB7m6iOvO80O/V8Vy8Mv61RjN25o24DnEvdgNIwZEvi2xa+VMoOvXBP
jq9zZAy/FtfrHuABtconIPtcwUjIO/Ef31SgSlekCKkbeMBtLd2ciyYuusR9KWLtnDSZrvttl1ZH
yyjcD8VSR9/f3lq3h319RkIfhtjMHaBu4lqyIE8f9arzwuu1+jUMg0V51I6+jDgof3x7qNvTRSES
UA/5k8pDjvByHVjMIuayLbPm2eqL5aE3p/KhrysnO3pjET2aeTS+DEmvHpMOYnxQj7H+yTK6pPIL
SxNfE2OufiAtWnU7O3w9PVc5OywL8KZEHr7zrX2Q3kR1B++2eS56vf41eeoEv4lWRnV5e/43uwmx
JBo7RFZ2MxeJcT39zhOlqUX9/AyTwx3PZplwYsyOJ7rVxuWveLHt0/9txE3ciFK7M2c5zc8oVMZt
oLhmfonirn0ngMOchdDPb4+33UycT4IEKmpczavq4SaUY1ihQGQSxZMszeyBa9l4qozoRUtWQvTb
Q21D4u+hXIfUkdyR0t5mL+V1MZexLIon4US0uMyiGoH15dVXgLOIdrid/V2rqnIOMi02ds7MNhyt
Y8MdW1X+eNfelj1aa9LH3s0xNqMlJfLahvpXuKg19Jo8Yipt/Cq7wv377Rlvt8/vUdfwxybVbHiA
19snK7E7kkqSP83dooZ65X7RMIMEZ7O8GwuZ7RzWu3Pk7l+p9fRqtiE3SxX0662ueLLVER5cTLMI
VRAQgdFRanETtDI2H1HxMvbUtG4H5sXDy5GUgIuHM3k9zTqJcpFB4X9KowRLgrT61Pf10tJCjrSL
yCbxgtni9IdHc6WiE5rWphR1fEL+9aDFoMrIgkT/FLurfXmVIwxxytF/GA+lFRmwEcZ2jwt/b6Ir
85CSCHnlzRMPlZdIT1VRPnHlaicjb72LagADxsIvfW1nOw/oi+8NentCHRXmHJr7yEYSi/TricbJ
MNNul+VTPRvtcRALYisxLmFPaQOn7Q8DKykryTI6OuBSKflu/e/aWiCbjs7JMUa4xlh7ulHq5wXK
NjsDbY8GA6EYyUiEb/ygt0zk2tCifCha75hE3CaYzZkf4EYPWOYAfe7crtqh9W8/3e/x1pISPSZS
o63gxpjqmjJKxzuaIscMSknRbyzZnpmaI/fcjdrBdrq9iLf9dL8HXR8fkOXpKG4r6Bq9LTdBnQGt
KVl/w1exPsrOFuckT+udnHx7I/4eymN2wLV49WyRU1pryZbqJ3iOorIOVax3Qal3xU6qsw3h67aA
YE+SA26F4vw64X+BmCwkZiOjxOdpglbtx2ZlH80EzIeulcXJxpboVHnjciZN+EMZPdrBjExRDDwu
pQteH9cj67EX41HZ8f2mQgstdLxOWPEoO7vydhWvR9m8VmFqFHpkD95RTTXrtNh6dURQdE/8/Xbv
r6OwCyEWAy7eOiVko2bI0mi8I7XqlQIymkFcJfPJtbr+KLp2D0Z4b1YUpdD4QjQV4fdNqOQX1I0J
kJ+5OOlJLPCk9DHX/zBzWb/QypNmn3Pf3RAH1EiVTVfE7rFZXPuCKo+a+I1eOselMuajbdfwb9++
Xm/mhSaJDr+UzHTF4G9jiOosUT91WnZacHF66hCoe0qUKD28PcrNIQYmDFpnNXmlbHKD3Y0zze4M
nAhOGDvXgWpzk+LBmh5dXLZ2htrKQKPkRFLLweKErQwUx7je5YotFaXVAT22cZ1+ysEuni2vxx2l
AKv+zSzA1HMLiKPRukmCsZ0VvXR2a/+Ki7YHLklx2Nw5ETdxk19EZghumDWmbrT5RXLJwUNEY3by
krZANaMtHyeZlAcUu2l624v2ONOF3Alm95b834OuH/5fYSbDMKCREKNxe6ibU6c10SFSILwOKUzi
P/+6lKJX9AH5BCCb66GshtVVEoYyk0qQGULHgi2M5etlcNNS/ofRgPH8BqnBXNximfso6xUDhZmT
24ok53hwVAKyqtY+YXpU7xVqbgLNinAnSVp76TjlbV1JBjBRc1eU2alGmuFZ5S0TqAsEorRANqhI
nT1V23vfjd45M6MwxFW0WczYSqMB+ZXsNJs1hkzOOB0N4ZSrEn+7E21ubiLqXEhA8M/60L8xidMT
U49Lb0DUsHRi99Og8Z64WFlSNQ9mTpM/yMFGodJGAgkycahHwNJ/vHNsZF0pT7N/qLytJ+dfm1TV
OiN20l456hHmzlFjp3hiIdrzGlmiqnYiw50vid0TuF11NZRkdTeDxcvI7aeSSWTo1iJ6IcAEdqjc
AB6kTu7xnGoW+ae3PRkLDzXwuBwOIG+bz1nmGWLJLhYk84hImV4s3UGOen9aKPq+smf7Q4c9WYAs
ULwz3e3X5U36/08Jz1LQH8Ym5+0iGygrquFhAfpkOa+wFwRFjPZZuPYwH2Dj4M5r60UTpllCWefP
vuz6IqZdtJJTgPsDmr5e7CZ1Ymf16wjVwnWbAGpM/QPYlXEces3Yia/r3fvvSsbvscA/wR1fn99b
hX0hvDYr2mQI43ZAj7QZClOj2THXDzkmHd3Bq7M0/eBiTvPQoZfhvCNl8OLz2xPeBnl+BNDnVZgU
PWSy/s1yG4mSZ5mXjuGgOtUlwuPxvZfO7odUtt77ZVK6k1Xo3oe3B91uaUZaBZBoJK2WMBzj61V2
M9j6dHXGEMvFJfusLU5uHca5b60vpg2ZJOCZO/71fxtz3Xf/OrMdK7A4sp3CpFan5ldbZV6unrxc
M7qjkmpL970kdCWvb4+6DYvrTMEIwBznTqcPsdlPqlJZg97mc1gq7eIiYSiG4QB4O9N8V2DdvrN9
7yzsKqQNI3FFQkP3uZ7kIBEkKEdvDgGJ2+fB6uJPmcm9Pcx6IoN+TlFre3uCt/sH6KRNAx1qPNnY
Vg5Uoateu4lYQm0hUviW1o3Sr9tOe1BjVbEvA9fBc4dryp7M07py16eHQiBta7SgEX8FOHQ9VVAd
jRUJ/JM7HDo/uU3U974ohKMdmqV81d3auWgDoLHXqI3s9NSYifYpUiwnf0CbrdvjzNxGrVVzimbs
Ku21ogmuf403mF1VDskU1mkf/w16O37MKvVXjzDSRw6V80JfJv3AdVXvfPHbILKmjLRlOUwrPmSz
rZe0L9oa/48wmsrppAsjPsQIw3yWVqe9K5MkfT8O1L7MaGlfFM0u9oTl706c4EXLYYVybouI0TBo
jeXwGahuDQAX0AeluD+kkx8PjY1naYz5dG3U+S97xpnijzcfLGekbsjQgQNuVZ0TCnp9NDH5PFmU
IxC57KnxVqOSfh66w2h1LUwFtfnDegJnGnQcsoh0+SDbOpszjbqyTVfJGcOkSsRxNp05dIBMHHQ1
k43vGl15JmbugZRvOju/h0WtiT7zekVtISKZpiY4k09j6EagCmZvUg9WnYoq0OzEe8WCWRyHaopP
Vma9KGvmp4GVP/+HBafbwZXFO5bs9HqbU4ojVtOdD5UkGr57qfEtSdQk9e2mUD5Eiag/dArWim8P
at6edESWSQZ4hwDt2sKz1Vl0i9a5Exd+Y58V+s7SL7sk+vn2MHciGW0jlFwwRwB3sO2PYwu3tsZy
+obt1BC9nDnzXVVRZTDpwomROs60lxkSpNzJA+7cEWtREWouDz/o95tFNed8ijJRsIsdKU9R0UWv
Y938VbZFubNz7x1WxkFNhEx9RQJcfz6eiGqvt8MUrhivv9p6nj/pVeZelDjXx5PjzP1LrDceby+g
qDsB+84suetX5gSfEpTXJkJGCyQcKrdzqNM09jlAY4hBQtU8onup7bGe70RFB0DXWhmgbEqefj1R
tBlczGDaOdSaQecNIo1DYnb6A0/s/jyI4iemU8b/7Cn9yzRS+eOPNxIpLG6JSNOsRcdNfLB5xC+D
5iyhOURzdCKn7EvVxzgWb3bsmr3kXTmIXj04o1jkn18HLvLYTJ64yLNh84V7I21TN5uWUC9k+gUd
9F4EPFaw1ltFokO3cykwNCn0WLVTQICnYij3dBFu2IZEKmIj9Cie1nCxtqvfm1k05o3Cp/bcgZFK
z1IOsWEN7VOpi6XE12rOqwSdHt0pgxhzYfWhXDT8rKne2joKaWlSH821Sf5NxRmkDjORV4deHx11
Twz1TnCBCEpLEYYx6Kbtgi2168HL1qcQecH5q2tGZuCodbqnJXgnMUOFGeP2VcqH8K1fb8gBGQpL
S4o5pL6QOkdtUYujafQeKrJ2kZbnyer3JAzunAEXvgCJGajYtVx2PWSXxTJNcTAOkQ7ToY9gzPGM
A636XNJ+Q4DZsXM/Qu9WPkDZsl7l0NnWTnJ4J94A00ZvdHVAIUtZf+K/cm4Tq0uls1I1rEZHw0EG
tLH15HXAfwM1teRrGndmEriVmx/EwMHYCaw3YJV1IxJPSYdXSRU0jK/HB9+Bo4wo1dA14vGcpEX/
FUkHRPnQ4ZuOwq6g1Vjp3EYXdxx6cRohW80+CBoVWmw277wF7n2Q1ViO0MurgFB4/WvIbqdKKxI1
xBYmC9rGMx9bOSe+hhTvcbITEIq6AnvdFfIlMup45xq9c78B+qK4SBF9jYybxUhGB03SSNNCyojO
j6JfnHd0eJJHxIC0KiBHTqqDPa94nrfD4b2tT7LAzqecsPLnr6ftKnoSZ82ghbbEPU/4GIvk/XPD
XdueCqQ0kSbVpSOi/7097L29hwQN8Z/rHMHxzd6bDLUUusKpSnAAPWhYhn10Z7UJNCWxD1ChUtwC
6BIa+ZTv4H/uZWqr29vvy1znpt3cPpZKJwH5uSUcKECJAHucXrS87KGn/pV7WZ/66QD75e+uL8bk
XaxVTqBmk66h+xxpfwxyXg8gDT2aNmv9HyjD9fqbpRlDqJdLmJQNlJ0MpHMdoZw1q3I8zGOD/i36
CedxNL2HPm2KQ1SZqt8i7rezEe4dR+wj6WfCZmP/mZsDQH8fLUyLX1IqQ/197m35HZ6DErRtLC5i
noyDo9j4zbh9Qx18EXP16HUUQrQR/cqdi/LOaUDom6cyKjpUEbdUw4T/lLqjzjcq5u5iUVs7ujpv
2INiDPJZz9QKjleZ7EmY3dmVqFWvikEAlGjYb3IDdIirki75HM6e0qoBRpPzEGTUZtC1sQnDWVC2
kCbcaJKH1NSo++3M+04axvOULg1NZSilW7aToVCh7mfe6wkK+EjnLLWPpFn51S0c7c+zzRUd5VL9
oIrIQ2mz8aqpGWircQHBHwznNp1ClxMp/ZGA96S30KX8dk6z4r3EnmrPdPfuKQRHyjFc4S3GVpxY
KSsTgzWNL6wNIhjM2XrWNFTIUNeV4nFSqvqAYIp8sXBPfT9OVMd9q66ivQfyvQVf2Vu82FbLoy2r
KVerWrPaddObGkj+chaHWEKvL0ehnN8OeetJ3pREKMZQDqHNDT54WxIxQLv1q8hByHNJf1/beXvU
haa9f3uUe1v436Ns4gnwNgWEh6aG8COVx0U2NUI6dq596aY8+loinHfKk0lH4BuvobeH3h5a4ENs
T/4PvL+5ybaIYlI4YU3uModZE3lPeGHVX7N6Sr+ocyGQjZK6V/p9izTe28NuL24AtLwMqbzzKMBv
Ut9U1Qo6No1uJE5oJMWSBjFoG89Hpmg+Z0Un+8NsC0mZVNYf684dmkOeUaHbof9st9H6GygiAkfj
fWveqNN52th6c6Y5IeaAg4uT01ybB61JQWrkGX4wO2HidqVX4RcYh/T8qcNva9O5p09pjRZGGJOq
fyqKtA6KNipCe/HG9zPMsaMjXG0nX9tmCusc18owa81nvqF/42OXSrMs3TADQxR40p0tv+s652Nl
AkNc4I22x7e/7J1pAsBfmZ9r24pG2XWIqmXLp0ukG87RjAdM3/Xvk0ltQgsxDXFolLb6qHljuafF
f3dYeuXA8WmtUDy9HjbDxsPC8NwN41THJ8roYe2KwfTe90mvH1DfcFAkdqa9ULSND6zvCpham7q0
d4jN18OiAGnjeeaxh6TdZ37qJB52tLYJGO/tZb2zWRmI4j4ynUC0t+r/JgKgmB3mblg4lE/KzOtP
dWTpDwUEhC//YSg6cKseJ/yb7X3WVrUpvDF1Q2vpk6e2sXRUtWoZjDoC438+1EpjILSC7AfbfL18
7erVmtaJF8reqp80FVVLoEzWl3Fw9iDkd04CZai1e7uiG24ySHq73qLA1wx7JR5eGoxEArowUThG
cfLaysl7eHtq93YGAEkgr9SGDbDF11ObtKpMU6fRwlRk3dcWu48fkZ4MOwt4b9tD/oKQQflodca8
HkWjBFPEZHSh61RQlucCzXu/cTrrQQImj86GFZXnwRDuHrjiTgCHXEMtCLQIRbYtYBA/qdVPOzNC
qXfa4kPQmB9NsNSX1lLQCwZEqJ/xEp7f9TCPlSCyimQvoG5vzfXs0Wvj/gBSjDHfZvOgHOikWAfr
4djXZusvplOhhV7lp6aYhj5w7VySIaQi9xc9pzv09ve9t/KruJG+ClUjJbI5+SPhoDbxrwydpIWH
MMnmMqwK/EJJmo+zUFy/hWl4eHvQe5tqjazrpFeBzM0LDOSMQjEq0ULD6IqDoNX3j+iq+u+3R7nJ
81hZMMVrYRhAKOTfza5Sy8pNbBTaw7L00seSFsvR7loQ20qnH+mQOwDTFPlcx5DK8w5l0UMrPPfz
27/izgLDtkCvAIgcYWBL0det0tUxe9XCyTIHMz7Cz21NbLbgOQcFsl4Zmul0n2K0uYeSM7Jzc97Z
XVCQqerSukY8a4u+EMaAXlurmmE/xvGTKFztr7jq0Kmr+rwL5mUqfhlOqRxcNC13svw7oYp6wlqa
JypyhW6+MvdJ1c5ZbYZCGG11EX3VW0Gb6d5Xo50smRxrFML1PcmSOzcMMHK+OTKxDLu1pori2lNH
vTPDCWDaMbKW9gMaLS6gcsO+vP1p7wQP3jC8Y/BUsFfu6nXUcpY8xiNV6qFipGV16hp9tA9DE0sM
j1SArGWQ8JiwXkZTKcXHGqbpQzlKb087885pgm/Fx2Wp+dDbGRcu4tMSg2u4l17u+Z0w8yNaZeae
2/md7wlLiy/JAx0Ln23m586j7ramMMJOePH/KopRjb9YdXuMW3dE4n5odxoDd44Ob3AqlRBpEFja
8lgXdyEO6qURDqO6fMfMiSZeu7wXg3TPIITHd0vqFTuluHuT5LygyUmBiGthk9Gb+tDDOkyMMG8h
7FL8M0ELgWjVrN488ijeA3LfHY/2LDuIxzeTvN5DqZmTvQ6NEYrUFAcHW/VAqE0Z1EaRn0lg+oe3
9+ydeEBhAwfYVWuVp+cm3mfcBGm/SDvMowHZGL/TYm/6O0lmtz/CatWm+BK1Hq3aSOaJMp1GBMj3
IJp3AjPlesy9PaordOi9zY/oMqeSSZfboVubrpSBVmiJ/DQWvUOK0YhafWel6TDox85Ly/QvIBhz
j/Yekhy9n0dTtpf+3i4KdU8TAB43Ib5U21I/8pJONle1HZaUxvNjXLX9Y5ZaAx6TZvY+c7Luvdtm
3mfXKP/D9c/YgLNhFlMNAUR9vQEwAIZoyOYKx3wZJhzRENT24x4DbTTUKjm8G91ODAGlNy32W/Dq
v97eELfxks2++lSsgFYg/pv0Y9G7ShNKZIZwpyvTx+hxPA+YnaU+Llj5zsV/GzHXwTwocaBQIPRv
ImaX6tyEZmmFTinmo5sm5SmrE+dijO1HEpDos2dB1yyNpDwv/YCL7NtzvTs82Za7Jh5AEzZrTctL
WnHfrlJN7fwOPJni18gBfhgTbT5AY0eWv6cJcBidXGIZimKdvpNu3V1tsGvrKpCabJGlHuYQjrM4
XMdWUfyFNdCHVh+rBzFNewf93kgWgwDWo2V5o9XaLFVa24lrhkqdXPLYjn7EwlRP5jAlO/f8vdPD
MwvmIXXLtRByvYO5btGdNBoLoInXylfk40sH7dJEFNNrkfTxmBzgP3pfQWOqcYjldfH57c96d6rr
q8Gge8x9sQknwsjS3KptK8yW0QibvJ0+qEnd4+nk7In93t61a6cOPDb9EmiWW83mbM4MdA09K8Rt
wK6DioReHGPbKL+8PaXbawHFDSo61MS51W/u9EUxO2nK2gl5LycnzZ3e45KKJDre74ZfRcteIeve
ElK/onBGAYBYuIkCseQurHvGi8xhnvy2ReTV70bsiu2hlDsb5vZeZ3IIyKxFAC6h7WBKLZ2aZ44T
0t6zP9uxNzYhTqV98XN2J7P5ro9GPvhN1FXmw58vKwFGd2Ecciq2F4/b9aOlZpEdNiq9bt+1FDeQ
lWUFSpGnma9V2T//YUDK6fhtrfKQ26k2Rq27VezaIeq6sru4OSYYyOjl8cvQFN54hPK0Vyu7t7rA
kNg+pN08ptet9a/W6lAPrjHMik3GL+vXGpfSS+LU9osl+/yyiFhtg9wV5Z8/YwF6QWsH3AC0gULz
9bDEzQyyJDvIaUwZdGAaebA2Wf4uFRKxDKub5+MYKcvHqVf3uO13TotGRCWmoikBym4ztl7pioHN
sxuWkdIHyZIrR1EkdG1rNQrAwZc72+jOaYH8QFD10BxdF3kzV12tKHMzHkVd6wF4nftu6Kvi24i1
wU51997UqD6uhGNWFm3866GciUesWc9U5miSHjENVo/AZcxgybUBbpCzRwu6Ox6VR9Kz1cBqK4OY
DnlkOxEFyLIb6odpVLznxS7kP4s6t89FNuyBuu8tJbVktKfRl+Ty0K/nJ5wB3i/mL8Ajy/LQ4kn5
YcRu8NNkzMoeOP+mzUh6xx3F3U/DecWmbo5GWhboInqxF0ZDbZ26Qih/FW66HNuynk+p1TSBqRgZ
UdaZh4OWU5Oi5W9pXyjKGjtvm9tLk5+ydvuIueuludlCtiDHNmrqeE2uCEwe0uRLOVvagPRylz/Y
2mx8Ns06rk5NlJXf3w5KNwT+dR04ob99Qgi/zmYd9MaN0ZpovTBfdBWabFmu+o5e+71VxZD7k1kM
D6aHQImC11vvWxiI0gLzsOs5zObgflntcFY9nL1zDA5o/d7/6lTpKjkw4fL32cKpdQuHiWspMyQx
hmOl6SB7KivLjIDyWNcFSRajD2EXkZofBlwT3zdYi3V+12Dz5o99pbTnQRmb8mApXv8J9yDLOPYJ
GIDAM3reVUZeWc3B1hrzMcqMyDquJi1GME1m9CVROqpcsEbm5TNXl3rRZK4owWhFqTEHKYnr1AVp
6tm9GRSmnmuoV0T9EGPovBTYowdo2IjouS8KMJ/JYKD/gCbyVGpPpeKNnuo3seMpFxPbcWXGQL5z
4iWA2TWL92h00ovzh26YyNSiSTFjTIUiWSefNK0b5JM+pjkPsiXyjPgvqjh688saE8e9RJiPyNlv
Cfna4Hv1ELVnNOCSBu7lEnvFo8RTsfedNLbjB1uVZhy0gxtpr5Zbg0/NJBCfIBHxZKOBAYtKfsUI
jBVZMnxie6HOee9rJqpOD3Ojw7TyZrcR5zYe6+LdjB29+ZLESJeFM/hacdbNNncDL9MLB3eIuSwu
iIeq+UMJP3T6ROlxKoIStcPoqHuzbX5ts2bOLsgIR+XR6CNr9ruY59lJadrIPXaFoRUB7Z64PjR2
rLfvx17Tl58RBSTjCXVybXqCupuPwvcsxDaeFRTo8WhEMCB/7W07WX5aSpOJk5umInnq0DhUThOu
yt17Jy5RHswwNKoO0O9X7pNWQDQIgaEN8fQAWHXxgibPJ/drV8XV9AvdxEmzV7nbrHukeVm0P5aI
NrI8jN2IGu9xhCNtBmipe5wkzVjqPPfdpIwTNL6N2uj1AEsGle8qKhhWn/S+i+jhcB121ZOXzzI6
xHhni87HfzJWUt9TEtN9h+E37TSlmrrxokPx4a8tuagwxKIDZCfiKVo6p3kSCoSxPJD2bOQajuKl
tlwm+le5xiQ4588xDoi8n70ORnoSkByI+gu8r7p41KbFVE6Ux/s6P3q5MphnXMP0EUqykSaTCDR0
lLrR1+Z6TEYYvQsQuEPRcCgLv2wjaT+WHtaexwWgTfWAKnjrvWpSGKkdaL2Wi2cE1uL2ZxwtmQgm
NU1b7ZjYRd+2wbi0AHxMr7azr7aCfGDhe+PIEqMwZyRiDLQqoT936K1FK49Wukoplgp+PP7UK57z
XSmg6AEk1KqnZpjTyo+0DPf3lRxUfM6w/OiPnZStfPJ411LQLhqZfaYGg1JeXESdPC01zTw9MPAg
158dWprLIRpaU3/XW3ZtPcyuw9PpkFeARc76HBX1t6igKfBYFra7fBzzoZ4SfMvaXvPTccnin8hn
YdNFvSgSHvlrWquLijawardnKPMlCCfFqZTKX5ZFjYhNbh/LS6rWTv8AkStFh0Jt9fm1teYWb6Q6
jiMvnJrYWvyiSh3zZ1bpbbz4ajoOqS8MT1nBo4OjRj8js1Dm7wa2vc1nLU4m+dhkXZJ9iEVcqyuJ
JVa+YWthmNTZC6rdtbeY3mvUqL36mCDhsISpYre6/pCgXB5JH/N3PMT0GMn87FRYNtiIOpeF/S0x
aiX+IfqhsUAD0ao8Jnqf9udMSrU+6f2gx4983Eb+kMhDNE/2ZClA6WwzUzkLGEAl4z99XGbLCSKX
m+a+1lvDcIlHKlVcK26n/aCer8ax3yDgMn9Qooa/ZLgiyi6NPtvOKaM6F7/Itu6HZy2pleFBlW0x
fWaDOHZgjFPdB3ZjtvI82NpUXxJ9UJPL3Ektf8QNcBr+mSvHSZew6WJaTfaQa+kDmjljFIpZyIEg
JRUaQHrcCO374EBRfkjdusROs0NL53spuUACF+BRl/t25XbDcjTiJp2Q75B4NX9evMq0uiCqTXgW
apyY6jdInNJ6LJN5nrtTPhXx8FU3GiQbRregZXDimin6sydtfE58Ks3woxPoEXg6yCVNqyCNxlFe
uPPq+i9hTlX7FVScOldHu4/a+ts0s336UzK1pcOjBqySfNE1Yc0PmQvc7NmxE2qZ0Nij6EKfdyq9
IOliu3oo1F4oD4zt2B+XcR7FpyTmVD+gxO5MF6noAkC4ZVWz8FEvFe8AgkYdL9HWzb9btmKPYU/f
A0dRs8tm6zMV/wyR9FyOtn7gIkDdCXlXlH64JJHjOme1Nfcjdr9kJOceeE/3gZqyWR3I0CtqkY20
pC19IGm8TrwaUODrTB27PJbYjyCsWVhFhcfbWAnnNZVkzU91WizFMRtcxeh8oMWxOBQQpJWgVFy7
xUcMDRcQm4iBVJcEJX4uixqcbcC31ZHNKIRpX2JcstB2zkCLhl6pVskxU+Yq+duyK29+NOypMcfj
ZBSY/gJTd72/+3ZQxAc08/T+aMOxboxL0zgRdk1thyOpj46MxC1J5ZyWz445Jp96FWjvO/T8IuU8
LKUQyRFor3Ckv/S2WL5n7Sjz/7VNrfILKyrb3uscN/XyuUoTM0sDyQt5CWaziMgVJ1TYx2ejbzGr
WjrPmE95iw4qTixgVGsz4J6coo+RqRmnpVDqDigZIsLnEhah/hyLOalCcAfQUQ8wNDCd8bR1RXLQ
kj+JSuV07KoiP6BCAIVy1pem8fHay+vXtFb4VPOYl+i+slBYwUjP+l+eZOKj0zTJwM1tIPXS90NL
PoY/aZhNc/SjFi1dd0WSNhznBNW9QKdf97eVuq54lrJ0s3Peuk157suMhFtFsQJWcqzXJ2iYVnHq
ZYSfRFTLBNFVLpXyeWwiy2G0RnXPc9WiGwREefgp3L63fNeNxTeEz+PPjTGrQBhjZ9D+H0fntRw3
joXhJ2IVc7hl6G7lZMuyb1iyR2IOIAGCxNPv13sztVWz9rRaJHDOH0/NoHpqnysyjvfe6LZA9KFI
wulomkvOWFP87qSOSKj7vSO56+JYCpWmaLhGb4d+1G+755X7sxCxlfwux85pUhy+4asPYGy9WiS+
6X9iGMI3Z3I2uj+Dsnw+TMCvc/c2UkVte1D/ddjVuqz3Z/9tlZP3vDjG+Gkyuom4O0hNz4+rbefG
JpWwTedol20+ODJk8hV+wGjnEuJO39LhTGdO2yq4zO66+ykehvVtBvVvuBT4mr6WyRdLRpazOfI4
LAk5nvy5fis3HsjMiazhrZnE/F8Xx7I8u4majj9miLz+v8NQMJYdURfyNNezY1P2RmtxWdQapvIP
A6ZKXqi6nPS7dNdAotKtaJgwRN2MmT1Y7XDPnDSDXK8dw8zCZS6Yz0sRvXC9Nfathoz08yQ+fJUu
yx7bp4bH1dCZWbXRd4lWi2UsYR08V2hV5jMVyozLmoLbDg3A5qtnd4EyvCefSesP34KmSudJ6bEI
q7hKLh2xkRNDlKmqc6vCygtyWkxCHp/A26MCTXl06+9HyLTscAzeb5uym7PjV1bYMN4lIf24W2C/
9l2/f7U2jXR5wCf50XlWIguuMN9Nw3jbjidTHk7C1uQzJpBpaI6kyWlCAvoIeiG6vDu2rb6FTh7q
vBWULpLaVUXzZcINnvzm+hyCouWWss6QZ7spU2Pbi5XrCfsW3HQ8jOfOo53+kew4r/rVRUs0Fnq2
V+/cat+esqMOguVExkyjH9ZjUTBI87hOn6Akqi+sqOOKqzyOs9+iNZN7c9X7NbgJ9J5cKoodpl+e
v4VnUc4LUp/BOwggHLq9q0lxCxv9zGYR6dyTXUzM+yzofHJnbJ5sh/R+deWdPcVtxWvttdEtJ8i1
5CdY4iXM2k5QNtweCZGKOhlmvlFXwnW7Ow0lft/rKMMYV4uzwVYlUz+uuuHXtNjeRpK0N5s8Urs6
8i6eyi09EkLsb3bDNl+4JKX3eTuTXpl5XVAd9ABSgPqh5p4C2XEiRNzmFWLEqi5TIo9d/jCgpggn
sFYlGhnv6shBpVYbVn1zF5R75IjnuET0zrQZ+nXr37jjbj9OfsOzutv9lOReeHBmpmuJCyzz/T0J
7ndEf2Ha0A1SZ6pcNrpzt27c0uv0ox8a3Arl44IioPq3OGSd52gD0bMqVUfyiW2QxW/3ZIKFLKmq
H10UItrjR4qsvEPj9RmjiOflWyzv4/C9hqInUfawM26tvRunUnK5nWkzDrM6PkjTbOw1eQujJvjZ
8VH/BAyzdrpThiMpgqbnGxeJc/QFrzFRfB0/TPzZj5HdZpaCZMFASq8BJXWdd+OZ3n8ZWLhARlYn
ETfHaInpLBwqSFJyPo44n5dplWmzW1WSlzGdX7m1Hztt9PO0PanOQRfk1DtShr4tXXnXTf7BgYCj
K20BJNv8cLylTungs4PL3nSVxyY8+x9AHElzmppYemSyz6PIiLxe5qI1M6ItL64jP91JrxzTMR7C
4+xaA/cc7Uj7aV1HO0x9+vC+k22tfo+1S7szRXXht70k1V++VzNkuiU/ykuWmR4rvzweAusqRbD7
YIsYOpLWKubEr/qUZvLgQ28q+K73bdiojlfiyMJkG/50UY8hZW44B3IU4hPrz9yO5Y1pbSUwqiAX
dr2+CZB4AqHk0m8Y96Ok8p3UIxrhb0Bat0jpAwz3VBBI8SNc2E7Sxt3Dtti7PrKQxEV9l2k8plhk
taLW0LLkanGYRupl1MOSZCWwxb217YAy26CctRD+UdH9zJRppd56KHqQ/aNU2UQS+bXAU41O1rCd
1JmeliRKe2uvn3jG6ZcKhdrNeWMJeQq7+qovL4lBPeHAVyS5lI28d6IWs+zuK/OBb5fFT5fCAA+I
fSHemVSPH8ptaXbSkd/9Yz+bMPVay7Fc9uvLd7+JpXUyRzTNlpZbgvE3OVbnOfZMR5qBnWzPlu93
Km+OI1TZiD7qXhMe84BHomdb5YTUnL7r/O2ubWgX5aJ6UvmkNZ3lwCGdI49q1yzqepvbci/rKu0r
9uLU2hOoUpOMdAqsxOB/W81I262zknqS8ZT1S7Z1k3z1+WROgbirqgtpH7vJ6+YgB68DtYhSOqWG
H/Po7uQR7jPXQ70y0edV2Dj/Bs8mMFZNjtPmLUgjn6VqKfsgynB6VlT1NdkYWvXn5Mqxw4Xb2VbK
Rou0PVC9pq6N3eNk2E4e0FYBe8a6DdjoduwNRaVEuHFmdPhD4kiGv/TEli1jHFIsvqF8hxgfg9QL
jOdyPBtvJ+DORlCpW7SA5b6SLJaskl9wu8ZMOLGpWQocr1Ul3/F1hHN3akLySYb/UaaCo3RwjyZz
u0h8zfrgvbGd965e4+tqG/ydm9b5s3exzpMFl1Zml2P7qDbQFk6TMv4hqmNpTosXcuPWSHxESk9r
CAgyGe9Dcmr2+CYCSjAHwIMLr9noYYQWzpCuet29tPWEH+Wja46Kv1sPBVlKM6Z8j3i5FKUStasO
XTI93w73RLrujlPiWBuIz43HI2QIpQMruKrnQ52WotuwjVbOJtJobt2K1L9pGHJnjO3HsFmlze1s
u9SVHSJxM7KBk/98b6JWtubg+2gIxG3SsKQgL42WbXphAJJ0rXkDxclHOOHJdBkH9AtqxRJFwMHH
Ery5IvOk14/5IA+LqWeehc6ipt/9p7BEwss34rgnzPhAXM5gB2UeNGPzl5HBxWYjlPWfntYuKPZ+
Cd9GbuUhm1Q9s2Dbcf1tt3KSBfjT8WdwabLLB8XalsoaG1pm6Pdd31AqV8MT18u+Pk62J26jLWze
mpZWvnSqHToyuaXHk4nR9d7S3MiHHFXkTNAJqpyLiu7JbxNp2WbtPvcB070H1UiI/HbpQBOjrOvp
UqW7OgnLlGeLVrsBRKI+oV/rp5MP8HScABDZWqawt9NZrIaLfdrKmivT6mRWBVhuC6aLpcUcMKim
sKFQkh/2ZkpSx0PdsykO7cehrSYuBCGVLP2zHLrCVXb7EjaWb9+4vDE6w8c6qn+9ZSOFnvrFV/eO
ANO/KRUug0vZmLa/SRgG5rxkLHqbPdOCuxCqhKpidAUwMGuyzMSxRizps+s/HAT4Ouk+EsmAuJqi
uXO1r+GRH5uq+b/IyK9uGEZ2O4sHy+yp7RFokcGQQi4549HWVK4BZGdxE2DKkbXPv+2V3uZT7+lj
eLAsM8p8Y3iomBGG1r7YLaq/ZpnD7ky5fNvCeyAyyq6uwyRjJadqAUa9Xs+DUCP7V7Lo4CMK2mg7
RSuAUEZXdDuk4KFS/qPkMYBBsFg+s7aKoyEfqWajPdjQ3RnzANiTc8WD/z81KfPDsNR0L7Fx9bvL
pDdn8xzynxqlrNeHugVOP4+Vst4kEK+bimVYGiinbYqmbDOWg/NqKsNv35254EaCU4ZUNAk78KgI
bU8dtDxWoVmL9sy4q3szJ1KI84jO4r1CZDlkW4X7WlDoZk5loJb3pUs6HKA8aW3es/ANRIXA4BTc
9GCG3rTWUeFHQ/Q0WBGATVBraZNg3nPacdzPRZQ0VpfhfTleqQePP+zKitvbuDLKeXaFGJhv3Kmu
CnzE65Jyqwjv4QrbitxtDmNuIhRYrw0mjTXXK+00RTfwUp4cs5VhxiutNEXeLL83yAHKZ2HLShRq
DpxX7tykok/SHj9WrQKRmmvKyl1jq8AvgFfZfRLtea89cGmTzs5o/e2iUYwpYtygxOqsZvCIhvZC
Vrja9TKC6cWN32KIzyp/UN/87q0vpZJxTjvmge9pjthuxqk1fWov/g75IKrmGvMEM3NK2r5qC9lt
SVW0NOzEWR+t/b/JM/NazASUcP+aY3ucZOD99a+bT7oa9ocz28BQwQz30+0Ys2znR1y7Za7nTf1u
hin8DCEAv0unmT6rxCLAryytxUlt6gn2gsuFqapdB9CwdSA/5b4LhqMY5m2d8g5AgJ+ZtS6dg+54
6rd1GTLZHsELv9vo4GX2x3dfRFNHQEl9jaOtt+B9YNtxsng2ymd8DSOV8dmG6VQxZQMcUnZMjSeZ
GhQx+KbeC8UJ/XB9K38Ss1MuWYy1bChKuAxzosLbfRN7dA01CPTPJd6bPW86Ergvh7urN4QrY537
izTPYuWGK+JxUuYO43d9FOxZ/Loa8haSbNgsuB/KUMeKr33z2ywkuGDJZCk8nc1gJGOxUFkh00Qh
HUuDva/Z1eLO8D3XY9hkRvrmmk2Nvmtg9qU8W7eJACtYmyiPFhHnbb+RkROSl3gCTHCrk2+v+z+H
Oz0sqmOobjatk44yS9gRmLiVCBtd1sAfrT/VJ+WPfIMjYbNTOommflNTCKjOszt+TM6+MyvpUHfZ
QCbjnEo665+NaITIhWu1P+HW7SaD1jZf5cZmlFd9vwTZ3DXx2z4JEZ0FqeV/ErowbrW1SHVfsTLd
NEG9hoz3jv7ZBlq6WYuUYodbkuORo0pq9VnS7n7TGRElp7ikKDsLoI4sVjtZ3wK2aJnSppTcCh9R
eOouZtHZZq/1Hab5bsn60C3nvOOiuWUdFmQDRIsn82GdB5EtBwqTTCxzfYXdkgmeLQLYBEPdJrjb
rlIYaIWpfq7kKokigHhiHmMSa/OusuQb8/S0pZu3UYKn645KQ+Up8+2VMX7gzp3MAz+4qR+CwKr1
bXNs7PruEFSfMbFJVrpsoNCZzyP1EE+IUTOVuNPv+YiB0ONmL+O0Fb36MMthlSkdE6LMFODEcaqW
SL/bO4ZOG1rud1mH1k+/sstPyohWAqinDrD6MCyJGvyVKuZBT/bt4lWTzlynDu48ZtItg2Ycf5ql
Kr93TuAjZYvunnxMo14K8D+pdG8RPWaV7Vi/293qxqJLWAEzdNOmLazEGyH4vGm/VvqOcZ8Nyroq
8joX/KmbEyKJtpAHMdcblsHCl6Zh1DvmIExDNROmMyVVRPWeidSaUywCmygM7gH+s4uGGrGCkfbD
BGIy10vALmAv9eHdBkpYTrapFYho9rfxOfL01V67SxGnJHANtDAkIyKkctg/om3W1ekIEmvLAYy2
8saqltF9tFCL9qcqBO3lum6ie9KstQuGMzQfjiJykMHXnQbggmuL7rSLYzs5Pl2WGWlV3JTz5vBu
ROIQzJ3H3vzyZh6/U1TXNFZMZqy/YhEbA+UlG/7aKqqptocv5c8Pro4vDRtNfFJBDYS2Ow0NSX7d
12erh104L/M4b48S62iUuqMGBYT42NiTFybZAquQiDOm2bZhf+OMPiH0KvWldKQSzCGu86Pdo9qc
Aa8ZZNeh1l0eETWzPzW4f3lz+mtZ+PVBf8XatIzF1uvF4ZKo6r7nhRe1BRRIT58myjzU87mRq1vQ
YyPkaZqVL7JDxXOXgiAk9iX0++AXZyoPZwwQwNPXa6rnvFAFFhc8Qwke9OW4m7tFAlFqSx6pBWTV
pBKaD6C+aveW0D8ZJ5m2w0ZkblszPyYsy+RIjAkZeRPQ9C+Xt5Vm2sUNr78QlbQpjx7/FJXT3Q7t
mrwZqgPDDI0b8ONGqSqOLX9vPw84HKaaEZ1CUVeH61xaZzkMU11QfnpDQoast/fK5HZk1bcRYTm/
ZF0jW3bihT0BOUnSF22o5cxYj8YCYZtNana3bQ192TGTCU7cdsvIKuhMrpTrf4yi2smiEV78QJ4i
g7vt6OUeAmOqzrCGznAbR0HZPVj09lU/sJUJ64K6hCvfMf62pvPsHL+TRglIsYF8hbtANK38xROx
0gMdyL5/bJkcAOdL6P1sjMMNxs8bvLZo6jniuI+aLT5VuoTlsgLvlbrX2i32nZBqbHNhY5PkXE0M
6Db204erou541AAwwzuvYT10aZlo93joR6cd3jR3/ntZucPxRtofXzkJVvFQQPFOf/3FW4cTH2uv
ceERkv60Six8v7vdkeKhRMetztqt1yLemO4v0zhwJc6GLvnUX/zwzz55ktRnIK72MhGT7l1sPY/2
m69jfiPHMfhrscbhwqFMwsvBMSjNi90Mw3FB/ANxlBpnqYPzCHDlpGKE0bk/ZpCH1GdklS/TsPPP
DujbsJST0hTcuFDq0UcfoUDBopRs+/O8S36hu4hdCWDaBtNbu9bWkJmNUte7rWWjOc2eFSXPZgs3
6yTDaZsLMs+H6a6ObbOkHr18ZIWa0d7gmr1GZtPo6+m+bnpsrtcvSd+NiQnCH5p8+f3R4QmrmGVg
84I3E6zaCQq0jotoCRNnMWaYNLQadPt8/BuPgXtr49q5LLFbvmtwJ7xG2w4Z5vUqjlKhlmXLy65a
/qoN3q+AHOv+GBRBdUFxTp/kW3iMGIxl3T9uQXgMN5WlVAYctGXCrl9YqBfOtO6J++a9DOMyS8Jl
+dtrtVC7LoKP5lo6n5ezbv4YTHbWo6N9lt0VyT9vTPzZkWv7Hmk8i3OFG2iloKTa4oZqWFZ6j6LE
qc8paRvPzVL1747c/fBkz70EKqj3PxHAaMJd1Zfqv95zusfQXgDzOiYQlfpCGOu2b+W6Z7Hywtd2
WaoxlVuQfBkloSoqsTSXSgTJI2oLcKuyrKJ/wvMr/8Tln/ivU3TM7qlmWNvzoa06ghLtLkwD2nTd
SxW45gxp7t0BdwHr+dPw6iI9PQFvxGNqNfX2z3fJIl+RRnDc+K0slnhut5MeJ7mfPPrDKM8dCPip
A+JAChj/sbCDmgA17GJBHrOUQOREbfDZjjUoAG33nC5VdZR/obHnz7g9nhCWJ2Pe0RcC4r0kdKJv
Lna6dKUppU7xRUfFUkmw0bUpD0XtpNzOK3qgJQulPciz23NFpbWKGjvnyUlo5Q27pWeOZLOQu9kI
pIl9dgVKItTLVur1Zm1w9LIzJd0f5oPhEWWrzQYWLsFl4ZH0WMaUhxZzrjqc931Tf5OtFV7bsqfo
97Vu1WE7i49/U4WyM9Pl3HxFNb+UIDC1fMFfGqXI5boa8k2Nj22wR/1p26bF+xBHPH7pee/Amm0J
MB3J+vhFzm3FdmCu+E/g2NZ9NyRL8nGgAPIeW2/cPmqzqBGgcditCwlDfYswZ6H7axpRr6QmsHSU
D8Li5Y+lC1+4YI04e6WJypOwo2Z5EFavQ/D2Oviq48n+DwlstaYg7Lb9ejAUYdfxGt2+Hb2NVXKI
t/jLMiUvTrm3XTGO+1qfAx3BvC7MYPfNNHa3xk4csk0q1Bw+vysLHmNfCxl00/zKI8j+Nw9755xs
aa86a8JWLIVm9hU5JqRJfsm5VhtaHJe7xuL4dy4OviUQTQHGlnuwJdv9sezC4T8nEuTi3M/VuWlj
rwYb1rJmRB+D9VRTS0WrMsxwMmY9EpAuLyOHHoQ+2ZngFxPyqcKS5a+PbFL8VHL4rNqsHPPVRL3S
6Vx3s5U5rTP/oriav143viJLRJg2TjdVlYgbEg9w1CPUImG28bkLYquO1nRB248YTIddc1stDhWz
+zwHX5bcxvXxsDZmO9+Q6YgUxU5SOinDf56l5JSt/rLL3DIV8hkdI1LNj5Fu+rQ82lnd9sYc7um6
GIB92TxFoQZwT7l0/bKQB5dXmuxRAzYzG1HAOqD8SGSbIDnyVcPcaIGjZKMKUby0qIvYow8BkzH3
a73chlNtwkuEx0/mMliq44beL78uGn6Y4LTtfrxB+gRjjRavDR7qve1f5npffrHPlOzblj2+VqUT
3HDVSDtPjBIsoma8IvWqt26WwVRDirN6aouyWcbXAxr3b7sfyaM/e7NmjFmab8lECd4MAztllYLQ
B+c2m3uJDo/RC3nbU2sf25dtNd2W7ojnvHQQyXDXTq28EeCMpK3AdV0HU2dJ7aF3v9jZB4SGnjv8
mKKha/NFOFBv3Vr1TtqFlR1lTiz333097Ddc9+YuAqCH2/Trqs85nV4qY/O/YE40FmrLifM+7g9C
k3XNFx+VNnI2iuV1kMJ+HEkhY3+5ddtev/tkugfZVJYTOVj66OHBvG26JR+098nPtlSAiVG0z26l
u+1uU6xLzYhsMsWFT5KsGw6elx6+s7wf7hSeVlw9qAlccjBPIwP1NdSqadlMLLFGICZd2afSJMzi
7t7MP4O4Hb44DxGAdFVfP9uxXRfXm97kXB1x+RUjCTzFcQnRShtDj1pElMt7SeoFZCxzcXwOkjLo
824YOQu4yIkUdGsERLw0vc99th/cEbu/aEXJAm5YxBiVPm1o9O8Ts3O/AFb3a4Z5yDQFEg9oY4v+
uP6V2snxtz8AUGTadwbvhpYQ2d9HUzVAarlqno+8qd0aDg19ZQH1I/vzys+JxFQGwZACNo0j/D2P
cREsdTPnfSh86AWvZWfYDZnVZ8EWMT7KRNn6hpBneQ5dudAfdngv6x7bXSHrqu3f+rLDv9TycRkd
Bn5ECoXgP6oK+9VFNqXs+EWQTXlLfww9W4HpfOBFC5XC/VqxKeXcf/SSGfLhWLYDbSFZGEYXuC+0
aLruMMGw+h+k02TSJRonlW0/qryPpPxv77qq5EPHfV+A8iPPVew+f8Noqt0cijioM5SEnp31dhl9
BsFO+MIOcZ3vlcBcP3VJfYqGMLrvfb3841u1vuz5mOdCsIPaF2+MqA+OkFBCTlFyJR6i1l0UCsN2
Wv8iqWZhRzDuPkyRMT9WXqcpa0pruzsYxffCGVv7Lynk+v4gW6s+a8uOXzXmEj91+14tl1AZhtlg
kJ2b8aK0PSZdYgUzb9gIwZKoSAGyRDkxKExEMrEflNG7CQ5QG+luHiWuczmXz2vvV83NgaAjzCJ/
0wMJVZGnMqtrAvfUWLPNBaAcpXJhSMGFNe8T+3yEIRTf4vTroyEaSNBqVa4TTyhq/CAt7UjDFixJ
Qihjue/lRbsLiieCdVgg5piBpGvj1rthB8K6pnjbg4yzkubTtQH9O5m+9R5J+UQg4rhz4+T2asBW
wWJVlFbBbs+M4uNe/6qbJrb+GPan6jyBifUZT+i0OSnky6hvuCCDLUejCpy3Iz2Kco1kWWY+OVTR
SUVAnpnWQagv2llQgYeda7iyUclVPNMz18kUDvZngqj1qw2k2/MRyjU4O+wg0fVPcje3B6/jG1Qq
RYCLVcb8SVFxUiO0sV+pbdQIlLE8talvQa3s0Tp8tCXasgdCbqv65Olx/9V1cmky3bShd/JZzWBp
xlGoM+23O0dAEnXOzWpxX5+7hnzcex/oyzqxfkUydWGzojMzFiBmC4ZnX/CsWFYu9LbceVJRwTCW
nANx3PH1Wpb4b+vDUJ3jRpY+E0jTGQ4cy1/uw51fXjaIZnuRA2pOYKFg8dJkucrqLVjd8RSUpq2e
TA/vn4fK89Up5I6Ivt1ojt6xwJb7aYfCjG7bJF7/erzXwB+DCyA3hxRapTZ4LZl4Q4VaxSzjkDE8
LQ/ObLd3rbP6p87a9EMy1w5hAlwJjxO9Az+RSK5hYXosDIgC49V7UEgfNGuz573MVAFX2SJIGr0t
hfZ/BItIngZfHF0O1T/owtmC8Q3TnzfcVcg/qIbsaht6LC6ti0oEqEq4T65dRDCOrDR++36oSpqf
QzuF3cXwEz9iAe0IbQsRxJypy57v8f8gdREbjoirTqQVXNu40bjUwyrMUXnqKvW19Jl1TcBeHHkr
9nKLuj3iokmnhEhKSgmIRmZpJtqy+lamS45zhMfoyFu6lv+hikULXANtS5gN35w03muaVuvylvBa
ORebtzc/jzXkWbuSma/HUbG2w6le5eNVLe1Mbk3ze7dAfdOQexiha/mnH9boHp56f0GKcvyHByrC
VwDKDUCDyJW0krobpvut8dG9jHrzC9UE7buaHVAYzU2Y24huj3SG2HlFJ6P+7RvKSRaDNnr2wnor
07EmjuwK6c93qtrj27Wekh8TjPEjPS7915oolqm19uVtK7rguXG37WlaHPVhz17C0JFs+knw4cD5
56D/1QqGeiMDtadyXvyvwfCmItsi162rguFuEMZm7sJ2l/uJvT+IwYZJ5C4ZgmjcyUofQvPPUeDu
83YV58tg+JAx28/R9sw1PYyXW4V2JmJ/L664cdGoUJy6fZzPxonGr3nvvRtZBuHNquzx5+qszl3l
rxYsqs9KFIxznScTTF+wug8IKFXBGq1fkJ7+V4+oasgoT9KxJYnI6h0mC5KYELIMpbn0dfKJ345I
j/ZKP83ibEezfEIHF/68vtDnzoXRs3Y+tjZ+cxm9Sp7jMb6vZvBv1z/8lOBd+OVA9L8R8iaPUL+n
JOlfxj52YTe5a7Mp8U/tdqx3FdkOo63oBo6/BqVRIozH3YREMeXf7qBY4X6/zuv0o1wIycyaGSGO
/tnMFusVyZ4qk/G8TTlKufBnfO2SKoJo9bKRXfMhqMMIjfgsl//C0LjhqXP66MGsvbjRa7hWIL+L
QAkfT2hHmu0RnzpPN5ABau94VOvJTNukirrtDsJrZifKwrgLPqRrrBeD4fN9iTGF1FO1PE3WWP2n
0YszWpHa8BkOvv1LsVD8sRbL/zFag/MEmT0922s/3IrK0mtu1513qrgr7p1pG4oEHPoOUp8pWR3u
8E0pZIXOZtrrNPbnsFAIh6Df3eTxkMFVaLTJApi1/+N07nGkfeK0tz108TlGIw1fRjb6ezge8afk
1r91YUu/kwHBUfToQJMItPwKyJo5R5wQSuwPJFSOPytHMsXHQtyBlGFTHyozv7mltD8DnCcFYwDc
7SaA6xLj/rYWH6mo6dxCrYv/M+ZduXR6a2AzCHRlJH+ruLefSYjlr7KWyP3bJFfTxR5U6P2C45Yz
t4c8dMcVqXvSOCe4tegdFddwz4g88UajSn92Or//xeUcwdyV7q1tEfCJBuIopwxron3eddzf2SPK
bHRD1gi74gz7X8+36pc9xJfTN631GI3d/mraxd1TbxXuacMY9MfaSu93oxexY7hYjhuGNWvDOuKX
b2QFDL934nsQDTt+87XUpcffX5UN0IjY3D8AAvI1RPyJWOUIeeb2qefvaeHHn1GAE/nPjF0lN87g
W0CRiSuuxwghNUdcYRvYNO9bNeGPmcehKfQkvAfElPOdRB5556LfSGU0mqednLA6Q57nWHmgR4SQ
cc1R17NHFiCF03MydweEPgDiz7Jam5cOzhtpqW3toM3VVP1RRzkq/FUoiKSxpv9qtVb5GuL1TkMZ
JCwNAVWnqdPWB33SxIg/JIyRjwbHhQTl3cyXcMBN4FaQIXp+bH7SXDKp3BHusjV52BM1cIs2dN0+
bbNDhqfKuLW4MI44/osn7ca9ZQ8DIzKJZamvaRDaTgHX7HevFmuIYBw93+9yQwZ/6USlh39LPY/t
UwTgvtwNreO6rHpxuRRsLCYA57K6H2ggg/9xdGZbcuJKFP0i1mIeXjPJsebJ5fILy2W3mUECISG+
/u68z922qzJBioizz4kOKqUdvP4AYGKaXM6d2Gijhtgjc2gTU1nt121oo5Ffy7T+FaNHay90GQqC
77ZDE7fPOqaGOyEcgenpMx02CE/SdurDiStAuz3Sfb0d60QWybNKi9R/KHuw6EMUlekFN8z2lwTr
ut9Xtl+qc0UXMD4PPeXCESBoXd1jNXl9uj2OTiwTcZzpMJryNCdM6epdKrXQ2O4yvGpvUkLkam48
taVfA5pDTHOE/o6rIRDW4lSIYJXnUzABctQ45TY2fo4WueEAHJtCLqitkDiDHegJ974bARfZDYcK
Q0c7uo0/C7hu9CS5X6Hr1jIPTFx5jwPiUnr2+1kVfJLoN/IPB5vP/NRs0tPq4hcs1fjs5007J+iz
Wi27VMPvBhTtxcJiKzedUzuzLIw+2T0maW3K94Ud8MFruhAt+QgJMy3MMebAbVniiW3gI/a6Zbho
3HUJOgi19jWEEshoY1dj9mHpF4STd7CYhxrQr72vwkQVOb93PbsIZ366/uS7qEDvY7P+XjDVuu92
4nT8NSduv9IT2IZx366cy979Ir7KJ11mo1ptX+JFedOjQMT1L9ilR/9ESsYEHR9O6DE8A63ADLV2
ff0YC2Q8OMjZDQ4hak1y6sZiUP/ieGhnxBmo4zecDMXwOQaLh/RsfJ+pSLBKalRdC69+XHucrszK
2QLj72vMR8VpW+MVYY3GjOsicB1FsdsDnOZlSqTRnQusUWx4PNKgPjp+UAc/K1UnzgMip+XrnWZn
to8Fqlb6jpsFU4E7VCN5ttuYNc8duDBLzkn2Kc7N5ibFjuh3u116iynvac7quUDgTwJ6is3hH612
fFppeXbSxa5AT+6slJ/rQEAiM24co+aJhRucwlvqglEMsYgY/LBkbJqenEoz/9iVjmzLjMB71UTR
id8wS86em7TgydiPl+6CX31BMU4m5PNdbMayJL2Jtjn66Xbp4v0OG/YRH1qjMKocsA+LApkTB9Qt
H6iYsuU0llQ+B8GP6Ht5p1i0fgosazCDCwd6Smm91BMDosEXQfBLuA7PSDK3ju/sb5g8Fa+DYUtq
ArIKilbMNdF6X2jGtTvsrM6YF3yfyQLxd5uA7ANnEDAYjOEL70fjjoF8jqCEmqfCS9HCJZOJ6d+S
RNFwpdhMJixKFbw2TFDYlFdPZZ4+IVAo5zegSTH9m+QYzZfBZ0p7gOytCh7a0srTkiymvydOwckY
sbND/azkOug7ZyiKIvcSINB9ZsIg/IXVNGwOhNwb89zAMDnHmTFg/cD/LaOdTVLmYliOUa2rgU6c
EWApt4NT+iLmKfWJ1sndtjJ+7jUdD/8xZcxdflIoKjmgeTtr4F6jTNaLOXKn+KgGU53Uzh0baXXK
McC2BsTslhh17ox4AGqn0llNR0M3LNNdGOpMILTOqglzmYSOVYxIlPXenBXNAWWJTvwt3jCHANx6
gX7ggVXVmfsgNh9m7VmqhpuB/36ThGEJ1gmz150BDdI3FNk2e172YfiHB1A1x3L0gohjDivrSPxc
1MQnK8l4z8tCiCQ6FxFhtW+jHP+vKayVuKK3hsG2C0qXsf8hZRQsn1TSNM0v4TUl76pXDC7O58T1
pzUkjnHdHPdE9Iq2aKN4i/rp1PGRWPEjVgzpv1wMK75lMst7/zym0dzFH34RYGLeVaxOiHOvXtKa
NqqUXXodRDn80xwl2d7pdJMdo1JpBX0tNnc7FWvQmnsyyPG/brRR+jmxI5d3TfjMS2K0RxcUtP26
Nx3ZPbwZc+DP3yPR6h4WxQhlIT7WI2s+npZsnNp+zxjUae6TqHXCr2QbWdfJHqJlOA4iYt3CTvAh
Vi6edHx3FxmHWXHfJ7HHIKJzyy28Oumku0PAgclJC8uY3Vmm/uMFXGFBtJb+MD5IX7TtNeGKRcEx
KBzjDnTAZDxMm/GO8cA49twFK8sQMcUEU/kZOC3L4hlMZo5/1p4VgfcxaQ7cP1USjNXn0BLXFcCg
NmusdmiN2wzBxHqpYafnNoYIahRc0OoxxzhEmqGCT+9oZnWdg4zp1MGwcEncD8rDZUMQUpvM+5kg
1PplSBGnh12XriOgMTJgt7POVGe/J5IB55KJvFPVFQmBhGIfw6kJjX8gkT8O9FMaLcN2wVYthm9M
Eagc/BaB8yIEo857LwWgrnLhlDRpvVmX4hW3tmKjgGFUUewwCAM1jz5LrO86zNwtOtFWRiUO0cJZ
TxNl699oi6W6hqogccLR8YJMkshMvG1ulU0/KweUIORcazNxRQVSDnNIVLFxwvIRFjQ3LZ9TlVep
QeKk1pHxfi3Ttj3RoYsY5inquz8daWHVc0yyRf8PUlJW/wJzW7u5mxX541DtAGyWEq12JW4tGWHc
xDgY5I5f9hEz2FqXP/A1dM1lAU0dn2IYhOql8zBbHbcmTIaLsY2iBtqIeeouQU0tte4SrIT4OtMt
cpGNwet+60FxKZGnp6h5tJlFr4+dUE6DYVxlVp+qyPXKMW80AsEZ7yZCfHFbrHbnLm08HGQ/ef/Z
oevaF9D8aNZwqbx71x6G69r4TEepz/EA/xyXLC3+QKYvxtl1CxR1LiHBkjSPC5GIb3dti82ebVkm
y49oILRi2FU+6U27kmgSglwQcpjep7psI/J6o5Qma/XXOMllX2p9FFmdyq9+YsKOJdL11k8wCz1g
sOD+8d4DsBpuJiesxykfQpCzR+HbFKnLem55ckkAg4AJhXEYIHltceT252DVTMyRqFLpoCtqheR5
7PzmBouhiwaI6C7x3p6/Ts2poGBazmNCjd9QAjat87Ux34BmxVyTfYbLSErDnplkodbdkoRN95e6
vgTWJWOWViVChC3ubaASSRQHE9ZXdJ8l2Dfw2lRcCKfDcwl0ZX+UcF8EUzhc1/mYOnH4h/tFcjZi
LCNPtaiZYuuKFIB6F8iokMc6q335iNfSqQ+psiL8WyRuoud96PahOTZEdDXUJDDLKz9gGU+/mVix
1zck3qrZe07IGGiH3Q4Dro06H7a7rB1CBJYUGcNxtSI9bh60YBt1MczRrVwuxYeT6BXQPlrqpicr
UiXVP1VwnEGJlmtn3vFcp/ZU+iQRAKirtSRVnALRuxnHcDMCCNKS+J4Ihm+7DYVxc9Fpaoll0rwg
MfdA8k6wvWnuAWywcjf6xgRMyVL353pcXLgTlmkQ0aDmNrDvoWI13U2fiMUdXmLiHZyksc1KEYl5
6xcBItN0khHms7PK1m5UPMnCWd/IlUC2Owo7M42xkcZZdBqoeqqcxae+Z4+OgSo+tWlJl8tXbaJT
Hy0xBCXwkh9gJpvXAih+tCXuOlP4XXTP577Zx2WtAnEMldbZN0ZUTqzcTZVi+UlZ+/ZdsKD2CwIs
/BKht3KLCYCi+r5ZIiaAB9BS4hgif/GqO88fHFxfPOfNBDOiGDzlrBXqtntVTf78Sfk5y0/f4MFm
rS9XlbnvXAfXJ4VYMuV2wTHeXXjehznNLVUVVlqdcIE6tFBape9ui78iPUmnXUqI0aLZ2B3VDQSD
pyJb56NsZ6ve/KBXxgCUmmoIURwExOYFj9fiz+cZs1+jyCbalvHJS3izB2b788YjLCaSF97g7p3q
eaNntr9aqBTnd8R2ufW7LdmpeBk5WOsNutT1st98rKM92SmGgcIxuTZl7vZCrSB2MqWPdnVotz+E
lGFvoljToc+bmmRw4ShgVe0Eu0gpun6eQ6kduSP4InQyJEfIbG5vLtxY3m/kFM/TgRljMg5ADbOO
gzyMVuTqc0gp3nywPGGEJgdxiNa/2VZO9g9zAFf9Qa2L/dcF22ryr1pa4//nrnLW7Q4lNOz8hw56
2syHwh30cJJuPfN+zybTScolVRoV5d46EiOxTwA9cbR0rqq7U8eQnywGHyP7eXQ0O6US0Vn/cyy1
p+/IMZXqtR1EGj1O0imG1wldtfkpR3CuY2W2TDy6SHDxLnDChiU7tPb174iJf3GJQKa5R7hFvVyz
57reu1XI9kQP3Sf82Bj6x6+upWYl8iQYbn8Dwvb9qm0aTDds0rJOa+IKQeUcAx32d0Xpbt1nFHVR
9oqPDdM+fXLrD7knOJHPWdHE3lky1goPycgJdKd4LuSJhKcAuke4JAWnFQsocrtiNL8S3+GaW7LA
Rg8S1YteOZSsDINnWJwtPMdenDH0JONmWdRpSjNgGbRus+HeiWxSXzUPWBznGAeS/oIWJf2NsOmQ
cc5SbrVz6FFsIsWdC0Emc9ZzVCBfY5Q60zchMX237E2JNExVLx1KUWG8YXXyDfHq/63aigcZxrfB
fLlj0SNrlHYQmoHznwkoRwTrH+NiPYFOmvoxktht2ES9BdWx7OYyOqvwZlYme4Le4jqvG8YuzOnj
ckNSY9zXD3xrrqUr9noBB2BK6V+wXw/hcdicXlF89BvO/xHXWvpADTZ4zxqnnJ0OePBdPAKcrMuD
amQ8HCu5LpEAH8nc+DelekV4GNZfWrK5j4c9uja7LelBl8X5ooGIVp5oiKV1H4bg7HMOblkS0V1j
3tDNfbZW9YBVNBiU/TcVdd0+yJYD61Kt6Bp3A/wvxkDuLE08Set5+TzEacUAsSmH5rogjzYEE20c
ZuxJkwy2yYiR1XHjD2YvuortdJrJtZrfJ6iR2/k2Bkn8o7e07/+RlpCKjyUeOgxchb8mWO4GdNMf
mGhc4kti+NkfesyC6SjrIRu/4AQs3TPFvVv/McLV4gXY0aGQw5bIawxy4esXxxJXjHjmVVsOYtn1
L2m/3LgVT3qU/1O64JLUcWecZJeNspDxfTV2APVTCctx3FSjl5Ml26U+hCRdRAQzTEAX922ZMLjL
wnXt38YwFNmTaDckR6MWfleTUr15OSvXFvPTVHy8gton4uw99Q1zpmvHQLw9RHz2WbZv1zILT2WS
Tl/zLQEAX2dm4Ud04Jnf6aKIbLwy5kNlipg3uSfqafb83ScC99+vIg1rBvKwfoKa30dsaH5sRBIY
KjaA2ZbCPobiBFYrMA8CSAjnqyPAVL2jR6nhA6EYUXQ3LnNlHsAPzHb7h5mbjibDbeIPijF27WWD
nZ68airb5GCz0WPyXKiAfSAgrPhY9OAGGNmlr+wj9+aIEuUoPB0glmM7a2zGWRXSEzRtNPcwwwHs
QMNgq34sslA6e0ygavq92nkTZ1jtsd6XdUzqQUq5A15Ul4bUT5bLLFGU7lYG8qgrMkvX6SGsgi77
WMWYQfKGInXDHcdXJek/fAJ6dszG1gj/Syr5kVOcpXmN7y392Abs9dgr64Jj7VB7DauSpmhUeMhH
mTiYyqLSG7Z8dIsuDR9Lz6fyuLShZKlzLEffimfAm6WKXmmsAtZLszg1Cd+bzA3MZZ06UqYNn++M
H9hmCYOmpg6OJOG5/kvXD7V6iSxj7w9FYIL3001RPo8F6STdHf5hQlu1q8e02MVVVMTkKSQifTSL
avtrW88jttCyDtO5PlU2NKw6nALi9RuwXFtB1463paII4n7T09pHA+DirzFbBB9G5XlXk2ZO/YQL
TtAKTiOlTD5gBBlOjhaowjuIRIx9eVxWqP/IdRXhBD3oRYWxo50S2lasBMW0HZB9GZ+mcPv0YU4d
h9OBICedPTHU7eszpw0yFAM/x0+/RkHV+9NO0mdsyKcH64/5kJEYzl8v/FgcS7m8W2PU9B2Zi8yV
0YESlx+Z1qu5aAynYd5wT8lmX5cDA82ELUv+a1eAJ6l9MjTl9qXIvyD9jSVQI5ACoHfBoxWEw6IP
mYQrhQasGHQfSAgCletdnc7PG1IUQ39cTRncmbMQbpnYEsCcOIquPvu1Un31cMu6mQ7dtFnwpZk2
bHhqGQq49WW51WU1hQRGwCFftBoBkwA24yUtr7HR9H6PwmRYFKDsI7X8oxPGIblH6rnhVkPcdOvb
ZDxywI4sTfeGO7p+6/63zTKTwW7Jpsp3jn64tgtbgZaRT3TbEB5yPLqFfelE5favpLqksbkkWxCK
7orTRDWPmHKa40jz3f7HAJ0JE1oV5J3CekqCiO8t756JF9pXocyfFVMY92W5mVfmEmlycsex/luV
QKi7bY2WIGHs6s5Ov9s4voKjs2TbZ8hL8bfQ5DSxJohMsR0tZXDXhutk/lHee89lONSomEuVeXm0
YFHC9CT9p3VmRnXsnKJqLw4jp2Pf2SrAnbnOL9q7sRzAyjr55TFTHYkXMeTIgAtBUxpMys3bRKzg
8FhxC7ffGi+n69GVZ5Vm6OTPgfngnE3SYOfGY2x/TNpSYexolbzuODKau7Go/rI9zgJPIi7FbdJ7
b/JmGp9Q3zoCVAoWLOMBAqGtJMSSv+Irh7UGlT/OXPHkYSTlnLxw8bjfXVdBfWP0Ca4mSqrxBOFM
Y67JA/N5Rkc62v3S+rjeK3xfBcOeGj096O3m5wh1w3/aHwi6T2Cj3qF1AugGsk79n3OfskujG4HN
ztEiZHtt0iHwiDjPev8wzHOz3Nfgi/IlYudZ8Al1q8LPsg8X/6lIGWbcOWwgne5qSAOiYbq496dP
RphhdCEUq7uKWa7M2+MhywBuyHI9ZUVFWi6/rNNemq4oFCRqOcbBN3jeMLn7qSEN7gKIkzTHKtjw
a8WemzmPc91ppt29pePZofOm24+qjXrzAD1EEIT5fyQ8SdLVcwgfKndpp7LtmvVOrL4cbstUUS4y
1GSqMlT8Gyy58RY4N0K2NNwJ+hyagpYlTyDvykvrMmtlzDiquh4YwmZ9sh744tasxxYBKoGmN3Z9
1u6jcGthvshgY0IKm1sM+jNgYBqCnKXM7712dsI7yqjYvSsB8JY7BwtUCBzaju3yGUaRdK5uBpnP
+D1afdC3bNbT2WeIH/12MkkGHFsSInNRbYvTVGRj+wRpug5UXEHSHrxoomCgrjGcKikMF8EuJMe0
cO5xxjlVe/zNdDVQyU2/huKQdsMaHzum1OGbT/IhxsEGU6vIgUPUb5rm1eQpXTgm0sbYt9VpGnVc
fBOQsFTCRz760mzjzZgRP7MtXOtD15elAW5oqubZFCYLcpcbvXq0nb0ZEEzzq8aj81jCI+LC82Ce
D3EX2VfZAFbfBw4pXHcrRySiVjv51w7/EiUyRQej8i3BJvXCkA4HJzFNbnCSPm5paHMm5s9T0BaX
jiMPO9ICGv/E3VPPu5SDLD3fmJdwR8SE8HgSUsxi4RLHmJoIMlFPELNt8MeQKVHiFg3Z+OeAs9oJ
I5eWM6Qx+WiVJI047CBKJnIB1RAxExNUvWwhmZvJmgO7ddlCULq0+5yMJiR5dt9MrtKkVzhORn09
ev84TzuIJIlxrh+uZQ3BGp4wj1Uor0zDtsO82jJkrOn33+lqfTHv11SOXwR3Yh6uk6VPb8sMlZPx
kDLBwCGGuVVAM4pKX9my2PGlF/6cEQcfDUlMXPtYOeN5I5vFvhDcgYOK3nq2H7aCKyaOZmhC+zSO
bfBPBsH4Hz5QNzplUVo+ErPZboemXqiq3IEehVaZlhAmfGb/MU6wWv2MYFf1saTYuiRlTUy0KpyO
0ImtDvjZSFK4zaz7WLXHAnDlFRa+wbCFc/ie3MARxzigtnfk9whesXcNvz3Pb+tzw5fTH7tpipgp
EMvIHlmKFOfKX74eGyfZ6jcRrf+3cVGOXQuXja85MQdIvjStvLjMlWLEClP9CbpYvyeccH8cP0zt
fS1VMj2q0ZUf/EZz+FX27bx8RxUjIIbaqh3OXq2n8VJ1E8qoHEVZHNCPyUQpsxkzgmcxwKOKjO1B
kDABd17V/fLiw7Hbs8NomvgSr2vLex6t4ZtlxV183Ka6eF0YBQa5CKmuD0R1QixKuNCFcUFUpTm5
6PDUJesuQFim2XWH37ZVUbnn4aYqqmkN5cFn50L73Q4dSVIMtoq5wxQ9RH7j5y6qMmR6BkyJy0x2
Oj6TP1wSupE2lIVYCAQvkj2wTmwUe5QY2eerZkb+y6lDsV58SUzIs+uWhb1FQ7FBFX5bdAlBDdKj
wNwkFOuucWcUuF2G1645LG3tgJ2RBRc9liiM/zGvc6K/C3GmP6fZq5s3dGDwjwS5+RF9kHTYdDMs
M6wKbvlSutY5M+VM/zJ66q6ZQ0wXVoywEpjXk+SlpBdvjvFsCGTB8+kRsEwGcE9oAKue991Edh3h
LBiogWcxaTwFOFsZAxayJnCg3VDYuVeFv9eo/PIDv+h0Khh6W0qslkgNkgmF+1iQldNcxiyCKi6C
couuMuP1R4f30qfS1cO4Vyv6ypWJoe6oqATZfHr0YBsFF02OtVMJAgisefRBMvV+JPfLg5VKkzdD
OyaOEw/MP4cE1Vv6wEjIbQGQ6h6ztuiLUzWn7qUXnQzvGVniqZzbW9QLrVX13jLyIeiPbsHfk7ya
niwCI+P9qPNwfTvsKXyQQyKfXDYgd3t2fg1/DQ8OmqxmxXfMFI/tEAjsDptJeoTbnVcPXsxERAmV
t0PSsqhYZ3NyphJAGNWmdeHMkI9YYGW26ZXTAIJ3q6t5zckv2gAsUZ6D7GSV3B6HhJ3TqjBhd4pv
iniMaJOc4lXMxLRmGALqu5G9XGFwHPii2jMySEmTTK/lHaQzR8l0TQVjF++HJ5xIyQOGwgoWAHtJ
/8sssdfctzOW3RNVW6/YsBoXfy0K212xeKk4KdMQcRfgNvhZAYMjlNIz/4jJ8qD1o3xiEUbMPeGc
V39S6rfu8M+cqDS3IS+biKOQsTw28LKNfV4xaufwriS80D1sDLrsb+JPEPW/ESAH7NNu0VcdKYOi
cNl7ihU3LYEkZHrn8ieT/h3lTXDTJJIjAzSEE7x+8RbbI2d6Ve2VAERjVazWAi+XZf+jm7PtPM7e
Uv7s3K0gS9EnFEkf68kOE/YK8Nx8MTEhFLPvecHOD3T2SKzugpokwUSOsLdoRo7jECWUerxvoNcT
K5NwmbYYpLm+Npj6VS0/69XrVpKBxrXNA1LCsgO6P1G9k/GJzOEJubpYMKezZkHlY2rrZM2T3mq2
xlR6qb1X9o3o9u8qpURBKFJBcA8BM17wCTnFnoODT2s0XvwpIV5KDWP2JVFesgMjOabgdSf85Sx6
hTU8LcrlivssSv+klqiHn5zxtronaGLKiQizKWrKsl5qPkoGI306tJ/wGfVfv43ZLM0tGln0B2me
6OHX4b0jaO7fvOD5w4ssOiIHfJYW7up5mNs+l7UBJMYWZMv7EP6TcU5jiPnwe/ici09yPFkndW+7
k2mzNTracersW+2zFRQhNUvFVRJmWgEI+YU8pVMf4a4VjHV3zQZHyyyY0NeWkSSKxlmYagXCSgmU
KOHnmyPADt1mYtbuJXZaK/Ja+a04rpW/EILStdydZZqZ5WEVjbgKnnUMZsnmnHpx25i3DNJ9KWTj
pIcmiJb7TW4e8PfGm33XgZPikh7lcmkC7Pd56S8t1L+tYUGLwkMC3bHFRUAXqmS+XzGe00FtznQ/
lBLj3KAp2N4nBPrq5GsamV1ioyb61StsVruWgf9frtjyOZ1x3Z/wizUvjnFCsg9uYhFz52mdgJnQ
4J0d2R1oU8Zbo19JfLOp8KzQuWMtJGFF4i7NrSer54lQAv681uXnzMY4k2Om8LpfzNmXYAcNuD2S
ZKTKPdOjBMiUyR1ZXF0EN54lfgjJq/AVHT1M2GKfWu38imdHraAVHi3c0hDjhtVefa9W49K6RTRA
JMUsamNNHIbyvqZX9lgF+LGOiSL4wwtgrYguNr9iJqv1U9e45YJNmQxxaj7VT+p5nCYfoztmo+ZU
uTF17OJoPAhs7xrQETb2iUzrjHdgzUiPxmPX16dpDMTyIKl0l7NsTfmtGw5hJqvu+l5abYLDYjci
nGrUO4lZlHJ4R4S2K/cda1/OpIVrpvVVs7xnZR3Fxz4wZjmaxsg/VUahfWuK1evQOJHYB4uDw47+
ISBNB3bW4B/ews8Osr87tK0N2t1aNTzEYcfFv6OTNz+zUiRD3g1D0OQEPWi0LuGnp2Eba1yAor7v
S9t9KGImICOHof0FXVh2d4IA3B+eT3bOHZFFwQs6f/eDWJ0NNc8v52ua6gVXOSAO3NtmDQ7KYt2C
7hE+Lf0PRbVMLiFRb+YKXzfKxyyOhssyC0BSQiKyD8zWJKnrDis15FUj7GPYl9jq6xYJrtK6CQ6I
CssBpNBiCpNLx0iHTU/iFtVVQPQSXpT9F2vdW3MM6ef1sRERykPhE8J9FGwlKPYET2TXtgBkyTEn
tubc6iC+kIqoTkOnFY4DU2Xg2obi5BFDZe8e6tE6OLkFCytwwEGi+zC2pxrjOGMuWDs6v822nD1t
4sZHwsi2D69ofOehGhGrbrnnE0ZE0gF4gQsyso2qv9BfXR5ZK3SWPHZxUzivSFOoR+kaTerqxjKY
L6ssu+lYQ387u8bJsl+rLIif6Kj4SNxdfTxY8byW7hlLJN1vNiCIvMs2jRDdnTWJfmIwb1Jujxlg
wm2Jas7nJfGKEW7cwjHFgU3QDbdkGPpcFMRpkzRequXL8zPajV0xV+pDs/iL2a+npnxRTlK/djdC
eKeGzJFP7cSiqJPq2Eh42WjH7Uk1bkI0mJaAO5ts6WfnmdnFfgO0o3Fkee50v+h0GP7MpBw8GUXX
fV9M5MSOA40Dk9sqJBt8p+YmHu6Z8BMmRradllATLoe/sdge83Hbmpc2TLo/Bb/j29zQ7ODr54Nk
aKn1O5mgamLg2G3ov4klaZ+gc+QBEQGBB2JIGIWXoh3yOtlScY4tzBbHWpt51ynJkus62+BHlNb9
IzuKCdPxQNp+VK5PCleY+MSTMsRc3yzlE5kvmMrnB6hJNPNyheDEiL54Y+5VzpD83gwrMa6sGEyr
Uz3Tk9NlMhvOBZl1OIcdkhCJQuG4aRR+jL0fEui6S4jA+UC75Qtu7FBwLlR6Vcd0cKH5AQFjF8ay
rz81CbvVgRMwejD47Nu9NB0CtqnRIE6wqBSehBiGVLW7KmKMfVoHJs+HjLrfPhATi/8t5ANdripx
vPI1RonyL2uCxHLGQdB8dSzKiX54jNcuC7P4gk0frLR/4NEKtjtHLPq7liiOu76ixttvQV9XV8Kn
px7ewbTfInLa5352WyC82Ccxju+OfqdN7Brc+5GLSYiuhekIvjBjv8hNVv8a33IyJrJc4t9Lw7Bs
D8+o5aFpyDrcO307tDnLNpXJCXPvo8PCKOa9x7sUnWsj2hnZuC67F8bVJvmUCVPHH51b+emLUbw2
eUunqK6imZyv2fG7+JRQXQRXb2OOvEc2Sqs9Gw8KPBN1uL1qQy+5JzMRy+xgQM52MpWrZm5nZ3Bp
QXR7sgN+7uwn5JHn38Pe+uuF/BL3v7Gts/DqR6nv/sS/uryOqivMda57nWCB8LyZfFe43Gfakq54
F/gRir2GU18PE3Gwrysk4IjasMyXrGHc/jYSyMsujWCJTu0wk/9NaU/AEnaEBijiC0Itjh5Sknbr
nU5hPdkaxpKFc5sBXeK0a7L2OLspPFiGMrMPyYU+EDLOys2lDp3geTJsEbwvrA8bShDgsu4RwJgo
9iZbXypbsrSLql3pvQ3qiHiLyRvL/Vh6vdn1ouihsiNi7sBTZIWzh3qABMSpCP4LR6YFDy7Q1ScB
e417KtAkEr5yX71Ghvspj6vR31geIhr1NyILDZUvYyhDFi0f9qEn5BmuZq49pirbPEZ53aAw31eS
mZ4f9Uv4M1FyCb5TCs/LzEIEJoBsoWn/EO8TzHtqnBFbQRKSsbwWKrsyZfDo6Lde3NeKJdE5NriC
WNWRhmpfsdgBRbOZp68h9Cqk+nGKIpzDifzO2oFMiGkLpxoxSgH7E9+7/XWKgOaBGOjw79bjzngo
zWLRt9K2YPw/0s3IefHp0uiCxx0bPKjUSN4FGNBT59CwDpowOlI3E5r1LuzmJ3apMKtBsy2TfdQa
S3DpzB7HCeR8IhipZa8IHdZ4yxiEgzpDQhTMwxZgCa8mbg/VScTznt20g2R44/kfFOsxyfvBQJBY
2xLEElTRsvO5kf55FqCcMNxp/MOCgJIlFXQTnMIFI7qdqwv1jMtz4eLmbqzIiUzNu4Ew+UPEO+kM
Wa2NpWtwiQNzAw3lHNloPXvUxSvEJVnDe0lM08sMuQom2BGZspPAQsH/ODqvJUlxLYp+EREgQILX
9Ka86arqF6La4Z1AgPj6WTlvNyZuz3RmgnTM3mvvQECar6xcQYiWDK2IVglqWdznq4KUoToHFKAT
Tu3nOrBrvymLFCypuX6pVmuOPDHwd2AcOM89cpmEWq3oL34cu9goQ0c0TFdN8M+PXSYaju9Xh9yW
zi+k9Qi8Qh0Xj2bpWMonkLs6Br+V/oHIAh6sKsgaYwwqhm3Z3cbFHhaHmz0EXOgu9hfxoxOZ+zrU
U9vs2UWjvS5NLfglpmn5w4ykfg8x/oUQuNjSbETtGxJ2GJrAoAK0V0N9kyG21Hr9asu++rVKkQEP
ZT9DGF4d4GJLxjFhaFdKyfCcserG86P6JZvRrW6qGa0tH22Svy0I1RM/miQNB2pHj+8tz52Dm8mO
/G9709nWZdY99XUnUgydObMGVG4j+SU2hrtLIuxabT06szfTyP6JW7OCRxim8NFq2xBcLxFc/6hd
iNoUkO36YWqJ/o83s862apLRY+5N1Ag02QYjpHBstTGeQB8KWLMFr5NgqjskOF2iLZnNtUdzUDD8
Rvff/ZgGsX7DDCgUBk2E0ym7QmDy4ZT9u7XGIOpXd3lVqgyht6GzooLj+6ZcSxl72oZYj6A1Dr42
iy/ZJUHjsRdqAa0Lnjfa3JSWR2JmmhhPrcbMXjAIybcF7/MZnF3UX7gqw2GTwbHAH5tFSFtnLC5f
syhn9O8QX5+nUrBSqpok+l1hnoVZIjH6HlQnox+erZmZV5SvL4w3+Z+IWG+BNfnAi+mMplP7tVWw
PQYge+teREn1nKde9t2ZG2hQlqzUmt6Hh6y7gacL+E3yIL0a/zCFAzcKXwS3tE1i6miVxku7XfJb
F1I3DQVSJWSb7tvJH5j3FXmPjoJssHeEpSzasb/crNc21ufJQxWyG9EY/HVWJ/1L8o8WLPEjcU5k
vX5MnINmGw+V+lwWR2fsm/L8HTPw/FnVoYiwfQXmMYKN5G5bfwa1N7ncWpucLvY1HryE2a00oILY
XtPv+wVqdWYQKBDxUZXhpVBD+xFbBlqXhC/vNwpCuCGw4+ju1zJTF4WCNT9ULTQE9v+j2TcmUY8y
tI7ZD2Gd3Yl64Uj2l6TIYHOE3eNE/fHb5rwuB8wYsbMhM0nUe1iR7BYnNhSMoFn8Ej8gaUHXbmHf
ZMJl9ndhqGGqsofy/niZ8hDzBUs4nHIzJM9l7YPBmHwkl7sFVHG7bdtxBkKlczeoNrMvBA+LOwcX
HGbOd8zkKab8XsoHvktW1gORj2e2XnwCvD+pOTSkN9FeDUt3bakl2l0U+6jMb5HWr37CHq3fsN3x
KBcB82NuxziNN4XZT+3d+ZmTAE7oQGx9FAij1CEagPNjA2Jcop8qjSp2Q4ISb2+z9kAmWDCn0TUN
8+gX0nb03n6r+3/zhOiASJB2Hgn2HOF4/l49SCjBpvY6HT3caAAI0XisWvRuTKd9RPyIORpxnEF5
m88K+b/GfEyiwgKICNESeTJJfkJW3TFGQL8wjSS9ulS5nyq0jOcPlgYyPEFHZZvJMg3cMEtsrpw+
i5YTq2asVu2k7akgCKGArllmbwHW2eIaZn7/nWupo32UeRVM5V5mvzoOpm9qUSK62rGNM5pryszd
0ow4VDWjyT9x3Mk12dZZr8b2QgnnR2dmwB3+2hhFLV+/DrUJ7iYuovovcTyWhnYcRHOLgNK3LgZq
W0030cUm/qk8tGI75rFpiLWMbcxRdE1259cojre3Yg5Cf7VgQrPo/3FwVnootmvOuMFUmYfH30/m
b9bRAUW11zXLnYVnHkOKF2TH8+W29YxiCETr1L+EGCx6iatHke2Ro7XAuJwynjmbVev30i34c8RP
2O4xX5iFbFTlRN9xAsSKqgx7waZBbl0+zWk5kMBSJuUvxbQ1Phk1Ru+OjmaL1FDipPHr1vzrbYA/
rAYWyQ/jQOIlBZqGfg+WL9LHeOjbNxSLOtwYM8dgKhpVk42T6kW9jyQYvs2gutER+PFgT97ig7FO
CdGxxxgjdbcP28atd6Ma/QfWPWbkKGDkSgYbcp3+Ons6H3+lbFjdvw5SdcEtMVTwdTB6H2d/kU/p
zLD1o8tnNs6F73bzuS2jGgM4pLS22jLHyqtvw6pzHHZNhr+YmsKm2G83Hl4/5440GV4uBNLqz2RG
iH98FKe6y5vVjwGxDCGb5KTow+sQob4kRClPis0YhB1RUlCcBvFItj1lYAfvf4W/mUlEcH5ZFqg/
5tlu2bhlsLhQhdTLvnOrRAPpFqU/P3K0ZPXfkB23PgXMbAn6MAz0N1CD0uYVP3trX7xC2heLepUp
1TJFvOCtBFbIs5rPQODXQryuDN4zrvF4yt5BOcfLRzYUU3vneqMQ9xlR3xx39D/AE7AKJFeDjI84
oxor3F5JnEm4jcv/d0+FfmSIUEA46opS77rIl5SqIcuVDWP2ZHiMjLb21FetvnK9c9XgtZunP0zD
iDMKkR6hN7AJ2jLTCP2e2qJR93NJYujONfyNPypTtMEnLlJPPStQrnzbqJGZuELGQjdEEpZ55BBv
Ka2xd6ILJerCPczGpEeq8Vxtq1mwY+fxM+2mRsQ7fCMHZwYK1wi5Y2Jn5nZAemBGptUy9e8YpQBf
pJFOzAPbgDbct4bx+pdZeUcqfjOwvQfkDFX+DF+M5UggTfUDvWQvN2Nv58dsmCEaNeu0og4F36pO
fhV2y5V9bi9+tEO3Tjsn1JJkElbeeLjnxPWKf+wJFv+ssVuMTwOBd92P1pc8JoxRmHiEiLF56P/M
rHSREqkaJcbqDQp4qEFmTwzmjFKHpgTL0Qb2fIBrhs1Rdx20T9tVI/IJngmj0NG7D5wLvysqjOQr
EjJzX0AZTuC+/MS9AKHR6sEgPhnuKja1R8YeTYMAH93CGVcJ0J7VYyD5C/ZmyCIHzbNwzvnkyOKN
ghGNPBz+SrvTti7wsLxFSjfBG/4vH3ogIzjce2ggne0AsAKzIBZkF7Q5zIC3HBmEPFLuuydUEVX0
xt6PDC4PSWW+66QVTzPNvj2FwA7u5jn13pK4VI+Dg1FgX5omv4SNy9iNdUUKTiWvKZbikUef8I6p
ulv6m5lEGtZmz7XDGv0yYr3By4tTBJvBZKHxoCgcnfOKHDLDweiCInz0h1RP3/46zPaBDRIqTRK8
c/9n6bGw/eKdKsI9Gk/UHnQqIVe4qZBv/iQZHs2lYtJAdlul9FQTSm8xhFLkKgwRGxVwN18E863+
vmlZ3Lddl4z3fezEiAHdIJsUZrQYa6pmc4/5AIp0FrMKHtFJ3ft+3L+hb2q+6WFV8h3zMb+NGhhm
lkKULFHytfmHxQ3NO+RKwfpoWZYsOy9tmj0jwF7T3QjuYNgaqK7QStgc3DPo1ezk+JXyatuL4nYc
hRi5tr1Ti11YBH39kthu8A7BWtOnjguyVXAp82rJ+3LVYxjVYXQo44ZBQRhlLCGaaQHfkdR9vAvY
J/HU5fnc7ibuY+dHyDRXfo6j855itsFH0TrHQHFVBA3f8IYcCBHdVzR2ExMdv+Va13iLBCVr3DkF
mS/LisF4LHM2k7pnmRZZtdyNghhqyjTI5WRuxLXpVpwLUXvfVq5+t73ubvi21XOfCgbFzr2GiB48
Acovg6PhbdfHyPLG/WgF5dVm9ODLAZmLp/JYjGH8lWWR+huhHqYgWOPpT1nLmmyHwXTiJgZsXvUo
a8I2ydppUOI0yw/6WuQcNp+8u6BBJUWi15xRjPS4tE4Jw0tc16STZGevC4EJIY7AQbrmhC0cc9wX
3wrNgn29MQ3sY4zeFLJpzz53X9s8zbcSUWFxrNw+J9qz7n9XceW29NlOh2aSIFP/lFKstfsQff9d
H7PR3zFUd2fmiZ2YIari9EbiXFaPk+1DlkeQUdwfEHCg0AGnpgWcVC3Wu2UtYPN6ftyZUy2Hrj9Y
l3k7upxeVFtSXT3nVOLbpkH3C5hcUAdGuSWK0dUHV2Fw2iVswJ5D6kgAoqCOhwHdqsl5Dq3T2I/g
/3CZol9yXLaCmLd71PXLmUooyO6FaLtPOtN6OApPhkAQBgOPPRXZsMOh1WHIgZh28GUzHxxFJsiG
rFy7HOoh1vm5zhkyQj7xYoadvDTtZpSzWo4Jq6X6waNCWK9hKKdwPyZK3GI98qloTyLMgqfETEH3
FebERJMVYgdzZJGrfiSEhkFfq1h14siOgLDBkSedIBfOONMuCfHeNoqKKpC9pNyOs1R2z4H1qnMg
q9yBausP68FjONY9yWkd/sZIXtleWBt59XVoU7sz4oa+Zrq07iaHOf2VQS2bDafF2/A0QeMn5wav
xVMloi4/eBQct+CStgg+e/TyGM+X3Pn2fBdrG0ueoN4jxDN+vp2ATVQnNg/ryyrSPl6OAidSQIGN
PV/wc8w+S3l/dZwraiakIXWdUGqm0mEFC0MPx6cuiwPHifOEeLHztu2Iyzomza+U9T6SgZq2TcY2
AWG19ulMTWN+2iEqr+GCRmsbM3aPj9L4soeWBMtHUkoqKtytraXmBscJoM40096CrF9yEcwNdGK2
ISvIgZVVpsxiZK+NXErnI0N+eNWmUstWwsexh4g50UzxgWSAipJKGJDROn6s+IHqAyo8iMijAUmE
dLh95oBzX0kESdZn3SsKPNaabUOttGA3q7obcjkMawcIQjV+ElSHnsNDQoQYtkneE0RwP9kjioLf
cGGAgS5K+Ke2jupHrw/a77a50ULWHkRyH8fWvyucgct/XMUCR6lo3Wvdedb8qt087p5dvIsHCuaO
nt6GsnnzujpML4odd3VxGZQdg9zXqCmWRrjPHZtD5B6eFN+Bd3tS8kjM5Py1YQv3xI9weFpgh/Ne
kkSSUJkYj5m456Xdbu1SoN4EQ5IVxPrAz17tMiXBrkYJoXYLv0K5v7FTA454ojsPdFC24aYfdfGi
rTu5x8AQuLmBfsGQhZUa+IxJuHh0CN82TnJkjyzZGQ5posJjMjG0Zg8y+OtLkOnlD8EW8m9PSXQH
BTJDmyBIpz4OWk3rOzpyqo3QW5I/2nTpeK89J3niwIGIhWZ5BCPmg2rd+CNV/vn/SJBPd7ZckMjf
dSJ+E9NMtrPb4yXZAybn5Ky7rHG+nQFTrxC6jB7LLA9/4PNo3S/2qk30Mjeck6gouQpdgpPXLtx6
obuOX/4yuQ4Lo5vqYZdlfZQgBMG1vJnpABDH11mnzzkcXvWGPCcAhcU+lDH/GmD3hh2lAQYWHk6p
uDRAx03og0t3+QfgU0N8OlCrmsvsqXTeYfKv7lD5Dek9P1H1hZuzJGNj6NREukM73JsBhCdM226a
rqOXESK3yfw65YXmJ2++U+ZC8jPohkHQODQliVyMXJGp0xPxsxh+Xyo8EFoBZ09NznYESuAO3x+Y
mBEPy08wB3HEGeAm01nraGlOlUKqewgAc+pLRoUXnlw/TO4rOsn1KehW9B6DWpeUfJBMpGe6YITY
G5cdZXLpb1nbT8gJ1vXo5mHnPhof5ngNHI29Bpk6JUbm3lClNnxarI9lLMLnxi/15eaPXfftbUEA
KMN/koCr/grLLG03IZBCKExu+A7zn3fBESzZv7VRmg5v5TQP0+/RqYdmRPOllX1po6xy9npebg+6
EJLWgUrqLRUlSdCbmQfpm2WcI75u4gZ/D/0w8Z+8OTfxOe5o1u4JB5eXlSSL8A5hJVPBiFd8/GCI
aapjXPnOss2GeIQBY/WwA5tSjfuBoQW3aXRzwG4rGcjl2ybJAI+Yx3cZ122s1vndgdvtP4ZgvNg8
kyfNuH/XWQf/+61nu0fQrvsHZolyOLQ0FQgwsorGHS1juXyPtjEMFnU3/y7mLrFPIUnk+LbHKSYn
h/MWV1s4h9MzkxTPQ3p3k1Zx5WQPMC9VzQSOgRp7fDK0tiK0c/NMQOdQHbOJXeJ2JjLk4tajJN5i
HjlFy7zoWhT/rXq8uXFpl8hjDDZy8WrnqSGCzG5CfyBZZezF5B/cGSc4xC8C33dz6KSvRH4I74K4
V/ExTDrVBw1B4G3p4elvAaYr4lKWKWMrt0wqVYc695wLwUnIVUQBi2fPFpRqqhsjr98WRHliwClQ
NZHHURRebaEGp67ercBz5MFn6vbLjQubsI6IhwfGQTddJvTZXYoRe+XbWODz4fmgApkzAw6MgUXd
HBjAsF0HKn4jnQlyI7dqBC3u992iCZ7xu3nHULd9Sgus2Ns+GegUELdrYhBuicDWAzC3jUZnci8e
9PbfqqtN+z5i+haPbHtdse1l6qH6BFB4j+SwvGroiut2LfCUEYpWF/OFXL3irwcQKD2koM6uvtJ5
CvLA75f3pugdlM1j7FwLQpTkXe76a3zJ87CtAGQFy99YdCb/4Cibnus4V+2F/B1sshvFguy5iL3l
RiZ2ZyaJ0YR81CfEkuDypaO5mNGeMYjyKHM8M2KeZdU57pM2az/xH67VI79m01ywz5HLZnPwZ2d2
iPgJeMx9+6eg5OHOMHKoWZjic9pGghH2jouG1bzTJTOx3A0JRBTUSRUSNlIiae+w3kcbz2CrigDl
uuhr8/ZSAY8G38M07KR6EidgBzLM2hlkUOV+9UCFr4gC1YktoVzeq1HhPxmANpx0oMt0i4r9ljlJ
7k37MqZId2Q8185rtOCq5Hhj2ffE+CB4dlrmAk8p3xDx6FnCiCfAu3pUToE+tWPj9d3WRAxvulkb
ZAUqWI6OrfN79skiOBacIJfZXeYMVQjwzYc4CA1BKRzAhY/tNYyaRzyz7lESYgOism30cLAZWv5X
1pXpG8GpTXdqysg5zvVI+IjbR/pSRswbnxfWncU3DnkD1y6Sa/5HFw4BqHBAefBZkPr9x4Ra46Kc
3iUjc8GwPvVOWt/NK4bczaJLH66xwlO/jTA8dxdroGGzBYvD6qCMswDZsaQ18E9moDoen3PnEOnA
VGJim0aMSpg+TiDvlgsUHwDsGXTPf8AODTIm9nov/P4Zny9SudqXPhQCpARjZT6qKmmxUit2hoJM
YiaQ7FuaPdehDo4jtw6mnHFGZqttBXgUl4W5qxt2VU+uxgDF7ALrMAmoebuf+wLOIAuQlfIXbC8h
lvOQrPtknkHlhoxk1F0AvfQpm4is23ZZVn6MdVT4h4iY+Zw09TV8tI2HggCLUh9iVLxBt1dWOc/o
Z1hwMNP1UUIUXvwT/xGsGxgiY//QMhRXGyQ13U8YdBmTp+RGNiwo5ViMTZhnHFkV5PMVtHib0EJI
eI5nFxmhcIvuuaUqc080CuIjHIzHeriI5lOOrnt9WlyEWcjPkGFjpF7dK4IjcsYW3UXxS4YsQO9X
UWjGwqP4x0R0pr3jyftDST1f0IgiPnY5i6GiTNr9d9M9EzhJiqJ/6WVnniNQRuHWcWaUPwjT4vbL
kvN1o2H3RBKZsvrjDTni9S2VXXSA1hIkbyYasosH0rL6i3XJhzeH81Ug4iMCGgDhzGSegG5/caej
AT2x/AhoZt0/ief3+SlC6sRQEO8yiHyveZuSEOnMGuQp1t+0J/pzx7psGq+wMCJI8jiJ9iv0fVwK
TWBfBxggVFpxZuMvov8UcB0BCBCoSZM9kKlgeaWtj+4oc5TIwVQuOcGLOTLSaxLlxb9BSeRlEugZ
RDlyizz8CbdoTXzrFEVq0unrotfpbrYsi7ctia3J1h1rS0IiHrNHwV0zvIVNlLSboR+b/NhMTgAN
Il7SB1ZqfHChDVl6jdeKazzCANzoZMUuMCNe5ZyaMv2LCtuk/IcD5u4bbYg8PKkK0MfJDE5/bAMM
+kdiCW6VocOi/dzXfXlaNOL+ra3Uip8v9fQVkOzyC2FPXZEXQaX1YHMTJLtsaCNYxQbp+w74YYgT
VcI5QF9PYsPJ1ZFNiR8IEqL4vLpM/jEu4sgAE2LiHR2z840kmu4xa13QjUkQmPpHaZOVNVOIa/2V
vh5UqqNoGbcoJJCNAQYRJxLzjD3ItZXdZa6ysL2j1Fv4Pwon/AdZbwRWNQh1TOIoAu0la6S3KU76
/kx8IIY5C2csYZTOF/YjGnP/Dcx6xIZYYqkCSZMKUBsFGsEVA4Y+Md3oxs806pSSV58y2X4166Kd
80Ly5v0ga1xITBqDHxIRi9zmQ0CyFviCFXjg7LQD6j+ZdegBib6EAeDGGoENUR/BcY5LiH0FPPu3
QZNGdgJ5nsGi04URtyiDAAKsOzDQY1FH0y6mktbQi03p4HNYzM0x5Eb7QPf2EYqQCBDGxsOt78JJ
vReFn0wH8AbEwiC+h8PdTm6kN2TJwiDlwjV3pFfeWFYIc+lN7OLAZ/KLdccawehdPFv9Mc1EOFHD
oEXbM8HCeBApYd5h56I1srQBX0a3LJM7dMQc66iSXDT8pFRtEtqZmEjlYXyBZkUWBT2pg2PNFd1F
D7PUdy7N8A2sOKr56LlN/8Brmq1XW07Bz8Ip6dpJ5RjWu7Kw7vdADlG3TdZOvQ9z2dCVY+MniJST
NNtina4tC37agT24RvlOc5ySm1D4Tk+giBs/LKU7RvdDNXNBQ8zw3rO5jx+YVJc5d15WMSdv5vmu
ES1ZUCBTpoNeoaLdl3OePy7eHKXbvtVE6zmFabILF0/5WNO2kvzoqTi6Xxiz4tL2R/9fAXjj6Clb
ItWPBzpFhJLyAgFz4bAQSfbEZebOGxbZ0tvPa478MmvhzAmUMDxOfe984uQXv6OqJ00Tk3J/JP2n
+tsJp/3VjGSlIUKCb+PTyRZFA2U29Z5C4iqBCwXCQYUJW49mWFimFNvBG5GgJ97AWjfxR4JaW6a3
dxPZbWLLSw0AauxWlHwbxcNrd+lqQ7PtAoA9O292ykPLIM/f1l3uB89s0UuzX9yS8CmVTjrZryto
b4SqTt3dUzQQ8ofNMk5feWAagg6ZXtJF+cn4Q5YtpZhbkCKF2ztGMOpNvBT7JkKPvgN8gEl8wOD7
NxBT9F5S1hLGDMLsF0xJ1CJima257+ZW9B8+G7+90pUJGRk6LE5gto8fRHjAZpLIGB/dLkOwTjQz
ih2oWh810U/xFtcF0Iic0z5kUzWNl7COFndXkrB860fD6ckGDLtPA/q68TwPefQCzYC5QcDUIuav
bggYzvnOiVeCpLMhkIIuv4kTIhMxg2bRKepDhZRHYLg8Ew2ODhn+mCDZj8TIHz49hPMLeXECkmvW
+n4J5zR99ieFnJq53SdCHwQ/YYijcs/kKWPJnlZBM3yEbRKvZ7o1M0EVbWNQ6lGyuifMV9SLhvA/
9wZMCqsXkjfsozWKNiXDa3bG3pbWh46AzPaBVVd0hbwb8tBJ/DrQFlo40ys5NdW1hsrmHRP9P499
iSKgpO10tSORWPt4TQJ9zAOIHj8R6IvHeaEo3HlEYJit0EC7qL4snI0tApCMcJJl7lSlN904BuUR
i+CEBzJ0PMHlFXjVse/99XkSvmL6W87Dcw26jYnxGGLf+hG65AB819Ap5DWGKwtHLFap8bqnKAuQ
U+/4rzXW4bouPUYXzDx9lqFciDP4o6gi6XgFMcCDnU/M9j3ENa/QFOb2MAPLfaawDNr9uC7NtRsq
d9qFXoBtvV0pSD5pi7L0yNZgYhReiuES+wDzdhQbfryvRjm8N9bQHnSZOwMcsnl4ahUz573QQv7B
H2w4HA3Xx6ZrGvFRTCK6DnFefEYtoRYbIlkM8Xha9t+tdumo+5Z4BZJvUcxsQhZkdDjeGD5NeMgJ
x1PtEO1HPTQtfse2PPuIbMzJtu0SHBnPkBRECcnidikRWR9JaGi/ViI7nU/XtUSrOwDxKvqZZDoR
Vro8xfh7EVg4fdl+Ow4K3W0M8YAaVrZICcnccxh9ZLr2f0KwXcvzSIDA/QBbZdmIxI7/AFoUcrcG
Pk7ZVWLmPpE7Mcs907O2vkzzenMtwF5CzUroW8x6Dw87Wrdw+K28NPyVdT0u78gZqxVnHWnP2dRg
k8CgWmXnrPGcZ4ztGj9ahOTijjyGxL1SnyeooK3o5/DYkpmVnsnkrXawJZFrbIEeJfUpjmGRXGff
QqABRYCQLWCgvaWjqbMrm1v7nOQ8pCecnJa7WWYEfOqQKxRJHwidA5U98rhVzX34iiOOlM46NZm/
x3mEgwCh6jzvAPCRvARUjc4lH5ifQ0D3TZbv1Vjd1MIgiuxyayGwlkAo0etnPJk5PDtuNeS/y7LE
nejUWhC2An4fLd+G+hFd8IY/B2LvwIa11N6uwMvh74mFIm5PtgENbU07t8KAwBlIUhT/4h2eKtT6
sCHGPdV+/NcgIx1PN1HAyA6OdmET0vYzx9FV+pH6DSPNR8kaJnklHg6LJXzGGM8mLwlCmKuths7/
SxWyFoeJC+pvS/bNVzeSmX2Oox6Q1cyCZkXYINia8AQ28QVnhb6QQpAml64fvNcxljWvJdsK71Bh
pZovZEUs/whhdn/DrGmq2wtTRXt8N5Il6Bh16067ELnREjrDA6S22XkXEy6oxOZMGZg3lj6Ncpoj
2WI6Vpq3GraMe5+kzLL/dCXxAEeLJJHvFIJV8MkDiO9iOyC5Tk4ZP774peXoemebo+ZjvtUtTnVS
yndLfKsi+EcT3aPdX/iJLskiCY7dOV4woo8MmML9ccKCAjzi3SMcIRm0ewZ+hZfYQcqbnDzLQ3lJ
MLri5hCIRzmRBPT5JHSDThHcStTHViaMcs1OLIBioaaAOGET5zsh15jxuYTcJHPkfQeO2bly52Xr
Po2Bre8hbkj54nk9e2ecLlN+cCf+xg+ooxFnzUOoz9JxpH9eVVgxkwskLq0JSJdPL+OE/SHtVfXA
c5qQaDYxpQd4XMKeUWMt9zlgrICvlGXycnEzRHjMiMNIvdfYG2DEVVr5LIhb8+nmnfju0c7EbwPG
RED4LAgv8TwYwnVloV445x0SzezMqBUsQXM3dQG5m/1aI9MHXhOfBpZUxNh7o381IIOXIyUmzXbn
RBHTRSwt9S6MliA8IDFQ1YdfsPo4ZzMl+VucoTrfmDHN5D3REoigoUnLHHVBUcvslZFsSPNeMiiQ
x7GH2s1ot74xKeIQNCuodMXuZremDj0rknlCTF8RWAX1wwqiKj8wSUt+NS18UuyKyNEO9Ugk5rb2
ZhZStEjE9i2qWz6ddVo+MzVL59SFnQrumalh40NKWe40fJI/jekC5Iyy8IP3efA8Z1Nj657RFkoG
TStahXJjJxe7fGHMMu9rgm5icqyCrjkF7RpHe/CcBLSA5eowhU9kIV1SU0ZvpNV2DwzUWJjEN5H+
DoL6UBEGhNKae6fzv1RBavuGItoCCU1CBIwkftH7Ad8ndCdyk/AnJQXnzNBQnx2FZYyxSZA5ILit
CDU61nFA1jyOT9inYgznJxTZUfWuGObdcoSNuPKxrM95iYhkVyYxyE3fB9obV52tvmKc6xbkQJdP
zoscGsQvuYG6gu0XFccPCL4StiBWHnT4M6IBudemGPJrQrAz0lwnyMqr7eag+Vqlb4Jv/lI6+e5C
0SvvuxnYqJ6wp6fxofUH/2GM6GrwgGeps51KKBcXbqEVHCWFIf9NTzbOSwG8iqHN2vXr+Dq3blui
CTcgCC4GYJk8mJDB2IV9hbHfmSinzxvaFPbMvE5MI5PE3cFtyAIGOV6dZmds1coBCdwptKFjOrlX
R7sy2i5EEHZ3spqwkMQM5hgr50HazESgcaLCtQBFl229UkcPt10MWqYir0FNGghfG+S+6lqIJCVI
HMQNYngixOmUkUhBfL31NO20quK4RHUR7MnA4ZWSA9QXUIqtnF6ZPkfAhmzMiQ/PxJm3S4qSDQVs
HHC3tWOa/E5FNcXPneY+viuXVfL9SP5s/FhIY4c3EvF08SxR7dw0O8ZLqCVIy8HOzIrz3ADCgs0H
qg+zfWFzCeIKl/JBLbGgiYBa3CH2y5Pk2MoMZP/GW/iebuLBdTThjnNw5ZFR0xh80f4uz670Gw8y
bY47gbGZvLislxxaeydALq9K8UoE90pi11xB8tjjZax52DlsN0Rrde3RyL5X70Gc02uyolwP+LLx
PvRAgEbE4Oxv2EnN7PZzJdQ7hy4acazEkrdMK0MoIuitn8OkxJ8MvhxqIw5QwKQxQyTEF677kTGO
1YcQHSH55G4X/lzykuhqChTi4ek9SZtMOuJ4gJ1wiT6hDSLPy/ca/7G3MiRXDZwzVWQ7KE63TZ+s
U4QPXQOAEGWcu3uL2OkWfSJD97hCbH1j/cx2pUFpXR4lgw7EYen/uchQ/PCKGC3cS7CIuIBHL4lo
1jX1DWvDkZjSUS/BT7Qp4EvYo2E6tBHTetCrfVhd41qHB5/RBeEufSWXHQWl4LwlkQ69uSwWVnHG
IP/iVOogteOZYCTNpZ1swWykf/PR7YldbKf+i4xf/4/JyeJLqyT/RWcE5wJl4p/UahIePEzjZzxN
+OxJIS+cX5zOCPyTgYdwT+lI/mfleAqhWQWO8K5tAwB1gW/65pQvaGWRxkEuf8hown/WTLCKndKq
eHO74HExS1w96mIRd0qZctlaHfokxVgF1zG2juuferkEsD9YEjIphwORc0Sg4Hylex/lgY3rmkNY
NxQ/VWUL6tN6oOoC+7fODX7Mmq4SbBGyQJj2TfmsOjHl90as5W9vbQNvX9cYHgyfzKEZ2tLVr79K
i7LwWK9+t2zRrJK/nRo6xYvHQHDYNsoruo1TyhYhRFO7H3oq54/e61V/qKPZi/e68Bz/2qZx8skz
MfVHwKZh+jFVPu25cgbG5kpZeV9bOo3/ODqz5cZtLYp+EatAEpxeRY2WZbvluV9YttvhPAAcQPLr
79J9SyXpxJZI4Ax7r70NUQGSFT13KWFPKnEW7t3EeYlCQ0RdFw3r9KbxsxGfG3niviXnpN5CLiEf
lHGYO29bW2ZvzSLwY7kl3AwMSGwdo+0c3ZxiYu77+oLjpKXObRq0PIu9iLNYPBKrO6yo0DLCdBRo
4IqaivBFYAUU1wljVn4mJq1r/jJMHwBF6wwD1cKTOCfVlX44/YDHx8gNgxaTrjFIUhl7qbAwJ6Y1
GuB62xM8gPSu9QHLxTprreF+bYKxixe6ofx58pTmEJsDL9pGCM9wFk4M/+Cc4VSZER9rlVSSQ30U
GOl6a+RnvClPsKowdoUNxQM+2X16aNoeO2xXkaoARB1YU8dyQ6UFE7Wiw9WjOsPIssn9EfmvsUIb
0XjHiq+4r3rXbsUhI9bErBdsyBlrWmXhv9dPTpcre08/1rVvSyNW8rtctxuifZknPcZyP8O03PuY
nq91J0c+WFBzUCiQHo/YL1lxR8udXhE37mdCc+qLChvfvy/ygfPxbKeyJV8F/TaxI9uWc04CQui8
8cCyfhy/2U7N3kfC3rR401mNwpkgFOAJsd0TbbstdLc294IRPhqzmrku3LAwGeBHqQC7/MRgvTrY
DX/8OatwQcFcY4GBfLcbPeuuGJleH1ZRZ/mTqlBwbhgDKP6l2pgMql1KgABK+EnfD/ZczZ9F2jrE
sFmLJLhBVE0cdbI/k0gj12cBeM6966YKWpRlL1OARVIjwcspTAkRJaGCyUPjLxTBUsFlOhiWCj90
RQbHQBnYSM8oLdFXcUk3YIFSOEL0V+BE7zSL1jFORtdZ6ZphbG9tkJ+gEXxhmu3QoizeRg6xC1dR
LF2nN8onQveiFy4uRGADBKcLSwl/vBaO2zcXBAdL/+YZemImnmWabj1rxkvoIs8FZuK3w08CtTh9
6LNkuG/sUb8g/hb10VWOwQmERUQwRmgJtVlc6sOqcZgQtXYj2A/largv5hEwcmWSGQWKmm6IsBZy
1GdToJnFHFSG3yXvl9lBGvUr4lkoRDdDBlkMgaqIQKLzxcjg4KoIrXcOm9c/LtHas4SjVqxidFxE
osJuxqMU5RGhi9yDFG1sZUx3mVuH5r1R0KUJ3J1RFJYEsESncpBj+GEzzH1v0QOjhEGac8mqIl8f
rGkS9V+YIzp/IgKBk4C9v1kRiesqCp5Huje1Bb5gvtreopBvPSqTIyr55APFcHcCX4YWH7Wc4KWn
ybqfaoW2cbgVaoQ7Mod6YQ2hgjOEXdwGAkmmHRs12/NxRG3g7FRtD/5TxsOLTawC+fFgjYQ8bGeu
ve9QI7KHOuqNGb5IRo4bbYd+sbWbrorueKLVkwfy7xbYYLpP9iWV3no+HQJokX65m/m+RWw8xs33
CrUBWg5gtMNZd126jkdvXO363+qFi3XH/yGon3NbzU/kv87i3nKE905lKOuKDOe5gL8JrgHFSdwV
fWi/z7Wcl/LAd1GmrKcxFXrMGwk6/dtl7pgQZBMUbzkLVsLWSl4+zHw3ovoza8woYykeNcNrUqSp
xnPvaKyVsPEqe+9RoVUXltJJ8peXd3Wh47LmR9GgslRs6TtvRv6hNoQm43rSQQ0XwCmKr6GE4Hk7
K+mLCs9xbvCT0gucrRNWjPvGKulRVo55LtWz4S+rU+lxCnOGMo+WL+06zHdZVMBkUNwt5N0UrYZn
RgojhInMuz1qZeF/0ZzJ/r3GbnrHE2bQ1k8hfi3SN2gPiVWXYH9TqMTfuLM8eQzCgqD6DNR9916x
T+nIneJbx92/2MjPFMzBvYN2/N0jM/4BgQOBgcCverMnb8wZkF4k3cyAJKgHBlehfIMZ6RPcVk2W
+4pyX7YHgxzJPpU3JBDlFHlGV9/D5TOaYaqOFTT0bFd4docbFMnc2WRdGhGrhPdi59r4ASldrOQk
uhnnUb8W5Tcvuf5r8L2Dl/WF+8FWiXS6BUxidMh8h+hmdmvdRxMkNkG2U5++raoen+BOMc9u8UAg
eiNeGt9HK6fmm6osMr+l5XK/dB7hmNt01Pl8h+WkvjbRGP6XwSMxBLM7JkQiG4LKKrKhKWME4/P6
FszSOfWkpLmx5dL5xQNz2o7FDlfRgTVrgkC4GcGm5I0nn9tQLyUeLBBV2q5uFVNn1y7rjFuuOkr0
YmaISNjoKRwmxDZ1N9X1Ph9mX28JbEeKnoBoJ1cY+TGpv3PHMjmL0hbhjM6ZaMKrROJIbWZrIktG
Zz8SVm7tSs/zLk5pjShBVrd45HphPz9FjgNcXgce6/x29lUQ5xan055YlTk8JHNwg4XP+OuH96S8
4YcqHaYaNY/Antmnpv8q7RwOWwhRCBsw8QgTroSeaarj1i8Nch3ecwo5uTHYV8DIYpp2+qsZI0QC
GxT4q3OZMBj/t+aww2NtpFXG9cKEB0QC4Tg1mLf02QbfjipPRMsb+z4qaKCAFoRIQO0AS3O7Rdgb
GOu3L1R+lnUblXftmnbZ0fLT5tKUxGdjBVTT5GzmfHVJ8JbMerYTNrPPGd9cepf7IPreqByK8yh0
U9yMtVF7MURJiJ/Fc8iiwr2bwOCxHP3BYwOoO8W6oGKmyh68I79I31wby81B1ZD76xOk73r+nHAM
IGqdvag6jMzTriADQ+JFC9qUdqpt+WmSYZwv5P4Q6IlqFoIzcP6WQLABa/4mzJyO/aPd/OC9CC8E
5iJrcPF+PAfGIYUYJYUUj6HFKEyd7FWsbD0hsowPje0NLtgzXdtP3jrn7sHjNooQiFuy1N1+nMrK
KKTpxCiM0MSQFVLBN14oljOx0CzEN5UdyGkDnqG0aFZY7LNEVCL8h1cqlPwQpEAfUelMAaHHCHY3
dd4zfsDlaODjiH7BRJ3bPWT7ZvHBSkm6JXx4NR4YKs/5PurI595LI8I7UBPJ9xTA2NyOle12H9SR
U0GyPWfFlwM14w2uyUhOSNr8Bnoyh0bO7htGjeA340Ym+8KmI8A5TlYXcecPEYoDoAsKOB52lbn9
j/56Wo6zKOD3dSSCvKHU5tDHZsdtrBLBfiRQDlOazPhecoYbvP5Fq7J+YdZ0/8I55pdxQpY9zPUw
2u0DhEW3bB2seDnpLutxHSkZYlwmGJoiSsEPgqLtlU8+iuYj0RzjzT9Ic/7INLnwn9BUNQLxCxWX
uni546/34AutZYuHMMBlTqYKMED7BuLSDV0S73YAKVCjtqq/Veeb/tRBbIJ4ELhFdU4AXFkQmslJ
uXqCP1VsErSajIhR4HN8dshtLxBdS8yGkw6uazcQu4F4PyfHesTtxttALnLOFfrqdsL6hz3edo8B
wDLxZ86GhNsbjQEpKrjV2q1267p4uGneX3lLCJjpi2qJ4eIUDgvapTw6tiphWJcJeV0/OFyQhA6J
I48jOSmsTQs53/tR0ctTQTQnkDZqfvD2GJGIW8kjlvntm1UVNY1YTtdMoi02+Z071aTvyHFyBkBs
men+ztrRwdZV9rAeWOeWy13IXIuNPAjm5h/q4ogPouD9bj9rH7LgAbeBa/a3tKDlzSutaYiL8gYD
BXlBvAjLLpVEV7fgPadylT5OMkz/UJcIVot12ZFZuylQsGxEa6noMU0pp+78qO4VZF6U6Mn+dp1D
h6mI1nLkcNO8urbz0rBEy9iNLn0Tu8StO/FKTOf0XFHJZ3vAWuLaprA4N+L2LTPurIf8gOmnjBhx
tJyoVToY9EWmFvdChPWR8EnCK2iRVnWE5IN8oKC0/yyWAItDxEl7nNC+8vsiSnuCUOMn38DIchw1
qa8oeRJNNiBLp+XCVoMoiyTzLGCYkwe6K+TIfTXOghRvlDZb1Nl3NejGwVp2wnGV+5Qt08ptg78f
iRCq6pchcxb8iWuuLpPgeo6czkT7TNpMpljTNiv630qSeosSRF/pJzTWXtxFv2GtXHUmdMAQXjDn
4z3vfR2g1hXdC3IN4r9RedC/aKs0CYTCZcx2Y+t5jwXbwxWgJjbSXKv1u+V9T+muRkDHDOs9Gy8n
6z87gmm+SWAp4IcluyA44sRhM964ExA+RfuHEMuNnOLgcuo0p54ubNpp0MvNuGelkjs7vlcbC3xm
QjZO1eiuO8V8J+q3umX/4h/QegycjyKHUWlfnbKgy1Pas6zD0LqLPnhOz6fg5GwYeBRTVCOFtYjX
UXqmotmy0Cd0gpnTVuR5EvzOa9UlxEIR44H8TEHSawBjo7wyc88rxmS1uiJnXJaHosN0xbMM17Yd
p47LlOiECyvSkYHoyOl2AJvgfbH6YCg901cPB9XAoD8hpER3lZdwFmIP/8bLzR6WcT9bCvNEM/WX
wqLAfRkZNR+1NTsDs+F0oGocKgcJ4GZtUvxDqByGO2NxYWyxxnB0EsDWpHc+KbjQ6/swfWTWDhTI
4N4xuyCU6/w6FQMhKpQNGby6lITKj7AU1SVKoRuQy4yfBhs3AvHBlTHDUo7zxFLht0RmAiJPoezd
9szLGTE02fhnTXsiT5g8hHdEcZDH2JVJerZLK4zelBjHY0UoSLnxwwnBBNFgCxqziNwo+kGjVyma
AxBPx9yzk82CKzQkkL5M6cOH2hYkV7U41n7XnK57i6zSyFjczAtHv85mIEdeRBduIWg1qK1ceeyy
Bazr6BE/QAHUhOGe+mU0jx0xSbuKBj3YpeA53Ps+jLTaaZJN5GYagRTsy8Kh4ppyOyhOM5y0X5XO
6O4wKULeJCjwP72mmGgzP4DzDceFiJUjK6l8PanJQCjMCwp23mRJvDrcLJ0eBvY5LHoDxRX90KEy
CVy+jb6bjmXZ93/7Yh48dE6kPt+yvoE8cG/rsc+7exy1KpyOPvF8/V0pnMpG3cN1+mGrDk9CbQAU
IdRSNV+NcWb2nQonY4z8HaKjpo35AuVUTugQFrVMyDWBvnwmomoP8MVq8SaRiJdXqB6JfpghYxHP
Crcf5CAQRv8WmponmO8cFtLMFlf4C6jYcBJvFIO24tmvAzQJAenaIev8jIq4oHbHvVSmvf+Ak4Jg
IDYAN3LLStrQErdOz5ahLKf+5mapS0Lu8pKBolodyBp90lgnlfOyMguqmJ0TbTeQfYN2l+OffXm1
sLBNdrIKG9oonkqZFHsnI/YSassIf/ha1sKOblgWq5+vEcJ9xBfK6+phUxJquaR7GoxKqu26tNFf
z6rKbKtsa+1fO6Lcym2FTvkBI9r8nFtJYTa4YBn0zHTxYdyDMr40DCSvtaZQZmPZmzs3dNFuetj5
r6mV5nQzhqj2PTGaxSlASr0cOtC18tOiWy8IbUETVMSTVaTw/ta8AlTZT/36uUqDPDfm5a4g6wrH
INqQrh/9XfN6HH/Wcnbn02KT3PMchqCqQUEYOEUAa8oqYZOK2nQZNnXSIXURQQ6lTWbMiR/GAOXJ
OYQtx7KwTpBObrnwPLknrtsKybggqbx94BRMJHrP1GM1icdeIOwEOzrKg2TSFnpHmFUwQrc0ce3o
bBx2kfDckbjl1U/oIlDjyORwRqJPAhdYtZJAR9SKFAOZdW+p2VkuY5N63T8mgjMjnMQWPr721snt
QwMZCQFfhdcd7zw86DUcdijzy/SrtcPI2ck5m9OzA4VlJO/SnrNk/Zi5s/5lCOVmaqleVH+sqMSq
sO0Qj8xUvH1lPxR5dLNV0QG/6RoL35WVpCs/Onew4Hs4crLz+1as2tvNM6SXHUricvyVNBIyYd+a
gc3QEzew98BK16uRObYJdNucPi98QKzgC8ROeaHx4VXLpB8wek7ljsOwah5hR0lkhoDv0vvcQ9Xx
pG267O9k7kFC7exezgl7ZRSfGTZ6NjX+j0dN4dxUwUn14XK9Yf8YGWXdRQIS88eCaw91fN13Imf5
1rIwMob9Xrd18HNHOyp9sDj8F8G1fUXzuPrpi8T5wGaRPUseHFq2ztN3L0NbY9rNOmtvWu3bh1AN
FM4rsMAMSFFA8sa2RywWEYkVJgY8m1tTZ8WORbIKK/AsaO8RiEcpkWv5Ktm6IHiZ0lNva0+A9FK+
Wb5b0oSDwyR99qRwejEtf5YFxTOaTCdLt5Nsu4UUuX4pP3vJFnhrAMCa2C15+pHXaiB5B8NAakAU
wVWQPGo/mfQdgmc3JBdXkbZrr1Ye7fEkAFflcJgm99AVfh7+yUDv04tjGvX3PrJP988ivC49JutA
bZJ4TupsS+HVWMsmkdnWi92YMtw7BFMuHLkIzC8DOxXwJkEguv6wdJmkUugLUHgHu849KhcNgtIK
iBGfadFwWqxODmAQpRCC/YgyB0ousIY9cDzVlMcaAoRscWdwJpKqNgU27y2RQoXYLCzOu89yGAb/
xVeoaMlh0j5xRSYgDTNuC5O5PT5zGlvWyAzEom4bFPhO+JssLb6bcSmbGCtebzZzmgj5WYaZLrIz
b07g4pkuEe1jIGg4WH942moa7ZUEmksqdALRzGezvgkL5cPV05IYB5ZiM/AnWEb4DuibO34XzfX9
MTMBce/ZWpTi129Q3dN6lJWj2g0Jtr47Yz9GNYuIGUe6QFIPzTGQR7dLRxf54cJi4a72mbcejQzz
mxNSuJztJIgQhYWxBn3ewOQ/9pB5/K2o5qZ/aB8Y/pFs5IQjISkKgoqE3tJz8RljXQeyMeitpOGp
l7byfTDVLrJl5tWD8J9CF7oOOdSJTvRZ4Azxuwem2VD/lhgvaA6Up8EEXOUPARwhUzxA725NuG9B
rym1ww3s1DAXGxGIMIajj3t6IQzBoGkPi3Xal00RVJ8MvqPpHK7FOhxMowmrqNMoN3va1YCkJECY
2b4TNpF8Vi+BGDG2wP5q7GUhbumGHT0x7h8mxMEZ6k7d1w7QMBOGA35gGGC7evTnU0VvhUaUj6fe
1qjYIPShVmBgVlT5Ff2sYs7vTSVRR4q2AUziQGHQNNT8W8tEA6UR8wu6tawhrg49tbPp3YV0XQY2
3nIM2PyJLSstgaCiyKKjIGX5mwOeIWNd+PK+dQdSbRFbvKtKOONOQFE0mMV7PF0SCwkzJS9BRYAH
gbloN2fTicyo5LdvXfKVOy8J+19EI573RWtjd1h20cXFPuIWknjlqswfNHXk4IyzC3OhLfo62DPX
A4pcqt6KW7LWWPe5kzWxzOMw6rcdTj+D/YQ85e8yNO0ZxUgBZq9c6aJsqnYKosqbsX6kDha3EEYp
NnJV5ue+1210BsUwtXicK9RtKVH2zo7VFKVakKZkmARFziMVWG2BprOdvZXz0EQEsFhh9mENbb4e
a0COPU+13SRnXn/EU8MUDj8ZW8cXUYmZlS8+NPTzdks93EjkH8ymqBMYitOwbcIybL3NjIkO1MTi
8/RbMFDJW4q48G3QAd7T4lKI7KhufAQoNCjZHXEzwfSIgLzIT33kDeIczNXi7YiKyF77SYYhmmB6
wAtAc/VWhEguv/wmZSrXeEC2tuhf3HTflbb1Nw296nfAZ97wbdj962itC0YrQgDr2KD/+gYhg/Gf
YF5WCF1yC+ScfKGuGJVr57QS5fZTpX7XAngCOY7Kr1tzIgRT47DmK8yZg138DhPKMPCkUbT+IUgr
e2zhQC2HpK49FbPhvaXZtCJodwHxzqTO6KA5oj3O5Nbu2kgxA0X6+Gdw2DXtB01O1eM6MNl/ZltF
LAefT9bGjIZhR6JxIbzda/PiiLQa0j0GrvxFqjFVd4XvgsAgagc0uh9a4mFJJxzApIvW10nIqd3X
/mKHhCxFkjS90aD1lX7eP6tmLhlHc/DsC0TOzSHM2/QxlCyzj5PLfIvknSrCnjqRFrmzeuUDkZJZ
IjZuwMj5MWtq40MbHyUmh34IGcGkhRX7do4VQTBWDU5MVeZTYNkImEYTSBqDJsXkQwy0egDNS+KO
5Qc4T23kQuTUYpEhiSLyrUOjE4IxSrQBJfNmia4JcyGbZ7JFrac2nIETwrcp3A3itBR1Jo6n28mM
uW2vfF7cryTF0LYNEsu7ojSCWz82Jv2jalH8k1Yh7hsG44ze/g/rsiIP+X65rrcjEA8+4sR6GcCw
DwXDM4i8zb0HrgKd2NALtpYYviNikMCalTd44XCGORAgO+tXbha/rM2PbVP1BoQZQNsI2vw0kUZw
myzhAkQSOEniuay1HrbC79RyRuOedveI1LBGzEX2SYm3+OR4denLiOfDuzNeRugVDofyvbGG7rsg
P/5fAW3TvruFOb9YGullzF6xuVP8Svk2w1LOgMYmcuOltfvoLeXkvHpz2VUovjhuBVp8LV5qqLrd
iUCeac+mj085TAKyCN3OM3GACL2nklmC/Qz/OflmUOUi4IBWVh2EV7jOUagw/1mFWP+FrJMIXRzX
4hABuMWdZ1UiPFLXLSwmI357QqpFimWVlyWirRUm2NbIPUj3Sr3+fgAoKNmH86QwKWk9CJ6yZEpG
CNN6Z8YpgMOF4P6CuGpIT3yDLtxmGw30thFeyWqji+jhZqtM4HRDsrXPA17GfDO6M/4qbtnmYdG5
mbApGBs6kWM3W3eFsnO/rlq9jWE5fuB3BKsTWWFZ7oKUojEeB/vWE+Zp91cx/oF9kjNW+2ysqf+n
V4EBPxoMeUjIQwo/PFdO40/fOPAYyC6t5X+nZuGlHB2p2K+gyDwwCABa6wPl27NMTKCIEUXDQ7wm
SDQ3fpOkPzYCnhJ23dq7xzAn+HvTAuHhLEUh7+ydsQuby6hCr9n3NHVu7AbK08+yTliD+z3J6q7O
RiI/SHa9vcB6eDEpZJYdS9QbXhAJBXlJFOwEqsGEoddtyK84rBrRS2wGiYkizTLn02cZ7N33hIPN
Lw2OakA3blaT4otkCQO0NYH6cRPLPoVjVJHuUmrqYX9IvOaMqIzIUCAU7U9hrcyicyr657CV5Qfu
svQ7gY1nds3CzY2WI6IvHaYAt3su9WPSURzGaTYBUW8HnX5SYGBJAuXks5hrE8UoKGWFtwmYqiXo
bNZx6wUu0VjkVlV1XEqc/61Ei0bvKi15RfrDutHPyWWeSesOn2rbd/8BEZjgnkvtflUZapLj7Bn6
YbdF6oNApA92eQbc6tHFSlJye+eifLAF5r0Hk2vvRkaFiYCxKsRxvq28cD0BYZ/BFtYzGEVRR527
zWcbD0xnyl5unV6N4DJRFw5HNbUzsDMIG/bBjtAH8lPVZBkN4Em2GVZjscHxEY5/jKbX2YQa++pd
23vFsRlbezgvKlPwwjX9/2al8/F2mTUWwZ5zfDnRSkgEwpM7+daDkVgzgqNI6HZ2mE7d6Z2haCYe
644twn9YbfBu78agA0C6nxBY5+mlStFIeId8Wqt+2BUBPlNqDW9YbjwEZ31P+KnQnMxRMpKTMHru
q9VOKFjzsdAR9VmOk2EiJLgHEu67gx0DzeaYdB3p1l8qq/zzOOAmwG2ChqAmDgrJ8bZc5KguKPCW
fj+apUVJiBbGYkpvW0RuCTjgmcbFzszuynIXg4QHOldtyoUCFGRD4Oh3v0SoccCU27UPC0ZRCxdl
Av45hsjVZE9kgOUOI++VaQ1ymwUtMRtTfqmcH4oshDD1q7i05GrOhvMxP66c0wi8CBBMsSSjLjoh
HBloIGUw3SIH/IizAwdcFa+emF+zNdIS829f6z16Irve2UgRr16K52wb1BDF79zQql4LsgKcS9L5
VK0MIdCZMtLX8pVx3Pgb8e5SJIfeRDjg7HM7YwXyBWtAImxjHpjbLRC0qj74nTcFx85mpsw6C6LN
ka2Ok/4j6AsVJPRC6e/bLkP3HeD3zY5k6Sy0MJ7Uojl72TiM/7jnnfwCI4LPq8C/d2PqtPLZuRXq
VyQQafIMdOq2SlxApBN8tvBE7wsM5NnerJC/uOrS0DlKL0VtSfk6vgdLtuSHNEWyvFH9jMeMLhwF
O/27YJiS2fQrPrUioBq/Cuu4CCl24wZpkn31aORZKtSEqhePWYhflYsAolS5AnqmGgICCcshDL0w
ln63PFH8OBydIZCoC6xH77eH17HcT44b9i+TLYh/YxiuUA4FVnCqS5hJf0xOzfvRYaDwj27KQAjt
VGNwomfrtFlSzxrfs8wL27vWoKSNGal2gjGR0tGj28692DGhFFwRBFW2/zk2u8A9ujUP5GnWZMw+
XbCez8jdp+o0ZYZZGTOYCM1TiqZT/nFRnn6O2MPciya/eNjbCXUGSAWHd2Yp+br2ExnuN3iEno2K
8fplZGlrjdrkh827auPbjX5hJ05tNvgsCNGjWkmXvXR1uHxRXizTHxUR5Rx3k4O31Ad3hoPI6mRY
b5CeN90lpVMuzuQ2BMVD17L12UbwDNlVY/1oGOigLHfxb+IKBMXvuMBWmXyHYJkQYnUqIjQA81p/
3yJ5GfQfeAwr5Qd7f7SLnhHwUhY0VTU3TJRYT7lvB1q/0GIYQkhTO61ZPVnrQCSFksngv3f4VWaY
FiMWdv5J6EbvQxgt/b8ionM+4osavSPTOTt/57azrSdG5Sa5yrRQ/ZFqhoxBMwcuFnLX5japvV42
TzOi7Gx3W/bYR+FhgduRsatfaKPZY7NkEqSRJBL3eVJ71KhUOz2Bs4AvLI3aSO4ZShsKbYdYo/Cu
S/Hf7Hwv7+sf+ARgLuYsyD8U/JyTtjqLsYhvOw6xHsn0Wt00dfye/TCfYF9DSpep8X8Sktf7WDOR
JoeotLg/g2hyHnwMhwmx7Dyr29vl5d/Grf575EAaYtINNorNXwulBn0QLM6mt/VxncR4g1cp/FUi
QufJrmYpOxgDIWRS3YTrXRLgbGLONYOQVFMoFLxAQzJPj8ojjcsBZUq9ZJHeMpQj45SNiIdME/01
EGeel/e541rEHanTV5GBf2Ekb6yLhd8B01LPyxSjwqOgR6kmp1sQb/6GyHr4j3gBJEgWunvWyF3u
8UeAZTBFt3Lo5dSA//Bg40b2kBAnLI6x/W29ZMQVieYbPTJ1SPhe+mXRbhUa+w/E/Gz0cn82pM1i
OfxESOMQG0Siysn3CB7YTUzD34b1ttjpnXp50DygF/CGDDKrsg3Hdwij1de6Ov2NrmYSK86C0f0D
NchcjZMMnyRXNv85vSy/kyVI7hzHjPAcO9T4m5k7HMcbeqIvx82QW+lF6W5H6FRk7aK6Kj6isYGG
ZyN6/syxrD1bCOIzNM1oTrYG9+JDnRGbtYl0i+gKnpv+6UuKFJbrTvkHV637FgnX+a/M8/9nNo1j
EK9hrZFkj74SQDDtkoBAJMes7NLG3vKYcSbO6E3LLavj+hwixwSCRNix2iBbBK9sIJc2HHgKK+Mi
FRlGOCXZXhQJZxrZKGyL6tDHL+TIgrN2LRa8EypDsbYJe0FTQMNnVZj7ZPufll3vx2Rq6l/Kqzbf
OaYJcuqWBoBn0TjBeUBpKDBVSdbfYdvxuyoibnI6iyCq7ny3GvAYQV0ciYxCrRoKhCmIFItkOnAQ
1L9mUvLbMpy1NzZ4bd2Nna9+AvZ6EcK9uiH/NWIAv0stIFi7cZXqYXDt8Jn7JvWP5PGR5LAgloWL
0fA5bUbOVBo4Kw/0SQ8395WZ0upZq55oSoe7mlzflk3tzmbP8p/sR+vFIAM+rqpzHsEr30A7EJp6
FmVlhsqEaz02UeHUhzxJ8aMtWRWedbVGrw1AjDEeQTogaWxbvCK5A7UB6QdO34g14JOFUkadTB06
12kasj8qsbkHUQ0uUBOWdH5gz9HA6EA/7m4yOGVn/H3rt5goyuPMJfF648804qxVbcy1cprnNyMW
kJn0oyw7WVRrJNluI2NWqfXJQ+E0xaP2hj/s0tRLkS7tpWgIydoglGFa5vVB/6cCAMlsJg3m/+yy
QDDC+ss/uOVQtftBkFK+tyxy6GPE5sRYhmpe/+KkUs+hnlKUI+JmEx4mu6n31EzkmvPet1MsLEqp
XePlq4lNHkK6QkEnNgz2yqeiFNk3DqiAwZBpvXyLnbG4RvS2QcwrV3+NrhX8RMUwFVueBJKyOrqy
awT4hx/DxryzY2mgztHNmxCvaW0xXlu78lVHC+KU2jLefdrZjbOPqJrUJugLDs9UMz0iPIgzdRPB
KfvQ8xzgQ/b5/qkYEh4NLjNUQZwNYNrHLrefSETknILNZX+l7Kx5qFqWQ/0yVB/e6FQfMFyaz2Fw
UVPaYpH3LBiKl6TxwUIPTefVp6ku6kM1A/7bziyzP9He0BglRLW4G7OifKJuKCh5A6cFwukgMc+O
AB/YiPc4XaeTbOigwwSVN6Snhb2W5mWE1NR1lALE26CsspnXH6dpovLnug5+SHTXJp5ST3/UNJzP
rm8RvYzrI8QDpNgLYBGadxb2q79Vlk2PJsSvR2nteBRsUy3Xm/qK0Rd0uerVEsi7NrhIBULINI3M
loFPX+wEyh/Umz3D300/RjcSO9sVBjptYL+FvL9s0f2mhEJu6Hc3qU7HIWY+NHUsw1n/71BLgH4m
3bh894j/Epu1NISbl7oPIcxNGSERqk/ovFIIYnJfc1Q+hMGanlHDdPMWFH6RfhZ95v6Xo2/yNwi3
eqbp1YDzos7aL1qO6ixyc8sBMDagYjqONCRjZWneQQDbyyMTWg0IBJnWJZtnpz7ZxQzUBH5HzQXo
KCCfxbp07bHRxU1tCY4CBJTSIt1ZUJinM9RKlodSI+tkXmF7D5Oqrd8RBfbBu/3ooFtTg1+OXNMf
f6ltJO949DBeTN5N51pq8IRR0anncq6D70j3hluUMxDLKliQ3SIcCWCJ+ee9HCXETfoyqD0h/LSK
xTrrjK1NpitB2Y5Tz6QgwJLbgEQwAoK0ExA7jBKWnmpFmx2PrNMALRlKd7qyrG43EBWGnj0obfDO
phEi783pHWKJKpHeNRxEjIoJjvnPmrj0YgvUC+sNHx4Q7pdmkWibCnLmnBJs6EbQHVoxFN3udQAx
CH2Mhfk9q2D7f5ydR2/cSrvnv8rFux5iyCpWkRzMnUVHBStLluQNITkw58xPPz96ZXUbavgCB16c
44NqklVPPeEfqHvNnsrOtIb8OcUkN0Zqv/C/gs+H4+kHA/OrllElnwdyuYU/4eKdOboL2TqnchNl
9lqnWR5ekkLYN+yACjB4GYfv8JGLJ3Qq6TqXvh1kFwFyG/TjDZPWQMToqNnVvVs8+NjlkDwngbqy
ITehxTPq4TUIWu5pRht2vQktETjbXuNnvzJFVgLnoVG9GZhsuZStECPB5zf1jdSih6ivjOqds445
htZ+8WuE7IOvLMgK8Kl2F7+5HnRq2VFH7nIzRBQKQl575+E9RL8xLvJzcOtlTxPKwX5sSTnpcjij
eE5RnGcMwnQYSbPAc8ApNwnYwA6aMI4FjFm5hKoQZK2UI5uTr5hfj0hufw9QKsLuZq6iah22SfC1
ATo6cl7z9totstFgYMEZXYmkg6mSyrrF48Dzf7Kvad6gNZzTSI/NBwJi9hDMeZ1vVNtM3yxoFncM
F1q1ppVeIfaNItY1E8UFpoBh3bPjTMM5NrW2uZ4bz1wUqXzkM6ygTwKkScb5xQLWfJWNMD03ZoeU
Bu/MpOHmqL4Ek4/T9LCuvBCVR94ABf40Wqh3mcxPyVUSQxWb1DPklcUWxK0lytxLrL+hJfENRbGR
tWQ+iC8WOViLu6S5NoZa4B1LUgLtx5q9YVsnhq63ALJ55UQf52tqR3RrQ4A8dDmqUp41xvJoZWZV
z1q4VGzZ2McNprVpcUcxBS2KnNbd5Ajsx0tbBwpsRSYLRyi1qcQ6CAJnNQwbLFuivn/C0TB/oNbu
38cwTqAQNRjlGHQXynVOtzJbhfiJm+tgzqw9al3YfDUikCUJUp58BZ5ef23Q3ou5ExfWQmTQYyG9
CkMUGWLqCNlHzi9iiets4JnEsITTdngL0cV6nkuGrCst6d9u8YqL9FnlQiLbB6SqN43bUW2BBI/B
eQ1p9FXaMBUQ48SV/iJsjPweDGEILidE5hqN/Xx8DUtSrHWYlyCzUWu0zglY1PANgJN0Y4AKGM6g
DQTXtHeYYEmaHegyRtw26ynJVLyGV6g9WPhRQOhnoI1MelAM71nKdGcHC6rZWpgHMBGsANbQ3Kxr
Y8Owvg/v6SwHZFllYWxGWI/mdTtS5G68PAVTNrkMY89b7EUf4e42Z0gGmowCZ6CNqFsxSGVOLeJu
G3ezj/gCW0Ju0OKRr53RohxZYz/ZnocudPbdsl0Ur5dTtGVkjeoGNSd6lWAEa1y5DEdXOwOKMzUT
XuATaoJYjo9FRVaVujbqEK6NvQGAJExfmaI2JiKIXjHsXWuo8F2DHBduoCRX9w5uZcGusvT4rYnG
RfOlFpCDGa/aABVAdWDc1XbFG51VG+ECAeVkZQAtfoqRtEEnxsJAb1XlAC03dpKgxmOaERiQGk1t
hOqiwnprS2Sm1/Dxxc2M4hBoGDXgHtWDz8KFtbWJ2K63CMs2YTLM59YYR80uz3T67E5TqFYlOlvg
LEgT0rO2KT0spGHt+Xvcuqg+6BUiVlpT0fyKuxi+o2hBbp1nhtOgV0gGQ6fRHmz/LKA7Arl9xPwa
xaH0ap5624DfFvT5o3YwQNlAkfC965ig/K0Lh5ApUVG51qbK/YGKFTPfd3oBqI10Y1PSR2JuJ+9Q
hynrDdzK+DZKajmsqelLHLtxmOJcQBvBcNslt9lIZYQvs52B8A4iGdymfS7bLf5O9r53TFyVRpV0
V6R5Y7QXVJLRyub2MTn9HXo6DT2L70g8xW8WfqWL05CR148otbt3mdkxRRxm+Cd71YECBaNcU9Mx
PYhQ8EaDiraOqOI3KKb5T4jkVrFOTR9+BgZ61rw1bB0asLdgcsDwiQzaKJQnaO2R04VYXvYbbsma
BAZtr5c+cZHqA5Sh32w9uzU8GGkBugzCxZpad/2Z3ykb0CMmdvnOJdH9ibGYGW8kCQFKpolbPQZO
mz03uSZ2I/lpfGd0XlVkdowdAGCNoT5v87h4rRG+dgEj+uCAurCgB4d9PJUb/h2PpVss0zCz9aoL
vKMKhC7x/tSrQUSi24wqwCA8oHFFLzBb4BEzt/BZm1jmPk0LGL6uRrKKLK4ZjbeYRnOMB63vSMb4
GjlnuoL1T8ySemtDw3O4TUB0/kSTuJ1XUsnYAsrWO49GJdxvQyX8Nx338TCvTML6r7af2CxePbav
oe/30calu7Yd3FaCblahfJFGPt8lVgxYzpJNgotwbgXn+SwwoR+0Zr8j2tLTxcv6MN2NABavRVy6
6CUwVB1KhN3xbu5+kFfRGuXglXF6B/ol1GBO3aIXdBkIwRsrnDoChSlU7z14cMvyXRv22lkJaxoS
xju16fj0wHyz6TuIrAjO3NnACOpNUcpevqL2n/M5EmbG9K2byJTnAWr8HcOYYqoAEdEtZm7O76aR
tbaMjPluxB5czDJaGe1bTAFHnmgyOQ2VFXiJzc0GtvV8EeOQ2LpXiIS0iSfHW4EjKtwIRZSqbn3h
CMYxaAVoXNZinXbBV6HhX7rrrilGGJ1VrJD3RwkLscqHGNdnpPCH0ukuMajz7B3W07Haa2wL8+9w
VAUu91KUzYDSYlnoLUINSCFiLof+Kql9YHVIy4eppWHl0ssc26vQ7ZwmP3M9nJX0Jfx7RgrMV9yI
FzLKEl2dbZMszcwtgoMjYikh7nQrk7a9uRQGFO9w9EZyMM+Yb1PU+LM9EG4Gcwh1Eggzu+VS5xZi
5BDjEmisRysv8JYAtYSjKsSpRfFrQI49xl58RhYH6991GEJBR0JBEGJg84TPMcaK3SquwZmSPUS5
BSdWK0npTRK3sfEkvVZA5THjrIF+MBypKGEYtH+r8yj9pW27/grutm7WMdIBJE0ZdizrNvLVMyNr
fHq6QlgWoRpX801UQIjZmIGbynXf6/rXAgFG6X+w40XcpFbw6oGmY2YO4Ae3mii3qbTG6ZerIU7j
dJ2NzHiA6ZPdQFFItvCqzDPQgULRXSjrqxIS5bSap9p7d9Jh2qHnTtMd44xWM05saZA5tgTgNnRt
9DoCuf8WYIcXbcdc5rSUqMPwFWPSpc74HUzWXcM25zMIUKTvyACTeJVjxckOZtXZ/Gm4V3YGyYWm
oHIA9cwtDMJRk5GuKVv8eouuEQ7whcI7JOpz74WGOXAUqK2ZvtAM6EFHNglYRq/NjHtT27ReiAzV
r1DkGI9ms1LdpRvX4oG8DgxW4JH8rmYTf9DtYINhWSmFfJJtmjI+x+EEfkiZMydZQ2YETRQJF5N2
aRtOddEuW2QTQ4Mx9uYwzhGKRRUwGfRVUKRwFbZfiGjO7pOmWGU8CkpC4JDXC4hdwDhxDKkS7NIH
wtLZ2GWMPqSgn1OWELoJD7icUd8C2EZdIMcepAtrV581dd5exH4T6E3Ui6Ffu8qnz4CcCn8b9RyC
VF747yCDmmcPgCeJKKSJn8qq5A9kwHq2iZ7Y2aVokYQfUaddRS0SpRuoavazZ9LU3eU6re8AgNE6
4tmSsw7M/B1CSuO7ymV5JfQEZSRiNONvMaSxvS2IOcmtiG0VEMgaxu/GFhCJ1wqksoULg67TNd4Z
NMyAlnnmStk2GgRu70+MP+P4R57mDLPzJjeukW5KUXhzzPoiT3JUlB3tVvsswqbx3NPDfGm2dfLi
hA0GM16HXOAG/QLAhKCVwSNZrbadlQ8O+BkEhwVvD8mt9zBKJhB9zkzpDJakWakpiKIVPV/qm8Bn
BLPidXC7N7Q7n3Qohlcxt8Wtr/hQtA5zegy5gTo9RmESUdxpMN/iTOU/Kd2i+8RamqdRJqceKXWX
/WbjLAedbqQhQxkHKYAEFYC/Ewzxm1kgzWolUQ8HwUCYAR7THD17k+XoTQgq0NuVjJzLFZc+ahpI
JytIdxZTGmTMhxDhB2y0YPJCh8OfzRm+U+BN+CBXY3vJd6Tcji0/WiorGm2rjlCEZCWKQO6ikeC8
Ks9eaMZzhroM9VUOvK2wuxvKqLHYwA9Q3RlNx7pad9pSt8jyjG/wEWtu4jj57mWo5lHUzeNLClf4
nrFm+4I4d/0wokReruipIJdjSc0TI/XIi/hfMNnAvJPNbytUSMuzynRChDJqD23AXVcy37mIwOlj
QqXhBYjtf/7rf/+///t9/D/Bz+K2SKegyP8r77LbIsrb5r//o/7zXwwMln97/uO//+NIZZq2sj3w
kQ69TM/U/Pfvb/dRHvCXrf8V+iFsySa1t9iJvtdhVZx3TA9Il4Jx988roQpomqay4TFoy/240qC4
YRTOS1vDjexujbnFjC6LOeCc1jE4Wf0PVrPhrykEm6QwxcfV2A8wCF0HOJtJ4riFSIW++yS87kIy
Tvj1+WL20Uu0FNMD19EegDvHdD4ulqB5z4gcTy8QZTXkIzw7CVSGfPl8meNvpfBXFaYNqMB2XMv8
uEwJcAqFJ89GUgyq2BWqGzp8HkDX67PJdn3/4fPllg/yx9ZgLYuv5QppekLa2rM+LpdRBFlZWos7
oc05uOmAtz7h6JVOm9HprRbfetN6RWM/DFBJbOyvn6/u/WV1y1p+A88Mx0h+XH1q4VZ7phB3HfyE
bUP/4jvJNBLbuWmfGRWKRfPYeXDr4oxZJnT0z5df9v3hwwsbVDMR0Ib/d/CueUqbvvYs74Iyarco
EePwqzJBFyKJ0BRnkD//20n8/br5g9GpCX7NcZev/8dJTGPRMcUtbIQTAx+AnGP3oD1iepd2VInb
zx9v2ZGHj6c07VnYSpblyYMdiycvxgllru7aKYQPNTqt8QttCH8jtDTHK2yuwsesbfvzz5c92MG/
n1G7Fv8gKA+C9GBL8UpjAzk8Db3CSN4Nw828dTtI5wLYNUoyny/2t2d01JLJk8W79PU+vlCRGxq4
GIuVNILA542Gcad737yBRBOUS/1lIyEFp+XzZX8fw8N36yIg4QntaTpbB6FHhBH+ZIVv39FsQF1q
QnWNmhPgzxqzKCB0edb8aMxJwPYwIswAVbB1Ok+8/k9+hmObnpbSlIT4j49Pp5sWpuHYd700rC/m
KJOdNgbMnFomLpfgtskFEWz5PoWRe900hX9WdJHcnPgVy0s+eBmWrVyybY6pNg9jllYVDAhXW3yE
poPAPjnFCINJBt7WQ+rAIsEP9S10JJ3j3QkpjfSDNgoBJcS6IkSs5u7zX/SXg03wtOA0WZQJSh1c
Q1Qx+KXWiQ06NYkuzDoKd22BsBLgq+QLdgv1iTdwvOUFHSsTIXOXVbVzEEjC2Cxxju7827mysLZp
MHF6RpcTUQjwD/WJGHIcNBnJcr5sU2puPnf573/EEM9PQjKZMrmzRkBnN7gyzXI/NkO/YViFwjkI
0t7Bt7SqXrWe0xcITYoZ8udv+PjcOSxPWCGN0Xzagydu5aSMQk3FXdE12Tu/p4PcShNmnWB/Ne99
dN4vE6YH68+XPfqwxGl2u2cRZRwurYNjZ3Ep9cHQyPtkBK238xo0G9LhHMpU2ezoQ+UnHvN4PTaP
cJRge0tb2AfrFSYqsXMkfMDoUMjOSzRcX5CjhKExwGZqtwkmhBf/+ogsSebk2oQ0xxMHEQ1HY7+k
Ne3dNaotu/PCU9EehzKPMYzKxwE+MDjeE6/VWp7jwwnmkJAXKkUQtdi/B3EE7BhaHEUW3KeMc+iQ
zmZevyxkiflxbOjwQDOxvOZCVF565eAUMW0nL0COKDNRnTqv2goybA+y0zhxsI72uq0IruBAIdhz
uA7DrBdOqoxA9t9lTts9JfWQvTjApellNFFj3/RoDb1VQ9ildxCsc1AkTnT5z59DS2D82hRa2+y8
j6cNycoK0NsU3PexMVyIIBKvwJYLkOwIaDAmSQP7xJ47Ssl4Zs9hg3suZtSWWhLRP843SHjkiXgd
dz2aZMZlIdPsPC3RDdeIxiJxBCnY3oRRxsAYDCDqvJ8/8FEssxXi22S6loKECS/+4/IIDrQJZrbR
fVi18GTxr033DSOFcA8awP/nZ9WETZ7TNLXgGl/O3x/P2ss2onVdJfexYWApxNXyOKtKfgts9eIp
L8bzvkAWBnUOmB+fP+fxFb58U0dq8jDub+LKx7UlypIByDvWbkL11c8Xqt5UMBwZjPqVLmfxgA9p
hOowXmOrIY9+jXYgThz2vxw8bZIGaomCwpJMLF/jjxcAuh0jInq1tBnGAOMViKbtAzYihrpxIYhi
ezAUZC+4ntCZGge8tJEEy+mOQmiLmRWJUHypFxzeiW0vlqf/GBEI6i5bkchAqD3M4owFcR2OsXeH
Q+kU3MaBgzA7QOV5pzMgUbvIWJSXS6SyaCPphuEpGu84D+o6CHCGMUDAj0hwxNAaXSZW8ApoRZRV
UWIcrxFQtIMJz4PYMr1d53jjL5xh+9s2hchxD7KxhJgOeajcppWU9yc+/LKDDx/NWS6RJbySNR18
+DhOZsvBK+2u165Rb6NAOmt4+MF5S5QB0I/b0X60bBzSTNu6TCcx7We0e784wK1OHLajaxQoIz9E
Q8O1CS+HZ73j1nEQ2vPBlUiVYUsig69wdmtn25hD0K8y12XOHSB88/D5S/jLwtxpcNKFZS+lyMHB
Y/jeFT4R6M5TNTMHAw7tSxTNSb+3adjAqoWVFiIXOJ84dcfRhYTMdLi/hZLM4w6Sl9/txDIdg/u2
VVa2Mics3QwfEONKMVW7+fwhrb98adDAng1FmBrPdA+e0i3rNu+RFbjv0jT4Gfo4i+zBRcn2ZmB+
pbYTQ5bF316jl5m1UGUf2hI5EkZBCfOwxqyME8fqb0GHMLfcZkKSyRwdK6ATdtXr8D5izP5Ucplf
d4WpV44ll2lnG1VgSBKMbzPQvECR+xHMRNjuP38xWh4fAc19xvXAOaChdBB2gEyPfQN59m4wurw8
ByCDFkPhJwJkhGCYuc2iAv0xj4Eh8o4odL1AKcoxdEP3qDsbEdnE/hRCKGwzO51+joMcwr3rVc6N
AFlxO1thCDmjN/tq7U9j/oBrJuhgF+Gg9tpwF/v1zs6CqzkI059OR94BiTGXX2qvG1GwSWQcPbgm
UBvMthqIreDIJxbHu5dROfIN+sICV7lVXRDVOwDxNBj9Cvu6vSpaY48yJL1y5VMunU01/iSbCAOg
6HtshdVZjYQVeB9GqPG66dn3TICbxt2xYxmBe+6UWJedN8CzJr3Nb6sJyakvLfS8AYioEVYXtJpM
+SZVSuu2aW0xbXG11ZhTIvpvArus5huGsvJb6eX02BhcRE+ff7zfTbSD+LUk/8vx5YqGHfHxzkDl
KAXaD8cT64TpBx6eCGv1eFptQtfQSDW0XQSGsciAeoxTC+Qlw229exdcZ79boaD0cA7CIaLuq/ba
ZrjHYNQtuu8yxnZvVdoq3SP61JQngp0Ux7uOTgQNQqKexdk/KBqifETPDme+u3DOs0WeD5WOdRH4
EwyAXoXhJdyLtLoJ2sZ09waD+Boy60BJ02Qw/FYlg3Cqq3qQwBKNsTNt5EB0d9alTQyEjjHv++yb
7AiZmuWbNcTJgwM70d4CIDRhpra6w1h0FtmNKgdsbhAWVizcZDEU4h7ENPu9R9xxBUOLlKvipeGv
gC/2tpVZeyISHFcW2sOXiD6fQyhUh5WFbh270Mzx75MQDsANNJX5NQYOF11jjqfOmihr3j/fN8cr
OqYAKEweTTNYu0tM+CPVCEcJkSfxsvsoaISJnhIic1PmMNYMmukOjlByItb/bUFiDOgQTaVKc+bj
gmCrIez4TXkPKNY948ZZRPu7NPpR+vAs92aDKfCJjt7xtQa1Xip6idSGAI8PAn4aGBleLF1530fI
b6zszHltMK2CzZDl8RrFPRjvNQy6E8selynkE5SI/MEA01YHT5oVaL2oyMnvB2SlnWtonz3MEm+s
fihsRx5GYbszchtDL93VjEgXprVKdHX37y+cc0WxpIXpKSYlH1947wCarskY7tGLQzG7MdWW+BO+
attHx5Lc60T2+pcPLOmcupKBNxMZvZz3P3YU7tCDYeM2e19kXrjPCv+bByv3i+6KZh/B37n/fAP/
5fLk0UwCCGr1NDTNg1sr7+GUTJC477FJbSFOTdABAB/DqIf1KKddzf0ebskpLHHZ077lEugL9A6s
kTn85vMf87dn92gygZeHra+sg98CADgp3aqv7wPfH/aBmMsvMrHQAQPWeAMkF3/mzxf8XQt9DPsO
25qgzylWfOaDFZs4RpF77PJ7Hdnw1f0QLQ/6UaN3hpUCreu4XualE7rtIJywLsA7oA6KGxOd7xw8
oEQcRsSVq9bazA2JdYGFwIs3ClBmmElR0VbSLjdNkEPQMtHDbbmjPc3U1e3kq8Qxtt+FADqQonAn
b9pglNqoW2907BPXxF/OMPuXhppnS6XVYU3o2bEhERlJ76u6Sx8xPIQolxkZC8rhoiwxUOJ2Of/8
5f6lDnOYk0mU5Oh+eEdVr0mfHIN5z7+LMtpObxQgA/VOISlwVnU7lfZLDoQd8YJhys1r3JS8i0ED
A7+Y5moG3sEIsLwoaMafai3+5Ze5gpeBxgMiMNgEH9TjmYDDj++kc29nJjhDMdcb4CfyWwUKbq+N
Jn4WIcy30OvYAwEKCxcVfimCqSpQAJjH1vTPp55xkVjmiKhD0/s+2IeT10YOxCHnPoisxfBpYtyX
ofg1oq8D3LpMun4+sSWOD9vSV0ZuikmGx4c6qNgg4IPW6hPnPu2RJVghq4nwhhinpygG0gTEoR6f
Pt8Qy0N8PGysSEOdI65IWLyD0DaMUeGmLSsm/jy/wsxDgRjf4d8y8v3287XoNRyupkxhUglyMxNQ
zcOqyFdJpYBYeNwfzty9hYDLeyBgcZrG7/RjkPnYBXMInKAq2kjsRtSHDDiQINrsJ2JO6r20Uhoo
u3LWUT8Y4GnXdzmY/vRMFTpFV6MOGn0b9XGP+wigteANsHGckCTPmP/Ec6HrszFE+A8gXB1/Md2W
fEuO43hujtlgPwatDOxrQ5tgXspFdIoXYcUdXG+LxLm4GFGxJePv6eOlG9d2jenCAJ5zJYKswfJQ
cqbkklh2gtpy8sSTQeHPFUWL4ZFqt593qbKtbK0QlcV1QjNgVWYNhsQAQf7s9LK/XlL75KzWsdrB
LA/bTYXcSL4ZiBRYMVUBRisB0l7IxAyenaPNWMnWXCWknHA3UQq8c43Kc7ZI/vXvoW3E2cZVBcTt
djAfrFEh1I5ss93753FclP4XjaYP4g2Rpe4yFLJRdkJF71nhtzThLmf5t3ExDvYG64oGQJpsxU/y
USW/4lyUFDhSKBvJnWSu3hn31291Rx9t35lWc8l5NoxVLALQ9AnindFjjcoxvPgufcHGqbrD9Kaa
wE4k/j0IIvXVYeyMmnJPv26D1FJzmaO1jcxrNTr3Gt/6rxAB+sfESfzvfeLhyEEbPoc8I4LgpfQy
7yc9SsvfOm1b4T5dMO9cI6GHo1GKbo5cQ5hp02u0NP3hOoZR9O60DvXUhLTasILPCEPOQBrNxQJC
TMF+onFYIu/amChRJnnzDm+hxvzQCmPI+vAtImhWkQcrNQdUe+XOfuvdOY4HkY+ekr50xTQ80fcE
4I/DBNIGmsxiXQNuAY9Rh8BBpmiq7vScAytWjhe0qzjW5SK+uQQA2PMI+6Eb531TjlO8gZ0Ykmse
KkScr3e77Tz44YWPF6lY2YPZDQ+TC499g/gDNnL4q1c/S9+3wSh2Jl6Ghe906VPHGFE8VQEqC2u7
byznEXaL/z5AkjAeOjrcyDWZCfR3p+z8cB9mQQRxEyPTGsBJMWGJWGYQQoBRKzhFJWO3t7plLgIN
CVTgNoa2uRyvAHhpFKFVvOmYuxe7eESufdV5ZY8xEL04cx2bFcRlLXrrpc+Rnn+1ysoWNwEU5u5B
8vpf6OUU/bsdwkFHX8drRHEeBunwZaG5Fd+gxhbdne2SJ8C1qMsB7HHfON+7JoiHX00Y2fq68egg
7zI7y6dVCfD3ojAjb1wBnigln6ga31TSeDclKG51iRaKOSJp3y+4dGyLoe9NaCsj9CAi/3qmsZBd
8BfTbQu9etRrF1M4XHDJ4vB5HMhizuD/WtHXTGHdNDMma89RuwU0O7ftBFfKRD9shRLM7MBBsyvn
vkMkFEqMkTTuBqIQWPG2roYbZERn6zwyEWTVfazQh8crJN6gGyZT+CpT1O9yr02yS1FhqrCTgdsE
53r2pvmxt0vYTzyvXzzFcTxSTaa13d5YldC3dtsG1tbO2uxna3hWeOKqPEpluLU9IjfoBstbnCY+
JsiSxkkJ+mW6NwOh7lA4jNAeYf8BWQPfdWHPthXt/dRPTiEbjq4vJlYu2QxDHU8pCqGPC3PDBG5P
6Xmv09z4kRTBY0vzItoIC9OeE4np0eWskEZncsQYcKks5UGCYtrdGKhUuvd5jjJSUc4ZUlCpxHJ6
UupetPV0IvU+rgNoezCvWp5MIpV5mHvP9JhSXYnwIVeDC/fUNa8jxPd+dKG2rq0a33pTN3JvzaqH
CghaEpJQb798fmsf1nxMu00KiaXc4x/lLmOcP4ofJKsGqHJYWWALUqBIWjIOs7oiegeaGu9qM6bI
m1NVj1cwClEdqcEfn+ghHG6v5ScwC9a0OAGtoS738Sfo2DWg0QbFQ6dqEWw82Xprx6qC5MZz4vZL
2OGtw6wq+/n5ky9P9mduxLKQqRlQaet3HnjQww2HElvEWpQPbjsI/8bPcwYkfKrmeZa4vJZBXwQb
XPHM/Eq6Xfb8+eqHW3tZnU9P64vqAGeLgzYG9z9MpDJtH2hgIGKa5YVzh6hgf47o89if2GrHexsH
DjJOJjNA58hePr7hrLDi2NVm+mCVMIB2ZizGnwakGsTaQLQ3FyHzlxO9hOOmtRKClqzLDqeZgXbO
xzWR2+4amzh83yBxv0oVgmsxlNerClQm0kmlVV4PKCK7G5QIm/eywM6F0QJ438ymsf6vmTcRDLSZ
S51Lus+b+PhjYih2GYaq4z1yEsgEwklcj0aL6LGpWufOa43gBLLm8PNaS8hk7LnAsgBwWAcL5hGW
jQh0T/eqTJEmrUJ1lslk+DphWOv9Y+QSjLotIQRIO2k7tjzoRzpzEmMEmTgP4PQXeLTthSsUEUYX
P75ZvNt4T4QnNtTRXI0ncpb+hSQ0O1wLB2FjioahCGuvekQhSPDpMvzBkB7VuROTlmFcc9bV/WB9
LcyRXJ18fsZvEyHf9yIQzEBrN4DMMmLnNMPLgx66CsbYjXc+R+CLwr2bC1ZC31yHGHBfUfv3yFct
zAGkW4ah/2EawfgMkNB6RUV41A+fn83jgOSAoqMNBhyRSs062LqL6Bvj/Lx97LKy/JWhWPalpj54
TNpxQqa40Zcw2uOvny/6O9x/jEeUTeAWFhgY5/QwEmcddjezmxePmenVWK3UPsT2zokCRo3dYn2q
0nHj9vAwdtlUK+fCtdDQLhujlns5GHi8QM2dyj3l7HiG8Ew6nonJaMf7z3/nUqQe/EwenmNEdqtt
Sx3cyRGygy7qlOIB0YjSRPTQbto9kg7ixJE9PEGCG4HyXFnU4DRBD+tzqy0CRzPff+irJp52yNz8
UEDPENboUTI6cYT+9lAc1eV5wGkyyv8YHzQ6v3aDHO+DkWM+z6gtD89R3K2mE1Hxbw/15zoHd06H
znWKGI54oBbAZw5vGGTVULlHcp/5D4iyz7/V35bzmM9JsIXcq4djunKsnXJ0Z/kQFVgXF7inXCqF
brWJEMypru3xK6QlD/J8uVWXJQ/umAgdUyeMBJWGnwyvw6IMv+rptz796yMxb0DAlw4SQ2Ue7OOX
qioTqVamyY/IOMKvs7p2JqgzdVvoMeL988WWz/5hr9OlJCUB22Gx1bjHPi6m7aCzXMRTHyXy2JDE
cZl+p/CDne/iHvIFuFj0qKK4/IUOlj2cOABHUWhZHKwQ41Vb2/Jw6gtsQM4J/YhHqibkjNDxyOQm
j1wP1RZsN/dtmeTnlq/nE03Evz00Dgg0xEHFoY5+EP0iF8GOxqnjR0x/fJqHXmVvEbMKHpH6LR+L
ZCnrkcPRMERUpf81VeH0LW0UoGM2eBKgtx9fuTODZZE4waNASRtXDmg8Q5Az3uymKs+7sDnVkzs6
Ist6pNZsWlC+yDp9XA+Qpx9iPZA+2lbuGhchGgTlbuzwkdzTFpy8Exfn0SkBer9gsBw2hHBJPT8u
J3TtCBKD/nGugzajc5LZP7y5HE8cfHG0eaDaLcBl0h5Tg5k+CDTQ3zBxq7LpEenWuPmWgal1NnOF
egROkH13pVM6aWei054PnYJZa7YadFXhPKowoUydCLOfFH2P+cyPFIZErSonF6Frv8FpYm6ner6o
cLGpH10XHkhhmrW1ApiNLnKCQCBSP9jewGxpcyr6di+SNKJFU+b6qYDd+hZGTWCcOC5HHxLyBDcG
tm0UqFxNB2+2Jk93Wj/sHmdtOOAyRufFmtxwX+muPlEPHy/FPqGdqpb8/Rj9AAM4GBTpz6OGbfYY
YvQm0Ldp7rsR9Ozu8xB0nGlJpVAUWkA6wLxcdfAlAd5GAPFF/djNrgpxQWtwqofaBgHRj9r6Fxwv
lApAusxqH8qufAD6P9M3n0eaHZjMZQX43XkO843ZOMbdZGYVLKyqQcUcqUu73MZ2MH+PAxiE60Z3
4pciWzujCzCVO6NFoxKPmLCpblDkN7MTyJajUCNpfXmkrNSgFEGHmStHvE6QaeoeLafp+7VVl8Ge
n9TdjqIunieBOBDqkOM+put8YrsclkQMn5gt0tVwbDrkTK4/HkTEVKvAr6busQzp5a0tbKlQP8ak
sVvXkVk1+yyEyXVi0eNTyWlkrKnwbuCjHSIHOgxdW6cU7aNVoQO8RxwgB52COpXckK4N1zlE1B18
x3++SogCVD30/8kGUOEXHx+2rtFii+DwPwrZoP3AVzUvQjmfu2r2X3uqt4jcEVn4z7fu0TGxUclG
XQkOlemQwR3s3D5E/BbbKeMRqX4odbkHlmPl9Uaa7fzBQcX58+WOKk6mqY5mqiLAZdgC4v/HpwR1
BL4tn8KnCdD6ZVQxJLfCIf5Cp+8qqos9ApPWDTJQzTWNOnXW8cjXVT00Jz7yUV8HfDUPzM/wyIKW
WdfH35GPWcZ2T+KnJmjQc04jPALtEAHCFUYzoHbKOWy+oM2GtxIiFyMNeyAisAt04514JUf7jV8i
KNDoqYP7ZuD68Zcg7l8yLhjjJ8l9jV4219p+iOZwb5Vz/eL1k9ySvp8Kj0ezPspCwhWoEGdpbPHH
x2Wbtp77aHTSJwzry5uqGKE9l2Ymz+thcTbzDduIVshOQQSHoq33NT6KVy4AKuxsSxwI+IaMfT/f
HYevAjAF4DnHY/4GYs09bEf0jATAhdXls04tA8/ErL82aK+upR8529BvkjPk+rMTwftoK/xelSPA
yNvBwf0weI8CpYISDO4z4NT0fKykgYB61F3Gg6W/mDKfv+LR5p1V/K8XY4BMcTQV8es/Pzl1JQ9O
zbYwbA6ORTtmJvdzVz/TUcQVwsSyZxzc9JW7YryWoN9wGLD9f4zsPLhi29Ej0ODOuSQ/bgHLTj0k
keil9czktsPkjxsQBdM5CtJPCCbM5yotjFWeTf2J03cY1yEdYK3iQDkG1MBzH+w9r1BmZzXF8MzL
Hc5xFgzO/REvrbE031DKas4/f7mHN9iynE2oATXCqz2qEASS0Iggjf2zx0Th/3N2HrtxI23bPiIC
zGHbUZYs27KtaY43hOcdD3MqZh79d5UX/69mE03IG2MwBlxdxQpPuMODYydItEwuSjAOzg2hkSUv
TavnL3ifuhsTvbnuGJo6AaeaggHI/mWVQk1mLRvjdrpUgdc/djNyCI5ievukzrRXNVDTU4WsH/0j
mrK84e50aKJBfxiVd1/0v38JrzgRmCWxQ4vQKxoxtC2HdrwE46T/aqnDPVgImVyaurY2Zq3LjfM2
JZNjyXAdyDP5ibXEEaR9rNiZ1UwXr8cTFS2Cee6AvYUNLIbZcZELqDITLT+3iIEtWtX8D+oiWoU6
4cjHx0UmehUaNolovCX1Z6MCw3GIq9FQcMwe8h+WhTgsbU0oubC7phYJoi6wXu9vGnnilnOgCkcJ
mEMCHWSxXq470Q5rrfHCmk6Q8isNFdcmoHZjBob4cX8w+cpeD+bAKdSoDsqSs2otTqIVYtplG512
wcBo3iNlgGRc64QToGWVhqeIsKGqA1A2qT6H+xbU7pf7P+D2ROL1RbXw92wNfbk78HX2QL8m+gUV
QLhrCFR+zPNJ3Q2Vav8XA9D9en+825ue8VzHpFXF4lJtub569EAg0gcf56K0bnC0nZQGJoMewaN7
JyWswoMbGdpGXrc6SU/l1gPiYoPtuB7UjhpXic1Wv1SxEGeahTh9dXn7ycIg5IjKzxYI9XYLAb+W
RVh2Eag1YzFe28KumVHuvqBDnvrN3KDjZ1CteJnGHgfg+yu6toVMEPa6RJEA9FxsIYz5aMWnjXFx
CqFFD1XntfALek+IHXdwUB3Lth/QMB2S+qhlufMljxUn2jj5N5/1dw+QsMohzbPp21yvMLTvCnUx
w74IvSZeNcWsnCcywb0Vluq0o09dfYIBVz3fn/vNBc+wFEEktRtJaGsJRszxlBwsqzYvxYzxrK31
IABiRFURClGsi4NL2pPTQK1wgd8+3B/6Zk9Rf4ZUTqZiEEiTrCxmrOmKQpRuXaoiTn5ksZI8elPg
vJgVBrRDXBWnPxiPCiiMPcOVj8v1eO40uhOBhHXBExeNXTB5VYLFWRJ/cvsyOos62+rv3n5TYJ4Q
Lz1qvOgsLGu8SRtVGr5N9gW+8/Aqe+GfjV6zT4om6kMWFf0r7nX2VqVgZVRSBXhXkE4lG25xdtJ8
HjLRRcplip1XD0f0falp3QHFFhLBujV+5WqLu8z9xb05sFzBJmEcARFRETH59eICF0cUG0mCi5v1
+c+qtXmTjLp67XvH2XhebresHIpaATEfLa9ltuemqilATyqXAKO0p2qIqrMxRqYvDC/5Nphmve9b
KFnEiwi23J/lypYFTCqZf/zJ4IstVPZVh05KFPrGFKYTAN5E+dl5Sl7/0oe5QK2tNAJxfveYpBvw
zyxuKEACi8851UkG9BAtXxM3kv/cYuoeEfWtXyZtUsFOwyPe+JQrkySFkKVRWS/ksr/+lObowbqp
9MgHC4NsTa9Hr8NYtX83FY0wRQX2fn+CK1uHpJamJeg6GlLuYrysFUY+hyjgTxWYdwIX9AP2yMha
Fb1S7p2Nb7g2HBnn76Y4WIglCry3USOaDCdAOc5Ij1ZNCxv5okB90AUGGBtruTKYbFpq3My/Wz2L
DYNZR0U4FwPxspBMwqitV77BcsF1KYjrf++v48p3g5om5RXo6pmkCNffjS5pB9ovi/xML9N2T+c7
7h+bBFWiA5YuSXqYrRTCzB8MShpMbAzC4qb0kqA2hKKqo1wEoxcvLXUA3IMRYBN7bOYQnqvyuHr/
W4mQAWVmCS+BcLz8hJUXN1Hu5ZEfxGUb7UGyKcUJVpJyRpaxrp6rpn9O0W7/eH+utx+Tpjdhidyt
4E6X1AwtFzEJVx77LrAKdOOMyNqXYuRB0ab3bxzG4oqh20RCwFe9/ph6qaWoRdexT6tO/2AVrXGi
v989I7JYbuzR230jh6L0qjIYFTT5928gMqKF8GVUIvYTiNtf2K7T342kUGl60zzrE4P+wTK+GW9x
3tXfRRsVx70qGYZ6Vzr91O5C3U6UBzcp7I3bRf5rV/kBX4xqOQVmghxO4iLKEIrGBW0wu8rrzWlP
FxprGDAYBSqCbvlpFu70VIAd+v7uSZI3y7wVcLwNZPh6UYH3RLSf7NiPkz5+0HBA8UeUao9qpGwy
eFb2JWkyOQGlKGoC1vKSsVvdHiI99hH4LF6xYBoRMXPQ203KbAv2vzoWG1KTV4xKRnA9r5r9kAt8
Y/wJ8ZiP4M6VZ8R56Q+gN76xL9eGgg3qEBDzEN3UVz1MdSvNkWKn0Zhz3JoGQKjVDcixcoE60btv
MllgNXlpiQ4pKC+uT0C1VadT1vQFaj1f7KF8RblVebC1TvseD1339f4GkQu12JdXw8nZvzl1k11G
VhgmkY/9ByhxkNf5KdeHwfvhNnb92QsrtfzeDBVaaCk/6Hh/9JUzfzX64swrcUfBB7ipb/dxT+aq
oxzNk499AzYMgWZuMajXxuPmlOcPTI2z7AxgQe4OJiZ5vifc4Sn1EuVb6Do9AtqT9VOMaN3+wdek
Qm1b8JDIzpfQyrLVy4IXJPb7yQu+qaNePJc2UkMt2NcPs913G4Cotc9p0+fhqqa5C9Dw+nN6ZmfU
fWsRpVGGREC6i3v1uZuiGsM3gMtoSHa16oD5x7tzD3+o3ejZrS0w/HQIg7QIyJsX4/eKg5IxAp8+
cu8DeO6KOGNy6kteqOW/rIbycH8DrR1OW+IhTCClUCIWGyjLlNiImiD2s0r0X7OhIys3zBiHGsTV
t4rbq4N5OukM+l9SBex6cUfX69PRVSO/VLBz/Szavv6gYzRdfRoz4910dGIKC0gEBC4eDZsW2vVo
eW3gaRt6iZ+XFYqHmSlyqAtjbO1oB+FyN4Z19sOFA7DXEQXn/+YDRGldSz+O1PU+3F/nlecLkDB1
UNYakMZy6kVRZH2fVRwcrbStz4g1jQ2UksA7DeiABzut76L4gSJQtSWqc9PmkOtgyEdKQmvoty9e
zqDNY5y72tTH9CZIDnXQTq+mjdOV3aSeuTO59/lTNqExNSqrSzHURXlAM9v7NM1d/9zqVblRJJEf
enFpgmKgPPI7OAJCcf1pjCp3JDA78YvcwkEMmhGNJRi64fn+qq+cJot+imwquarE0F6PE44YlloR
qky6WWFtqqpKcoabgP2Bi13Nr65unJf7I8pfvpgZzRsJ+LEI+lju6xH1lOfdsqLcz8I8eJomOx4B
B8KC3gX6/G9ce8rXJtAamOqus4FPXpmsQ5P6d2ILR/Imb7DxVR9nM/eNvvBrGCO0i+24PoSZUrxM
kb15N698RYCqFEwB7RKvLL8iegNN3vUeq5vk3XAsa4/NW0OBajcegdseApcGr4DEf9OhImi/XtUu
MSyR1XPuC5xPTzCY0ChtZv0XiUz4CC8/fkCxrd3PSAxae9lb2acYHp4STZle73/fm1aZrXOSuME0
foiEsy6KjFizqJ2aTNqlkLk35zbQzshox5SIXWtnZRFOfD0EWPsk0jF8SLPZ/E5beSu5X+4z+TNg
OTj40iJlw+e+XpEcDX1FQyv3EgglPdM3jf+mdRkdy57gagywrd5PXen+Ty28bivCWlsD4iuyYUR0
gJwtP0dl95M+er1+yVUX8yu9q1ysWpUpOHllL/q9AcnpQS2MPPhQZwkyH12DNDVatYl7uP85bvos
rAMKZai5SLy0xNVcr8NoTmqXYtJ0KeOQiMTM05ycHInt+qs5FHXIuVM6+ylUbD3/LowhGx47BOo1
6XetOOdmmPGlLvHeFdBbhAj2ShJ3/2AiZVNUzGxjHPYw/gIcnscZW8Aht6P6QFe2IP24P5Xl8ZUz
IW2T2TCbnRfreiZ9OekD+hfapUys6SzEnLvnFuX27BFVbeRzi7mN3a0Xefks/R6Us0H3H2DLjd5W
HPRdGCW5duHUedFXa8JXBWlOJUDbGDEorfmQxHS5sB4qCN3vT3gZDTC2zaejG0mXg1282MIl6C1K
G7p+SWzMOh/cQRn/q1HYyg/jlMfH+4Ot7VmyR0i9wGmoNyyTK2PuBworg3HBy7D8EqlmflCDqiv2
uNEO/Gd0NFnnr1qPuORRILeOG7Kw39lullOmHULSJTF1BLTX33g2x7EG8m5c0mCaPcRNFEzUR/2p
9VKhHUcLg61dg+H2R7iTWyDblf3FhybbY71hXC8rESm8RSebR/PS5Yn2bDVjgkG4HinfJ4xQjH3g
2NXG4VwdkYQPcB9Z302hvsj0moDVMEEVWMJ7jPMEXFiDwa8/THPyN8X7eksaYuVapK0Oroa+Gmg0
bXGIcNChURcH5qVHInw6N2EFFL5FtMDcBXB2P7YznjeHfjQDP8OuceMIr40OogdsPMRAA0r99ee1
I1GXeBHqFy8f+uiEOr7jfdBGB6vmquyDX3YNg+kQidYpQW+N3ZbImvz33wYfcnsRWSN0wo0oiXDX
4xuomucN7gOXDgWm8bsjjOyLqeOLbVZtFp6CsYt/KG2fd5/AQA/fGg+k5en+OVu5UBhZ6k3xNlEs
lUv0Jh3OkOWpIFzwNAjRgvGvzc9OUzuf1DHQIvz2FDphBp6rW5fJ6rhkpZ4kD9E0kbHKm3G7fBgm
2InGBYJo8NU1QrT9e8v6hGliEB/Cdqx/hoNoxMYXX9viYBt4CqnceDfcuCobMDakPX6ZJqSscFjr
uvQBQQAQLAqNe/1LqitBu3GXrQ8KVsdDa5wW4yIEUXNorQJNwctcm96LnmTFsQ/75qzFTHjAqnvj
m65ta/pPSHHToWd3LbYVgn0Y23WsrQhU57VrCy/6VOhCb3cpXE7swRprGD50I/WqAXPwjTtzbbYO
05SpnBSakX//5svyzRW16lvzkhgpiqMeOn39wS6GEWsuXYFoMWFd8yeXJagVWxZtZdVqEXA6oul6
PSmMi0IPTux6Dbf7ndVgEr5vNaQw3TIxtppSa+8hW4X0AT1SlW7q9UQxpsNhhK7nRU9NXezFMKrV
SWtGXAy0cGqbja+6uq5SVwJkjrwrF29RPbSOPlrCvNRWOH/TM7yjc6EkP5ohbLpjhjfNVq1h7Xoi
DafkTrrAXlrsI6RbYsCMjX0pNCt40quuzA/lWD7XQvgKtjVnTcNOiHr1jB1KgB3Gu68mKBLQGbkb
KV1Zi3iD7nSL+W9pX+Cmj/ZZ6QMbHSvFHC6iGGfxYGPamx7MPJ6yjZFXlhp+AmVJwPRgIJb4YRRF
eKkyx74MSmkcZ/xwDnle2t6Dp+f2f/wOe0v5bn1EmipStZijs9i/Vu6ye/Dwurg2Zgg79AIEzF0k
3Uc1qP25jc5/sLbEjypPkAbnZXElJVizlSimOJfSVpNzn2MQgGYY5c7Iw/dq54xmc6K58gcxs5SC
QsiTJ49G8mJHaS61/7ZynUs9GCpuD5aB/pqGOa6ShB1GefZgbHzKlT0MXlBCZ8jvbQB114d0MnBk
cwBEXzplCLtun434O1ZdkkcHte8C5WSg6a+cPXMunV0Hi4Kko5iq94fO3HtgiKklUalclnRGd4So
HJv2pZ10o39Qmzb/S+QEtp9a/JHdjdHWNhPcE0BKVJAofS3mHA1TapVZ6lzmLPkyt9hqAdZFqALn
1a9dN2lbFK2Vi1DisLGYoEVPDX9xEQod0H9W1M4FM5s4QaxRtE953Q+484TtVhdrJXCQFz38KVh1
HNHFrUB9cELVw3IuTarMr1Hex+0O2FuMx3Myjw/gQ5tjFQbDVmF7WTzhoKCi70jEGw3zG/KmoeMW
iFKYdQlTYSLsSKXIxLgIBcr7J3Pt4wEDgCklBVhhnFxv2LAZMZ/JTVycsjw0PyCEkE772A4RX1Li
LPkwJVW7cUZuyjW/54a7hWwOknMYizHtyiyRzHGtSx/WwXDA9yZvyV9TxzkiWu1W+6lE3Odg1Fn2
iFXk9Dc6eRqGUNh31igaKd60EUOsRDDE4ySZHFsJdV/cE2E6apnRhtYFe0ntW67hiKsEhdo9VJU3
O0dMGRNMn8IMc2FXz6Fe3/8GaxsaYhwdZ/Y1+dBieDz0tLQRpXnRjE4ijJHlcxADwnX5kBghhg3v
Hw6crcSdAlbiz8UnT6KGY9kZmNhiqvFgGPVYn6ticjxMrmp9i0K/triAI0C8wVWhqb4YLilry8mM
zroMThkWu74cH3oxq/8Uee68Wl6nfq4DJXlxam/+7/5E1/Y20BaXTgK6xvA3rifaYvqXoxftXJQu
ofY2N9SiHC/5AaQ6BjyEYsD98W7vCmo03IMOZXzKJc4iyQjLuoBbGbGwRpB+L0JEsp60ae7T/dyF
zT8Bircd8fhMqfn+wLcTZdOwgbguqB7f6FZLTXS+dmZdcg+2YZLayXwYQuB2X/WBpPIB4E1pb5ST
bzctiTuvDPcTZTW20/XiOlU32VUBKqKZ4+FcolFuwwN0rbOjJ62yMcHb2xDQplShY3bQ9ZeoSYj4
VtOkhX3J9EqcLJ2+G39qvX64v5Brk6K+wsttcOuCOL6eFD7lkaUEmX3JI6LEg17wwLwKvLyOVQcT
8eH+aCtFJ867LJ1x09PSX8YnLjaPHVKroW+XSls8lRPPzT4oS8vbj2ofnnDP1vRHr86s8oPrUIvc
JVPe/hUkbXe5/1NWdpCkqoINJY9CymNxJdc6hlRFGMZ+gaHcZ8wU4uSYVnlZHtyuK/fmNLfBxmm5
vRdkJi4/p03mCG31eq3jCaQYVKrQ1wNECabIaoM9AYb9XbQYt1NRTL4QgZffqAJueaSsfGYuPp49
ej6oIi3Z10bd2Flm2splBAH4ZCr19JinjvKtBaJwfv/CUnahNc2dgJbh4phkaZPNxZiGfqkNYjfg
If/FS4Lp0M3ZN4rk1vf7w61cQajscgmhhoNIyLL0TpKh5j1205esiFCkR311nI45Hzw+mg2u8Ogn
TsBjQmfcug9WjiiNcYIkT/r/2EuEcdOFEybDQeR3QTXZp7QfQueMeJn1BwtKikShFFkWKWB8vW16
o+JFiazYRzYiP8OFQy0L8+Vz5s7UOGJLoT57f03XzgYREv0aWkwkEct4k5jPS0Yj9lvYN8MpBmVV
nD20K6IHILiO+ECuVr/cH3PtO0rCEUgKlHMpS1/PMk8DdFSRkfH11nA+Digm73MlwO6zRMDN7ixx
bMzc3ljatWMhMW/w9SUJaHkilRlstg652sffzxnh55flBz028pcGrMzGjb46FhkDfTsAheAzryeY
wEhGHlsDfZoN9RcVB9R9MOSNdyi7QS02Jra2NzkTvJFsT9Cniy9YOFqIZ0sU+6ne5j9VDQmuc5vF
dXG4/9XWJgVPFEwNjVZQvItbtIlm0Rhp7l2y2OlPaVk6wd5A1Mz4YE1z42yc9bXRyExU2gUk1WhV
XC+hm7bdFLaae/Hs0fo2zHH9X1FN1rzXCiKPjamtLSFIYU0mXZT6lhWDSp97BKZi7+Iman6a0nRS
T1mg6snx/hKuvQqy4SMhIGyPZXAqqQ9u2mXBhaI8Hgxe6MTP3Kru86yNLh02dB16sBmZiH+Go6e+
186JgVFrINSQ5UT75ggg4YPY5lwrl3T23HynGE1/hFKNhmTTQ7Acvfpktmp8Vntu9mOOOejr/fmv
HXwqMnSQwadJxd3rj6qFUVqhBapcoq4KngM4Ic+pGSYfCwvDdCu0aVqI3Ng4jGuBCHU32ZeAxoXE
lPxVb4qoUnVeLQO+LpVEkT7j8hLsGkePjDOe36a+CwpUfNxd0iMy+EQ7J/8UWEGDDK86N7/uL8Dv
6/S6S0EBEDQGAEcSUgLa698SUq3qK68MLnmWcQsJlvsB8mcV7PsMD0S192DXa2l7AMFqnRVQitI1
dNKOAU2daZ85dXqorWILvn6Dk5HPDSb2tF4N0Elorl3/LrpEmY5gkn0pHXw1vykjgC86SKLrj2iw
On/bXZdkaDXDFacg3ETjUcnAkO2S1Ji+G3pcZHuI1M6W5s/KgYFDRVwk+dGouy+WK3ZKLzCsMLiU
apWglj/lnbefzJSCOEBi6Bm1MyZ/q41StY96LdLsw/3vtfI6YliCbQ+kXMDSy4hjnKfUbRQMS6ax
gaAee93BFm6xx+rZA2CCbcPGZpWX6GJ/UHSnLoLOCXXwJeTPabRW1alTXjqQPfk/ZlH1vl4OwUM9
1ar3nExtkn+F0mDZX7REH7x9PYdbF/3KKeVuoFoiEaSIESwWHXURp0eKWLnEyRxEh7rwVELWGnzl
v4O0hNqTq2DPRGVDbOkDrA4NuAKWCFo+CPldb8O+aYamb+A1IHTYDA+ZQYMYqwRjFi92HI+/htlM
CBYSgXXC/S+9dktwNf//oeUb8eaW4G1IdPyoQj8Z+/7odmGyr9TAOpUR8tYPjpU6/9XwFj6hESDO
atFGyXG2hXK8/zPk2i6/P7Qg0By/6xfLcmMW5OCf8Ry/6JPkBVeTabw0lYbpBJX59Hx/sLXTxTgk
ucg0IQCx+NBWbKm1CIfIx9JDqF/xv9aV3ahBYDv0Zho+mU3rpr+gxw7noioafWP4tcNFKMaFiLYi
KL1FQOHM6O6Vog79QLTJyavy5PNcFDUFsUJ8SwBu2RvP/NrigrxkbSVgBp7J9Seea5hP5VyFvgOb
9mHA9f5gTI11qO1iS2BifSjQSawqJ3UZUShWhuDPbIU+hgDpXyjtELjrmLfstLZ33t88YwhZlJH8
I2Czi+84zSEPe1IFl0HVB5xKUiOaToPShPPRsZJ5SzFh7btBjkPGh0qCfM6vl7FJdSSFwyG4hAVQ
jQOgJ6S2S2UeE2SClf4HRcwu3Dieq2PKaBroJEH8EsChNzhAlDL1s+qcTNPR00NaVe6XKRowrQqm
cmNvrtzDaAvCdpQIc6hpiyU1hT6pCsIcFwfX8z1Dz4/wHXGznquHZuq977ivOycjVQaMfEv4vO/f
qngRShk1BCHgui/WuII7E7hOE/qtNiUPTTe1T7gdaVTn62AL0rZyDVBAs+HKEW3jBbk4FpYwnDZv
O4U3pxTFJydUnH9tvQ2xDp6MKN7VrpdnyIvVDqrwTfVuXD2xBy7UUqgQpC6R8SL2CMIxH2H0820r
bThnwjHQqkTvdleNbfeoMeOtDvfK6ZSzhXVFSQhX6sXXDfXc1LI4ALxpJcaPzB3mL3M0mz8Lrp5/
79+xq0PRz+aCQyOOUuL1YbHxb28MTyR+F2NRvycGh7VDJ2eodqOa1Rt1y7VPSZGUyJLnAxS/fF/f
PGIIiiYjLq3Q5+bOwCylsnL1i42Q4fAq5tjx9rPX9/n/Ak1rzggOeeZGZr9yTCkQEyrJ+0FqAF6P
XzUBdqy40foIsk/hLqL/+Z855eZ3x2is/pTbY7TVBl1dYKkHTf0C1I+32L2/b3stVRLfLOxphEdH
QZ6Xu8/mz0EyahtKDWujgfmTioMgfG5EKIN2FAaWlSkY4xGcoHQDmJ3Pee7m+j/orZobZcT14Wi3
wpyFgK0tJhfoXlBqYZz4Rpun88tUzyJ4ijFq/ddto+n4/q3KdfP/BpM/5s3myVBSjQbVSfzSBEW9
G7gBi0PblPND7ZTRVmi/NjU69KTdKjU93q3r0awkns1egYiIwHDQfh2TLHFpJUBje9FbL7A2HpC1
k0FTTqVrDQqQ++56uLytS2USU+wDyuvznYWG9k4vbK3c5UZoJ+dwcL3S2Ol53/yrZs3Q/sHJwB3Q
YsZ0wwBqXY9foVNShlg3+00jnJ+NMzlnLRnSY6k0xgspl7J1q6+uL70hal1U2VAouB6wNe0upt6V
+oMm1PngpUpu73QUnQasdGtnC0y7Ohz+xZS6fzOk5M3wZvP0uJe1Fa1r344w6MOXWpO+UKqT71t3
EBstTbntF1EyfrMkZfT4uFbtxYsxBW1TtFmC4XQ3uPWTOsWz8TQMzZYW3Mp1xhbF5kuirwDrLiZF
SyrsRW3kfpCPdnbSYtNKxl08iOlk1co8P5ZOZqbH+8dwdVC6FVRj0dGgvH69koMROXUvKSvdGBSU
JUYzwjepG4fm0JapYZ+0WRRbpJSVz8eVTVDM1S2Tz8WgoQtqSa/V1FcsEZXSCzbpTEHWF1TxwYoK
NJPuz3LlPNL+d8CRGBCwAHJcz1JrQxSD8dnw57wsvpoz3Yz9GM92t7dqrqFnD8s87RwFA2dkbOdp
C9exOj4KaMR26G6BGr0ef8b2yQVmlflUFvL6ZFXtdHRS5FufMd9J63006oiA7cIqUN29UPLe/ev+
AqytOAKDxNC81FSlFxeSB0SyjQMBWyWsrY+xVhSvBO4BenNq+/P+UGvHBRyyrNuSJlD/u56rYrZc
SN1c+EUQYgmST2gLHRuHEOT+OKtTAvdAXwm5IuKP63FKYZN+tE7hh5Fr/dNJjzC76YpDmRSwy/5g
LArsoEeo0NBiux4rz1obqquX+72RhYzgjD5cScfZ0eLYgrCtzgvjNWnCQA1qqV4RArDtusLM/Dq1
Uu1Dmg7NuS04SmdNRMX3+xOT797ybgOsgdgcITH9puXGxNAUEk+V+2mf2ODy0Mdw1TD7nA6FCapq
HH8J0xg/3B90dYbgIdFsJi6mdXi9msJJ57LLbDhGiIl+zNqs+3eyRD8drFax1MP9wdYuOHI4+t3c
4bz/i5c/H80x01R2PuDdzDkLuDK41YBLwQwO2VYItaBTtjRa12aIILVOVieBpEsApEfLEPEnWFSu
Ksp4hy4Z/iggC56q0LE2ovDVsXh0MaJEkQh1suvVpFBj68Ec5PiKD0OxtwHMHktryNHMMaL3spLJ
nuiwgzRiahj3uIv94tJvrapwKPy8UezuY5wZ/Q89ykSNy57afR3qTj2+//u9HVFO/81TH5tO7NpY
xfkG4Of8ZPR1lu+SSICyzEXkPpIubumdrG0Z8BiAOU1K+dQcrodM6rZvhqwtfazLwn0TeeOnQIk1
Cg4wpD9gIFV8+4M5klAQX8AeBdV5PSBwmrlCf7b0IyfKz+AsYbeXlUIF2sw/8mRsgVxWt8yb8RbX
2YAxUWaGRel3TlgE+2EWIpXxaYHtWeVu8LzlllheMVRXqUxh/SE7IteTmxo+XAgmy3fUXOQHYY96
tW9Kt96/fxF5t6kiYzknWezX41Rj53UhRQVfAKwEphp9EUYc4ALleh/byduQ5FibFShGoJO/5bGW
udLcQk3R8AXyDaz79GPWFtHPGoGqrVBpbS+SzRO4cNyY22JWg6WA+TISZuVaaX7qEZzflYWUBxxh
ZFYH22m2MrOtIRcfrAgLFL64svzEEeFLXtbBt2RuugetH78WtTD+4P4iJPkdXcMXW9oEEF96c6eb
BSoSqLscnMQxTnaQi/ob5j+4wdzfJavfTdJbqfcDB1j2lSOlqHFYGNj6geV8SZQuFru0rqyNJ24t
4JPwQyC19JRv2uRQJtKgmazC70BwBJjDRWp3ziobdCAR/sfW6ptgL4KoVJ+LGX+y+5Nc+4JvR5eL
8ObOVJ1GhisuodFsqC8hCv3NKc+10tuljjeqBw/i0MaQa+sqFxRQAPp4N9T3QuDGCNut8EdIb8NZ
V7ShPhW96vzROGRIYPMASS+l2uo2p9xMEO/nWqFU//MgpFRfPMokWzi51TWUMEuga5SCl5pehHgS
Ottx8Oo4V/DGE4/Y5p2yrHA+RSXmRH/wzkl1Wp4AyLXu8voS1RwoRJ6lb44BNuDZEJSHKURgT9Rt
Z+8jy9tyYF2L/ei8EWOC3wIgI1fgzS4RbTHA0k0rf24S96iMw/SQKQA706aIzghnlxevCpSN87d6
MN4MugjHihp74bpRSh99P/HolnOzL+Do/odSq3EmAW9egPgjjKzz3N4/FKvTRVoQQVr4VTeWV2Vo
V2GEw6Qf0Eocd4oI3F01uPgLE1gcVK7xbo/kytaztHow6HaTp1iAPpZN5SodKnqaIReOS0n/jEqb
4x7nBlPEP5jem3EWX9ObVTL3xCZoGeqjXffx/yD3aPgmm7RPj3GT1c9p2LbvFPiS8SAaG0D6Yerf
iqjE5tRV6izzhzlXkOXHxlk91cZYGR9jFXb1xrW6FrhIbX4yeVIWXovrLUvW0HSj8FLftKD7/dM3
aZc+q51V2ajx0NfbUspe+3i0pskuAaypYAKux2vNkYcwagvfzQQFLYDBBIS18Oz5fP/rrd02PEYs
J1UKLHMWz7ytIeYwJiR9TorTXlvq4fxQ2pzEU+VWTXgUltE9/MGQNN3hU6KNi97D9dxmfTJUPI9z
v2yqPPrsWZWR/9eXWts8hm3vDntU+Ayx8divQVLoUuJ0AlIXbZYlozJB6dhRY9TvEjGH1s9mjvTy
RDSVa780sy9nnMGyTD93PdvuczZkGvZhsFIM3Edqc4i6nVOOjjiLGtPPj/BJutf7q7K2w6R4i+zE
kZ8ui3BNa4dolQTssAquHnYvc7+bkmz6AHnA+3Z/rLWP/lt6CCwuvagl9CEfFYxdpykj+R56irOZ
UbgvrotJrwn2VKfXNzsU+//gHqRrQ2OTI0SVZpHdkHO3RWwomd+V5SQOahRVwze9NZMA77sk3ntp
8sN159zemO3aWcJYG8U1MmNY6ov9FrWUbGv0aPwehqv3F9CxVon3mjqKcWOktXXFPRNUBweK7sni
lihG0SpJNeU+FpllcMDRdfpPizP1qU2D4ofVaNPG6V2bGnhI9g0cKoCti6k5GWTzdoo5Skreji9R
O4vsLEq32LLtWNudshMkqYaUvpei0rzY1pwWpN9tmhkIjWoi7h5cdeqaUxNN2M++f4OCDEKfi68m
yYbXV0Re9XD87az0i3YczzF4rid3tkGvxVilO/skGsfgT5YSwofsRFNAW0pJiRTgkaorha8lWN0e
5zKgV2F2WfnrD6YG1EuGkdSGjMXNjvrTWGQtKbettHhp4bwKZTIWZjzs9XaM7APuZZuOsjJzWqbC
FL7RxqBsCUhwsU/yFNewaTAIkh1Ad5aa4LmGXVdzcGZ3Svc9WHQUsYLgIU/S6gu1weqf+7Nei4HQ
kMbJi1SSJ1tu5DchH1Bk3hTq+b4a48SxC1pVq05p0oY/6qQCjqMipJccIF3af90feO1ISuCNVKGC
2LhE3yRTwuNMycF3S0U9kiLo5s7uWw9qWmM1rw1Aq3kjNFmdK1rH8JUQeEXU7nqualUZPQZUud8W
zpCcUq91vEcFE1LxU0nmSOxRhwCWvcuzLv2T0Br+PmQFaUkHBPN67DqrrEEryVJmo6v/Dq0kd548
kAWgR9ys+Ht0o8bY9QZIq41e1doF4ZGCwUCURJhltVO1p8aelIY6P0qh/bGM0mZ8cm0uvq/ePCXg
K+5/1xUCIh0NjC5IkLhoObXXM60aqDhumlDtF4P2lzVGH8xBp9avYp78MXJE+kMkffSYqI74S0+L
8COw5Pyb1k3Wy/1fcvu5f+uV/jbmIwld4ko0jJKdGVCZj+BdfcoMxXlyW3RQdrVIArHDEsNEZBAt
uC/3x73d2Yz7u3LHc2PeaGtjJWHFPTYTvuH01VnPzCA5cnCtdp/F3Sw/dZVuRMEriy7HJJNBBgOI
2VI60cHyXrUwAvUD2apSFW36VeHiEz/mNQDSYzDaY3tWBjsiGVBydx/hNUNfTSnSgwe6ZgM2sP5z
4J8iGSFLw8ZiD8TUAwrE5WLfSQhbdUWU7f8KaIq7Km3soxPH2bP0WIdf7KiTH9sD/xPRtuRAatLM
W+Ct1Z/DDQtmggMgsTDXW1LF56yHmZ5Q/WhTZ9fju/ugUzYeXie3b8WOmjz2uLueWBSNidKp0n1R
pEr9SbHduEM0preqrYf7NkKAZ0PUBg6QwuCNYhyY/1YgfIwy6+jaNUlZpeUnumjJFthodSAbniZY
R0KSJV9d6MK26qSO/Nrw6oeYKkZydEorrs73t/3GOEuhhXJSQTQBsffrSGkz2FhpPJwyJ0NC4/5A
a+fr/0g7rx25jbBNXxEB5nBKdpjRKI1St3xCSA7MmSyGq9+ntLv/TnOIJqQFDBuwDFcXK33hDZxn
KFhUWkmO5J+/eLLcVlXhQk7JtctQbvepuanq2VwUZzw1tpWX77Nc3dXWeV2lYCsTpXKwSZDctd5e
g4GzUkZooUYVrsZPS2pMPz0tj97jxj7lZwyHYkr04yLO5dzY2e9fqgz/S5kUtBjP5moH64k1aEaD
lHUvhuqbY8TjWxFDqj5NERgMP+9iw3wfVah5HVPqxqavTWK0S98NXe1fPHj739XWpkgEXp+nTPZA
+Wu1CL2ppmGILd01Ha3yW64uLT0Y2B1Hu+Bw31/wrZ0FBJ9qAuUuDs0qFY4BIHfakmbXfuzD6d1i
oUT7SIdi8vYqQtsjoa4L8h3ExToX5d4OM+TXmVVk2vOhBu3Z/5f3Sr3X33n9KsN0kHErEvoWud5q
SmmOUpCjZMBx9Bx9prj6roj+73mZnb3Lb2tKBjUE4loOwiv2SR4qdAIHK7vyM8Yc9XypSejQofh9
gjZTQgqEXgs+HXjB3B5L1RCqDpQhvfZ9pz4IN3fnc0EYe+jH1nxj5Zb+BOJh2DPzeh1B3w67Ctux
Ey+b0uE2SOLYmT951ZgnP1ody12/duI6eZ+5sQh9fVSb4SyUPvqAiEZo79xJW7EGEjPQM4E4oNIh
V+HFnZTSTraGOk6vaHvxpkYRcg8lKmFfQEa1nb8MeBxi5tYtyun+2djaSCQrtF85g+TS65d2GOPK
avT0moDsfgL+SEyjO+hxBdYE5v5PRpPtNFkMkbH77TS9eLatdJzSq4A/dGzmyfvsJfVMMXFKPt+f
2Na60j7AnIRJ8U6u1rUSZWNaNVLikx2HIKB17DN8nQA5hekTWXrQOQaw2TrDN9aHKOQEqhab7qf7
v2Lr8+IHQRke6SLi2tXnbbVhWIRZxlc3tCLwAVOi1c9VkYyOb4gK9uj94eSteZsO4iBkgUQmMgAN
sU4HdSi+PQYayPpTcvpXWOq3cUAdPk16+ysw6HRnuM3ZvRhutWujxpw1POHgidpG1h6nBojuc70s
AD1IeJO9V2zrkNCaJP6nqS35VLe7p+h6V2+1Krrag1nlbwtdxVOR8p3aJ+c29ZS/nLAZrWOstPae
/tTmTIn+4L2RlKhrC2eewXmC0QOe3bLHTwKvIthcSp0f3FJ1/yD+B+UJmZNGMBXw1SHp5xEAa8tY
caONgRtp1hPMD9UvxjQ+xM7k/HY7HZCHZE9L9CPqAquLF42pubQzJboupllOOJAjMHNQUMXYieq3
vqEUDgdfTQjBJr1dPmfsqYuj9nHt+ib5kLZtIQsxSoaId6/rg74zra2zwHUq2YCIW3EL3A7nFaII
h4YcYqITNvvTYlo/lBkNL9cd02/LZOxe4psThHMB3YEn2VnXI42MygG2f1IZOxKnXMReHShZ1f9H
mSbsD/eP+uZg0mqX/h4P5rqsVYdxVDmA8q+xbrTF0Z7Vavb1RMl7v5rKPRXnrY8Jnw9Up6zzUs2+
/ZgtKmdDlZiov1vVeCglV8axo+xoS/XkhQT83/uz2xtvdbNokFewpCe7cdBt+WAt/X9WG2bPZYNW
tYY+587H3B5OUjWp20m9wtvpDZOmLIqBzUWcOfY/AOTeWbOtJUE52DOmDJb4g4uTHEAC/ygjQZC5
Ha+xcR7SaDhchV1qc1AjcvGly/rQOxN3GzvJ/VbqwYaEJwcyjtrVau30yuvGkZrCNdca9ahTlXuo
gak/2bHqKb5rdNUj8m+evzS68uP3lxGqNlVGrjEwV6sjX41errZCya5zb3zPlUlNfRsbzSdTm/R3
faTml/vjbb0QVCORuqDXQhC5Couxuu+sUpmgNzh28y8/qy8PRZWhsWlXxgNRHrJ9Yasvx/vDbp1F
sgsNdCrGo2BKbpezcwqa4c4AwHKY9MdppFQUtLaSfCjTWil29urmYLIJwaUNMH59jaI/i7O9GucA
5kR3hcPKgbQcMRxbxxym0x/MTHcw8ZAFKeLE25nlalL2KX6l1yyCatD1XvHsKjktnc6K/+R5p4UH
1AOuCC2P1YVdTFGxiFbLrpMyNMuD42bLD7uOy49JrVt+P2fO4usi0veos5ubBtKydLSD1bgWGFvc
BP9F1yaXgtAPI6/0Ak9pomfa+ejdSm0I3y7mPdXFrSuHzfI/o66CGZRnnZS0i6Q0bdrvZuW679lg
y3lJDBx0C7JYZ2eXbs4TSQ/eJoiWPBq3a6kVeRvbvZpfSwTQXYRZvPafMu6T72LJPH+OtfFUjshv
+Pe30Mb1Q6OHOh6OM7RoPbmfX6Q2oiypXTZJdrWb6ROSX/VBuFmDMIwQWnGErBxfMq2yBlwB8nxP
Tk2evFVAzOAEwtKhDKkWmSW8GHzW5zFJyy7Dj62JHxuygP5NpTj5Xut749vKJggkYDpAqHSvLjq7
JQFhGCap2MURT83wOIJbavxxFP230QPJUGbW+P3+p924CkAsICYk7zvWdXXvuMNUwrGA8URYN1V+
nPfh/E5JpNSAWfV1/Pt1FIYDaiP1kgwgPrcfc6oyC1/Cmi3bQtr3tNS6xGCn9phVGycDyyk4shRb
iR/WGgJCW7pJFE1+DauJEq9Wpa1z6qfZd1JEd/yoifVw55rbXD7Z5ZAsRwwZVttEiRTDahPoI8mI
fOQnMDzoQSmMNB+jEUXEv9wmUgXSmZgk7UTFW0ODsuZMSkryK08KV2SLi/hzfjWcqAmmvok+g89v
jkO9ZA9FnGgHBHGSn/c3ztaxeDnoarsCngUwLyCQIgflSo5OXDeHLInEwx+MYwLUlQyV12Ej0N9l
nA0DEIqHf++HLGt08WzHabfzJm7ORxKcwA4Ra6zlP1yvdeDgujlYwdlQD2OnLtGnChiot7NRNgeC
nQrcBFkP2DerIxDndt8MZXFN8OA8Z6U1RUdkEp091cnNXSFLYWgIQWpew5Ly3AqxForLK9LD0dcC
S3HtKOtYua+lnaO/4anuNIynqZ7uXNdbp0/qMP3fkeWfv7gxucOEUHl1r6A61A+aA7HZh/6oqf5c
Fu7Prk+X4P4m2Zor74NBRQjwMzCe2xEVFZ0O7mj4FAPii6GaxO967Mie1XiOjkVeJQd7UNBpvD/q
1t1JzQvZY2q11BNWK5k05lKPXVlewyz1Ij8Dc/bT6qOajMNN/74/1tY3fTnW6uL0ohEABkZJ1wLU
F2MpdlIeLeHWn7VON7835Yir6//fkHIjv1jGbGoqwqiEDZQY/TdP6Zva75rKQkQ6cp5F0TWf/mBA
ggqMOQkVrXUhMYazodc4nlwpoJrnbLCs/p2bYn2Ms49rFYfFSe09uvjmzqEzBW2aVg5GRreTtMq0
AdRBdKos8Q9lrOYA9iF0VDez3C9lVo3JY5iEzl6Vf3Pr/M+w5jpb7NW2iIXT5VdByVYLLLcIPR/f
miqD8DeZyR/cOcB3/88s+cftLEMvz4BYkF3UydI1YLyxtDwSLCs7K7g1LZ6/X9gGaAhrbae4T8W8
JGCOahAjp6yfrUciw+iNGIvky/3NsrVw0nWcWgns11cCczyHdZTFanEFtTH9ncVm96Y0dHjNuRud
bbd5EDj57Exv6xCCIoc2Ih1k6Gbcfka7wDrMinlogctkTmAVXv1YAtZ+Goc8Kk89RISdLH9Dk0dG
SUi/QkrXEYpZpaNzZlc9Gu48S9Ddfzj5dG6FeFRE5QRzpxdBNNfI2HvePPV+i7Zyf7LGctjD8W6u
K5Ba6XGBGtsa4L54fWsVBqIGSkTzz1fNfHiKALC4AcjAek8be3NpqWlIeXOdh0v+mhcXj5Uqjh7N
dDJC2+gfl2KoLX+yF/2TXSxqUOeNe0Eazty5YbfeZXByPHswyJjm6rozM1jaMxpbRMKxGgz9LLpD
l2jxdLi/cbe+JYEMETDlGxo1q9nlmA41kQHt11R0JE0mXIhOU7Y0mu8VTbgDbd0eDDzGrwYpKL3b
TymqcShjb06vdo+4B9K3yhsV0PlXgMXD8f68tg4HpFfyNBIJPOFW3683ZrukAsaqEZqnyGzwtylu
5o/dmAHU8yzR7KzY1j4hYsNDmrRW+q/cTq4pKrVwyhiaeN8amR9X0/gTqBFWqwOSAP1BoT/bnvtl
0faC0q3PynFAwY9UBhTA6lS6XdjwAlNnSICp9cGc1NpxoSA2HlgCZycC/qWJuM5A6Z2SrkNIkiiq
23nyIoblnPX51UpwsKlNM/5C7bg/VU5jnJW0VA5cAoMZUGkcP2NBY4sgiW33Y9egDOAt/K8Dd4ax
6GMCtXwDVGI/3l/6LXSLRrRHQx5qKY/36n2ZO7fKh5BfOC/u+HYMbeehUNrl3yxtk/+0TMs+KIDF
nwWqqrUfD1o/BDV5n36KvXHnt2wdY9Ln/030Jl1ffax+HFWtMgHa5FVX4O0Wq1ESVKPaxTtv6uYe
eDHQag8kqT51WV2RyhZq99eCqVF90EFeaY9D1SGNdv8Ty//beg/QQJegeJ48ML23e0DtrLzHBo4q
BCyKKlj0TlFgF4ATCYYJFShZ0XvXTGnyXkVPI7g/+MbRJroG+yrVXKVjwe3g5aSoY5Xn7gV7K8VP
9HkeT8JItcUf9Hb87hS2vlfb2pgvLV6kWIAn4NjiruIyukiD1+LtcVFAsEWHaMwtXH9DM57hx0RG
jkSoSLVvY6eNFhySLsy/3p+zHGD1waWVFwqAWNNRIJHf5MUj5NVVnLQ2Wq8ZpoHfsXmy/NQuXRwT
una6VI00TU0Np/TVMl6aU59OVr7HX9v6DeTYkgoB5ws29e1vaAGTlYq6OJfIxIj8CHcmels6Lp2M
NKn6D+jCTsnfSztpWSB7StoHu1v4N/c/xMYty9LjrgJTCD2jNagKk6A4yhrYq1pPweWQhBSOq6Cr
k+avBOZdfao91NuPU2ole7zIrZsPXTfiHolpoM+xelOMlpJVm+jhxZt0uzpTh0uzQLXE/LE0eaSF
MheZrwlWMHD7aRkecd7SrPOCMXYr7VcM5Rw1PEqRb3qZc+YRcc9arv5BE5voGqS9REBYgNNX65Qh
jt1hUHOJCjt/kyHjWvkmTfv/BnSndsC0W8vBCNDj5E2LhOrtWFmuKJFaFOHFECzBwTIXiyPRjNqT
IsqoSf2mG2MzQOfPS3aG3tqOQMTlQkBFQQD5duglUiYJxPIuTiNy+zD0IeaUOdrFvlmqefuha63q
v5wg4y/gUvmnKVe09OH+Zty6FojRTGRapIrvuhGVqxWIlib0LpHI8DQplfnUq1WsfA0zPYeVHufn
sBTtjzkcsz367NYtSFhD/RI0KZXa1S2oR+XQ5rqGdPGYokSDslBTBilIv+IULVlyLiiEl38yX5NL
l0sfqba1lcpiZkknsErGMXJqkze1wMkwzSodCVhSuiMOSGz0fikBcRtLLL7f/9obTxzyjbimUOOA
KbjeawhXllqsCXhRhaLPB9tLcsT+dLcx0gdh9u0eyXsr22EoWlLSYpfdLX/Qi0s3NNOln43RuyjR
4n00EDgyfasrm3dRq/bVAReDoj96VmQMQTTpS3uIFGVQD2LgFTnfn/svoMvqAQDUQIZJc1xefKsH
YBTs5kZRQgrUndb5auM6j3HtOd21yfX+jWiq+XPaz0tQzknz0LiTnj64SolCQtFYIctUVupRcUN1
p4S+FWwRZ6GKpJIZwlla3QCmU/aKqBFIRb0u+Ra1i3iXsU4Y1CW6nR5EJ4r31YLgzcEo8848LKjl
fcxjkRvnJJdLd/9DbRwLGfZhcMZzSRFqFYWHtInsca6xJAhpVJCKWqn575Ini19SC4PL5Zh0NO+P
uRHkyeF4jQCAvpYySyazzYY5dC6iWGYR2ErojMeo5iX27w+0NTl59FQ6l/Rm1hk/6Fq9MZxaKr5j
Z+OXs6a+dQc1zM6oqS1fi7hRjc/3h9w4dPS5PalEzWVKN3h1BsKeEn8YE3go9QKIBhjDCcvFVn+M
s3zOfv+Ig9z7VY5GXw/Tk9vRFDtP6qJ1Gc3O3P8io13Gj5GntxjjgjL+gzoCZsPEsQacNFLf1dal
soCkvLF4l1jV87+aMsPmpa6bn3UYJTtNkc2VIzdk8SjNvm4BweSeu6QML3mcQrFJ9Oj7bBCxElC1
2mEuJ2Gefn/haNyjrkDU+tplamqrkiIOl1fuZONFFzgF+WpStA854dtedV9+qfXtBEeW/fGLL7ZG
7y5RNBnRwO1UZBauCplWRtl5qNPePLeZMD8mptn0h9oOrUBLUWt5p6e1ujfjrfuaB1EiCOgegj1d
gV7sSRuSiuL3pRcNglpaWyDj3uowYI9Tu6Q2Llco8PlFSw3vIUO/5hKakYiPIyDDPevZrXNDTwXd
KBBSoKdX0Qm+AeMkN90F9mob+4XdiS9ZPRTloTSxvt1JiTZHQ7gN4KtKV3oNoVB60t3RGt0LxSol
UM15dg/5OKS+6iVw9n9/Z6EdQ2ePyiov8mpqYcNO6MLIwzQB/9wS4gzYqaIxPi3O7Gk7g20dnJeD
Gbc3gsByxe7L0L245fAzrp3Z8sNkbs50NaV46r5GzsanpPtDAV5y4sArypjvxaNflM7cJlR4LhBQ
1EMdzuG3dJ6+Vpja7lTDtvYrPW4qb3QZaOevOzZZUqRROrVkla2un4u+Vd/hFRbhxqa05bnEHPmY
W15e+/i+JhHa45ka6HFa/31/PTdieOlQDVcWbyJKZasZI76i28g9eBdKoKEe4IMQe0HGxRke3AhV
hOc5Tprm6wRLbDjcH3pjdRmaIB0xQ+Qf1nl134XlkMUTFVQEj49Gamtfx7GPA2vE9EGry/H5/ngb
i8sJQQgPwC20kTUkv4pr9EpCT7kUUUqesrjRcxbG2nNT6N7eMdmICgjNZW7ELczyro6JlzXo0epm
eFGW0u790Avn5qQmsnx8f1IbHxEMA/BTSXiGH7YaSE+c3hpT5JpNt+umQNeGbPDbwlK6B4taXfcV
XdNF38m+5KZY3fh0HcDYkoPgHLJGajheEUZtv+A0NdpG+TkuI/eo6ZNwHq2xW4yDNgs9flfHUZI/
FFOT/3t/zlthJzcrrRYgMFR513XrRWvstplCpONbRxMnnY3k+WMrIi9ws9B71qxIf6SKBGZbLfE2
zzDx/D6NbS7OsQeQ9vevKSoaAB4oTAD2egWXASqjlw6Q40SZjedZm5wjHWZks+1scoPUWrQv9z/A
r+RjvQBUeyXPXSKC19I0ceTUMHQdFsBVGucxA1F7Lfivm4d51GIqQZONpspHx42M8DDos95frXFU
hh9hOrjV2zapLMdXqrHQMDkZh+rkDqJQfeRoQYYNY6SEUGO7GXrKiAhofymGJbn0ca/l78ZGKF+V
rs7eZ/FMnRjmaAWV1UnDvv15f5pb24xmNoaO3JBg6VZPepRRvRxNpNAruw6dDFZ9400fCm0uv0yi
dJ4LzSkep9x23gqM2473B9+6LSRtV4I9JURo9fY0+F5IMy4cKDyt+xYm6GDpTll2fgbMZ2esjQgK
PBdUTEf6BdhreyW8qCe9sebwUrYG6bOuRmEbhEIfaj8qxncO8qwVKZWrddirj+roDwR/6c4u3pow
BS6aAr+Eo9bGh5FTqAiP9OEl1OrqaHduFPncjONRRTj8DzJaiJ5wT4nX6D+t+2plOltaLHTSeTil
b4fJND/qtWef3VkrcNxWys/otoGnU+30Q1xYxjc7t5pT1yoL/gI9sXOCA4G3c5duvIXQ3IBsAhiR
XhGrdGdAcQOLHTe81Hrhuifb6Er1ocrGRPUFso6arzpKFcw0SHc+/ebAXONUNMkjMRi4DTv6yTYr
Fduwi1DEcloa1PZtrHYOka7kH/V4jo9dqSX/3N/gW6cL/Vm6JMQ7sCXkfngR69DNxSc7Emw64VmH
rClV+iGN174twIceXCV1q49LSKR80KE5NA/3R996t1zJQOY5xvR9ney1ekd/M+29yxKKSvHxfB9t
v7aAdOT2GI9BDCFwz89m65gRtHKm6ejyasnf9GLGuNnAka2H8OJUrVX7w2L0AY+3rT51o6U9e3af
/GXZsdWdSsV2Yr/Sh/nz/WlvHTIp7YP9FcyDV14HlaHJmr3tXRKrXB4EQUJ/LAbnnyGNRXW4P9bm
MwlKlTKwBHHyWt7ON6lLDVsi7s8Glv3barbiy1hn0QMRputcrBLBu3ct+FFp1FgeOqdyzp6afTL0
ySl2jtZW+Zyn8f/9llWcYjRFGfZyt2XZkj8aoal9XRAweWvYQnsqq6JJfDe1hgc97hpxmIsUX2L2
QPgDmuBA56XWDsUEGmbBNfrDwHu3h63d2pDg2n9JqVINWB9+/FBzfRri8IJ0ZvZFDSur8+1mJOou
tJx+mlNWyrBD6tk4grAzWB7KHaB611LGZr8UwtGT6Iq1d7EczdktpGHMyAXTz+F1NtxThA94f2qJ
7tSdE7hx6dgq+BFKLlJyZS0DULHliwzPpIuDIFAXjJFmvFdhSR/UCBnXoDFknZXadpnsvHYbX5qB
gTeSZamgU1fXrB05lKiLXBodDQa0VNM7sRMqMAGN1fvLCIr2ev8k7I24uuq6NJ+oAhbRFUnEujxp
EVE5wk6mrR01A2q4X2u99/X+mHIWqxCNUhbcMBRr+cDrO73VnK7XQz4v2vj9V6PRQue8qHOb/8HX
RH7NQLQVzQvU8VeH3BhKp0Ky78rH9t6Aj2t/Dg2iwMfFUEr94C5e+AdAIMzyqDVQ8iGXWtcARFnk
+COSc3hhGh4g+LfLg6qW1rGOdTtIFK/9Szei7nPppd6J0AXVZceMiz16qFy1V1/4xc9YzVyhVZhn
Gj8DZwyoOO08EQm7FsTYXE+Tx/vLubWFaKlJZjEYC1Kt2888CHUaXFzPrqJx02eJ/vTnsMjfibKW
D2S1B2HZeKukdiCNZ94paFzy6njxVqFql86RQOJgMDKjC3oUZ5XT2PZt/taO5mWAJDPbP9VigUyu
LXH8NKlDvJehb31hmrVSZwB8MHHa7Y9wSQSyLgX9ZCsS1UKoXn0ZwXRfzU419nbV1oF5Odhqxr2w
DCCzaErEZu79nUAHUM8opg7ndrbqgsRuCAHNq+ZovcWzUXvs3XTOyHTSNk0xkM1K2kFIQv1wlWrR
A80c5r0e+ObnoPr+SzrERQ/+9nMYmWmUSswvnFVzWt5kyGub58LokyKgK7Ur1LK55aC2qMQrqEus
tYrwObcA1XoMh7aifsp1aPWnqXCaIcjB2MVvMRXZybh+yTKvz5TuoX9FWgnGfc3WDeM4igCAcVPq
HqBGP2kt+1OdzbPu530yVg9CFYr3iF5097YsPDv1e8/JiJUGjKMe1XRYlkBpMnCACtyKf9zBHLWd
avrWKgB1Qt1HekGiCHu7CjhfDQX9lhR2oz2kQQaNIqiKsH5Q2mE2d+KWzcEktIo8VIIAV4NFseEU
Hdy3q+YSvnxAsaDvT0suiv68NHH53/1LZusIAKiRcrPAHLhobqfWCGt24ilKr0VTxigSdUTunwp3
Xszz/YE2HEYNwkLmRMWCC3xdwYEQYk16UaCD0ShOQsFP136U9mh6IDtkWRWwYY/SG3j1M/7s02No
pPURKHkVjJbVPFSxIU47P0lm8+uth5iLVCSiBgtD73byndlFhl3aydU0U008zuk8FKcB4eI2UO34
qSFtDj+ORhYFtt1rzgN5sJdgTdZU8eH+T9k6eC9/ySpWzft6wDZHTa/uX2nSijeQMJv3WhgnITgb
s9tj7G3tMRtANM0vQKbUu28nLt8S8pU8vepl0cy+GsbpYSmF8Q829X+gFsSX/eXRQbhA+nU7FtGz
t2BeBam7tFLV74j0cdYcQNT6Kn0TExt3oe5sNvn71wsrKVZUcMhx4X/cjjlpPUK7qERcpbt5+c4L
p6w/gx8T7y2PnOSUNGM00zAqZiOAAlbuUiK3jpXEq+ExB2sOSP/tDzBgYFkN3MurbvXmsdFdxX30
qLB3D/f3zeZC4mfp0lZEvnCtAqTg+BCqnOCrUSni21jPn0SZe7xFkPev94faah/ATiB8hjZrEwSt
FlLtHaIe1HavejdE393JzN2gbvOTYXflARObqTl0sWa+mehsfquHuX7kv/G8naWVAcB6aSmP0Qsi
1JVY29svS/OZDiYo9+viuoMB/TFOmbQ2aV2gD3YR2OA+7cA1dWU83v8AW5vq5cirNbW8OBy6tI2u
oBxtPcimMqO5BwJA/xjmkXJWlmJ+kxlDGAcq3sh7tOWtKwIFATxoJCSFXP524hroVeqvfQxCW+tP
njMN7xa0lp9FH4qe1tTY6DsT3vrULr1NxJ1ps75i1jVEtkgGUmSu+sX4jCO2+7nLl+ZNGCaTOEVu
YSTHaMiVPR7z5k6jVAEtk2uD8yt3/YtI1FOoM9cEPhfPKdX+Qz8XgNYwG0WKU8+8R6GXcXzgWo/i
c4TO3d+RSMbpFGez2HM02vzoUmQLJxCp0yI/0YtfMtdjTKHU5BPM5lgFRWGbYJ967DIcoQ0Hek17
5iqbH52OpqzWQG9eeyhReIQ8puYo92VR9Wla3DBwk3r6Ty9obPsL1ZyDipxfcH9vb87TROOD3jGV
jDXSY6Ik2qd9HF/TJVmu9JEG9ePoNcbyKQR11h7MTmv3HMC27i66VQjR0LKC3rgqQZqz2RqRJZBU
y7zue5t2qPC5i8unNQp32ImqNj+rtP2B900D0FotZKUXZdLCE4XHHHe6X9TO8kz8qEdBNRlcYqAW
lsynS6HvuR1t1cRIWongIeWD/FhTHmsrqkLRVjy29DUmvzS0bDzO6jIcRd4O5tnSahdW7og01psK
hF+g9Vr1HmyPVR/M0FSef3+pJT6ceiQ/izbs7ZYm9oJJunjcI02YPossdt+iseBZpx5O489sWKqd
h2NrnWm48mhI9DQdytsBQyXXwyo1KL5YtasHs5bE/QO9YaWA0k3mvoMQ27imeXaROaJCYdivJOQa
16hJkDlARtx07psBgFbod040uxzfpZvfD0Omdw9OHiaanyjZvCd1tHV9kRTiai3tSPnGq43tjWVa
6ZVJ9NEo4SEzHKEEcwpivQ8z7z9vxDTcWDT7yTKjOVgwXKh8oHZiZ8dvfHYeaSTMqQcBYF4faceM
lN6g3nqBV5+4R0efzeiAwrvenPA+cf4AOCHV/yVVizyOWs3tKpux3hTqnIPSiMbqrQ1P4yTSun+C
zKgfek2Zd6a3Ua1Ah4F+MM0jqSm6Gm+AQlkOtXAvceyp77tx0Bx/Fv1YnDNN+CrEyY/qMGtGQFtD
hB+0pdf38oftnyArJTwQEiV5O2VjsFCAzMBTAJGURltuXp+b3EyjB93px+ELsNZQ8TPhec+xAgnw
nDZJ1T789nEGoIpiImEmhc2115gjhJU4C7jcKp/ahxZUx5veiFHAC2Fz6kJfdjKVjYtUBoHSigsC
Ir2r20m3hRYbRcd4HVf6z64dM7ShLEetpkOu1Fbm46tYjE/Toi/Jzs21EVQjsMV6U9qUIdbqDg9n
UnNVK8BaGnjF+onh5t0hGSFc3v+kWyeHdFiqUEowxTrEDA2nKpwYpHfHTXHMjbb0BeUQywf1Stf/
9wejdUrJheRbhhm337OKtQXxDgUQWVf3ATY6xRPA3O4E0zD5+idDUWZBhxpWx1oY2kGVtS0bhpqt
LDq7SjYGVlcpXwfbEL9fMfkFEpChBJjGdQQHNw21XxHR2Q1haSXm4B7aWqhv5zRMT78/K9nOo4TE
ggEavf2AOj1Ugt/BvWA59AmnRCU7OPShYrLaqP7r/lhbm5+XDDwsyQcdBRlGvQgHy84zI1ekykUb
3LAOhDBrw1f0OFQDheLB49K4+vSGGheNzfsjb901YNDJl1Q6qGz025HdsMzVOgIbYHnJiPCtqD/k
jvoTS4r567L0n8teTyo/D7tPfez1vx8dYrkH5prqF1Nf3+1KCM+WTho5l9a1j+niAWwubbSrqQqm
/ecirVL9D4akEi0RfyjfvOJTqr1QYxFn8bXXl/qfYmhgvsw0Fnx3HNRP+ABYO2HDxtLyRhLiSDSN
lJ+7/cC1NY2DBaf6Wo9m+zbsRPWhNIziUJmK+RAiDk9z1jAf76/q6xsN9iYlGAlmZ9g1FK7JLbet
hAr4zy3TT6Fm4phaTpPx4/4wr+aGqwhLh9K/xIWB9ridm5GqRalYcX3t7Db/7JWa2/ticmp0aGej
f1Irw038rrD2YLp7466+qQ4RcdIiDLQgjit4GzjWszuO1blQyvGYOok6+OMc7nzTV6mMnCzFAVR9
qGfSXL2dbD7NwotNo76K0GkOfa5YB7T240PZ9fMHrx6q373qGI+UScqlQTSm3HM7nga5EqZsVF9t
yPECKkRtqH7f27XyIQHDs+dFu/VNeQGlFS1FetR+b4fLElIUZ8yaq0XR9JDhm3fAxrR8yFqrPVe1
aQcmtgrPv7uBOP+Sjsglyz5a4yaR7qwL05qqq4usL05g3lMWJl3s2yO1PCSHFew/d02+Xz3DqCUC
WqOBj5YxycOq3oTbWhsXulNdNW9UnUNM2eMT9406H5p+rj7fn+GrkygHg27JUlLZglxx+1lF4raj
Ppf1NZ9tazr2WWTmPmC67LfL+7cDrUHjWW3NiIfk9bUhuvqG4U/97NR035deUaedR+P1UWBSstNP
tAY1T11Nipszpeg+IslS1+7zmA3lKVnsLAidSH+TTu6wgzB+vTddFsyhug9PjvxntTcn3RIt8D+8
cOByPxKLp49wRGea3XlqPTlVpzw3SX+8v3Kv8j0pqvli0NU2QZexpFCBHWfRVgu2omAmAocCVXZ0
57b8NjR59DP2wIyLwgp3LtatLUoKTYwITYpEcjVhAyG4CSEInOSMsgMnlrviMAnFsQ807qbL/Ylu
bVF633ROfklwvJIxcXN8TVI8cDEgbZ6zSZmdQ1OVZXS4P87mB5X9J1R6QWeveW+6YjgK5qI4pcw0
X7zC6/3IW/5t1fAnhh7qHAyVBRFZrct85+qW+/GmtiuX8v+N7K7eqWYRehQOLb6j7NdvtbRlsJdC
PUGpqB/yQXhfFqOear90yzyUwGPly/2pbx0Ydi+aCtQeQRvLJXgR35nD6NV1YuD4OFpPul6b7/XW
7Y56PhQ8mHr5u+EkqblBh5g0nRgHlNjtcLXHpc09g4RSZfZ+rU4FnHKXQhsXVfbFUVv37ZiGexri
G5Ok3UcGwNi/GLu3o2bIpJTe4JZXoO/OU6JW4Rn+XPkGjqUeA1y2lz3DxY1jwrJSR2aOvJbrewjr
a3oseDRf56ENRaAaQ3sWg9AdP+upDtxfQ7lGq030crBf1ZkXa9jUY9v1hYf9Td1nxwnqWPPQ9l3e
77z7G5uVjJvCJYtBj2dtVTAUMEWopWFpZtSNFgi8jh+1oe3+luBknOJTpRB+B45G99us7dxPKfKt
e92QzbXEmovQAyELxDdv17IdGi2hoMlaliEIShrp56gP3QcCkv/F2Xn11m2E6/oXEWAvt+Qq6pYV
WcU3hO0kJIfDNuz89eeh98HeXpSgBQUJkIsAmjXDKV95C0qYHRj0jxf33S9JdAWVizFRwTwdrzc0
CNaDVb7UudnstY5bLmxpOF0sS1CWn80B1uMBKw6MKiAjFvt0MNNputiJk4qLKOujOa2WBzqG+qWi
zXSXzzI5cxzfnRwJ1oq2WWWH1ovxj51jeMmUjwuTq/JB3Uy9rbVhjb5/if3WFFiHj5dyXartPoXE
Te+ZcjSU383s3Nr0lGyzioQD71MhcBVcYk//avh9f8+jvuxjq/X+/XjQ96aInCC9frQ7CArWTf3H
FBNXL3M3nTmJ0Dtugxr2ujUK53vpFeekSN7bmlxrQA3pF+pvWpNGZYkGbD9mX50op5vCEpl2VaFQ
MN8SI0/xd73XbO0cpPzdVYXltKJXfsM1TifoVGoMSpgwL6LW9UdwMnjYdvqU/zRowj42cX4LTR7O
2sfL+s6TCZoRwY6VJcvgm2X1OnsplNUWLwjqZ98CMTdh15u1v/PHzJBRXNI8DNPZN6uLVCvy9Eyc
9+6kETtBmQDFKC6C00nTv6hiQ0MNTMpKhnhQ4EOIt5kfap0y9n264NwrB6s+kzK/t5lgkbHQVK7o
36w74I/NhGtql9YpSofs4OKy71K5n3s9+ZbgR/0fZrjSFFZ66W/EwulQkNKsMq0xq4OfI1+13Gh2
Shvz+4VCwaVDsWCKcrzXPwuW5QJi+65aE0h/ga08HdXX9NgCgof8mBlnUTyjNUQElDwbejsdqBdo
+96yu1841uRn0pH3vigRNBh5EywcDI3TkcsF824arvKlGTrvFih+FyUCM5ywrut5Z8I03QVOfU5v
7Z0njYtl7S4z6io/czqqGnTkQrKE+RLnXcAyHR9GnFR25WzJYZe1tTuGednzoqVB7Dxgy+X9/Pgg
vfN4E0Xj2UCZi9R9W3pd8sHQ44ZfUJqLL66yARtc6IH+p2W5V2Vck5ebUJqMb1vtMUVqq8ZDvqhJ
PF9FvZz7/lItKq/2GUzm/OLjab1zUhgO0DWdGAzH3E1cSfnFnFzHFS90x9hJVdWl5o0b2/ECZauS
iAR+/kI6GXDzJRc4VKTKSHL3XLK7NvC0Key1oH2uFfmfGtrqopyy8mfejMv9x3N9597nyADQoAsH
72HLMsWk3MxzD60mK+l8LCX73s8P5WL2T00wBn/nonDObJp3DgsjoklI9QUszBbtg/T41NmtneML
r9IvupV69h7vQfkjoyjxb6kN+HNV7pCeWeP3Tsufw24u/X5oSs3AfuMlSNSPqq6869Luchog1dD8
qGN1DUDli9O1/VWpZ1Wz/y/LDP2Pf0lYttWRtpzN2Oz4wgsKUS+Aqq6bIpl/dJCxj3bnjWei3Xd3
MHWn38zPVdr29GpABjzXxJhLrGM6uj7VTHSSGC/Y+mED/fHM3nlMwTJBYQc2hgrENv80+j4ug1Wf
H++Dq7ipiytLQWEPWy3pj9jcdhiEprF/VSefB3qu18L/Db1NQIPGxzOvRTnbwCITZ5wm8PaBZjvP
+CJPZ1b0vV1LmxilC1AJa3Z0uqIAbRGByW3xUhX90EZiMbvhymzk0B6U5iFqoJlNTMvJcJb/cBut
JtergRxNjC3CtOyTgLIocFbO0nw9OTDcfBDPv+y+7T8fIqyFZ/rPv3FE2wJJjNJ4b6SaeAHQqC79
ZmkvB4QivkoUyh8+3jbv7VAqlJQPqN5BL9kcRw2yUY6dKqqEbiGO/gK9Z8p7+y7zeEj+y1Cr9QgE
V/pcm0/nLWxcAgcunKUZhnDIZ/vgpnY/HFLpVdOZe+a984A6yf+Otgmz8G2YkJREbtHEt7QN+xqk
0q0Rj3aUSXwHGm8q4hAdZO9YoxZ0JgR6C2bgSNBco23AVUOispkrLRdNTwZGx8POMEPs1Wi6tuZq
KIt+HJxePZ7MGypwzl9F1rp6hEF6eyVzTZ4z0nvvA6O+RXzrII8MSe70wJgN7XzRiOKlGFsU+HCa
ueZ9V3vXyc9C0N4dy6HwDLAA1NcWrOzmXe01Bo7sqklEmBW9MKI6a0GLNl1zTmDwnQ8M9hoWKJVa
ss5tYc8F+Zx3vZ+9+GXrR26uglvcNeWNdMQ+7wf7b8QA7acOfeZzmMJ37iAyQbqmHsLvq+XS6ZI6
ZkVuVrfiZczc5g6PDpXvYj1BuOQXgn7AjtGFPpcrvTcmbzRNVB/Q/xtZv87LEEnu9PQlbvv5Vjh2
Oh1rqG5+NOGBpt1mQWw2UTmm3nimMvROZEJrDx098O5r+Ld+hz/ylQXtHYh1GFrFde5f6Fi1ayHq
D9OF6FR9J4BdncNZvzfimoquSTAp/lYVVhZm3bd6kr9AtfT2ibCDLy3KzTDgkSKVZTldfvpi4ivy
NUm7V63izSuNXrJAGRKl4gmATxjoU72rgRrl+xm2vXVmOd85I8D46VtSjwY+vwWS+ciiTN66baHq
jvpl3iMHcVXmpV8/z62w5s9GeRwQelDg91zqQW+0mrIMWIRpwFQox4AMGm8+N42qxKplJP08QcTD
nKWKnKD0/v54Vd/s2HXD8IiRkOGEggzF6b5JxllHrDjoXxKDRnjkGQLBC3xK0NvKMneyIqNcusM8
AEH+eOA3K8zAa3kIDBd4NmLN04FF6ftZNRUjkvqduq2q4SrpUTIO56oYP1v7Wg3oV01fuhnolWwL
e1M2q7gNUu8lt9sZ8QV7esgSkMzBMHtn4ru3s2Ioer9cOKDT2KWns2rU6EyDIbyXnh7nuK80BDew
RXWm66K08zOb9M0JXKfFQSBGBmAD9ft0sFqATVmELV99P033GFcu/9qjOz+nrV59Y5+djV7fbhYm
Z1I9ozaMDsuWqbjUlmxVl5evY+oUe1u1qDEtRVBcy6Bevo/WOF0i4xn8h2mStYNEA0QAEsw8nWYc
d245Bap4hU3v7spS1/QQYLoMUTgoLrjhO+M/jYhn7QqFWTfP6Yg1J1HQ9ZavRb2M4QRV8bbw+uQ2
nUV5qCv/3OX95pFkCKJkCPyQ4SibbnbNbLn1qE1+8TpBeaDOlGl7HNenb4Hp9AeVJvhJFvkkSBOC
+BxR22Yuf5Rq0Z+nss5LRTWafhgox9O5FqVITZ+J/VUbKlzKJerO2R9tQcIENCjc0gTiVYQfhUbC
6RBIcWi921rGD2Nq5kOl6u6Vmt53c150eJZW+lpPrXbI/Rxir2O0N6Jvvy6F2z1+fOP8NpD9c6rc
M+iqrQ2UFdNI//30d5RVByREX5rvjildrQ4tTU7DdWKlPWrtfVAB46gW1872iGno8yHIRWK1oRe3
YvyySHuxLxLkXvpfXQdwZ1d0gf/kxa766eUAuPIVdTIh4J9VIBZY52C4U6OL0armOM+91ultaNjF
cGeh6H1Oyfc34PV0ariTAYGBE7RedVvdos7txjqLjez7NPqTuAPS0H0Xc+bgpBXEAMNnT0/2OTrT
zkVmNba1b9xJl9a+zEq5XM96bRj3XqalMlyITVJU9AT4XbPIlvqIL2Ye3xmLbVSXiGwVzqU1oU9z
WRdmYXzNc/6n5w6Wc0YVaXO78crzhTjwMJ149okhT7/W0rZ67HnN/APdrOoBKFzWh4GBOUNnBsnB
Lc/ZLlLG4S+eLOJKTFibo+uGZZtujmGdjaUmIRt9d5BOdI5aO5N2haCoG/fK0EbTvvFAvhi3imhg
FyAJNO+duDLKcK3KFAclEv+7nqaasYsDJBfCoJwHP2oyuFIHoaWqfCjaXM9xr1+SL04PZeHG8TvL
A1EDrvqY+o1RPrd2HCfXKq7tpfmyTF3ddLddMRdH26KN8rCIANpoXvWFQ5daaHURKltNw5GGi7rS
RVm0oZKTkd0vRjLelq4y/dBDceSn26YZ1E5bLY92ifTVrtUGTqP0ZHMQ8zwNF12h5fGxEoPZRpNM
qhuUwRshDn0dTP3V5C+KSttozbF7V+HR/Cun/DWEHrT8Zo8gc5n9mO0ZMfo2l56IJPqFSTgZUrPF
wZVjnP0FfUG+BjNLdl3SC/eiximkuK2bGm0QigI23fewcxpHu7aa2PvuERile6sJ5JdGLX0HRzwW
7tFBcSzZt8Es7cvJz4x615ltMe8xCBzrvc+W7sJOTsEDIqlmHeojOopHODl5HM4OXNtoSlpL7fLa
mrsDVJQ+u1Qa9Rio2Yv20PKMxRcV1OkihDAypY9BM9b+vjTc1N+1PQDWm1LXa1mGMSriwz4xch3T
Q8+evOvBrgwvSkzE2KIGDgKslnnynxDoiN1rbzaD5pE0ye7vnMopbdr8S35l9hCh/6pTTuuNKtV0
pzuq70PppFmA4uyikstmMKeAp081zt62KqM4an3giVs9N3P3rsbBWUY2svzLBXB4EYSdnyIgXSwl
DGOE3a+znp5bNOhiLL8nCIn10cQD/9N3W2+OGreq77k411UTdjLt7QqRnGsLcry886px+TtZurS/
jLvKq/NQoLoCex3vztgzwxp6kh/xWrnzMcHgprhbRl0zZGjlXKv1TivgQN/ahCTxI3Y8Rn/ZNElg
3Nq60srLuKjUVEVW35TFY1IUWnKYhmZKfxiDi7Vrq3sSceC2k7GJsiQJR406YqaLp1hL+9QMRwOZ
FTMqwEk7f+mgC93rogJFdek1VQJkdNC9IeLo9d2j7mtmmRzMxbLqJBoz1OfDEcpTfDWO7oTTicrA
u8OGHaQv0Dxo/Cx4VrGZpzvTnWMq6DgkvdRzmujfUkSLHxb6f0moBoCAlxmXsnHALsD8J8ZvDAtT
qM472LXzsDcHpVuP5Jrz+MOwagvEyaD34ttYD86drcHkuHF6XqUQpBMSIb6f6OqqicdgihLH7NRu
CBB/D0ezKvQH0RTin56av3On67F4mangueGkiWKJKiEQSEc42gh15bk/3aW0nhv4/AbbOzXUzp0X
4URxbY0Sf2qvbcNK+ngwmU2yoC7utRVm8ohVHqRd1BOYoiUzohZ1hF++kc5F1OZacd+CTfTD1K38
6aKkqTKHQ5vEEzB5ZGeuGryl2oOedunlYknL2Kmum7UwmLu5QzhOE72+J5wi2U/G0f8yIILbhK2N
0S10IKdKj5YtTDvfY8WjuQe16E1+OUBwaYEbYADpvKKsUPyKB5tzLXvZQpVTwWB/gUbW9VdSmbF9
U7euGIqD0BfbvcpUnD47UsztTi4W9FhHmTYCGk3iPMKjFSM6vLM3+CEyiUOVhI2/sCFNlLi/JHYe
dy8yiH0Z0Q4yBe6C+jq7qh60He17sz7w/mMYW/dcUV+rwRwu9LE0SddUjDs3CjvFghiSjPsvS5vC
+JYwPF8Ubhv/8rDZdBPLeT5A7yz1Xx2WySaY9QU0F7r8sj069VLe60EeOFHlKuHsrcnu68PM0zVE
tdvY00Gjf5mFXo6LZjjnmPxcSLoh4EFj23sugXHM12PnD3LnS8fuaWMGMx6mFWjqcem68kblwLr2
tZtN7mVpjOxno6hMNwQmXakHOyuz+ghcaXD3sV4CO29rTzNuhoECt7FD5Skxfs5FL7Gm0JoFnTxn
EtK8SdaCKQ3/hPUMeDP6KCaPqZ97MdZVdkS9yta8nazTpTiTVK6R5MkLjpXBClM1qG1RdtrWCOiP
x30wYw0rMC4YLqqkk49NYyT9l9iKOeM+z4gR8tq406HqOqsOi7L3P6nzQZuRXpiL4R5Qa7Qmth6V
Vjeg8J26xo/YklkWcum/IIiDuMbontNufBMkMRQlUSrd6LgDQNpE79ATRJp0tfmDW7F8aecuufZw
t/je1ahnH2vDy8+Zo2xyFSZHpw8dHgSH1gx+C+vOUdbKCWnTn4G0UydESmq8M4bCuOk0aMFJjU+B
V9X4MkydUZ/5vL9Lkyffd5U3pR9GFzfAIPtNY0glvkNvSPxI0k57EPCRulvu86raGZYs/J2TUEQ9
ls7gBF+KAj7vvtG7ZtirZCFQyi0hv7vOEDeXcTPUjzYg3IESaxcM/8Zj6lf2Dvp1nz2NWqrrB6h8
hX6ZBar9uyldV3KX+UV1vYAtHC6Iv0rrDMT0zcf0aUFRdac/DKWSzP404h3E5Lbo1Dg/FvQj1PrC
Gsl9bqbqetQGxUZq+krtP06KNgULomwPmzWk0+D0eSvx/HRM1Zf+bMIY/bG+JH2Y08fMrnqNQkZY
BUl/Tsj1zXDBqkVOoYkIG++TLRS5dEZ6eEoTP7uunpoon93stdBx4nInKc/ke7+hIX/uFj4E1DGA
6+gMMbttwz0Zl7JY0kz/MQlc1A51bZT9/aS143LtkMKMe0cZi36DcId0dqUp/e+gMAYzognjyWjG
ynqSoSiwuP4rbSyy9GM5E47dmXXZGxdyTtzgYWkI0bNQaER8ZVhbVlr/k8117BCeDxAQprBCxSD7
VvOSJfs4X9riLvBlUUQm6MR8b/am8Yok5GiErt00wCNrumWkN7Vor6oiXdJHW9WOuk9Ks+pLSNJT
X+3AV+tJpCE3pvmRssZYXBY2uNGwymITs2S0h7W9Z+aOGKIOSTjvgHjusmDbZbcepW8uC9mKfTE4
w1Tt+qpDqfk6FvXQPtgLTxhSVElR/vRS5bSfrFpxV9Fw4d7gv4CJ0Kw83XGI9opsVOP8WmtYeGZL
idtRmmFwvVg/sYfUzvSztk8CSrI2qfEKYoTm/wa+1Kl0Msa001+1ilzh4M55cpi13LzXpSOTo+4v
w870pSXCPLWaJGzdKrfPHLLtweY3IIHHFU1zZ22rbQ7ZmOhaIoPSfE3cxIrwLs8fy7FKQ7PSbUKO
VSv241P9puTye8T1EqG4utZcNiWXvDZ6pxGt+QpV1oyyDs65TFV2GKs4RgLbXY5IxBlRmXVPWqaJ
a6O3k8hvpHH4+Ie8M3NWngsGtQNKTFvN2cJJCy4Tab3GXZZd6m1BdjGo+SvYKv267/rx4uPxfiMw
Ts48FnRUd3igVvQqitGnu0vNXo94u2u/ziJo//Y66d4F5D3uNYwZTw+zXvjBrutQTTxiHaaR4ipN
7XtzwJEhHoGgIVYJpfbjX7Wpm9If4UfBtYSqQKWWuOD0R2Flwk0K/+QVuE8amYjF7P2q6fVwGcrx
e1FNi3dYlBXrzx+Pu21w/h6YTiWMGu5c3uvNNmjzGQgbV/JrmvrxE1gSVeyU3dYXTdpZwT6t0nnZ
5bFIX/OgUs90ScU+qGPd+OTLti4A1D5uYUD+IJM2tRw7yCrhjJPz2reDfy+U6UVxkLodQSDuAqHh
V3l//Hju76w5PkLU/BHxxuJqu+ZtrenaguDta51l/4rRrq51u1ryqIBWtaNQ1z3hb2R+Dh+0rje6
FjCHbXwg14mefujBoCShF72Lq9ioX9h6alLtWZbpgdK2HfpQU8/RYN653kAnrouKJgDjrwfwj75f
QIwth7p0XkvVLmpfzmq5xrXFW0JUrOM7cFhdHlnCGcYIJk4V6cqaz7TRtxHhOmm0Jyhdo+5KvLuZ
dG81nS5bJq2jzXjsAHlcEaNX0USStdPz3AiLzCp38+Sc81D6vZ6b0w4sCkgdot3EFdvCeW9RYMP6
0H/Npjgfb0XJjnhIpe2A+sgdE6+KcsrVHZRuK5rd3rf2Axn8GAlkve8qNLvSy0KM2sXgxv3yL8b1
Zp+FOv2G7NC2njH9muyxw/qh7FLjYYFB4UdGuiRf9XFczlmivb0qYfrQpEK3mLaqs70qG1X1mldJ
lrHmCUe8tRNhihARqIggz+8MkENnwum3e4cRParhFI1XNNvmVLqJHRsd1enXYYRXtNha9zJpHb5b
aVFcod9qXLSWPh9rnraj5CE9cylsY0Ewp3Q9EfwhSOO8/H7D/ti6uBl2Nrmx+xoMaX80/arbJWkw
odE6LWeeoXfeQwbjSCIdCqEKov3pMUmpps7xVLuv7qhkFvaI/1x2gdFDfG1cu9sNfi+pYvXGLWb0
ZXDRcdz2Jh0t4HVZXSWfvpz4OTxT6AygOYXCw+nPybE7HORsuK/NbA5fUzdu9mk9y4OXIou9QB49
etL+pN4il8P/LDgnFGF0INWng06Q4jPKJO4rIaJ3dCt9/Ck8D/BHC0Xncy3X/z8WehmU7ld7pc3D
Q4nYapXI3VejMsXTiPpcWJqzuGyrqjzzbd9eP+u8UMtYX3zywg0uoAmAX2l8+VfpDphU8QKHQ2Kq
aM6ry8xJtChZUL4znSQ7s3/fHxjtRNDEUNeszdWbWtSE7MFxX7URn54pG8oLrBywkiqDKYSLux9G
9SNGFvjMffv7XJ7eerBUGZQHnZgSHsLph3SGPgNZ0sjv9uR49SM44sAILT8xaPr2ugwrhz7PYS6s
0T40hd14O/ZWbuywLByLazs1Ojb8WFNFbvH63FuYo1hnrpb1J/zxE6l7EG5DbF37tcDItmDDRgZ0
wcbc/jYPrnZHVEwlaiBzf1Z+gcUEK1cB+P7Ui8+YhJosyepWBMnlTegHbzP13cL/RvArIhrZEOp9
y7uiMWFdxovb3Nr46l5+POhvOcHTmXJ5kVxyh61p+zajrTVIbEraCRgmqpsiQuLdK4/c3kPytVgS
z7tWXWkbO6RskIVOKHUGq8u2Pv2lrEXU/0DE6ec4gh5jUzqxJuhkoFtk67ZXhdkik1R6RjcU0ZzQ
nrqY7VbY50B4m3dgXbgVIkV/FlQ+OJDNfjIn3tBcVPG32hwWd68QZZRAxVvLucD2AtVsq7ANecyK
QS8PLlFVcqSM7rtnvt/mPP3+GTTCWU12z1vVm8HuYs32Eu0bO7ZcHtCMCqwQwptrXaZYVTS7RY1N
ta90Crb7qqmd+OvH33LzIPEDsISl+Yf68wr62V5auqhtJ9PN6mnJ5wy5zkZM0wElqTkNy95NisMn
h8NZD/gdd/Gq2U/WcnqM/UR5NJi9/Eku+ARRRsfoK9REDSc1p9l1phryZnW5+daHj7uKCBUVzNPR
xnxSONz32jewVfNX2WO0WEurPKJgPyJN5va7WYppZ5dwtT6e5zYLAZuCCgSx4e9/eII3AeJU6k6s
bKmerFRpd6oIght7EMFdNfdOxKTtaysvzK8GHsB3tpH+axpd8bkHd/0JdJERZ1/rT7xJm/c/cIrc
1pKme0ppdIpQq+Wwj/s16x9Hp7yym+Q148U+k/dv13zVEgK7D5ESKiQCx2uO8keEQ1UeWU5/nJ7c
yvNvYpnhu9XWZiCjzBJKDyvdnIrjbHfjsZopyJxZ+LfDr/7KazOIJvr6Rp0OX5VdAcW3d6hn5vl9
m/TV17EY7eErNfvl3xEhJ3cHSbrt7hDNGs+FG28+O0lJQMyFaTiMSr795mGOh2RyMzebn8aUrnmU
CtMHQuf3+ZU1ALwIq07OdyUd2r9E07pX5TBnP60qnj7p7sq8Vw4XkTWkmxXkuy7TH19Bc4wxmPtG
f2raDs1rCva1Oo5mJxUhYJLIUO+Lc16+2/cPRhWgOjyR4MyBydheJf1U0N+kSfWE5Y2/6+wh+LI0
wS+/yLXdAPHqzHO7SXaZIqhIwDv0AAArwkM+nWLuoAnbtrV6QuLQi1Kkwm6XNlsOWhAkZtjUJtym
tGj//vhgr1fGn0+fBeAUuARTZZ+BBN184CR3LMCtjfOEaH5vrQmeeHbs2Tr3sL83DlQQ4mUG4yxt
gsmiH/1MZYHFRTlo2dWC6p4XsbXVJ/UrWEb2CP0UNqzLRblFfSKiElhS9sZTkk84ExlxtR8pj4cp
yqyfvRrWobDGIWi1VsepzdoFPbkqwCLjiTZCdWMtyrvuRzsOc4ctque62HVwgn/KITjXI3u7Nena
rNhL3V158tur0IAwRbZu6k8ABr1DKZWnXzWETX6I0Lj7aPVAhz7eJ++MSMlc5yJcC//BNlAe81LP
20FPnrw0bw+x6yHxapQBGhZY2wLxWc6UfN+MR/68aufxFVfL4S3XOSn1oZjLfnlCqlAeg7ZtcQ8f
mouk0N19XfUvH0/vzfZc7ewJAtF3J60ilz49fHowLAAmy+WpzNPsbhosa+8pHGD+wyhE1cCtEXLi
YjkdJU5o5fUgZJ8CY+pwiZA2OJv0HMgaXNX2UMNvY29CNSEUBGy52ZjOUC49mUf2LdaU1l3Hatbq
nWtVTf5zcpusxdYs11F1Cy1IYgERq8hgyS5qcIq1DQKN4e85Fu184Y4oGUdcsykUDljSdRtJDQes
n96Ue3MeBtPSxS+ofsRDE2kpiXkQ2v3UayIsJtddImsZ4+JLa1W9iFGOajv3qOq0Dx5dsWptRCNm
oA6YflgL80S1yauL66SOaczhRmiNWXVs0fGjGy+Q+HWLcNWBdS+BMzRpG2JIg6BJBNt0WACgSBs0
xkUPw4XO9FyZjeHil1O6uRcSKWXI442WKm4CASzjTlKMU+MuL8TU5HsHJc78GqevtHrJhFlVf5UN
PVhxCZ7RFmU0unoMlAhf2jlJsUZBNxG+dK8Q0AyR4ZAgMjCCGEI31ToXBfbRaZrLFtS2eF6ECWEz
TOMaNm24jHXq9iQPwIEvCt2Zly+YPnbqaGSln/+rU6yg42onOMp9iZ25N58rELrioECDZb/izC3L
fQZEwrgQwHU9/tLEN7waeTziw0JTQPxbTV2uH5pUjsjnNcvgPmHpq5rQcnKzOExZtej3fmKn3Y2Z
SCcDumHVfZ6E0kpxXqIbayC25dl5L+86I5bQZKYe4tKFzDNPu0gSWuMPtpJJQcGOq34fTIF07nMF
MOFV1yWVHzxtC6NZIt0TtqXYJGWVXBo4gvxDqRhRr6oxp2wfS2t0Dk4CrOEYoD2u72azndq/gNG2
5XEmzE2P9Syy+TJ1CfV29WTF+GeXadLuPF9L7GiMRzle94ml7CPYhGCMVGOBNbLjoVZXIKtd/6/c
13r/ZY7nQC2RGJCq2E+arJIoU33qHLNGL1IwOq4/HAjBqC07fmtOkVx8NYQzfzvbDYY+JXmEcyzu
jaGdVqM3h6Y7+rlis4Mb2w+N24BFBdjbzfdaqmnLVYwoXfdlHHozewWLZzvHMfa97tuC0TdUyERO
Y1hI5Bx+JAJI6R4AAGa4RJPtild0iqDVH1OySTdEXjR1/b3tIRdCvFXZ1sF14VPeauCWHBHZ7qDD
Y01ap8Vg0ZYztfQQlwmk+S042uqRn+CPlxNZt7wQzRDoe8BqU/FQddpS/9OQ+eagSirbuZ99o3H0
KKNBbwBWGj361Ww/kCbNYs9VVOeeM5eohxuqpTlTIwa549NZGfDHBcTAXW2nXjdTbkPS9HvDTwKN
ooEnjJ0dXudZ8HNsynj6YQ/ThAZAAgN3PhQlF8GtyOMiuWwNhK7cqKoRe56iYS7R9dE1z6hQwi0T
sThYbrSNCxoSFPYIiCVR5d+l7VRZd5GbgpXYmQ150N8LAojZvky9JPj58R2+TTCp0FNwhXBPT3JV
4tjc4SiJ1ph/CPlcg6B7DlIr/Rv6W/vVtBuQlZ8eC0g3NXEf3NjafTl9L6wWTOnceeK5l8K7qNAA
xL2Its8QpkWDJcXHo21TDWZG2QV0Bq4ejLmV3zTtWQNE1+fPxlgBXAvgWzxAEujuQeYVx9U66ZW4
Kzd3tSer54/HfvPcQx75H34Ama0FuuB0pmwOAU5Uao+GbEs/tPTCtiKp1HSLBToXuF7Wn7Qgp92w
+nytopFr7fqNzvRME2VslFa8GjPUoJ1vdk1/sHSsuF7MOenju8YR6rPZJFbcdHpskPQ0tBDi2KRz
paDHGiC384oeXRBEfVyr9J98skr/OldIDl2ZufCGkuO0dO0xNZ3JeP14pbdldLIZqlzEBJAUQBiA
xDld6sx2KMoQID7TRIkfa1dQujgEXYMmIfbrVH0PMoG3GQEZN39Vak6mAnB0jSVfZC72ZHwdvFib
ztRhf9M0/8xDyHfAErDx6PuuC7PZAC1qRbTBlP6UjflgZcfUKXWaJaVPZHLPnTVN8tDNlBcOA4at
lFewaCzNpwRhmCpq2kG2FTVwdOnZuE3pJxfI9pRugoXfesdY9ajLMxHqm4vANuhO83vZP5Ritp8y
gNC7asmZL1NrVO4RE6LcvBjrgEiICCk9l2y8ScXXdiSRIwHxao+N+v7muzWc+Wx29JdCLLZ1Vxho
Nuxi32rrQzY1BSahY8J2Ppqm1gkj9DgyyX1SO6N1UI4H5PrjffTmtrBxDaHtRC7AQ8pPOv05U6Ob
SYep2kvbxt7ekPkEYrkajo4wcCBY0uEQL04TTVpenrHF2t4V5MYrw5bEgErYqql7OvLiNVpW+0X6
Qp+eeLMTaDQd17IYbPRCs14HWp3Fme7/O2MSS3N0+NoQDLb0l6LDxLkg/n3xFi+/hJKbXbptoD2A
LxOXbm/K+49Xd129k+PAeQDIxR31u+e+NbpCuEHhdDO1gA6rGJCPOxRPiAXFatc1lanCdnEU5Jci
ts80Jt7uavKgtcu0HkLob5s8fVyKdr2ZphcnA3Jx1YhAK2/TrFwEdo8CzsPH83xnVzNH7kEI6cii
0v05/Zgo0WvFOIzqRUM6Q3/MREvw3jZ+Sa9/TmxxRYUASb+KxnOxK4qum3YpWL8s8qssP1ekePuV
efbW8gEFGMrI2+5DkRd+mg9j+kKOaOxmx40vW+tOeVaERcJ08fHU3640KQYasJSObUpbW8fuKTbB
c7Rz8IIMZPOtqkfjXtQuLUxdLsnDx2P9rlKe7ifHpoZGF4deMQTVzaUfu2UXuL3SXoquTEiuPAfs
eBa1sg0KoMm1LOav1f9j70yy41ayNL2VdzSHEn1TJyMGANydvSiKEilNcNgJMHSGvttTbaCmubH6
QCki5C6FvDSrQUwyzwuKhDtgMLv3v39DgV9cWFmvKugeei//VNXY/11UhhLHHUORdbzrR6khTW1b
0YuoF4QTJPlZYVX6fN9DibM+JpM7fvj9h//pRoE8UnOt9D+yzZlJ7C+RLkY/Qc6KdscEyknOWA/1
Z5duMDnXUE4oR3r0n68GzwVCLuYWDDDAH/avZhSN2tpJYd/hnGLdId+IIMor1qaGQ31k8a9re++h
QDEmNxGhNzYigMsHbfpszSYCDNu66yBtrW1YHAocKE6KvF7CJW5NP0Vadcp5m27ixfxDY2DGXQBx
ULqYWlAEsSj2v2lvEWeaidq9I7QxEydL75UZZz/MgfM4Vr1juvqfXi6UbexqVF0r2YQp1cHlGFGu
+b/Kk2v1XWAOixGkfYzWHGHvps7K9Ii1x+H1WDXkPGB9SE46g8JDVk0mEHBhzKs/Drp97bpDfNaQ
jneLScEdrdAx5dlPV9PghuHMgv8XcXXuIau5ascuIyloenI61Za7pVFRfTjSEzvdqUS1mVGcHkMB
11bjx/VDVgwmNHDRiB1dq1l9/47mQ9eMfbaoT54XldewHcrzPsVT+vev3y++GVAVThlsVCSWHNrd
IC4QpelK9Unpo+ETtGzch702D0kcSnNfV+qX31/v8AUE3Vc1FLsGwCbo5iF41aOOm6oqyp6Q7Kl+
7eHaNgwz/qZpvfxhJcGloBwQ+7cePwy1Dm4gCBT3tsm7p3Kym52KUHhH33dZUTlezlP5h4knLAys
7yAZcHjwl2GR7j8vqte0nu1lfpzGMSNozu22sRnngS3tY6yqn24i1T2Y9PoOsHX+NJec0szMuLnT
U+v0ElVisZwKRY8vEkRBn37/vH5aHzyo1YIFhja6XOSX+98qqpBWGYvVP82dl9+7fXvmxgQcwHLu
kpMmto8cZYeVEcucgxlYE74ah+dhroqlMmVvPDE9xU7l3JPYh624NqkjMq7emcpND2aFbJNhefyH
BT/tIgrWNTeHcRCw+8F+aY4VDv9uWTx5klPOp3KL/IVGLZgGNFD+n95V9hPIgNS4rEyEBPt3tbHr
AZK9NbOf2N5JjOPnV6fvlzs3j6yPfSyP7V+HNDxqWt4BPMrWuQLT+0O2MdhWkmtRpDziMeVOKE3z
cjnFhAlFcuDmTVS2gbPMWaVvlqbNx9NqElMVlCTGJKczNqiD6g+CxQhrxu2KsBtEWnZQ4Agb6s4p
0TXd11ShKj3cGiMqNL8n1NIJ8jQXngLPvlmzbM06qYbbP7uTiHhwEoCyy5rB0kU/ONDVViuK2S7j
r3OkzTdoZ/OT3JvrzaTb2WdLw/3799c7fPVsiyN1LaKZHUKcOgT51b5SMIhpjC+RhKwPoWXyUXVm
OxyHnGNd8+EJgM8+DTxkVUa87CiHEygpeAdMeuBHNHOD/VKpWHv2fgx8oeRhH4PTbOOlBj/WU4Il
vWAQuD1Pvqg5qvHO6IapzINCEamRhm2j1ObF4plN77P9uvmxJf0T8oAV1eqnQYePTwrsjPXb/DDE
5eRMhjyq8qeeCIDxRSetJsK7cchGVGmAuMROoTHNXoZYQWGJZ14Xv4/R/oA4ZpSt8a7kuC+O1SUH
G8qqRqK2hDsDow5nrkNDDIsEsyiqtO5GKsoU6sbgbee8y08nWfZB1goHGCbxNr9fJId9z7erruuS
Soip6yFTtIibNLJzq7vRHbfcuumYnOT4xJ9JHdSjscbhnAJi2Jrs2oFNRsc7SP/z7vcf4mDnXj8D
LCsKzzXLlw9xsKH1iMFlZHr1TTVmVRp0bqSRQdbP7s7BD/qqi0VyLGz1Fzcb4BRuNemnK7HioAhU
KlVX216rb8jVyC6axii3qbs4HxRLybZVU6sh/qXzkQrmlxdF6MbITePrHk5LFcTGVVeMzU2RZuUp
srB8p2q1uFRESXjhCvQrMj2WxnmwDbzeXGbRgMTwqXGgPdh2asutgF269kZmJa4/TL0DZCpLaNaF
cqST/NViWg+ldXNbh96HzNg8VRrGG3pzk0jFRpGtdGW3JQQ6lsFCrEjhtwiYMSVx615hEqU3qW8i
pe58DXVa/WfHJCwVtj3ATVScoFXwivff8sVI44lBiLwZ+9Q4xbAkP+k8lfkJIbfB7xfwwfb37VJr
GcAVV7PvdYH/sKGoaIL0US3ljchFfKmQOrTpZXKszD5o016vsvqX80hX9dEhKtBpgm2nrsqbSc7J
ZS/bp6VQpg+dGidh7GHwhvS921VJWp9AJPzy+694uIzWuwkoDy2enRmC4sE7miqxQ06VKW6UxUvf
cz4rgScXApgFdd3vL/WLu8kx/CrsomcCftq/m8ycJsJoCnmjDL3BPGnq3um5lz38/iq/uJsrBwQk
YrXfAw/fvwqOEpHaCqW6yTSXaXKiNkEaRXZoYO60GXqzPhlm02Kq2rZItp3B2vz++oebHs4qOEJD
DAFOpck/JBbAISty9ALdTaEt0bUaVQymVUOoeTgbevUlMir1SCN6qGdiAfFi0mrQTSDu4EXd/8pw
OKosqfX+Bo6+cp6M8RRvxkVpnyH5kI6RMy29KqOuf0IVPZ4WZaw89V5SPGminR5zvob4VqL819P0
v+IXef2tR2z//t/895OsZlwPku7gP//+rnopP3TNy0t3+VD99/qr//yn+7/490vx1MhWfu0O/9Xe
L/H3v18/fOge9v5jU2J6Or/vX5r55qXt8+71AnzS9V/+v/7wr5fXv3I7Vy9/e/OETLJb/1osZPnm
+49On//2BovdH5bD+ve///DqoeD3Ttv8of3rtm+e+H/zX8GDeJLtT7//8tB2f3vDWPEt7Od1WIIb
AjaoK2dpfPn2I/0tBEy2WppvSrxXE+FSNl3CJ9Desk0g00KNS93Ozv/mr1ZiLv76Iw4hFJNQW8Bb
qLXf/ONO7D2zfz3Dv9D3X0tRdu3f3qyv47+6f4g4zACwfiRYG+ovJfthN6nMSpR0C3YYY9Z9mgtU
iAzuZGjn+Bi1nfg6NGn1iYTNIy/w/o70/bpULSzqdZZ1SHnViHQwOMji7UDNdpO2SIDbVpHCtxpl
OPKy7m9J367Fe0OxgLs5roEHWxK3sh9o/uMtNJQscAsRb1vMGo7UB/tb0rercHpAxwcCMPBF238/
29Z0ClvjKrbrFJuuLUY8IbTspE2hlY7JVFwoMtro5q5px+L0h/X3/an++BT3a5PXa+NiBeWdqecr
22n/2tbYx4uLDHk7YcK7cRLzolEWMgB6sdUboW2ayjyWpfyLB2ivvLGVRYtd6eEE27AiQnogamzH
qMY1vlQNbm+6BFZtJX+EcH77dkgXKUz4cqAe+v6387ykatjzlI3SVuJajyY19JZSnEaWk53jzfTF
ytRzyiJaMtrcI9XBgcbi29U5P9dvyaiKmmT/6raC2YlCZbkBmc5DNhR1o8614RdD4p4UI24qhr44
vlvO/Vaki+HrHaYgmjv61qAVJ6kr3TBRxTFTrF/d/9WUjo+2qj8OW/tFsxIkNIayMc3c29r1kmMK
qVV+LPp6+/vV9atbQFfDkYOAZ93F1uX3Q4Wk1ekoclMk2yH25LkcIusxkW7+pRxq62M9qAMeWKgK
8Zw67bMLhYjcgID4dCPqqd4uQ7e8h0GpHesEX9UIB3vX2nW96v54NIcOz23fmDHVTrxdRvwbgiZ3
Cn9SZ1eGovI04obd3L3N41m7MsCJY78a5yQo6ICuPGmMZ1BTlLt+JcH4s5YnIeYzSxCXZVVfoMXf
zqXhRGFXMP1tXPNCxMoj1ntGkCQJ/iZUjToR7VF5Z6tFJo90/weTlnXR0dhQivI6A5dSa+zf8cyR
uIYArW+axMm21rD0546X4ujVSnVSg0gm6tcpkrbvzso0hQaKCUbW86D7/VRWjt9MyXxZTIrVBdVQ
eXdF0dokysUx9pCaMcsjO+zr5Gf/UTDl8OjLocysKcwHL0nk9r0RMenaQPG0zsspMsqA0K7ML6ym
OE8Tqd20eaIxZCdm/mOC/UaYFDks8HiBBgV/qv+Up51h++kcYXOskW0Ce8zoDL6P3sX+mLWg/WPO
/9DpnsJEWFfAilwz/lDJZbzmLyTvmyiOBF0Y7lsiyaxr4mxyinoriPNyGwvV7cKo78wdrD/9jLGN
dSPsyIVo1k7Hcpt/PnJoWWihKFJBcZjs7z8/YwDhjg0zwj9eDB/zalZ3pVtbR46cX18F2NQAWEcI
dnDXqyVJI8VTo40X40M36vOLrGz3yAa4/pH9R8tXWa1FV09aau2Dr6LIWiy1NUYbbUSmbaWLc9/o
MLvjuMxDMSDa7klGCUih04+caq+g2uGlKX3W9ChYvD+R2ZvExogwRZ6eNbA6/NJKnCSYFmlv9BZs
GkshSwkLTcUyUozFmp2qLvi1FZUVjM7gXCddV9xCUp2f0za6qMcCTkEUTahqIDvfRnqqnA+JgyWX
EmMKAysyuYFoUDzZONW9MyovvYa0GO1+v5v+4n5qaLzhzRCbzoB8rSN+2ExT6Fiz0FtvM1hGmpGX
kwUJ8dL+3LSlHzsf4V8knxS3dI48x5/rE+ZYjAsAu7Ff+MlwZaqMeq7A9tCXekBCo+t9qKz6ps06
tnRn6rcssCvG2snOU4722L96lLABABagfzOsPvT6yBaThFm18TYyq/pd1wAcRgqQRqlUzi7N6uEd
lGDpV/MYhUoqOVQhiW2XXDWuCz2aN7BxPmVOJP0piYA/9GWCm+KUJ5U07Y3XjtBlmhFSmVq9xIZV
+X3RPKDXja7Q7yrHdueVX3WwLnkb2J1Xq1Yw2oNSL54mbUgGx9nUse7cLBnGjSBg4jwpOq3zYTxW
JzP5M6FA3RvmVu2dCkwUr3OEgR9/v5gO0ND1oPAoSVbgglkoENzBFgDyahgik6wm+GAcwX3zMPRL
7NtG3566i6YQLLMwADPjwq9bQKpsdi40o+lujnyQtQg7vCeIGOB6rBoj0Ib9ZY2BfpmPLRDnUDcX
Za+fLoulnjKcEBcUZdjogeoHuRFfzC1Rw0aFEaOWyjyshH4skPcXK50hC/fGfuWgHB5GCYH0BZIb
Hk8rjY9xkrmXNhvEeauVdYhA09k5sfbg0W2ew1+oj8Dpv9iU8bTR2C2/jeXXwu2H91vWEVzLmqtP
XhRdQn98VU1+11T9UfP9b1vqvTb8ty36/4fN98qK+q9/dLQ/9d4BHXjzP/9nr11ff+Nbt63ZbxnF
rsnW66T5G5/sW7PtvjVRtK5Tt/UwWbXIb/763mtrxts1cYvmgoECmPLa/H/vtbW3CJIpxWAW0dfR
cZt/0mvvl+zsu4DGjP8gL5C+B7vrcGVkq/tElYeYPpYndtQu57UxDpsU38EjFfsBPPX9SlyIu8Gs
+fDM7rQxXbPUw7xEzxckcFAL31RFti0c9ZGmHDOSHx7CLxrQ/UPt21dbiW2MkphpMgHZX/RLj2sa
9pdhkmRi13QTSV5wr+evszsKn/y/hphhNPJJODWe8un31/7VbbUR1sF+eqUWHNzWaNSYHtoiJH8I
/K2tzIZsIK3tyhBbrfhYMvWvrgaHjAVk0g+B/e1/U44fRNyVDCvNLfU7JWpKgYOlW7n+iPnjcP37
7/ar+4qdAV8NDGm1hNu/mtCg18pchgiE8f3VF9wmM+fezFLrNJJOEbhYv2MMx//5/XXXou5fu/nr
8wR44phmDwVlPZyPD6SNkB4hw8HW4mCp68DKOjtIbeMpIs4RRzSOmD+/IpopRKKM5FeKw/431UuX
NgtTolgtR9oaQrVCD8LiOayw5IOmLkuox+Ox4B5guMMvCgEVF4xVm0nvAglh/7I4kkhzyvTt0KEX
8eepwf+UJ48vas9O8jziaXzJPCTyTpxIt+qt1iX2aRL16i05p/FIndnWjV9jenszK3quhiX8nhet
W4aPVmp0KnkqzYCV+pypup+XPQq/tgWFyrS+fBwbMml8T+rmNfEAzbSbdObMH808MySAAsep37ZT
LDcWvUMZ2FM0oEnqy/mdOabDTdJJiIyum5bve1aE6vdNbkWbPK6qM0WXwgizNI80XxWOMXIAL9a8
mZo20sMlc3o9wKAcKRbZS1Keu7HIlnQ7NXOHRUZnYTkcOoWXzVog5zQddnOFYUGYGIU6BNO05kal
fWlj+jyMxTMK2uk+bRRh74QmshtrMVv7/eBV1nYkgq4M0StlZpiMix7kNRPKMC/ygaSCJMVr2KxS
Z9yJ3huw6DWKsvZdhWTZLaPu5csgLZEEDqwoLADSyvgshzaV2wTpp0Wgk8y+xLgcCb+hvtBDWNva
RwwtzHJV+yHxqFEXZVuvXBxjw/zKYjWrcXdlzZNuBnnrmqfqYncvSTt086ZzvfQZU2WCLWskmQto
nWaf2XjnRSepNAcT3XpcpvSkMSNA1DXIkJBLtfPnVIoZgcs8WNq9x/xZ1/xOtk5xhdFTO/vAVxpN
dzq1ZfIpK2jiY2YTVhSFeAbGFR73maqcz3WaW1OQ9G2KUC4bzKy+VxDlO/jwWElyNUhdiSpfKfs6
G69KRtv1u0wfksYvTIm1Ni6VAomMcBc10ORkj+yDZa964ax2bnajWkIkZ4U6zuZlQlTLwrjc9WTh
C6KFHNOv1bSILzS6J+U+KbgfoBy4ANXIzgobomzozpo1f9Zjkc8XrtPo+cVYG+2469JhqJ9rKepR
BMmUqfHiN3ZHgC4PiOdypZmRiJ9IQpUazt+AA1sXO1Rz9qtacazQKpJpvF/wW7B9LIaaOtStxow+
84I1jQ+TVI/D2eka0ASMp7/2uanXfkoInRfM2jLyPnpuHwdq52RDENvjcAuNvlt8FdN+FGsCMqKf
2eZMPo033s4T6uSgrYpoDBxaaNcXUal8iN1xvK8MUd/0Jqd0oOHTq/lYCq9msXkWXeZOY3824jba
FYBvNJu9nPHaVTDK9qeC3kmt2l4lg29KGIzikN75BZysBBPcSfL6pbP2AVBn+VgY+fykaBMlaJPl
nxGLjE+1jrG6X/OZug221Tkmj4n6yPycKME5qh5GPbKIlM6bvttObj04eB7PkeqXha28t+skMnxJ
AhJ0JvhjPrCU+aHsk6r21QTVXlhgd3IrtK5vsbPGU9SP2iz7Sq9nVUGOc/AD9nhLjIJNkS2kSnUu
vtTCsGYsCq2INN3TwSzTz1o/LvxFurtno15lYsrodGetOWR96CUm8Y40z9bnxatlEtR9lmBaboFQ
BLivVZ8qFZpMYGMQrvlJm0RlOIqq+JTFUrTYd+dKHQ41sUF+UtqId2KsxhtkXxHdi2JUUee7q4sl
Se261m7myJBnZOB2PBxNE7cKqls3xDZi6YNGDNZ95Wak/jINjO2wQUbHYq8956YT8VQG+OtHrHfT
LL60Q0orrmaaKLZmKmMibxzklxvLWJBqFm2Jz2tE0m1x6XoLoBSGsH3kM/CeKe0LG4W27sQ00TAo
yetrk1PXqarkHfozMW4K2CioDR32mshv40Kfr6umb8SpofVoC6ei1xcfNQw5hqYsNHvX6qNnbyfe
tiiU4HaZ3ygw9HwC88Sl0WVRdAtKIBdcQTWjYHsvjeGDjVk/Stl0sUnqaTiQUI62Rhya6djMgUK+
Ax4uiWV2Gzw13bbzW9VM4hevAs39GFdOHF8oSelGJ+aU683W9BTFOO8Q9FS+Xk158qyZLUnRTe3C
n3SEa86nWl1XGB2t2qfrrOoq85w91xG8iJI4YD3uveJkyhINYNQs8G0JpgST181s9VHz7CmqWp7P
ZlWYl3yxZblve3dS/S6O4pkDBeuV7iZLo15/NzhW3G5yHUXqY4OTAgahjXBdP+LSzkWtkASBk86I
W+ejXeqDtmEnMNvKx0jHGk+HcTDwNB2QBdFmjuKDdNXFOKnY+xBHDvpH/P7br2u47804CnHeOY0Y
/R4Gz3Nb9+2J5haYU8yaTNJdOiWmE2izzaunF1aPV0SZ11Og21xqm1mWMvoeRi7n0rUw8SR7i0fr
VArHLC7DU7vrIgmq0aat9dQJfifQndphhYBjBhCVkitlbuI2QJtLHpEyNu5TO5coFhvR1o8jTt3G
JvNa5g4m+UzFSQyaaW7HqYw+2fkcDTi4x6Cw2zGNpnsIxoBcmq1k50YKkY4nPi75aaUmVftuXvLl
jAJAVGtsAfhnaKdNf+FBSVguxxR21AdjStxPbTx5ie9Wjrts2sRhzF4u46BvzCUFBxwtMcoPxFOZ
7unC4MYJYzFlA84BkKvOBscciktZaq3l97XVFXcC42X7nu27zzB/l5jraVVEJu04ec5zDHJ0Xy+d
92B1mETFo1byKDsb4L4kHTjCjmA+sVTs1wLMMUsbU3hbGtsuliMML3JRa39BddHgdq4Igmc5mhCN
K3DQfRTqVnViss/nfswLNPpLTuwE75U7DUFr13qKLGOIv8CdmC8FvVjuDwP1j49FvPJFr2z9ss01
cgCYa5mok2SGDtuI7OWZNOz2QuKmoV/WZY9NUIZuVdniIj0VgVLEbnOHm16nbFsi9ezHyZ29cueg
jctPIlTlyq7ryZP3Fbut2UXdbMrOJsVl66TEqKNtks1tvMUZLxF+G821dV7zJslbYSVuj1/7NCTn
qpjYaHxF4dgMk7YnoyjFSz3DXSrmzegkanrUt2OaNSFcJfMeVCSOUNV3qRcYhGDBVwBFazdjm0cJ
tVobn5lwZIygY+j26GjLTIaFo8/UpN58iZO422yIQogsap0i87baOM9JWHQZG3E6CYFZ9dQbsxJW
XdTbzyOpf7X0M/iSeoD9Xxx9RfgxNDts13kpVYE6/g4fTpgNvsftc588gZRwk7PEPuFzIh8Vz0r5
Ovo8NL6ukmUcMDJRH2QMi/YMVpIjwjRJ9K/DhPd8N2rT55YEiZslge8z3oiCnONQV7zCC9pS0D11
Y7e+rjFOQ0syOjssiKIrRBUIvgpTfWjwcul9I+7nL6KqtekUxr/44ixqmwQVxQ6MFtWoribIWl/t
RebvPUWrqC9l03yusbUzg7jHJDAg0iLJL6gKpncEBlABsgHHij/jOZwRNzJ1n5kX52yw2lDPG/aD
rNsNKPxbn+LYVKgiWv1hYZx4l8MoKpFROuLZrdPB3ABi4WeG6n+8TOq6dQKZ1e5Dn3j1Bw/1sOXz
5NWTTpOp3BCXsVyLolRtTvxGPVlUCRIgvHjs0DlqymOCx8AprqEodfEptY1AobmPAz5n/tC3vXdt
jrqlmIFRzEOt7DjMk1OjzZg26BpNCjVXnRq+JpriIxPZsd6gsVScjU17UfidXbdxgG1dcR2pk1f6
adQa9xIS3V011+WdSQjCFSWZVm6pROPLqEmbz7PTe+nWEFp2YRldfmt79QJ0OfbdHDAjYDjkmYOU
gdVFy6NBBHS1YeypfukncxC+oQn3XChCp3PSI/tOS/v2PTbfy20XZ9g9MubsSGiJp2FElz/r51bB
VAHOoIYsPkkT47bCjjbzK5OGi7nVZDqhXcNjDVrh9cSQro6vu4iwhvc54iUZmCZHY4EQQQ96g/g8
v4zzRgQmtdNtN/b0AR4V9ZVKDFC5ReFJG1caOa4JNuI03ut0+s5T/A8y+IaB5w+Ywk/Q4OXDTFLD
y49EnNff+AYNmtZbmKpM4kD04HDD0vgHD4efwI4DAMAYapVQrczO79CgoulvQREtfpO0O0abKyzx
HRtcf4aZMJAChI9XNpj1J+DgPmS3Xngd4yGl1jzQxp8mhkqtDbqRoQiQcNh2qaUZF72dMPvNwFyI
Gzj54db8ArDbR6nXy0EdgnazItUAnPYB7mFOYrSivkL4Ch6wuu9XfmSJ5sjM6YBT+v0yzOCRZcIu
tw/HPkmuLLWS81potWdvnKGOz2DuTYHKOX2W9/F4ErUtu57VK/bVJDR8R0z92JT051sL8ruSBCFi
vQK5+xhPg8q4nyoMXIuqkY9prsbvYdIvaYTNiZTWc9sPJmPjHJ9FW8dYX0N2nDKcwkS5yapr28n0
L5ZoNQqDzGgBBdLqwwDmeFbEk3lfD4V10w1ZGiyyyy5Eq+Adr8pcO9cUVbMDp818NyE7ZttPjXka
DwMkggaucFC/ukmlalEGRZerz24TAZLYwuFDjHa7lbHef0lKjMGXZr42seO+wsNkFVIkcuu5xXjr
kGQUaEqThsXgEvyjOSNEiNeV8p/95I3mMNj796OGK9HvbybrP//O6tNs7y2tNPJ/BL7Qelea63dW
3/ojNIP02eC28M1Wwt8/txP3LcxY1MHAuQb01VUr9s/txHuLcob6AvQegRDMqj/ZTg6UOJAxcDxH
0oHQ36YhNw4l2IuVOyQNKNVHlWS4zBe20zhhokTaJrIS61FX4Dp3IB+6T1tKIk0/2LhbN7q2g39K
HTmLKa0DgXHpxdh48UAVWZQ3MLy6keK2u07Umql/41btZdWqyeNC2fmN8vqflfdmJQf++4UXSMLO
HtofD7L1F76fY+bbdd8GZeG0+E4a/bbyTOMtxFUocjC1sJTBF+qHhae9ZTjD0oRPRE8GX+SHhQcN
lXMHZ3wGP6u49o/OsVfSyb9GB6gx1gMTEAfTPD4fw6SD3bZudSZNtuFXcd/YvqpYM9Wou9z0i1Bv
jC62ttFIyvrG1OrhScURzo+yqvigl63VbdJGXU5hDn3O8xLLEDNusMryzD5halYmMkgWG3htHAp5
TUWL65IHKeSyRHNGb+japKxY2FvejpYVYes/CiKUqSK/VE1ZXMiykX1YUl4r0AOWMCao7xLGi7eE
aRVVl3mmLvdz4pgf+jzDPDpuYZIVycc6VuWdMhqyAYGrLOyyaN92hK5NcSBHd5O5Y3QnLFk+EU5r
H1MWHbzJ6w1FrYhnJcRVJM+IffZvaOIVhAkUswVOm2u3i+ybM8RjOedHNrrv5dxqz1025ht7MZc2
GLsRghjwdX2z5AO4k2OgZgD99/qwI7oz98Voph+xp1rOcswg6ORqR3tZCny4wDRMxfXdVEuPFAIH
R/D6HVZfZCopZz2BD8cslAFxXs8lXTX2F5vRs6IdLuDTxlaEu6lToR458w8IdK83be+C6wf6YQpP
ggY0vZERAdA1VroqIVCRr7XSN3rz/Wxm28aBJWJO7pnaG1vwrwsMbK7yXD9rovlOj4ZNCzoxZcdi
SQ7qrtcbsToDroIpaqJ1DP3j58IIaxpZ+BbdMvkrIIryTMmm6IhY4JdXgRSC0oO7wCh8/yqV0tIY
OhVLBgYgAimt2dQ4vB15qK8stv1XfT1d1lk2o0JYbgevumFkizBTD3ex1FXoK6WpDH6lkVqqk/L5
iWBG9JpCr+c71W7UT41lKxw0tpo+4Hhdf01wA94IrmAERkzGFJj+kjD1K7IXTc/ptc2F42rpJzvZ
9An4MLilJFjPy4mANC57UqmuNTzI0k3KzOsD7j3lPc5w9tlsAToGVpRvYqFLxnNlPxJoqFNpBqWG
KE8dCI3W0mk5NUosIPz/VEzdvAojGJT+7uC6+p//Hb80P55br7/w7eDSLNolGDnITzzqErayf5RM
6ltkUfCXOLSgjiIGWF2Q/iGEMN5ylNA+QFjDQZlD5Z8HlwY7g54CZjZN3Sq6dP+kYEL2wEvxr9WM
fQXNnEpXtK5nOr1DyZlo6lnE2IpHca4P5+DpkjpdXbI8GOvGemaLTpkbkeHlnCgVcEggAe7UM6OQ
kbIjCVVbAnxf5uwaTuaQnxF8YJnPiTuL+np0DeVKBZrLdmRrlRDYxjq6yysXljj4ZflkTV3y2E6p
e+l1TJD93iIUMQAZNM56FfLj46hrFTg9MbFneIzJHc6g0TYvGQiT2Vyq+TbSCnUaeXsaZ7GAYbLU
O50bs2ouZySg7QkNTPeRUFlGtuiwm8LX07JeNky5siKwGDctX+elAlW3B2z79CxLqxM3tZ10UyHz
ijeTnSojB2WemOpuxh1mnXpbg/pSYvFfl1ucXgbTxR5duo7EobL0zJOCqZ2x6YCkoy9upzMhzcFF
jCtb9oYWREOfgk4WdLm2vwyNYfiOYkXPfS/7uzqbx9mv54hp8OyW6naVcHC6YbF4MzvxyPytJjcz
VPsxuc761ipDo1eqCylN0YSTXjOVr3rBhLVTEVPDmG6JIE0r/aZq5gLoGASQyVYkGM3n97OmwOGT
ipdeEVLqQl+f7eJJMoEdg24qkw+MemH8T5mn+mOjD2GBZ+KXgmR4apHc60WoSXyVfLVqGhIFYcAH
GX6jzHJn1S59DYHsVZYnbRViXkwWqpn2n7Vx7Ji+u8u7Fs/tTTZ3005IHZ+tRLdvRGVWT+DqNI8N
Y1UND+Lyfu605GTh/SrDYnKWT0teWM+llXnkdyWjLTfCVZV8azAi6LHPxKqYuFb9Q8HWr450uHKJ
TkYd557QHqMuC1GxxPIWBxCjCpEOOv2XuG6m7KIAWHcvSrNzJ5iUcBuMaLfEdms8MB8oPM1XNa9d
rgDVs3nbdIywGbrBlrxS9EXL1/cik1u1NeXtMlvpuVk3Xmhl9sUgp8vF6772ktmDRzAGMc517ie5
oC3OZ8ig8LcbYfWhWnvdZgLnzttR9ZskLx9Tq7mdG5pyF1+ZsIfJytzVcZ/GpqpDY9JJGK1T6WsD
9q04Yrrbxpp2sV41fpLkwwl60iWoEuUTnfanjBHvTppdi3QgI8F4rhDz1v3FxFSLojHbdnznkzmv
dnrrfIpUYyNLcdK6zmrUanmQKDWs49Vm2mCc8txO2N7O9mNt5+cCcvIy2fHWHP8ve+exXLeSZdFf
6eg5XsCbKYBr6UlRlDRBiKQEbxMmgd/qT+gf6wXpGfJKJYZ61h0VNStJDxdAIs05e69tul/Iin9W
sMCjxrpW5kW/qzrVQce+CBbLnG8/KjegL/TQmL0smLMEydZEP0SlJUrUMI1SfYpJRFTD3GranTto
wMNlFqB+ENCsRAw6YkofR973GXbZnU0DnyYRg2ay9AeAqQ99HR9Bf38yW+duylDd4uT45FE8DVuT
mMxRGS4bwgc+Nkl5g6z/sGSjsWf/1wUF+8zFKZqgb5QrAp33WVQ8JPEK5Y2XKqSMNQVs9aP7XCvt
W9E091YzfeRoeDUBQEWvf6ZmcbG36uECp0J5zzm4DVwQoV/tTFO29USZXE+p8fMW5XycGvs2mxbS
6cax3iQQ4/0ubumbF+xbiNXQN/pSygyCpyX8UV1Sv7ER1kSSmMauKdKtS44N0TJDs0dT8slAdrPN
LPvZzbr8ol3U4rLy1uzEcQq1EUmwFtneOYJYnojDZmC28KqrhKQHzWDddkJ7KCZ1m9XG2kQ285ve
6/dZhtnZqK2DQEXN/u1jYpuP1OuLoMnovxSmfOgljepSdhHEBNXakH2TXFRpzla9jzaIo7M99R8k
HJYRDl3LRr4RZH+nxoVBuuhZTDfqODjUuJ1EbzZ2Pp65ubhzBnFNughTSJMm4eAsT3gwcJ5a7ZGM
agj2zvQBwm5519UG0NlJtiGgwhb5sa7vtajf02WQl25XGBx5UnwwqhqmRnveS3PT62W9weGUfUwn
Y9eZ8WM5Dea7cTKvCuTydT/UNXqCcpO1mrcviWeEnDY2e2vq7oUcnpE4XOR5elYB2WW6Ht6XtfFR
uIRRMtkol7KfHZ8hR6SS0twU6YqN0OV9D4lxi0LySF/yol4n+qnYOQOVSE3MwQJ0xk/4ovzCiXYp
Bfd80Oq9nYhtX6MRIvd8V1teWACkDvpWuQZ5+Vyr5XGO20tDg5m8qMphrMwb5reSOEnuuXd7oNSp
bvuW1TyDYL631OqrLuajbSabuYWaJev6fExnb9dx3tqSRnlTqGPsOx5Gd0Uqh7I1j80o+sdknDbQ
pWVQ1lMcaPqKzyW3g7Np+1TX8zXGljqIm/4J29fMjO8VZ2aXKr5LaAn1Vn2LQuZ2GTwjdIRN5c57
ViQE574wbwjHO5LZdkH4drZ0vhu5ZbVnaYew5Ud6wXRHhEbfflV7NX/X1wxGHwow4ZF+hmoDYs1k
mFsDZAjZP46q1E8SRrjJkuIYIvAwemrvzaSct0DEV6k6+3PG1FbUfQtzyuiICoCNq2tdtVloWyx0
wjg+NtjtXBrTOENxVDnvCG7Ip/O+bLMD4tNSIbqjH6zUvtFJxfXaraqw4tSEdwxOXR5apgySsYeC
mD+cSyIbtSBN4ikLM36sYOeki0k/S7UpXj6ZattLZ4OqUrraTqo54WM7o1ImK9sh+dBltRN9L5Ud
/OZq73UmXXxenl6Pl3OsqEd1TrxrObfyRohUfcQVpDfh6nqgDc/CkJC141h5be0dOqOUvsrR2LZd
u8TWQz5Vhc1BJJcaKS8mY+im0PkOlU2tGJPaH1Z5CHoiVl7MgPZCHCyh9qrZxOWHaKa9ELp1fa9q
JSqLq1Slb68dBjdXP6LRn8Y+TLLeDRYWPkuvFvjSM+iaVp5n2eSWgRGloFNv4Y9FYZpapfTznJSS
bNcUNCsT3sMkoEplS57QACWaOCwio8PiRbuy1YWvFVa5iuro1vN4jaWyDLJUG0cjXtKoSt/KS8MK
hFs4zAsI/ZLiMom6TlxDOyXgt+jYXRMGMtPuRTNV7mQfZ0UQe65IP1YaKdIsBOm9RkXEuZN0w+MD
XuemfkxNBuqGLdR1pxCoGY6LHjndNur6+CIRCvKL0uvGyWHZWaaEOmSG3KIaiZvqW9QqOqA4m6oj
rYgv46TO6fUENqhHJ1DK8gANSEZhgsyDuFrJQzfNNM1DKvVyeedi/bNxDytTdgV1v5hdgoo6F63c
5I1+lY5RssunMqPr6JCn/FCRoXQLEj5e6zo2B2K7bQpOpyP91stklEnto2tLp10lC7Xxey/rxRGW
sL2PvKIF3xKpmcrnTYATIuey3CilxwK6aB7A7THy8oBwEwJ5+dLLMmwMT6GjqFCpiwXnT9G3JWnu
tZbMV8BwK2cbYRssDlpT6eb7ZOoRFVUTasawKRcESdJJ6HFOKaGGAK5RXU11WjC/Ln1P78DuPqAy
pbG/Ss1QDgBP7HWxHay533WyWahfGM1HcM8DezWDYFMv3Uhh6bsJWQ2qDwX4eYP6KDQS2R88NCkB
pwPlHC1GfbBRap7nI4GsKJOmgyKc9rYumO2sWRksBKlT2PO4j/ayOOeLdPW9U1jJUXWZtrhLfLKJ
cEPEctTeanRme/qnrGNLnJ+5xVAGTlQI+rsoGUSh0IZW3QIMZ2NeKGNTfO4zZzhmiZK9z6SjnitD
3H0la5ldosMe/0sRqfbXrllk7iNEVx7xHZac5JXReWiSnDCoDrF0HbutRrPVHdjypPo2ccps2xJp
+uSmOS0vdLTUGqLuxjbYYhVa+ciK8ti4VIrgDkQBljf3mhJf/shpNdk0q5SvrfNsL2WdmIFglTx0
qUoiVDI/KjVKoy4vEah0XpYGKaWuQBkk7teYKVGJc/sQ4xHczu3oBoNefWDBKQJzBgNrzmO88XJl
CsomSlDIlch5i/7MG0QfGoWa+X3ecDBxBlvbegMzDcBiY3zwBAjXbk4p6HN4CtzZNvey7b8It8Xa
biWk+yDMKquxPI9TBvwyGU6Qu6zipN1mgVY6CLOK0tNDfWrNe5kO99FkJodMhZ7klvYWj0zFYxzt
Tdyo2lGLvdnPWrIDKJtyhIWWfFFWGj7NQctQoYniro07To0TCpnJHJsH7oTN6ewN464ux5kzZGYf
sMMvl5jwmgMyMIcbH+XOoAoYcid9vv13EebPIswKvfzX3YPzz/9x+2Wo0v/+r1cmGaobf7UQLOsP
sBPYi9HAkBoIH/ivSgx/ArYWuohHUxtz24r1/qt3pat/ULXBZkoJevWbr0XFv3pX4CqQClM6oXFF
T4yj3u+UYr5Z6v+pxLByrDE4pg3kC5sk2vy1UvOieKu7S2/j2ETPRdSJculM+VQHrqwEkUkSKMEW
hZEWIy0sswi5qkfaY6TPynSmdeaqxq3spd0YEcvlTuHMSWt7qTxx0DANT+jd0TYeBy21W5Jxhbdt
zQapp9viI/GpURWQgw2SoSBRJPp11TlKFaKuqQrfxI3BUls63TNMYc8IynYwbvHxZBylSWDsIOF6
7OjSCfGgGU+EO41Gg7rRrp9iJXUeTRoQz78/zP+vObywxv1yAKeP6edXRcT1738vIurWH4wNjS0O
Aw3Hj/330PX+4P+EI04PC9AHrTH+zZ9D1zAoMBJ/BqaM7ir78b8HruZhC1vrjpgFv//p74zb100O
0BC03NA44D0kupcu2MmwFeRdiYQJ0pdj2fpez/lo41ZKeu1ocXfHiiivXzyXn4g4VpHGP9+Jo2ND
gtNF2ZJboJhorH/+4juxBLUfe0yI7ZBFFnaaqYSCRXGsOH/++kpEtb6+loFiBro0QRIAwmzMcNRh
X14LnWeRuT2HKIqEeqxtisaOEvWu8QzFmNnAtmOFsNrRsT1vYk+qGaV8t1TzjiT5srOhc6SI4Po8
pfCnZfF+SNPFQ0kV6+S/tXYS3RQ2yjoH7CHO4ClOQ1Fb+d3Qu5YCWUQafagMdmGcezIt2kNSeBNk
J60ZsBQrpbaedDg0bC1yVeKd7SCGzhEMyrrdV6mAEUFoAmrHMs8jssZNdx4CUbqleRk5Qymua9tO
9Q1n1Dm/yJpYPg1NKs66dGmcz4T71OYFGxjnOrbS6IIiafpUyAJ8eEWmK5wPXTSsYpHjLaYd5Fks
estfvLyor4pMjS5qtiuG56dOLlwfTzpPMLSjzsJEP2ELcc8tphSkd8IoKE4kip2gUiViKd6vg/op
jket+FgpSU89elLKrD2T88A+nqnQ0GuQaHOpnblJK5vZt2TtCtU3c22xUbzqtrDmUM0iczE40rmV
KXdFXVLc9fvUzdMsbNErTh/aJJvaCySKVfXOneoZC1ZVU971WPbVUX3vTDLnZN7ohgSo5aQRC8vG
naxpIcFLtWqlY1eFZKanoqcYicGRsp08JMuq6BbzmJUKhxGOuK1diptUKVsH5y9xiattg2wnV8XC
Ys5NH9SJ5SzXTt9qVU4BA+RnebUMzqAyz1Zt+RBnzOro/5sEU0izmm8+FxUbNmxUvYsqjxvgTBo2
mRiQ2uWlKTrMa01SF0PAaRA7ta9r1tzecq4V5XWZ4vSPeksRW6GlYxlKnBsPbUyJedei2yyRBuq1
Al2LOm5o4FGic5d2yYhMpzDycF2oyv2Yd7MbSM2JwOE4ZfdEnKtYNoTxYJxa1MaI3w8dPX/L57+m
jmjKx36Ir3CQpXEARIQThMKzRqlaZVXitw4n7HCoPacFSjD1iOiV2OVj8ax0b6wZAtRHY0oTJHQa
V5heULz3RsYDq+x0wLSmWVNznERp1ZeaXbjGeTHKltrkPCYGDTp1VpxANRdOw1jUhECO3K5/tZCk
YOp8Ffol0nGqd5jtJ9vaIIzDM5bbea7us7kZOSnFjt18QeRk5muBb47PhE1Rnnqg1j2Kge4F8XWp
PKR9Y6rHRuE01lD713EGHbsWttewEV0u2DK6kbcMpDzIXrHLLUHslh30+VgSAQEdMA4J02q0nRAq
bqR+aCpJisjc7PVZ2KaPai0vwyi1ZlwjmFkGUBQKskqVJC68ruOgBlMHfmnvarR+tnG/SgpwAhBe
hDo8965z8p7Ensyk6V2uxToSVD5kYiDArGl3iLsYvhulKMzsfQ26394bvWwkJ3CzstqMg72iFEoA
a2bsL9BzRhmGqUVJ97PIAFMMJhFgvmqnKmUFjjTNeZVlanJQdLdod90UJc+VsTJnksUqdd8uckBK
HDhiShlrrU6Sb3uXavjktpbd4C8gz6A9yzlyscleJmvcjOVgjSFtTQsviJYO8o5ROWERxC5m3k+K
Lifpa32Bt49Wt8cU/VF3XORAxKd5ZrZ8nFHUardRomGeqVDEzzV6M9KZyehRqng92U4ZX7OIw7JJ
EQexBVpdWpu6X9xheo7bqiJlIUBmQH/lcdH0ZNRx2A1OX8pnqSeibO9/f7/z/9P3Dmb7xZr8E3Vr
16dV+vR6Z7T+mz8laTb7czZA/A+tKtkDFtuTPyVptrYqg3C3w8wlFQkr8d97I81kV79uIEB902g3
WPb/3NTzJwZdV7ASfwljf2dv9Hr7wO4KsRuud50fgPINP/Pr7UOVL3gyYxpXlk1EOmV/9cA05IYv
HslPNkTf6JL/7Ij+vAwCp9VBvBr+2R6+3KUQZ4nCvU4wqlatRDjkOPQtqPZi65rn5R3MLvNgDLmz
lZOxhEk8TA/2IswvNCGjz43i7AfO5FWoU9BHfEQb8UEzlF3VNfX1mEvljpaRe75knUfGiNEGzpQV
uwHTVijzpvrUorx/V0/oCkVj3cSx09r+bIDHggLfnmWjnlwxKUfHRLFo7tadAyxsFlBXIOj6uG37
iq2jqz3bfNeYeJzueh4xk7IZEHdxo4vCl31p4TlNjf4OhaqO2qkpvs7ANFrEEo1rYkcblfea3hrP
S1Y6o4/UJrvBOgXP2Wh6SPvSBAWnQw1h22W5JeXe0aq3xijcQ4HzFWBRvHywbRpxFGbqi5rl/1PE
eg1sZ5KWr2Kp2w4sj7OP5yM51F6uPxcYaHYtdpBsUK8bDPn3diWaZyNd+veGUpOwYsSqukfX6oHv
YQ0MC+Ji/RGF4cHubIPiDvr4D+6Y0CiY5TDRssvTp3/PHN8LAitl/V/XA3ZDWn35/B+bp+FzX3fp
5+Ll0Wr9p3/KM7Q/TA2FhbfOBi4CQw4T36cP6w8wRdjyEacbZGGwgf979jD++Pa3V9Ehuyr3m3Dj
r5oA/z22p/wz4hs5dWlgWP6ievz5JX+Hif6cU/ntLPPPl83vQZHxLaeCIx6/8FTPmudl3eB8Dwi8
aaON0kWtsYs7R35ZsLhSzVK0IgoNbdbeAdsqHWxIbSV3VKn67qJoYmcKSxvpo6+zZ1VpOSIb3ESj
nX/wUvJpAtj/lOYHTxme0lpVPlutpdK2UenZk0Gg1iJcMMIMm04x3XdqRcBZYLpEXW7T2cXXZnDG
92uznn0nIjaVTYPWJFv8qPJgNoZendPVM1r8zlH3VlAr59qXh0BsC5yHwV9w6qRkwwT7esqLzUVa
jeX6WZzSRdVTPn9tKA+yWJJzmM7ajh0zcwZKs/jhxTj6yWz7ek7nlawlGtVYyaGoUbVTCG+iDabB
fflzHNvBYDf95Sy15g0p2zcw8ssXT0Iigw5BDqohSNjrivdySsdiOneDnaO8yWBRGE47TX665NaN
iqc+Nw5WJqqR1FWrzW9gwo03TIwJgolEGYZ8g/fH7tJQDk2O033umgnXzRJ356aCo8fPsxmonlLE
nMUGZD/NtiSE3fG1yhlMP5mECXbOap17zRvrwe87Qnb8BeSeGVDwGcHj96uhrI+NIXRADt/lAKme
kRO0dbieNvCg5TTRb4cJZ1pHGuxlvrrVOtz5eFLj1cQG+kP9jN4Xa1vy3eamzXTna7eCR0Fv69Fb
RPGlqcaGLFT0oe0R3YmZhcoslWzTFYuaXUjWXERFdUmdjJ52FW9aOmkf82wyWyQ+bvfFRdbTo2dc
XJ0iMN0mv86Ew8QbFxGnrhlV3t5sCzHfRIz2ay8ukjko6KtlG7PRtQ+6GKOIg/lAcyyNx/rL6l2W
+3Fq5d1S9aq5KxtPB+JKvqkCJU5LPVAeJACc5ZFNnB7+07EOHZfeKuYqnA0+HAb0D1b7CMER7Qcb
XyE2vx6g2qqm/GfsoL9HCM2sRvIM8xolzbVi86JAoizEexXiuXaT+mgR03gzyh7ZZ+JqMpyK0V/a
piXWV60/TgnRcxyVLssKiMfU5pxXtCTef/tB/1a0/+ea3Pev1yB0lk1fv1p4+PvfFx7D/oNyHVtX
l4M3GKaVcfN94dFNBH4AB1etLKooiF7/LDxo/xzsEi6JFbh68HX9vW9d0ckUtTkdani9KMj9lo/i
ZHYlQNlGt4ypD4+HgZ6dn/1yBLnkV1JUtuNgYnNFFWpf1sWxaRPqIsiH6WS16bsXT+btWfX7FT2m
U66KavB0C9uUiUsR0QGm4LhnDM1diUjt15dYLSgvvgvnz2vYFFhAIhNWcbIbB37c07IklLsJswPI
hEIP7a/RMd2n/pX0v3CnyHSfOv/YBN7hjWuv8/U/3+S3a6/xcSvmZ0VjfvtmX3yTMytj0VVRHETd
UyKu6GMTjdacNVTc41gJTfWypKhVzl9/97qwkRll7CK4OIFlJ/ecDsMMCpLrVj1gnKjeKZ12Savw
zDagPSBwzJobnRRp134Dvr8OkVc3vFaD18IpKmle5+nD7l2ljudZzwP2BxEb/A7/uNNs0Dm9qw1j
Ch0teouA98OoXWu0iGl5xIRVcIZ/PWoBYLhlPHBJCpPISuV4RKGN3GNAK6M69x3+pVtBjsV34fMr
IPxLDPVPLkvhnRoa9XSm3W9OhhevVpVj69QsAGh/yKOmuKk/5tEgNmQ2HOjhhIZ3NCdHefr1mz3Z
huDLZIkkaxipOxjEH15sq620oDnOAqidwggGCh4PcwG7Yfvr66yLxcl7ZADBa7dhT/IqT6YCOy7s
DnN5hoaFVnytbSUYtRqUxUT56deXYmI7uZSlsqlbQ7eQ8BunQ8aOR7aqK5qgcno2O5dSZ7J5i5/8
43NbL4LYGW8JRkTv5H6apeDApygZIebpNu2dKBCTfIu9/tM7sdZYr7XGgHPp9UhExgFcYjSyoEvq
aKuMNOM4AX42KISFv//MaAqxkphou91vjpAXg28tDOt84wyDRA2Yt6EfoDpzlTf2FD97amDRWKrg
v7ECsfC8XBCcOnNNvcG9GevJO8fq7tqieeMSJ7xtpkiXEgZf0cpVX92AJw9NmbShwUefBaPQuiCP
DP26iNp6DyHgblFhpFWTl4ezNoyhoXj5vvPmLtBBPd3q3ajpAZsc1LPRm5jnn9w7HxmP12VewY10
8rtkSlVbVVvUnUsF97cHV7Qtaze6/e03SQ+PcUkxknDt1Q3w8hGXigZmKXYx1FpoXFA/CYXmKyio
X1/mx1UQQzf7hLVduNoPTlfaXiWvSaQ9SAk5PXaeI6kQZ++wl1ihmiM30tX6C4oY+yMB9K2f1Hba
QeIhmi611Py8jdt0b2bSOtBADmhRGF/7wejQgxtJuKiD+vzrn7s+3NfTj7XawMBUoiWjiHYy8Kiv
w+AwHZ7KfFfIZye6LAL9Zjbuf32Zkz3zt8FHx53UxDUWgi7myTqpecvowTnPA2u0j0MzTtupLZGP
kiCsBFUnMD4gj3Ucf6a8bPuG7PZDrq8nY7K1ZiWnPIz49I2598eVZQVnroEvIIwpNpwOiQal8TwI
1lAlDlwUVNfSGz/n/X6wDvAklH3Vam8Z734ydRm0sRiD8D957CcPwlbKilVFQ7xrIixC+uiTYHyM
6v6NqKPTrwo72FpfQVRBlRT//8mLRQyNUrLkxTZIGK+8xIjCYdLFG1c5Xb1Or7L+ihfT45LXEWg9
1EJ53epw/GJS8+rFPtNHo90UZTe88cZOn97p9dY/f3G9RPU4Jo7cldVdmNrZ0r7Xfnee+HYJuu14
rdntEyPy+hLovYeu97iEV5zbFfwtN6UG81ac81reevXhcRlzTeIzvxkXWV9eXwYrDHRFbKqBZcXT
uTAUe0f+nPw4Osl4qaqd+CzoT22hpPuylNdCY9bCpYnG/9df5ukE8O13UEsjY0Rb1QUntyuLWauE
Cy48FslurKxVHjwwL6Ez7+kqbjLvrWzfExflKjDg1tmIMEuiq1BPJ3zXmqjKVWMemM4gdxC7opuS
gAG4UdRsl3TM7uAbW+Gcw7luDZqihAFvAX9d001rAjW7XKp2bzg3HNHbd30b/V7M+PefR2oN4Gvm
BfrMr98MlEnORiZeIDOaxJPiGvm29gRLIZB3+42n/5PxDBv4n2ut39eL8dy6aK3hrObBTJduVo1n
e/a2Mq3fuKX1Jb6c5b898ReXOVliVbucVkomalLEt+dx1RyJIMb2ZF7NXno764kOgmr47HSgs389
vH4yDZlsOnjd7NXYu59ceUlz2uBGxzC3ideUnZ2fdbr71mT349fEskIvChWPs97madoai6NKJKDO
tgbqo49Wdk/5UEEaq9Kmt7ddFt+jqt+TRXwch2SHavyNiemEScKgRlFGdI2qY8B1CBA7mQljpezk
4pq4e+P42enNy8Io7tRaTf2hTK60rn+nDnooUpozXXT49UP+YRSdXPtkxGJfwJkHTS/ojKdpXIOP
U18CtPv1VU6zwn64xZPBqlHlbCfKCEE7zRvHGZC7p597Siy+rTdHXEIbjIqHthgOhqOYPtKdJNTE
uPv1z/hhwlpvllgr12JHu3YWXn8yudMKjEy86j7PrttkPKYKGT5admcUBGPUFF5//3rrPIAohs/o
B9iM60TUg1cZHrBZmAHOTkqcbowp29pKVAu/vtpPHzJ6Ju5ulY79ELyeKBgSRcy7ROmyT5r0mFjj
jfDSY2W2N1rmXTR21/gaKukmjXS/mV2dAvRbc/TpzmgdzY5Jh0UnWpvy/8nqlKfONEy91gZLUpnD
O+wlzFHEwjlXSt6a3fvKGKbmrkDh3G7RLDXW7a8fww/TBgfhFblO8Y5zuLkahF/Oi5WQCqJ0NoX5
Mp3zlGN/tJPfrKCsh20WIMtyKGhQDjy5xzpLS6wfZPyBo/xoWQPmmuTa7b1bW60/9NEc/C9u6cXl
9Ne3NOUJbLgYC1ympANkwfYox+Hu19dYv8BX8/zJLZ08NumaoCq1pVtXVsu3py6cKpILI75G5oQ3
bgjEwg/X42AMvYr5ljoUq/rJxBNZipsUZaIA5m3VQIpZ10JrAB30dVjsGQk9aFDUg+h+SJOBVXmH
Xxa9Um8PFiSPBV3MAscdQx1Rp1lz5cbRkOAGdK3iMs3olhxxRGfYL/vZWu70xZGXxaQpH+ZKdc6M
BRf1JyHaKAnt3qyvQAwTauwl2fi1m7TuqybcYZ/jh7t2nblsvlRuql9FKpEW9562IDZUtGE5BxV5
62SZuxGO4twTzFHeTDhn3fMUA5G7nydP+ah5qah3YhL1Tafi39Y0YUc+6kP5Xp30kQ3J4kLPVksa
ZPizNyosva8py+qHGITAhV5rzmW2kiGUvG/2JpBcyxKLeRC59Ca/GTUQtnGyxIjvQPsGfWeq+WYu
aIDtZoQxKALZzbfIGlHtzx2xl0XudtuUBtcRo4czbSBmJpQ+RTJ+UGmYgOaMqvPWW50DSGuG6DD2
KUT3PtsWep+cAemKjq2Wj1uIJILTZ2c/qEq+dHtr1tRzVcPk5snSCOdsubPzur9syQE8TAsI6jDv
3K0YaEO2WRUdNOE5dE/rZDNNVdLvSaOrp0dhFag3+6GetuNg9mFppM5VN/b6dQ+VZdiUVmlsB95n
qAF9H+5iiEH3Vi/FREEqbaxQupZXHka3Ws60vFH9vNVLHhwJeLUygKbsWiRbAIKup5L2pJn1hMlC
OnbVlo4RLHsb7tbXTsUnDuLxQhMxoMgGaQYZa9elJJaHcYnuoZBfXbtkf4/3Bu9HglUYXPKuseaj
rk4KVE/Tfm7KOSEsu4rp6y1FqKQTzLHFAXKum7Fx2ZZ6fq05ioo0w+6vwFWq2gV4wUfi4KFF89Ji
elsFz9msaOfm7KcNr/pqjHJmL+te12tVqcazEmeQRaca5l/VquZDLpZHB0fLx6wwqnNNTM0mqtYf
iNvkMNZ2c0hrZ9ECO1YOeqN/bQyzswLyqjGT5ekGuak/OIBAi/wepAxJCU0Nd1KZqdeaiLO+eLNw
YXHHs/JBWvXVTCITlLJcww9EdpHRYRRa5uboNCX461lR9qUzT8duXe6VJXLPGv6qFTXwdFMPFOWC
RxGNVlJvKqlq20wbr8j50wMSwrT9VHKyL6azAlwv6TvvCoS9oD0zegVWvBa9UC+2hkw/IcaHS2qV
QyCj9slQu2zTpkVzgRxgObJxyq8KvrDnSQ4qLFY7MY9R9wn3yRllOW0iNRw10AeMvz7yz6uiB4sN
tJn8sEGb7vHfqBVuwkTWiEyHalsV6bBPhAcYjYCm/G5SaNf4qtbqd4P61Vz0IlTdIbQTD/9M8nHR
9c9IWdnFamoHVECoIa++f5dT2DoDwVvci8jEs99m9oYKeZIfeya2dsSxNCjtFhad/kS6rL1NW+Ed
cMNrziZGOggm+oIoxU0MtJ5gBvS1nvXFGdMzUVjHKkH8OTebpRd8QLm5SVwgp5uReG54cPoyBqRo
ktjQ1+8xuzchMdOE2c9weqes26SlKDnHuvz7admZSbI3XbGpFu+QlCbZHd4na82kIzetZ3kolnQL
kjsYs+FBOjkC35TLZWGhFf3zUGLT44iyF5q96U18xHJA47jPDMSAFpR6WAB0c0OWAR+S5tTvx8Y2
HvA/yBA93wfmMfL88L7ipoyPHHVx0KvLV9ulFZ42jd8Uzvu+keMldAgZxuDx/XbJZbNd864eNZX+
/GjrqFuj9mh25nKh5obdko1oTLrvLhybxngQTyJrnzDx3WDNLlbSBOamHqHRVUOW3WZUstWiV7l3
RsybFpaZXGXDohCLAMxzOyD/uJV5v/C+SVTx61lXr3UN9ZAJ2wcWmcNEOkfPrsCnX+Jjeq/C5dwv
RnJhVtF5DwagsswPWT0GOJNmP3bdaxs00cYRxj6el/baysf2Fjq9gSVEMr1iQU2DmDxDxlOMre5g
tVpXHrtZmjelR3lQk1GX+FBYkaU6rA9LET30VY2Y3R0g2pJqMMljxLFm5yGWiiSfd7Qow1ezbAZ1
k83pnLyr+mq+NtRc7hSlVM5ju4js3SJK56yvMMKEs7u4OPXgZuOHP/LJxeeuizq56+jkocvukwxp
KLBIGIbakxjkgzpKuznSTjA3wzhFT54zS5zEUl12i2VdF0bZcF4v8xB6xIU65dqeTW24RgpyWgjd
fD6S+IQ9tNn0yPv1tDSDkRDFoRFyD6dQ7ZGFRRbFvwHLM/IU9SErqto8qkXVmbciNowvnQbtyG6m
YcMOdqN29oWhJhcUSHYiEpvFmQKyRKL2Mh0vMSHuYVISNALh8IDuForPRNVF9zO7ve3QgRyLpJtQ
oRk4dnAjZx/cOJmLo0jkrPkINdABr5CAbiaFmg+aT9SKWr07dNYhi43uvSdz64j4kFxBtUKugMii
8M5kbC1BS33CZzCrZNgLoGTVTB2HKqmNGG3Zk7eM53Qcam6wafv7wsBOzF6odUeSOpJ068XOso/i
wYHgoD3FqlE9iXoBWVJrzQdmqs+UoJFpl70pQk96802MGWm/2GV7WShjhukILmYKlXcGo2EUZKFp
sZw7phjYXpj9ct0HD1OTOKBFOYdGpb6QzkzSPSly9woBeZNf4nPdQyMBCUwZARuKanXpXm8dUNBd
7MWX2dK6n1o0MDvpWaCn1diSMfphd1oJ/JU2hGPqtVZQWPWDV8kgy+wPwmmI1S4UZ/L1UZ73unIA
RXGHPbv+lDpWvyNXpN02tqI5PL1p2vTpNF2WdjlfJxXRmqnqPRhZ3140jrKXVT2RAZRY5Y40az3g
b8VXGsb79H/YO7PdurF1O7/KQe5ZYN8AyQ25OvWNJcv2DSG7ZJKT5GTPSfLp81Gu2ttaVknHCQIk
B8EubMCwLC5yTc7m/8f4RuQxU2sWdAljjMslNKul3ukSbIQj6HU0qtY3cxOICzIuKrROSfIpMVGE
bePMZw4tm0PdS9ywprN8tueZdIzOFwc3sQ6pX0cutv56X84WmUAyUD4VoukmtuO9N1ZnBob62yrF
cTJzNt/0KaL2ckjTc+mrkz5F20ZlMdkCOPzciuEEm3ibbhEblbF/J2vZXQWx91DCUwwTae0WkA4U
AieH/ja1SM1GzP4pAX0XnBXdmO9rFoSISSy+7GDMHexlvArK9IOfO3il54EN4ZiTbFlLt7y1gJlk
RFfUCje/htIqKOxbssUKjMWY3e25as8IeOo+FfN0mxTGjRVPD9ps7ZVX9MmhKJhjijXLQBKsXMvE
fQSMYo3Y6y30TqDRxbWVsbr08QkujfE6I7MkDtGuxyijfNnCnZfNQw+n/bZmp3vVdLKP8B/Ud8NS
n83aWLabStW3WRYgQ+/7vZX33qaq6vz7kup7XJ7Tp7r2cOgSG5CFTYHV2RHTxtHNR2/Inspymc5T
c0pgOGfoYltvAMFuqr0xcROVNPUdOtCPlkUgdZsP5UZNsDHisSBzUhVniVM5V0khzL1m0SUqErfE
wMtr2bfmVijN2YBVmT40S9psRDbhGdZqb0NUy6MLJdUda+87ATwUBgDYXJWDf+pmOU5Vd8dBNHLp
W9tDBaVdsPoXjVWdK8OSh7EiPdH10+6AalKy6oKdDzQQKqHipd9oqLR4+/CxuNfzFIRjbjYXXuEW
tG3yBgv4VPb7IOcsq+qCZdqkzTueWc4I9x1syN6dXCJyjP77JOClhPrcNqD9J73c51Y/J5HHEeTb
kHgxhBdlRnaTqi9tzL7HychAMMkrGOIkYZvc3QZB9UU2c7odsV2U502L0Z8ZAxmYGaf5STsYw0VT
s6XCkjRdBS0h8r5TT9UOotsUuoM+4sABVUEzjNpgGMTpuK0NF78kLR87Y/b0phZ3zbTEkDSsVDvB
e07+n2iEzSLppdAcLeZQCAAUoZqs2po50QjT0ostofRf5Uxzs4+zhzyIx1Ao9k+wspiy8xQdHlEn
9gFaPaYWxgBi5Xz6KG0SMeyKhIAp/16ZQ3sDJ14CPFJBcZURUWweeibNNMoGxa7T6Cm5gDpqqmTD
WyMfFxUEMFM8C0IdpIJank9QCJeKbbwlywOWleA2iFc5BgfKZNoMhj8WURb3ZX4I1NBOq/xQrlpo
Vsj+Ii974L4gaIJ+E9Q5n202gty9banUkIbN7G9sslkPTqAvlIj7SE+BLa+LAT4LnfJgP4LgccJW
9Nom9VwDRsZszUQlQJsmi0XxAYQWdCuEA2hL73tIriW6dF3m1fLA1moSe4uzHDJX35q+o8WsHxuM
ZZjbcxJOIxsJ6/3cjR68vGme7ynl59a+qefgKTFzkBSj7dXnIw6Pa68r+g+BmwyfB2KJ5DZZ5nQ6
r8WoTvlJQ/uiEj8p9yJt/Y9puYxzNENhsL5mJC1fc8aomIKJIrOu2H14CvKfKeGoZQFJM5k2+x9H
LZHxVQo+hWSXevKyczF0bnJZWbPubJiaaqajsg5Zf/rzukqNw9SqW0XUyYkmG4d7aZ/aPgeo5Uii
BuqSUxVieKe1TstcNsFDJcdhOKPyXADLh76wz3Mn2GdsvvrDtGT9hlqOJM/ESfItK3VMhGweXKL1
VBe02x+VIc6kZhAQDF0fj69Gzjec/DEHL5W098BJ0vO6nUFi0IRhChzslJJ1b0/32Wg5atzX8Z0W
fMiy9hSyAadurPvMBHgkI1aRHatcPaaXVYpuzH6CMvehhXEfn7rw8M45hyeETKlxk9gcWfW9od8Q
v7ZspkQvJiJC8MAd0mXjEGScKU5nGiizODWx3DmDjuMz88/jefGbneyN7ehD/9jwoC+LLD6zMmdb
6/OZ1T7Y3pd5CaKlNbJdTAT0ZZK1VnHTtqaLR6KM1BAt5F87l4RNVTe1dDYY8bhg9UmZRr1To/iC
nlSFyWJwrrpY4ofW32hujRD2bAaLB+DEoRgn2maXCvsr1Q0tUkhiM/ge8rzusvO00fsLPA4aoIVa
4ym5cC8AMcHL16ZehXmm78dp0Z86GgRDmDlLDI7E8tu7go2/k/Pe4QKLx/YMH7B1a5lG81GZzX19
Bjy1PfeGqmClJAGZVyoSHK4Jzzg3rb4udMKou01S6tvcNC7dRiSS2dwNtB1uhdTYFXoeX0GinEMz
AzXL8XwN+YKzpX01wUO6ZG2Fbo/+ds2ZgVElZB2t0OQes6sapcvkDigrwxGqK7kNeEKeVRghWuDy
xAmWhgCelpgeOmhZwPyWZA3Jt256g1Ld0nZ2W6X9Relop6lpfgmWGRZPUuQb4r5q8B/K8kmEkT0n
GU+6jzLXqLDIigpMS+ldnmPj7NudNhXp1uSd24yBiRZdL+buMskJEhkWC+lul+p8YHZpxXZoPPuu
n6ezfEhSP/Rk/ZnQrhOvjRX7NXuY1LZKGPFE0qDWbYb0rkFPBrbVs58629qXXvfQNxy5DmXZpx71
qdRF2jvnl4aUFgkITgXOzpB3bECT2z6od07h2sk2TmPnxDSoNy1Kt678uevaXQHmxg+tphynO9ut
7JA6F9xpw4/VpvO6LWltd5Mra/frYOjxuch9YDJL5kQWC3NkLo5p2eQ0Md9JQB8EwJwMjgaSqjN2
VdqeKshAYzuvZbbgFEBgfTno9lZWugGAx+/yjdMvI/CnQXOMBDmXstKBgePk55illn7TJxjvang6
F3XTDnQWxvrRiJWYIoIqulMPrAzFgxxxHZWDSYvSsZiuRom3EGQS1KPRq74XRVqIG+kv+ocgpgUE
5GoFLemF9gBVJD0nMUOXV7nEEIWLdYrBBjUtGR+tOTQahoJ2WE5Hp9PPV9apv129dpLNQsooK5Jl
k+NMErucUkUVBksuSbwO1MkCGuShImldnncpFtYITExjbhPXzNUVgUGJ2C/m7M2ncCXv7NGdAbcA
eCSNb5rs73o+l2rbYS0FEWeKzUB19CSQZv8ttl1117Hm/1noba7hJo4JUwoaSn32bGyY9Xpcz0Ke
SB1DgNB6Y5fzKc+hIvr6Nlit3/Eyen0UEzxN4HuB3OXE931jOxNV4Pg7ZOkTPEkK1DVg/br30nhi
t7QEqWrCaqg5dH5WmWVzwNLsqas5KHUes3uImRipj7EjIJpfQXM217Rhv7gxreu0rlcWnczSazZP
9j2F72urW+QBLpIFQbNzrqaS848xWNqG1VOJ06QvijtBPrik/GCQi0byoW9zDCuFszWbmVL7YUUF
Ke4/b01yDh6VQiIDEiouSsxNyinykHd/Pvxe64CB9yxbArcBJsPwjgwRholzN62Ar3d9u8mocs3M
3m5wF0/vtHaOW0vrhejcuYZr6iTq2kddRBOkTGCP9ChoHfSRJ8w6Kg3xkKfkqiSwRuk49aiE8JO9
fYPHLaXn6zpr4ruB+g1Y8sv+S4rqO9EKJG1jWcJlbJP8spyr+h1BzHF3cr0KUdWkQgBC4f+OHmPS
kw+VFjzGFNO+JY2IfLZmt3j+jlC98aSHN/5Ox/C4+ft8xbVB6eF/REd31Mbq03G2KkXDUJZX2nwW
gP5zU+edixw3etaL0P0k/5jm+qr+ffnw2FJKZHOrHjA7obrMWWsbjJBVWc3e/pZeuxBhBgA3KAFZ
WEVfXgh4ll3CJ6WDRak40eI9BvT2Mh9kc5vF4p2++SsXc1Al0Og0DPSVx6I0MZHnDRmJi42cCdl0
sMHu4LHz9r7z/H4RKPAAHZrHtovaf826OnqAuifmBB05o+9TcCXjndveA06qWRZkS1k82/nOiWu8
N+ZfuUEmOW4RPRPS/+MbzIhYSPSYA1HRre7VrtEfpthUkYQisYkrob3zQF95x1A94mjAJ7u+Z0d3
mVKLbYuZYRLkiaAqq3fhYBvbt4fI6xeBJmQiJzRhBr0cIg4+vE5lvGIeeNywb3JO5Cmxn29f5ZVH
F5C0oa9qUXeVR728ykAbtVMWj076V+V4K9WfdnrbFh/fvsrzi/Nzx5ZxwWWYBbGc4Co67qDCWy7z
WkzNap7dDSL/2GXqsWAhU25xaglxjXJnZ+kFXkRgbl7rH3LhnpveEFFwujclj1nrbEKsquDaU93v
v428iKhC6ZF76AmP5haiX7tmYL9A1ckoD7WkMj/OtTxpkeJEFmKiw9uPY/3qXj4NEDDIMcH547Pm
u3350A3lQWOseUv8TuyDBK+Y71/iiw6tYT6oud/Nafu1z4tPb1/21+/aRhINiY0xyxt/7ALNWP2b
3Gt58etyz8pBfm4aOZ17S0TSO4P31UvZDk4G3soAf8HLO5xkk5ugsLkU1V8szDqiEqPlgP3OOrS+
aS+fJAsC8k8WOvg6fHsvryPpakGXZh61GrGhG7sBc0EbedkS5bOB+Lzujd95Y37R+AJOwsv7LMxx
0OesaLCfRRu+cq1W81jZB8O2wnky9j1hnevhh464ft8Z+eeu6g4J7QtSgXdWTq3O6m+FoGX59hf6
y93bxBOg9Eblbq5kgKOnPGoAX/NV2kHK82a2bioFs4OcVavlgFYc5HvOmF/G7Xo9h1kCrwieVeto
3Dq0s/S2MmkObIvr/mwJwWFG80O/f/u2ftlccJl1dl3V5UDWvKPXUbqUDlxODBFVbxni5fDgHs63
taPdsQnNIh+G+P/eFc2XX2kgLbgt9Ooit/izBfI3FhptEnoNWr8T5bur5Pqcfhq1aAQJimHBwsqF
G/uZtvXzCEKP1PSJzwpcV8Mp1NJLq4N6yemUwkiVHMwl2CW1tktr+8eA+S0L5V1V8t9/X//Nt6qe
2yxJ+2dv+b//tH+qLh/Lp+74h178Gwzof113xW28+MNW9lk/3wxP7Xz7BPXxx+/Hq77+5H/2L//j
6fm33M310//4b9+qgaIRvy3JqhdkPpev6p+tk5+zr0OfvbBO8vM/rJMk/qCmxF9v2/gF15Pu39ZJ
2yCeitHtr9YGNjLrevAXDY3YOs/gdcNZyb5+3XH8yzpp6H8EhkNiFQYuerVA1n7Hsr++uj8PEYsC
ClrPdXONn8w+NqYHSPUH0Xtm2ID2BWVFaqwAcvHOm/bqVZDoI8+mGYfl9+W4JztmCdTMVfzcns8T
tNHk/rTmj1H3j842DlFHdwPWzQCiYvN8ENn5a4DSzwMeCk9mmYoKUT70NiLctOW0W5Nhe+0PFBL2
c+6hgUbtQ9/NNklNrYlF33B+6q/paBIe14+DvJOzytwt4Z1GdTHGiWmdNrluj5R428nbydyz1Daj
WzNu+h4yUtjKYeo2k2MO4IeNODssyzTsDW+BIbpJemMegBtOlcdHgQJFd2uIndssLfTmLAlqKyYF
V6yodLCIN3ElQSHplCT6jZdJ6s1uPFnfiD/q/IM99cbegykMgJ3Oz0xEUi6uYoJbSRZ31XTGgu/c
Omsf50qnH/FxNk0Ovr4r8vtxLCEqEaxdXdqm6gvs8A2iDU0AAd03NPVLZB36MlJaUCQvt5BYKfbF
I8u3IJHUI8PJ1+ttS0XDbsJs4th7mCgWfYR9BTPVIW7W39c5zc9tVgSx2A+l2xbbIM4w/mtOxuLc
4wwkWRPDxklLnb0/Vw5AsUcbTHi5cbu+kh9pSNdnrVjs5tBW3nwdZ3rZsqIrSCiE20K288w5oxyf
yOaRPKjgsauD6V76bf19LC16Sy0lgS8J0TFfMn1wvo2Ufr8jqXbkZ82Llyaqi2k0yGfVTf8QpBry
OUeggToYi7H2RX1Vi0NtktZ3G7gIKLixYhQh5a+ugZU/tX5YGlOdb0gyHMwvPagJIKwmGCVur6d+
ZkPoMvd60NRqO3MuE+GCFMGMHH0S00nrxmO2w9hDwoCViJ4Wdk4V75M/+GwiUieX9aGpXXHlLMl4
/jwl/dak/F+TyoS29q3Z+cPj18ef5+bnH/8byEQeGydWWCoWZDMHL+ffs7Pm8lf4mHS8XM+kphVJ
+ff07P1BYYcQt79n55+mZ/7KoGmjwzfyPCwgv+Vsf8Zz/Ht+RknrsvHETIW3HaswZYOXM5ohajCJ
MR0ygrcpTc+w5QAxIKJqrAitzrcuMU5iD23S5BU3TtUCNbdpeDbdRSFHExUHPS7Nsi+c/vPvj6b/
15imps0O6Z9X8fvkUf75cqSs/+AvAoLzB98pXzmGf2KHnk81fxEQgj8c9LrrLhILEoSdfw0T+w9W
e46jvoUdiHOp+e9hokHe4ftkFeddXzfXFJp+h7zDqv/zQk6tA+YvhRcOQmz4UKUdbWZVMYuOksxt
03gLJ8oMUy2N6QFKJTEd2gW0ug+Nq2iJQGaPid2pHfPCIcYWMkxRpZ815bUTMT+KCas13Czb9+aA
CCKdDSgHGugnAPSCPULYkSzigkKsCN5LxaI+cZp25hN0PqRI+AlVyrAPsvhuRHA+UYP1hR8aelo+
ktaDiJJMn6U5X8knabxffSZ0q+BgjvFNsCw4CwFXKklfwDJTWddR7pqtDde9rk0jqgo6Gh9wcqer
rgAbeTO6JTRrR818VAUhmCTXQWQfgH+7LUVJQjOjUY1M4KozEdWCVpmSfZL1TRrpY6nTSSmN8pMa
Vg1ZMkod1bppkIuRmuTO4jAhOdbNmst8KqXFX8UzUYVZAuGo7wZiKsyl8N1Iryr6abptIiWYW1Ju
wwAjKDIXnSSeLSht/bAmS4/7mIX4m6AhjxqsXpIMWWUPeRWovvXFEmuTbCCLO/WTqt35S9zgaEzY
50DrrsW+IMWgjliH6uBMZOzp9m3hGxm94Dj/5sSosTbF0izdA9IeFXw2da3+LKYizzeIqkivmel6
nJSzYavtCih7kFm/PHpTxjghWW9G0FBmCKd1W00T3dmCNY5Ah02szF5sPAqWcUgdPj9vPQOtSF61
q7bVI5WBc1JTBdtmCborxUoL9ZxRn25ybSLKr7Tn5dwjWIqNlyKc6WBZk03dozF6aPqpgVHN7ToL
1UPix1pI33+C8GzQiCHqezGGHcK3yqG1ppG6UFMlXfVfNrooq5l1ImEmei6bkrOcH+ZTpQKWdouj
qZi79MkogT+yI1hkHbI3JwNGQZMSKHvgv4dB4uSILJXyL1vThNyPNj0glorkBPJgLJF/BfxvXE/p
UJT7YtLIdu96ZYZjgJRsO3bueJeVnnmrcOUra2PlZUseTJ7xBnRk6MRWju8PXmT8mUD5oPielE3h
kE2k3GU4AfnO6AByM+VkYg7UwKOKNzy/QGDsf0sAN3qo3yaiN1KGWx/5xjhfFdZiQXtf5ta50Cj7
61FaDeOnlpLbxQJVtLjNCvaJt4E3xh6BMA6NfKKT6MH45EPsWjuegM17eAH2gVennNzBjjsny9zN
e6sW/deYTuFdumQkz6NoLG44NJPBrrmEQ28RVnf5We+xWdrOgzYdUEknxD4NQcYex8F8PGUuQE/q
bwe7yFuF4AE5ngLPhMy+NoPvek2TIIibZb7wNL/pNq1luh96M1Of9TFtma+aYJi3rZmmH5Wee3Sr
TQ8xowcfaegazrEG+RwE+egpGWJSNCjCCPxMQssVEFCFT490FSICj2pG63MqXfHQlCyBUYkMIoty
ImvQppJOcK1ck8HmNMTtFhN6gw0Oyfw+CZCbXYpaNJINcFuctlXm1/tlZsyCN/ZaG3xFls8R3DD4
nEbfz99rojum7tzBWz66O8/KK5vdvlTlrZ56GeCiOleP8QBmmAQG8LRIbhYvIkNxzjZ+P5QXYrDR
RU1pxzxnIQW6Svq8L8N40FWzcygZ2IQkth1cJ8cXOr86w7DECV50N5DPXG3bZvaMA8aPkY0Lio5I
Q8HKigMnUn6PnZjiXi5mUH7uPHvkKGLHmfoa+MLud26fTt8a5vZPqzPsK1I+49aVqb+zukJn8z4R
NnNdOTVM9Kiz2uRQYUiQVC+y4JtDF93ZoJnP1anfK8Bbc9IVCJUKIVVoxWPNKaVxlgNUrjjYom3n
aUyTQPmSt6PrbkU+LGSWlLwGXpCaSzQQkgPWEdajClea3bBFYaYlO7Oz02QTF0NDxIYTxMtq4KAs
NOSGEXWVrj7WdGSRmjPeT631CYSO01ZLyNGXM93v73v+i+6i1y7LP++OTrri8T8+PMoeTGHxJF/u
k9Z/+teO2oZwSj2W6gS7YzZFHpWQHxslDVopB3OoQga7Zwr1a1Hlrx21xrYZ/zaR3CCHWI6e8ad/
Uwpt/Y91I8wWeCWmsg//jZ3SkbOUcNvV6UjhhPIAjEKM6S931Av2b5xqZKGgYCt2nVfpGBNY3Rp5
aKUxlveUmwnNSXJ7qmMAdVY7frWMway2gqSh9N0i3cvi6op3srnt1RDpQzAAYfDy85gWsjbNzU5b
6RTVvAVKYU/nWh4MbrdFaKehKGthQek26wEqqo9AUe3xJMdE5fmRMYqYpcNSBNd5CNshLGxsF7Tx
XWkU3oMx5hx38RiJjEyUdnQGZFmxwcIZ/TQUrn8cSH6GCh35LEEnrYUq6vD0ok2HnsNR5YXS+Zz7
gezDIvWmUPoN6n+cDzXCKCTnc5V905CV9Sn0aJDPFng/B6jz1C2WVmwyj1lF207uwp4qBvLx4+T7
z4WhdfP771OU6/KF4//U8TLjj6cvdPTpgCQXrGTWEFa9MNeIwXJozFN0sGmxn/uZgD22Ii1zahRj
37SXqHcKv7kWskCiwOZfwx2fJL7+f+xE/p8opv7jpPR/YTXVtBjl/zzV3FXJCw7d84//mF4omQbE
NgAsfcbR0Y751+xCQi1ka05Ua1gEp3a4cv+aXgzjD4NiKn/NLEJbaj0e/TW7uH8AwVp7kowPSq40
QX9neoEz9WKsIV70KN881xRcYMqsmy/f51onTtMT370st9295AU+94S05wsSU10k/iTVLY+1V82X
qFkD4zztJkK8VBag5DKN8jthZmigrcKNr5Nyij8KelJfUpXX91UmU31rmgMOON1h1uBkpyPhpI3R
P1Y4Gq1QUxrFT91M8boEBih9CO/jcFX3GotmR7Qc+Xe+J9swBjB8beHdGA7YFanrzVpjkXZK7/Ob
jOfWeDAGQTgXJJkg3SdMH9OFi4btBJ1cCXpRwIq4l0ZNIHSkJYZ7D1MiR5fN2Wlnz7lqNmOBGHhL
GRMhXySr2rC2nkLVGnoV0M8TbGxjvRdNsCK6XGmI285Gvh4hDQaDOmi2e64nSXlBeGve7oSHjBMN
FRjX553SV41Y6GZHtVrATM6r/KriYLxXnZdl16NhC+ybJHOu9cd+ssplp7KW/XM7dBzgUPW6aJob
EDobHHaZH840vePzOaslSTWNN9wVhpNnEU42P9gtnDM6VKlEJAGpjEvYNgaKynunm5zLTJLL5Oy6
NCOoZrHMZLih0mT8GSRZPK5nKfndxkR3NpbehEOv5fDV9DVhWg2ptdUOr6pDqk2Z/Amcnfgm13O6
HCmIDedALwvD381Vhd1ASdHiPjADZ+8kwThv2gZSDEfRPM4jzQyW9CSInUXfz0IQGbmU6chxtkYQ
3ui5VkTOHCffh7hDwTvkPaMAlWxMF8qB9RW6QLmQrzdL82c3+mBLwFGbRJb1AtuBxy6WzaXekdHW
oV67FwWxxGM1Z0QlihLD8SIS5W4SqLmfuqJGXWkWwn70HP8sCyZZ73kjqZ3LeMg/NOMKcMBSkTeR
sooF+6bjFZeBo+kPpk9B4Swvxi6N0NEVU2hayrt3ccbD2aB30IUx8/UcsQ0t/3Qbt8PNgDhuYese
T3Vk+m1SbHu3di+XrMmelswXXtTJrLrBEZURDtst1dfCT9RZkqZBvo0DLS03Vun0HdGShcS2afZf
Bes+5oC09J7MMcu6E+S44msSiPQaLWlJdBg4cY2oUGsADJFqGufB2sUC5I3DhKa7tkFSIL5KTkYU
pJhAdPIEzlSWpTq+vnZBfJhL7crE2TZgMRJq3hDvoE7EYmIfTgCwhaWepqtScZoQNWazFdVWr2sE
K+BHDpveLb5Qtck/a31fAYvNcvzJsGbbr+jSVxdi6dPCoWAPx8ArIav7lTmW24DKP7bwzAw04vBw
sIa9xuHLEnasR+5S91/bxQ+aLUcEYeyWIG73wTSmZM4RaAlvUVFMiWZ0Cl0Uc0qECtv32j1urGYV
EGfxU0EdrNnNlgDbu7BbKUJpoOoNsSiVN8ugYeoryH2gmVCIpwn7zj3pMFjdqeHz9Pq6LG+TuQuG
EK8nfjphIuofW714HIa0+cKImfStntNfOEhmFI7/SYybFpudGVpT4t6Tu9iQyFL5E9BnR7pIAA2p
ndlj7Dwhb7HQi2MxPK+MgWMISaA1sYKoeJJtjQuuO+BAJsKj8sZxYELlKCaDtBg3Tpw7+zQrA+3g
VrgBwv9/mPiBO/dYYP95gedM2rdPjz8X5dd/8GOJp2EKwNGhJu9SbV1VPH8v8VBo6fCtLGtACfRE
oZX/fX4w/D9Y+mGZ62tRlWI+y+5fCzy9VEBMKPpWlOmzou83jg8vy6xgPNC3rsg120SOxR+POpmZ
o62ABjCz1FfNnWLp2xI58J4y4UjWsqos1v9WtBtiJqBOL/cQaZdXZq8cEK/ogT/1QTEdPFmNpymW
tzH0elVufnr8r+zf1w3wvzfI3MezrIO9EZgmpGDOets/gZOmxWtKTvJOODUd7+zk1SdYBPvTnBrK
O5f65Qmul2KbBKKTB/gL2WeeSXYjDMgJhyaXXzo511Gi1end2zd0dCB5viPUR1BkDR4hG0iG1893
ZLhUiY0JbIdFfsy19GLEbabS2g+mpjVRWlTVE5ahMQ3tgTj3yfCGXWF08lNHR2dnG0vxDh7llSe8
ho7xPx4wZ4ijgdNZmDSCgc8jIKSOoenFWlR1ffcIAvY91eer12LDgwWOXgAq05f3nkisTFJgwe0A
il7VjRruag9dX+ZB4P8xhf3z2eqVsQqRyqU7Bf3Fd45ZUeys5hl/IQ7cTlinRhvEd66T+NuWWtGF
Q074db4Qgk2lH8B4a8REJ+lGH2U4e0Mc5O4q2Y45mZliPKO6N+/sOu7P3h4Nr4w5aFkMNjbLKC2O
hZQzX/Ri5KULjULD82SxPSaOePj9kc1Rk8S7tfBBr+lo56/LbPBSP3dDIkVYYOn/3+WeS8rz2zfz
smDwPLIZQcxmFC84c/tHk0MWlK0q88QNV0L0jmJyciJA4n6rZtGeWCWBLSE9+mDLLs788PalX3ur
SJrx6YOh0PJBq74cWaZdK3KFUyJM2KnUoehd7xAkSEh3I8GhV45IjIWdp+lEA/ZLPPsBa6ukrYNy
1VXVEzu76vefOqPOQ+bIs/eY/l9+pMSXjVvlOXMlqS03eZ1Pm7rzy3fmk1dGOTxVtMbUONBUrmvS
z9OJhhYXYyOeyd7QSgAcC1wIHROgR8/MWXaISeJvbz/r9TceTcmM1xXQvOo3WQZeXjFu0IdUWeKE
SYtTiudIChmlqc3vXyWAyGuwpKLlD46mSaIo0KkkgR3iidS34IbbcK44xP0vXIUSjLk2zJkrjt6M
pRxNYypBDGRdPV4bVZFtfc4bV29f5ZVpj5oeRCDiHUGaHYvCNXMxCkyHxIewp9gbqcLePWvVRmma
9/s3BGvRM3kTdNCLx5Oex9HX1eii4fYiB4ImTryRMeeZt29ofSxHQ4AKAlsXBhzlq+NpS59avFs6
OYVl5w7Mk0R0Z0ZOaKq7qVrzAy0EKCOWfz2mwTsT5iuPcsWc0pdeW9toIF4OPt9pi0arEdrYSqRh
7XQlDrXRjcxWvkdwXRej45tEmowRe1V8rgk0L94sr8y9fmIpD0dR7YrBRY9lEVKpJ0NIeNJp0w3v
adFfebMC1oK17Y6uHqX4yys6QeX3fdHboYWTN5y7stt0Fj61t7+81x4htdAVX8x0jWzg5VVMoBGL
iRsvdIiDPlTEzOyGvmwv1TBY77zEr40TMOHID+Br+rAOXl4qsUs1ugoqGWGTyUmQ+OZJqQ9qv+YE
nQur1CJTy4u7Fk3RTifs753Lv3anlNWDlXzMQD2OVK2ozUi3N5lDSpdlT7OLC45Q/UWx8kXffqiv
DRYIvADXsV+wmV+n6Z/2qRLHODLwka+uVVdTLG/njATivIV8E4tzPxnydy7461jxiEdidbGQ0KLp
OXq0g2SG9Eccj+idrZ3IY/Msyxpn+/ZtvXYVehsIfdaAINezXt7WhJ1yiGNphxl+uo3X9eYOlcZ7
ZfBfvyfOUzQcKMbrwAj9o6s4HHeXJEHs25Ll+gG4e/ANpFj/ZxEvy/7tG3o+MLx8q721+sm+m2aP
+ay4+vmLMvO05VY5wbA39Oha0kclyT6jgb3JjNG5ChT1EoqRCrJD6YxWt8VbDS7VaJROiKw9Zl+W
mN9CD6/CEpvhdTxBOgIQr5Ft+5FeooGcQzVeFwljIJkRWEb5GVwXqgqdfvUIZLbNLmY8yDnUi1FZ
YSa05s8glYUVUY0Z69DjvZ0gtZrOXTz3NlI8OZC5LjO7RB6ZZc7X2AXyYLEyXjmOFA8Vmnwb6Qwf
nQ9tuurMge12l0qHfX1fBLLbJXzqzykQtnJrysw5Dzwt4T7JiT2NPT/NN4xtb5UadNqC9I9YnWiw
nCnb6EVp+++4Fl4ZVjg/1o4bgqW1PfNyWBWT8DJqxBQKO9Q+5VB/8QHTnLzzVfNLjr7pVdTL1oOW
LHP40VKRE9va4aezQjHm85kgR+vg10EaNWXRvTeqXrkUmmiCzwll4n1c7/ent59we2wBDlVJmnjF
nqxTiq7xTPee9PriPY/eK3tdD2MFFkeO4Zwajl0IsjAxcBacoqRXe9/U4BA9nhegFNqpxoPNBg1w
kBeUcWS0egAcwzfnP0kCzPaQL8RN4wT9O4/6eXt9/KxpsaEYY51EsLhOjz89gKG27L5inwtowixO
+xrlTBSDDzhoIpAetcbCv2gcRltoOYL2oOqS6bIb3QB9MJ5fM0wyh/bcZEkOYwWm3Ztm8vX30Jy/
TtJ833TcQI2u1G/raJKufBPvM9wHHlFpfu0akGV5rTnfOfmbT2o23MskFcPT7w9DTgAcSUjdsOn2
vXw0dPIyPa1mHg2wpfMSVcWm1DPjsPS59g7++bX7Q9JH/xpVH/CH4xFvCMEhS6IcTjnN6j5yuMCb
btqsepodcempanlnFXpl5ia4D+q8T+oELfWjgY+gySlFstZMBtUcOrR7/5O9M1uOHFnO9LvoHm3Y
l1vkwiSLO6tIVt3AasUSWCMABIB30lPMi82H7DkzzSxO0djXMplMMqn7BIEMeIS7//79jyX/R4RD
E2qp979Iak70xrlRrC2zly+yrgf8xBrFXd1qh3OLjtLG0057aXQwFf7FUmxlhm+o0PGtvVwq5Mhb
xoZ7y9Jb+hBUJrujJH3r3xw/fO0FrnsRTS7fDzY0L1fSSzUX80gy5c4oYhsOV5B+VljsGzLUtxx2
Xgu79CCpcgEpW0Pjy8WygE5knRCQNPysK+Bz9J/IlL/9+eW9sgraP5Iqhke4pJ9mO1ZaWaOlCE9Z
Z1U3QormQJsG7ua/WIbniFajG2QKJyEnQqWm0BNRGaS2cV5ntnOJVZx5eP8qXE24mTB3TZf2JAkg
kFEGo5ka040Z76bInrdpF9lvfLhr4DkJnzY5tctQInkohcGXP4ynzcbrS8ND8OhwKLrVr8Qabq08
uGQM5p0senbZilBfJ+PJd23ndHS9WIaZyQ0W44Bxnq2GmfXIzPSZzOz3l7dYigzeJN1wmRU8CUiT
azDiodGdBmYaXqplCvewr8Y3ct5X3p6DVJ4sjQvd+iWdvD1lpU2xkNCE9HoOoSGHc7Q07kMHy3CT
Otp+o2J6otRZC138N7Zc687j+cyTc2SKVDDztig20ZgFPlcL+8mz3P7CoCp9t7TW8iPHsvgBh8nG
j+FVjgfN33f256352mM76/fFvqQncZqforickoQrXtzl7XLoACzsIFnYj32PXGROev3Gp/DaekQO
aOV8Dr8PP1Z8I0m58NSpNBFyY0qyj3SWfeqXZIkJ2Mbdn5/vldBIW4QZsxW2/7tyR44TFfFjsdhQ
wz4Em7m1xtTfUW97/hcrUUJj1I1GNpXplxsoL1wzCcqJq7KZ2RuN1msTFWP9oRxG/e76BTodCA5o
7IG+/zavmzLXZqWIwKk1u7fKqYNHCDYLEobprVbNGplOYgoH12qgyzSeSS/75UN5GY1HiD4+IJhR
3HIqPISBMW+RVtCpyQK/2o6m9A8AiIL3R2bqXBS6HEr9GL2efPWynzScHWLmmE3hJ95BEttltryx
PV7ZjowUcGRRMiExDU++euoaUWg4xJYwmMo4NJbnAB13nFrZT5Xo9wdoihgES6oIIZSFk2y7A+lu
jjYx00+LlrMgwm8iE2g5ClPvWkoqb2yTV85QEhcaURwL1C1Om0TlshhrSuehSO2m+zINyjPNyMQb
X/RrqwQcXjQzQVUw0f1yi3DZottcs+9x+/2E0+qw08WbucGri9hI3OiohQTLkxtOtQKHuoQ8tMEU
9spvB+9ampCv3v8JU/qnxMrTMLB6sufqxsHCqQu9eCabPXNz372YOnxuG6sw/sX2piACUYTYu545
L99a5vY+dzMu9EubFKTKUwSOzvDeqBmvf/Dp58stngIPLTkKrSe3XSlDwb2WHYBLTH5IpZfuQjSh
+9FZlnOghADWjPZSmppN2PhvlkleWZ3bG9cDzi3ix8kzpgxcpIM58glXwnwsW5V+zRkWvKkjpkLf
+8shflxdstZQH/yWtAA0xHpaeVwXx3DewAUfHxgeKM8mB9Lxn5f6PSSyFD14HA6Yn+PZXv5yurMZ
IfAWytbGyKCNdrx6g3bb+5obU9DHMJ+3Iaz0tW+4f/fK5C1ciAkgbNIjNuYf+bHsGCEyQuXEYegl
wDi94oHhkfATOWgI97lxcqCWQb5dZptWzp/X/v0cXQXN3L4sgiWN55OnjuoSm2qyi7jP7XyzJmYH
LFXS8xmJ/BtL/f6tM0zGZcQhI1zV1CffegLr1WtcSloMYwS3ggnc86Qf33++kFzQd6JdejTpPQlb
VFohqZQ8kDun0cabPQOAlfWW8uCVZ8H/mX4pl4KVHnTyCYRNNhOYuY7bpdEf/A6ssNPDAHz3j8PW
J4rQfCdtP+2keH5TOVYbOjisL+bO6ccITCFAbqXc5fzPS60H4suIgsv7UWLqMv/5W9loBiFaaYrl
WFN79ddyqKlCZv3wlbGL+QYdZ7kfM9t690HGoquUHG07h8Ap6SVJgwjx2ESRM03SL9PMOHkNzvPb
nx/tld+Kawa6FGASTByuyv5/lp8wl3DzwF7YEaTRe7XM7pbO0Lz9N6sQkkmfyPlOV2kbXxhFzyqy
LpIdPxs6hqpc3ljllc+VALWmZmt7lQbNy2fBjt7IRG87Mb2TBQYu8ydYE8OjDR39Ruh9pWxHNCQR
BPZA8Q6P1ZdraVpn80yhjHm5htGiHD/anREIxPiUEazziRPgc65dfA5A3m21tqsfpKpRFHeTK89K
Iyt3vvT0faFqe6u92X13nXiN1sxEoAggcp5yiaTfzO7EfTl29IAvSBOY/CX5W1Hr95skq/A9UPCh
Z8rLfPkWUpkkeST4BiHl+k+MzNYXmHJgjFEyHbrhgMzf+Ilf2a5M9lMpXRflWDj5iWfMh5Cl8hO3
qW9eYfm57CFbz28MF7y2CpehtaBA1oZN78vHstFhDkvuo/oMKucTf8bzkAxvfXmvFKPXQAzgiAY3
NaxT47eJLTN7/drFaFr3CsKkf+4z1vigJK4DkLvT+qkSot3Iqm6u4EGXPxaRDYxwjoW68oKseiPK
vfL5UGlY5WLUnijxntzUZxl6AuwJPybJ5b1bBflZ43f9g9sv9huH+itLwcqidreGA+yJT35GtwxS
xKcIPApApjcVziCXmCGpPXh2+caH8NpSlKHQoyAVJKU6WcppgvrvPlzXhN230K9BhhQJYvaxZMjx
z2Hulc/BW+/pFAO5lFHmeLlvBkZ2GNCks2gC1z10y1RcZ8xZb/PRN/Zqzt/q0r6yT2mcUmgl5q1p
4ckvFrlkIKGFQjjpEoYlmzw/+JDL34h1p2+Qd+aRcJsc6Mj8yE9fPpXuva4PJKvM0KUPXQ901gzT
/GNRGu8VEsLgM1eJAuV+fir7dAv6M20/JUq63nTtNoYwi92kUBz/+Wc6Gaxnc7MMpWAG++ktQDc8
Cd6QrBdg/ywTijT2Ku9MwI128nK7TPiYy2C3QPeYmHoFJGLtIzf5tJgp0A+Jnc1bAMLf3+46wWKv
fBCP7+q0gmKX87iYAR1cry4bACKIn+uxD8+ayOnfGTxXoRzvlyoK0gw4Wac/pF/3goHwVVbVFheR
n6kPyoaf/Oe3e7op11XoNdBoPbbZ3ZMbhVOWXZXz6ced8qcvljerp86tn9+9CFsSE5CQC5nHzny5
J2fgyAzWM0BXRQHYRmErFOL5e68tlOos4jL8B4BKfM8nx5vf6r6eNC9MOGG387nXfvBqXDHeeBb3
NG6s66BEwGQayQUpzvpK/5Hj2GqsNE1tJ4Yc4n1vkDV+Ybqk/LL4TYCnjB20v/qViSNWOo6jMTVx
8qagL6YLrL4yNGxjnDAZL+NuJewQ8LzuYOoyuGA6QwYf9VA0An+uNpCg2SvjPF2aNj0EedvfDtYY
TJjb0A865w5cX9Z1UdGjn0bn+1wKY9nleFsd6rHBmMZgbnrY1HwqiuKYaavdVMlg2ML+6S4zT3dt
3PlZ/9mRCfc8RrSH9NDqEToaZ0h4KKUyvqohgs8Lu6hwN5Pt596+Nkux+kiE85weIAaY/qbhUpre
TNEgrss5mB9H12oGRvgwnmDE01XYstWFvcc/ecHq0ZwXec58AkYyU1NVT00/4OzB8A/UR3/JryrZ
OR9NcDxfW227CnxzxyCGKq2qOpu4uiS70MNXgAuB+KLDvsOQPJtcay+jyYquuiIh7mW53RTnhchK
eyO52eElxLx1u3fCCeCGcG2szAzoAtW2Z/gp3LaFl41nNpqr9FPW6anfSL+tAuSTY/mhwlet2AIx
w24m6YamgMtuSPxS/E5/bc3WenRm3Y0bkSURQ0h1HX10vclX5xneNt8zbJ24QEfTAIPIt+SdB5Pg
1h0ljkwKHsAz15ZcxNhbNckGsABWOr1ogw7Wn9Qmpktld2VDkHm0obM38eT54tHkf2ef96N/UIaA
cR9NDHzu8YwY5XaMEsJ/gbQZG6xqEVwMFrTYMa4yWiHkaMFl553tf0uK2n4ck1w2h3So+SfAcE+g
zAOv+1EzCZNcIa9aBPhYw/mYmsKEJlIVyVPQzWNyCJjBv2foJrxtE+GcF/MQnTPkKvHDAt7roJ0D
m+E4X2Yj8R8p4Ss/RocKhcpg3EZuksUp1gGqTncbpxhB16NNq6YzRWXjh4ldV75tq5WEkYfhOupU
SeMbZ5t4FmYStRvsIcphEyL5mDYR0Ot76Y1Lu+1abpyxCrquuqB6ljLRZa3lMbJfYTIfPwaPo2oK
K17497+P4wRZArrPdFlHoVQM90TFAVp1iXGI7WLUCKjfitZp2ulHP5XBN90j79kVk5nIPcCG7Gmi
2FDD6PCbWx+1TbgtzUYCi7SmMKnjsm5d+C5FO2Q72hXLpQzzarpBR+F/zWTulVsd1V6374Xf97um
91E4uF0d+peFHRb6xlPScT56pbXgxBIy3o+yGc+aTe0CK9yWfqSxA/JFUN+hk1Cfs7VFdcb8RG6j
x/HG5HOBqWB1lS+ZHjejIcWzdMOwjdMJLgB+Hvn8VKq5a5gVEk0RfukWY9kz2Dw1lzjrCH1okR/C
w6eX9VlmC7NRXTCXxIe+Hq2N8NpMxWoa5TOkjPE+xTdtiiPexTn0DqxsQNeH+UWLJ9uy7a008LG/
KF0dmy7XZ/Q65cTli4kPvWV2jDFAu5Y9IgpYNOOll5mVdSjyob5sOgmDbOwLfjwcDL9UlW8+EP/V
l7ZnghNzs86DWj62q4apbT+3I3NMexzIu2jnZCsPx9FSyE0a6f6mmAssIiYmCpnAqsgrwLKX02OW
i/R2nP0cz7reXhhqpEVdUvdefZMMLb1fZdTsUzcov1q5m96KpPMYYKrMZsamrOSdpGZRg58hPQCQ
kWQgVrolbNJNFU1dssPN2bnpqw4OTF8uutlEs13buIPPkd72KH7TAxjgck5hw7SDfU5dtMRJcIlq
/XGWyXiXWoNg8iSTofvYuQxi4kDUW18SRnK/SGYKx4vB8ibnq+/X3KjOx8Sh1dmGUXI18/3qja6l
/dmwxrEm/ueg95B9Cm+nZk/cUk9jb3aOVPleeIbPy7bCCuvIqFR3eQDpApGFGMIzW5Hd4FAEJ2WH
Gch8LaNlxHNj5DqKhZfZTbtuqt1rI0/aj/kSQFdDDRd4F342jD+RcMF/M3NHP4h5Qq3xNNRll513
vXQ/VYAxW+lfDKZT/QKW1OLKlHnLhRCjXuI6SpjZWBtNeBbZoRo2A/l8Ha/zrpjPJWaYb0bHEhdO
5kXTpqvt8NzrDfwLarMzv+iFKIC5yRx+MzLk+zzfVP5s3YTRPdy97GmvKHYvRBkXeW/ejPNXI2qy
T1h8QfDQTlhiZ8gHRS28LHO5WZa2YANXJZhC9MfB/ZLTNQ8Gy0m36PKTC8dgVA4qLBZWAECKGfyG
77ffcj3g6BaixcFy2e3IPZZqyM9hRa1U5K5SFGfdbFzhJ4sFk8SIKqzqpkScdVrkd72V62XHEQZ/
sA9n7zBGXfQQmgKrajX7EwAX+k/e1koJGTuXkHfXTjkU7kwMLZ50jWPw7UcBLouQrIwP2BGODABi
uAP1v8iiuyUZJ3djiq67HspJXg994GYbN1uSnYkYPtp0jfJv2ejLBEaQA/675WQZM7tU8cfreULl
d6UA6iQ3S2LpaWFmMgl+uVB3jP0wtaF5Y6GNLXaKORP3y1T6fXnGtg76G6ALObHDYpdeYSZS2Ejh
/cy/z11F7Mt9f5j3WY6twrOyxTTv3MEYujPo3GiqclgGBdwee7buo0h7OF0JnF/OSXma4RzaS4nr
YpZrb58UKtUbIyr1V9n2eriZi8G5x7g3SeZ4qjI3PGDYA54wOaIKyYjBFg4rwfDPl8jf0ghm4QNK
IvS++B+/zUY5GG8QzmeGGWbd7DK7wujUTcVN4Ov09s9LrdnRP6uh3FbX5sqatKD+p/Pw8rZqOBa6
EWdhkBipKeeS72996bDX3T6a9uAQh4s8VfY5U5/LTqmh3v15/VcfFdECBb5VCHmqIdDCzERWKdIY
EKT7rvecT13iTDiQyu6NtsdvuQyPSjeelH4dXuRC+/JRmett7DlEm9wkNICBoczYOPXTO0sUvFBI
IUdUCu0VxG4vVzF8s04Czcllq0bsioDb1zDgCdz25lvY51d+O/Sca70AGRPdhpNqyGKG5dIvaHix
NTZjG/gXBj95Psdh5jvXBLJ8XyxtdjUUQXuBCXL4/c+/3Wsv9NjMQfIAteV0/a4wgporHLryMOnO
5jnB3cajjfrnVV7bIcy+ULVgfggJ0kl+3w7VQial3diQsEvdycBSLuBiMevk/RhcivM0M+hAIKX6
LUWUvTsIWYdIO/Ko2C10Ba585YU///xAv7+2dRWGGzjZqC7Bs3iRIMIi5gZDxQlSOOJqewynrZ6K
/o3X9ntdBLY7Em+QGzgTrEX0l8vkeYj6IGUZQ5X6hvw72DllWu05DjAalKoNryc1Adafx+naryxj
18xCAN1CbHIeqnGk0IwRUmBE9RvNkNMOjMNfRpUdUQTNOL6Qk0+kmjvlNlygMb/2za/p6Bl7vD3d
/ZBwRQ8ZVMMnasjeEoK89tqh7lFaQwWNJOMk/2eMfWg4UtdIh/uYqhou8VPmvBHPXl2FwTtacvT6
4Su9fOuTGHRP5AQGVFcYh1f6yTSntxoWv5cYGFBdnV2otlLVDtdP5h8lBg60PEx9zgdE/BHOg9bw
jJUVAAMlgrsG/u3fD/U/ZNr/Wic5/jAG33Md/1///fXFHDz/xv+Zgw/+4jxBZ0zlkTvzP9C0jv0X
qk9INzQdGLql6/z/5uDBb61KHUQljMK7zE393zl45y+OYhoiRHMqiJTsnfeAbij2swv+ebSv/edj
IFvHITmW+MP/uUsK/EzN3gfXkgrUjRf4jHq3dut1BvvGTuUFlonpgFiwxmoT40BYn8F2FIvxWUlJ
sisL15bPHdglTEFwNbSzDem8LT8wpVx8dnQ0ZhfZ5GSECC7rlJFLbnk7K2v98LzvihJi1tAkq5dw
YblnCBOTz4HXJrcUPUS1gUZjtVvDm7uRmphV/ejbWnyBJWkBBRFKpmcFae0DhYhu3uaSQvMGz/J2
3Pphi11IOen8DjJXf5ukJZQKz+eejpeFTJsN/yFehmeUhpBZ9K38YEd96l0UELhK/E1N6Z11tdda
n1Re6PacY4wjs5yjkj6CqFPg100fJdvRlWm6nyozJW0wu8i8gRJkyLPKC7p0LxIsI6kik2xs/EDW
EZ67hmSOkqBC0L8pGjqk5Aahmfv4EXezbgG5oAKNiQ9S7Vp/gZK4rQPSpx1c4NaHsAnukbRwKjww
MPMg0uUhKJpUfRxxmfWW87zxMhV+s01sWIcPNVgDc7gbA5WVCaRVIyuiayw7faXvbQMeaLepFBKS
6nwaJ09R0coHl5m3+8UvbDGQD5kdNSahaknyPzL/Hm3UgGcdYwoyCvaiqRSsDavBMrDyO6f90Hp0
eD6AsRRfEBk1BdbwQdaFt3rOrJKZjwzMoYkF6viQlnwvO7fgUhmTP1n1fdN1jrhyqDqJs6Actd44
ZQFnlerakjFVNJBqhcym+2BAFlQ9Djmofb70mGL6uJzpFj9m3UX5YV4x7upIdB+OdPfiSHqXhWfr
nUuPPdiDFqCGyjCd6VzYc2Y2V82RGD/lef0xqiu1ei+K/jbFGHjcWg57Ll4E5HlllIE669MlvM2U
mqytokRlx/7K+uYXKm7yIwA8OsLAhZNPz0FQQMKMGTxa9+0RHu4fQeKUkRKbxGTAOz2ETa7RlI2z
fTZ5PRImt8gd8rcS50H6xXKyv9Cm7MQ2zGuQoI0zDt2HaLLh4s4YUjC0ZyVpK++sSAb3kdXq/DCN
Jprv7u/UZJSmtD7BRMfh1j5mMiTXZDXimOGk5ZrtJFE5lpguHpMhbw4UWMf8mDGZ6IbrdOMc06qi
d8PsmYYKSdd8TMD6YzLWL6nZ5rF3zNVyWNdBvun/TuWOaZ13TPGyrkoTbCKPqd8xDezSjIywG+to
46x54jAKUkaUgvLaWvNIo7O0u0EpH94xcEyiCe6TpNNtlPEhO6ai+piW5mJNUbtjuuqtmat9TGJN
I5u9bZjC+EBcvSa6K437YViz3+iYCA/HpJjxo+wunRygoKIjaVbHBBoDUpJp95hY+4M7Zntzzbfh
ma4WioL+4rbQa0rur9m5d0zU82RNXBczKiA74Sx7ER7Teib3xjt/zfUzYFw+hSU+fOoIKsNuqxGU
BtKAjuyuOpYMgiZMPxVrHUGhUBe7sALaHOtcWdO+O5YdpMhLTDDWYoRY6xLTsUTRrNUK/1i46Kwk
PHeP5Qy9VjaSY5ED9R8Fj/FY/MCcshs2icpCe9ccCyTlsVhC/mxe0P+ihMIXAtHMqMsPci2yjMd6
i7lUSdZgKNzpB/9Yk8GRd/zJ1ZxKTe7gaxOnxVrAyWb3uj1WdfxjhYdmxoDh6lr48aeQw8AeTGri
Yeir8Cw71olonsq7hbHphCSlp5Ikj1UlTjIqTIKYd4t9A3Un7Ff5oFJ7rUe5ZWR9Zpp7Ik64w3wn
vTY1drQXErfAIcIewhtctPOxi8sygRxhm6js48VXUd9s2sicvGkbCIefQDKn3e7WST5OutDX0VNb
pBM42J7ghXOBAezY6kPqmAXio2ncdBoyYexmEuDTbPj+XV5Eee/sXb9k9FGY3hLGpSrMJ2mgjrrw
5wJfdd/ubUa7orDClKF2rR+2KaFa0ORX9QX2Bgxsr5CcdgvYCFNTt0cbxAQiVLJamYukahENAbDk
th8Y9hc4J++dqZSAOIw6+dCKpQazWoVDvq2FcK7wZM4E3pyt24w7A+tiZCyY0g6fdOQOD8mCrovu
SNnd8gnwrIikKVlG0hjPqzzhsSPHap4Wm71B3TeD1mupaiBztdNo+OAPi8Dc2mOkVvwCqxyE5+yN
dgHe5DkibqdyXP/IWYKmoc5e1xukauVjINSs4nHIhvSjkXlGe23mvdt9K5RZ8HbtpqmarUi8AhtR
naDWl9tuVvmyX9oxSUDMjrqgSidMf89OMB6VpdQIV9hW92OKu+iefCfECRjvjs2CSeut4M2JuGpW
A3kj6a1k4wHGEzvBXPVX/rn5MRj76H4ujIUNUk7zR22OwbVWZWhSku66Z8/SNoXEaQqci0VDO4sX
qaNfhiqWdCvEUF8zapM/RLPb39pR0oZYtEbLU9Qn7pd2qsbPhSGXK8rEDWVYmbd3pZ/Jj84IRzxO
HfKCfeVyNsZDzuj1ur8w8ajJAPmrsyYCmxcCwaL9pyIIbGSo3GPwOcTfIkobFZdT5WY7XU14gKq1
/2TVVXrgOO31ZvFHsYeCjrV05jN9UfMoDD4KIe8Nb8KROB264tIBIEEtKfSaRxVqeT2miQ30g0rl
fVi06odWyrsXgt7Q1qJnleIkirIi9hPUops+w5qwRCHbb8Za12dLpXVwTpblwRDWreVjOOJV9d50
yuaTZ+bthYHjs9zaSrc/YCl7dEOzST5zPaPNBbrL+U50nTiHXfTjyKhEDxYxTORNFrR1tqFs3E0b
NgkeoFaUGO2GraQPPWMmeCyT5lzOTmtz2wxb87vfZaStY64xTpNeZKQxtTMw+VXn1x/p9Tv1h6lK
iwB9SsiFp66b3oF2In11FmXhbJBFjf5n0xK0z/CW9OvLjK+zjecIo5N4MQaZxVVvue1uMYVVbweX
xuAusDqD38Wl9THQC3ouHAvA41BlMxFv8SnvmtxeFPXUoRq2WHSl/WYIFuOHHMLcjAt37eqhnPDL
WOaMqcBIVyi8fOzWP63rYxyLfUuZxyUmUSbDoDV4PWhszMNyXHSDE+uUYjUBzumsQ5Pqqdrjd+0z
dU9TAzBaV9JMnUtHoqutjKshaKR1Bk/Qy8/8aOFi3tIkx885G8zDBBxDbRtVhbumlEm4ryoD5/DE
VenZzPQ3eLuQ3p2vYpofTrmpi8H72fBI5oOe1LBt6cHWj82KZYpWdmWOLXtVkESAflrM+1VwFnyU
yo3yLSwYdZk05Whsqr5v74zeiioeT8unCMpf6ZzlUZiq/bwYknAMetbwotjHPGC66rTdYg2o6wQ/
n1nwyeOYPuSLtxdhF93JJQpvUlmzR/JsmO4TfzW2bZzWgnhLDdSMTe6QNL5hRTqEddOVCbG/4qrQ
udW4dSv4dvt0bOfHMC3z9gMu0UyxV5muy9iv/JXfTav9a173M9sDX4Y2zsOkPLOZ9PC3oobJSVcS
h5u/azn/k3//l72CCf7/CTjuY/m3/EX+ffw3/k7Abe8vyrloi7DGQv7D7MZ/QHTgZANq2Zz0UBsw
/VjnSf8Dsrb8vxglQTQEDQNZi7vqkv4DsrZD/n8UpkLaTjAsqL+/KwV/kYBD2XbW/6I8u6KsGcc4
rVxSnrNmu09jf5TWnZr6L4oW6M4X4VsSPBQ/p2sdM30YWgzqMkF5OnqvOmlxZQGduKbhsTHAptcm
SxdlhaE2gZO6rEcTeNO5g39tjvict/6kH4Iqqb+2vVNfw2lPY6Q41TkD7OIwuoGIC7siNc7sn5Hh
u4e2nZ5ypEwXalDGbU7KtnVRIt+KMnE/Oxi+PjRhc51ZRkTS50U75Y0/Z0mNU9ep8z03oMGHSfqM
JVdZxH4LJtd3AWUhyE9mmI9GSKqM/8N4o6r+drS7/mfiJAJ7KS/4FpL6EhnQe+SKuOtOxUWJE/Am
aYCWbhYs0TZykO4uqYf6B0kT9K2jsQA6Cmc7z3n3IOlN83lSgMl2jH4Gik+6T38uKZ4jWxCV+T6j
ZL9lKKE319Yt9smyf6gMWJ7WLqgwUzYfIq5pmUUXqMobID/O4KFTuTAj0Eb9fpyaOdAXwRQa+nm2
S4l9hC7SkftF4Hg3koHk21FYw/cSmQrwnKFywQOZtfNVTR01u5Qm1zmthYKWWtPPfgx+zvgcJbN/
x428+TH4TX5vDXMU0kDOR3dLdjH2GxCl3pd+6fzoHLoSsRJWP+/cAmeXXniZEzzPTY2qZeoL3MMg
tEwXgyH9dG/R3TnQ0lOfVKO51Gvp5/6FuygSUdjExbxefFHkzFEfYuRhmfkT4ICC8U4lZpQnJeoM
jLeqILpoWsBScRBGAmeyEoreLq2Ei08ICzfbWnpdRzvU8SDqkhBeBENrLBsD6SbeMousH9H/43bK
M/QfC9PTUexGM/VMHML8X+EUNvN2IXtltV6LCQl4Rm83gaoDNHQJ/IRQrignO7MJV5h6hfOk8Byn
ic4wScGZXBs/x0TBxZV5af8IW4RQZ1GgoqfeAf8Rw+3N6tihw2lsRqbpxhjT+4hbYA4+oArcZIid
MfcU5hLrzm0cu/lewG+/YV6yk9tChVO3D3RQdbHUAEz5p/sOfa9Pj5Zqtmh2Rg1ybqtFOXAnkm43
7keJW1p6h2HJTFwgKM2t+ino3mdbs8/0Z7c0uHfXlTFdtNzNlx3pOeqhUPk28CWjtLpdbQx1dtF5
XCUPQd9XX/3CEc9M5MpyW9LXwz7WGnk5FaMJ3S4UKo0w1xDmahiST8lWJkF6xwhO+J09kbvnrUpM
Xm454ouCgXOImpKL8jeZGZm7621hl/sCo4l8R6ufaML2AeiymMaDXQQi3Go3dG8Wumo5n6hThhsX
BrR9FjXsmRhPIH1XjbkfUHTwK3yMS8kVbXad/rFohuGTqms7OO8bAZaCCOYhHGFMc4wxgM8B1OkG
R0xUGT9x3KMMAVhr2CGkwiYXdKDfxUbjet3OMUe7uDXHSf8IHCXhujQjV4SsqXHZgwVs3KZWlz+b
EwLwZ6eInB+T5Q3frbIv72WSoZlptLsUm4B0colbE2ReLMYqdfcIX0zscvBJcWerKnbd7KvbpNWg
JRTqnW4HJzpfDs2QyvuVjI4GzEIuHcO2TH8Jp0rzXVEZbnuxyK6dtkMCjGUn+9LJdmY1NcONiQ0P
30s1cckb6wSb3NDJh2wvM/RXOxR5GWYyyRjYF1GzeFQtyfmX3eqnaB0iyi3dFuqF/TyUVKw32o5G
ICcMgWyMjqQyzm3XTC/nbs4trmR69ndLDe+RyqvZGR9tkM3fe4GTUMz4YhaiF4zGDyKv+gSDI0c/
h5Rhy4Ml5BiSpywwrXPbSFOy0EqFT0p4c7VZuyG4rDTEgYw/VvLxliN+gSkSu9S0ZnBTkVelX5op
9fqfoSSB+UVZaJm+USgrqq2wu1UyU1qWlvdRMbnhnWo8Y/E2NmLaeV7n4hxvN5etqR8iQ6f59Vzn
+CtAcUjIsSjr2TTRPEbBx3ZDZyYA9NipxnDOBjkjluI9W8Z5FRpNTgLuj22ABspYEsSAhhiATs8u
jzSBHmZSK7HTxPlVGKKtDj2SbQH3uB8NssImoHi2bzpEMzVpXF3n5OWDtXQ4SRoJEckMOkXubZLP
bhZhVuFjMOP9RXBOi+6+7ZgL24azbS8HJgYa9yxRTlDutNOhzSv6xCb4dSh7Lxg+bP2Dh0N8cGvA
ZEUlqO2GM5SDdniurEw0Z2Ztg1VPMNK2NmmSu3xRHaiIjU9xts7jqtadey8UX8cBX/khOIeOG1kQ
nWZhFT9W8Wn0NCu/N3eUfL2k3LY4ZRXfl7G3+4/t4ONQN0NGr6486uXdliR0lpJvsgmyy1bxg55h
I1Mln0xhL3DhTEpoZ3bhNRV/vZIL6Xelb7SecUXKwjLProi/Wv/sF7MqKLanlXeHAsC5nDLi6wdN
zX7cKpE5Nm/In+p7EeG8e4GExP/eWm5K176JimGX42MTbPtFZcPtMDv2NzLedPgl5y7JvtJzqYYr
dyi79LLxacCfC3xzCjNuzAifa00YNTE8qucO/P/YTsW4A2zPIOsmc9PFvTCX+QfJLLL1qRVxVOTV
tQ+gkItHMlf2Vs7t/2bvTJbjNtY9/y5nDweQmCO676KAqmJxniSS2iBIisQ8A4kEXqsfoV+sf5B9
j6UKS+rD9Y3wxpZcAwrIzO8/gvWX/mKfjAWF9kFW9oUVErgOYtH3iAQLfkisA/GJban7TDjV0wTS
ydOSxVooJ1jyAcSBNoFFvds1NT7zwLIFJK31O6vSF55kb96UTD9XXV6CddCF0QSNxBtqaI21lXJq
D/gVir3Zw/vP5LqeA/gTxy3r5XOVZ4mxGQ0BLLrWqIl+yDezPaQVVhBbu6iQHu47wWjlpGjLiLu6
pJ7wZjDtKMwzu701CC3Zyd792sy5PEkG8HdXZyXJCfTetSPcRzaor8tIqLIjCrEZI2S0m6keH9pM
Vde+yqcgcxPjpHMYi6spiZ4U1VsMuzV1SOBuFfRzXwifloNFsMkJbJkbrbAnIFK33TmZfWIVsYDl
ZxgOAaMEN3QDTrrpxtgJI8svdjqT9CtswQu3SX+NvFcLzMFt1wT/8QLwa0KNrIFvKHQk28Qcl+u5
LnDbzE5z2iK43RvIv15hx8+9RA1hq+VlWNJ1chU5wB1N2+anGeEWd9KBESFTftR0VrEu25O//z5W
aza86dfsk0gtw9hP7ctBdcT4WcXnvFvloYqU16mf9Nsm0mQI7eceWtCPTZZU5V0TqfkiMrz2Yhiy
7lAVNoefUnfCbI71XaL7E8spx6ehJkN97knjNJlVwVAKPT03BnGncE5tjRoCyYzJgOfnTHccwNtH
gKfTTh/uoafIJOW4/FKMRAkxP0+AHsYUsYBX4Dz4aC57O7cvLVlQP7AWrHAODrWG9ip4GCBvN9Xn
z0W01jgkvvXF5kALoOeoQ1Wt8bx45gd0mQuPcDgQb/I8+pF7bSo2cdfv7QuqYsp9Y0yfIQfLp1na
3P/5aJ4Wq3QXaKb+SnyMDECw6lNa+gqSa4o7vwXPY9rmvDdESYf6baqw/mELCPrUQqVILdEnP22p
mbWINXszaoJGtmbmdO+iF+mhtgTg4WjXPpTApNOIkPvrkm6mod9owxiiCspzHrJseFtAUMOq6rUt
1NnChmE8ZrQdMNEUdqjluY1AkPz/zWBOlHoM8/ietYmMg2/j7P9M9v9a6eifD/b755f/+39+KPBe
//5fFTLWH6h8GOrXfGy0pYJZ98+CKu8PqHGUDyRCEEOEIojR/a+xngx5DlSQ6msIJHQ8jPt/D/Xm
H2QjWaADBCIIPMzYJ/+DgPlVW/E9q84gQ1zfyqxDQKLvOhJ4WNTMtT3S/4SN8sbicBs2KaSC6oX5
m7CNH9/J01drE1fBILIPkQexvHyS71QeQ4N0tJzxynPiDdy2wg8hF4SPSdRtv7v2139++u/boX4U
rfz1TogPCCtZEZFj/6uXwtspG4t30vL8ZNaw6dSswl+/yT98nTVQHjDEBbXBLPjj14ltr2tp14FL
cNsTAmDiq37uhp0nEhwTv3mrb+Gtf/9KfCP2P7zqq6Qe97p7LDGKTHZm6iOJ4iVzYTPWFGFc+FiZ
cgTIhdeEUA8+woild7ZFLM3xzLfo54M4WUzJjuaUVbBINYiwqeKesSseKKdEJo5rwc+Hernzx1Q3
txGVHjLI6koIMvP6/CqfTNHtB92MXyHoWKRByCFdtNqtHzhgcU4GqK0MaM+JPxRx67yn1YL7p8dj
K3dmLe33dEk1N+AlrOxmLlve2AA7+WppKoU5ZvjMUZxPqNTxqvveaZS5Dvg4h/jpkgIy59OIez5m
x1hy2B6jlHLToZt/dUkg5IwgIhhplfsFgorcnZ9Ur8vHhA5I9ossAuruCsk52qtICNwMrlme0jLS
TrvIXaevfCqjbaEzFsLTqAfFBPCOzNm+aOt8SvFuJOOtYkTIdnksgD44eSZa4Pep/eiVNC8GS1Vr
L/3Yup+Y3/NP0WBzoEwtNsONGAGUOVmRDfjoZVkh9NBIyuGx9FDiopXnSlde3nxBR1rdCgaLeCOG
KTsvNcOjgsZyGaAGSL/Hzi7yl6pP0xeemvE5mX0722RLjQg9qkUjV1NB/+wa/VIEi8Evo2srcoY4
roxxC1CPxAu309Max2TTkjnPPQiT6T1BJZiXwuyBmrtYZlxME4hNtDJ/UMIDwzJzdbU0E9DDMg75
XTV2og1I+7c+G1JRdQp6076kvj88qKiYPre5xoacOnP6CpvW3/WEhBY7MQ/TRZdPeG2UYssHIonV
uecrJw4NWZT9JmmU/qZPU/Yq8SFkgSD4yN7osouhxUU7QlGwsUGGeDLfcxIwTtu0rhDCD6l2XoiC
Spk8rRojUNBX5G+XdnUz6LQfBMXSmVHIwCTcjVHHlYTLWMrlRi0oj2mflF/yyU1ekFnE7q3XpfHj
6OAAwBmzcn9dy/gYzKCPFBuN+kQB7SBqxtQ2R8Mgh45iY5UZzWvf9vTETpyrHgnUrceNcCcooXqo
pgDPWUE1ZKRaKtvdGgBHZw67ZABfpbuDA0tTqKW8rUwvOY9QEwgOOrZVb0wP+wEpn/n8RVKNRCE9
qSImYZp2XkCcFDxlBe9YbPHzNl+NpNcJmusQtm+qUZusMEH98qnL5PIpZ9n3w053kq+jVQBHJX3i
PpVm69yIDnUjRccumTd8mBzKkCbSGx2Xnjjj1I8wdciNvNkWSuf+1xvg5rBZTCxqvlXaTz3JLq+g
OOX13GDkC+e64b7x+1jDypTpYK5Eq5YCNca3A1Ct5COnoJqKKZ6/V8UNdEsT8SN8Pr9WPozTJZqB
+c2j4sfbjC1KmYAJmKBeP4+8LWxkxamnIXiURmDiecI2UtbnjiXzSxeRrbSxR5MyMBacrjz4Dlhw
Ws6xtukdM+KOiucu28E/oqoyI5OJMkmajGjVZu4sSGVzvqjLduBrcji74v8r6RnL+AuGnqlyXdNU
GcZxYr4vBreK8pWZbXxq1hgl00gzNxUVQ/02LebiRix2UWwFwtDbmC+Q7xA9cSxryBt3ukLkoQW3
7+56x5oiXG91pnamndpNUM0IXfeytzNFoaEwJwYb6Zyhr5ueDHReQFplymeyPW/CekMyK4sZ5WfX
dmRo1onQkWn7aaN7CA0UJ3REZOUp5iO9xstvdE1INxRKp5WjJMyd9dmFoZZme5hHrzO30nCpU4WT
1X3otta+7mRJlUm0dOmrxd2aoiuggjcsGIDLkE5VUwawdWO5SUY/eQIVSOdTzuTxW2rMNj4SO5PX
VlFmMowzcqkCD6DmbnQsiC8cA+28XcMFrJO88n1FtVLt03llzky2uSH714iujoR09tGkO4v5VCNK
aAAiqmKAhXSq0jbEOGo9VFYVYzB0XRmCf+hvI0A6pnDDonNbus6J6c0JGLorSh2Z7mCeaItoD7lF
41rQGk5yLruEuFMzss7m0S7u9bzwX7TW7r4YnsJQaml93IdTN8QXdun1l4OpNyaB59DjNBWnrUlw
WJKmYdkV6SfNbfSXqU7VrQX6Uwbs7lq+B/5Or0so3zqwZtG9UtRrPMSJnMmEnrSILkjZZtmmxdSY
U2fhti86a9u2GD0TklZE9QvtftNN3ekm1F5nXLMtuJd9Q1hUoCmxE5pLbDCvPyN5SCSJd84wdie5
NyEomZz1Po87Npk2s+mnntyqv4/6Mrn1S1vNuw5l6NccrY4TGE3hGKHbiYVtF6CXzhqj6U61lPD+
IKZEiWwqdHkmc9rgqWAwku4wcPO9tFyNISD3A4edNN3lxBWpw3QUd2g7mKKulEE/2jbBHI2BzeCJ
pEmgvcOm6D6nbdu72CTldNFYDkSmZokB4cyQlQf23n5fkqpWYafKlgfuTeO5huTUNosy2ECycc6H
vWlIbifAEZhij3rpp4Ui7HxlS1gBKOSD74yyUV1NpSXKc7J7F/YUMWP1bVq/fbK5+fKdu9TFzUzq
2Xuim82lUQP+cg7wO1h8GadfHOku6mDF4/ylGjN9BDS09GcIG/MJn1h06QpzdPd0lhVnA9DcGGqd
iSKM3nO4emKb2RxI63E+xVNvDYFeuSN+B0QYiBI7NTY7dx4FdeJkO/X8RZH4G6Rq3fncmWtyuYa3
moWIKF0uKUEgQ76Vw+KDkDAfyhsm7zq/QXteyLPeYOo3D21sWzfCbSd8iKLnp0Oa1OMctONiJk7S
bl/ArTYwATT1eMCYbNJwE/BGYLEqmHTh5WcUCkzOocNdDKvi1lQrDlMqr7NYiHo/kn+lnakZeQpI
mqvRHd7Gy7ShZqS7b1KOnbDMmEw2do6jmyqpKoHw97qTpqJ5Eo+2A8hEjjHGy25cGWw8aeql0ibh
hDMD7ikx6i2oaAKIGORqmvMdAkQfu1k1iPlhKTVxw7Q8xDtyhKl265WbietBOByM+hY0CYel8NA7
6q7cpQOiVQrqgSMukWYUczjTCZvh1jKc4hKFhXrusroVG5vNsQhzzXSTMMs8+bUTFjp+RF4UP1uD
iQ8rsVACs9Ovn3wExGw3IEFOEsQL7kRL1f3XNYcHjaFTY37PY80oSe622HXivuunoPN1kF2td6jp
VAMLMeZK/TAVBZk85eQW0J6J3bQ3i1J9fzFIAP6t30emj2lRlyeFLJM1ZExrZB4WEoqYhGHHfHHR
k7hbsXSo86LCF/3CwYmqpKt0KMRuXLm9QznLnKcjcdiGlnSoTk0Qaq2DCdGHcpcSnGOw7ghpnURO
PERNCNdSjYGLkaoMaw4WzrORMANsuM9bYFZfjyvnpW9chF2EUHrsCTLOfeui9SyNzxUVzaMRUdaz
nWl21D9HU62a5xT1WXtNF0HrXjfCQkhFYzsbMYc7J3/7NkL9DzDxL/wS302T4TN92W+Y84cZscHb
//7X5VvzXHwv+P/29/9EJjzvD4FsAFDizwq7dfj/C5nQ/2ABR9gNAY/LDAXBv5EJU/9Wirf2tpnE
m2EI+Dc0IZw/zNW3hdSA4CVhCfGfIBP+keWH+tlVzmBjC/lxtM40zmxMQt2JW9jdTY866ArMvDx0
vrFsbU/TbkgEQErkD7I0NimCGn8viG/YZxDRt3WusafrdbuNujI6QdaZbukSGd/LElk/5E7+Mplk
93q5i8w7zjL5ViSpveXWLxBljyJ043rawQOLPetEctfio7xcqTcI5KrNA8sw60CMk7rANRzfLUW1
bOPF0N+oWPXD7Bun0Om5e2LWaX7j65AftZz0e7RptbHJONne5qVnHByI6Eep21g3y6J4WWyVPfX5
qArw2xbguDbhWIfSO0NpAN4f67l3IdpoCOy+QluNCPN0Uq57sGihPbRl4t5GZUzPbzK1D62oie8d
Jp80UxgE6AVjsOida9v6Lc0qdYMMzqoDyi61J3fqAQ9kFzWXWOTbC0eXmP7T0r4ePDfwaj0+69Pc
uERZpE7aaJpvZdYUj6Ww409p3joUIGX+dNLCEWW4Z83li6yH4QzNFYRxUZTpY+TmeKWBorw9ATrD
+ZiK5ouy2ZNsiMd3c2y1SxRk49d8GfTzjPSIPqCKihVQJXpBh6w08DUs3oNyciPsaPE+nRUnTWbs
hGPfzIpvhS2KrofIinEwCJKHXpt2Ll9rUVbI7vvmazyWAyRoLs/9NG9uCbF1rpdGcwjXGQfkcSAI
QMJ20dX6pvLEiIescF2ghUHVG+nl2nuPITkUMYL+DWdq47n1KA1lAxj1IuR82z0KzHUHNI3DS5km
2kuNWHO/GFTsBlKN/tWY6P35YlbXFeUxF55ujlsOc4ReNH373iWejmIVpSawQ2OaX5Gggu7E5rzt
y+br1Ij2vipxpjA+59HrgGIiJ9aBbtXNvIia055qiutCcSGyqIjVJs9qL5hdVR1sr4EzWZxOazeo
KsFb8nqu28DQiUxgoo0/SbIWiE7h9rxPhTfcGzghr9CE5q8xyOE+MkzzKhsQxs1OS40eiOFwWHJc
fxvl196OK4ArRaaoyPIi1YK5mdyXtqmtRwIw4jtiT6L3Io66B1uP6wvNH+GMEi+vYX0nK9mYVged
5EZSdKSA1PljbU9xxV6v96eI5bUKSanbPDS6nxziNIammDot2saSj7W1rQb5IdlISRPkkqTCVWAo
H8hs0epdC56BLQDLy/r9nfhrPxVN6Nj8XUNkhO8Nc1LvMo5HfaCxw+uBN+vWg9stLmLyKVs+NUMz
PedxZlnB2OG2X5Nl5uok8uT4JKC0toXbyPZs0VRzU1tZTEl22zVnvtEb5bkUc32L33AgME21Vx0g
131BElboa62Xng1d6V/6xoAdn1wAi6OAUvtF2t0YouKj8oW0ArgcopDUzu1pW7YrRjNCVyzKDif7
vOsShNWzPQLfdsiGqb2YrUeYJyp3mwfDj/nTJtPjd7MioyKD/7rORilvOWs4Z9KyVHo5moYYUR+l
xo4/GQJnINGkrbQ8BJcod4ohgfOM2QLTDov3FdI1DqLSbO4LePhD2QzeRRllTXtKf5c+Bqm0/Rut
6bznipjNPa6w+C0pC5puZdrUB5ezBMaqzipLGnhN5yQtMNn3eH4vAB6NC6NEINTl9AJAZY+sGKWs
XU5BcTXvpUrGNwQq4ktmsnJtUrC7T1U+dk/YvRgRBr3noNZW4WLNwxejar21Q9vpJvQtGqMbsszs
Kk5yueu8BekNXHxzBdVIYkESJ+Vp0XSpCGhDZynE1JBfkZPh21tEm+J0sLLKC3D6tycRTok+aNzW
/sRyI2/KMZuQLbhkl8C6CMwSQ5gI27lnjY6v8YF0D4aoKCLEg3a7qty/qKhuUDO3WZhVsffKaFx+
HhAbv5qugdYawZfDjUlJ2cB3RJcPz1jGVZj6nKV3avG8gzIH79zRZHuam9HyDnCkfyVtcNiyTNoh
69V83kQwSUEnhX7eWlZzQU1RF8g8ytRmxOhnBZlYcyZ6r8fC0frOmU+9Q3mSTHV9lpHhR9xQZpyl
4PMMJ6SbBK6ao4NTS2+dZ/LHzNatuxapz11Zoa2ubCkviXUnKKRPgBBZet0LoxGI05ORQtStFkfj
oWpFiuwl1dK7JFOTg6c0JhXJoDnBY0/DYRLW5ZTfoRVbHhFCxmcRpg0K37veuMzpaPrCz0d1VL30
8sxj9e3xxlVpEmLSmVGfu62/HxKflP6I7WdBnpCh6orsQ4eGDdbTX/rtoHfxXYpJ8Al2PXawmRj6
PloUcXtrJ8NWVtIGrYtRTVMak9H34wK1bWOLakTg0NTxN6OL0inorLxDJG1HzN6NHnpM+FVQA8/s
tRTFcdBPgqgoN+49+qAWD0KyRmb90nme+9B2S3aK7KV9pCIdFMYY0ADpTrUckOc3z5ElltMOFQOq
bm9YAqKozSdVzWuqSV15mxhDwH2WKEGwhGsiqaFHloElk3e92a/Np7NEr57ZkOG5mDaZi5dio8ks
aRmOrGXe0GKAVUWkvf3UwRv0jJ4eEOdU9gRmzG0avbC59N45/jJ5iRlgflz0Tn2VYyFlMJSEDmyk
WDiFds52xFazukyIAimA8ttgdjT9AnK/PymtrD2V2eLcV+3qXUkXr7lWZm0f5sjzv7jCmC+6qKqf
bVJx5WZQsc9saxjjbkTKuKKICR62nIHLrLMzZcU304wQJRyxgKzBO8q5Rz0jqe+KyuaCHDGo31qP
5LDDeNge0LvtrFyMOwFyTlJyG/h2f+2PNb4bJ3vV54J2bnenMlYjlS8XoGd4PJhmgK2byyVrG/aw
qLpWRRaHdpF5N9jwBDpHAPWg8JBY0wFRZPtmKJjDYtE9Z7pcVSpdUolA78p+FxFNRFZ5tZyWmoti
X8uVGxaN0+5lbCVX1Tzqd0liWnunJeC2WmqDpPvM9L82Rqbt3WlRZ92QeWe1ieCqEKirIndsd0pk
aahx/bbLMKbnORzVZaJ75HpNeAg3SMfmIKqa7m1OOanOdjds3ZHPSN8YKCDY93BiO6k4nYo4v3Rh
xm/dTLpwDh6uzGjhed/IGk1mQGSscEgPGIeDXJzxJXba4uCs1b5Mbkugx/02YkQNdAgcHvolxeMw
T+dcUYgwQqPFTssWIqsUv+3JUGBuCiLRoXGKa6tUO7SOMelORbdaXdPyajaVdx5prjfggzK6dxW3
SblxG/yMaE6zT4vswQCsUWJRJNDFfRgzjIh93tQn4DgaLEXumwfWM9CPrrTpz4s0XLB2UqEWWXrL
OG/jadmBaA5AHzHUBN6FLzkQwlfNmHEBJd3o7MzOiA+RUTY7m7erNjW3+Mbkjn2OleLV8my5JApq
2XGgdtE0Drl4UpjUb6ylEWEk/W6HV1ZDbRxF5Hk6Q3MWL01xkqvyyWun5d4wtHpv+lN/3s52dL7M
rbr0JoKJciOaD1mN88E0OgQRhTXvWFKsg2OOCbtHYl3hA8jppTf1vSy8mq6whGDuK8OWwA/eUHUc
lvu0Ww7GOEA+JQDBCB4zYMJ5VNd2rfm35A07HsCTo12YFggbkTnoEin0Sp8GP+kuLIDdq8morTNj
8rsnMK1uJjjX1rOTemnKc3i4PkIVlmr9k8s2tRKLHlJBvSnfY06ue9xsESF1VVulJ14cGyqImoyF
I4rnOhTUb1QrWIxhArQ0HxYyBKexYagRyr5mAXHiSy1vvUvhtGlyUpRDE4duw9AxydoB5fT7Yb9Y
WnSrN9ptxJhFYJen6ScRCrzTBY3D50WT/YNH4+a2LQw4IFfGh5ae3ovOq8298L6UHooZpzcA1yTn
gjtY0jJUwsQRI4i73KIuSm76XKLy9SmbbDZ1V+b7URZMWFNiXs9D6tR7nvYoPrfkZHD4xi+ET2aa
nAZBikS6zM581poJNuhx7FojYCWXy87rh2vh4G/GcZJceEZldBtd0+atLFsXTiLzi6/8t8Z8zfS0
CNCf1d2ejF3cZ5znUDhmE3rWjT4N97EpiMPNyfn5PDa9/dA6eE5YFebpdLRGde5EHNKH2tZBOlX0
ZdTwQ6WGzn5TV8sceokRXcBfm9s6N6fT1TuzJdI0fi4JDbn1nbmRQdk03lnsF9Zjq9ASSqskconC
rpvWbS0g9dWogsPsc9+SaKjryQ3qcHTYaYfpmvXTfWKui6fdhLz/DEkyPefSqfRrjGWjdjd3k0t3
mYs0uAWvR3qAznaii8O2sD4ysakA9ZNvBwiR/UOuHLz2RlE59wvG20+4iHdOD9rEeP+p60b/Tqao
KTY0fBOTNbvwVWi6tVSxKii6yZewZz569Mn+vJ2HWntIrRmvXoEXzfYGhiHQtTEsTWd+4HKX55Pl
g9dqWpSf6fpiBQQ9lkHltJyihjw5n/slol/VsswnPfH8hyWvor1tlbskcwSTiRuHlXTth9Ev3Rsm
ad09oLVnPtI5o21TNUz3JR04pxJgYouRDcPjaK9ibN/K7s16rDaw+ypEDYvYCpnOjqNIRPzGwIlE
c9UYumgqIb+yNOh9z7wqhOzPZowLN72Y+vs5iVG/FUN5ESWrdWwSOc5w1Sz1ocCXHThrUjACpoUk
ckN6lw1iaPzb1G3ggaxgJoOlGKFjYu6XC8SEQ3cy18mUbxy9lNfLDJm3Hoysi3kxQUU1zia037mL
sa2apjkjqhdrVSaUdZ51JP3FbXUjJ3KoNoVvsZaP4Mi1GaGj7ufIZO0b5oPbtdNLpBk131fJKxLC
aWWJnObKrmUVaJVNeiAr8+zR59m493R3rmo/12H4K9hYnh2qmOqtaeHJxujPPK/FBboqUPBqM+ns
R0je03QnYMoeZpz5BDkAK1zg55DPdm6IG/IZVLvJSWreOdwwj5lXuzySthdvYy/HyRfVUXklsJv0
J4j9dOgoNe+XBtZVaH5y6fYaQlgkg6fw3d27M6K2RFi6XFNG3J9byowPOgD3djXZqA8Yqu7rkn/+
14qIvkKywlUnwzdd0N//tn+rV1CwP/5LP/w//X99++P4rV6xxB/+ZfsNV7wZ37r59q0fiz9f/6+/
+f/7h3+hk/dzAzr5yq08rK8WQ9j/gFKuJRM/11sdqq8/2qiM9e//iWr67h9rhTUOJWIuyaxaW33+
RDUd7w/+3fA9fe0tFvr6J3/prUz7DxtxEs1ftkWO9Lf/6S/BlfMHAin+Izof1zJI0/+PUM0ftUl/
Yprk8utHciEfa6zToxbcDgSiEuexzPNDIhz1G5HVP788JX1HkKmr5TNKHHeLjmudNInjiO9jtdTv
313mf5BW/ejL+u+Pjwbpx9f3CVb1RrqEtr4ge+OmMUpf3yRmZhuQ5Tp9uBa2zmj36zf72ZdZk2C+
U4pBbxEsAqOACo38+w1IWdxt6tnxftP4tr7O36qqv7/MkRLNRTHdZD6ugdFgDUOhb5V3k57pzjkZ
/hUTnLvOR+Q6Nbcf+0Krluy7L0QSYCPd9Q1l4bvqtE6I7A+sfkzS3yjf1p/5n77ReiW/ewPC5iZ9
GPETTHmPZ8uZEYoFTd6L5NzOiRe8IE6Truq2b6uZyNHCMtqdXiWyO/n1Fzzq0Pv7kvI0fv8BGrfE
NgFetR3jWLYBBVh7WIf3Jjdbtg2O3bKEJHO183qKyZwcscwD0GjEI5b/UT/C359A/PgJinguJaJr
LgElT4HZ1e+uTbDIr7/fz+5IFo7vv17NkzoRjYpfY+7dR4g6qC85Zr8ph/rZqx+tDYWXpU5vdvaW
DJb0Ta978mg1EkL+FOey4LME/8Oz+5OXXwmbHz68NjGjJQT5FoMrPxt4KDYqWtyPrTze0crQFVPW
AE7bW05VnCd0peEXcJq6dj/48Y9WA6Fiw5uLjNWgtkYqEB1HwRG2PErhr3/cn6xtx223xMdNNnVV
7p4G6Ta6dUsIp89mu/j66YAl3b2ZY6iYw6/f7Gc/xtHaI6jyJdus0faowl3nuk8BzD7jHNfeP/b6
R0tN7+kI1Whe2K9gwpbkIA2NWkoC1W9+jfV1/mGl+aZU/W6loR3dghmeo32teUu5mzqjkduCluU0
ZF6z/A++jfnjPWtadeRNjebuETmIAcdcXemYvIxCbZt0mNTHnmvvaNFoa7mmc5benvSF5T7vZkAZ
2ojuf/1b/OxaHa0aeDs9Y+IsshdoXbdF37nmeWxBvTzktofx89fv8rM76mj1SLy4IRmxwQUDXnDQ
ykW/8mMDJOBDL3/s+q7RE+lcHGc/uq1QiBeV9eQsRFd+7OWPlo+REHbq+BwHPINfAIyoXMNu3d/V
avzk4hwLp8fUrOaCWOs9wRY5v8HsKdSA+vzbtqGfvcHR85z7mt36ZP2iBSvb6tBQwjVtu8xdpuuP
XaCjB9oVMxFFmnL2wKHpZ9fr8QelcTt/8Oc9etAwBZm+rtvuvgENSk9ArhT60Lyc/rPK5X/vy8f1
WqBLrTOIzt1j2AXK6kuB6zJD6fO7vXm9U/5hRToOBp1j5DzlxE/cRnOD5zBG8HBdaot0TuGbSiRG
sZirx6L0zC8wDlP1m5X8Z2ce9+jBQ10ZufUysRQWXtGcJlofIR0Gg+RY56FfwHdQrSZ10juchjQT
tcQuOdiTWd9JkgzHj61hztH2PkcOiCnK631JPR9Bc5O799zC/M398a3L8B8u73HPiC0HtaYW+nsU
+Fh3FwOAfWtHy1KckNXizlcx2aPvjWZNVHkt1NRfEhgoqgvhel72CAOBlPtDT4J99CSYjbQhsudl
j6vUCiYTD2NfGunHllF7fcC/29i8CpZGuu2y1wYsczkKkQ1VA79rbfzJMuEcHWK8ihDEekqtfeNi
kA2cxX9rlKIM4kOXxjlahYoOefCsMnffac20j0n3QdlievHXj7380ZUfjc7BwRBb+7hR3pPNznzZ
61r5sS3gOOujNeMqw5Hq7wn00LNgJIx/IVeqm/vfPCE/WSGcozWuT8HZheq8PfnjkTh4VtfpL6pB
1ApXS57ipkrHptyIxWni16ZcevHBn0X8eE+ZBO3wAHTO3vGicoQhEX1JU5Wl/a7r7me31dEJY7GW
vCX6yd2OrW1snVnGIb08Wvixn/1ogXMiX6+yVi37fowB3Su8C07XZL9ZP3/y2e2jdYv8okRTHLP3
mSDhSAxGFkZzLT52U9nrvfDd48zEVntGWi+UOIAA6onxUMUkv37owthHT7PhNJWlinjZx3DBF+Nc
6Rwt2sTIPvj6R49zkqFIMjtWOphN/yCkysPI9H7XNP+zC3/0OGS6huoo6pd9a6TFrkdLH0jbWna/
vjbrmvAP+4V9dM9XeEaWxdCmPVj+G2MniguLhp9qP0wk9/36PX72DY5ue1O6ssoIeNib3Py3cMvZ
1iCV8mPjuH102w8VRyGSMKY9IRzOgVKsESNz9cFH1jq67Q1UhhGGsnEf47M/S4vSvSB28GMf/TgU
nI06IojYHPbE2UZGAANLcl6i8uRjK4J1dOPbUdwTNgPMg7FaneZwjOcUGBb7D/2s36rIvntmwUc1
SebYsMMYP/V3OJWhIu3Ow4HwsTc42sdyg1TNWArFkXBc8BvaT7M/V7+58X9yU1rrf//u09u4umgb
iiSsY2JszH4Um9b3xw9+9KOHlvYlS0QI0bnyaKQE57vKJ/TmY9fl6JklZ6/TEKL/9dEtsQrgpfPR
j378tNpehPrAkP+PszNbklNX0+gTEaEJAbdJZlKzq1xll+0bYtt7m0mAEIjp6fvLHR0dLrXd1Ue3
Z6CwEs3fv9YpQXrjwC5PH/0bxumtDUL0uRrx9BVRltTGQJtICf6EV8twp7eWkJL20ITi6YL9M1RC
nZFA9DzZcmuvEQhQcVXg4clu20xFQEiUDZAEfq/u9NV14lGuwLzAdTa4VCtFdoVqpIf9nu5MUW2p
EWvjBNiieccNW1n9Y+udera600/H3Uwa94321DYlGJIi/Iorfeb5cKefkjw0fCsDZGIG0uFauIL1
bx89H+500wHR5RqrSXuqJYKEsq4QyDAoPvVrdPZ2iIl4jcreIMGrJ5bej7geeQT0Sr2jfPnDAHa5
Hft1AFutYB24AxaZZYN78R1iNqAjQMMYPb8Zp6uyYU1aq4s528TFBxlwHWZ6YdMPr9ZxzSq0QrYI
4RnMrPmobpJ6BPC8qTe/BSVzFpQW8XheIGybTQn/Rmv2NAr+5Pfibk8dt7rdNgBokBp/wPD4FeXK
nsd3F/jErz9qUlVthPj/lNVLGR9tGb70Tf6eJ/YPXwxz+mkHFBNqb61F5nEC+6+O7iI2EL+PnTn9
FNe3ix4BHzx1av272ugrC9t3zC1/em+nlwJNXASYr7cMj4WEbGcjikO3EVf0fj+o00/nIrRlg9hE
Bt86+YKy2RpJhGqnfisN5nRUuBwZUTmgNm1v9mO/Rt/LSueeze500hzFrNFcGZsBxLelbYto6ti8
d/P6h4Z3K3uSDhggHbRT1pspuY/Hgt6rINevXs1OnS4KTvmEqEqFz7FEQIW3y5corvx+Uur00V2A
1JWXjc1g3gR5KF6/Kqgi/N7b6aNiEdB/cDw7qMcXIOHvQzHe+z3a6aH9kucFsrnTieRBAMB/flft
xHOP/W/91i8rXgqqNLhVLDhJknxot+hrbDblN1dc4h2/jlsI/aMcpEebqLJ76ov+nLel30hOnd4p
ECbkK87UT/0+X5mF3YrQbwb99wz1lwbRqNeQvcbeTrbFXdyvWWdyv2vWfw+hf3l0peALsBYvrVvk
YIFpiz57fSHEWeGqpDYaUPzgJMrmu1mTp3iXfuMUcfqjBUhkReX5lG1jTV92mEaz2vLx6PfiTo/k
YAB3dZVM2Rhcaj265irJky9+z3Z6JKqYxjCiJDiFFVa3kD7/JUAd9RthidMn8WEDgkMwJZcVcuwI
vwdHSJRmv45DnGkTprNoEiCgnQb5bPpjjJNgvzZxeiSqZAYxlNuEim+EORY+gsc+yBe/hzt9csH9
+7Z1+XgRLl2hBjo5Drz+zxzz/3MFRZz50lhLmkDh4bEKH7nVPxD+NJ6t4kyXiJKhsiBOxpNp+WOI
Z6929ns2/Ftvx0AKoAznK8XRKxx/dzYu6ptBrNKr/yAV9/bpYCTNCutZfCghsK87qT9B8eC1wKIX
kvmvozfc6GJpEvT8FSiPOiUil8h+YwVUeQ0tCO69/QMa1IUc9x1TVgj9V7DMrzjA/+TzKSIw+PbR
MzBmBoH74GSB3DoOFnw/HoMD6Pd0p3uaEgRlOJLx4uv6aHtys86DXw9FTffbN6/biEAlyccshkdF
IXB4AkrsPTb75QX/97kuoL9vHw4SMLKRdp4yotWTCBTS2aXXIgWIuLePNiECxAVvx4yxEFn6lpqU
ivqnX4M7HRQuLwCt22lEwEB+Lcb1porCZ69Hu8Gq1Uw52PdwqG1ULQfVg/YJMqtfMoK6wSoUwYIn
gfhOhmuY/YjioAdAoP2u/cGwe9vkVjNwaQGnyXrEXwDOsSa4DWayffRrGad7LgHHqCgsftF5+3vE
Cm6F6M3v0U73nDDxlFr2YwYG18dV62vStn7foZttmvO4kbUSBkW4Q3mal4IdA9X98Htvp3NWuwCy
fW0ukhZUKovtoY3fW3Ze/um/6ZpuimlB6bIC/9lkYO7BYGMiWd8PUsOlXTO7pX7v73RSmOLWrulD
k6mKf1OleA104zX509jpoisSj0pGOVRRKGO4mkdDDxT1yZnXi7sBJogew8pcMIZIvb62M8rJRaA/
+z3bnUNX1BUZApVDyCqxnHZuNwF6gCobv0nazS+JsgAdG9DfbF8DFJKwl2rw24vTyOmjoByi9h/c
+izfEuDyqg85l17XUDRy+qiKQfoc5s1kPG+hJ4/Z9ESLpfJK+lI3r8kiMDPA18aLg2192CDW5sIz
MEYvQtVfVy7tmsPMBsvdhaUNwc4cnYel8Dsdpm4WCk46a4F7Rrts5Bb6xFsVrn59yE1BJUuhUA1Z
mCzKASGI9u02Mai29vvMnQ6aXOwGK2tMhgr1R06HOwMms9ej3fSSqXA7IZdgyEYZv1bUPKlm8NrE
UTe5BDIgbCy6NplEy6CgqlgOQILEfuOhm+iZeD0ENSBkuLcpB6DQmicbJJ/8GsXpmoRgn9WFZMiK
irco38JBxcmSQHo2jNM96zpBKq3e0G8SEFxjK+VHVZHd8xcVb3vQXIcyR9ZuyPbEsJSO4gEzqd/t
OXhWbx9ugw5Vr2uPz6VPBMqAu3gDcuAQJ3PjdYaDQqK3fwHEEobAotFZJKbnqhhB9J+evX7W0JlC
QSlYOIrVhizqkm8dJDVgiIn3gnqX5v3NIkA6741YMUmKtcM3U5RLlIJqPgFDdwEser28dF5+ayz4
kG2usxi+nCGdF9T72gQ1p35jjHTGGNoyIpYk0JkptxFIB4B58MuGZ6+3d8NGUQSKL5mJzqySKM6X
yMODieo5rrthowm8RNwedDoDdxhl13RnzV/NtnaFX9u4eaO1MgCZrGibvqxRJju1n1ZF/ebq0Blr
AG1YACewaPcu1lfQFI1nlMWWV37t7gw1M5/5pqFUzOo83F8JBNpXIoKxyLNhnLGGY3wP2YafNeny
YQSIKOYCzpQeCh2/93fGG1wiNn2nZ7Q8H5drYyAzHJTfnQLA6G+HmgFH5gCDtDrjpo6/RbhUuLJN
O/s1vRs0miD4QXlu2Gf44mEcvAhlgy2I/IYDN2lkoA6fNHCTWThDkx1SfdN076WY/k1Q/2Ysc2NG
Q7Ui6hsDLjlLaDoOuC2u0WkBUWrSok2K5qrV2/JsYSq55qBPSmBfyiF8QYlbNDyiZnw0z0nUyqsG
95L9Vd10F5uXApfloViHGMaoHWgS82kZWGBTssHMCqlqGQwojJ5B7KAhztpPkbYotFZAVG+pxC31
eo1y9rjOWLSW4jrvISoDQgunCV8CpGO3M+X1GB15tOKZi6qm/VwMF7gKKK67PbeMrShCn1vefVsj
IfLHCVTY+jsUesOQxftFcWRW/HuPIC0Bv0bmME47MD5Qrb1Fhb0qwK9O7mQM5lFKhp09g8y3gMMi
zbW+yGky0ifxdl5adVGpGVGEpzlaBI6wVTmLtIBMDYDFOUm2FKBrDt5oXxl6Ow7FOJ6BoInILTSf
xZIC3T1f73vQPkB9TsRRkHneAbMw+f6saN1HfqsQN1pjWvjKZz33WRMX9rOJhx1nqF3837LJ/7Dq
DQghp3N1FWjbe9JnCc7yDiGr70pwx/0Wf9w5PiFoOaD6dZ+Bd50DiUmWOlsHUnkuLrkzKAOTS/eA
1zqTEJKsJwZB/H6IgrAZjl7j2sUv8es2Z2qHJQ/Kqc9wP/Bz0eImDEa/MDrlzqCs7WJmAKD6DOYX
xHemMVohG0hq9tPv3Z0xeQ4HWA0s05kaEgiro4u8KsUmk/ldgVM3h9iuKPIH2LrPQIrrcR4ZHBg4
eH4zinBanot8wxZHaciN239y0TznUeXXo9wE4ow7whWUIIzJNs/GRN3kIfU7thZOm4czMlMQxekM
pefrIQ8SqKQUzFtev6hgb79GA6kxwI5UZwUDARuctZ+yNi9+z3bWrQAbJXMXEYCKN6sfUDpYXfV8
aj0nWWcKL8GfsB2TY1aAt3snsLNCXYedvnq9O3faZdGdomQtsEAgVAA8ttQnQCw8Fwhu3ktHUJXv
BaZw3NGYFIkymepgIX7HbtxpmYWgVDqsuh6FrkrdSD6H0wH8FGDpvNrGTXuNoOchyNTjY+9sdFN2
nECTsG1+R8Fu2guOuGFvR6z7cJS1XudwZmYRmSK/0Zc50wfjoKtUlzEAlNUCqDjgL+0EDJlfy7iT
h6GrXbFPzgKg+/4pkTaHHQr0U8+GdwawkPGuLutGZ6GM5uC6STqakhwGl3fuDv9QV0fd4BfKTfNc
qhhadkU5GOJg1/RpHnVMHxcIEF9QcPYQgCZTH7GKa5IUSnIlz2UQhr3fr0+df+ISgVbStabLKrMG
30Hq4T9MgM7n9/s4YymqgCWxNVa3yzaUcRq0NfAWbdlpdfb7A86wIQnfcYhxmYBBCsxv2wq2+Ay2
zIl4fgLOmLoTa1BPy7qMc1pdsO/1Ig51I2bPSZI5g4ccd7Q+ZHoZaPgIRe/2FbUBP7xax82ggYq0
TYndu0wb0E3XAjaPCZphv4c7q85i2Ok4NlGbYeV8Bi//hrHRb6PuJtDaICDFAj5JNokZ5MtA4CJj
2T/6vbczZkylArRrmTvIN018siUrQEGtPFeEblBshGe3Fx1tgTIrHqJ5v1VD8Q7L5bKo/M1W0c2J
FSvuGaXpu2xcWXlDL7ZwsIYWv0nMjYotjazgHOJtxpu4h308jsHXjOAp9utIbmBMJGvPgURrsyiE
4HBI4qtGQMHg95s6ncjA9VXkSdVliSiXOxARRRpN9fz0fz/9Mhb+puHd3FiyNBvQd5jf1S4GLKwI
HAFQadEeRnisnTu/xb6bIYM3NYf8toAb1vJJH8pwqi8fP0l6v7mYOHNxG1TjMCcVvs2QPduJfCxo
7jfQE6dTAS4xxeDN9iibDcNjZXCUv1va+f28boysw8cYAPZbnmhk8o/zFujnrgz9qpmoGyNTVUct
hCHqMkrGTxqy82yqwtiz0Z0pUON0geRtp3AZjlOJfoifAgGc+//9Zf5hSCDs7W7CbhPAqlulkBAA
wilF8eHwdVcJ4Mp+z3dmPwBp8lxPBmx3A8x519y3Ufnq92iny4qZ4LYaFYIo/Oxh5BpGO/8DlbIf
DYO4gbIK5whdmV+aXcc5DhxH4OplaL0+d2hY37Z7zyDX2Q1ePgd8/RRSBg1Ps/rNIcSNlCUSTPZw
xPkbXSa6HYF0Xbu07rp69triEjdSFl9UxljZqoyC1AjhKiGPPer5Pvr8ssRNlW2ywjnCMgRH+APW
/qYmlDwwpkP7ztv/e3Lzv8djklx6wy8BYSk4W6W0+HSkDdsPA6WdvaoAMTVnbMQsO4cJGJ/HIVRr
fxeAwLzf6age2q/AbwsQl6GFiUSwhYdkzy0IBRuksR/aLlxZCmnjBvl3UeY77OZbZc+dxpybWjjK
fvBWiNsZuqWbrSqhfMwt1HBQEuHyGeYLsb8AT73VT82FU/HSQYM0HrFhEzv+W7PA7IXk50MNsdd+
xP96rO45TFez11KPuIE45BoHdilIPhWwRD7MSZPcsYoVfhMstKZvmxx+h7DH6WiTMfgLJRue4AN7
9PtcnDEGe82tDeTSZHxHzhbS9GvWj++BNC7zz+8+FWeUsTZooQpdm2zQYHVcw6ehwNLckHo4LljD
FzCTSFV6nWEQNyQHJXsoxRw2WQDZxkk0izqDhlx88monNyRXbrnFHpE32QwzJ0Dg++tUs/fa6fdL
HOKG5AA/rSw0800mla2ekaoWH+KyWP+C8zF45/zoT3/CWSKQPIkKpofmNK68kcdyGsxQwcWCw/br
akFF2zub6j/85PHl7/8yOiCeUNhZKrBMqwnKaBuuFOmwQJ2qdo8h5Zs9r52IG6IrSpyd5Eah0ToW
IOgmXzEQeU5gsbNuAGqf4iCgazKKG3SorM8Tp+8M0H/6JZzOHHFkOXfU4B4beBmn60SN4bmPE9yf
y2JWxCtdQOBufvM7hHi2rKooAOoCIEHUuhdfkiHyK20lbpBu3JKhquC4zKIICnZkruNDXlK/zQos
HG/ffa5wFMktLbNKAJKr5609xknltY8jF6nVrx8okZoqFakcStjqhuT8IHrp1+Zuhm7jRI39hEfv
O5RoyXBuK+a1PyRuhg6iCvgBoSY9NhW7jcLgdpB+p3jg0r5tEMQKSYRvJT/qehlu6hHY8yDkz17D
phuhy0NApTce4GOnYPhrDevaBs732e/pTi8lSWPykARVFlWjBop/fR2KzQ8OS9wMXSGjIpiZrTK1
QS5sk6m7IoPyi6ISN0YXbCsu9lpTZRWI20ddxndQyY4nv3Zx5t21JoMdORxhUyuq9czY8kmbpvE7
9iNulK7sE1i9RZcAPT48NAqEetP7TeJulG4r17VoCyykFIQT8At3BITw8J2R9/f7NeIm6Wak83dU
+KETjXBcIjWWagmisFebu2SsHcCwcYZfBVVL7ZZ2hYY+Kjdd4hdII9LppgnEIgJCjASFVj1sObHK
zW2/NoD3+72/s6y3ssshtuEJlJA7bsaekAJ4p2X+PX37zTLQzdIJuVMAnooyo1vA51sCTj0KjAqw
PF9AG+qzKkx2DtnX3IYnidM1uKynJpxByNRyOw82IcNp17Rgf7VRyOYsj3kVeZ3Aw4H3dvTbQ0js
JjuPpw4OpBQsXDAmRO7HUSBuEE8lE995HELVHK3mHEJimeIsxe/6mLixHr4wvqtmGk8cyg5kOKYX
FGz+N/L9P4w1EDfVY5cBEJ5oG09bRPdDQxoDmZTn6OeGesLGygD2tPG0twBAAMv/k8D6+s739qdu
7vykazBQoFSmyw4YGuXrCh5JeyrHZuyOfl3FWVt1FeyuMS2j42pKiTlnq22XlqGk/IffH3DGbzM1
MLrm2p7gENKnNhbLUSfC63gfVFjniwe1mmve2hO94NCWEA6fVkRekXniBhR1NIsRTjl7mi1w3GoU
w6FXzC/+CFjo21cXpQXgwHb2xGqqU97ASYhDpu9eje7mE/smhloElonTzCADgvwTNXmrIH5LFZcp
WSA+TEQAd1qPsNShh9/uQUV8+uz37s7gLRatOZXDdIIEcExFA6F2tYWeDeOssioDSQ/u1qcTsKPs
EW7I5rske+S3snUjeAFUPzD7QlFZoHrmmCxlmaLz+l3eQ/z59ovZUQYBgSUWVpFm38eWP7cl8yuv
Jm7ApmxxpNxrYU8VMRBUapafYHlr3pmP/7BNdDM2ijYDa3oen2WuwvmxtG3VnjfJlDkLozELen05
bt4mn2GipzX+ESGLg+MM1WrardYvb0PcvI0uc+gFJZ5eFF0Fd12N+Ee//e336s4wDD1WWCLPaE56
1VtatTAdjm3uN0oKZwhOtICmNwzNaW7sfIYBmx0AMN79hkk3krjB/yN3s5jTVO7qTMfmE/yqod9P
6gYS97IVe4+znpOOyyht1VqniKT6xeeJm0jsoi2aohhi1aANTFrvujtwvfmRm4ibR8yFUIbWUp+q
aSjTPYQpOQa53m/idsOIlm44cjZFDMtRt7/sRK+fa9K9h5K/DLa/Wea6ccScLwu1CCufQgNTF73M
TprR984I//R0ZxQWlOK4ekuSs4C6KpmDH73qXrw6kpv+gpSI5vBnQFE48lwd5h0x2alcxy9+j3f6
KVU97+F1TM6hbjvEHOtVlncSiq3Yr6+6CTA9xhZLPp2ckxHa64TdKOI5bbvhL4C4hmljeHQrsFi9
JBY6v2QscZNf8DNUeQmV6Hm/oI+ahQo4rePFbxHsJr9qospp33pxBIXrqjP6Edvhd2amP3yJLukL
+xBsatpWHCXiD3UX3ImuevL6VFzOVwiMUGl4J45M2pZmQivUXZdLaz/5Pf/yT/rldLrTdKiV7SGI
6+kKhLoYxc2lVO89nuBlIfqbIYA5nbQKGi3iJZfnVgfj1ZTPc/swRqQoTqhTjfLrot2X8n7a8//H
5vrfzeTv/qiz34k2lndzPSjscdYFEkyqKsX0qWnQ69S5zNdGHQYIbzGFdXzA3L7Wm+mi6x6C0LI9
Y2NdN+1BwbO9XZf5FuR/cb4gdtcRZKubA6+3fVkgtzZ6uGskjfX9POYLlddrIKCHgxJaFQG8sjyp
eHEwE0S2J1TG4Kc7hMnQF39pU7aWHkQTVe013xsgk48bNvSQ123DvJi02Xi9PgMht8zVIWyg+AEq
e6tW6GZpYgMpDskGNHxzRXUjgb5vcWY5tTD8GmXxgmPUd580a7HqraM6/tnqFv+xsYOYjxK5c36w
aCHI0eeFVdkOQyWsSw3hY/dXj0PbyB5WQwmFJD6WRfm1q0ST/GgLC9EPCjl3SBkPoH3V25dLjO5K
7+22HjpAo8Z0WaqRNscIhZP5aceVDTsFLIdUPo/xpSXpLJctbI9s3kNyS+NZJucqtHuL+qqh365g
CejSSOpZ3tfEVvGRVHzhaRnJAauwuI2PcQsA7mGFQXjokN+s+7I4Tgk2h1GKE5K16PFmQ2eiQ8xk
hLqRucpyEWHZiLFEtvYGv1ZfVgcTY2V3SGig2qNtO/ZtmFp5XLZ9jX7Yat/4WZs+bB52w2L5uRxY
FD3wKef8DvrB2EK5u6NGRZyTxVIQEXYZWXWPCo0Yv5euKo2XK8gOEfiZgGqM1VhL+r252iRfl+9D
3FZ9kfYzDoOh36vj5IWu0TpuqeoETGJFHFwwkMqqboH3UcGaXYCgE9nZnjb8ln1/zUIcpLFr2XQX
u6xskrNsSmiQ5bq0BlvvLRjny8oSckJix+a0GIxRD7IvbP2yrqyAzBjK9J5dQ7rMRdoXpWCgxJab
OuIUooy/xhPv+ttk3XFMU4bEruaw6AmH+YckDiOGFdQ0cc5h9uW8fqJNbOQZgJVmve3YQnGqTSaw
1XZcM09zgXJLso1yQtZSArJGlP3OVICaGTNHQj9HYUvjY5mPYf0de59YodO0op+PYx3240NjSSFf
EM8a2nO9RSgTSnrShzd7GLDmjsKOCPF0p3qLihkT9OJhQKctIUQsN3atW1oPr2XQxoRheGsKGR6i
Fo7JBzJNDf0u4IqNt0MOA3KRLcs8hzfEVKL/Ui9yC1Nw4wmq0YuF0wRo51CqH/m0FE1xaIYm/h5y
OehXVJfvZYrbJcxdSNP32z1yrGOM/3MfiB99beb9umV6216anVCa6hI96Uct8JlfFQ3bH6aEFGfC
hrj+EBsbyROJK11+HJpy3R8XxOhZgJtocAPi44VELK/HZeq6nw1ubsrbWg58y/q+Vnk2sISaWzsk
EUtrwQX7Gksmkr/p0uQPKCEPbnCNtP9AAUELoWlYHAsAgoLjCkE0TKTQMOxXgAfxLyqpRHLUChWD
T9FWqu6BFnlFr5e+stspGGARv0o2Q2QGIXRDXonMm/xjOSSFTvU2BWAi1tC1o1ShleN8M+9jaO5H
sk/kmmup1SeIO/L+gw2TqDyTsumj47TWM8bOJYxNeUZ+mpp76ITlDwUmQJfmOF9aPpQrMRhKyn5d
TjLsJ1McCW6r5tumBuD4nBdWo4ghgHb2pYzHRFzDo6rlYcoDI7+XZVLrtOjGZqoPcUdzAveQ4Ov1
qNpxOk7QhgfHaewYPXRqX/RXPiV4g2NICgqc4Yq3qOCzN4d6Dcbu1F2QPAcA7fbmYVhQmHYKtVm+
MbItEnq1AkbHFDoFeY/lUvFPji4cpbUqWZvKdgn7123gYQjAUdsCeQbB+b5X18uEatOXDX46kx/K
YYpWjPe7hhv+UE+YppcDTrzn8UdDp6n4OJd7cguXhcGs0ABZk3xUeNTl19STNacwkbjuPHULa8MD
Cim7MFMJTZrTPBdcbVCMTvF+u6xjgYPGFXqp5IrkGxaKKGcry+sRqrXgsJuqCp5l2Bh2LIW0wXEk
M02O0bbv9WdDdl5fzdO+JJlt+yA/DgvLtzsOg9cjoWNdPeOwl23NoVJqSs5AxxfTTdJgG/Ow4RAl
hia8wqQ35Xk4II4tyvWuLUjdpP1u6JQKbaIAxQtmzKsFJXT7SD9OpGlRkdGJaXqsVtxSXfW4N64f
euDuquEwbwIWHcDFD8NiEnpNObTFH8JxCLq/WLXG6k4quNpRv162qvybq3jH59CC2zae+iKu5jP+
ZWt9CttGjJ9kM5f5zVhUNb9GRapU99YwiLdOGJOUPMKXxPN/dvCSATYfyzq8GmGrLxBBRrELPpQY
MKWbsp42faXrliPayxD1JadRQ30IA/LWsecuSOKbuVXJ55g1OB0EJj3MXwQtVfATUfvnS+j1CigV
tp2nzUTPiH+uP/txIMuRBpgA07nump8aVV6fW5RhhFcSwzM9zMnQbFd06V4bI+ojcMjVR+xqwEja
SQAhoTJ7G6XJyvDptwTSg4dZr3OqRyzWHhuGa8NzMQXsuEB4zkD1fJJRNy/3amebOFZVPYbPbTLE
wbnsA52Wa88OMDIQfAbtolICp+74zdQM27K4BkglnbAXvK8n1H0+lgI0xSNiTvntgv/gfi9UcYQv
WOBsgTV8PdbCbF8aY2BMblFAtN0BCcj/Ko1ZD6KW92XbkOt5hPU1Q52t5tcDElhXSRSL5522gMGU
CXr9C6Hoi4eEBTO+BxWmjGHeJ0lddbDXluPwsAc2Ps1x0qWW5He6DtpPYPbOHyKLIR7e+ZYfq6H/
sZNyOGxtXn2Dn6S+E8sG2vky4vz8qpFmE1hxTGu/HYkJ+fQ60ALlo1ho7SHwhROIg2D1NfgODv0S
iBcG3wo7Voum3Y945hjvA1RI3ep6RKi8Rmi4uE34tM4/ka+BRDfBLet+JAGbw9s4mvb176hrl3Mx
T4guQ5oeyw/xMMkyHdag1E+lwmD4jfdtfjAjjOBl2jabBVElL4TqD42JdHGzMzqZIzJHk82WUbb3
S4vF4M9uih45pOD02NW0aNFUJUrTVRIM+SPTGmJxBCO77iMya1P9DAiBvCtJlc9ZO2zb9hCBgqCP
ZsXF/LUAKmc+tJYt7MDXYSi/2M4U5FtV8vlDzdnwqI3Zy8MCBPs448R6X+WPnlYDfZ4gZAy+cFyF
Ba9CYiQFtmmaQlTRCiXDLY0qMzM46mGgvSmr3aTDYCPcTklr8zTaw/kcT7auM2xOdn2/IBPzmGCy
jcxhXlpErYrwgSVtl24RjIkmRywP47eFhN3miB+XNmVmj06rTKrrDcb7fOm+tjCKHaK1Wq4X5Ojq
vntFGm9LN96LlJWikYCbLNAlmB6a5SVEQVdc5wSQNrsdCyU0VvajhgpwTuhd1U3BdixNSa7CBfnb
LcelqOjkdKKo+02VMsOh4iEADEZ2n7Dq/Sab8IOlEDPQCV1UbJckdstWrD/ll6JK7meepP1A0TMo
JVnZKDib97rGVUNAxDNtl+Ea1waNOdBa8awROkktCgkfR6Lim6COOpOSon/APmOaM6aiUM74zUg7
POhyKFG+ToGCPeukVv09b/USYK4AqeA2kQU/1v0wreeQVmL+QDtiAHTGxX3yIuJuKc+zgr7ocWAl
/xKPUO8cR5HjbCmugkk+bJ3OozMx9cI+4EKTdx/HSe4fQqEUzbTq+2A9jJfji05gxEVNBDKQcTZT
jb3J3hXJbY4hE6byWIgCWvimCdJVovd+HPdlQMG94pQtKTCZeZNGCa30h2bEGSYar1DDiW+o21Zn
1OLSU5zzrjsakjOd0qpU9F5YfTEFy/GyuI4R3S2LNInnkB1bOxBq8RDUjHftFJ3qWAHNddhbFCC+
aJTy8s/FKPs701ks69OyqIOU1kAP4tON1/kQLRKDBLNgVFwVctFYVEYrwV6wmHCTC06AWeAp4iKY
riu8DHmyPTpmykI5HJuttF3WrJhPvobELPOZRY2i8HEZwPWoqHh83CJV/kjmsDiMnO5nG9v1S9fl
JcOWJ8zr8cEirYcRz2BJX93wSi+4+8+3D/F2Ee/uZue3Yxw35BTDPrRi+Yal7tHsgoefFzUHxXUj
u3B6sSqn88fOWJriImdg3zaVL3MarlVw1E35KVmtPcw6+GdrUGfV4172YNa6vConDUCKQF0/Fns8
3fcp0YcIG/IBsd/meTKEXbGGLdna2+S0tBG/bXiSvCosqNJ1q78XAFl/oDjSeiwpkwU0BdNzuMw3
fY+Z4SZeiu1vqmv6eejCuLxiVYnygr0e9+R+CJh5JAv4w8Dfh/cgh9pDLDfQSCzZMyxbhs8FjpzM
4xxoBMynNUptgMhFHoSf47gbD1sf3+POCowBOHe5OYykuMUQN19vJmafMLoXp4bVsjm07TohewPZ
CQuXIC0WGCCODboO2scuGDPy6qqyUXHChwHpliy2m13Gf8dxMT0JJsTNfzF3ZstxG1u6fpUO38MN
JJDIRETvvgCqiizOFDXyBqGBwjwPCeDpz1ey+7RVtqWzfXW87YgtkawiUMjMtf71D75d8MC5ZR9l
tv9Yyr5642zlcq/9Nn9M7HaASDWVRdGFi50FZggT+rf1sJKHuF76s0je+s7SXo35qoNdXnd+VG3T
thzqPpdXK4Rc742xtHpKSuMSNCDGWlmXcaVmU4Yxa0Vj/LCm9pdsjNfxjZS+v4ZzVi0acrIzm3WX
nRwujuW6bBgBabLhW7Kiu27gKVsyt8l3iT871tXseKi4Uewb+6pPnTi4G6xlGA8zzhX2280vhR8F
qzeP15PXyuSZXqzqCM0QlrhsszYjxH6ZS+KLk3pma3XaXr91p7K17zt3cts9XkFrjcnG4KfHxpqD
8oPFyiTITK6ZzHZGm2YKV4DzeB+Mk8qivqTqNmHsWq5bhqtcp+zzoqXb3cxLM2+fiCozFPjpqCWn
d8lClm2YI1LL9/hCxeKi12WWPy4OaNa+qT23OoyKjW9Hj56oY3cilO47VQn3HiFXLq9hhLvOzgkW
GRwdpHrL1+xbmP00jLq1ozVI5vRq6AbX9kOsZjT135aLcn0E7FECXAcS8nY9DOXATpTWihqqrVj6
TwXwi/lQyCI4eiS9A/lURn1wBrewnivmywA/SyOJ9WSskkY8HVT+YTzNBQkw/bTs5irp9Tsfl4rx
rTaprd8PQxeIfCdVZ1GsxLW05iffbPmShJYQyqXKifsqCmK3FHfDppf1qxfnQfmlz1BQ7nVONuar
tUyXAAsN2fQPpJbLYtnXM37FF0FmiebBZ32yB9tufyoQiEdSwN9p3dXZZe7aqbl0i7Swq5239Uvf
hKXv+wnBBg0dNe1L3kUrRSqFNXXPaB7zkRLRXARFUvRvy8Fq5kOTW2NwHIZgknxiW2D6XSfKZX4u
Aome1E+LYHgeTdHNhzaxKysKism5zrok9qMOHsB4s+a5l/CRqAx568DcKOrbuaPD6nyMht5Omxdo
vCe6+KZJRHdh4kW/6lyxjkM4ym1r79eyLMOeANoQIWIyuaTO6bw5rEZTvmg6FnOZ24u/F/7mWWEa
TCocRkMRHY7TaIZH5RiVfp1J7NH7rbDtdOcbPL2aMBmITrnc/Ep+Wsl/zPLQbawgviJl3PO9aCi3
3KLDWm3rYtl4jC+UkI66Gjle8o/BlqW7tcb95L4RQ7/PrG6bIPZYsXWkY3PHyAYeZ2vUrJYI1zD3
jTuP0CpnkybtMUhPZxS3bHQwLW6aLOIgbKu3ksmUfcjTtB53rSUzs58X9DlgGRbCzk2lTnanc2OD
A2VrcYe8YTqWcebX4STj6aqxwe9uA5GM4kjRXT7rPG3MXV2Y4WrsVF2mO72uSyQluwcIYxI/4+ZC
R5JUbKlZ3he342gHKCSw1zHHUuk0areVuB1ETfZlpnq3vO1Gdyhv+3garqe2bfKPol90sW900b8G
S3H3leVSivH7+Pq4bsrro3LxzFuJx85LL3zbDlNcZTKeZKqdsDSqOriEqU9RR8PaRJp5/Uxqol4Y
WrB5DtSk/RKVE0BIhAdTsEQIudYkdFKe4G4tRBm18L9gnmObI26boB5BDUdrC6orZWaZvl/M3G03
m8eJ9wb3mkbcVH42ZUM0unObXTcadhjOgMuys/2cPS6evXtBuuVubtSS48sREwpdU1moRyd1wWTi
gWY/9ElFvNry2FpgzXbltiuYpFMqxCPauM9xTeLMURTgiGGM94l+aUawNc4zuhdSGxcb2tM2ssfd
WjpoxidmbqK/MbgZUPwaklDvvAmzpkjrvjX3FSPRT95Ge/tcJ3JM36VNgmSuGNu2hA1Yea8rEdDi
kAtMJ1CQlAIQRKoiG+DcvkszoA+A5uFQDNPqhGwUS5yFG4C03BXKT9PyejUK9CREZeY890Nbu1ED
vjLfr22ymUe77Sz13sRdPd1PcxZkVzoN6Gv21RQX2XFO0sVJ2XSF/FoYCtvnYk1MNe+3oMUru2i6
7Q3jgwq+1AzOVC3hwjnfXy75YFjeonsr3NQ9MOlxrrFY4DTREqPzsDb+pN6wHky5D9IxpXPRTr3c
GD3VxQdTAcmENLKTd+tYwq9f2jwIil3RxL14bYmtmu9WW+fzXdyQ8/aowVXFNzRpumsH162/ynoI
1OXiJKUdeR522TecZgkndrJIYXaxrxbdRiRlQf6NNgfC2tOMt5F95ePTZF9LzEnKKyqmpSW4z17q
26AFZQ391jW4nbdp/2JLN0vvxBbXcABju6gvsZ23xAOqR+U3ERlOm2F6U6/tgSRY0x8gNbVVxExE
Tp9qUw0W8YbbqI9WCQ7y3i6rji7Cp3zcOX3Q5jQwFLXV3QT6V0SoI8ZhCrH0ccS17QtJ6S5Hq760
yFNNP9VtESxclR+PFybJtNn1sm2Lfem6utsJ8mTGIuz6ak0PVFMlbYGHCRnUyfIU7kXWWbPL0yxY
ruIR5nuEyiMJ5A4fBXvAFT2umEYzyGySK39e3C0CE2u9S/bJhll7xzkWgqI6RYjcc8t3XVVP5cFb
Jqd7UZksSos6yfFGl8RXvHC+tkVVosYqmG+NQzRXnIleZJV9cOGLVqzLsXC0q99OPTksN6dnbmm5
8MzLvSh3Fre5lyorl3cWVxNwNNDxNdPh5EVNkT/rbfbuplN/ch1bTbFw0MB2xR5qjZPkfq2cgcKs
n3A4mBksATapiEmJNGNoD1VQf85WtmxoXKuq7Jd+nK3uMOEfS3HIMgcAIGum6a+GoJn0vUzzOeFY
1Pn2pUiZJTznuWmKg5d4tUUz3LVuTZKy32ePHqUNR4MIlCcPLVt795K2njQ6HJ0Ar2WjvEm/dgDW
MsJbQO/HTwFmrMXb1poa66FJGNc8zkHeDTgCrLoUkZo7XIkRvbV9eUwrplY8JF7rHnpFkefvSUGc
umv0e4k00cYEqKnwWOtVpna29Ed9bVrmQDdUEtq/KSbPG57qMi/6K5W4pjlaE0nnz65t06P79eIj
yWkqawpLJYx109g4+Dxa0zBl762NVMEooAqo9+tU6f4uG0ZkKpW01fx6K2GvRdoeGNFkblljENMn
1vhZ+0Mbv3YBiCJRk06Qz9uVtRG+3e9c3P3Ko2kTdw2pNfItctQyTpdrUwfuZQ9Gbi7Kwt/st046
SnmVFczxotauGN/vUQPbPQ1eDUwPeD8s0jp0vRBT5PpVboWsuVu/HU54VC2xnzjYDsTo7pBZDtMa
v2ZAs4YlAWk6XLullbs+VdK7HJcp2C5bb7HsGkM2YaYgLNyEpDM6MCe/kU4/DG/lgCf6i0q8qbqx
QbbVoZTpFDwZw2BlVyZgfGgLoZM9ZHVd+tdxUtbFk9HcmOtV6GK4sicCcUAr4JeTR75u8iGfVJVc
LXkfFG8oaoGSgA39NeuAFXQF3uzhsJbZ0cRibq0Ibw1/bXdM8ZQODgXU25MBsfqAZag9OFEQYANZ
7SsGOcN0VJXpubGjytv+Yem5aUw8eRKIJBcqWJ9cbjvSqECmxfaG2Qfo1sxKPgTbpm4kXZd1LawY
GDH0bbznxGkIp8WFnft+e1HkqpM3W9mgm3bE2owfTDYF4HfFhDXHYSSqeU1DxwDEMqEUUKbsbtAz
Fnd9NTxXs6fFQ4NpwiAOJ6NWh/5tkUSz634L5jwKKmOK3Vr1pzy4cfDvZB979dFDh2suu7qd3F0y
r219IwZcZsIlLmzn6G2tdG+swXGsA7PFMduVOgkorttuaIHH3CpzPy6K9PfreEvy5RWosjcCl6dx
v31xa+kmn9qiscuj7SJRPNqZWbtb1P79+LrESjp909TSW24czxrWr2sn8/Ymm6dK7bdJagCQgBl1
yKBuYiaS4Wvnx93o3U52NZhoXAn8PPb8Cvlu2oQoIjjtPrNuzztxKGd9CKCv3pUz6eJvbFMkw20/
bk59pYiroyIA9o7RKATjSqL7oLz8E8iJBfwktdUOQISUYNFQ85xXe4ZJBWgDW+ipmTGnSiSw+tmN
VstyepaJ7npkDq083bugpVdPQpDb4H5Qc2lhE5Cp7Mt0Ohm/qAmwDQ24TI5dE1CE2Ox05ZPb92Kc
Ii8Bvu/DqfQwYjAu+U4KPNTeuUJasGLcpIvvRKpGc2D/xMJwLutsfhnzpV1umk1V8h1VgO8tYd7l
09UKILm806pq53uO68S9HKhTwgoXmS4kwydZdrULQM9hy9zxgao4UFdDikDgjtFGhU6d1IKN/r0r
aM0leZOeHD9Ok9XpED2QMGCabQFq0XfpK9gNTrKbZ3LdX+UQEjkQicbAcjGYdRy8Va0dwCaubcZQ
wFxx3zVjmCHT88JGM/53I0bW/fRCt5yAidGV2uNHWrIts0J/hACRh5LtddzCpGwQaYR4y7cmOSyo
Osn0qRfPTz8gjAaZDidD9kx3UdFrZHlkOmy/zRXd8CKdXe+mMDB2/4zocsa58levrpp6KPd28D73
XvvzP6Mxn/vlyNKdl4EGfe9mrzQ9Tyb/of7k3C2nwVAuiDOlDpxSNv1qMNu3A5vlz7LZ/8btiePg
e+4PXbcYoXNRd1ssgi5tsvG6MlaDTdsAtQVMbM7x1FdBJx6WAZQoIgvXsiOgWXqOH38sJ9rxX1B1
zq11kgWgLbN6dWiIAi13GfKBW5h3XUS5xNiOkZs+/vid/oaJ5JwRn/tuWAfPdf0DavpOPY1rE0+7
Nsl8D+k1nRgweGqVFIXLWv9EYvw3vLBzM6scchWbuZAHXxNoMeLZsu+AtX5yQX/36mfUrZY4vEGl
gYR2UX0qeuet0W38zxht594+VMld1SaxPDDrol7v12M2le4/fPEzetboOGPdTL48AHftYT2CsTrg
Gz/+mP/urpyt83hhkCGDzD8ktjVwpM4xfTeH7z979TMStChaF2oN94VODWPbMSCicWuefvzif/OE
nvv6+D3TmnbJeVxSFYgvQ51VJrL9VRDKo0XVhu0ElfkSOYls/1G2nX3u8ZPqxCgMT+SBLFH5zuv6
4S53QGd+fEHfHvS/WN326Ur/wC5U+er685p4h0oHKThXUK8GHJf/vazO6L/1KHz5m9pzav8ia/PX
+Za9dnjS5GU8ZFNKq5Cke6INvyyzm7YiHBUV0W+/3X9+J+ga/vu/+PPnpl37LEnHsz/+9+um4t//
Ov3M//2e73/ivy9emruP1ctw/k3f/Qyv+/v77j6OH7/7w56yeFwfp5d+ffUyTOX47fWTl+b0nf+v
X/yPl2+v8nptX/71y2eA3fH0athq1b/8/qXjl3/9Ik6b23/+8fV//+LpAv71y1NTfSyzj3/6iZeP
w/ivX6Tzq+dAPdGBDAIf5w6OBfNy+opn/xrowFFK2bA2lCdYuDVxoem/fnEcvgTNNVAO3jYg5og2
hmY6fclyfiX1G01s4PgnxFFi5vA/v9rDbw/Jb58Gt+L3P/9HPVUPDbPQgTf97qAgdc1R4BIoxwJy
mbTn8zv88ZHyG+YdmuUAerz2nzIyicKcKvNneRvfn0e/vw2ngfADFUjv3MlIQHCI480ToV/mww1B
zMmxx/1mN9tJu0+h/P9kzYtv+on/XSPacRRRg8zRHCFcCe/o7DSOQRhM3Fsp0fVNbo+7mCZpIQel
rtyMgSMhxVaokDEnXQh0gFmrHpjQXmXE9+gi8sagQR9QV/742FPq6CvPWTy48d7M3Aqj5zQQIhqD
umBmPo/AvpTSjBCo/TIdnPoFy0tdO94tao1B0oqk7E0A5c+a5h7/KWZGQFzb5Dlz1LuTUlmoWpkp
c93PxWo+YyE7s9UuPCIG1oZNmvUczba7zGKHARTVbWQ0ZDD3Q19Xa2Z2XQY6rqLFZqAWh3IoA78L
ladU70QiyHQVXC51mYBmpkXtxu/lasbtrerwmXMjMkRd+xIKKt8X9SOTuAvb63w3D8d5U0EV1oXb
ABfOpl4Xm5mGdQLF7Dj38TRvGlUsWyjlUspQ20YVR4bplAF2jyOc2KdLqQyxlohyFwmwkQW4dFie
iyuUl/aQDBm8ATyB3JRW/4ijt51eVdNsBWFZcOEU7RkE2etKOuU7ryo7/5jkQZHt83aDkw96oJzk
eWD6MBwlvuECvLavRPN1ZZ7x2qnGWhytHDJhyAQW0ICJVcoUXDomiPxcJtbrsiKyMUygyhJ2jlFB
/qVJcr+nQ4ZLcsE9txxC5z3dg8e0QfrZFEK7L3VDki4INY3VEom8dqvrsXMh4myuCPDuh2Q+60+w
LEVxaLN1TA+eqFaIA0XddMwufeCm4IasJSXJuSri+Hrxlrl6haOY1VzBDrJ6oGIbnpkDh6mzyht3
qafpqU16278tW3QCr9Z85Q1JhCzsu9IwjL1uHBhpEXa11kKMdSEKUN8N5goaz8H1txBAYvZo56Sd
NQcMH2L/2h+Tzr9fkrRl+jxUddtcn+JgREntLcfx6DCk7WXE4LDx9ouZ/LbfY3E2V2A8uWjTPCy7
UjWHpF+G7UMwu4LZCx7Ck/2qKga/iMZee8VtV/GxPbgNlMo7mEitFVqMDKonK3Oz6Q4c2nVeez38
mSISuraOOOBU8HttHUofkgXoXZEwMvAyKMm+iaFQZujts9s5WxOfm77K9tgtQCDd7Zx45hslyw46
RMUms8sLrbd2PXaVdP2r3Ee5cLduqCHCCQm4gxsrXGDY5Mm2peVu6zqTO1imDpm6bB0coj4E4Gnm
MZltlIQ7UIZ6fmIm5cFqsK2uyaEwMEB+bmRejaTPFYV+A0vrxCTHRjMe493k2l3LivdzQWmcTh6u
vK9AjeWwbWTWwbOen7yKjLz2aUXTnQV37FlNH0ek+pKH9IhPNaq5665VoOaftrFjOHasGX33r6e2
we3qqWsWr2WsTM4muom+hUaTzyph0goAlra7JqBk36vcz004qBzCUWhSP/UjOCDGhevOVhrcS+1k
swjJRCiCPLSqQA3RUNjJEjLVaZPD1nekmylwO/s+ULmVX21WbVl7lwFsvOu1jK3LZYQSsutzK1u5
O/bUHn02DueNVVidvKjLTJXhpFXsXTG86K/rxG5A7D0+DozhnTyOSs8TK9BcvI0WuDEKsMDD6jpP
cGU9cTMSxSgj8fr8AwYaax9cI1uak/IxAJQz8W0yV3FqJaEhz2j6SaH6/Tn2+6lCqIHLYR5wcJ+d
KirPNDILBh1WZwX+cauW687ujkMv+xsv9YCr/lBJ/MXxfHq9704xJMGoozw/cKEZ6nMnurhRtHQ+
k2t3WybAFE56hjZNA0rgDIztEjtsvNX+WMSt+cmlfq8L5VI13GnFsnOBWBz/PMamsdcZsg8fyijj
cp8b3D3GroHOyrx89+Or/L4I+e2thOspAQDMiXauauF0k+T98VYw6eJ7oKbiJiYk9icX9Od7eboQ
4QaeonSCcvB9qTOtazkoF54cZrMDxNCFUSvejfI9sFkd6abnWFgh1cxuWf3kY/zzBbpKUPsp7PIc
X58LyHyRTaOrbT7GSSb9vqqmBvAYhOfdv3sjeR9N1JNPiSXkuWKYy7dHwgFT9N8tVtyom+anvOl/
9wT+t0r82+wzoonm63hewH9X89+3LzU0o5eX8fZje/6d/x+W+ic/mL+v9I99+bH+8l2lf/qB3wp9
S/4a8GhRr/saCo8mMPl/Kn3LsX9Ft6RYUa7v2No9rePfS30pfyV0V7rQaSlZfX2yR/q91D+1DsJ2
+VuXs4Kfl/9Opf/91iU9X/lsI+wlirmir863EkaX4Gpr3yKjEB98R26HoG3EPt8qC+d5Vf1kTX+D
mv536/rt/fjNaXw0Hpf0Kt8vN4qkbalT3m+oiwTSC+d51IpEHOZA1IfRJ4A3iAleUK5Ell805fte
rxbEfK85tkO9XpFw8GqRbXGVQXzcWZMo9nk51Plv/SqP4V93QN/vc99+TwlYJ31JD+TAvvr+9wyC
ZtvqvGTIq/rnrjHpVep2QZStXfcT264/fwLq1APybqfexD3XNTrT4Ngn7mo0Bylw4LL4FyLXaj/n
unlWS/AzJe/3wMfpyhQzER4ch6cLt6fThvgHuCBD4cLcp+kjURgRrfnmRRT/WQQOvN5OBrQ9c62f
GeH+xUX6PvcRfqzjY6F/5v5R5qg/Si/ryW1ThJmUJ5xlKApGqWt36TbW1z8swL84IE9N8h9OyN8u
kkdEsLCUF9jn9r7j0KO+yMhxgxsBIX3AKPRN6hRuHTZ2PbzPae5TpF+O9eQqaCK7eOv9p67U8gtE
8ZKWDBB2DpO1B00sG9Oo/SrsguLZyzao805mvRkQAX1OTW0/d5msDaLrTT/lVeN0lz++mL+6dzwg
HBPOSUd0boTcw9hmDth20TLb+qbu++KiGpYNDUfR7OtJ+Psfv9+fH33NmE8EpwcEEOLcFFzmTavs
E32VdqC7tppYHUWZ23sqxX/P7Pb0MWkF08HzpW/z37l2PXDKRQ9V00Zmzd0QDmp+CUGz/skR75zg
yO82nVPRwp4JrzOgSjzH/IBhLAwseBsAlIUWkSKWilJ/Au9y9gV6TtSfMbOfVG7ESTXjBdXzFo4i
9n+CAP5p7aF/49HyWHyeduW55D1Rfm9Nsmoja8YCEOv1DvpALa/LpW93Q7a4O4bCP8u0OS3os6sX
rqC95B8lgnO/Jsgjc5ch2Yvq0s0jl9UfxkxbQTOSIhzg917M9sh8GdD8H9x4IaFNS6mAuGx9tts7
OE5IK+N6U89VoQ05NcrzVED3rcRNbyXQqkFM7uirxfU0N8tO5yoJdQz1/sfP9F/deJ4xm53cFY7j
nQHWzkTsbdGgTCsqCF5W1txUOQ6+6QCBIEkC62qzoR39+D3/fN89TYHssd3i4BOcm3lCBrDduhuS
SMmyvVgRqUTbaMurOk8C8j7Q8eoGNkw6J/VPhhV/8cBL5vac5pIHzrHPp1pI8VRHH9cgVVWnWXff
XsM+Sy/cOsnewh1k8l2UNWy4It1nft/vE3rPHaqr5OLH9+BPe4nmFwlO5QqVDsXP2b6/5DTzfaWx
XwBkDvvaQDOE6BnlBnrFj9/q+2qavYS3wm0IB176MCXPm7DSdLMYpWoi1LrFZVeW8V669r8XD3p6
F54ilpPnIHXiDp9d0OqkCKvQu0cdHc8F8FX2Cucv/yeP659vm8+OxV4VCI/S8LwqGx2zaCyMoaW0
8KlmtFgXaGBonGegsx/ftj+vDM4UCfYE1KwDCsrvy4E47+Z0cnkrC73MtCcrzTqMmfb3Ve4jbt4m
GCNlMhQ/Mb778+LgQAP8BumS7IX6dOj9sQrpeuSdguCbQVkFpHrLvV7KuL6ZHYMSbRQ2+X2wHPzx
Z7shYPr5fnjC1m2KXe2cLEa/LZ4/vPUGfcmF7AIgZqnhKk4QG8GrF9NDltltuiucIbtoJnKvvkEw
R98t3fczkPh10yHOD22vcvM7b0WqAms9Z7CGEKedI2H5GVqfxF+x3fMpOjoGMS9u1cn3Hbqc6ph4
SXqbDlUyYHQovOECHmBxVQxJ7jJ9cWooa2I0REDodLlIweVL9FhS3tYFLdde1aO4at0+eczjYGbM
AyZZR55OdRk2aA7ZNtcmf7VMsKPbYbY/dnr1qEqAci3MT/tsCbN1CF6Rvsgz5JIhsO1FMzYlAPIi
dLhAVHlLmsbY75uWnEQkScg0weUkGp2+DVAd5XEnL5HtWJ/jbJFvqdhbJLPC6d6X7TY8QMyRTQSn
W12qzvYet5zYwD3hyPblQJ0hb7KlKj80zciISWd29ykmzeSN1wcKb/Q0CXYGlMoKKxWP3m7Bwnna
GRPbnyGHiA8eM/Pym8xJ7QjQXSpSo4vVinCeGERYxRvqXXinpz3d722ASaYaadg7ILr7pssdZqAA
+bC24DveKoIn3/QVsFloZUgtQkRlThbJ2i3W/bqaAaJlKfWtJfJlDbe5YKzWwL/KLifkNmoHKzED
7szjHOnjoKY3RrQ0B+mSAnJOY+Z9GIytE7Q5CPKjdWhnucems3+ubCcd4I02A+3LEuR7NEtNfIAO
DQqQQVIC2EpJG2lrPXAnRA1pkZ3coI2vN887DO4I1SWHy4lqUauk3AtmpRiDO6iyoo5q9a3BzSLh
HM3zagdEeqK3mMbl/3t2/Q6u1Qa5M+itDyXS6jQEY4RE6BK/aKJAFe4NJnqIirSdL+9g9XjI3vCI
nkIC3c0HM288RX2QLx8ZSxBJb+qxe0jlsPqwvMZWbyB4DP6Zh3TbHdqWAI39mNJM5NNSXmCj142g
nNW8YRORLe1uGpP0aDfr6D+0slNIkfG1eBBlkGT7Yh5zxBRxuibk9WTmNjNl8XXeQDAil9DSdygV
zQMo5lRRGGN3GeVrkdyJsgbkXXmioQSVxFEjZBPm3ijHeYMmt8PbQQvMXSq3KiD721NYzSaYDwGe
DvnOjMr/ZOq5vtO9zgAkwdkl+UwDj2zSTwP6JFlnX9SMvj8k2LTO9qgsxINjGo3iQpeIpXSZrt0u
VQicwgGB13FKNri5el1kvc9yjeQuyVP7KzeegmscW7ntNnTaX1FxQcTr3dka9+NUrsFuU1vf7GXh
+hMWEI51jWbGqWFSxEm1W2p726IqxcYU7k/NWk8lYh5U5HMaztgVDkybfKIpydvwumhiVI8IGfUw
VmvSMsDmVilBfcd2/ZS70iAes7rsYUScsITjNMBpzYbKNqGvG/89Al+mFHlR9vUORwuzV2XXeVE2
d8GXyZn4ZeM0IwABP9pHBuyMSOYWV5OIGO3LFp7Sq9Oq9i789SSUYn+aP1ioJN8NG0spdJi9OiHm
nMkc1W2FUn5tq+Al0PiU0SLa5rrDtzgJUwY5iAtT+B2hMbADoiFJmqcMJ9U5zCbkjDyoYrgpylGu
YAOoxwHXe/9xqA17gr/UxRD1Q9q8EeOG+Uxu2/KLHLfxeaQjJrBsHuRIGl6OTXdip/KkBKBXGNW6
uFFeNNMrn1wO7A1GYPeDQRMuwlJjhIAjC+yhI3rn+L7wMm9g6eeBE2E9YnchMZts0lho5Bepit1x
t5SJ+06YXr9u19geL+Qqpudgg4J5dEeDW76Divn9mjbCZzBXwW2shAOpK0mnDqcDWLhhvQ3FSwoz
5Zb12D5jd918ZowwIKkeGjGx7yMY2JWimq+X2VjrNb1Yem9rrKT3tl/Dd2djll9w9+hzHBda8UwU
AArMFP3mfc7MCmVhnax15ABj3TqTLhF408QXh9mXgxtBGlz0Vz5OU7+CHQ6RLEYfM+6wDVhXHqpE
fMnhp24hk8t+t8hKvRksq3zeUmVvu9RyyDpeSjPZV9i5eGNUjimZmyNZdO/pAIuYc2ST91vdpy57
tqqay3jOtI0f0DqXEX872Byw/XLTFtpUkdPG8jMq87zcxyuLAeMQP0YC3opZMxNd6M8r1FjqqKum
h0iZW5iLLPZqHbu5wVfHMAb0YffiGQab0wJaJzuyvsl9M9h7QDL8jjuVemzpakuZzXSMNy6E1xT3
XbHE667rM3jqwRrHb1bQF1jWNQOgkBn+aTxpRvZfI9t9CxCSRnlL0AimMkO65wldn6rJ7rgbVc8h
vjrzaaDiN+6CexLTWzbJEsvopfLhB85VgaCzwEWng6OssmMVD8zvVFWoT8xOCpeTwJA+HjPqAjdP
e+ZIfLbipvFTCC5DeboEkJH+bed1TbrLyhPDN8OsqYkCa2VRInqHVD4023sGg4zjXK+Ez+6tyv1a
zXE1IKxsCwsUZUMUMlll/QE5gZVH+HHrz06QpOnNZlT7PDtTV+22ZPVeeRuXEI7wUm+osBBMiHh2
PqtOESpi1e5O2ZRR8Ofn+Gsy60ZhswG+d/D7rXlAqspnAaMMKrWpivgm05P7BW3EuC/rrXmuplXe
x8jhkPRBvHwoC0vcWg18Zw688oPyreVBZxauIjLDBjlEGTbuCUwtDlXec8jYbgrLOWmOWZOLMFD/
h70zWY5bybbsv9T4IQ2OxgFMA0A0DPakSIoTmFr0jaMH/qa+pX6sFpTPrK5ImWgvxzW4lmmpq0QE
gHA/fs7ea5N67SuzgjkS19rwo27S9TO+KOsR4s10NhyVxnRKuxbwjTN0n6duKcHXJOUQlJFpyyuL
AW93BBE5PU+wFRss8KZ+Vc+OQZh25g7PI6XSF9TgnTglas0fcaAYrKsG240/6cUSRlbRq0tlO9nL
ZrJofE9V3R4KFe6XvsqLdBePnP6xa6b8sPS8GC7aBuKAXw90oAIC9PICHpC3/IyGEsx4KcxGbEbg
ko5GNoqHtV4iE5fFsj6rWmp1gMh9ucZk7snNUcd5deAV8mi5zl57P1tTVe9GRk6PCsk/E/u5kxBV
nMTGvdGB1/f2WRX1c0BnLPoyGGb7vZu6/FF6QifZRQzEJGFA6z6VydbeiRiKvfDSOo9JM+GexSfg
YIAmVTwQs1tWAUWh8gJLT6WzU0WNUN0hFVDsdEMxLQetAeYrE0UMVyop0uQCh319Up0+pwct01Bx
GIVhvGiLw4YoS4bcvtLW3GFHMZJLI9FR5zp2bnylTYDLXYAh8sLUK7Ovyp07O3DbxaSSkjbaXNie
6Zk52lyEbVF494jUpXe0OgOMmqHb3UMf8RcRxScT1mE7Ow76uGS7zsrKz0ttG/ece7zvqO6XR+H0
yxqMGRkTu0pPc4qwxoFv0Gl69DkqxtHasREUamcWmhEf8RtXd11a6yjMnRL9W6Yn5o1KOkvA+Ioy
FCtTzPrujvH0Ka3kRldLFqq1PhuY8BgUAsqvbU+7bbOYQm3LCTqNQOixM2pa/t3Kdcq+FWTK3SIi
w+E5GeNFg9NX3wHAcvMdFUHqHdCy1yhMSgxeYW5aGJ0rr1lvM40EFKoDp/mOiIjtuhZGBMch7dYF
/+IoTm4s5VHWRXeYc9dAGbBUgNDEIo81jQiezDCMtwj4qdEjdMu0ZefOygPd6JYbcoHG0Yfn42l3
li3MdRcBfynZSVbxwxoydFQJYtZdA3ys31mxondOJktZ7dBN5B169BqTa51Pc9hZfTqHEuJD4zuD
Gj63rbOYvj5iZ8R+l6sfyo2dYLQwG+2aLF+rAHV4iu24FKgb5TiA244Be8R0CCts7D3aCd6lNqq/
jBRDEEBAMo2+aBs3g2tQ89srsHxc4bTJzb0zzjPrgEw3MYc+Lz7i+Dmn2bw14jQoQHdWGqEjdyCg
4NPHvIZsYulhv0xK9VeOiRaI+NeWbTQH4ZGb7PfU5vzbMP7tKaKPZo4/ZGyhySFIXaAdFgD7d3O7
tscsTyFa8OvtKdOaQl2MuK8eM7ecLt22zvE0UPBjlmoAB42uibG6GnnfoqKx7odxni7QmonnUeiK
YwK/TIT8vZpfI8Modwa9LbVfFeUgE4TG2He2AndSJuzUYaNZ813kaE6062XuPC5SQoeZa1dg46wH
kHWCeUrn21jWpK9RFtS+no3zvbVULGxraonbuF7tH73oqfBVhJikxYP40zN7qExJ7M7XwAaaz2RK
DpSDTgbj34xSmCC1qpvybrPIvAwt5m7AFQn+X/R2zHJTSEXUU3iJiiCu9SEPE7bcBMl/piuUYM36
3PWtNZ+NdmYg1WWzeY1wFqm5btIT9wtHU8e1XTjSzbz1ctcVjhWFHSWvYHsry/2EjzAH94Ofe4dB
oH3SFgO2Fc9e3ACYXXKaX+0YFEOXrUGjd/YFMz9cxUY2JnzxyksuvS6uRZDUmLipW1iPUXLW1WNu
J9INyn7Ov6lCeFdzVvWXfVNPoAJVK1ef3mbxeXLa+W6KI+0H2wJKqmRC+HUyx3xyiHkfDaIIKVxB
AW1LCunYcDkokzzc6jm8QlhYjXswlNN99nAFd0d9qdITvt75u+ct0M/cpR1k0LlaGgdrs/k80CfE
X63B1HlgRAr72OAxLszKLXqkQfDQQidauaFKaA7nZQU1wMr7Svl8ptjcsyF6ekD3UMv2vWe7x8RS
+AqlbeVfVn7EdrBoeKHgUnC3k2RMrw1rtH5m8IB+dKnRnl2U++OR2o3D3Dx56ZOxOvYno8JjupNR
GUVQ4KoME1+1ej4Pruh8fPDJqe3TWu5kJq2fsMnqNTA7fBu7lYmKuUM0YWmHZXPiBK5BfnMwdq1+
QbPCdndtHa8YKkRJFTnn2XKq1ZxbnCSljkY8U8BS6rTLigObbFEgR8/J/EhWN3XD3Gk15FxpzzeM
k4xlKB05OGsuOyfVXPOtN/AuB3YdT9c5qLLXue/7yy5dtFc1l9prQasZwOJcY20GNVCZF7FSJgUC
m2jva1PTqos8G5Z4z+Gx+dJWPcgeloLF8GEKxoU/NGXsXiMD1h+qNHOWcHSnhr4DXMvv/exa5Y6T
2pz4lljbB1urifm1+8l6Qa7lzKeyV9YPRIXrvcJbBTqjsABrtF0sG94+YfeYYyKXLoziBIJKb9HO
OYsw/3Neu59M3S49kpUsUQdmPbCmJPwM8h3tuYKX01rG/DSZo3uJeDLlNo/A0Ux84QL/bYK9pq8G
86sjM4YXRm111cmhBzwGTtNmF11OApdftfXmDK4Lh2F2BLMsqHp4DHtnovGGuydjrIP+sfSHDMpr
0Ja6umYElgAEssrFPiic+U+R07U3KjVpUes5HHH6QLJCWa3o06D7NNrv6UKhuVsp9gCa4fq/g/+p
gQ+I8/yFuQ8nU9yynnlq+TWzx9SIdkPUTjnBuuC8aKZZkMI2LaYAxoZNFJUmf+r2N3gs7a+pYFiz
a3rSCQMdus2zkfQVrIfVap1AllEx7eJ40WreQ+ypB5LQ15/MzlyMcgmnTn7X5Ve2uPmyE6XE109j
MqHgmGxUqyqL7IC5lx3Gui2rwOrrEjllS+SYj0EjulUtbjuaEwYpwPRSsjMHigVawcCB0lcdgSqX
WrpCCl1Gegq7fGy63vcaL6W838BL+cPMd6v206BZvhidDiordsJAme6AQ9sckylEaD9+Zf8d+r0H
e+NqzqPYPpU1jKRTVhcYkxkl1HaYoLvM/YxIt5uizuaX/7LLSmCK1Hi49BJvwUUglQPmcv1fVZTD
1YHB5FtFZRSBzqZ9bAt6JPu/t8r/0DjmhTAZoCOlMYy3WTgS4X60TrViXq5ZNAuG6lLTTAxdaO0u
086eOXsDZ6E48g6oYD+Kn3hjIdqmpQ7OZQsFuBQSQOybnrmlymmISvAGntUXM4XApvPPivbQWioL
da2ITsJQ6b6gNRyQH2rs2877yNr1bjTBh2B6qTPSshgbvE3V0Wy3q83YbnykZ8ZFqgZBr9q0rwt7
rv5HYO1/f18qZHtTwzOQfjs8MoZWaq3FCmfR3jtbeVLjn0I4+Pen+m5utH0hDxWM6WwKjLdk+c5O
OqGcLdgjFmtY9LX2UBGU8YHK4/1VqEY9DhWWy4Njbfp93uGasHNzRaWjcD3u0VobfK2oMc3/6eQI
CRvPRTimg2wf7OPv16mSAiB80tc+jnFxVNsXQRRJn7Bf0g8u9W5ytM1RNhMDXTJGb8abydGSw6GN
1DbC1iXAuxUPqhYX2VngrzwlQKfCwWk/on+/mxtxUZNetWCezPjNevP9zHJKGoBHID5aTnLDSJU+
ZUoeWrv6qiKCczumrX6UO8UHc7JfsoffxujblflHmga7PpKF3++srkVbb5FfnzkaEyixYkLny2S1
J7p0eRaNjjN4NuiVSeALbdMO55oZje6r1W2CVYMP8vf39pdz8O0Hcj1T8Cu0Hdd4S3K3u5LpTcut
cOKy4xTvpMEcz6UfDXO0m+b1xzBO4yUKXcS6K6y6FVDiabTa4uhZ3ezDDPNokrjOmaRa9VVXa3RP
6AeNBLOSH6yc795+hNq/flsO+kMkTttT/cfITSBDj9x+qH3HmOfHwpvB5Jh6fvz7HfnTVVzmmAgN
bE9nsvj7VWwI2I0E3OxbpeFeVbXzMmdac/cfXMQR27dAt2U45u8XGeFpCH0oOMqYuXWchCpux7V2
P3rbtrfpt4fLHXORLjFvtnCsvH3PB3Nux5JsNOajg3VtTiONVxaYS4ptbdcxEtgJr9X3srOSO4LM
M3/tBlBlhp2BkCVn4ljaRnp2u1n7VGN7//L3m/AmU+3XGBw1jg2SyjERlb6NszTGOTUiTkV+U9o/
9TRWn4dG3UOyqs+mR0lWdEtNjsZAO8SZnOEKk1EVCmeYrgGxIUSFhHAwYHU9//1zvVsduGs4oyRv
m47mR3/jHMTMv1j03Gu/bES5j+uU7taICxtPTH6xqvEHxIRyLxbv+9+v+4enZW2vxCbZpN/5Nn6W
o4iLAJeXIpfUoGPkUkRG9F4nHd753y/1vgrgjRD2pvy0dct6l+NNl3fUVpWyk+Ql49Wm0IOyWPBy
FMyRgQDo/giy8rruKueahDsQ+96qffB7/qW9fvN6Wih7PGNTErKBvln7C2+h5Maa74+WEfmIMI2w
QO2zc/Su5Xy7ZBhEZu/CXqPyi5dZ/Sd4TPHOkWV8gl7d/Cw6wpFcJzFuy7Zg3mSUSj4kC32sxORw
HYhGMNfrLed5JiNuL9qIPG4JWuWDu/mHF8ZG/ooFyNXRjbx9cCVCKGLRyVHLZTx/tmHf3EfU0KHd
29X96kTas2DQcqV5THD//hy3Yu3NHcSDtBUE6CFt861EJyHop9Fpq/iAn4avkwsoW0cHe492R79X
i/fRT+MPiyNcH6yGro2MED3Y7+tWxezV0DcwdoGe8B5p23ADsOMjt/EffggO99OkKnDRyLxdF1Lm
IBnZCaVfJUo96AQ/sGLF6Y0LPuqD6vCXPfrNHXQcpDibeEWiq37zDs4Aa1lhoOW1PRnAwiS0x2uW
4SwgaMIgihncTUA76KLyW0mN5tBO5ZNIo0sqlehsjOqDxef9HWaIrCNyE78Kr7eZVrTY4nwYy9K3
8KscrA5tV4Pa44Of3vv3BqEOyl1qSJYBNEK/P0cwboy1tRZtSDGnzxVJtMHYetOxQrV7XVe0T/7+
nr5/olwPewILjYkO/S16wdJyHYkX17OMKt1D6emA/4oIInWnf1DR/PFSjocu3DJA4L4V7ab0RQv8
F4XvDEN7sjdR0pq788lOaa7+/Vv94VltujTU9ZsyUuhv3h0vZ6zlFLwxY4HlzS6ldUiAaX5wlT8+
K0+ySRooqyz55lkR1qjn88QXipgy8phsfE10gvx+tpjRgT3/oAD64w38x/W2P/9HmeXMSk/dVvGt
2mF9UBL8I+LybJ/M5UfK3T9dymSvY6PFAua8dQi3HlksmuCrAZBydxbmGr8DlnfWhtj64ID2p0ux
0dkcO7EJ4zn6/VvFBn59MdJZz5reghNHkKk5l+K61gnb/Ptr8YtP8fuagiSeU8WWriE55W5nnn/c
wdKuGB/D5/bh3IiviiiPw2hl7m0jDTPb13Ur/aG0BrazlVl31y77rdy/BfsW+ZndKEyxRGsEPXpz
BiR9owLMFR/F/Lx/ebcPyUsl0LF5RH/8/iH1nrqxGVhkSYVogllE0T6m0fzBQvP+trsGhbQ0KKjQ
sL5VOtK6R689OgWQkKY8JJCgTwrXYGDltvrgUu9Oki7mF4N6l314O7a+2ZuIu4BSm0O0t0HX4Por
IucJeqTHNLyHUKgXmHn90V0+qmLf/z5di0Ed+yL/iczyzXUjb1kXi2LaH4mTAH0Zxx1dftEfRxGd
ufH1PQ+/u+BVX6+N0RrPC6ywQ5IAfm0cdOJ+5ozpp1nkt7o9Oo9CkWH89xfy/UNA/ywln5L+BL3m
N58QQtjc6D3qg9ZwhwcNiPjVoNNFSGLtI5X8+4fgcTDjnUL6z0Nwtu7XP159Be+fA31KaIHmea/w
o2CrMr2eg0mHKh45LY32JfmonfT+Xfa2ip2djFVSp630+1WzhoEN/tWM0Y3VfXInc7mH0IXP+u/3
8V3rblMFm4JlxOFNg2vw+2UaO7JrF6i3b9J4vVhnbMrmQP8TxZkLgBvHqYMgxp1OGv3anVcwLP/7
B/jD96QtQ7mMa1HnFLz9+T/ubt6twjNIyfGppb0Q/l8WkjsTP/z9Kn94XSgnaQFtBxFIkduf/+Mq
LJSo0TpiTFVkjveQvO7wRJQvdsF+8/cr/en7eBhSNuckO/XbUPNFkb01aYDUct2L9lFTjl8d3Wse
/36VN0yT7ZyJZhzrAsp92j2G8+b1WOsGk04xZP6stfjwjZ7hSd67cwBAIQvS3ItD2RULFLueuVOx
DBC44CTkfbTH1GCEDMsREWYwYgUOk//gpeK12k5hLkBi9+2HG2A1A8pglJsm3U2HfsqvcuYbHBkK
ZnUGU2NDRtW+kQX6O0wSH1z/3TPgvvDWsDRLx+RJvFkcWCHh7domKUDZmH9KNC+/crqo/OAq78/6
1NcUSbQiNg8HVefvL1WuTUXHrkxALpqGBUl2khyyKUKxVxX0+CW+9qOXuUhmBGK1sEzWL5hNx0OO
Li/U8LiGrVZAa2UaE/x6Pf6/4/R/Qdb4xy9lg9f8Bpc5Q7mERNz/n//9G5Lm19/6t+/U1f/FM7M3
efsvZ+kW5PtvwIz0/oURmPMSjhR098528vxv16ll8kc8Zgpi5OX//qP/dp2a3r8Evz965AZwGUay
4j93nUp2eTZ7nVGKpKgz8Kj8/krFqSjQ7cTqOCpBDl+b2EFZNl4IjDkihy4bwn/cndt/F3D/5NmY
/279/L/Kbrsk7Xc2ABoWmxPqLWxr0aq8aaSVHLu2rWYkF0STpFGhHaLBMI5m08Gil9BGr+d+HY5o
yaYT/BU7RBilHeHnNWd8VMX3ojG0G/wQ6S3hpQ8yYVTqY5lQYZ8pceoLAx3tKIf+inSQ9ieTacGg
jBFbYFeF9WMci67c2WOp7anfrEc0JUwrCTVCQlrOqj2Us/mEcJ8wtBrM6y3RVBUqYqh9/c6LKusl
trzoG8Az7SIb3ZZZI6oZxf+hFt1UpRA7tFlY2Ue9xT4RH3XRuQyDi2unTpgV1b1tPDdpZv0QaRof
uimpYIiX5NzN3rxhMjjlyUTPwpXG9V2ZgKP3UoMEl9LpYEWPoFRSGPaunH6OHg3uXYqa7ajD2aEW
NmO9CoZBTx5txAMXem3qZPZM6ltX0gNrHbQy5pxg418d5leLAV58rY5W33+FDo18BV1csHZ9ApAw
S/cOc3irk9l+cLJL3URSigA1JGdiJL9HPvfat06VN66LX0DZxfCqEaGDyjyWOyiVPQo24C9abl+n
65WwjnErf0x9Ty8+E/dL1LxScLw0jMd9zQBqJEtWscSApDikQHYrqpEZA8xaIaWq7HnerU77dfJw
sQ1oRD1nkwrVxecUAdSOcFbt4Cbpld2YpIFBss+r8twi1nxg3rM8Wf1wAosfVqycUbweZWlyF6fQ
0pdjQYydTwjdBZhO66Kq4u/T1CMSA7WeD5Htl+pVZHgElvzQFa52qbI+RjYEoyOp18ovYIfTckvN
9m4wuvpInsKXASiKYD5PrArGYZ24VN802QKHcjnmU/LiOfpTYkuk7UrjNQR55B4j3QxlEiESzMrp
ZMluU2QLYzjqSaeFk1w2FcEmVstJTfjW0H0HdEHtvCsletzxjqAZzc8n84D8eDh5XkpcnNHtLIwQ
AQMKpJGLaNm7C14IJu3JIbJL95FonDRcR7Rn0srvV4NIUNGN3DAoK9+KhCrMnhqA+SrTzvBbh71m
Rw4U9TY1zzCw71NJ6qe+mG5ouuj3iSRAo5+XyRhWBI9MrUWugrG80KiaD/M0n1Kv2tlL3e0jW6qT
jVzo2kW0dgs0OHoaYrN87u17m/yJg9P22SEupPcwkj+5w3fmLEHppu1tw5+ETU7aj2khh4OE4pIh
oo3tp1WCGIXUGuCyQDNdCrAYskGamQnx04nG+JTp9EkJ/TzWYK5u9ESfA5DQhOH0gFzBq2d3DTCY
CzTFq+9OnvlFc7Iq0Jr5PBvi0hjs6ph35f0Ui02K7C2nqFPyytOjeG9HzbGoWEKcub2ysS/HiDf1
TwTHYJwvVffFpheWEc5V5EhgOWQHhjn46wByR1/6I0eXowb6lVzBa1QbCFyzqg7p2Hm7ubihYf6z
0xi9wlpdefttVpttr9enTxnYJ58jLkvOcuKTzleTVz+jBiAcj5DFIlOfYzKY/bIdL7opfRADNzKG
VZVhlyqq+SJZ3FM14LAuLum13uHAuCbu5KIbnNCMkyfY2/aOoXd0vUBTSrPkNZ2xTk4JKpOyaJ7S
bAxMWVz0EN41wOsInlKZX6G/Wo9kkBzSgsXZG0GXe/pnKVV8zoY0uzdT3xonDByx05Mb1GZBr2tX
DNbF5ehVxnmLBQ16yw0JHTpEKyTgEoO+z6+VN75E6RCXZOk2Ya2lwQLWyMftVR40C2CQm4PHXhFp
ACs6loVd+T0iWH2dk6OuP2p9lx4FQTisBsQCtetLgyMFmUo+HFTZ4jdb7Bc9HZ5llR/IGGq28VzJ
AytY/Yio0MjxO2sVgu9y6D7nqvsMr0xBUjCWoLDj68w1JgwQ44zJFxXyNMX3Zrksx8Fq1c3qxOc6
R/OWtKSmUs0+Nmn3XGZ5c+nY7d2sv2xOb1+LhgOWkBEzy3Ix686B+O8Qa+eVlpW+2WpsM568ycbG
9kEAVzuLeMuFi1DkDrjixqG/KBU/IS9/NYop5TenQrI9FlIQmv51MdCNWK74STSi+TpjW9pRVJ6k
4gyOAPzFE0y8stx+dcskdLVIx4hS6S+NPLdWp93Mslx4gZPm3haHyasuZP+z8+buiV8HC2Eql2uU
1jWUoYkIp6w7OZ0dH+xuOsScUtjb1LVlWrfrkgVV2USfas/85Hh5duoaxBuGjXg0G03nOcJxQtt/
2Yk0fk4m7YxzBGE2oTbjosYgUsN4kQ/NtO8aZfikEdqfyna2bs3eKm/XVhxcC9p/pEVdaPXLflpQ
BbZ5/6I4YRs79jy6jbjqRynDBLn39vCuYvQBPty9xTfQ2CCXWdsU6VR3TBEnHNM86Q/k0/h5WnlB
kkY59N9s8MmQw8NdOwe3aZ4Lz5gugVbcm1OKZHIxz5LD4IFR3Ne8Ua+DBxAOUCQ4aiwCM1DufRK3
1xXgJZMsnUUDHB3nBQmIEQW+0xFYa4uffe6ezJqZXdIQ9+rI0eJaOLrkgB4dtH8Q5eJOKY7SlUDm
qTL1qRHZUcT9sKs65VxBEzAeMHgb+3qOUz9piyGo21G/FKy2wNaEr82VcR/rqrqMSHQkpKvPgi6S
1XGd9eZJmWql5zKEsll2fYygjPzyo4EQrCYmMWzGwaPPnu3NyQrj2k1DOaRW0MjVu2GoE5BAva/A
+l5Iqww9HWmap+XrsRblwdA0GRaTvV+RF3K+RLU2JZQDCoFyTgrcoYujw9xW+zwmFJQYgC6wev0Z
KH4WILQ5GLW7I0Na7GfJzmS4zbVlpY8R6TW4vZptaLRl/kLWR0njIjrWCFLF/RiSx8wSPuPHWKP+
WBFJ17vShSzX323JA7u+IbCHwTKtNnqrbkWatgVsqRY3EdaYcMioHxwvOhV5Gvlmx2pcYDADjAWh
sNMfWm3eXGDOThPi2iC1aicq5V1CmqXMyvVnMsgL+NAOVj6hF0daLlUYU49cxZKqaXCuNxelm3pH
N5rjE6A0UqGGxd01zvgYVWxZ5VS+jpwuTp2GB7Yck3sSQUJnBXse2yk5jppDTLaRxPoJCV3rc3xG
OM4h8jmOQa/NdfvEb+YoBFEqxCgFop2yH8RA9HuSxJyjvfmv5IKBJUmNr4NT1/eYIu84g3qoRycn
7KiwhOduJDIWX4cUau2BgnTyt/gZpHk4cnN5qOLkJx4OcQdrgJ1srK7Q15/Wqtrhn0OZ13S/yh7U
vb227MH/t3scCCOK6flEwtUPuXJyHRLvaKzDK6d59xzZURvOnBf2JgqGLxNonf0wSrEnFpkoWaOR
41EatQ5iSV9fkYJZOzuZo0Mam/057fXlklQFolRQ6B5WsnE/eUp+QwnUHZTd67tVpA4VJCiWrNVn
XhEt7h/0NjIBRGElvlFj+9lW5TwR/laIV8vGKoOrBeOvlTe3qXDnYybXAwXYqRfqwXEW/DaLFlrI
Uh9K0gPDbab8fSD9x29rG/Fa7q0Mi0UW5KDmwq6BeqmKbj3ay+Y2IzUUknoZNZt9uLuwZX2xjOJn
55rfxFoPgWric1cgZ4/Uq53W0S3NmiYkS9o5lJ5ZHwv7pzmxa8B+uHXd5bmPdddfifM5gip7IkrD
BbqNASDvKszFQw923TK+YpA+euDNrigSDw41tZPBxouXlACeXJ4rTRdhZ3tlqAqV7egY4U9Ir+VU
sdyU5o+klRTtfXdEaNuedJCStxA3EJvejp6ZXGlNSaKZU2R3WY4u3kh4/21ajqn5OHC7r9CV8E/z
6upfkDXuLGf4LqJG3BaDjfgsX56Iufvautl9FyMOVzHpo46YbyNHVTsGM2xeTZsGcBopOnDO+NEC
QZLgHWM+L8IGuk4Vc4vQf72Jq3ENBQbYsx175jFzqO0b8k2C1i3162ESezWpn0SV+oWorsoVYamb
NCEpXFRq7Ocxlt3AamHZcQ0zjIukvkIeOL2YkYukNdHGR86NmFJrMrY4yA4/UyJX8RvF4t4eq+m7
iSnApzU7XRuNjmOwFbL4GreRcZlE5tCEuEqicFHpQOU1Ni8M59UhiwzzW4qI/dzRxacYB9SBI/qu
KciWWtN8X7eFtyf+fEdy3E+Jf6wjD4JNQUKXdN2nBEr+IR9Rn5dj8xmdsT9AgApskpR2dUurv8Qb
F4wEixHFna0npG4Brsag2O5qQX2IM2cFGqJ0zoq6d3AHY7zMs+Y0jBktZIIRrjd27N6aZBPEikyb
jBW0igZxJCv8W29hNKvEENBxxKssiSRV2ac1FaQnYDFTO1yv+tU6imuMR6cln7oDobbO2Ri+mtVn
mcWXiVlxdmhaGgaUYXabdFd4rK+MYt270JQ8c1pCFa+fsWd2APo1qW68KPcuLDmFzWRaz+6UPdiW
V55IZ0EB7k7EfZfL1zLhx4iKvPqeR2iv1bx3lMmOnTm7mL/qxZuuVMuta4LxOB2csuGoYSmr85PU
iis8qaeFMccXaCp2SIzXc9K6RzMZsXUVq78W7Y+29PbIo3ynNzhdri0nN6sYQoE56RwbWn+Z98ST
5bLz15Fsm0yY02HVpI1B3mkvrTKZ/U7Ha4/xyd3bzJ6QmN/UfbUvuI0PjaR7UhqSECOrIla6PFWy
POs2Jcy02uQCJZrtt3idnucVj/u8NgyPHVWKEMAk9pO+N3EDkXwoxti9MHtazlTN3lU2cMxEk68O
hCTepZxJvuIbmPfKxjXR4/Z5JKmSqmDaDggyHpZ0Pxk1OJOGrFZB5O6D5zWV7kcFekBaZePlrIzm
seyH/lJf2oRcyngih6p0EiQRSoY5TqM9R0m8wF5endzCmo5Yw+3AdnPN4SsK0qhc9n5ChK8Ighww
Jyg7CrrY4peL55ag3X58aNrVPcdCMsXGb9jADtwbSVKDWbGJalnyZ9Meb5kOLgSYLeKqFGP7oJzm
Ev42JS+/4J3XEoiEvjx3Q0LXvDPUlItxiAlbxRl6QodsHbQFbxaQjGyvz67axZNInyIsGgFWZu0w
SH38bmVUNLhOXaJ1zdfYZE9VBTecEoBzq0iMZ7xRFJtKMkhsCg/rUFq9zlEMhI1QAreZKUGHC0cC
b7GnVHBgHwj0IQVwj+kbk66lxRflPHsBycHGQVtL92lRy3MyU6YVhayPE3VYYAOp3XmD9jo37DNl
Yzzi+T9vXqrD0NKWWVprJ0npvTJWfpO6kBe6Qz+nmgEwQ2vmhzQ62n5pZPqpY0ljxG2wqVbkhMff
yZZjK4rHiigdtzrpmYqDxqFHInLjkz40VkCEYLGLXRuVkWcvJx37DIQHANPmbPi4Ywv+XUaduCO9
g4jwJADOqC5rUb90SUxSeYLdjtBinHFCmYd1aS4NNhsj80aY6jgsB4naSuqY0RHfz9hl9wRY9SE5
HMkuc/ILrfNM3OnwRFY7vSKh9FscVbBbux/QYfekkD46TZY8tZ6dB0JpuMYRs+N5S407fY5vC932
nojQY7OfCmK3MRpBYjXsoAY38b0WWgbG1v7kOLPY1aVjhrXu7OPMPZslMQwLcDPq+YUYmPxMmC/Z
kiT67UUcP4jRuCnr+SotkiQcOnFPlZpgHCfArJHuk+roUs4ph2IzvoyIAyxjC1l5496ikX1R3XwP
HAN1TXQ99B3B7HJvqzpoDOtInITJ1BiInwtlas2Pjpwe8XVmoFzlrPbC0O8dhZ/fnuh/ySpDMsc2
wW8cMSsBQ7spJlrKU3HyJbKgwlAQz9mebPX4Mw74JSD1aWGFEvG+M0lZnPuSumIzpRbrvehi7UtU
ZMnVulRBwn+5UBNekCTSngTd0R9Nza7TD+UFEi/ievEHYfjFBRzl38u5OnEIFEHcLZy/xj1UXDts
h+JpyMYj7Zjqh4UdA+dUjLtSK+J9gTcET0L1SL9+9KEdOVvpmWIoHdg/DLO/nm0ibjGUiAMe10cM
OJJTUTs+8xXrU21aL3R4+XQVOc/lplzWpro6RMAf92gKkx+g/O8rWhA+MG2klKO23+5IoGgXgO6i
ndCv4+PU0KbCyBrRNnTGoIZPRF/u/7J3Zj1yI1mW/i/9XCxwMy7A9Dz4voaHx6JYXghFhMR9N+P2
6+ejsgeTilRL6PepKhSQWVmiO500u3bvOd+hsVnF3KNoLC4Wvzf9qfEOYB5twajttijStmnRfNCH
idZGNrorS0jS3DjYAEIxaAJjXXqtWQ8X6VA+iMbeE9V8l7jVNSMYaTeNbn01U35lwmWf8nG41QI6
NV2stFXUW8G2IYRzpXo7v1N5bN7FSNw4y8Rbuw9eyio8K55fAqS1O0Vw8tFtp+hK7sBBIhIgKXzc
91PRLfuA9NARWGECbHhsY42OV16sI6M7NJ1cC17rR9xh7lvVi5YWVUaXz6LVaiv/5Oh9c+lJ1qGT
2+wqrXrDe7gkFGNrlMrdTAEbp+kf+gyhZpXHr3SPHwtr+J6AiV5wvqqRU3X4QVMA7XZzYtbiroRR
DVdMJkTQhAFGkJ4gHlgPWg0nEkxDk/jDTqRK7jQ6wbHfYFPvx/62zstj1yaQH3CmcY7o5d7Pq3Lf
94c8jQ8iEsTJlRqubl+HFEFs+orkNbw+Aa0mXO84LNKVK8jc1VpsxEb9qtVFvYadvqeg1XASFPaB
b0iiIWdn4gcrBAPBfBDC5ssXxBLWlXcZpIsF7CqN+rzuHzWEj0c4l4ewC1LiLvPwhjKxpbnMMLGn
iRgJs1sRY+4+tM1cCaTaKU1lsyGXdhd3/itJSOEtnP0tXKCb2re7JXmnaCTMr5Erb81x/O5T4wax
8lZkrB6cLKbnBgYFIacmvheBcW0b4yhpaPqAl5aCoS08cDiA7XdbEQEXaNxXTuvEx7f6nbTNS11P
8iFWBmu5JlW1YjSMB34wuDekyrQ49z9yz7l6Qj4IahXHmdP6zIDTKCNzsnBhTa1KTZ5BhetbaRZU
CoTf8s4WHpSg5tS4lb0VqWRd6xFY1G2Juz8wd2FIuRKU0yUtuNvspfGm7PWldF+kW1anou6R/5T9
MhgG3Dc0zB0Kz3uH4Kxb8m6sdR1wasnzSGEDjY+6Xc3dLY4vSTG3ukxyJXN1n5nuDWin9VDSGad+
Ugxesp1KAZNUQXsoXKBH7kC7LmVBwnjmOpfIADhjtHq4Kdy6XpBpMGCItm41whqPPplzGyem7VEX
Lrl53sLUWuKyAaccsOGRoOq7zkbjz19JIkBtS51bX9tzMKW1IsZv+GK/WY3jLdDmXNkmsz1pNduq
bGZsRL3zOrnsrS9eZOrfaaalnBUIfOXEF3/zlPYSUP0smtqw902EC6INDLVsOwqFNN72mXbVRFht
raTey9TAND51GcQYdz8kl8R1d5YqT2T8OStBY11K3VhoQDiAGcTFFrh8uJJGfCZcviCkmrd+kerR
zhRdcBJ0/HYGmDt9649NS6fpuUjM8KDo3BAxO1iPFcd2VMbJ0SnxzWb1hA21ZvggwS5wnnh3Muue
CK1ojh6/73DdUpsZBVywEF8HqSfyDur8nOsApKghKw+xd7OMEAWteuoZknWppFQSfMVx46zHqhvW
tW/Wa8Q9cmeQc7DQ+qH5AhApoxnW26hkR6UeGMaeqkRdTGL/vnGmvIPXYJyV7OP8Bm91SwVHXuTX
2BT7koppmEeYYxmeitAJ7saqJOqYj0ATSEysTQNu7Skem20wzwfqPNPuurC+dVv9nVj4bD0keU6H
v9sxHoDuUNv3VdAc6UlOrJpqK3wyLBalK75qtn7jBuZSN04eCdx27mn7oc44jTQFU58O9cfCDIa3
KgInFgzTszkV41Y2+R0dWZYAReM27miARfUdUpJ2U+X5rZ+VOyulQdpbOLSlp69J/NkRUBgn1Yp2
2B1LobZsa4Lo4Ps8FCbvzpBAMkqNrlubnvwgPB3iRGClXzgIcErtkk2ncEyiuWBbzK+c85ZBYwwc
0wBF1FpymyaCICrStrvUxmOoUHAF+Wboyp1WGf5S97vLKIGqIBQm4DYl8xKj5Iz+f/eo1g5h9m4Q
ULth+cP6xkmUiYle3Yxtqm01LdduRon9d4rPdTGAiOiZINgavIUFHTK1SEAq7NOGMD0nmG5inbAP
uPz8/UgGizjwcWFSOwHq0je5qG8Cr30CmQSkdEQzorXegyoZOo62ky1gzXMQwpG7jfMAepPfiEM0
EX5s2P4X3arDdcQ+tkwtYrrd20o1h640r5Ix74KdxiQIcKAfOEHFGZVrcOjPzymR8bAULqmimR11
CUkHDmeWcGW3KgDKBpcn0qed0UMu8iqjWHRNwDGRZN4Fdm/aBxqWFOYl1n2gm85qkP4hCkFbkJgF
wA6kAHEXZ470sBJKoBAD8RyyUUDGwtE4WQVgmRaqkz5QmGQFgxDH3wSqDOyV702YgE2RUfmout10
QG225BuH9oJMFNyNHg4cGEDG/gehgZlTMCIZZDC4MvIsvZVJpa28OjEfmboew9TcOAMyVTe5Zafc
tR5uasLWCQok6SOlR+KWaDZJuLzHYYsanx3Iq7Ct5IVevZhCmfcizJ87CGq3AtwIISO214KPBbGx
lKEhtrHf9Yu6AwWx9sBqLBLf9q5aEl8i0zU5K5hylQy2eRv01fjaOJzXCTHVj56Wf6FNSxiDQSs4
0tz4SDZwxMCpj1bdFN2l9pCsBif4amr2jUFN0hfP/LJLH1NXL4ponfQdZomQsWysHhO2tt7ED+pi
vlG52FFgnqZ6ngOoAyd6hj8EcQdtQVO0Hy5VkN3B06vuamxEoEI5Jclhi3F77WcClQHZt3ry4rAv
6Vl3m03DxR/TNF0qOeBf7sN3ZX0F7MYsGc1rSKcSDoZ8F/bNQBXVCXdDluHVq+gKJIl1IG9z2vkQ
FhdR3Z09J6ZGnRNYN5HVnom7PA4KBdHoyhVgjPAuLs0PD1nlWRuSdPXjI6fjh0+GXWe3q4xk+jm+
mhVJ9bdBkEUs5R3Z5CReaNF71ZdPobMrxm5rhNhyKg6suWG+BH4drSq/309jWVLpGb2/ybgNzBwK
jncGbT+/YyoBL22Z2toeCnm9LSyWsdBKGclm/kuu9XdNXa212r7JhuE1t22a1y0BjTOYXBZrjFB3
aKQICAqUv8C/ehAV96OHCnBsLCYbZX2pJuaLP/qreeXRovTFrV1DZOsUCZuFLrSVazr6yseZt8aU
QgcN+NGXseix7fXo0qAegvvTY7kMBIkYKDuPsZDnQRU7z8nee2FdtRFIg2SHOqPl3ocavM0Ue80y
y6qNY9X0MwirafBrroA6fJGuwZnN7NJz3VoHlwhP9CRaRRq2y8iy8zVEKITNL6xSe5Ym0BYCavJF
PXIGKK0sXLkkIRPgkk0fRRo1KxjczcZCr/Aw9RF0Fqcp/X0L6SRZ+EPv7eOmtp5sc0BUMTpduA0N
Uzt3PwYTmcgc2ALuyE+pPHA68AXMJ8zu2NNhY9w0NnqPbYxvl81N+2KTHnIdA7c4Jy3dxQ3BPudq
gCYJK8CUNwXB6KdQOdqt35ntS5a44tKQs/MRdEkFBmfo0xOdB30TTB7Ti7FWBOSQ08rnAu20Zw4J
StaNrGMbBx44siGwH9pOlFujG1zGwC6YC+LQl7nIJuYlo7MddQFkxwGqaAUg4BaIMottmVgeZ1Ro
QVsFdfJGWdmwJYyGUG0rdi4Z2erPoTmPcPW+uiE2mHrHbcT7MMSnwTK6d/q3oA2DaJMxKcr1CvCF
cSOgW564W9WJvD/rVTdG/XbqpNpIwyrXMDwpdjB1JqGGM7SD2xCn6bQdRykXoh7FHd584yMHYbw2
CvBAAOlGSsB26zkw2km9rk9B5jz5Qn5BPGAyUQ02dtzXm9ru7LcKKr+rn3V/OI82zwJPUPKaiJHa
wr0VQ35faMNTl9MqHkTkbge4gAvfruZZq3MX4Bhbw6lkFZNdpn+H2hFeiqTmS3ZDcPIhx80x7Ws3
w7W9ZCLi1psgU5Tb+mNbEaqH51WL4aySaYp+q12iR4W2mdQgD0iNL3e1QZhUDsUW3vxwTIzxqJvk
hzAk8onEBhRUsqFZGgjksp9ftpbxLzKuD9vEQkEjAKmMieaA7YF48yZ7jU3Oth04PQ51rVybaWJd
vZHmQ9zgGIglAKg47GjVQQFlfujs6dx7a1QPBgcCzzUeohKKHmELfGhWaQYDJqgQBnNe/C2qW3kZ
SRaWu36GjxtFk9DF+avYFqsWvMNLJ4YOgUjFGEHY713uLgm4zXfe3HeJpo54dVcrVszZOBzDojz0
kpkYFuzwlMuoP6BS0/bkiHlPddOpdSFqJtbuqB3S1M2vuuVNADhzbbxpBoKpGQxgv8kauDR49RBr
OSPpB5x8Fko2BTJQZRbvYVrla6XV3dHt22lTmXG2zQrLPhpVF6+9dtSfpkl8sFm9upa/r+NenGhF
sPnXluZ8HePQOzZZUbDNjcWZTp/DqDOLMVKH4qy6ergvUzfg5/Xx8RJh8qj1Zh2saNV2pw5I+0cC
1GWHDS23OCU4kr26OYaTYrUpiKs6V5abY8cM1Ecio/ReOEo9D2YNMdWu1Dgt6XTStTf7KehWYRW4
D4Pp9LtYNfGO3lWyckN5V2R9c52Z7seaF38/GGO5B1YojkTyNic/ttEdCRGkG6vNiVXVC+0jgjay
blIVvuHH0Xd4zyC4TvpgsSljDVmMRGHfFZFZr3qCNrp11g7BJbILc5Nr5PoWKbhIXbZsbihHOH5l
F/KXDqasziYl9ZqTtvsFW+tcG8IA7FO6NbkTVNemqhGzOEhfbDLc7kcjj/ZC5pJpFaeexQDR71LQ
RdkBiJmQiHW9tTCt8GtWGTQwjALhXNpXe0EMHSgkmnG2bHw+s/hoNbIb8LdUZ90wmqOhWdEj84Pe
XXkIwSnPogsaLSC2SIFKxp5u2O2LUPZvriqqBwPF5bksx36JfwH9Gr+3oWvLYLKy28mPu5dGjtk3
WfogoxrPYvBmoeGh46BH3XPcesW0dFA3Lw0jordcqO+RGNVNkE36mm4uRP8G3RwmruTOtK0OhlqO
VmTokmuXCQ6XEqPsLlEGKdZhnwZXs2cZanVeaz0pjBPvVruaPB3w4ETza4QVscccAHciDsmQWLSD
x6f3wxdNuuO5IOBqG9IsWTROE+91GIubWFoNPIxCbUjfUUevbzRKxChaRV3Ad87aZFVr7nCtiF//
otVxfuVPSo+c9Zw34fQMY4QW27C/mtx4RCyQ0H7MbXGJPOc2ctsnO5Egf7DprLIZLI3d3N9FyvDu
dNpmzVbTzfQSEWt+zpNxegXhy+Q3nfIX4QXfhylzruSbYQuPCu0iQlSRRqAleytt8puqLB1aYg32
Gt2hD+hKyPgcNNjQ8xBaLXDiQKTRreUR42f4VbSbwMXRVVD5NQi0YduHebJJjIJJwlS68LLa+JgJ
2A99Hch1Ail0YGdYKjVGp9bweKSGjgYQkzPWLQI1itY2n7HjhVB3qv41FHD87LGuu0XTSv+tC4bg
Pg/N5rEPu2xV1rX/HsZCfE+zrLsO1hhc4K7U/ZrxV7ZjuuBXCx52f8ccYK6QgGhfGz52PKNwso98
6uIvGlO6dQQs8Oj7TXqjRe2XBFPiUksz92uiQGHOp5x10MCGW5FFM5wsA5Ylge10S0H5X0arBB4O
1x5hWAV/Aszu3jc082ESXawvAEvaoCmoswBrOWiuOOhW3jmeSvLKTKtfQcKR34ljtTejXrKYlPTr
WAH5CG4UVru8iOMLBDZnRTZtuwpwTp+VgYQvQ3574UQbxTuN1lSzQKTp3oUGi1ebmxIuNP65NZg6
sYhLuotdVBYV2DdY34hpkUTz5MgP6XW1tXBw7x4rm8lnR0d8z6gPjk2IUG/y01k0V+sckpV7qFxR
bSQZ5PvRn9TJ7gDbLGolOiZ30l5DndKfyT8c14zQmMO1VwjlNPU512o8QaswHq61d2+MVngRaTIB
gxPtqY1gZyzx786KvCK/jpmNgrMrjCPcvHwtK3R5mGgn1qRM28DDao9G10e3eFytlR9Q15GEQmpo
UNQ7EHSVXBiDCAmDpE3PYFlbIYsLV4Uq+6fYHJxF1fv6POlD+xTrxYeVON6VLPj8fajQhC9drOnT
ZNNdgXf8kYjeZPxqT/1WoCHeMKqjasMWhux39GIeTCodXiEj2ErgcsPS1YSzF4X8GHX32gW2/0xH
gIlTUzx5FmWfhSxqhBX2PanNfKualqe1dup2UTp+faX1kW4bVtxNUYvqi5F1zs1UWRpdWau690Ns
oguGw/pjwkx5Qp2cjF8HbaBXiYt56TiB0BfskfG33DLbBpCjmO5jBJvLdMyHj8pCk2C4if5G8ze6
Y/ZDZ3gCeB/KUnuKFYtsFowR2pIMULDZUl96lnOTgspdKR8C6igCc55sDaa9rOpM3+lty9SsbNDu
6AxyeNphGq9qdLpoqGD7HpxplG+G5k13oeY5G2UN+qzp4ib6DQcNUwvFKvQstc5G7HJGHgzrHmma
w4xN8lx2g82moRH+pCfXgUQUzdLruzGmxEUPlPDl0NCtphgObjdAlzr2UcLJCutdWIL1g+Vr87sD
vUpMdW/GtD8XZd+Kq6cxGsOwqR41UzqPYNjSbTdVTGBFJGkb4DsmCLMYdijV24NdNcW7sqknnVHm
HA9btS3MKWW9r/3HJlfOhxZQ2gb1uNXKyFgTDCRXoRraI0Ub8n0NNOrC0egAUfpHd3oqtHWY03uJ
3NjklDzyfOaeeEabFJ44YZR3RgarQQuTuYoc8J9p3uBfQ8bO15II1nXvIr8LszK702X96rVIaXEv
3lDdadmaVxpSe1AODEtkfEomw70v7Xl42cx89AwuCjIsNO4ckIi+trI+eQZZd4BbztEwdpKTqDTn
pauqZNWlMv6GgGuwUXyFcj8O7nifNIaGUlgaJi1zmp23RJvKI1oA7UTQRkZP3GqTXQzb7saX8fS1
hkv+KCSmf9bBYuJRd4w3vEz+u8i89g05x7ifOtfZKmZF77xnzXMqOSOlqgjuCeKcomPQRC8tRLAN
wwHz7HbOSJ0hpbrN2cqf8lTIu6FoUxSfGgtWWogLah4s91Vk7G0tAWnnGW+DpfKH1uxVv3JlwTpI
3pC7rPCjkkqbReLi+6o79q6NJjrm7/mN5zwAW3PucsyQzcJyi3JYQ5ce6a0YvHSCR2Qx+X52SYKs
ZUYOSvPRo1X94KQsXitF15IjiTkLvYahYdZAfEOrb9JAhpCRkEkiHNGCs5kDTe45A0S7kYhU7QZg
QrjqRlvflEnpnvUoVWpjN2H6rNkByYcoha95rdzbISY9i7EIJ0fCUnMD0i5AgwUmPZTGkKUXOifm
taXc8F4PlLeWZmMfus5pHwOEN0d8L2ph15l8pn2cIuJSCFnIEBhXRT3QcMWWcm/FqbHwPLS4g4LX
7JLpsK37/N4z5cUUWnBUfWytBy+Yjpg686dqEth2ZDl7d2gNtonprqCL68gFZIparai+qqQG/yNH
bx7Wm8mugZ+7NoYYUzXMql1Kp+chI+xxqQQ8/MAhm3QgAv5iSC3eF2iDj2PMH40B1dyoCdF11LrB
cnJJ8OG/25ldSLrtQ0iRfKwMjfCE1jIf8Unb+CS0/Db06uCkKr+8H2uRf5QdJqcFQbrxGbAEM90W
kdDa9gpnnjXZLsjGUH+1UCJdYIQikTG8cQviUVwTcB30T2L9NWnBK9l2zg43Kv3ihSJcto2WXyxf
Frd1MyRPpJPKTVsquJ5FHl96CocDc3r6zBAVgGtzGgO3xPg89PR4zeHfWxepcC9+75IyBgL3oaZy
eqoqetaj5QSnLqzGDbwr7yOLRfJiIy3+1heMtkK0NuA3rYLDkZ1v/Axr0SILc+cGhJ/76jSQVaEO
QIepx9iHTJ6UVGCJGz3GYT5p9GbpBGs9QtxRwF1gzmDt6QEHLzpM9WtoecMW1GL8PDlpTgCAO72F
tVWiXrDlMdF6d9cWs57KhvhNM7nTF0qjdajDIV5oQkvec1SpD8LL1KmrjOYwllZ1iAsCDMCCB7fa
gLhmcg17hV2DIC4JZJ+jnfzWR0Ny7IH+vvddFq6HtEHuYwvhz8k0MUt760fperISDtOKVeUtbyzB
P0EoCe1YeoRVmPdfjcyPP5o4vaO6G3ZtD6syZwjxjva8PaYqSfdB7DotCj7eP3ZTT68X0u+ir15d
dtvIn9i7Wq/c0JSTB49W0ZJVlVE0L+W5xd2yLCTqxdQZrD35290rpXr0zUe8+EgWlRVtScwVBx3S
MHEhNbOF2XpEBNSYhw9h0jOol4bm7yx3sFejyxVhu3mMAvthywG8PA/EY68AeRJQ4SoH/4zjlhx3
xF4b04ZY3mKSaw4a7r1RJ0ztcJSFVm98bU3f/lIZjtwNyrCWoRNHDyCKOdoPkGdZVGi8AIFHUway
mRuq7OHWLV3nY7DrsYH0XOTEEY49p4LgwCJvMiU3g0uMsPG75tW0PeCuZAwVe0xEdT0D8I0BpvQy
97roIxaFTbJf521MZM6MXfxiZyRhtRS8N5TPqKoONW8l1Y3K030zH5zolIwH0dTdO1Da4DGMRCFo
xjKYG1yv/mjsyd2ICAGaOTTcAX007qZsoPlhzm3fZmgu/7LyyBhD2/S3dkg8SiKc8VTaiBqZVJlv
ulPrL10uxh1hY/1lUmbyVIX98FzKFJ9Io6PPOA0mjMF+HJN1/4Me7ecWTgHbX5HE4mIKoVpg4FuS
WiEJ52CfjJdNUVlvFkXUqcDmsE9oKIWLfyVp7TelHoU7FfjNLq8s+T2ZENogYGapJDkb0VyloSox
erU2dSAHxLRPa1UPJD+pRtsWUdjuW/TYqwrqOJ2r6VvDJP/G8Qt0mX3eM8JRhUPdB7iSUaqdZw/g
dvRsnTKBwA5YMBXOpV0x7GXUg2KTsuikC5XtRhiWp6afT8pp2h8yCN27hIxpDtNA/BaeC11mcivm
lTyHTKmoj66UFGdPxurNiXRxL/CXP7RtWmGNsMMG1VWUrgYLyWJi1eqU16jqPfRiq67gFWllGN/n
g/bsZBSQssnMAyiY6ED6Xvs4TNGANSO3ryGeoEPR2CWxAHLYJMkYXf9lyY5Tt+3GO2z06dIiZXlT
YYPfgKeMF3GFmDcxHtmhmMDL2c8gER3oi0ZMHCa0Wr6HYYB+1EixRVhVDqQ8LHjcXNdsXlkfijUn
k2lTVqO1UmNuVot/xShnhlLvnW1CYbNNogglR8tp9l+yjRwvsrJoN6Cnu00CpMOaM5LZYSf9Nubk
sVWYgv6y2/9/p/N//HDq/vfhurTCi29wPb4VMkZ28fGff/0f/itc1/03lLyZgWbYyFsxLVn/1+Ws
GeLfOnhFazb9ogKfLcb/5XI2zH874IVMnQkexAlhQsJgD5bRf/6H+2+DDFZf518+UYEz3e9//6+f
MmPbT3/9d9fxD+Dg//Mcw3qY/yQS6cjQxA5BefCzzTmRQ6hYkM5a0zdfh4xAlWXsed23BPuYs9Lj
3L4VBi/2Km0o1dZt7nblMS6S5E14Kh/3lMR98Zdn/qcP+fcP9Yl49uMzGRA0QffxH8f5RNPJ86LW
zSFDHjdW9wgDxEvVj9lMggzSV98P+0e/z/xnIZRh/IEk8Am38telfWOOQtRt4x8M1Kw3taBzk3NR
Jdom9AtxQqGLrtmM9VtJst7b703fv7oci6YLkI9xgotj/ScYhoWX2kPpf/ZsJj7gw5v8PamRtwKp
rlcMp92P31/vE3zjx9f7+/U+mdqtRHPQCiZnw5yQ96Q6Cfd1q2+9hL/8/ZXw7v+dHffXlWCJkO5o
z+y4T+CJKG6qEgz1mfgVjOZamu+TaOz+wFf71YMCDYD8PMLDhfv5Ilqb+Mpp43PpqZL0ysT43hAj
ehqTNtsjqarfVO0QY5E5f0ok/MRq+evbeby7pIbCGvgcGtqmEx5aovJC00JHWgGp21gpXkZvEt4d
/HoaFZnfLfPU0e4C7PnuX2vtf/uG/PLugkDgEbVBm5mf3hDfbcaU7u0ZGLy+pqbEPdhjW/r9T/iL
h9MARiBMIC3oaj8TUVPhyUSW0Tn2YvGuCCLakgJNwyNNo7OJz/j295cz5of901JExje8EOD5XPQH
TPZvZBgTWAgYwvCcUDkdm6HSnsvYjG9L3QqunqkNL/6Yt9vRYTirq1RvN6QyAWbX+2Lc/P6j/OI1
4XWc/81rCYHi02vSMUhG3BKeodYbS1ll9oqBXIHyETX7//hKMyTY83VrxmR95slRQOHFD9xTZ8rw
2eKsuUd9QL+2psfy+yv9eBk+3V4wRkI3DYu+LWC5n9eanNojcBPrFOux8SC5la8uUPe3yk8ndejd
0PniEmNRLRVRnl8DTfnDnJvRv/7+Y/zilbXZb/imnm2z8326tYOg6K4cA1FY5JaLiSSPV0QG1Rr/
8nQe8Yp+mcYs35MH1x5/f+VfPM6glXRa2sCt2VU/7XT5FCVuZ1knWgrezhx9uUkzolOSdGw2AXK8
/e8v96v7DV3SIkQIdhTMRfb9v4OOlG9H7LnmyTYcwgHyJhVw/V2f0VNau+q576zh1ETkLcWaZ+y0
oLCemkSqP6wUv7rff/8U80ryt5eKNT5wVWWeGAq4OBXGqP7ejjEFICpEGpAIT0YGEltp+dEfHrhf
rFGECYAug2bF4vGZyohBPCKJwThJOoWHVJpih3MGVd7vb/MvXlXIYwZYdJcZNQviz99P9g0it8o4
oXWT60B0Jh3vHC0nk8I/4NE/g57mRd+25rx2yPo6WMtPgC4XuT1ACuOUZKy/68oZ23uXontDgI/l
L9hlwvOot/0+NkdzVdhtehKJxpCiQDD34PZleSPs2rohUg6XgSkab/zDvfjVCmrDpmNMAoUfINWn
Rw5NRKTZYjgZVTOe+qa1EUz42a0Zc0gYw2i4ixI8Vi0pWPtK+Qor3FDvyc36E6/+F1WloTs2Rxud
7RHk6KcP4kdS62rNOWpjnF6CLMa1HdvYo2nxbXWR9TThRhRypC8xvRqyKyamaAfGudhVbJZ/Arj9
4lWEFkRYMZSoOV/889JnDYrwS08cu6bMNsGYqnOYx/59jM0HI2QU3jWuq9B8jd1qMrA1xgyPvvz+
Of3Fb2MYnmXaOE/A5FmU7T+9iAlRan5ZuEfyv9ozMjr3ZIZBcCNox60aeDQMPoZ4V6SujwOzaJak
GRW3TklkxB8+yD/fmB93AlYWNwPt6afKjP6S1Rn4oEnKSz4CR+BCRKPvMfew8jn6B3JHuw9lU+8s
WJ3ffaPpnr2qLlZGZE17qCfYQzq7ufH60f7TKzbfhJ/3KOYx8IbnjZey8fMrZsRmzv2zjoDBQ1wV
CuiSGkd7byoyger8awC5Yk2RRTLI0AXrXBGgSCWvjgGgkpqJcPdHAOO8If3jI1ngQ9k0Z//Ep9sV
2nLQ0lE/WiomqBaxRnU7xRCkK0ntEVYV0kS/bZget18jcyjpSSMhC0hsvEZNGFl/qEz+WXhyg1iE
gM0ZOAzFJ/hnlpEHmgjr6GU9Izk3cNDHDobNKBcfB6PT6mEM5t6pXRU30+BOf3h4fnl5uMmwPedV
0P5UQyjmoW7bm8ewC5kMR/7c1FF6uurp15EP1KtrQ4jrtjdgf0CM/8OO8mPZ+MdvwYU9GKv6fF79
+R2K6YjMoM1jArVhZ2sy3nZh6W4wJenXjOisV9zxzTcfLFSD3D4O9oOf7d2E3Fu6cSTL5r78H59A
BJWE7/gCfQKV+KcbkiEeC5opOcZlOX3VUTjvGaswUXPS0G6XFkIXDGWUeDsnwPX4+zf5nxusgAo8
LybcCoMt8Oe7oaHMT9GyHo12bA4BsIBDgQ3i7fcXMX55FRt2H0so9/1z2SQgxJpYrI4TWv6bEUHO
vkEBBL63i/l+rr1hJOJuk4zuFeMoe5EL8gxHpIgDkHVreiHbDdlI4SH7/v0nm2/tzw8DXx/mM7oH
we7vf3oYsqDKyN+MjtwdczcAy7jJbT/eBAMCQg8nymIsmQ7x0v5hJf8EIaUMmOnhnGq5OFxD69Nt
T6XlRUWuHTwHDdSKzLhGLqu+K7B8KcI4VxneOx443HN/OvX9ONb9/JU5686lDjU8W+vnryw99DXI
rY6NK8oTLUYS6Hu0tSIxoFWk3VI6hIjn03ANu9o59n0jNkIb2w0+HmSTWpPeNnUeM04O5L1r4/s2
iuk6GaI5kx7VLesufG909aB6ZNAj0eHromJo2zQwthz+8g8V8j8LcldnR2Y7pE6gcpufvL+Vpi55
tKyp7sGs5/cDpTQeLHz920bUfrm2zCm8/v6J+eejPF8Qij4rJ6euz0BQHpfcnGznMLgwOUPl1Zs0
rf/EqP3Ft+Kt1E0yZ8R8wvn0eOjIFyYtEYdcM4LbzrXzYFEXYbKk1818q58i7f733+qf+zmEebJm
HF7QeVGe//e/3cYiBSTmus1BYgxZ+e2AVg/PFSyywvzD6g+O8NM7R4+K2pd2Ib8bX/Az1rkuMjUk
GUaeiaHapg4FHf8Wqt6Tjse9WCI9ESR5Bvn0ZDLVQczDQwd2pbe6Yu/AyzkTS0Pxi0XQ2uk9WrZd
y5iRRPmB1KS1csbkYvR4lFdJ4TnbzPWHYJ8DB/pQGPa/aYPe1vejbaaks6sqqDDgZNaXvsnSU2fJ
/8PemSzHjWRZ9F9qjzQAjsGxjTlIBmeKwwZGUhTm0QE4gH/qr+gf6wNWVrWkzFZa9rrMqsrKZBJB
RADuz9+799zgXTVqijc+9KVXa3T8btURvwnITsau3iJ1z9/bukduWYdxr1eOZ6WXNV9Xz5m3IyTW
7u0CCtJYuOgXicNZVyrP38mJni8KFP5qU0rRzgiXlBmy4wa2he0SEweSEuJIvVr077z8IBWxIBAs
5y+J35Umk7zP+/ybqsux28Ri8j4qP0UHSHvpmyIC60aQG4/qom59lHiM495KDIfRBgbQXK8gHnqv
aeXZA44BM3xxCmIrCEnMc7EJtZmel5mT3UBQXPxXvmPc0wSwGcChn69XaVKq8XxOHYx/LRPHBOvR
iHMbNEC/Ynid8uFh5Vt1dV8BbAhKch4b46PlFPTQVU4cYkfzAp7gerJgs5R5Z+2ZQaCBzeP20cYw
jvuSCMxml8ZR02wbJyR6Gg45xvOpS/1kbaNAJIMIVuA3wAHtmTnk3lNbZp3eCDZKUvOKkn9SqTlw
SBuciBqFOFK3aEuEPq8MZ05w6OaBAlOWD5jh0LNsfMOrsbfjK9GruJwCjHAlW+FGCakPShUCmXcT
x8amEglZOy74A2bkkAvQOHvE9WZGYl8jkTJiZE2DPutSgluxMoEMXnt2gp8wq1t+n8ZUTHRDL3LJ
ng4SiNtDQIr0tlcxNjojk+9k2STOuiw7niolknEAzFwOX3gNCMAbTRd/S+AiE9yK1pmOQonimaqK
8Q0rT/jWw8HgKykjo8c5MWXH3vbbLyyK4whOZhT3BMrFT7FqxnabqVF89Ur2WYg9jXPb5gIJQ9hB
Jt8wLhonPkNzXjpVpZvxdE7unYaK/cwgiMv3Wdyk6DpyfZ5L+Ar7IeHgTPjd0GSHaGgDLC5xgNMi
zlL6BIbqcRyHnc/M2/Sz6R2ugYK8U5Bex1CxsvaJzhimEhCMyjRvowTXZDXX5toiyNpdKR6e/txh
yJjsIyb4+D7tqin3uhpFhbwcTMDia6JQKnQAf6f2sYOs86Lo0V5MXVjyBVQw5cooG968dEAMi+Ih
fvFnV6Ckm0Ru7hDfRxeONuc9mbAgSA0nTb/wIOPVAGiTX9UUg/E6QX7CH8jYuRB5oJEzl27UHK3K
FYexnTxsRi4K6O08GUALzBFxdlVnM+Z5vuRhizY6fHM8fJVbkZky20Qthluybwu0RnZVd8+hlGl3
BRpH37qjbUM+DBOyuQUfZLQzhAy/lHWWENmNRQeAgzYhk6HEYqEJdd9kGxwmy+BvlqNkTCiJj+kS
jIJUWfBJV4PyiKtlqwzeCT62nG0+h9LfBrVfyItsqg2BAaTSsAYQ8l8ac8qaQ2abRPrgxJRANMXf
Zz+zz4iSlPcidUC4WDyRwFuzzCiASczIpdrGQ0aWZZHtr62+VneeB1IF8xKtgVVnyVTQKytZofOm
Lylo66XATvAaPCR9BhcPjVaZ0u1OqUh6q5wu58KYHwQxfCxog10cEJzNkvOcNr75ieNOa+14cEw9
dzRu0nDkYOVNlNgIKlh4V5mthlMPQKJk4amqGw+EAsKqkcAZE5Hls2u39olPykVfGcv0gS9guAVO
ZyKmyw2xJrJmYMQflSbuEkbYeN28FCkSqkyFoyywgMraUeLfBZxmEXVUTBHWSjB29oQ7Pwc9pRfi
ijyEwE5mZLHKXGs2YXrUJrA2nCXeahjkXACsYE9Zax2Kr67UyQmNR+quJ+6wPrjGHN+h9a4f6bfY
b4NZje+jjyoPkKlRPGCUYQlK2+CL4Tn6MgKoIrBYl+DeSmUiU0mdCE0H2oEEWCn5CdmuS7R5Y8Zu
zfCYFlSN02l0vXVbO5zDkkiBi6QgN64rNFBsfV2OTSAQ6aPtDNYHrdjwGqM/NYhnjt5tBSkMVNE8
YyGkyjUvciRrHKvbOfH3lPWYjgY9s0vCFg3J0jXN5ps2qQ4PrLrkxWrbgg9fyxxRbtKpDA8DDyVw
jb7NqjPluvoJ7rjnboeEgIYjJNX0qUmDbNjwXvVI9shzac8nGRv3k+G72NR6VCi5LiKoLHOQ4tmF
K/yAnTYgcKkJvSvUZTkBsRi8i1U6mp219gpf9kg5ipSHHkjNBUULDfvUGInb1pPBqu26MVLjjrzL
bOWMuvogNlmUa7dix11PqOh63CduMBzrMSvPiKC7QPbvZ1eJZqjy4ZKufbDYawB3mWSdno2dgJMY
J4KETfzp8goVAOw5U0Qs6QKd7ItjENm9oRgCrtCUYiIqIvWGZ0RBuCBsVYIfFAL+6kiUC76NAn7v
RJDBV8mcbFqP8Uhbjm6YT76sQ6TUuhRFf8uRe8Ze2QlUjHXvFu8KDareOX47qJOe3EkcI3JjDyVo
NLxvHnUpC1ruvsdzGF12s1e/66SFwjyQWHrjFL7xVokgGmilgIfZKKPGR9f1QQ7r1cmdDg1b07Dg
BOmd8LrxsmCVZ5pFvc6mgLcmRosVKWM1o7Y9MzmNzJw/fW08FpU7ZnszjIP+iKK8bFYl8T9qpd3Q
cE4W6w814cSB4pqU3QHBs5FXGYzcIIw1KSEwTFDmlbnAbd2ZNtY4Hs3VmKeA3GOk3sEWoVP/xatC
aooBNT49NMZR2xyx/pPCSxVuIt+P0l0L7/QxMVvvqxdC+FyXA2UPYsfE/gq2Qd+4jAnlKrZzFLCO
23poon2LFbDALbRqp8KUK1HyCZJkTx29cmfNdi7h6pirwUfNvmqkcJ9ioPoXU+TJuxlN2d1E7/Ve
WLGD6gmcI7soDzxAJjOsMRp1i6kgiof6vDOR3298bMWPzpRNHy7WEPzGg3DvwWyP94GMkIzQxWT9
m+3QBwqBaPIqZm6jd0EB0v+2cVvQG5nrdkuF5YL50GLGsRopCbcWOnRg7ZbC+mRQK0DvTstl7wFp
eYP3L34pEJxsumB2ToQ0qG1t5V28p5ZnTdFaQS0kUcC+NAI9zLuwCVDkZfzJC9CmdtzEoynxs7D8
ntx+GHAUmEUDO9hRuP30VNzkUP/2LDJwENKpduYtAnFaAKGNfQiEiBN+hLFZ3Na5D/fJKZseZKbM
9MbUM/ukYPnUqLmNwls76QTQNzX8OtjNRWfEOyfXloUOaTEIYrQLvlmqqSUmKVVkm6Ia+PqmoOgw
c2eOHe3qwMFpXsrOQcvQE9yymubQvSvzIX+o4R6qXcaW76wHQ3XPQ5waLS4EoF/nMozwXpHBjSyo
Hyb3azpV6Staq2JB5/GdbDwLkTCFLrL9QOmo3HVTR8tnQEHFCXuS0AeDzvGfQPDSDjC8ubg3G2Rd
q2qgVt8CgkCQY3ph9Fgn2joxOJ5fcPFkX5yO2GxUiJC/altPt0HRIh2rBuTdhOn4emXVc0P5Mw3I
PWmYhgcxqPuhAg1F6FZh4Z6k2NqL1ja2JaWXOI18ODdQypP0UCeuvGC/deKBc5qi8nArY7CB+w0F
Pi7mG9VtPbfDfelES8qIB1Z4I3XWvRVONTyTUj7dFjxUOdq7LgUtOPZVuQmasvMOLK/wCNRkmRlo
grw5ZxITEsBOn3mZPNWtxbrtjF/bvONxiB01EvPOzWwxRg7Pgp4iLGgrsr+OU0Rkqx5FvaubKeQD
Fl14Z0xwo9dwj7JLZtH5N39OofcE/uw8VbY7xOQ4WKm9jsiid8+SdARCadQTGITWz6TFwapRpDo2
bdBinmmyARfw2NBGDMYORS2xJA7SNrhWyDDAYDom9LtNMWAt2oVliKt3zsNi4zZp9EEzywel5Hoe
XNzOGJ+8Nu2dvU+C6LfcGuyji+lnofil4fMyjbhEvT8lR74FvWV9LwEg2Pb4JWh5tRW0fXS5eY83
VwPdTYAMcbDzMlet43w52tizrW+FShYvDv0lqHuSbFIRDN4JZE0AVwoYAx6ZZnJIfcbQF7dgQdZO
XUE6COLFxaGciB8XgKJZY5lMAYaj7b7ubQfYThNxykFZDjF/hv/Q79rJMvCWQlUa6VwE/nPJn2CJ
a9StGnI4kyEf2Kq0s8JZNV4YPKmepWNXK5y1q2Gs8JXU0KaN9Rz1xhP6JXjIOBJMsdPCLL5lfmnc
N6lM+UR7P8kpooKAn+Tm6PiswJLZOgAGDiBa5DM5aykV3LbQuh92RuGWaC8Z2+5at6eOLqqE8O+C
WnWpBB2Kb4wM7nBqazclx7sa5wCOVhy8OHZbqi29GKjCZmBUV1EbBSBGG5lo4AFtfTmz8hurEdfz
vK5GY3ruWoF/g+BHRLW6SuV928UtVLLYjh4+Gzj/Ec79A1nbd72sP0SEXCRvH23y+oNybvkX/1bO
feaYw/tHfUJnU9AB/mc+CFTg31Aw0MrjCjREgqV3+Lt0Tv4Gm3JRBDH+ZPAtl5b879I55zdB08pb
Qldd13WWCe5PUrlfSefE57Tj+3asxzmAnxfQ50OuhgHjx86bxBPWWx3bhBJ+taMpQZciyyXQmbBJ
xqX7ZAJstnU5ADoGURNBGbWza9LEazTDcdN5O5oc7Q5jLKAXlLNQLTswa0AY5lCZm2xmj9r4vOWf
cglaTJXf38Y2SbEoqiH/7YI+gsfBSLHdD2GVxDtVJ6SE5RCTgs0gh9Yj0UEaHyPlGQjqPirOq7jF
ltfnsz4zdT/ioWv8joZBbqEI9dVA6VzYRnCu6QE95qKjqKOXYh2cOkrvZZhDHUZbD3Gg9GlaGCbv
Zp0eRkAB0zYoHRjRXUfPZqrD9K416/JeJzWlInIf/dxlSGrZoxPOe2nPOQac+/CyjIZZr0bmsvsw
YWC5DacS1HytquBbqMTwgH/Gdc+rRgMz1i2+4Gr2Eo+z/WInw+8S0cEylbzzYTbTSIN+YG+MQrS3
RM2K1xLv4hExd2qeuYAgXrPRNiD+07+4KPVEIymm4f840owuWX5zWXGCs+RirIlwWfSpGM6jppXN
puvt/hlSkz7PGthCC51SzhRuPiNBGoHgiIpZk1rg98hxa1/Lda2sjcCtdxvOHbTN2e+eG0vUzTod
yOJdKckhekXstKS3ksweYLjatU9uFlnAyhJfrN0pmOqVM+XtlSdmxqG05rtzkVnZk2+Xbb5xc/Be
GChT8w5pNV2gpkPOueqBPYDlB9UtV9jxFQxcrcarnB+B4tlVzoc3Bq/lJFJiwrO0K0kIcBGEU3x7
V7oOKHNCq1X3owzmr4M5jTf4dJx+T4EfFOdJVHf13uawtvWIyAFt0HKadzggiNvQRS1bLj3b2Oh0
CEHe9ICDDTGNjaW/axBYCDbss+2rUme0D3mWi0NYwkHk+aNHLGbSbo/0Nmgd93lEG3kCgPyICZvm
sqwTGs2mVZSPk4xoP9sNZjnQpSzL+MFZoSMEQPfF57pdu2OLPG9Zzhcc9Lw2P1f5bFnwBVwR8maK
iu/bLK3qyv3cHaKyKajO4lm+IOZYLLelz7ZNqe0N6JMGka/Lz/2mzyz2nqHpG7nxPvckf9blWfm5
U2FdYdfyGzAw67j22M1I+GRnS+whBoOezqBLzc/dr8nUcgAq/PB+XLZHsjBtxISfuyasYCgmXcBe
qj/31eZzj+0+99vJ0AGFz7ILg0+k6WWiXOA5ZJuulg27Xbbu0O6GcVUGQQhD/HN3Z044fms/9/xi
ztn/3aUUUEz6gVcvBUL3WSvUZbm4P43K8jbdbM0RxBzDeE1jQbezsTvNj/usPaCgnDBaUJF4PMw7
SuPZ2SlzgjU6xbkP2crpD9QSdEtax6vqnQF35j5AxeduJ44MipAJK/2GPyC8SjGpOUTKhOFEuxVM
6S1RsjhcQpsliEOYCxk/lubsU3xbSOjrIUvULf6tPtl1laz76y62ncsGG5J/w3gOHkDQTnJa+ywu
cjs4gEG62QEhkvktwhwFexOCnlTtU1FE7ZmnsFTgNyn1FSRp8zJpy7aFgofHAz+dTN7CnobfMAaK
l7an5uCrq/QGU43LG+dp810ONDO2OFKC5jbhWN9C5TDnLxjBzacizVlhhxAV4V1jZQ0IgZTAp/RK
605MVzQUyTXIdZMnG/pwRb+hf27NO4XnkgMOHZ+rNiRwxV2LKqrVtowgVd6IT4JXADAh3hCJlNJE
VUM6XeB2mwhQUG19qlUJuT/iTXtReEh6nMepW535BsEF5CWUzTpq3HoAg4ONAJJxI/t4LYaOo/FE
UESxxk5XGJsCMxtpE2r0zaMf6d5ZQNpqg8mzy46ICKvnlnbaTZhPiXlegnezNrFCBbySobTvp3Tw
igN4pe4EDiOar8sZBMEeQWW2h5ZVylUKW4birMhAmGFYHG+9cYSPWJoc3Zc1nfHNuUWs8UivtQvN
o4n7A4ktusz6yp3nVu9iUKfmppeZujb4IgmKGljXpjqlLRAnqu/3hlX9nmf7n+LtHwi3flW8nV7z
//6vH0q35e//s3Rzlow2Zq1ov13hwGNFlfevys3+zXZg2JjEafIaEsvy78rNxg6xmBGk5y3Dxc/E
9t8rN8v8zaLnxeRW2kvYKzaFv1G5yU+x1f9WbpJB6aLaCEwGz4h6mEH/VLnhFI76DKCkYkZzAPul
gNJgAu+ehOY3o51qtLLcJkVA2zoJRouzZMaACxwDwti96zX1cCvG2vbhWXR+ejQjmNrf4sauFJyZ
EEht4df9USHIUEc77UW5ixovH4+OjOoYup0Zh/iD8rL/4meGatajmLV1aOa2Ill+5MzyhKO1CmMO
zkmp72RjgWuSeiQiCPKIH9PPKItCfU3jLLkqaJDXG9A9Ovk6KptwzdZrWxDsk6OdK7T4xFjFmVWu
exOLEgkeC7NlLOecEBNGUOG96eug3fdVP26IY7jvdPBeBfo0+Bx5RZvdhI5x0YpEkOVh5CnvtOt0
ck8ryrLJXOy6Wp2QPckvptm+9EFtRcfRCYVJbyqDt2L6eNnjR6cBuzc3gSq3bMxEAxjpLKENUFlM
a3gCg8WiRlqjEeOo+eJUKmxp2RsjEpO6xpoM7rw58yVBll8wTxvz3lMxzlqGbvoLR9eZGSp30JZH
YMDiCuYVblrp+2pXZcZ4zKvF6V5adXFUNgavdYzdDG8Y53/QmEOZrWVPFOdxrgxOhmHjWLeYvSqy
yhI0HhDjqnh8S+WYjLsqDEdzDzRERNezQY7pOo8C9WYrK7wUYTr7Ny1z/gi0YJvnMA0n+9lu+uk1
U7K90VS4TGvikw5db6MyYTD3kY13GxjDw1x29pHqU3zQyI1nTF0z4Z2revTieMeoWDjvzthj4nVi
laV715nQxdXpmGLLxw36xOhSYrGeVLHP4hweVJqM2P/DxgoB+3WMCrYT09rwNi5SeTV2VBtigyw3
8z/QPObWRzb73niXwZnUx6kF3Qg7rjAZ+g0188aIwivrim4vZp/TMRNHa87EQfkVU/SVb6cZcSo0
/iCUUggwTDUmU4P567sifqw7d/affUqD5Lpo3bD/SAwjpZUgBYCaFYIiWMZ7JYMQ4AvzW4nBzs4F
YJGlCdruzJaXcjuVdkAubaVU9RYwQYuO7jA2/l09dm3yICKlTMjSaZI3BMTMldKcwppOXVPKJfll
J6HsN5vYNHPrQIErrS1HSFcQUtJbC1FP+CnnpfUQi8K3j8gvq3P693KfuQAxba3KS9kAKAc+d6LR
QAIJ1tzprpsj/6XOSO8KU8veRb47vGR4Hqli/Oyt0AzskyaTEaeUnhb7DHSN34yeZhaXByPLin1K
dCIlGnYxAKkZPTWmGLXNiHCcz+1B5uPKn8rsXhIdhXdx6nl8Md9/AcvanrPGpQeABN5ZmVZknQT6
W8r06HKsw/u8BcFTZXN0hnCOz72KKOuyHnUf4x3eh9YjKquoGTVL2L4AEvE17k1WwjMN+wbLQ5jq
3WQME2X16D0QlzDfBPWkznKj6y7aqR3WE+TlDWldxr7LBRkMaEeGR6dw6mELxQUhAHeD9VgCYTg2
tuaoxpj+3MX7zqycWpckyob5dNu9DW72ThKFtSn96saaQ4zizE7XAyN28BFOvfNj6TDqSWwmzwzM
NlYHr6mrTQa3tjKOdg58ux/UtdWBTE97mAZRqSsCXWZ3DUAa5erYUguhPR3vgcbQoUVwfz62YwAu
LdPE2yAd94bpNIEveXMHQx9ct2lvO4U012BMvKYTYJKmB33FdrJwbYCAOSefuTubYqILYXQST1aB
nApNr935NFqPSdHcUW6GO89bWJjSi/bETbSkSRJGlhQIueg6t7eJUSfHIfGm5wKjXbfyhEGbLK7f
UMm2u2TU/VMk/f6m6dpx1UeMhq1myvlE9N7OnPjcxDW7lQUHltAohqOX5q/o1RMswPzl5R2wTtFc
8Ffwhq9cTFObcSQlqKjhyDvUW1uQQ8Ehhi127AkoO40oyZ/s1PbOHTnUx6FN6rMuzM8HG9LazBl/
2cPcbdWCcnRUoDaNO+hT70XijEFHeIqqOKQf7SLNA8f8OoVDu7UUBmCvphwDgIveeu7efL7CrUup
fNvoYVcUeXyRRSk2bI9oMIfO5nNuekvTrgj8nYNugzhsNA/0MgPzuubMeK+RqT4DUSEwCmVDtO8w
mBwrn7QOSFzV2ohCaR6ZqPTWaop0CYjRvakMoljI+rBvDUeCb1Fxs/PMetoYhL/dDAySByTZB1Gk
3kuLEpfRlxa7xFzYM5mQZ9phdhNMvrtJbehz6KffjZxgllVC152f14Up3JvAEN4qn2CO0wsRd2bm
mStbjlPL/5r9bcervI01kzfWMok/2+qBcHOaNqraODESgUDXmjNT4bbqLvGSsK1jFS3jtQHXo92V
s/BvmshrLmxSw78BlxHqojfjNGEiHxrolS0mR1VPi7TdTbqGXdPvIdHkoibKgnG1Fz31Mmqt6Dpp
aa/Wq0Zx/Da2BLenTe4jXEkyYq/WQ97CMSPDKfZ9mlQrITkGmssX3sbmHXJuW5njUfde2K+hLcf9
JS0wVXzgjlmAsF5PFwaSrtu9dMqqjg3TCx7ekrCXJZ8+K7qXvCk4pAUaBBqBQNdyYQOR5pzfZ26Z
y72RzMLcEZvuZdtg4HxQlktoUy+L6rZjeLwps9A6pQFwvbZ1a2BKNEJ2bkdMFN6mHD4wwZPaB6Qz
ASZfOYxSQDuh5TpaST8cDVwKFzRGii9lP5JVh1OmetcA/Eh/qIDcjoh7NyGI2p1o8ofS9aBXO4aP
TB9USgsy6mQwc3ytG0z4BpF7xrbrXProme7Ocj1nNN7qGca9DKZHpYLqUFQZXGc9ux8AJJxFcWTs
6Q296nCx3Ea+dSOHPDiThdfd+n21wCc7l8cm7X3CS9MkNlaO9AkmqYASq8y7q5WUGzdNh2DlToZ8
t8cEUkSn/QdAIk8cp7s7IGbg8hM8UDfKHsSuWRYt07AbvQI6m+/yDuTEeV2pNiABoLXvSCAr6FPh
30z3MDvEqUcF/DKOwR3IPnldUw7vvBhyrEX6yDURqNpdjYMKYQ6jzG2YnxJB57Ve8TIOTnFKUs8G
KevWJ2RfDN2ZwO6xX+WHKh5se+W3sr+XiTdeJJHfQRiebYRgjKOOMu2rDQ4aTHHz/GYEMeP8wYJn
WDrlU+dPyZrsUpBqIqtGl3kp0IRVmVjwE4iylEuYTCBuPNh5T71oUHkpq+7Zk6LBe9Sycd7nwlQP
bJUDQZiA6PgA++wyLnGGhaOwjinpf/cY/unKGTr6UlRh+pa1UzRCUqrGh8E2m4M/FsveXpBjU6Ja
OU3g9E6xN5qk5hThWcaPIBbOqM2LuZi9+9LqmnNnEggHApU5DmHsFDa1O8UP6N6jkwPKat7Nwuju
BktjaHJbgkiyeRzlmuIjVC+RNywqNrty9MdYlPKW3/SxhdC0goanCW2C32nZb7JpOvfUNiClrhij
jdFjkxmWfYXSY5AS1qKcxxWDGd3fW4xS6pNBvibhj3ha1SaOOFqzonGkcYB/V1k6nAUAE8Y1vB3D
PTG+n4HCFIJpH0mno3XmRNovdz4SObQjNrGz4PMGMo1CmGCGhXZjBE57oKNwlKJhQ+agsE5V88h9
ERqmUSDhGSaLzWADXFHA1cdC6ObC0AYErd59y9CXn6bZDW5U46TnRcY8D0k/YYRaozrtXWbtdHoI
I1sUjRZRhm6dnsNh1Cs/JgW6I5fmSAwiJDS3eB6y/Ka3hwYxFpu+Pw00yyjZa97qzUhveG+42jsY
3Pc3XlCA2yzdwCa1/dzpMX6wGIufBRrCWuITcstiyuTQQCeE5stMXpXX5OdjOIhXs0aIeqk/5T/K
8+eD0xoEDBckoFjHgdhNRUQEA8RLynrvxUWGP5/pwaLnRzJS10AX6tP8EXXg+BFZDltfwvw9P6Bq
G5pjnIf8ZmXt24dm0D75IAnRI8IJAxC4RdLTJqExH2+QVblHXUd8HkaySLHmAo/Y1tTow4jc/dRt
hV7VHNBN12IrfVSFHMYY9Z98xBD9sWdw4ZzZo6vVFR21Znx1IpAlSN778D3xWlR546cOTQm2Hrq0
iz6tJzo8foXT5ZBdG0sIroY/8NHJKOrAYfWC5dz14hGgX1AZK88yx3jNiDP0sffUgpYfEHz/Jg9p
TK5TTfjfjeXmfnhyBiZ8GzUgNl0TO0cCjsFNfQxEfFWXkrOgtwZKNrtEiswqPGRpDpdyNvCkbQwf
JWD8KQq0bLxf6w4RS3WYIQIQZtVPhJal/ReXOcAZyJBgK6Y+3CXAF6/quEp2DZ3bg01yxrs5d/FL
v2hKffCVjzTVGGTPFsk4hJbsCeJhw8S1Toq17ZNUEBdj/jYNIYzEksnmwTFz+1yOZbBtTO8pb0m6
XsemX5wxvQWsp+1x62Yg1jKDvF7QQeRilk31hpiuaFY5ZcF7kQxeg0wkD7bFVOQVrbu8PRhuC+Uv
nyumO274VtNSYQ3EkxFsMuShu8mqS+Y84IMmkEDA8cnV5FSYmqIG0jlPOyLKMmNlLhpPO7K7mwKK
IMGA0bD3jcC+nsxy3upqtnaA1774FbG6fu5ZW2Jj2/OhQoPSzaV9IYlYwZ2+aElV3cqnIKGrPttm
9waZuz/PzTbejTZxskUm7a9G3RHtQNPmNppsi9Z4IzU+PeKMVha7zaqHBkPgOYOdNYo6DvS88LsF
prqKZqQ6jR3eiKnlqD2KEBTT5Gw4b2dHTChIX8PMCS66jkBdJG/uXYW44KGLouyIzg69LJ33nry8
BmFGb1tHNMApxpUxPI81vV2mj9mh+9SsR8SiggzuTmYOd+xApGT9nILoy1IOBGUfXCEWxnRKm9x1
KSTdaDwzXFH7V3UDinefWa0TcEjOq3+ZkP7Tg2SAjAPh/yavnF6/vkav6v21/aERufyjfzYiXfM3
x1/eY6bByFqBnPyrEemI3yz6go7v0J3EFeJjm/h9grxMl/m7TJGxO9GP/Bz8/t6I5Hv7DdudBZYD
SbL0GIL+nU7kj44UgEc+YvzlV8AfbeNlWjxO33k3ZE3vy4pjzrgxvcFZVsTPR91f8VSWOfR33U6L
n79oKPilAdAs9/zTVRxG4iO6uvXgNuex2TwM/fDYu+MWiTVyN4cj4HffwvU/f/T3AJefb2sZhwdc
kc/bcl3K/B8vOIoC/UtE+MKSkngVMwveB8gDV3/zKpws6M54pu3y7WLw/fEqaQYXaUqnFpk+dGSm
dfbeUWRn//oqy1fww4dHKEEg8FzKACSP+elJ/O4rAl0ic+DQizhwdNbzIpQsCFlxkotEMh9N03dy
ctq/uLUfTURyUTUEIIG4Pwccs3CWD/i7i04zO6RWhlo79Hs3Vu91O44vxtY1bFhhpl9vfn2TP3qI
lusJQQmAIdi0wdIuL8P31/OnyQyl13RICfwnUqT8DZer1k6UdX9xpT88GvQoUV+ARLIW3JD/050R
/ljZaTp265Lc4TMUuNnarjmj/fp+/uwqtmtxrcWrh/H6x/sZMk2+guw5SDRxk50hIySkrQsa5uC/
vtAfXi0bMy7vMDpxywbG9NOTnhLDEc1x0IFbRMPQ6yzbBwOJXBLm1g4PiP1NdV1x+PVF/+TbchmE
BB5TEhYj8dO3ZWL7ZZq9zGptsl88pxx3reMY0Hnr4C8exJ8/yADTp8d/ya6wJCiLn0yWWC+9XqNY
pvyK0n1VkagdalIUfn1DPz3uPHysUDzr5jIyAhnw05vcICOOAjxlnM/r7JBFeBrt/KJ4pPb4e4An
uVyKvkOAWAfbofyDPc8F3FOPgOLAI07nYtmYA8BtZ3lt05mgZ/4XX9Wf3JmDANfjOeS1Qnj944PY
KO3Ipqd8ZWCG0taUZZkQbs/hAJqxgbYUgk35F5/mT98Zt2hTKrOmoxB2hP/zcEuUXqpklhAXpD3j
iDvgLmtc9bdvzOYDBHfJh+gGf/jKYotGMvN4LjJqdYzMwjn2eZduY2YN21GL9i9etD+7qWVhApKF
WZSt+ccP0pHLcr8AaXndk13v1/k2DyLj/3FX0I6W2SUzJlzuP16lFHky1fhd1iPFNCRCEvuq1gaA
2hWKOVdmbX/94P/JXbGD8SjyfS2ytZ/uCrseeY8eD/4cFkRIkJK+za16/HvbMQ8EXxHlBf9Z6gD5
01UIp8wHd/KydYM6DL0S9IKsV9Xu1/fy06q0XAVLv2UHlEcWNJafrtKhfkuQyOdr2cbEhvB/twz6
U7KCGRv+/UuBFiMCm+Eyz/rPl7KtCLGNT0eBo9c6hgp6p6xAYzKbUuSG/y4o/6SU+bO74pNjGM3b
xCRl+Qa/24l70oTzeg5wAnjRPZ2y8XzA9wRmHRzmr6/0x2dB+J4l8NZCeGBL/ummiF8EWxnFBTtj
RKDn4PXG0nr0/x83xKoOO5gad7mtH2+I0Blfdyov1l5qqNPMmc+6tHsaz5dmGdR/AfT4H/bOY8dy
LMuyv9KoOQPUAujuAckn7T3TekK4MCcvtb4kv74XIzMKYeZeYe01rkEgw5HhRqO6PPecvdf+1Tl5
62eeD71p8mK9P5jEd+Aivy4CNe9QGuZiPKtV7B5++8q5NnZib8WZaJTR74+CCBF9GK9oIFuaGmm3
vCCYcz55vH9xKq7Ni0T9zJMOcfn9QcTIJjDSOIgylPlmnZNdxUxJz/98Kr943N4d5cPd0WuyJ8ui
JaonksCPGbr6S99gvCMQ5O53D2VSPujMGjCcqlRl70/Ikso0N6ORBRbuIhC3a7ZzplvpU0425id3
6OfTwkzNAqerKHQ0iJfvj+WRxqZLk06hS3DLReY45amXsfjCLsL8ZG34+T6ZkCP5NukUJxzrwxWU
ka5Uc8WhiM7MNlY7K/gJ8fb888X7+btu2hA/IC3pFnu4j+DGMnVkDmQCL1gMmfisD1X1nAMW6y9G
Zk11kOlK7n7yBP58TLYf4MtWMB0IFuPDDcMPUeiyivOg1gzDj1AxIkqh1wCsllIdGd0ndYS23pW/
bX1Y0bH4A/6wnZU6AfDi/V1bzVdaUhE0FQ8eYHPHqL14Z3s1qT+9N7uPirS9bPWgDK0/j303b+a0
Vl90VH3PuEZHO4jSIdbhI+p4wGyPbFlzQM1Ilnk25TuzJgRiO5hwohakFJ+A5n5+5AAwUCavm14V
XMyHX75NyeXUDD5HSA/JgcuXsYPITv/uqwIo2vrkefjV0Wx21+Q4sdxxyd5fqq6lA97iowpk6vTz
FvS//tAieGmD1vWs5JOj/eJJ0FRTdWGRwNekmn1/ND1C4DAUfP9MI+tgpic2qI4xz+JgmsgSRKxR
tTf//MCvP/LDs6CpHMxisXB45o33h1RjG3JFhkm781T4WPbbvCDxZNoXiob5rGnKu38+4K/OkbcX
fwwFC+DrDwccVLPrFLLtAiEnhXkNA9dJnFFHEiFOyswnz/ov7t/Kd6NucU2sA8a6qvztM2/ko0FG
g4lkh10KvNe+q++VuckOqSmMT5hBvzrW+jlEgEafhN39+2O5tdUSuJ3jQnXJOk7sSrkoxjg95kW3
bP75Iv7irhECtu6B/+Sjro2xv59WSWi77ZKjGSxeXYdNkzkPutupm8pE+cLmMSXhZI4/+Yb9fOeQ
eDggVtYXcH333h8U+/GwCADfgbS77twtBdGEKsMOkl00HyuHuf3dk3S9tbbgTMm9Avf1/ngKcS1N
4lKiDXKSO3esBKGioh1OeSLVY8rU6Jo5pxX+81F/vourx0Q3LUih/Msqfvz7pe3oMuPG4KhovfId
sjZwEVlDkEnP9OmfD+Xyo96/e6xfBvRBShwazh8vKCZDBzBzXQSpXjK7XGazuAbbrmIXKJfyMV+y
/C7rGM/6AkFQ9cli8/MzRKOB5xU+9Z/9oQ8nmhNoZAoCMjBKt/25ygvyxk16lr4H7f9SIfr2PrIK
0jX++aR/+o6jEkULavH+w85k5Xl/fTP8bDNpj3ztvMI7TFjkTp6RuJ9c2l8dhTXUNNjv6arzcVlb
xkWfVXIBAh1uVehk5GR7KC8+eUJ/elZoefEirFfQszS+pe/PpSecatQsaketJSFnLciYmvfcLnTx
/51D0U1hr2h7aC/Wl/NvC1m+DG1fWATq6AXjS/A3U2iqc7FRccXvfvsOUWBZfIVMwGcYqt4fiqBz
l6CgqQhA9a42Z1abMGrz6je7yX82DHVA4OvjT7frYxmCa5602ZL4yrJjhOnjLs9fya0f5k/e6J8e
9PUu0Tphn8eqTJX1/nxiEqtIZofS6jW6IKPNjUYFqyh+0WzSyBSvFL3b9vpc//6TzlaWTooFCZg+
0IdFOsMglNrlvGpJvOaIyD/9YmWGLv5bh4ELyqbP9HgQP5wemLrWsWURsAEZLBq8gqhdhXbYJ4/F
n926d8sV1xGKMy+T4zIm+el8nKzCa8P9ImIudmd4F/E9uCBYL1Z+gOaMCZnmTSl1H+PIsGM6qn/y
Evzirf77b/CR2ejlU+cMNtYFOShkq7qDXT4N5mLd/v4L8LcTdT586BDRTTNWlyIYjWk6F577YGBB
/6Ql9etzWZcP0Ftr9f/+tunjuCgyWmstBpft1lXJJ8GP4amf3LZfPf00H+xVD0+f8uNHpmzFuKar
F9Dk4JtIc9JuyT1E/mVQ8Zk+6e7RCXDKZ5uMX56extBBc6j26DW/P715sCpPrTgsoKdyCJIlXZ5y
Igk+KV9/tQIbINLY0jBWMT9ip9F0KnQsqe8i1fL8upqZhDs9bRZTGthafve54GXWVi4958PG2nh/
TroglQ37JK2CWvbgZZIaVKJoq99/ozkORSSbeIP++U87eKOG41qxYBnwxxi0j2a8Q1oqPqnnfr52
7NxtBJWsiYCPP+6knGoya52kNp6EGS7N0s3hmEDIcTXUOv985daH+f3SQUml8/QxO6SLaH64cvk8
jQSVjMxtgJVv00ppdjU4jqvE1qo9GM3uk/7UBzIwK73D7h0EIehottS6+2HtTS1kV7oyTEGKwCW9
qnPgFV9QJROWSs3Q9jfgdtSn0ukhEma1k+uPDupr50DNoNR3/3zyP11nVBfU6YwyaZUwBvnwKrSl
niZ1NU5B5jTKVjhqsVNpZtwkhvNZRclj8uFKk+UMMYtpMGx/Jtwfi+aoKcuICBonyKtSYaWcS2X0
rqAym91zadRqmoeZKxt8hYtJupskodFdlqt2TNx+Z/LpQDdEG/a+yaZMfEnRmJahAOgFbACV32XO
TuvWYqZoHbNJxcfV1lKbNnPrGM9mmvX2xdQUkH2a1rARdcChjh8Uvk9/TkeExJA8LpR7xkbvzbEH
0jJV2MH9wi5Vbo036YO8FBXtvtvIm0yUsT2SjeixUHNv3xWJOWV+nGYCdpeXDzYELV5WRGJ4B1dN
oF5hfE19oTm18TXS58JBGmpTZNzMSaY4wL9iBGudjwu4oAMHqKHDOJ2BDNgMvWanrQ8+yDDOnUgj
wDALRhS0uwbev1MxZhGhTsS2FhMR2pZV4p0kX2NIv08WeYxHEjPyKCCbcJ6+GW5cCDp8SYN4Mi2n
ERdt3MlJhKW6FOmTMRkJ6WSTmCP7luAVzzu0UVta19Ug0UM3uCi7Q88NJq0IjLu2sWtzVjl19MlJ
KCsvJWZ5HmzvMltgSQSyG6f6FGVNM1/JhXi3ByUu9O4iGnuQH+5cGVaoCU09jvFKcVNIOC7fUNfM
b2k1KPppaeusC4pIhfzMAperZ9vM0vYAXUEOhziuonaDr6G0n1M70ayAZRC5vRNH8XeToopoeTAL
JoGcjVnGF4acYhGHNAMT8aQAG9T9mEW58kfTbOdvmJOZ5vuGRirBK29bFoVRY5G9GEV47I+aVbvO
tsv0SX8pJk2QJwhryP4yIUrGij3WokhSIIQ64Nms7FwoXkk7oTBCBh35ptJ29lWZoX8FmNqozrGR
pfejhSX7BhERKTdWjCLeGwiqcwpCgqM2kgxTc6vVtXLlGfT+MKhLMd0bA8F02C5Nqwj1ebTat0ZE
6othJJ3j5za/G6rUGsH8QrJLgyy4lCd1thEa085TF3SbY9MjgBUDuRaRRP2qFRQvvtZm4llv9Rwf
N8w5lL54ZppwoMk4oIWKq5hEz1Ll2V4yx8DTMhnftJHwHN/yFqXEexIrZIx6U4q50qrSq65PtW8Y
JTIRVuO8GDuJL+oe44nbHix1kB1YEkfFDWV2lRlkHUrnEGVnY23LWtXfYsybKVnaujPuFjbioF60
BQoVgtP+xUkLwzzHM1gAsFpotwMkIHAUQRvO1QYkmHZfS6AzYYWlSh6d2mLP1SZZnR3daFbnrSnL
+Jus2KZs9EIH0VVqdv8K48XqHwTF8BC0Mdl/yHxtqiAawM1dV1bqfHag1vVBIxO4uEDZes/y27Fx
MnKjVfg+wBBh7uSFmxDypYxFdE5qUGsBfj23O6bNEJtBLFLjfkEwmDwtwi65GSmhXnBFSibraa+Z
Dyz8GJigkd6ydusZiDbcHA9QnkqWG7dRl71kzfzRqmb/gpKvnS5oGqQv3gjL9AIPFOmvUdfYU0gN
Hikh8SXFm6pH2kMyMqiGbYWw1LdifVR2NNExTpFnVtmvYzUK9WZCrdg9FfWs3qqkdV5pi0bzSCqg
8i5Yh8qrcUEfd1AKoiP3FqSzJYDJ39zVPRrXoCoU98c4R151mPtpaHZeOujiRASp+qIkqhXv4Hki
d0UTFL+RyafV/uB2njwUXmNhQi5TuCgJFaO71QQc4ROWGg+xr1StJzLWOiJ1B1N/TlU27O4KWlQa
XvbJFcc5VrHsznOxnOohKUu8hjjxNq6MjSqwIX6NgUcghS19WXXGNaygRAsz0pVHX80W090UrpTD
14hxfkOGIZ4O3xiS0diwloBBipxinoIOE+FNvtBSw6nRqa8uRKXsAbFTpl3kHWy9/Wwmqww8tgz8
WPA69EBD4ZjtWEtGDDBuVwPmmKPF1kJy4mcr6IypiJ9zbcq+1mOjP9l55SKn1SBKBKmRa6wNgm9A
uyFWYGzoxxhxcxspgHzu88xovScgAyLeEdI7sHZXbEX8ojL0W4jGqglgNUK8rEUe+lZ2RUWL60tG
xCY2BI6HrZsNUUhia1pexSWmuyeQn4a+y7zcXU5OjGDsIenrKoI8W/OVzJIxL0KiSR2XBzEFRe0l
LdHC/Yimd9fOPOUvWFMSO0j7cTiaSjzJA7nRWHcwtKsdqI02i3z0t3O2L4tpqX60TPtn9kxj8UUm
jvPWeLbbfpsyqSF9GpESbASqaM0Hc9xQJNSFbT2ybOQGVJEoV70bVquu21eFgQKy5h01AgELFiDS
MPXq5OsxfpInvbEbcae4g6rxsLv2HAoVeDtRVFk83maaWSd3RR31JqhODSAnmL/BLLCBOWVxDwOg
WqGvpKfwlCxgRs9tImV2RGvq5fs4Nj0kdYtrzgjJ2c+0TyX63B6yUL8UONKyxdDG195jqv/F6uMu
vhVjXXTfjMmdeIVElFiXTRG7b2aFb8mXqteDlEK2IYhM0eblMNujIjYYFS2TqMs/NaCo6bnCBNVP
onmkMmp4jAlOHJ39ZOeaeW9ms6pdtfiY1Ccb73F8N3Glh908NjKHI7g02pbxYjLu0ng2ksA1hvxp
NTfNt/NolErI6afNV6atfYx4ejZRrQq9QeFNjjV+wnIAea7NjnG0Oiw/z3UCAyDQtbRofdKWlotU
XaS7hw1H83zSPHz/aYfO3GeRUMd9O0MBCzVXaPUVPHnJElRjiSMU0ex5Mf1EHUrltSgyRe60pInl
VlE5wsnUhXS27Ctz7ZxpAoXuROAL+esjIIstMhQ0vMTS69M1wMBMfxwxtl027VCRecQ4t/9We+oo
L814rui2OJmpdXeJjn7ELzoJ2KMH/qZdOwTOuTu1N70vSq+q3aMTSVmijqs9PYfaBLhrw+eJjiiW
0spUgiyyCa7HGQAv4ksdz1J5birE8VyhYn74s27/H/kt8ls2aP+plviZ3/QGMKJ6L73lL/xLeqt7
f+DiRzuGSgg3Ho3rv6S3uvMHEzLGH+uAwOV/6Hf/Jb3VwTc5q1yVwCR2FH/qiv6S3hoqoYhskQDB
qqtw4bcYADROPmw2NXy9iCv5JWkM0P39uN+CXMGXe3IigoYx9tl2fMx4izZZxMOime3GnAlLzVW9
3/TVcFSN5pV3+hDZ4x6jHN4wnG47Kxu3eqsmvmEWCz8j70H2TneNMegQLbJTq7sASlaYkdlfwim+
nx3RX2H43+JQTAPP+e42xrex0GExS7Jpiv4aLP5h7NNXFrElhBI7HniRhwOBw2y5DasN2Jw+RtIO
gfDSQmb/Qx6LvDLK5KLpDTNMzOpU5mKHB+/ahhcYUIrDhGyWAzRAtPJ1clGaktgfDQjf0L1ZxvI6
jxMBo3wmOyG3jTL+aCZbbkGIQ9FdvqZZfsXEFn8L++MjU83QctJX+h9DaBvYXJPyB+ThKqDt99y2
xTUBpZSfagdamTB1cTKt+CCSx0lpxtdUtZrAWYFHg4U4qJbMh/OZ33JEoc+kOa6V+zKF/Ay3ZkJf
4UvNuXUzWwR1lzZBvRC7bDXLM1c67PMJs7IDusEw4BRQABqd1lEkdFelkDfmqF+h7Q4W6kOMh+fM
w41QVOULVBOsV/V09LLYCVg1ztYaFaG1cBIm3JckI+rqlq4bzjdMK4SiEamb70YX62283JhRfjba
Aj6mcezaZPAdWgHtkGJeAGWvxEq15ZMQSFNxvhEPcq04a+SAi0QZyD2R7qxtBrD+nYLzKByx3UKX
KTrlgpcBerKrsp+s2MTmlzncIGhRw3XZGnwqhXKXtZj4yijGQMk2a8eg7VEx4wszAynTLgQVN81X
AcgisHCE/cCIovvDbMv9SCeAumaOHoWrxSG7w3hbCWEc9FkehxTrCi6hCB9XIwJs/4CYrQmDWWzu
bLu7btvoB9iqsz3UT2VWtmGL8cyfLDC5otGh7iZbfXQckJTdvCURnW5K451FO+/J8YaZ2DvHBMe/
38/D5eyogNHqkQz5WFNuymW8NUW/bDGcoguoYGZXTfKcgSijVRLPfibMCSKEdcqG9rnNvQdVyc9O
nszbpFHbIGcAcWmWxYEScAjnIX2Rg4YHvm3GjWrUjxmVNs98dcnXDGs2nsZNnAu4ncNZqxx4Vw6j
c2Goey895+YII1rwbvQp6UPFwOe+MKWGI26qLvDEFkHX2fPOxD4UCs0rQFLnI0Si/JvU+LSUtPh8
eJAW5J7hQmvFgw1jN+xlsS+anPc7IZsgxibmpNM3rwQ13A+dn8Af30JIowlSHJ2JLHIF4TxJSF8p
T3d6h46zGfIypFEAmtK19uRErfq9GWpqvknyK6HnDWlkgnT7mzJStp73mmrNxKOQfovlaRyw/tB9
vE5M9o15So4A2+vyNIwz6KghdeI7Qx/rPUyx5mQrQAvA0xUbory7ra7GyQGIGF2HcXzN7RoWgBZp
z8BC7qxhhn07R4DbKHPZz1uXNZuvYJ6s8luFEY3U58EOZWGkB5NOAh0mgEQgZXGpe+Vq8b8ylum8
ogkazZ32YBiY2PIqXUtPuZjr8aLLve+LM96nqXxcp45tkeAEnZQ3YY8ebBY12oBduYrtmuaxfjTH
+QL+G5Q8LJwsxWlQza7BQSpl3/VYkGdLyl1XGcVZn43AofYMRCyCopJ7GKjXFJOX8BNYB9Q43w8S
xHAM6m2w3GOXKXpY09fYL5CyyVV/buxe93WKnLcUBQqhT+ugUnfxhpZ6cVTLavQ1UuLdpZ1OtCPw
6q5g684pZZh2k4WT2NnOY3lnOTls6Fv6UftSKjRAcLv6uZlv+jGGR5Dl832UwyRpWbpxbfaPs613
ZyXWAY0tm2Uoj8kskdahMgWcAlUF1LIpt4PAPiuiwgmkttTf1Iylc2bnfM7s5EqppxhTd9+BIEtA
8MK4xFwdX8nii56VKkTYIaUSmy/xrttfxqH+LuK+27XkfwVmb+1bT9snlbKVvRpWUbWsfRC/T+yj
jJfA0cSlIsTjYgl7k4zFka3WgRqc4Q+ImlHpuD9Qbdy5f5sddwqbOL+wV+6KbkOLnhCMAmtGPzWW
m1Ll+9IMZ9G7D+26SxyiCzuT31WtgS3qBZnVB23kJuc6Vt/aLn8gBH5B2kDqTdJq5aay8gKLMv0X
kZRQyiFAbMkW2HplTehCZ2h+MzXDPklIDTLILKeHKG/NUX2ZBEnbdKUCD3JBpiqYFTRefknvYdsp
eXb2PL4+4yJfhBPVKzVR03ZNJ2Cw9bgIJzfCcN9iP0wZUq69AnWvl8ryTDvtybWH3DckLU2LHYdv
KBj9yh5e/GQRLorDDR1IlaRfRRqPW0JIsBFaDtw/Z4rAR0ZZFSQ26eZqYhSHZZbZvlN7eVg08oKF
qc+PK+HwZfbK4kbN2OPNoxO21pUVb2dIFnSGpoC1985QzKeizLp7tu0SYOFTWVv9oYJ6s01ouPrx
Kk+pKlZZ7If9BsggsEIZvXodYHKnBiAQq7IIzQbipFcdJ5Vau2zeZGcbp0hzJWZLiwDj2fqSgiUe
S8c6FJqi3jVx/6TPNh8z5zZi89OTgvlkxkxGrFY5GzHEazi95VFqkLuMRhvDuuNzmYMDP0ADhUTS
+lOWBFEVX9GZOCaeCq5CB+OnBRVWPVzhzV5EVkjHlgnnQiu9OhUpjFe4kJAfHh3RnKJoxdfmgOY8
P5LkvsyR1m3zURhB59b7OdPuC8+s/AFDt98APqijSV5Bft8lpDzwdY7DunD8bG4CtbE36RpzMlcn
dVA2U5wEpc0b4UVXbjJgGjZeZ+DlHp2KIm8PUiCeMs2HLodvqxE8s6RK6BESYsOX9j04oShK1vye
Sy2DOU/b3cqVMLVhcpr6m97lu0o/laobCm/2Z7QgoCL3pnUdl+JbrtcXS2eHtc30f5womGLeBqcI
HSXeFdGwj0B4VI2+y90uoO7aDrZ9hOLi7jSiNLCXKtlWzDG+d3O5hV5zaVRw/rNCNhDalgdIgCq/
iYQ/h+l33wzy0WUyFZq0Mvmy21dDyXlb6tfYsS80lQ9aNy8/RqAgoqnSrSVBx5fdHuL6wRD6FU82
NZ8AzrLg/G08GLv2Ji/MPQiBsxjar213i673robcnXVRWBt3VZW/jHX8VGJNrXt3O3rtYVHwicTK
wQHXB+sgnBgihKhG9HCSE4M+VWynDlJR0c4/qsx9tiATrAtEZjcvldO+mWp0YcmBzkV16kS+kzqU
OGHukgzCgKjh/sjvoyw24JGPozm+LM3eU+Nd1cRU8+3WKLyTkV2ihHnFyn3q4pNq3iKVu6km72JA
Zcg4ZevSh26T9mSrUD6jEamtxmpWTe1Fa1LcgEM4D8xQbIpdhinIADyXoqkuv+qNvrc7JayzM2ns
EfRKVEz4lDmvkh8zq/aPMuPBppw2T7PtQGr0zk1TXVVGezMqFr7l+My+xgeAfW1NxWZpAUkrEzSV
acRhc4XboYdSr58J3gn7FV0iFb4ojYqelFXn4M0vE5VaZOdPQuRnk0rV6rQLR3cehZk8kHu9dvRF
vJk1HFAaXy4xXFc0FkVs5eFYGaDdk2E/DwaTpW94pUOXscsyMUEsXYXkQu8wlN5jT9xI0PTDcW5V
XMEGJDJDuRkN7aGpn53JPk22940nSYRFn93qcUV73yabiN1IvJGJ/EqCkLdx62yr56Z5Lufa2CGX
2i+Tfpmm6rW0lw0pUqQWdMBxI1xagALebEEjpB3mR6F465aClgvfMrqbwTh6LxPFUsr3TC2VU146
JFQ9oHnb1QpAM8sTXWCb420pxtV3eNVMK198uMj4ECYKQS7myHdgmKxDtESoXe2XcbzCa3k5x+3Z
UNw7jyZf1jIKg/Sjsezx4UB5NOj1w7B8zch7spS3xbgQinWtEhjSgPBh2bshHWnfLcO5Iizjhh7h
96ki/Fy1HgtsmIFlzhtiuQLJb5dEyqUlxYZhwVE3x80sapI8q5uJ0IeqBuzjvGGO3hdpeRHTeLuM
NctPZIRXmblGNxpHvtxs18hy6iFLZin/TPjgtQFkiuOLxf6OGx31c1cdFHqbgcwdPVBkd85rZSd0
XOVNsm/b9jVzlae2tlEvpNPWwkKzcVukLcDcv+SFPMDUuLRaatJFYbExBuJrREfXCaydG0Sl3Chq
GweZHF1Sj+of8ML8WocLR7bLbaa47sbRWM2FM/ah00vjoEnAvcKpAiN376M6eanJBaDPNZxiTb+s
m+ZxXPA+TEYpj3QuoyCarUe27nMwZOMSGkb6ta/Nu0oxql3ZZ0R6UlAabtXsRq18GMfZ8QHD0GuH
/Too7TNpVC9FRvoQFXwckN5Q4LpKvxXsWoN2mdQjPUJnuwzAfIRrf41ldasyWMHS6V63aYp/P1oj
C6ruSlcHcPj2JfOx0k9TQouWtuGN6hZrE0WG7adQlnwYYy+KzTKgdGaxd1zwTylpqmHVTctOhUi9
ZTRL3kYNJSDxJhl4dloeMV9gUp9F9KQxsk0aLGdskKf1pw1XGSsxWShUyQRGbLk5o98qVgRSKwL0
N0CnNchygvq+BEob3+RpH0xSvy0BzSW2t4lEV/s5+Wpe1bwZDnz4ltCIvNIw8xFC5qOKr7etjMoz
YjF2Ew3EOcdtlHAa536L+tUL7IosHjGayYZLOrE+HGa9YBMZU61M1XTdRxnRFvYYnSDudIVv1Ip+
YQ5lua2LuvFTj1agoE14YIRPuYSd8DVyJ1gfChgcZ/rGHCxw1XQ7I0gS2RrJ4J6kwk6p04+2Vfyg
5+4bc/GaRKq7xzxAUEqTSsef9PEV8tNjlJYHxbTZu0O3WpAlI6c1gTAYJ/ghyX4q9Qvq09y3WavC
loDFrF57v+aJfCPv4GjV/aABYtiQyMIzLpWEzm1dKA7bD6JEuJsooebK3TqlJr5o+YSBLhvzncfm
ehf3NGEm4uqCNdTZO0iG4qj5lpHxGdMun5CodfWILtI4Os8dxoC2WewgzpWWuk5/HKLk6+BloTZp
F/TOL02eRLdLvsQ8aqWj3GNidkIa7JuI6Pe8LbdJ2cbwxzUYyL3fRnTQJwAe+5QcJR8CSxvQjNoQ
xOrrQ7y3NXkRt0Pst968rTVlCocK6m5llbBajcuUUq3Qy2MrxRst+Y0wYcgIYz8WyYXZfM3t6GHq
3OuRSRA+6O3g6kenHXwsV0E3kBEhxu418kSAXekrOKXLJk8u8vkldgb63fONYcZXUMOfmcOdoO/t
LYo2G/NtQZoZgtIbF5GCIWafiOUkLBV5Av17bZC8VXfDdTw+qSAmgyq3L7AMwX5jNzJ21Io6+jku
p4w2S4recNC064FrHZCaUYdRqq5l0nJcxrU6liSe2fOG/EC4HuwyeEQWBV7lTCiWo3/tCi1sUmDe
ChBL1z6P4Mjdvtgw2P7eo0cYGnBfOv0OsC1bLV/8FhJYzjguXIw11sRN2GYM5aWQfOZ1dCFbM+Jl
L50QIvhAJ5D3jy6aN3inJm1ukhqProTJZIFWiXnA5CzuvWa+WHSCzroe1wiNV99MtX2tDhfu6O1L
5BVhMgKlg94sYHxu7NzzC43UC2azqhndtLN4W+biTptkEg7q8sMT0a2biC9e2T5nzhGpYusTw8EQ
QPF1xbnV29m8YblQQWof4e5qRKBrxvfMWYgzKso7D3b7oySrKCIJbl1fmE6zETm28d6anmZ5Uvpi
DhvwSgz8pGuy0qqFtTOLLLrpSLXYdHqTbIo8M7eWLcUpcUTb+fqcUTeMNQO/gUhK+IhOfOjikvdz
qfvdIuW/XRj/0/f/D32V4f3XfX80HETdlOLvnf8//8q/Ov+G/oeGMXP1p6+uZ1gGf3X+6eAzC0Co
g8vC4UlbfWD/2fm3/oAG7Fi4EolSMDQbpeBfnX8mBoaG35O4B3YZGungvwPd0Iz3nX/sUziIMd3y
O2irX9X7oLQiasbQ64lsmphavqnre3MCcUnjoVTmXQtNGsDtmrIXl3TIBkaxdVeKC5k22XOuZt7r
pLvzNwVSDw1XT2d262aNfoBcdDUiOOVzTgWWlb2CGyhhxy9CuDFf8SkZW+xvx7LHYQK+ckPcOlBW
655jWTsS9OjGtuzKoiGkKr5I9eF5aJtrrC92QFBaEoLwnjb6WCA5IRTHILHmsaAY2CRqOudhDGiA
6ARlHocd1U+f3KeFHn1vBeyPQJh9Xt1B0Mn1gO3HSE+TpIo7wloSdvcsIapixWTmSbW5jEuHCkm0
/bViIWfizZoKfedGELr8CYRI/KhX0N3uNaUjxlE0LBAbeI6u+F5RKVXHVqAeCgzFUxTyYCLAxX6t
aSuio5fauUroM/Z2pHCWuZ0BIjGN2SNfmOpaZPpIKUU/p9ygCdP56tdDfJOYljwDvE34xLrwT9va
kFGoG7NbbGoliu8XzWuGS2Mqh92KilWCSnXhqFVyetSBw8E5sYuzzLUdx75BcQqGpwLcFM+qwXBX
6farr+7EQ4PGh3ISZDht2AqAsqIOkeHrMKQaVwQE/TH/Bc8+JHtTICFNwBWEsnHMCzxemxq2YEMg
a99m9w3029qP2jtP6WtqsmW5cbQsC1RFPEEwS856kqQ7Yh09JUgLWy/DfjbVOmhmWldPbqt4xQMh
WTrVLDPhCpVU7PXwKUvTaLJ/iS5/ax27qt/Ku759e+vPX+r/vf7Vb+S4rneq/7/v/0hEyr9/8joP
fPcHGlWin2+Gt3a+feuw+//F6F7/y//f//N/vf35U+7n+u3//AeN4rJff1osqvLdcqOyPPzXK9Tt
8KX8/uWnv/Dv9Un9w4X9jc8LpotGHYLK9F90cqaP61uIbBecDMSv1e391/qk/YEtw0SZitkTFTH/
9rf16Y+VJIHZkCHj769PLEPvxJkW+fY2kTcMKFWU0Zqnr6Lpv5k4qjEB2eg5d32WWJ0v0H4A5Iq8
Q1PL9lFHErnpPDu/THgbmKDM7llq1vRVpY8YjGlEfZ2w60FE3V22/Ti96FMk72Zd1e+tikwtlF7z
wcrz9HGZtXt00cuDJmlcTUkXw+8flguzRx+SzApxtqAzYYI1/LlEtnkwBtMJ2G3lJ0Mk7rHoo1El
jVIYMc3O/0fdeaQ5bq3ZdioaQEEfzIHrkqANx2D46OALkwEceHtgZvOar/FGcSf2FqRrMvNWSaVe
VUsmpWCQBA5+s/deTa8HlWmHmzru1HPqQaRaJXFcuYFkAvhq58bYBxGzemedoVy8Mal2LhJ0L1Bq
ALgdiRqB+dowW6f2XjIzIeNYuBwRdaaA2QZGIRMSnT3WSCyHPEjKaWV3orrNybyID51OInLrLKuY
GnfWbY5gb8ev0l7locC0VIbGSVQTGz9Bnns52dXBGWmxVxzVaFvYBS/yjijoKuPYElq8Cy15LdA4
XSTCCHK9Gk+D++xbYCZwmE0Yaqjd66/aerVjbbiNBkZErUehOl1a0KbC/GIuyVFW3QMZemubBRZk
CHel680d6e+fWuirY90Mz6h58kNfsa1s2FYKlwlDY1GVm4nzbiKKuWw7bCHAJoHY3o1oETdC9ay/
Bvy2YRy9JwnDlrgCRmwmzTq23fFNz7tPNndUuuQjvox2+yJregdTO+ZNxAAqCrPzYEwkiNdj+Vno
zp1TNF9iNh6ofe/YSO0n0thxQ23bEGxJQULxtjZbEfTS+i2BmR89h2WzTaplYpqTBNho4uxU+T0E
uvoyMYc328JayBKCZEKGS1XfBwPStJ3KUedfWD2ppkwv7im4yWdkUR857DR1cxMOjf5VMmasSXkW
jpukaw1tH4CvzIIHm5Y7cBQM8/tDjR7xkZjSie0qA4aYObF6Bq7n9J+a7O8aRplR8VLb8FLWnWoR
UObMgFgKteamrmLKa00guQrjxiUS2WaVsLI1yyj4naf+WPgaOQ+jxc7/kqa1fdPYNJ9aFTkbpDnR
wY6XeTOeXzgb3YhuGaVLQDZ9/ogdkb5eVUws8oWvxtJT2vyT659cFqOrYWr3g2ifTFNsGis/W8MU
5JF5l8wDaaWE13VmdduzptzaI6sd20/bix4p8Bps8Is+JVvHtGk0ypjYa8c/tvi/N33VX0KEivdV
Ly+tZenpdQw1cgEl2DE9RjowulGLbmNSW66BbOjH2WLEkjJNY+rBtgj5jb4aXTi3o5hdyoPK3aEN
vgFV0pqEO4bMnQnAYi9NfU7jmRekFLRkTW9crfCDmOxE0kejuzyW3qGYRvMeXFt0i90iXFcpHyVx
PNOWGLAsJpq2/8xkRKplc4Dk1y0jd/Rt9SavHe2xcETLnIA06qp+YsZobrMcQSkb7X2au0HvYBoa
Rj4PPSH5sU3IS1FOMwRh6xHvqmEZnju9rTFw9c56tsRejCHixWIwdlYr3HcjjNxtv8gPm2o2X6bR
P0dpsQ/xQrGUSfYsYd6jPL0t44GgZB2hRQLGpezuWoWGespBB07UFyuAQcmuF8i72+Qj5KML2py1
QxXaH7FKD7iHgyyOH4G1fCDCTlkNtvsEUzibYHPN5mkd5kJS1KVrPv8bKfrrwrDPmoZPXdeUtTYh
54ye/gx1dz/paDslcwoif4FjDmOQAvxaQYDaI+S3rxM3q068nYaBySyvc9vqNwn8wb0m+mFDbNMx
6iZoTeGwh1/q7kUsH3VnDsrONF98SbrECr52eN8hVz/StcbbXJqgVx0SxFUXRg945p+SWuw6Nk+B
5bxg/crRZnii2FfEo4aLOlo8xTw/T5ZVWQ8VedCQraJ3NtncuyLmg5uIw6ZNhd6FhFgwI2YnosQH
IsqAo2fR5Xc2gUU+IAeL/PELS1d6/5ZBHLgQRt+9l4hSUIWYtv1RmJRCAXrsAdGaJCJr5aV6HSDl
dnfSkOqaMUTqXUEsNR56+ub1KBJN2+U61gQEsNe5KhDPOE1oncaG4TXjVyPg5Pa3CJbZ0zR2gh6D
dL5VbUUcGn6bXSNyj7dD4eDrSYeMGxNEW6Kx6B4VomPDlnI/IzbejTQ/T1UUbUSeXzPh3TMg2TGO
LkeV7Q2TdHNrzhRjDo5Ap43UQbGBtjLnC/BEfWGxTAuiMXNgQ444UWUttL3XDcmWUItw6/JeWl/N
F01eGyeG+evIGRbRfsfOx3nsxoGE/VFW57m1dUTHbwp55DZUlUs29RRuQVC3QQeyIyhxGuwTmEib
EPzEY6Sn5ZsGc/GenHl0MKHKr6g1k0dNDvFhSgukyZaMjkNSxsfU9LVrLWumW0161YucHNidMaUI
T8+JZW4qcjqMoXPOXaMVl7nUi8cOMOc7vcd8J4npDHRnbINChPrWy73wRDBYFuDuCA8tAsuP34q/
v1ThXsmPpmzLr+7Hcva3EvVfte7/vjqY2vG/roPv+s+//Z+vRn78VAvzP/29FvZg7liLJ5S6VSfj
45+9uuH8+ruJzSf5zcWr9I9C2KS9X2IZ6MNZuaLf+65RF86vvgcUkbhN4th/a/3/0QOcfvd5/RFh
0aDe/akSFnjoPIpxIh594pd+jvYRskVBqDhBJHZOM2DrzBLbzFoXKJ7b9ZS2wplWSita95JQ+hlu
rFWDxwF7aLdA3ozZYQyLlAf8WNWM7AWEmEgRs7J4vhYi6b1b4u38iJHZ3EXhmTjuRl0WiY6mxtLx
/u5nYmZZA4ooOppDZbAINwrwPAEYl0HdOTNj8hwaY4G63NXMmQK3q6f2LYNQhsM1y83I8AJmDdFt
0bfzGIBzmJxXUAJd5SOSg3C2S5MRezX+kHAab0g5gpiwAswNRWho8rR7ILrecamHFlTN6E1zdpPT
uDe7lHSl5A6PmM1WTM5V/k5kpHtrR4Wj39o9WQlHMp3JPLRG5AyBaYw5jAVV1eU+A7fi3feTW9ot
xZQHN8RXQ5G9I1PhEdh5/kA2rtmFZU4EulT+lSpZEAaWml13umLCYyegD3PX0ol9ByYZXRtezQxg
Ia6V04vd+Ro51mPdVd8sL/bRP3VLOvBbFjNeD/yZtTJZpzTuLBlsYJbmPo0pNW7BFCTNK0WsbK+l
ozFStJAdaYe8shLvy+vbDiJ7X87tN1gbRhlRoSERg+WmBrQUQYasNIuCzOkKq15j+JEQNDviEud9
EvGVfI06sHD6kdnQtkggS762OoeXPpIYTrzNTTFgrWfeYiUOj8dOhdqIWoVfluxwqDIh5JU6B3x2
k/XsN6+VX/jzs9b7HeoB+OK40A6KPOT2FQNtGz7PZjzWj3U3lOXJrYvNkPn1DlL3PSpXgpCQlFAf
0FdFA/FlHbsJ1unVp1Gm4UiqsHqmzmDmHPH4XC7c2zhFACKcMQL2NLBRBx+PIiKPQKhBNx+zUxKV
rvVkkc3dv9Rmmg0XttkA+dMtOehBK3UtYadTid4L3F4VSPVQWeFbGBk/rRKRlNtkmVWEy9SCL1WD
koyxCH0R0eZeYPmMYFob3sgaxxVxM0R6OC8AkIzk4Nuy8Qtm72gcrtljN+xdNT+MwnUEDqLhvJcS
bmlUdWGdAB0F0/HhCLhEpIOMxOVcp4lfzjeoGFLzyQ29/gXxE4W6oJZfl92UWzviatWWmyt84T81
QWz2VrXqhMlEBIpxVF/5GCqco25Ilkq0Wao7a9WM5GkVAwbMGHKVbBLpqlGIP0s1tep9yn1/+GTG
7HsH3ck1e4/GdZBX9cSgGT8PD8WtofUyPDoD5hdGbSRssKFCnN/dNEyju/0M6+IsLFyNmPBqrGBx
UxPBP08tvI6+bfSNrpZYeuEqVg/9pJUvGlaCOEhSq1okuJwa11XI7UKQrhSQBvk8V4OnsY8gOMvb
u8VsI64UrrYRJRUyquGu9DeRx6rD9PusXje9llziL0jAvcCTtC7AjeYzudWlYMoVlkW80qvIMzfM
ufJnlTMBYPTupxea1ahTOeXkHGKIZMNlVwLfY2bZxXNv5vO3sBSoORw5r1Uvh8/S9NQG5qFzhgHx
DEp9OoctsbLIe5vawI2C/pC8hnSHT8DZhKyplkqXo5NfBM7V7OolUg1p7OZSDYgqJL9ZrrXty+iP
Doq1XJMfEfrrJ9YS0U3HzwxSp5Wk1FjT2S68bFeR17yrQ8SHSHjy+yjJh9u2YAdxDN32i2q9Axom
C4GKea5eSO4rHxJIrNNa7wzzS5nGknhsO9ZKmzwmibN0MQB6nXEfWTOQDrtQ0ZfeLSm4GZSw9Ygz
C/vK6GyI1UiyY+807jqUHktjatF5N4cGi9Y8GxNMpWZ62ancZWfDjvgm9kFBOmAL042hQ1BZFa01
fusb9dA1jiI2flDFMy1Zfc/NzwrFEBr2STIu00PveeLTy5R/LUF3B55dRIFVmNNV1rThKzrS2biE
nTJs2JQh3fGw6d+4deLe8jGPByf309e26g04cyUVpPJ4UzjxdNHQEEdKrkd8yCjC8XpRvDsNIAzO
maAaTafeubgvz5nmgeAy3Pi50F11FSnoTnqIi8WJ2+alwdC2JS4WJMfoynMlrHZTozpGZqwdmVTL
VWxV93o61teD8FEVTFg/9k0ywdeqcvouyuvpoiNem3/u9tLsTDxVaHb3/VToRwt30kNjyHdRV8XR
GKPLlHA6Y5VBKHnEfomHiunelSvYXU9edl/N8xxMhkJA0cxxMJZQZZQMLzsA6Gu775pbsnLLC39e
qgCrMvMXGbbukSgQ7cwoLMXjVpY3BNjHgZlqEe0QrK86d9WGsZf2lRFbP2IBTRDukegrbke9JBiK
fGS0O4JPYd2OKsIOk8hL4le+cBPe+K48FHUdvoSGeXKHtL0Tda1tEtmIp1qTTMdlde1m3VVj1P0B
27fUGDjn+leYqnzVNKxHgbivDYJ2HjU4RWh922AsCFlFUUyl0LbH2qdfz3Xs4pw9CHbqsTHprOcB
kKxf2lseep+mFUq1dkjpX1V5v/PTpLyohgJ+TpMgz2szRmCVCbx2VVc6UBSsCXBixgvqG2/Pgepf
Yq6ia8oj+5EKSHNe67JR0efoTIa/QtdanzEPMUmvsnoOfKkVxQr0UfeUZVTyQeNIvw5sr2zRuWvA
U0nYiRq/Y7tCobbPIwqSMxipwX3JfEO9xxBvqgChzrSXSV8E9A96oFXGVxVBMdpyyuXfUh731zT2
T/D8ElhZMedzWc/s/4nI6MM2ooNi27IPOzhiGC5INoTOygEDwWJVuHp9lY0amYeOBCfm48odpzG9
xFzpPXNraNMm0SyWMdZi4CjjDDk6ZeYjOm+pHbJqObZ7wkeddQ86iFDuZpo+aFX7HPGeLLsbIULk
ck1Vf9jIAjZ0oaANjSF7FaXK7W2jmf42ad12A5qx2iAevTFxNtEqei5K6mXQj6kOCG1jiPwy7CS/
RITgohzmSzsc6mhLll1xOaGxX/nFVCAHVGW1djTX2GoG2uow1VARUyovOreWU3TlDHi1xtnsN8h6
hkv2Ts26kiMSTiaBw6efpMUdKrLixUvt9BnUm3gew7g7j76NcJGc1XoL/9ljJ9F2e6XSYjv25eec
u/q+TgBQR4nuXVVGkV+VDpJxUgKyz3wwrV2PkmUfpwNeML9vOB6tnPgAAuNs2N9BG7XyrABpIZrR
DEzEef5g2t58tMn1fmKx8pARIUZN7Om7MpnVN9OuEUJk7reSS2CnfAiOgNQBwcXI+FWqzhQHLY9Q
SchHXSNEd9raO5lFGB8gMkZXmO24UL0x4gmrh1cQBL/JzE60NVe9HzDvr88NXyGWjtbJg7bv8ydh
wb0tCx3rR5nF7wOl435BAWGTYfb30AKn2ok2L67ZuYvXoSwyxpk5kj5aD3Bk2qi5u46sabY3xRTf
iAFtQ2YkaYl3tQPShcDIZgKnI4d3+xEhrp2YX4W0e9wMVBX0/zowYTc3SSCSLjxeO2XCbzJ86Ddm
NTgHfJGUCrDSqRQ0UxyYJjYkAeYeLpg6wml89Dw0DOuQQcKu7ULzIUdY5XNFVvT/XoQRHlS6eNbM
xv6ynSlDctgj2PQ7ysNZNK+TWZgB5pSwXDeJDm+jA7f7hjMjPypnKLNgmsG1RxbUp1rDc3GbZy6L
SgR3ETVceyK2VFyrfGx2BntTdvZ5d3Zxdl13usFl3RaTDQivVMVKhHJY9SaQqVXWF/LomLPOQFeH
h7qyyIVwgxFXRXpVsxZd90in1+gRyN/EPQ9cnn2HHQgzy4LQjWcMRwAhrkou6ywoJrPh3UyspeGK
WHR9XKzDtd+76T0QUo4pcDxhdTHaibuPa88615o+7VG3ieSoGhTeQWeL9mGoWDushgSp30T4m73u
XYOpdAtXdXzq2+mqMQtsuYaWZjFFtR7vYStbG2oW+2SRJLWrI+Ewoh/YOWZp2Z88zt2DmNLkcszn
6J2ICW8J0o5MF7xlya5AQIRapdPC2sPga8KhTcZ0hbi1mS/s0pYwtlqpGKn26YuGDeEihCN0H40t
d2FJobiK4Rl8iUVv4oRhsgj1rKeot+W7Sgy5KbtEPTMyKW56gZfFcBqm1paT8/zpYu2mn/voxuNI
F+vQLP0n9mJLyTpM+nqiF7jRyg6scuJivLTj0qNasCBmW6l77eMOQsa0AL5rR3yoskTmWyQ2VKcs
CZsbiH4KR0ktLskwK+4Lzy8YJxLXscYkl6N0rLrqXOEL3dZFlmGf7/RXJ41AXiehc0ApCUab5034
KaquDiBsDXee1Qy3+pwJAn18f+oChoQRt6UtCezQxa6cex5Sce0/pEtyiaWpYS86t38SqUeaQGVU
r7YOLWkSYfox4ZG9hI/mHbu2HHaVxhpr0Av7WAPMmgJbZ85pGOGB3dp0NxHX9c3psH9MbIYuasbo
yFW68IOFRrvq7Da+JgIiPRuciTxsZE9KNd3RbWxiVK7LsX0r/cq/JTEi3JqQxTfkkx2wVeKFIX+C
LYSN1drjI1gXRVbfeSIPX7uuxsNSNTTYA+P+mPHa0qfh2LC5kkGY7LOwIHG1lRYOMhiTbKhC1lE4
AqvLxIoMskrKuxblbrIaDaPc+lYinS3HNw7+OpnkbshCeTQidFhGL+2GMrbJHsXcDgQnzDyU3SIr
A5cEuJTjOzdu/chsn4rabR3EfNNA1d4T9LFm0j7zfxATe4veDGMdUFN2C1gVaaaZllBJs/hdMeR2
9h2lUgGo0hZ+4DajeqtxmT33Yzs8VMaM/UeMpE2iKzW8R6OYoSoWCeo6ljuVfzGRrZG8zyVhP/uk
prAf/Dy1DkKkNd4WGrt2R338CRt9QXO2w0kVaApWqva+dC9RL0i/9fZinL0+uSkNpM+0/AiY2GxO
2cqdwveOxcR0D6M9WifoEuC+1kP0pDVFBd7Nc04MOsJdLUcHzYcZ6fbBsgnbXCNenfbD2JDegYRJ
YipDE0NMSDSxRQJdUoAIEsiZh9ofLou+0JPNzMQt3TWzZW0J3UXpX9b2pxPp9Q7zRzJsMHDxIMS6
PqwHlyyJVMv0b84yec1K1mej7/InraHSdEtPOg+bBoqCOFQOi8hg9BZ+SNd01YotVX5f8rTMCBxX
GhEIqG9WSq/qB4Ql0uMYdhUSaht4bQcC5ZHkGxuvIDn1kl4yaPpB+9DJ2qHTJa4jn63xDvakuKQk
tQKGUe4a2Yh+rSUyuUXahltxQJ3oNYV71WsktrtdkV7zNmm9tDx9cTjrWZ7goVw3LT5ztOSdeQHX
C7W9csKAZyriTs/zo82MyeWq7mqkID4zRTR8CeI1u2ySswMyey3bAihWPAlTX9NkZSeEoOTWEKlh
61eYhBgDpkY+EbxDZop77KFg6We8hYohW91N2QWjDd5hil6VNwtvuUffZmnWXVO1ZXTCVtnTqXFZ
DblElRcL5xsS4r5476M8wVtgN3WXBZ0HhW/VOPVc4rrk7Nj3aRonbO5IJA2fO7v3Gp1LECnMzswV
KMWgolOPdlnipvappf0Wh5D9Z7dO2N7lQecPPlgqk+wWMiQlrxp3tntpj5X3NSRdgi7Ja0M7Qw7K
ybQhU8NpLhUmsBO9gkgeUn9wupWYEtkeBEhrbxv3ZehdhXSy4a0dWmGJcpHhwGEeOCW3c0eeaSCj
3P4s6I7rYF7U+/hAIMhKq8gThcaRXnZcVYmI/GCySTTZhK7Ln+Pt161bKNNVtk8MpfUbXrvbwr8j
pSjqVXchhriT2yHnOXOuB1fNW9Q/ebjTuZXsKxbpHTuOlJyDvZ2GVrxnIpS7F1nJJmhnjTPjx9Xc
z0Z41jybF281chACjzca7RgLTuoAkhs39bSICVeWl8bTLiFoWNumMeT0fdeamnZKZOXnO8ipqHyc
iRztvS9GJ8T1PSL9amic9AdHNxzO3CLpLUqtBOdr6tIXnvx55HVnPBfj+j/+ZSaf5nbJPVzUhyF5
OgTp+Kq6saeajKkQCIOGq094j4PHPnhrs1O9ZIqVvKJYQl4ljUkFLcX6VhsdEWhZ5p59shLWScUd
Q+EXM4F18U6VI9hZC5OPLOEm9qZ5HSXtLUTZR2aUZPKUUXVmgswqqAVwm/VL+TdVZJL0LhzeeW73
fRQagV563TlbxKdcZ8/eLFglEUMDiS5Se2+2mpeC9fmBMbDzmLdtT2BLGo+kJyVMQZiobPFbGCQ+
FJ91OD6MXt5tFLQ3LsIWVz1BuGbXhSvloKi2fVXiEyGuQcU42Wsdh82cmgm2VUZacRY/NQjeWYpV
AK5r0EdDpzXbTsw5cpIo3sVjq+1d1dALC0qyovNXaYqfE1fGBjs55EZ75o3n+rQy2C9vGIobJ7ut
w7USqZgxjkYxVfOiobZbBdtVmnrKaCW16OIB/XmL+LolYXbZunPzp+yh/LUbK0u/msnO3MeZe6Gp
NtonVplvhIb8tzazc+vZb9JZKC45Z/5t5IXGTung5Rx2/AfYV+Z9lzrV1+Q58XVLk9asOByzUzZ7
PMxqyJ5eVeJG7vv6Reis8fTWzA7U/DrueF7udSArbh/bhRXk3GfYNerxyyvITivslpvdkanahZXh
vMeJulTzmD1mJKY9qUqD9TFW7gdIevddzyWDSz7dZ7elEFFtLO/QZ8gVwnB1bRjZtGnYEa2ZmhWb
HNUPF5ry154WQV4vPbHVq/gJsT6akc6oETA2NdmQk+lHZ613qn3rIPHGNXaQ9XRDQgEhK8p9MIq4
CoxUqzZ2LXXGofg7SFH6EmpIMBbn3ntpQ1vJmY7XZv6JccdhyIzMep7tp96xkpUBPS2AkuxBVa5D
JOxNdXLz8Y06X1sXGRGmy5BmVWKEO0lv8gLHYCgbuG5/S1H2nnMj49/zeSKNySljf4O2mYwDY46L
57lMm2KTCaPbVLKq79JOkjAlkzE7z+V0a8BmoYnr9Q0JnMBI+0gLRFaMqxJWBwJsaawLK71LYhLt
w9pvmiDU0BikcVu9wUE+z511nrrpYUrTvVPgjoLe+ay5TXmB4m9PzFq0Z7+6jxNreCmMcb6S/XQM
RzVvkK4SURZXhMsYRXehxqa8AvM6EnrG0Geg2D2gjqEZqrgZWX8bO38uIlTi3TaqPYPIno76jrzs
ZRCMhNCpnf7gWs0Hos5FoximRxeF4npJuykzFiVm52dbvaYAg2i1U2zVgkgZ6OGdaFibrfPMuape
+mo4ikzBNE/hviPhcdSmr4XLeiBp90QkHqfM1AKMOhkzRkRZjGING0K7qawbkmJTwimsDlG4akRx
pJ0r4sDgfhl2WejICwtj5rWFBT2oZjnufShyAT6HJ8IIec42pGXp2ZJXo01LpoBfHJG5UbYsyQJk
OT00kfMcNVyZqST0GLEQR7prPOXmLNZ8WUsblxBEKLOJmZhsPQn00nkyMuOjdGLCDhaNSSucfEd9
kG+ULAi3KXrt0w9HkglMPKpECOBXjMuHCp7FHtt7760NpnmodhYniSJoTbR19IRtm2Jw7FtCHC1W
eYv7WsYOzFkWiAilJuDBKvfWVcK2jW4ysW+tth1Al2sNeO2owmqTT9En3Sn1h5kZi/krizkMK65j
jvbjwAQYdQUu/jSsHw1USKTsMb5OwpGb0quLPT7sCBmFq42Y5G2H477fKdlIeuWuEwEbwmnYFKjn
+9zpj4wIb0aseuuxyNrbCUXZBd9h8U3MgMwxhdO16DJ+EH3fXg5Jlt7HJQXIakZ/36zNYvhYJsRf
Wkd5XSKdezAnXQY9zRUzFFZHxMjF2Ix1CyLbZGiDuGoqrtiDK+zXkUHyQfMrIue0IWubTTdCnVVI
IfBuMz5ENPgem9qShaI1YbIJ8QFapOBperUyC+GUu8E1gc6TffUUMkm9KCcyDEh5rG5ZbBdrmPF4
dZeh2lqXg7+yYqm9McqgniYEjO7HuDKtLnuYw2TaWjP2v66Wn95kRwHjqVuj8G87GIAcROHoEDSQ
zkGCKTgwhM4gO4WNLBLkjoh6UnI8+toMdKR4Muk00ip1J9zgC4fhN9PuQ1gXWYKwp6qw1iBl3CQO
bAibJdpGCBIMQ2GUgWL3yjwI46iSPUOi0VKrrnRw2U7NEsAwmxxBOFzVtpqgr5J2qOPiAE6sd1rx
pU9SMnrXpwvZGtoNR7WzI4Kt21C7aggsnPjIXEIL6krZfylj13Zsqhkf4p5LVrwwxM9Z6gRmDZpV
IPJBxY3mikJ46g2Wu3jmvtMw/F0n8Ed4SSL+UQSg3CURf8EkLvL+7+Sx4WAvUYw0Io1ViPqYQyAZ
LyZ7NvTgj1/op+B93gaJwcQFAw4l4N9xlj///oW8aUiqvJAbi02quymVi82H9Ur4okpKycDnQ8Uy
ip773ogcW/1JJPNvdL3v4nCX1wcuaJmW6drOEsv84+sPtedTefkS3JAm4JExkRXYkhEtiNi1iq2n
uT5mTltP1JXeZ8ZJnyumDqK2w4BluhZfRn6l+1dG15Pp8tc1NfclLWL+h4Ka/57sZvetvH7Lv7U/
/6gfhOj/Q5Tni1z8DxQ3b0VX/sKn8rf/+8v0y6n52/8rPmT17Qcp+vITfpffuGhsTPILHRBZvmv8
hnb4XYr+m/rGIt0ZRsiCDVg4Rn9X4Bi/ctVbRGpRBiyAjeWP/uGU0ZdoLQuyiI9wZlGRA6j4S16Z
H6XoyDcot5Zkekxvi5XnZ6sMVWTU1DWL4Qm9zXqIcn/fWkm5Y7FBDTBAvSb/IuvDA8BvphzWHOMd
jjWVBXnq5g/6GNUnO0RzuO6iiaCpWmlB5HvlvWl54yEMCXZlymL+yY0rFgfPv+4cfm1hwFkAb8Vf
dQfH0I93TipKDHLui7JRE6xChYUvltFETHDaJreRRVp27KniVlihgUWxCaMb7Hn1l2ea1pWVWeJo
teb4OFCnhFTpnnFB/uEskUGo4UWxg+HX53fY5BCzN9h5nEuDD5BBtMy0jya0h2+6VNV5KMZxa/eW
ek+EksS2hO5GEfnpsOIrksupRNqq8P6TS4xMbk2QK8cJDsL2i56X+kCW9qWVacyaObz/ItdDd00X
04JhC1xakAe8JY76u8OtM30vc5ePyO0CS/ev457wp5Sh28Z0O5oog1brrx8Z/73z4H+bDM/mFvyv
z4RDm721v1y9NfKt4G8+v2W/XJdN98OhsPyE388EAxGd7giQL0jfqFA9njq/nwmGEL/yrxzOCfAe
Lva6f54Jpv6rDc6PB6MBQ9VhA/PPM8EQv+JyM7Gz0ArDRvPEXzkQfsIE8PN5zutczLjqOBB+Jgqx
3iDhkvXjKdUaK9A149VNa0Gete6uyBSfUb+0f5YKvzzm/nUze7ymi7HG5wCyuZON5aP6/kqtWs8t
rMIYTjMhtVu0pHMQ13l++O47+U+qip+z4JeXIQ6OwZQHIxaXz09PW6NKsiE3DXUi6ai4jBMCJOKE
TmIWJjpfvDBxa0ZX6ZAexsK7c7Iq+rPn/b99uGw4ydm3XQOPke1YP/kSS0/10zxPzckrO0qoKiUW
pbLtrY42j32mnR7zXDdxLCyxVbUyDxp6sJWFLmqfGrRBttNMLO+tlCe+EV1EpKW8W2hN/uSTWi6m
H78QEzI66HOX5tt2SKz/8QvR51gkjiGKU8Iof+sQzolwJtJ2Q5Hb+9mcmWT5jMHWZNxeSwR0AXXJ
C5xzOn0xf3a4zhBwd/jD9YbyLczGqzhM/H1muv22Y0q8Y8CcbJn1Vnuh9+R3TMOzYbUewgFyb2Km
2+uU2L5XJxnv/upFwKXNx28uTEQdC+tPX0GRTxgoLZGdmMKLY01fzrFMhqE+RCycm0xf96IZkHXn
wyYuJn1bQBv5k6fXv3+8nrM83JmkwgH/NyhB2ZKy49lJehoKRuAgCZ4SkpE21uD0UCtu/JmnKbPd
+M8uvx8fmtxn+OE4PRbQg0FZbf70tXa63yqnyCNsThNjfc94ymLQCDFpJPjeW38vu/jODZcwryht
A61h1/XHH/8iN/7xyrJ9zj7OGJ5ImIcXA973t3ph+AgRnQISQVKys4k0EdT17J4JOBo2XuhmO2O6
ExFh5iQXIrvF8CGbcGv0Jl4GgoYuUotMKk9l023aePtY5juit0iI7IxnygysX0x1Z//6j3/tfzug
bDKQmXOYi2Kacnu5r797lKY05kDqTP+mkbj2yJlTm0UKuPnjVzF+FEPz/fDT6X2WI9xGrP0zcMlE
2YS805tvZJIfxqjXdqPBReqRI9andrI1umZ8syrxLnuXYwthNK5c9/e6H8dn9K38T47J366CH05j
YBk2epTl+6E0XR5P379ZLW3iQpWzeVNYoX4d9uGVa2Xhs+p879SFFcPvmizBSzNPqHMSXb3bdv3/
2TuPJbuRZcv+y5ujLBDQg54cHJ1aJ3MCSyroAAIa+Ppe4BVdzCojraynb3IndUnwQESEu++9tots
pvZ8XhwMXJ8cBzdvMFahuUTE6KKBJtfABxTsJkM9HWkIr3sJ8gPCrCx20f/uvH/zz/+RtfXhn09i
lbeq2tez88fiMUbQ6DR5IG6S0rlsjDT+1KKN3WVUtXPY0H9HTdJDg8x0W4EsseHDThM9L29gorG3
VzCUPSfmmzO67ZVPFjvNVIsMPYXa8Xcf5M8+9fWBEy9vMk2w2NvJbPqw8clgystWDd2NlZX6Ht9L
dxg1OscwztH7QBptNrDVLgAeTU9lVQNcLU20Xui5WWp1xmQgtxUa07rMgM56lobuoeBf/7il/+uu
+B8OTX96u1YX87/dyWux+n/+5/FdLe8qff+5uOOP/OsgZ4s/oAtznuDUFXCCWY9r//YZB39wQnNM
DMNEhVLk8WD/Y68QOCj4zingENGzv4o1k+Y/5Z1p/kFGNOWgg1OD+Fl25n/gr/iwbCF3d12KAE5W
gnXfdj7sdQMDt7gz0EVHgheNzBJdYTdS0+/ONR9eY66DpociI/AwXZMl+GFficZq8SeHeIveg5iQ
adU847VtEBQs1Uuu/Xz/p6fwN9/4X38XOzg33HOla2PLptz+8wqVy4buYTXCRWlQpDWgqDZL1BeX
v77K3/0qlnyi2zyH+sj88HEmLZN8li4oNbMh75xWQ38JZJrc5P6SQE5qRbn99RXXiuxPSxfHfkmH
gNeDF4aD11r3//y7bLImiGChSd8C5ynSdKKhTkIpM4t4Ov7/XezDTdRiXkYSWCBcmP48HQr0e095
bNHX1dT0//SJgQdfQRyQvQOW5Y+RcQlMd9U7sCasWht3jADVNh6d5jdX+Zv7RysNNxNFFL6UjxUv
I3+orQlZHD6RFxd5anWHBipN2NJF+c0u+ZdXkB+EbZbeNagTenfrP+VPJwIzLax+ngDNEdZgnhx+
TMhHPf5mg/i7q9gm4mzalKwy3ocPuCh7h742BuSmthk89T56HY5nvwnJstb36sN7J2kSSJfEU1pV
P3AFf/oxMH1QewpUwnmc+PW2aScXIoFf10l3KJ2hJzBlwWB9RUtZv8eNkc3QmpGXHyYGVOz5S9k0
jxL6KTKwNtBqH009ZusUacbVrAiK3phdRKt4QJIYh93UudB+0h67bIRhAE7gaMbfR9RMzHDA+Rah
M2TBOzNXPeOTsjAnKKds74NMaH1KU3T8W8XQ/FPMMarf/PqzYPH9y73gFSVZ06cCDtwPRz3WgRjB
KjqzYM59/AKzKxCHVMUdBX9+76KABwHdm3u0m8hGHCMNfpMe/DfP3PIE1amg+7e+Wj+/WR1HdN8c
YapMCB42cgSYJmCK/eb9/ZtPhcY3JTGfpWXKj4tbjP508AQsQIZccygH6VxYnRi2Quful1/f0b+s
oyxmAucfUWRrwWV/WGgYgXSp42AsspnGfvWmIe8YbVv0FV1wVA/KidCL/vqSf3MPCZVlb8Y0tcI8
PtxDAMhpxYQIKx9q3E1vT3QVGB7/ZoP4eBXyZNdkVM8maICQuY9VARKZJiW9av06DZjkCC/biepj
HPztP/s5a3qiZD9YtyK5vhY/vxINFpkqMbJyAzUwOZuLY248mxSCf36Vfx0XfMpjQsV+vko1KZ0k
hoYsEEwWWKQ621o+ZpJ/fBXpC8ZIdGIkY5cPS1o5mnanJHr6eXTJXKuglzIDNm5/fZX1Af95RZNr
njIbDf0kn3OY8+GOZUHa6zhFsxG0S32XmmW5NXo5fzXLr7KHcqQSufv1FZ0fw5qfrsmOQKuETe5H
G+tHU+VPq6ia3HitGfRmLBsD04jAhYF1SKGN8muSU05+H7gv9jBEsI0iXcqQlQYMMv04LINl3dsb
UxSyoKi10LcMwkSmot0Yi2TW6B5GrQ0tDXZX1kE26Mv5cxuYQO8xA0BqgKiff1+ImrEZ6q9OTh9Q
NigJa8mwElhd22xdoeLi7ODuq7HJoDnbmBZNgM2USeNGouCrQ7V4+KFmyxofQEnbb3HLA9r3cyIJ
M4qjptxMgTUekULjsEJniBQRdghiuWLUODbNegQiOUoXKdQ4Vg2kJWrHEO/HalpnuxSI9Ew4uHVU
JK8ForllZwZ1hpHO13W1LbTZ4GNA7s0ENFlLnVlCruGcZ5n5GcHyGISFYgd7A6Lo5mE1+LXA8TqR
OUF+fQIXPWrEFTon77Ndz4Z+CgQV8ibrRjsGjgdYr0LpbqrMxtig3H45i2CuiCl0ROW9wGxaORTR
xJrrLSqtcYaZTn1IlB4rdOzT+LiwEZFlWsKlC91hHrF9taMi+0Hi6aKLUiPr2VbBMHnHGLERMRm1
sr5YvATF1vAH93OXlMn4jBcoeveqAc5GZ/BpbyzHn3E4uMbXKTcJ+unLUj8OfWYbn2tXLI82h5E0
7LA8wBmAyvgQY5uOT3WG4W8dUJcLuoNAG0/aVxOwBCOlH0Js4Zsx15iH6kDWnzRNlgjqQOe18TYb
UdeTs5bXSaiVB+PTkOVIxjl+LH/vZugRkhC3gLbO+TAP2d7uDSKVFAJSOsIliCKcJFGyzwoKg0O/
1Ba0RLfAj6jxoRh7o11h3yTeR/PGyMZMEqtAR3MTCMN7MyqzBX/t4vvYkHTHex7klnWPqD51kf26
uvtqp4aE919GlnHyERcNyFoK1BQE43bFPtf5QvfMN7MXegCm+NLAr+ieZuTuKN+0WWQM4Q2Fiiea
vdd4UlAV6ZZmDyWUVAt8Sc2NpbOnhxM5djkYo3KIxd4RI85OPedlAo41rb3vbilWHkiL1PZL62Et
uh7IsAMSi5MkPfuB7pCS9z0NOztxh3o1aJfIWFXTL5BgoBgvR4cvvv6qRY2QhINi4xJjsUxgxyEZ
1XdzMCZqFymckRv6oIBaBich6iI30YdvFM1Ic5No1AJbPZf6yZSxjeUKGae6CKbBB5Ic4H7ZOVZK
6DjeLU6/lU024hVkJdleJWmal2qHuXQk7KO1CA13ti3lLGAJZPuCdzwYimneMYqyFXI5nednwqXL
bBtT6NGJ6JaK+JhYnsrMm/pblpyE4IiBHvoMEbN2Oo0SMHKaT62H/KP7Rs4hJYy5kQ7YR283kZHh
58ekUVi1njM/N2PwshMkvaFY7axI3pYKgZGZxXGwW/CNjei2IdWa3cWCQh4eSLEU7+CjUN94ddNP
u7qWwSOKdOFvYgzZiMHnTj9P/ir6G5EB4p+rrELtq7EYMNraboONpLQBpmK+RlZo/4AA2T+AQKSp
AQdCSSHG0M8pFI5GFzgN6LoVM0SG5lyE1qD79qJb5cJ4PAkTOcwYAqMrO+acChVuzZSrtUjQ0i4l
tag/ZMImFcwQKdbgNrs2poot27HQNeyyLnbq00plVRCr/Jog99EKbgs7XvDY0NUnKJRTC5rbNisf
usnxx3vhxhQw8K30dHCdSNMOlHbHOg0UdQrduhZ3iMSXiDS2Ebs9r1p8m7lFSR+Rj4DTdJQ+8Hcg
5B37SSyQqdM2v6gKn7XZnFtcLYQ8jT40Qz8xT0uLpm6Pys5/4E5JcLzGWL5WkOOj0Kzc4luntQdJ
a5QONeqy8ltZdLD0WMTofYb8P/fbmhrC2lgw/wzyCIz6M6wlwnk63EmPmMm7fj+lA9lmnWmCCYgc
Y7gijkfJQ9emMdJCVJbrx1KiWvNYVZ47rxP1VmSNfJwmRfVYm8xZN42Opx5kER3n3TIv7nvN1lnj
mpSIERNDVm9lhUmaBD9TnwKN1H4jW2og5rw9qzUD++XZwEpk7WWXoGBK3W684OMgSSEjOP3KBv2P
Mq0Xq0ZQ4oRGOKsBWVW1b+Xh1JQtP7Jz4qc+awF0l2psyAyYcOl+w9AzNDgbBqc6NeXgFbxARua8
LgkAgIuuFF6PgqcrSWAyPV3s+gbecdgrmURvNn+s35qt9uqT2cJuCxv4tOM2cHs4ZwNmdwJ8tJDx
Qz/ZgAktouyYLje4v6H3Frm4akm5XbkPruWHlY+qlRc0l9XZLxRiYzwAfb6rpDbwjNJLEfslSSNS
77IgAI6RV1Z24bPwQImRyMl3VRTMzpsDKhuHVD44OeGRDXsyBks9p8+9sOmF607yv+jYnei6LpEM
gz0iS0hcBq2nYSwECtkt7ApdN5+jpHIbNO1R3x2QWDrlEQICkTZAf2sgOyhz/c2Y11JuDNYW80jn
Knlq8jgC+WC4I5bL1o+qXZFmBnqZKDDAVMYzCF13TCDeL3MHslij9cOklzZOe86Kmt3IYyY+hkmf
xhHzLFexoXJ2sh5ThGuotiZFzteaxmiit7KDlK15wN5SQuOSp2wUPncXMtCw1WQRHvzKYg1NNdXg
Trk5exjlccUZJq3i4ewEFcs9ST759zkxHMamKhjRMdL9u25SB53bwLGFsIuFfQsrJQ4HjCde9X1m
mfVDP03iJ880Gt5JVorogtlv4+759lE2oIyrAnR4bYBx25UxnWA71STBgMHbmuQcQ5Y04SYtVgtd
sCvyMt3Vc7/e30Ibz2W58I34RYF/HLKcsezZGwBLFaDyDnbT6UsrNshRChIGZTsYm1YfDo41P/ft
YNy0WvvuVgaN+93noUFJ0ktR7UD8R2I3RDJKIfDTLpi+r5OUT0C33OFxSqZpNZhz/gT25uN/HWKH
gM2Ro9+LlQPUSh1Rq8u87lnlF4EUNnQta5rxiqtehjbZFYcKQyJJm06qVmeoCbbOKRLUp2gngiec
qonaFAHiP2yVqXjNeg/sP8kqeJwCrNPl3iBBkfynqLIeADdZzSlGu9hv2sYEOoaYhKLeIw06BjWy
OIRZtV7gbyqj50t3qsR5LNys+sy4YMyw+qG7PSBIJYmryheGTr5juN4OycXk33mKjs7ejYfWu3ZU
xh5o5lOxs/oUXDaAVn1G/kpSWGVV5qPbVTCokyVX70OH7So0ugm/KBsxmFPiixFptJNNm65pmhwx
cOuvEdqOtr72uvGwPKeEBG+QWpvWBmVm/YpOkZQgt1jQ1KYqD2a0kg3RTICZyEMwRcJWRPmfezvl
+e1dj1du2UoG0yL0VWJm26KFtsqMJK+IyHBb+7nuBWk8nNaKi4HaBgF9W2PdJUdmonqp0vnu16XU
B3wvtS6FId01hD2rbgqS98+VqHA4nJoQLjZIwufyDNU7TVA/RhHeJlyv7j5NOiM4zDVJJlsvHcnx
6vNlvl3MbuIsj8aFICCAo/MWHu7iHGDF28TDuHVX3RbCMdW9PbSDT9JO7Cx7PzYyeYqHTH7qKgI9
d8vEanhHqb1O4WeVQqlGnvnJFX7iPZqLZ52cTpHGAWclfrZlNj1nixUFN6tiXByynPfiYESREZAV
YYNEKZuxHz79+h59bKpI+tKEqwdsVrRVmEz9fIvwqddRrBy1wdZgPhnuEh2jIJME5JSZeCrg0T3+
+oIfG0Y/LohwwiOhcZ1afegODHPmCbyqiuOYKL4sRlNuKTo4J1dLZ/6mR/A317LpGTEfsT0u+HEs
FsX46zleQ6bLO2u/9HyHPTjMQ4DI7p+2ViRUV1RfqFsRlAn5oVMUKOINnHJF+fr1a5Dm89Xsp81v
7p39sRsh3XV0vE6J1pmPt/73P3UGYEJCdSGZfVMmffa9zGRy25T1ePr1E/q7q6D5YhzFN4NI98MT
Kn04zZCvSW3AKX/EupmGJk6ow6+vYv714ax/Py0Vzw/WUfiHy2BdzQOnbWrIsSCndyARyfy1DNMl
87ltHCP0e9Hq27aml/DkTq4UDxml3JpAaJL9Lmdse5fsTNo9IR+evVNiYqYKI0wf//zh8k2aTO7N
lbYEs/zn+24FZDRQTHPfve7eqk3jhMrO+80c5e9uuy8REdNHpYf+sQtoDsEgu3qmm9lShnCurfGy
zHXtz7/pTP/lxlv0o3lLGbExbkM28vOvyZU36KaLIVevTjsDe12+SbVPWIUNvuqffoI06Jx1yLYO
HwSCsJ8vliw9jStnwVpiLc1uKfBrFb3/3Mjqdxrsv7TqWL9sj5aZsAHA0fD++UrSbryUYRT5KVbc
b+y5GlfjUHaTAsvAupgGm64PxO7Xb/FfHtq6aEr0FnSmGd44H+5l7De9bH2GBykZ1Fs7Lau9tHmb
f1zlfwfnBAiw4fxXlvGXwfnbe/n5w9h8/QP/RhJaf3hIHx3fhtKN7nn9LP89NpfACoXFRBy+j0ff
lnfhP2Nz/48f7gP+O/8HNBPrI/vv1BzIIbNgmsnMT/81iP8HU/O1Rcw79/9auSjeLIfRCzkFjGEZ
xXycu/E5G1iYaaUsPVvw1rGyITkHEuRCQWAnaUBmAuKG3C1q/K/SrIfqtZx6NV+PqYlJYktk9vh1
srK5w5OqYn1mkiwAS3RD6n9zaOqkKITLuEyuu5KeWajIaPef0iDyWxLXicU5LdC6zLdVIFLclo7R
NXszo0lBYTCLuyXKrfgUGIrOVBThdLuKU0hfW5uuWL/D4PtqQ5GZ9wtEUJ/zTVFC3YBrWyKAkZmJ
d091E068GAZDcwFmCytqbY7tVCL8omt6F6FKIbcjNQyDLJq1B73rCf91j17iqfwAFBEeqqXjN2RC
KchalzTYbkgeF8McLhJHtA9T43chfajpVbdFfSawkDiEvoXaTEN+n0bVJ7sGnlz26mvhFflWziTN
jNxcoubsDiuQp989sd5iRyynKCiLY6rH5uBMVXYlRH9DiBvnfQmU2Cspos0gaXdYV+0jWcn9Rdvm
wJqF9WnuMINFtfAvVNl6t3INFc1s8Vm5RQ8pgHhINYG4mBPrhYiT4YKDz3BOiGj6nkxOd470GjXm
N/5zvZRxCCen2IoILkrm5O2x7sCbZBXcHg27uasx8hRGL7pVvEb3M/SDeT3FUgiM+ZPTN+a0n6tG
suxEMzPTuzilEiRj0sybCzJ8xujcIhzdEbgHCtk3Sp/fP9PdMygbmt408GNHjrKJhmji4SYbUpq2
GenAHNjoyeeE0F47c3WrMADGO9/t62itTJtwqGD1YNB10DaZ6ERI/VJauk+yJqmznbrH3HWpCNFy
bQTRBCs3GzKJ1yy7rARWDrhrh6pId5sM7mCyscEOGcR8YWS6T7GvQZYwgv6qzYwBEKYc7xZbkag2
D762HpKkAU+NxX74NEDgto8QwaDtLRnChitoThDUeeq5d2kW3udEJMI+GVbU52enFqgsRqt5A4Dd
P1SuApIXM3PHQA/qrj5G5VIfC1/dyaWBuZzU3bfF6ZxTzujmGUdwS0D3bN4yaow2cMfwG9IpCwNl
lhcl8L1QioYeCcR8pbcgAec9/k8GonAOVPsFV/Ua4oHXMwuLKTowaMkYbQzgkjZjMTf5FqyUG5z8
CAPwrZvUfoe5m5wzPgb4NEN8b8n6WvcLBKGs+2a1tQwHhMlgkrT1gkvYq17BWSNorNs887YG/Jyz
Mc+R+hzrLGk2fYHmEKyNXbjbKVeOvig8zlfb1CuMaRN1DilkQ5ED+xG9d21UFdCrZhwcSa5lT16W
rWAQMluy32b4LSk4fO8LPalTPsAIYZUyPeb2Lc80YQoTkCWpoQasM8gXe6Lk4neq/Zj34vMwKwtw
4Agqx+DjtKavLAh4uJvFKzDkk+5AwE8BJ20flxNo/niQ5CkaiwWtKSXiKuOdaBF0jyppPg+4S9NN
xDxE72iLZxKuEUzljcs+DXBE+FFwJJYuyXZNY1CErkOxGMnRZUeZc8cXPO2cuUS353o9IuI0O9BS
WD4R/AXUpHMZk3sD1GZhxV/trAjC3urpD2pbnFaGF8q/cXmaRQHchkSh1Krbg8zNZT/3xTdVe/NF
xcq/l5HhXfhZZ9GmS+yzrVPjiw8mhdWTJNNN67h0Lk27n/W+MRebNphuHXph/bc8zgPs0On8pjv1
0hoDEY2lN58LXVV7TefxwmQmOC8Vv3tNt1WW8xVhaXrFUZq+x6j0jlfDfhlFw4x8TpezC3hxN/5o
FQ3VFKsNeP78kgnYsiWni7hNJb4FaZXcs+hGl4G/EDESTbQ8IZCQNOkL5+C5pXtyaIRuutpd3mhA
V3tY98sbTj/4SRnooMusULCKHDe/81frbjaVN8j0v0+6ZFjv+ZF/dmm4XZadXqGvgNGqyJH3OTyV
V+3C0GG59XEND/HZH+royZoIbnRYEAlaS2wOdHM73qTsM82uJpbACpV03mkkBp+sWQU7VFUQW8Bv
3s22Pth+VO49U1vHCYvqEey3cUksIyEzK1cAkTQ3ccBFz7/Ecy8nUBNkV3rX3tg+qgjC59bSQWvv
7MX57ifTvcOKecrA3x2aLLqkp7Xto4F7UWGNruV7bfahSQa6UcIzd9g0S63Eg8Q3Hqnsrpz0RewT
Ju21034J5vFCptZCKkJNTq/VgXvv9d6ZSftVxYS1P4XLJ4HW9jy2fWPP9xQ+/YZk5m1jA4RPhHey
zaXdcf/t58Ae+avGrg7nEVd2kkIxg2Qv9mz9rBZJAZR0Krswto34M1iM/gwIUR4c/OYkennVFd7m
o1eBzlmhrGT0zdh04/HOH5dTkyaPTQvYSBnyxqnjI7zT8bFPB/gM6Y8WapwsBGD03wmBvcsJOY5a
QZqn9dbic4+z5NxWNbzPnkHsBN94SV5iPW6HXtykjXn2ZMZO7fp7K03jq6yAUqahsySevgyy8ZxA
JdvBxjFJfKye5egcyQEMndawCWLQGXbknFyQYD5NP5q88Fzmg6yWJ3AdwJDgle4hUN8ykuC3TPug
sgitnt2t5t/2iWARhBDT4OIRn0cEQjMd8NRNctYlW9wneRQ85oF2wmVI59fCIM4IvzRoHssmsJa5
Rgz3Xg1I7ABiejSxgxrZ+2lJB8h8myJhJtK0bvEureWmVk69c5lGQ8THDQPBowm7fuEzVFmTfGE2
XZyY2VSiuzJzwlCZBNYSuXBRhEk5kyNHPA2LdS4ukiUqX3w4pduAQQ1O36UEM6u9MnUPfEH13gSA
eyI122ZL78sbUkCTdp3k9WcJNvdToyTjSeAWxZbhjbe3q8C4MxSrC8Mr0vxgDwAdOFDNTe/DTHCS
sRmlwWlyyUypw2xWDMcWJHFXsSUH74WYCx3szG7I1I4UvvhWyK67WVoJqClOrZseQD6j3Hg2mamR
dOBuknrITmPArHljF151ai1zuQ3AHF7D3YIkALWPzhl87iEmxmDqeeiyhCLJmH3etlFh7zrIwTd1
3AnCkWwgaSVRvqM99M+0you7cc7vmholQh4LwuQt3t2FIz+wgnq+cAanuZqd/h63CYkfPi8G5/DQ
rnJyFdR0afcabZwVQ4mbik6tmJuHuIXF00F9Dv0MQao7NaAngkuJu+Uw2QkhfZUttmokGZ1Ti8BL
r67HVow3MR804djiKFKLux8t32LXeC/AwZ0Tb4h35NEd54ZmgpuRguJD2nRa4HejWLrTVOl5G0k2
zs04jeqRxzp8ou3TXhpx8IXkDWiLus6PVeu81EbbXFMHWaeRzCrKevVgCl5Ub8aesctrvPJ2xeoa
GjUJPJuFMnXHV5tc0hxGxoD3MTsW02DdNrpYHkaYm2fCI63tLP2rwpydAx0JZ+8z1t9pK0ueSuLB
XgLC8+4JCCSrvU6D/ZTNpIgPUAScoPs69tZdWk31a4kaMPRK8WZ1ph+6oyjvaGjWO5Px6hf6jMFl
5S/i1UEgmMQVxz5XV68I80QIgNa/Xyb1IFJVvnYpWS2TOBV+Rto6hNhPoh1AUI/psYhL+3OVt9XZ
Mer+Hk1ds1MYNT/Xned9riynv2kS234iGghjkAkoiUNK5Dyoka8L2Fj3QFZhcWEA5c429hD03x2s
PXuHxJJDbor2YHQe25lsjYMrtQfqMO1vCg0AJHYFcg7cJMYOI9AjxnLqqqKaHsQwnkg4lgeB3PIL
qHFClH1pfLKLSb21OaGEhMsQmzNBERvwXYettEuMpTOByGUp98Itmq301ctgTYgjAawwv6pIbEy8
zcCAaodYojlB4+vD2iOgnJkbbCtvWc6F8Cqw4WZ60ENKTJHopcdiFDTRBYKZ4VB3fXkX9N2WUqQn
2bkp6cxUYrnNwbHBt+nTs5Ea+dOSJ7Av4lVfCVkoqfP2PAuGQLTK75JZWNsq6cztlCF5GZmNXKAg
YJIEkQT8qT6hB9xlPQiZtBHmXddUj5Yo9cVkxVcxipdN7kLZ86k1j1bn5zeE6Dq7uiGexbDi4B0U
Hp8aXG/fnpLbEsP8Rb2Y8sFEB3Nps2tgVrDk1k3jhoni/BRVwRniERkVVWLdYz/ieG+IgPH3tCZF
0GGcyCuFb00c83ZW0fw4DFli7/LebGHZKvLZTJuCb2aP+ZqpCgxzbKa3gBGTe8p0qsvIC9pr2ERf
snySYZ9ZNYpNP4mh+BnBpWI2dU51226oXuC7LjblxmzULB72cgs+fLgwiFi+7E19P2CUCbvRpOyJ
HdoARN9cw5yIr/xszZSmvmJrxGkc2YyzZysNjmDMuRtjE2/BH7f7LK+de7Uefch2gRQj6y9YS06D
BQE7zQOL4HDBBCcaXe80jmynstZibzXtczahgmUWYR3ybqypvevqOJMUtEb8TgRbT/Y3hD2vmUjk
05JAIFWa8NbcnKfPPC/nbHQ/CuX0taXof+V1PgGPSjG9ARwBZsqoYhhqzc93y5ONRRJCdV6SWxjM
8UQlGDEQagKRhpZoKxKPGGQBTLHOdp7B87Ziksvc7DIefP8QOWgipLiXMoOiRxLedZ/4T1U6bE1R
Bac68K8swgsBhoPrHldnI4e/uyByAiiEA2msOn2nT1Ky4TMTdefcvmDKf+wVKDCQHCcRF29DaaP7
113b3gwieDaKVEI7TTyGL6q4iEgbmHEd+cVYfEmkiuEqdf0VYgv3KGkWvDGZZKJaGNUWJufBmIOL
GrXKg+FmQDPXjbmzJkKK6/yhjWcIjV59GWGJ3ce2V5L5h3jBcdrntg/Gm54tACXPwCAudd792riu
TPWFjCb1Pk5tc1nMeVUggRjFEaKLu/binY1h4Kuz5OKfvbreGW5gvCSiSQ+gfAgFN13ndQIHdTCk
viyGZApZZOBCyMViyBtZzXHsBvNI/f3G6JBQe7t7de3pK69IxGdhVeRYSkxj0SguU1VderYV75gy
ZnunK+zvdmSPjy5NnU2QMf3q4eGRlhXDq4KrjJQmn46dYX0ZyoJRMaazdCthL22VOZRPq2qXdTtp
brO27k5Ua+6WPZfs+j5rNihy0L+bsX8u6KLsDDR1jGgLeHClY4aiAqXhAK1gC5sxKwWmfkIKpkJj
WohZVuNyhxG5OGPlp/gV3xfyPfZ4WmAzC76HbZ0Z7UM9L1+zCIw6DCiSvpRorpRRsk2CBttMFfbJ
xgCa7FlWe6iEbrb+PEwXcgnEIdbLNVOCy3H2XjgZcR63y/a6rury1BWNfYkOpiJvuMBw6HWR96bw
yHAqTL5PM9t44Xt6u/omL7tsqndeFHiXFT8u9Ot5xzT1uUgivVnJ5Niw/pXV68HwsMpD3qrpHWPi
dN3qqjgC9yi3ulxekYYte2vuvct0IXY5rKT9DXSAEYrSsO8KBvV8PWjhzbgDupy0ILOofIkVTeVD
qkS1b6WAgC7Wks5axilE4rhsdW1ANU99m5KaNd6jxFip03e6Jta3amCM0+wvj3O06JOmuX8yIWiH
TSq/Gy1kIVDJD63MofOOYB5ARUUbL1HT3ZATnAT88rtEk3+hBss9ltLrjtLMBGd+He/KoLl1CZyn
ybLyGN3UYQ8k7W/k6HQd+Cv7HQSShJZDp+M00mjc2nQ0QzF2OuT7ccKWYM87wyWKoSiJmEBEGdAe
LdptMfkcjCKwiIgZZm87QGIPPad4YoOuQsNgqqQiwgTtqEYT4CoRNonxxo5n7GQ9igvfi6tTjMBq
X2bOzazKE7Fw2YUZT/WhqRCwRThOQ4v1gbK+87PtbI9q5+d+eswmmkqIzMkUWxNWcgnZiWSLdlc6
7VMVT8+w1YaQ9qJ8i4vmc1G5N9ANGxKqnPG564J2fbfakwQjztxS3kxLI7a5a3/DskiQRJXkhL+4
+b42vI5mzzyFjTvqs4QJfkkaPBsryoHbvMjovMbDoY0nsI3xNIdDBxQIDe87psXIOlOuEw4u5wSl
3KDbpDrkLorFS9m504NOFO7yvM/75TaK6cRvyiwS0KgHiRxWA18F+exGlphDGFZtRKMsGJJn7QFm
yyNs6Js5yDL1OrW5S8kMTRNdmlv6r+PSVjqsad2+FOZYP6YDb9mGNyqXJ6tj3dl6LjYwotsnikBU
ZQIyV2u1A1tkYcQUkv44D+gtaha6VhTWVUTt88zLJt3b2HDA5MF19I07N0d5cik5A6DmV5ZVLhv+
EZ286wZBnZ1pq1+2hMz09ZU1NlKetakDqsWgM5OLenasYeeYTQ51iXaQ9WAZaXk9xrBDzsRNcuhf
wHZNl4CcgD8uRiRvusybvw/oEgpaXkKr7QRXO8HLMva3NP2Do9emM7i3+BEiaLYfZpcTWnkV9d5T
YUZ4jQrabvFYNPcqhihsm58jqeZNXgChIx+k3YjJ+zp0CM94B0ZETWV2cMU0k6HGhOLFbAHS5hkN
jtIIpn0L2B1eR146m1r59VWQtSJWKDcXtZ7Ifd3BkByy5yliNHgn217xKjSIj4NSZTIU0aDuU9pG
2S7GjFM+qGasLwRtoJDQP2StTVy+YCuKx0051v3VWC/X6H7NozRMYsiSfAgLuRi7/8vemeRGzqxZ
di815wN7Iwc1cSe9lbvaCCk0ISRFiK2xpxnJ3eRaamN1POohX2UCVUDOEz/wTyJCjbvT7GvuPZdb
s/k5KwWUX77ITiQffVC6TxOKoafWWuqtnS13s011CImu/jVCD6D89p7ntKUj4HzMOI9sue+mtn6Q
Y9YeS8IzGHIyMv+5Dok4Om3g7TryE95sFHLfTlKTVGHnBWjP1kfC2CRvVTEucToiJXNUah1p+72j
tpLiO+wnY4EwOePXEV4zWJdgBty08WZt/Sbzwub0WFtv+ZD+Iu2DzFVFoKLLjODgTC5AVj75YfEz
zwcw2fkIs5m4E2n1DmE2Xe+cZ7uAM42AAPkZQque3sFmlk9j7DeMbgkw5MfdqLCIw5yzYFPPamh2
ZSMkNNWJBNyXErHpzCStZNPpkepZymkmM7MDBtEdUjwCAxVRKrS+Czr9wRYokRub92YHfBTc7Zqs
MSzU1zlrHhhIn9IFCKadOWIj2CccyMBCF2UWxDLCSadRr1tmiYt5InctdzfkNVJwerXeQwfzdk7K
8Braj8ZbVBJ6nwaXUJnFlVXHRtOp/Ep7EN44xLedmnHXo5zfldXgH8xmNu57b2oQujVEMhYBcjkO
dgsUv6W6Y8LOe0C2Ku1zDQ/iHXEI0muViLvOcnOgpI5+h7+enWYGo8h0MmaxhI8x25Vrs0tReRwC
rIcn+BZygosx9i3vTw4xh6Qa0peztDQgnbYOEBvI/bHITOiidm0irU3KJ+QK7yvM02fWAXfSso56
ydoJ2Gemv9e+n/dWfwteRB65pfquY2X7ybYakHltZb7YW67O9l4h0CaUIEBW2DKf2gk1OkzhXZQV
G5tBz+s6hER9ckKNBDHm6peP7WFomCxX/ejftU5LVNFAzUyBQmJuazeXcV7HT9UG96Om1ypII9hR
nIfHwpznEzq/ttqk0n7MGufqh72x78dlj+3m2rFg6ls/JJ0nIV7BNYvuPgxUenHZCWw1/votNnfU
4VUKHRBKLMueccmR8YvxxRDJlR0H9yF99GMn+FSajP6ekLFf/C7foXA7IQ7b9ygnQMNnxKgaiGPr
RXx4BCNF0OpuOpIifbKWzD8wAMgeK5ANcahce+/PNjPbjB86DGG+2mH52a7FkdjCj5pcRC4N5pK4
m/WGQUAypo+yNecvzlv5qvBH8TR2yc43l3vXGLwoFWNA5CLDgah3SmZHDurFw9T23jOCCNciOUYW
R1tbzgHcuSaSoLRfmMX+0X76Q3omSy+euztPLvNBpJqomABbRSjDqw+X6iFteQ+JfKVMqNjBHRVU
0mM3s2Eia6fHcjKuAKRgCDejY1wnC/G3ZbXyPBsdBBCX85kHOjCeq6DpnsnHeMol9Su5SWoXsNbc
ZFZpRUZrr8e08kj5EbI5ojR8rQvH3LAwbDHEaHmRhk3/l/QYbd3hM8VMGFtTehW3F7W3ehHTuxWR
KZ0lghJJnKTx1qPDOqiEoBL+0s8MVMC2xPFAg6w/dGGtN3hrziIqQzPpc4ScgejIS8qUP3JT/6sW
HqsZkEIQ+LkLnFJdoBHSZllyPTppsuMXZAjtkx/BgOxamyUT43qJ/Vkb7wLJ5abl0DqRCC8jUKmy
jroyy16Uyy1GsplS/XUZqJCIrRgS/yyZ8Sfvfa8SL+5DkVjnciQITCnLPRkFMWw4gtJ5b8zO2dQt
XUfYUuh2rvZPfiLt/AfrDqgGZUgPfCgXDeSVZjDrPvGI+md7XOX48t/yjHE5/v6fyDPQVPx/5Bm5
/Pz4nP78B67B7Z/8u0DDRALhIi2EGwAnB+nGPwUa3j+AArlY3EILhRnbo38JNCzvH74Z/rWu4yQW
yMP+JdAgUhJBH6iDm4fxxrpz/itYA7TN/0mfAW8A1kBocaYjTgqs/yTfwW7Ao6e0Sf6V702HpZmS
sX5O25pT8IIPuTD2WZ8X1qVIBn/XWU6Dqt/qX+a6CTfD33w6hNiwEIpmKwkmaY7hjBIibyfa3bHF
U5Cb1tMigleW5mcBKm4/tLned4GHGThhWhQEHbAjcK5niO7qQOG04QbzvujN2WO2w4todLCbpvmn
SfzRtk/MzHgMSO/Du4EcXm1ad6m/HKCOZFKY1qH3pxYLEczUgh//wKOhnluXBJdYY6s4243h723w
oZs6ISmE0rLZkBmgN5Vp0d257RuQ48/Jy84EfDD0NAHPg5+neS0TahDCaQPiJs9804epsHbhUj+K
PrgyFiYsI8+ms1hSShms5tRda4aK+9uZzQUDV8q1u8EiYu3dhkEuM8dhPPVm6d/lnJUfnSJqjg1R
s51N9xlPuMG9C7YbUwT+Rm480mrqapfBMM1FAd0XJYBgbbrUu16zftd/h6Q2eP95VV8EtenH1l7a
+25BDGbKgkOcEyIKbsIWE33yphySHxMX3c32UoAWbDyfZK2MqzwbHtZwbI/MMOYjOucBOGqO13NQ
zdkwPCKdbtsJyxnTY2GMU9TVqfWCg6pu4HDX41eP5ninoaq+rVK558XPnHdGX8RjFb08ZLx+x4Ax
LG9gPpoxTNJbLtZYtxG8cn8TJlDEEE7eTUzpNhzWK26bpOeuzwhyMbVeDqht2gwPTOuS94ONbeu1
an3Ruey3wdgwqSVs5VEGGRj0ts8jdPd0gcxwz8EycJWMnrtPq4nX0LfngW1aJb4aCM9vQSHloQwW
crGJeDu6CI9eCiXmHXVVx9BWFVQYZXPKUrs/h4lvHbn0KcD4ra8BMSjQJVwcEVRcobxp1Q3Csy33
TjO2OftFaA2klw/EPFWLZ+2Tvmo+Fq3VfoFVTUW/Ug/bK2e20wUQc52Ci1aHvbutCIe8c/pxPdpZ
p/lcB3iO2Eggi865cl0i8hxisMnSNj4piPZkKNGAFoM2foaVVRNdHc77ZGrCj6Yeuh+Gm7nPfHBW
PimijIClzY+uRRDaPOAfy8Q4fKWra5zMIlVPBNEbW6/PX4lUE3uv9lDbm8GwNZlfbvSqsjuN0XFL
ne3Qga8WbBSn33mpacQzc5pxY5oD8eulk4nvDnnPPgxr9yyK5TEljBP5TJ0/Eq65V7eSmDS1fS+b
w2B48joTUNmOsr/DMH4YdVc/i9Vu2UhkV1S7z0VYf9A9ID7omOaRKxP1CA94wRQLitC4QH9GnO5+
rh5GMOyf/T7rloppGiByywBEsHFy6xr01psgGfcndNFi59TmdLB796CE/ChZZe1IKrKuc1U528JY
vxwylD61qu5vq9GmafbIYmQUIPoK4GJm6/pDhsM+GcpHOS0fxJu8LUr8SBgCD4zYdsHI4FIQWDT4
pNcIc+/h3UE9mp4b03uzKvUl7IQFeKeTmL0//W53H7Bke89B7iIPrwSLvDn7k/jtU5iJK+UyYpbZ
eG1ya4fZDGgEsQfw5c/oR45+ZrwB4USq5RLWlucdq0o2UPQxrTNk26bNHtgyn5xWGMTcmSdjqlts
rNYdAMw9qn4ML067A/tUxN3icFwIQj+G1n32R3sgemPhaBTWmr/Mned9t25X7QyRPgNkZyXiL+eg
4vXL8KLRcIfXdHQNptT4HIDEoaETBNK71uwzighnerIgDuRv1ynbHYGn/ZYz4xIsEyMrI6xOi9/Y
J+na1zBlAdQamDVVG66HvvLu8F+um3GtvpiQ/MlXY++hkUYGk9Hid6ecoctmdkGnCi/7SsfitHbp
C0DTg2/SlmbuHOdBcnEa5pyZ5k4Ze/EHujp+vNp/xJ30IqvwPPNkbBj12G+TwfM0kVuIEW04zBny
AkH5rm0HOJd+qBA2f8P+oJEqR3+XMcbZNL1xJUjER4xADqzgC+zWTt5sOc1e5KGJh2RkIuaCcXC9
mztX1WZkr+LMah57erb+MKUgipMQV9zNNW73ehyes66f2O2u79NgEWZXBNWfoBqqp9DgTXN6/u3W
bsBfD8U47i0El19BH86bvJ/dDZ1b/3vFnBM1/Kb70Da6fSPwG+Ls1Vlx1qIbw8dJQAwnMZJApcwl
UWUH6jC5NgumDsr8nHF0x3Lgc0KK+dx2/D/qzbqatkE2kRk1LQzLO+E/Thn+MmJ/6fVubruJYQEm
HbM+kU2dbMOhU7FUwNsxUKOKgUDurresntDFFu4xPubN9q5F0O1tpFl7oybBkD18ufMXSn1sKvNH
Z8K1jlAZkR/b98zF04E4zI2Pnmw+DSMO3Ujlg5pfpM81eMJVVnaxLf0xYWQ3s6N4mAviA1W5xkzR
2i2WGbkrameK8yQ/pLB28qn58KYs7lhCISKIuFm2oi1/mR0yy4wMiy0rlte5mMYjL8yDib1RdFOE
HxClitfFOi/jhB4lcQmPrhjzZzhdrW07K5IecutsVstnq5Y7bCpjlMzmY1sw989a/8EigmHbmNys
Y0LAwKo6fkdcOk1Syu/AXKDZN3mJAZpgO95Cs+RMDudoWvQcdVX1Ufhs/6fED9jwE8rZzTHjWEw+
tf3SY3HlVXIMTpWm2nna+CSos7j3m6Hfy9B5IxmNk3MI060Ns5LVpIY10fg/8m65IKkZDyHhWJtG
QKKpDAbNiSkJaqz4lLoobze6XNYo8ciXYQrsMCwi3HdreskSlW6qL+SHZmcr0OWB5SwxhcDPkSLV
vxxI3utWaATBYAZyDHd6TO4atExXtye2Dn9Y8VMz/T8rFY7PSnjvIus6EtAC425R4zdKq13X8aOY
fCQNqdWRMsx/LwZLxGHhjsNmBXa1b7JwZ/XNfmDNYpHi5/rza7kk3a7SZRrfUFjbfBnPoeG/eWw5
YhMo8ouUPPB9QxRekDUwbXx2ShpP/efUEQOGrXwpCRFlOoJ1ilwuZBkjKmuKG5pULrb21hSyTUOi
pnK7JUqdNpv57Cp5AZqbLBhuFFm4xV+5sK3nEu1w/VdIbJEPjqrY+Ssxdt127c/NeJMeO4s1o0PO
F8D925K5BQplp2zmYKdnpDM7O53e0iVfyHnJDKTNxBEb8hL8lTwrJNvpUdyU0OZfUTRbzKHfwWrO
qwcjXRzrfXDM+dhBDkMB00s8TT9m0yCwzBkRtF6t1gTpzAG7iD9tnWqU2QgnkvYUVkKPeyYvJCGP
qQBlLde1Wq5SB0Pz5t/U3rNFVBJh3Hlv4C7NVHFbna5jdjJgv4aR87dPNW4ta/23e23HYNLRbICg
P6x/O1yWz2v+o701vq0/zQQYcJIx1e4yUk1vjfJqDu6pujXP7MTpo4e/PXX9t7/2b612jsqHtrv6
24Prv/14f2vNIRYMEfuAPB7YY0znZUFMcJpyAiaW3gn6g40VlYWIDCW/Kyp0LvymNqCn8S0+MG6X
HXNnnKIYaTu/1HfW2haM9JRM7KvnL4qexIYKenQYybygYPQ+QyIuCAz0LbhR7UrwZ+ygFsrwhS8D
vLTJXdHG+YDg7IdCFWl2ZId/k/2QacWtldXDe70YIAkaP0D5woLNYqE/5a39Bo/VYOnV+z4nUY14
I3LQLjNA10PBZDAF0mE8lVnPQheVXjA81eQwhK+WGDiqHbHk5s6sWIXtebrMMd/4k8YKigd8rDaI
65nGtjZShqhWfWfsSQiuay7/MfUvwpIIf2bLzqoYRQFRX2Sx+NS/nBn9b2xPmnsnM7TgSpq9u9JJ
Vm68JMQMiEz1Yww4eLEyJ/0PcOFkmXApSH1I+uTJHC3Tj9ZF5PMFvc5wyOdmtX4HjgqGPUsAU4HH
siyalU23TMt5VUVzNUauvz0Pl69PZDIKNgiBUezdrA/UT2O4GeOLAlf8g9lpVMYQbmmMCfyjGBhb
ppsM2W4bOMuLWbK/NTLwn3KzlEf0mN52vN02/ZBL+lhYP72aS7QXRRgXBeO0wbk1drY9HYPVMR8E
oU4PyKbZCuiQ97VvCR9jLWR3v0iBth4gxri/kgylUdHz+bQmE6VERkLr1uaxI1I3lG9a+cW9lavp
5ug0KoorYhajgCEnUuRlNj+AoLhLZAbEaA6tGFFSUIW/0uuNRtR3sxhOLStZM8rWhTjGufY3qT10
ZOmxFdr6nUWUaZn0Y3hSYVBXUeur8sWf04+xtP0LwfH9jgx3lMGBe11tNcUVb0CdThc2mBroTPE4
pO6WLWFbnKSYZrRG2qru+7T4XrpiIOC4gdq8MI3eajC7cdeRB6uUDcsicILpw3Dd6f94sf7bRvQ/
/kZ7/L/nVM/T7//1b/Vfnvrz1P+HadXNdvjPaZX3j/DmJBIuXAaYf+G/7ETOP1wPByneP5hZglvh
36dVls0gy3dCE8w5Sn7P58v9003EPwI8jbfbAlXmC/77r8yqoLnz/f8vM5HAW+pixrzlNeBADC1m
X//B/Qn/Dn3nPP1UjoNDfHWD/s5gxXM2Ue3dU3QqlpAAaTdueMtyzFg+JYG9X7LG45ZnM2C01XgK
HWhKajFpSwZrpdomXDTz8n3ulh9ykvM57dyj0BC7Q0x7mTbcuMCNf8AFTTaQ8OQ28Yw/KSEVG6wR
5oZ98v0o5SM187HMjScs0xR75QonS47f7J5eq7y9xyVwZW3gsuhX6GqM5KjNzkOm5ZUPTiFJPqvR
+WyS1pnPhs/AbR+45VLtqnHA92wisUPugbSO4VhRvKcWu3c1doAA8yU/iWn0XnjMIUNJ75fnVpR0
DBuar1uunYj9MFN36QiMATTOQNk5TfTR2N/BO/oLmgRoECysenLsyr4/YjOpQUL73oeTJ9lh9frx
IENV/LCn4TYF0klwldwrQ8S7RFAccvmDrLzvAmjkSa6m/atxWVhY5Qr8Uuv63rtNGaZRvE01AYDk
guV3eZdfmzU7rW7ykMzFNRgm5I/eUfTTEx7yZ6tpYs9TD0lh3RVN+xgI9VyH2fNcG6CU8mXr1LRE
QuoXU6GfzjVhgXxMJ2+nkcz8Zjh5YRgJ749ozInWKUiZdTg2gZLSeC6m6U+b5RiOdHjChpkulNhG
2xKO5ivPqL7HnN/p11wryDK1culr15CdoWEV+T2dwm38IVe2HW3sMFKfmpghBjH2w4w/wz0Yqpyj
VQtv/tXQqZDpU88VtOFDjdIfNEySl90b+mvzlUw2eOlcbFI/uTrQ6U8Nr8bnbQzC1djhnffK3VBY
VQJ1pyatWy/DCtSUpL12F2Zu7xNePUEfNDbGQK0Vi5CN3wa7cMBKByTUNnEkK/d+NPwXq5+nl4F7
6EVhadsoQLOHRbpBhmSMu0cgkN6SGTg9B/MUxvSk6Tnw6ubeWIljovGoxN7GdIJ6dmmqK3Y448Qe
vf1pro37VpU1uymRoDQBnsWnxl2JM0Nlz1o1SvSSoyeSakxiCYKDsZZ30/VuMQncROLSpP6DkgO5
pu0yokHY/fWRB3qpxUfg8JkDY17sh2VpDuT4GEiduaU3HVk+jBQcgAS5lVsoBnWIzgqwM0VLtp5o
GaZLjl+cAIaZXaUWunpOUC3FJRAbtpCtLN+M0rJ2GrnFMbCIUoQ4lMA5LFcLg5ffNMM7UrYkogey
3ye3QuZJSUBBE2ZxklflMaD3mkxMe6TxsusPJ+/YOPjREEVbf9iwd4+8zu4unVXPMGBC/G1qHprN
yNv2wOi5iEeTeDFW0BJpjIP4aq/E0l6XMi2OIROc0+ybzRsqX6gdeRp+s5U3EK60zVcGa2xH1kob
LwBeyJuZioifcDlrZt0RrsxmJzw729crpQz2OmefiXU+MDhnDD2Bq4/YubsPciFT0lAZ/i3CEO9a
PXWkJlTqmoUk681Zuz4PXaroqXOBzW71zmHosWWkiVHxvFjohFEsbhdJm6jl4h7MqTTRGKEARFi/
RrV0ZqxWrRWFGUC3ipBxzEMBjbFsFrpa4EeROSzseTXqWrsW8rNja3zfcjxF9GPMqVWa9VuLT+V2
IKKbblUTNi+zVPinrtAO0nlOLeLJ6/2UoONEOIpAdixiZ0KYsSbNej/a488kNIEOEUZdMMLUhkU4
bmB9FS11mbK9gkSGbs+Bl/+2y/LP0hnZAR4fs7LUIwy44gBtqzMeJSRjuOe00ZjxuNQoqXP2/4NH
fTapsL5ApN/rsbZ3YTkwaGk8ZINNaZ/w5PgouusB9tBsabr+hFcAOsi0wr9bjBn1V1GdC3s9gKT/
1k7Cgj0tSJlspbWtLLc9dLYbaeT+T9NkWbHrFWTw4LpKzQfE/djS2N+eGdQAd0r4cwnkhG1DOEVg
ze39SjLfCgs1rgLvJaynZN0Ya8IWXw2PY6iY/MPK2sDdqH/wdLG+thmzdMOlKQ3C5hP5aI4cuJmD
0Czp1g8jcBg890sSsfr6nAv9WpfzO9yoFz/JjqLUXrT0OPm98KZkcaz5xJTNPaPEXOKEjjQu0u43
d/JDuXo2XjHdbu3efsjXdjp4NvANKQJ8U0m1CwRDXS9odeyDiFINzJZ0cV0IUeKxLg2y5N2vpvci
kKFIc+rZ2KWF6glWa45Eb1yTVOIeNb0fSV3qDdrpL63HPymornMT8AqVdKZhZd4gAI/VKi8mnGAu
fQ5+2RM9t1DKx8nCjRtA4gdHAIWKfPHO/RpCLjbU2Xgs3llOnUxkB9Gs+MS11fS0Gvi80CPkI26r
xEeVkUDy3Zh1f5jbr8QZfgN62ube8N7OjYyWMMVOU49bMohclrXGg0rHZ2fEhcf2XgNgRqCIfH3a
iKRmXp3BWwJGtCHxbNvhW2KVVr8MvDsw+LI6MrNqO3rlDwgr8PjWdJcJVFFdzhRjXFODhU86x3PA
wsUvCEsqatZwujadlvvSN1hCF/VJ+T2z1YrjpbOniiYMnUo64pprg5e5DbklqvUwhhymknsm9cS9
EOVvRtQkFBp7R/kLqjyMMeGU40Hr7Z95GTzwZnyykMk20FwOodElG9OxY+XnF90zRtB5/bvM/V8V
opEyD57tyWU7N8DSAjxEL0pF9JbC5/fHlt9d9788BPGvaPhR385ed+gwY/BQjcO+rir9urLtuYAh
tK4OTdLPokHy5iuDZiSfv29sqShrOxveZ+psh6XdYaS1uUKLJGpWDXmiSMsXC7NZzIPtRiQsvJRm
clcPXO8I2Nudn48B//o2fPH66cjvj1sn8AKMTdUJuMduYu+yTW7kK0eEzaUPEUjghcA0bMHVsSZO
lpbs38i2k5sDIqnfrXVJYgx0p8KyP0ZV5ftBNvVxKAOWfIOPZ2ApGcU7PYrzxPrDpo5hJJubxUmW
7RKKb2Xmr3jKmauADuEXSUwGUsq2Xur6xjNR4j0PLMJGqzC4C9AiRj3RFRuFEjluu4DscLIyrlgV
6stkhpegzAnhbroHZdnzJRlIyikWQUcvrAdrLYYY9lzxy8QevrN0h7SkKqv7AqL1lfZcb0U9vyK7
ZsIVIOsfOI8Lxic6/GZrgkWuFiYTRdmnwxssSW9rhln3FFrGcwhuBNehvf4aeM2eGZFwUi3wCaMp
K4vIgrL4IkSHOMsR9vgwZVOWUow7hDxQnTLlIK0TZeiYI5iUefg1jA5G8dUyj9NUppiK8i8Y4dBU
2oX5VtVdUaaLh7XrOAaT/pQSA8+1Uxnbyq9gLC7uGXnILd3eiOY2A1F3ez7UXJ2rGnFUmR3zmuNw
qtriOWOB+7w67a+qLtR5lla9dbQHPqmzlrNIkKmWwtdHsfSfTNyYPRgkkOZWQkKO3KrBb8ic70bq
VGtvzR1HZ1LvxqKpUXaQLh366mfYf5iTevay8n3BOhC1GMBcxterj39SGADrEuiJYXA0s2yPCQP1
pCpVlFjjFU5Zjudl1Rn7HU4NjZg0Ugb6N9Q70NCJaesA/rXffD1r3ctxFfObCkpbbEumtwzC3Qb5
6bORuXW+W5clt5jqy5mwnbBNhXlJ+9bzfktaQe+EI53pOGWcvn31dU1AY5pobzkQ7Z6/3jMOIW8V
GbAa3B1WkOKc2KSyJKsQ9F6seJu9nFdWviv+eMLBfSfz43n29aWWucHutq3yG2nRs0qBeXOpB1gu
LLPmktN8CPxPfzIwqBEHmsNnTdqcPCoGLUFNs4cMFnurWBwgexcz7Tt5bASfdhGJvmct6WIV4RI3
WscZ7Wvp8kd8DjjUQvREMsCf4pNkYtlxa4N/OazVSqex1TbB31c8asLaDiWSK8GRNDU+lYYMs3Cb
Ycw1+zsx5qu+LEOIu3FjFsPgv6TSgvJMHdD6fyztzZ9SyPJS1Hmdxq3vl9xHBAZL9aK5a+Yd3olC
RiKogp8joF4W8knZ7blJ5jcoW8GHNXZ98tq7k4oXAcFgKNbvfA3IaV0phMfB+kHi7H3jrG+zO4Np
gzEAmXE6ZH2K4FEQNdVpgbac9a3fcStS/7SbOhBA5Mh3NSQ76a4e3yabFXpfcm/MN0hFO6go7xtr
I0fxCviBXUfv6Ssxzc2+qiEW99ygMYicZL+QeBhN6sYN9MJXgRUjKy0nRir1Z/XH4ViHlIlwckYY
vVYHnC/BQXWj4nv06/AZeQBdZ7ovq7U5GNaa7otQ/OQtfkCNxYWVHZyRQGBR+D+yJnN3MtEf/Tyf
8Y8WGw4vBOzuGxpWgMSZ7qIAvkhkFxPfcQheS4s9Uk7XvTQe8zk6CZ411vF96ceGQ9ei3EdmkqfK
6d5WQ54tObw5ongKqvWuc/wHd1phevSI0WzGhcGa/6yalt1ekCSnRo0wSlom9Z6Q38A0HyE6EZdW
sUeobiQBj2Dxwmg9BMXqx5xX00mR4asxT7MRYl1lu8TA28ttwRNuJGqzLVKh4oDbSx5US1GvlhGy
5DLe26VQG0dyyaO6ZYc+zB80mmaM2ebbrOSuCVMD5AeG9MkMqEqnsb+ZcadjDSLOcm+wvxRtCeOg
I/rZd9XVd+tY0szmyTNerXyrJqM7a6c85kXXM2DNHry2X/eVbzfYsIeHlJ+TxTuuujYLn/Kq34Ui
zSJGuu/96H3A/5wP5EuiyWMhTB+EYcrxBxqe8pIxb4/KDE4z4ot3U3BjLWbJUVoGoEqavHhsk4FL
v2yt/dRneZxJ5zOsuyfXGXaOydScn6uOXV6zmOU0Oh7Dy454/bBJIAbZmvX8abbLh3CIia4F2gFD
CjvuVjt2VixchUyuxdoffOWfV/B6HHKi3wudSZIoxU2Gv3iUHINx4pl8BY+KQufWN2YY+rchwLzN
GPg5gMb026Up3Dlz8+rYQG0mvni/EqRRu1V2LkAn1hl7gSmfb/EQJOgJzHoMp6gQjJtRrPtWqmNd
DQ2THxDgrjX8ZrCOk6+iFFv4nBCA6FF1qI/CyN+mNpRbsJfnsJhWxvuoIAyEVnl2C2nq326RBJBe
gU1Mvb+SGD4l1LIy3ete11hjqu3Kjxx7EMy38C1pgIir62aCsbIMgihknPFGIYYErM3ysHQC20ae
aZLfCxeyuGwPzIaGI9jP+6any23XKo8SF4KH6l6HMaXdMFd/M43o/q0Ww0TujhfXCQFt2CzYC3Bo
THHULxvLjy3wNmpn3bZrKbd10k2PvlNlcUWOcTRZ+ama5utco5hXav1wOZOiJl0Ib8ZVHidJRVss
KtSZy0y1U/rmCbTYBgpFsVWsFveiQb9bBzfKxkwODe7oihYs89ZXw7HPwGnoSgMDjLvwC4ZDHps3
wOa4JKj2Qne5qNbZBWG2Q6k33GoB8mxw+s1DujGW5D4pa3+rg+zONPSvopteDaZASYDnhLXvNQSA
QTlSbino9owDseUYl6KQ2b3ZZEhAhtOokkNza/7s8ZAsZgqF3Nv1NkRto58W1A4pktXBpg0dPgsK
Z4Bb63alI5FDc+RxiktmBxEQvkM41PfY2aDOpJGp+m1rS1AeA2sEq/ntzXYXLRVK9uK7pFafJrYv
CKk3hcE2xx33QlLOBy0oihq6TfsWNBJng3EodXOu++VH4KUEj4wQ7oGplqn+VXrJs83aBO00g5wF
Ecstea7CTV1QPs471Mtoo9s8ZmhiRaryk0vlSMx2UFNBaeLwd5OfqA+PqztCOPdrZGaFjzHR0Y8s
/Ve6pyS7x4poM5CY7ruZCh1JRBSkIfPQ+rkfyphv+Gy6IEduOM8mnC/hrC+tuRxWFB0Nu4+W4iVj
oseyDgxq5zKtaqlWk3W4H6mJ4xLSMZpAjpsqQ2btwatSEeHi1mYYggvQA6YPg3PLFlrTo51bvyWI
uU031PEKm6EGrf7XWizkJURtH6aQVUmH/8kpGgWzicRG/84UTtwET+ge/vW9m/RfqvdjMGpY46rf
5ji/LKNvRyw+sZHbigx1emLD1XfIsdQpF+YrXzblCCL6NmmjzGxieisYgkBxvpy03bNEP2WyZZUS
9HunYeZcuDrGGhIVASC4ZmIoY+n+YxqHghNJnlXVvzvlqs8IQu8bj6faFZW7D6Fg7mfU2MJZKKi8
nezrj7DuX4JSnFs7iyXg6NjJWU0njHtZbP5AvC13+OKAjtZoR6bmf7N3Zs1xI+l6/isTvscEEok1
wnbEqb2KLLK4StQNgiIp7FtiS+DX+4G6j92S5qg9tw7PxUSr1SSqgMxE5ve97/M2m8QvbzEbboPW
EhyHkYZ63UfdWganKtzbnhtxKBuQ/yXXs6gQk6EJ6UZKF4N/Y3UDrTIv7e9d1IRgfHu4z2pfEfRI
7CilowBcDXxYWWsxPGLcgfZQxr3ZHpjsQCeMecrNN2jG4HMK2KYHnOMjBVzY8xT+bbGpsdMFW0mP
ebj0DVk8ROR0O7u2O6Tkc055x26WfhWI2nhc8OCJOjaD6WFi56RQB1tdOeq9t/wKLZyNZDxmuzpe
spE92EbCo8VjnUvUgRTHFyp0YLmF+AJl6CsVCKzdNjBb9aQ7U6Fc4a9aHChypCno2zZsHoWbIv5Q
OrE3lj0yzsO+UcWD1AQmmLKj+ZDBzzkODnGTB4BwFG5sv7Qe8rRVSM7Hcs8+1Jn2TuebWCHMBrZF
2iECZfeIkY5D2ZhduX6VqdcoW5zbFTIFtUvBD+g9tmM2CcAa1U2V5zCHs2l4rOqOI3Cp0PNQfbBz
uLq0YM2ziVbiLqpwA+LZpslENs2YUzwtlSyoSYDjomC/6zqUsCggyUNdIfEl0rkya4+CviviW+Rq
xHWhwuyjLVWS9mqwmsi6yW3bVjeqNK18m412F2147Pi2Uw5+KHf7QiAgjPrSW01TExVHSkWyPHZF
4o9XXkfB0Sv7diXADEGlLfHrzTI9VrUgSUSnAuBLRtDECoo3/+xhEy3oFkxnBB8kNFqQqrf0pbAs
+Z5lFIcxSqJ565SiYevSk4zSOZ7Tn/CDF+xIgSxTxvJLzAUJQ3Edh6UfPmmn9b+0Azu/NTFOqdzG
dRwj00H2XPDhOm/j4uglQGDOdrlQeM89jivWLVZ42g+dxhMK9yEGMWRNexOI0aoYjGKD0iJDMjKX
m7DoikuCduBgSf8cOy2PjYTG4SSsacBw0mb7Pp1ptw5RdWpseYbcnZ2Ap5krl1AAFeJTBC7VHQwO
VFciB06ZZt6nZlymowFXYciQJ+dFPezobSlYCyOrbKz3AYzzvdtnCLXShsJypWHgRz3HXKS8BUqI
wyCRcoVRNa37orkzjZamSuCbWyFbe4P6yVrwyem2JBWOBTTqaKqoHc9rWC9IjXdlzP2zaOcItauT
Gqc6GBlNysvvchrR61CZ6iDH9onScHvUZgOPbOlwHjkp0LxvsLmEqeE8WK5orwp8/tvRU0tpphxO
QI+TA/Fkd0gQDpaC7Ea/G2SE6O+ryL+2+u40qN7cjEYOF8+JkOcmIdtKqZ+JJv+QVjzedHEEhFsm
4zk3xDMAqWkLzTldUTqAdebSwq7ShX4tm3IdZ1iOw4wOTq2avUs1CD97vw7GEtqZHpttD0dlTWGO
ak0H8aIf/YPFaWCN5DTYLfET9wguuztwHVdu33sr3bGB6SPYF+E8NVu3NnIo8GN0oO3UPrfwBHaR
FcWPQdidsdO++WO4Q1c/nnJqjDuIJwRZCM9+C+kWbEFDU1t30IgS4MlTB8y3xQUgEbIM05FU6elY
DFi23dJOLujdcKJPUXfEA/ipz83wkDDgaQy23P8mNABv1Lw+UlmvXaumKuoF9aZHCLU2zFAiQDN4
h8dgJTZoPr+z1UGI8tBvaKiZd0UDvU9lfr+h3GTsIJCNe1t4xhZF3W3BGgOlLsSllpXJVZ1hP+47
eimZQZfVGGhCDVPunUMba2CAIoezM47Jtt1GectpZNbuGvI+K4dfNOrUkK9yM4QuR6neuu3bOV8F
OmZTQBUHAMdWucpHvU9DjkpOsWp9lbD1M8e9svJ43XkziLDZwuQwuVm9yol1WWlt+nuHTs5GcL7d
kQQiW/SIsUsfLSjePVk+x1Kn7E6NmLaZd2+SS7LTcD6xWkZfGuRRV35Wy2Qx2L1YTTFtwWaZuyqO
n8MsmrDpC3uTtjRQ4hD2OGpYKDz0M+h/0uu8QAXN0Qo55SPbc/lY5qO75bAYPRFjcKez5A3nFQ7P
oXwqRPaEkrI8VHn5JbNkdCexIl/jDB+XM/QMwsPqrziyiFXWhfM5NvuEWYLOsKgybxNkybha7CWc
c/P6fnCDdDMWrdog4iEFzxmn8NMccWaFhOGdEImoO8ILZqD1afZKeBVgJisLFjDaPNCnLqxVp51s
jxhmLUYAga5Z653fZITCdNAqqHJgzm6c6DWKp/s87ygimYYDlMwJd1VavRe52V/XEBqykRZEaITV
pR3CbB0l8U5TFihsoZ4j1RabGePYKvNqtU7HtmUFKTESljEbJmLHUf6N+D9cEp2R5SPZFu427Ni2
jui7j60tto433OaRbu+ECq4HIiE2S8mMA2r2iUJSdOWoMUPb08kHuFR0FKomWVt6uIf+cip5kW4c
th4HBzrkprFUsSVACZeYaX7LI7r6Rl89qWk+135y7Mv4Q7rAxrq6wT/apuCBkOmtJjccVxVpVns3
9d2bppsubWvQSIkyqdf54D5CqeiONjzAS9U3+YYdHELYAEH3KnB6pAPlKI+hDBEPW+m2jadzAbbx
mDtMfqtO3M80ErmMmVpXsVEQAMz6l0Rjdx0OGZrqCj5O6OIlxwr0ilSBlAfP1fLQNcZ8TfUzuBig
GNfotKFaCkOc2wb/K9rx9Aj1ByRA5rv+nR9RO4alNj4z8brFSz0u0/hzXY8XsyqfGQ1PcYvvwp+8
rylldNIuKc6GSrKtVThY+6h4BXlq3FOfL27YMW3oLS43gdVfTQ0slbEODx2v5a0IS/No2EhsS/wZ
X7spfsac9DF7LpEV3vTJlBlMIwIkLRBqLunKfosn1Ae44mXhk3LwNeCIOCTc771A+HbEVoQNvyGW
h6NED/gtHt5x23QkaFGi0XzSs5XEM9VEjUMWMcYz62cqVgn2qDtvTqM92zq9057xkrhztE0GJznW
zOqDQ/ow/UE4Anu2Et6R6SPXIrGWzHi3uSbp4xW4SHQk36F5MrqJgnE8bepsng+py6l+bst6ryFL
bGa7sHcjvQm8zq5keYM6lgZ8sQUHsK1QMW89L6lweBpXnk43se9d6b56bP3+qbDsbOs7mX9Gupue
nRhN+tgmJzTJkn2Yn7Ap6d/sHoRfmqJUbTWNsLlTlJFb2p3IeqMry/c3WAJeVUDUVjkG12NC3wYM
NfkQENTKboVeQoAZSHxUa6NzFYaUWi2DYywzRvRI50LHOTclu7I1HiHaWGn2/+nSyR/2RUcix/qv
ZWHI/f/x+Dom+V8VYd9/5k9FmA0OmhRd02Vr+10S9p/+RSn/KciUcGnv+hYhhxZY8z8B01gUTf7H
MulJYKVywav/qQizxD/5Pfyl9AVCLo+QgH8HL72kIf8fuLRnSTbWFgXIwCT12yff4Ec9mM3QtPwZ
b0oeDC14CP4bNqkzXu5vCKli0p3SOFBeRA0h62gNOhHV7oiUxNSlcYp3PsNZXijHuf/37bC39Uf5
0KmPj+78Wv/3RaH4BvJUJVHc/c8f/9j+8Wcy5Rf69w9/wGfOg7zrP9R0/9H2OT/6R/r88l/+3/7l
Pz6+/5bHqSaI+w1IAiDZ+48IvdpfnzrqOlR1dON8L3AFioElTPu/Hjn/8XX6SP725/8YRRa/6U/X
q/dPXxK9GVimZcGNNxkaf44aYf4xoALfZqAJ08EQ++eoIQLcJu3BJOYmIGYJlvi/NWr4RX8dNZKG
jBCkUXPq9XG9ez9loujIod5Wd18wI9Uum/XcbdQafodJD09nGGaxSrhlfRxLw3+EKmbT2cmKWvn3
beZEebiSashr9aVqK0XgF61G5W1U7plTtCG7zPbe/t8fTcFvXdP/kX8UP6fBLz/xx3DB/mwSKoDM
k6XFcQlM+8/h4/yToJZlEGC1N20QyvzMn8PH4Yd4M2Oa+64MJTv0fw8f2wN4j4naY5FwBD/v/DvD
50fDNIPQJNxZEFqFbRuN7M9JGLMXFjXWBE60Uxh5vPPccoxI8AkRNyU2lbKzGzj6TYC+Pv5lgl3+
WNf+gdTiAqSza//Hf1us2H9Z7ZYrc1eIkXAcVLbS/ilIwhuBPuGZSdZtWxQLU8o0vzaYmLxtJAml
2gSjG3TH3u+yjxYha7X6/eXFMi9+vL60ODNIGSA2Zsn9ad50dlu3FO1xUHoePtEZVLVc+wTq7qtW
B0/dJPIP26JtujHQz62TrhYVKXSmvf/9B/lp/nIf6Ooj9bVMPgzD4yfLOrSivGkmI2XPgRqNTVv8
mV7geOpj+M9/86UZaj9/Z4QA9Ghs+N7ssn+65+iSsLgakMszEsGGRxjl/sbJKCicO/o5dNsqR19+
//V+HWB8PZTOS9az4A23iKD/EnHTEunY9WZKm3aGpY5ImS3wMe84N646mK3LltGsbzzsnl9/f+F/
dV9tcEysvWisyXr+6cIEMU1WLbK1geHCvXF1GqYnqQ2IJ0ZEbNbvr/braLZN0+Fl4LMIU47/+SlO
SdHrTFFRzJFVtkX7nto9aYZwTlZyEPTwJ+TXnPvL8m/m0b+4wawgzFwqG3zRnxNL6r6Ti4qGoF/t
OldDqjOQTsLc5FH6XigRHLNlXP3+2y4P7ae5s7z1qPf4PNFf3zmz2bv0iwswhI751REVI5W+xt9d
5tdHaLPp4sXqufyw6y0bpr+MnVK2UFZrnBajw/KwMoDur8Kyn99neEbqb56gWAb/j1+K28dl0JKy
9iL+//FqniFgHFh0e0FAp8/eULjRuhBmv8e02KMNql3sjh0ULFolvaQgOXYdiqnJ08a2qUrHJMWp
HJu/+Vi/3gOPzYVvWrzkeYGIn+ZP5psR3h7skwRdyekK8dCEYTbIxnOSYC///XP9VxeTghXR5I3g
2T9fbJ5MO9bR4iqvObp0jZnsnUjG0JzssX75/bV+HUPLy03AgWFlsKXDG+6vD9dlBUqZI9V6TPpg
Dw6TMVTUNV3V31/n15npCVZ5+riCp2o6P93ALhTwmMqIdGfqkud0oqY4L9WUfG5wY2FRjd5MQ0Mv
Cw18u7+/9q/rrScYvrhQeLXysvlpDerKFtF0zXeMPYu3W5/M4LlmQLcUEclkOwMF59Xz+2v+i/tK
Og3p86wK/q+TphGUOUg1LtBVzPpizHn+zMrrb35/lV9WHddctta8SVj2LP7xx6dHZuucznzjVamE
cfHtNDyHjW+fUNiFa2379YNg8t7+/qJiccT8MEVZWz2PQ9gyUbnqcr//siBgPR8MOUBh8Ql0pHUE
ZfaQFxoefRvP/sHAXBjthwzK67asegbUlLvRewJp5NCaw7ywtbxMHjJQJ/PfPOrvc+OHz8aD5gzI
jp7z46/7GYn7q5sGeHMzoKw9pJV02KeuQ3NIWAPVydJLrzry5S9hQWjilEJ0aVOoXQnxxx+JF+Cw
dFB9VlsfttnfzetfJgEJGT7nVMta1jgC5368cYOmh5PCSMREmPqfMNYVX9DUUQZ00UjfzWlpmOck
p5ZG5IHHNlDMCpTXNFsIZNggfnK8sTxYvTdQI40G6+SRdjlubdV79K5yRWG6nmuW5MyxXErMaT8g
BQ8W6TWP0dWbqS6zd0QUJhU0KxsI1tB+N+5G7P/1mjA2NoB2PbVAECNtnkdX+x8DYsOlWuKm6U5X
ePN3NZjScGWBw8AuBYecEhBy3F20zC0F3QNLUaz5EGh/7jUhtRdYqeXOKmhI4lPQ+ZsnUCpBXEEZ
4msU92ubexIiBBn0hbROo0fxImHqRHaDowQHe7/BtetnL6mb6htkobrb/n5E//xcWNXZxwceD0cE
WMR+eufg48DUjAp8bdzkww5tt8y3Np7X/m8WBQ68P81Y25b8fgt7th9I4dBs/XEIpLpXXaBif2UR
MhW/4i0OgJLpqUI9YSZw92bVxlRRCfedTUyVC4HgEiYqwggfQs9oOyWv8Us6NzAu63IT4cO6zC0l
9Sy+lpS4YFcj7UNMk9pr3mnhPUqXudlIJl6MoolyKGzKHG4gZXGPdCq1G7vkC1ZLwyBxBklsOybu
FvF8vk10bb6O7XSodJN+Nim8gfcNs/EhsYcyWrHh8VEC+Cb9yBq9WTuh3t24TXO3LInJjkBs+wDB
tb4ggfKHa6LOcTb4FX32tDNDjZwpZu2PejCprAceaaC2QqzheSVKITqV5jYcfe9uBDV3zuiKWBlp
tbs+Nky1IVS4qfdGVruo7Sa9sz0H0I3oxfxJRtQ77VrOKLHgIdit61hkAusc5vxyjl+1vHnUzshR
PprCAzEw9+26rZGh9d2U3glkOJhp+BTTVtA1QVSOd+RkgushVypv70Jzqu8b28seLCw2H3bbE3mB
zBjxmMgdvHBRnS5onOgWQEUj94qeOCr4tg2+qRoNH1PNcD7D/kS6UwkUlKtEam/dScTMK+Xp/mIm
YXMnnCE/os1LrssmXEDhcucirN4pCaONm2/ewFhHfGPjNk78vkXHI5xO4Vdo7O5gCucjDqcvRhqD
mev6MfisGFH3WMzpxvc9bdUKshYudSFfOrMRh5F4GnJSwmdYlNZFmWgGhtl6J/m9pI3n+3S2ZuJv
1tU0TLtA5QtkxPas81S46VVROM496OhxwVVHkE6GFDELF1Ngmr2KmGuDrel+8HuR3eRh/ebF7kOS
Eh3QK2ucIPUUM5JjNK85Vi3xXI+Yv/ZAca0d3mLzzoKBtEpNR2+MqIb8mcxvahzYjznAzNsBYlGd
yf7ey9Gc5+SL7MkkmzEIxrqCjJWCqGEgdmQvBGA0MvR6V8iR3G1rGN1JQEEuIBWD1F0nifIeRZQ+
AtnqohOHlvyYKVPGm6JMMMYEtZNu527KPxHMBVylypycFSOKeI0YgB91XvWXYga9lOvRRFNmz+eo
d/WJY7bL5E5eBkkScpWqh1DmQHvzcdX0cheb87NKneeUkyMiGctZKaM8TjrU25H3OKpqFHK0hnFX
GKAo8ga615a+n/NuYSlt8D11IkcNX+rbuqI7hWl16ehldPuQCs3bJEcjNWdabQc7su/iJnaf/Bib
EsYZuR6c+AkUsTh6QbRgV5o71B8JgiKg82WVX6dd+4jALNq4hcUQdV5rPb9mnsphIJBy94Wdzntg
82LToIyUbuzPKcFojGXbPurZypDTFfc6iG6NqSpx1trGpzScbx3tjessSl7E/K7K5AnB1Xs8An7C
ZHFCoXZmgUJmgeAYfNS+mUVDxnpTbnVrv0RRgI7WsW6F0S6CX5wW5fwkvU6jwsFv6+pzGYU5b9Lq
KTKE3JPL862fHMwR1guQ0K9mnDwFzki4lVu56wJa+hrX7asZeLBGsnp6Y293r+WMBzbDyoNlYtFP
kuBb1xB+S1IG0ja6xmmzhzC+GpS4b0La3HBqmuuqkCslsPpYA21hhaxoE7viltxfns480AFMo2u2
njmeiYoST40sa6wm46boUAb1BZDTRbrNFUwH7WoMuscf5aooKnixuFWbSFY3pcCV7DU07Dq5MKo6
eYC/YcA+Sh+j0d2zzZnZHECK0cwRMBPA0uvowUKeSixxdZtN5jroxoJdcPLhxzHJbqQx+xuFJ4wi
t3DeKVAiw04LQ793udN9djpRnkBy19d2RZKVXeI3qRM+ujbIBauH26wVGAkNSz/YhsJ4VJRP5jRc
If5WWxUsB4xo8Qo48DTq+chO4jy3GACChkrvTOYJ3AJ7iyT9ahDt5zIjcE8heEg01lLD7reAi6s1
hRxiFRwtN5FK4M7CZrihu/zkUZwu1rYwF6Wt99jMM3LDtn9KO7EznAgjlp+uqFBoOKPjXZb6bxHI
jDXra3RtNA5WFSN+a2FObAaL1ZCIPITMyOvW5UJBDayMIKW6frNimvtx5p+CDk6NzstvvoEdjWsn
3zgaxliRQ3PrT1X8Tmu7vIImBaPLDvIHG8r/04zRbWtbccDOxpi35gID7oimIFYy282ZCemC5LQR
kTNj4sMqEBRagoJG304JvlNivFQ93cdgOMQ4PCDEvu563BitTj9rjKFJhOXFwJlFs9V/ExM5X1Wc
y+M8KIta1pQCxgsJG28UTB1ErHGX3MyszPeqGe5JDYhXwaj3kgOSMetb2TQx491+qjIOFn4Qrfwm
uqRZfGoM53rWwx3oOBa5frihqXdD4/sR1ga7TSoWyDmHb4RPg9qop+s4wmamyvJ6sHpnNUa0xG3D
/IZGrp54KJa8SiQ4IsfClla1YMkK1M9WDnC5hf+MWwkayOAdUXveSaKScAZxIxFt88CL7sWLBsgP
2t4bLDgwLco4uzEjbEDSdFdWUJZPQVe8caohG0kBsFuMfP1GUfRjLM7EcUTedNO006lTwYzDM3hh
8XbWdTJ/CYcEq7DAg7KSLgjG2IiuaZmaZ1vn9crKHfzGzTfQxxQshm8glRsMqwxQShhwjbJ8gsoE
uqwcwgFFJDrRuJro2oagyYMEY0y2jzFLS3J1Cf1M7jMrUKjWom8BqSRrbOeYZObyndghmHc2cCG/
x8djo3IrAIys2kHeluynoUuFj+har10EeqvQcqtVEdSv9IqvBuJKIctlWCAjdIlpTGyhtJjGZkNI
Dia5vICRRBblDWSmcCsoNuRFdjTzR+i8B1zWm2mot3YjwNrEZ4/oPxOB4T5cWskjES3kuTfVpgvl
dsib92SI34itO0bLvY7d+dExMQBMs+0dR0chTi4UP1FQkkPnIlDj12hcZ3ePc35vjDlJGMq64IRZ
OeZD49jhTjftHprUc8gJbkzpXkvrIsb4VNQu0OUMX6q03618OLVJdTWb8JlNCydgnwESdbBtZtNu
8PwLFWaAZyE5NLiCOriNLgl0fYKN1ntAf3M7tzg0ASa9kKq5aeT4VPkJSzlv27bCFjvY9q5Dy7WT
fn6hlprvdD9U4L7kuG5k7lIPS0J2nzySwBGbqkzbmzQd2bxjpi8JCgFfNB4CzUjA1bWPHfTZ0age
MDNtlUGmjU9tjSnHhyiq6JOJ0H/lafM6N4hribwbu6D05GrjSlRYkHMz607uJCHuDwjiqzy6Mgic
2VfOTFheZywiWTf4gqBXwoyY1PJqIHgrmC7TlF4hI7zOXD3cDGX15kGJBIuVpgRGsTtnZ/0J+dLF
8yEs9LMb45slZtP0eZXjc1SWkRzkFBpPCSeUx8gPUO8iJEu8Iyz+e981Hh1yMrqWYqF27W+J5w8c
SSXHOM/7YmKpXiUuLsvRQ47Sy/mc+MSMoA8irM4bXii1Ix32EbUrj1y30n90R4GeS1g74j/mvZ51
evIL+ZhFPsGlhkeJo7mjl3PnRbq6oTun1nM1f7FH46Qg56xjt4+BVnv3Igu/eegetkTJX4wsyVED
Q5pMXZQprLdEcLa7QCs4irGTb6if3yYhXLG2wv5G5+WuatKvmeoRrhjxbVXnbL06nZPC0jbfbJGT
fEmko6akRNpOjUQOPXwz1e8VAnNRB/aRtHH5ZAjCZq2xc9Z5GKFbFK0+EXh523lYNg0rGnZOlAKI
bybICX7cvKZFf23l9TnhfXZqiD/YSA5AG15fiYnZ38zODLv5CrvkS1fm7oIWYtljdzKzol57yAbD
TSHc8hDG1ZuBvPbUdUEHWjC5JTHktkR0MQ59Ty5KigOt6ngJTajhUIRna6FqaBt+bK2rDKa1aREz
nko33KQqEwTUFM8NfCTP16xoLC4rs/G2U2GU1wSVzIsBFxF2+VQVWK+cxr+YURufTb+ZTpXXWDs0
tOgMK/KacneMzjg5dmYWHuPRIoxDGi9DyYXd3NgHhccEQmGI+da4pH6589vpORq65ypIWCCnCIes
2huIkMwOsVCrJV7H9q5CAb5kNF2DDNgGS2BcNoHJdGr2PFkR3/eB91il2l47s7oA/cfhFtwGvTz0
hSmOyuc2Gb6PdaYfcZW3T/ZsPAnSAa4av7pDwnTfiOoeHCeytTl5MQdc/iXTbnbs64GosnXVWifl
BLAq9NZv6jP4Yk4oHGZ4c8NsAHZI0v3O7tV+1HpLSeOYz/gDRNTCfHUqS6xdvyRYQznDthmCY1KE
d8KGl4d1KaN4Eh6DutjJYnwu8sLfRLmADMv5Vmc+h2bxDazbMnVrsSLT0t16uQcXLkfsgMYxtEyO
r9UgiW3LLbI34B2MLvZGBfwxc8bgibNj9xCYEBvWDVw2oDM4VFlU0jTEfi6FOd84QCGyezdRvLWn
Lsjbg5MN8blpjexOR1Xzra0G1j5DtewgG5nIGxzVFYWtpAMCG2rKP+uocqx3ijrOszEUGrvZonyV
iHX3YweZuakcEpMS34RaIBIj3yUOMuiwNkLe3QJtJVSMPN92YD98nKaR38B8GPtt3YvHaoh7cY0X
2nt06y6+0LiPNn003c5W+Bj4052g2P9Va21vGv+V5a4mg/GrVPMtQl5w9I1FCiY5JLz64zTNd6hP
uhfNDWKEtRKacIVdyo6HO8ciDMGjtGVghTPT+Bwa0aO2xWou+dxa5/ch5+h87i9WFNxRE8ZzqcaF
0uDcaniHGkNgera0kYW4vdrwqxOn2W2c1luyK7J1WpmocFN84439tVG+ty2skBQ8+sUs7dVo80Mz
Jmci0uTaUbxk1BidEKJHREvr6rYq1dXQD5+yBCtU25j9o/KsFxArz+izqIlORH9os9jHYUuNhJA2
gnUcWCgApbEOpvNVArJ5lXrxpzhz4M4JZQ4HeIXQ1lrnOcfS9FDU0WerYOYySCpnlfHlbANsgZd3
ZLYA4IPpUJUdcMJZcBgFgSgxM6gRanF58NrhaMjmPunlbTdXySbWVnhFy53owbTaR8mkH+KazMDr
ngD3V85r0VeCa/xLXmfNTid+fh/VFtXeRC9gRcOhvzDeU7TcTJF/ikd3vixpHzicomkPCpGFDTw/
BsI4vTbBdD8w019bpS8Ju/zbkghEtJoBWXUp0Icncs6owoY0ex6mTs1HXo9q4d6Uj3XB2Q//cXrx
vH46eXOAQb40TuiJLpFMP9k8kKvKxjyDGnl+NnBgrGY2cO0Wt4/5lCPJXmE7j7dj3BVPwUxRwU0K
50FEEV8B0wL6PukfddcEG+2446UmaeTN9z33jazN4bnPHQRKnf3coLm5ipMCh3xksD93dHrO/XBg
S0FnHXS0ib0Mrg26lSuM8aS71Y6z8kfQk7Ggsd/qt9RrzzwWumpYd+h2g2R06ruxqcbXOqYixdTZ
FTpoqL/Z8RUtE7K8mro4AuXuj36VF4dkCOtDVTvDk9RTmK5V4H62RLd4H5Gqs6USZDEMbBMtne7M
qgruqCn5KKN7X6y7NMweag4WeyLZ3vyqRgVhoH4AIgGa0Mue6hhyK9CfbaNrctYKtm5JTI5mXk1t
Cj6QfNaHSBHOtSksV527eqZUJeVgPtmwPlYWslMM5UH6QnUEeshInM+azry4shJt7gOUaEtUFUzV
rr9Mkq1z7rj5ccjCctM5ZpCvGqWHHQrslpRex8PwM2Idra3cOFaTm96owq1PSWTDNMGlUu0qlzi4
yY+iB8/MnDPu12ujsIqNK538Je+S+KVEBq9Xoh0nem2e+WrFGT5WKsYfSMC5I0JCoO+jRL36WcM5
jN55jsBSteKtXqrLnJPI7a7Cnh0JcwMgHjLklAEHvdtfTez52BbqqXahZ8/9QNHI9zpIrS3MYu+u
IvqTpGb4koVDUKqiQmFQqWb+jk6/hmYcvM4mwUmUFuc4YGftR3V4wuWvquMQAoWkMk099yQ6kdgf
XQfmEqp6r8KVW8yl+pLyO8fPMlAs+iLrZPQ1sMhCvCZ/1U2OjME22pq0Ep7JgPzeiUAnuO1bps8q
tXwSiXgb0H+EQ0ABRfSm2DeE6zlHoWEHc9xxo+TBRKz8Fda3e2k46EcH73sLQYGrSo9sQydMAqT2
HHozqf07+FLhcLLJ05O7sGuz8VB1RfepckEXrMvM5V/oASo7ZBZNZ58CiGekp9jSk1rHUy9lvG4t
PO2nUaH5v5EgBS/5hNx4J3tTHuJhQPinHETz655aIzVsVUzm16IpzDXmaL/66CyjtW+x+tvFNnUK
GxR25pgou6LR0DulkVIfKMUXuFNiF8g5DcsiWPGKMqjwIHYmOZaEFH+bUkndKMPacMzei9kgkFtT
hfUbrP3eXlrjPhjre3AI4+cqpeQciDesNxQH21t4W7tBtS614JrlJBDNYaCsfDdTYt34bSxIA41f
Yrav8dB/+Kj0txl2nJcWty1EvhpEJTlFkHW0x8mKOgOEKE44nQb/P6UUWpbDe0zwce1xpPyi4lFF
a9M1aBVFrdhxeg+L1SAxqALpTAgTGozxCxF67k3loqrOSNOKhqi55UfsB8rk2aMEfPVsClJ0e0d/
9Tubd3Q8469jW72FORD3q7yxPKCbJgGUmefziClPblslS+p02RAE+d42u8q9I5MWDnUaABwATOpO
+9YefJxi9aSZIm5TyOveM8uvEV64hqy1ZLBxcIyFpMawtFgBkVgpSahtwuHddjKYPWXccQCoMJKA
8Bzsvqeqkwf7qvInGxLdd5M4zkj4DKpOyq0cG9e7Iue6XbA3VlnsGDA+vnJsvuaVVwCnvw2hrhGE
WSXAem0DWUFYzk52FkMErnasTUkOxkhR4iCAhkNB1h2fG2QJiyU6ETqvKDiicVc1nZXdsTXW0WOX
T7m8zrTJUgClhv8nEo/uk0niZ7eRNXFl7FTCa2Xj5tnpMmjjXezYtcnq4qNAr8hmk8Q1oYd9yOSo
xFXQkWxA9HI+jwe/cLK6wfuyLBMDsm0c/fBgk4vdgh88Zw2tnI059u3/Yu5MkiNXsiy7Ik0BFIpu
ar0Z+85J5wRCeoO+V0Ch2E2tpTZWxyJDKitjECI5q/H/TneSMIW+++49t4Mx3qVENOKAjNBdHHQy
P/GV6bVMhgwEliZQrr2hf0jVwCglw9Je/LbmlQdS9oFneNWHYfY0lcCYE/D1x/TSe8PS5ZtYZKQy
afjZVrRPJY+l0w0nvGPmuuf50cOliCAgjvEORgyuNi6Y9zSE52f2b39pw3znlck0xU37ph88+8C5
TWO9gg88RxVpzzg4YlG4uj0Muo3n62NNFfqenudrhg1mBYV23H3IP52zEVbvcF24W6qcmS2CifbR
qCAUFWfJR9JIHPLIadkH5Z2ZOYwGIxLT/DAUJ6RnLpHzoO0t1boZt7ecZwEUESz+0EP0yaogvq8X
qK8yj0amq5iC19VvSFq0JTFUnmWu6PXYjK/XVcphinkJL1RQ8Zh7UfOrF6XdT+CXiOiV39T+2Sfh
xvJpHnOTHw2QRijyRI9Xx3mZZIPPx3fyA5aMAMGmooBRXsnqto/Hg0gnCXqLpdFlYfI6gnL6U6Wi
gK+e9C9ykIwvCHGK78Suhjlv+ATNYl4yViafZd6YHeTfcacb1WxpMgN/7LSCn6nNO66tFilrHRz4
J6OXX+hkWh5DRtLHkOduG0vvXTUrDAe2s/K7Qi1gWRZqKrFSZd9Klqs0MXntU+mGHx5khJ1x62hf
L3NCH9/ULXuKOB6F2/kEPbDDhbLp7qJhoAKm1dFDGU+G9ndkbKqhqpKN5FjOZ3BB1TEKyvjb4KY+
drNpb13TjPdeAnAoRJlkzPZB+2XX067PfriE0W7CbvoeSrKl2PugYSfLrV16WlmJ197HGt4RlqKO
rdLQfRHLzOkT7aXdl1Qqo40W3kyob0q9feUDAd/5uOK/JzgK01aApHD3I7k98DUmsF/03hagcRMh
me+LHHJdHn1kyuoPU0W8JjznSfCV7iiED4jtsw3ibtGsF4dtcbyzrMnuDbeQw0iM9bfy+/GpWbPx
ESgAwKgQfcgNTAiVC+vgxh88BCG38FUGpGr1fmY95aTaRv3eA5ZzP6rUOQ0hu/9NhKES3NtUlDS0
ONU+wJwDQOraPJGBjj+IDOL5RrPLZu3adZyr0YR5q1vQhzNJgqOUN2uGNujGAYzNrJZmazqfrloa
WhSWgCyGSjvRp46B8sj+kXaUJkvkMaskc3lIpho2cLMeVuUAexHz8B3awrsvyvnP5DRQ8kZKixlX
qE9oqfUEVSGcc1O3kMkJr9G1EJNZzZGrEthXR9WbXABJSNTTIkPzsxs7Ge+SGWy9BAIIEMlw6Ri6
inh3E90j0kSbsk1Os7+emNHywwjDcNM5yzMWEPFqg0Y/DSzCuLTm7YFHHzdE7NBuUOXe++j6TGdO
4nvnlNQOfNSlDZ+TnIV/1BbVOR7m+NQVU3KaihARLqe5LnLaC5/Wc9lk60/McwjZKfKiUwTDk1DJ
CC2qpSUmHYvyZfKM+2F8md77JeUQM6FTtJpAPsgl/gHXAgnVrcnoT76b7xyIjlvcdzTEl3HN2DbK
U5mv3jHJyulx7aaKG0ZFNwxbjT+eScbfddn8qYqGBrx+mr7mQob3fat6UOUThtMQxoJcWOOx215o
H8YEFBmZcacpqosNx0NUueRUiR0qcCFL0sxnP0gJzC3+RUrTwz3Lu23c2p+jLIo9vpE3OrF/+RpX
SQvCybWdAvHp3LZ+3CtuCtgDE0lZhwM0vcAHRBBf1NerjRDVDthHt0U7WW5LJm6CHkv2jNrd3CxO
9TxzaZ6hfQW7Fng7sjIbSA+X7YWuJZ5T3zINp7WwGRB4avvieU5vsHVofhEch7GJefcSXiU4t76s
tNrvAGKM+9mk0BfNiHPKAYo6qdfQKb5r7GEHQgwpxAKz59rlvmm3PKGmQ7qO7Sdg4XEf8bP5I1pe
RblncnUFRr2tUWfcDf1XOATrcbWUZC4RwPu1jt+BnNWIkuDW+RNuwTE512NBsQwzwWR4iZF7bMRN
JZiY29mI1wVo20VOxt6kvJkJxE7lKUYxQ2dfxoexjxCNqCvcshnOSJOCkMrwZd5HFf27EAJurYqc
I7oh8wfD1raJPIx+MY0UBeUJr7kjcCdxnu5pO/UPLS/AA0i2Ym9B5ew69JW7lMAGxdL0ODW5O27d
MYxvNBByctqp/+wkob2FLN6/+QnzKSBzaKuBOFsrLq2dHEmRbNveIlRvHT185pNfP06TH98ERZ1f
6MJ0T/0gxrckUu7N0DvRbZv2/W9QVM5NLvr0xnWJTScehDoBKPMBQ5dIgBqAoB/YjD0ZRIutr4v6
1Fk8g3F0vS62K3DdxQMSUjXxQUraJ1lN+PpxChpBhRObiZSZ/rUTXfSYYDDdVy56l0zXZd0SKm6f
Hdl9Rd7Y3I4Vb8LDaOeWkikYX7myxVYvVn/H4Fs2FR7qDXMdJzM1nsHC1AXyK1meU0MbJAsMcp7b
+dpHImbkxOtt8X2GgbtPerfcJU64gAYZ3QvQWkHIl++gGfBbFQb18toiOl6CZYmphbE2urQlWH72
2u2n5aRZTnyq4xdA1NDriq5edlk4EnzWk6DwfnE5A/JK76nNRiAKYeZgReDTBsRweE8GbpfIGlE8
7GZnpiQAdc65WQahLilyCe2HUx++qVQ6fzOq40564Do220w5b50fjE9GKfHW5JO8G5pwIA24vhd9
BEKM6erJK/zhUidB+yxqWwMISmvvHIT9BCHOlyuAY3ZgOw9Gw46KZHuHfF/tfWZCStiQ6ttzRTAH
8huttWjU6TCrndCQ5IJAA5Rt/a75deVKTHRqrslb1uvyr0dVE2sTwbsgokQAKqDDY0PBJmWNTd46
8aaDJ/UqaThWG0xwMtrlbU85XQAvQI9wEzjQuK5V/orli5HR4PAN3cMIHA8VYcW3GaAil3ZqH0XG
oPBaG06/wGKEQx3xooe+y0KY5Ks7uD8UNgruTQXAk6hpki3DeOCdZIO84HQ1RQMU07LWUAsJfGiN
nQsrXE3pH0cXM6vQEFdWl5UXSRr/2xtNf9HxyvngXxO/ibfedjFrvrSam7vWiORdrut3tqDf+D7r
7tLnHDN5fluW4XLvLRAqw47EMNu/64Cs2t8qMmdaEJJNHxd3bTj9zHnIEQqXXG5zAr/4kPwIcUeV
zDRdV9dbTFZwUDFIpXs8Z5x6XLRPbkINRy5zfDCTV1DiLJP26KY1vTWBBfvLNUWEOI4itZmD8BcK
XX4Y+uY4+j5FoVMz3lUwXLdDBTOOoQAl0IshJ7sYWoqBPH1mh/osmRe23hL9giqGrwHv5LHuXf1e
gPY9x22SUnoOBu80SdnzAcL7wJwLk4hi3Ed+3tiGsN/dlEsBmrox7XxYyd0cYAkgEK/8kkQGSndl
UyFuYmetX+eWsXMX1CZy+Y/N3arc9TGKOwDWvU3FeuFcZQ0bsiTm8oTUxQpUsfDZ1Dx8EaRMTa9r
2nA95785+5FDmj1x3Ttg7nClMIukJ+L5wBJ9x8z7FC/JAWVPTNvGqGfDJvFAYoIdUKjwXC3+5wwF
UPDyvz59MIlPDFf6Y21yc3K9ruLiEDVm04yi+/Amn3Vl16rwY/AF1sBwsPWdhvh4Y+jOhXrtewl7
LUbldHLmnZidR37aHM5jS1x5atoVlD6iwL/3csp/yW/isMSYEzgO0ax/9AT8i9ubwhut5qH9p3t+
jQa6200dAAZDfMfHA9Vrw5l1HTh1mJytifQXO/mQXa8eB/IwMQPwyUD74oldGvysnIbLY8zSkdtY
sQC4X7U3yR3c/0z8qbVlAVNObW3+0y78P+qVeKWwu63/e7TzH3HN/8p93uW/BlKBf/W//b+Of9r7
r/rP+K//03/LkP7/ERr1HXzR/yYk2uj//b8Gnf/++n+Tov/4Q/+M+l39u/8ZDRVEDf5vmk8Ezn+g
1ypSAJyzMZkH/p5/pkEB1v2H47vuNfhLro/mif9ZrYRDgAIn73850QPXD+m7oXKVgJcKsMH+y3PI
prGUXRFdK4gnFkmDrC9l6ZJId+tL6rGFc5cImndn6hqI/d8uHHPtPCbwMcVTIHoErR4bzFADp0r6
kp66fUuPE/Q9L0s7nKNVFE900THT0Hdw7+QIlHrjp0kGV4u0v776TudVLS8jLRyF2K+in5b50nhB
U2f3KTVfsEoUIzrLfTVRTDUYodUD/U/uctfRkaA2Ky4O91Rkgx1+OyN2dVa8Kra/+IBhFUUosciZ
8zp0+6lOB3kkJLTWLaVAOuVFqJNR4DVKkKydEy9CeEobq0B48L4JCtNz7c487YBVgReCXuFDeEjn
vrzvNJ0QGDqqDjCjCPK+/cVeF8V2hQP0zC8v3nFznELIRehyrNwgkpv3cqS6ndhFulOZQbWf8aX3
rF9E1z3Fs9+98TewQYr77n4RWcQip/Cyq/mNm8PJ5155obmDQ7Zh3Mzo0dTz7yr2en3DnSJ4HNcE
PQoRtE2KW7bB+REUazR/sPrsz8Qz3P06Buqr1KieJrf0cVEikKOs1yhtxyUVMMvIxvyY53mgNzFU
Dq6bAV6MPfHDYj29YOLbNk5leKXOvFISMyuYfdnQvpsaDIOerOAKt9aQFOJpweUF8XE8mLFOQDS0
zSFpR4xnLkFke8LPoPFLCC9U8gWoTV/+GPHDFX/HKUqxowghcI8saR4+iIqs0Y41L84lrBJSnikK
mbiR1x5YsCGSffntTKo+RtoFX5jTZQrcL72ZpeIdvATxyzwh5xCKt+jDGZ0VO8Ys8TAZP9/x/qm3
ow3xM1gBaik25eNqzQDepczqz6ifIai0eHu3bpqR/lSgi1hm+piHFi4mYHwW9uYVyBXQT9Y7L9U0
vMuRnNd2ZUbXm4Rs9FsdjeaRkDedHX5HdSSpiRmdpBv08rdxOxzBvteamUZQNqqrbM1If63Hr3Mv
pMWlzlXVJEhu2WhPo015Y2lvqbeV62n31h1qgdpXD/kdcAwCPUFB3PGmKfkSN5iFIeyh+6QC43o2
xnSwlaKKdLevQZI22wFL/4+grZv5q3Yr7+Dg872aqvzsgprD5NtIk8g/fILrK2c+udT86sQtV3M1
npRdZ8Cu1IZEG3Crww/4vUH2uGSA0sDAefsxhEw6VviQ932n5j/Gb733eM3rk/S1+MDbwVZZJiuB
8plR9k7LtXqJO7VuExL9Lib6KTu04O54OCdKZeDugysEkar4zaNgmq2cEniHKYilZSP60AfEY5R/
BbAbKh3gxsOMXNOinZnWRm8/TajQq4HvTtaFFEIyAVe9U52b0gXnTCRPtU9N16/rjeS98oqqu4na
PgLZKuaxPFgRgkWbshy7NbPpejLXptTtgrSV3C4qr+5ohcifXQP5tIc59qatNO+2tPGurGcf7lyt
060H0xIzTNpmDCWWwg50IWB6exfQ+gXzrTqudGY+0j0i3WM6sRLZFlHKpC+6Kxq/EAyFHWvUa/JJ
E0OMh7txjuf3AOyy9yNUo2StkxgCC2E2lxBwaoCiAQjz+5CeXmx+SbAcWrT8uzEbMSWoGrftcZZe
T+Ea5OTtTClvv4mmIcIIWKX3GIzrale2Sh50Jxr5OSic3Xufvohu77YcIEC8RfcAkxTQ79jQLSiA
WAdXOCY9aT7vxl0MMz28M/3s/0giznBKL1ZMkYW10t0svRzvGuTemTk1WfyfEksyyk1KkQMYU+YB
v11catlIBCe0Hy31SxvY8bYYkuWlDWP85iPF8Mi2vvuMdVw9TO2afF+HTnIgNL9H5Q5gD65/C/g1
aDh1LRK5tID6fGz1kmYbi/uV91m+TCkERv446z8v77fKxk7/2AccNBuqDcf2YIykZjr0YXReh5j5
OOa5/7nS6dah+mrjbB36kuMDvZv9CXNdt3OblF8i40u2i/xZICsDEvNipoV5WCzEwDB/DjT2udUj
AUUFWpNfBAW63BGTNlzIzybtU4A5qN7GntLMqNZ5askYR1yjffVE2SfnedTZ9GdIOOKN9aHnIGbU
GHMbaqL+jAh2HxlHFKKiZKlMKVN1dK6fq7SMo/ow8knFU4CdChaX5lHZ4KgvHjq/6gi5LNhGUIEm
RK9gNvF+liFTAvTDxqMNE2reaWxDbTZRPlxTr3rULRn98fpX6JoXsSwL4GwlS7PTODsL7EOup/DG
+G8YgETD/Ahx0C1404++GtHbi3TJ6/g17ieFwYW92wYJHN7rRmrWvs14teXxTxuS+mg8p11Jmvnm
IcrbCChgJaj0JeU88i+aOO6ZnjW7ONs4teEQJKi6czPCKuAWVpB4nBbE4dxDWKse/wFSV+seVOnO
l2gcFyIhUgTpmREB3ZtKldr5Nq3rlD0lL7yrt2y+E3vgde8+Mu1fG+nGNDQPXJ8sJ2FRHc2q+Wml
Vc71p8A58jXXHX0pWTux7F/dOhZY85rCPXnNkAP2jdHkNyXvxGabY/Ko3uKqpiy4Fw4pIJY8BXk0
2cVg773yXpBSo5ipo8+Gb6qhCnygaak54wpK4SmzkzBH3r7mLGgtrangUmrP64lfU1yllHYn2idj
UcoMbGYfJKAUOn/F09j7i/rVkO9LT2mIagzryOr5eSqx/t85Tlw+UkyFOodTFycXLRo4a1r4wRiu
qZTa+lPMIe42qniHEKoBwyteum8s/p1Xp1v5p9FNjY9rWHmEw6pqnrMsjz4h/omfhZfH3V0yz/7w
kHFgbSuljbmaAAuU/HUt872Ucn7szVrzXi456GBUlmH+TgVx+l3niQq29AY0EPDKJFW3k5AT3Yxk
g0j9INzwyuodsnOgwL3ffKWYNdWSN89USvToT2HKBUWSjPugbMNxUCAcujR3nWMaZBnprMsu0p49
a+H4zT5H0CypuyVavMnRs2iYidfC23i88D47ArA0p7I7EwdzjQ8/syJMgdTV0WJeVjmY32ue2w/r
NpyTzYxeRuF7T49FeO0o3AxgxJ5m0Ruq3DK3W95soZNuP/oYKA9etxbxgXBrUB0KM8SEBDxqvwxd
kyeyOWzO2Tl+LQGrCxhbEioZQyChB7D+9EB5WJDhsRn6YzfDpAC1hU7IQZ4rNcPkzXCdcOUtwu4y
BEvdUHiC7ehmcHqP2mSg9Cv2ZqKbSByw8gzu9iIwrxbAPgU344hnd6nEbhzHmT6JJouQ0BXVU/vC
6Ohlllq4lwZBJd+VDjW/h7kpOgQPKR3v3q4Jt5RqzBBOYriDd/iHQ97f8ZyMd9pV7dcElJ7rCN9+
trWuTL/nEizro99kWXLRfuccbaWT54Gnx8d0XIfdVw8WdU139RQ1e7zHTv+8AJ/rCV0EK+LEuoBf
284y6pFcktLz3/rVjNcK4AHpHOkrQlCmsuxIbTfb2GSoaWjIsOV9J43w3cvC3q/Zdn3DYmdqZ7gg
WRyLw+w28tbn9oXRDEcRmLVVQGwkGUHzFOTQADO+NqyxA95L5QFvFegxuzj5ycK+XC5VPpkj1pIu
VGQh0Te3Pb0Cz3ohTrFpxBqd+8Z1ME8pihhINdBJcugVJz6/jtm/TSpCMjwWsG4P/UzDBeVdSFDG
Bv4rVcoBAix7z3ua4bz8Z0CNPfVgqpE4Qv0uk49lt4a0eEWmzy5hI6PvWlctyRgfpH9Y1dDPe1zM
kNNb2tvw1BXZJzKtETcN3zBh63QIx8eIPOyfgWmRTJksprt+YWQ4h70OpxtnFenXQiX7DfGP4Kkm
8ZYfmhbbIrFNk98xgfbbjq+uwfOOko8FVc2EJ6s1j9WtNFHj3tiCDNBuGlvxu5PZ5F2iKXXKb1UN
LAudNKlRz7rBI3tJmpDLpwnqb1sYe8zoVLiZB1a4AbAG7mxp+h3iIew3eqz9dzQ2TQeiI7IfIlyD
ma/S1k/BnIc/+J6dYRN0nAebvIt7ojD1SJKZIt3Q3fRJq99mR0sg3z413CiE1/6RVAy1d+fGwrcH
mniq/ofxgjF/LSdvznYBmKryeXFsjVLsBHm769qU8W/brFFZnYHqOeSdF56HfbeM6bSpkx4caMDL
7MMrWjIoKlD2lc2z4+w7VxgqLIaoIPYCg+9zkvyQ9/PM1rLY1NM1/b5C1SOq2IbF8sc4uvPflqCk
WKteFzIY2p+PVCunz9MaOj+ugeG3eg6mc+3ka/eDrde6GwKpfyKhi+ipGJp1Yg3lG57pICJvU5Qr
d2s36ottpNscbrVx0+ichl5P/CvqFHtyVT8sQVqewqGJjrkv2AGoLDwOmiiPu4DDc5LS/SGcmqia
hIZH8WHTjxw600z4a+Yex9K5jqdNwCT3GKyUge8Htn4sdn3lrceeOC8WoYA1GREQfCR74jHxHTfe
6SeXUbpzgJO0J6e39paianxpGKSxEvLukuGhbVvK9fpoCMJtMumsh+uHzHxoYr+t3jOeheau812m
i2Vk+j0R5uRyAcipgBBRjxaCqJLMxCagQ0OpAqvMuJxrEZX0dknmZCq6XhanSZz7YgnoMMzj4GEx
bn+nXN0wSyzAQFkX0GIbhARDviLoxMCam3R8aEkdkP2I8gYLilruoRUv08+WapaLT2U8FfM2ZPcV
jfPNVI1gULwqDPeQiur7KlXzkZxjV2wRm4txSx0W5t01LNfnBmrNTCtHHtttEC/6BZUYU7akyZaa
+GZtKdTLsvH36gPuTrxwDki/0TOy7cBrs0oFTvAWkNZ8mahjhAnKILOBw0BGnjg2XT+TauyXL6z7
Igxibm5FitVqJWRWtZk+tpGkZlGHVfJBO1H2d+4lFzNZrPfj0vBbXSP2p6Msx4QbJhZLSUsR1+Eh
MBOehgWMArEqA3DdjY7xPLBxDnMNRJfe6+isSezvYyxZy+1EwItd46Col46wZmdbxgl36zNAG+5H
FH5jpBxpOM0SUX7AXuaX50QdjipKuiL55PbcZB+ZsaPkT0Ml9UdqfEbQhSf1EgeqfSbULV9dPOj9
maugbh5aNyXhXCxVLPcSR+Fl5XZOJmCpu1+wc9CntcCWtCumKFC3Iq266+Aq70pm2OWZl5r/2XuF
c8aiStmpgn780cTYuC6DO0CLzP34CXjK0GyncihfolX2wb608NlP6ShMiPfYTDc+pYL8vE0bqHMS
Nu0HkSdijvSSJY/pOmGay6uRySfmXcIlmZf+ibVo9LbEfL72o1G2uimzUM/nhgwGXjUp5i9/8bFt
4KE7um3v3avczL9WpbrqiPEUULyO02OYz+k7Bk0HVVsayyrNTZdb2EM+W7SWBgd6rfwX/NkDhYmw
ZeEy5N14z604ZF+dxO6xvS7XOVvT+pCzL065nKpleHLYKPf4jAaRg31veHhcLYxPV3WfGV7PfeBP
WJ4a/UCKv7rDW+1lL7kbA7VeTOYB09XDTT4T8dn4hR+GF7ex0QscgmDPB6Y4Sj8tzyoNkyefqAWU
CFrrdzgh64AkQIkb2XfjS+wXBCSTSbYHGAnlG91LNf7zqaMUPWX6PUwm9Cyv5rD/rBOW4z90EBp5
043EgjgvVEuzn2cwOnNa1duraw2rfwc8m7+KreSR12X8khUre2m6YlqzKadqfcLlWnwKEKH8ixAf
7oakQgqIFYbwg9DXHJMTiPkkyqrgx2Ui8ZNbVQMiPoib3x3vMyopp46FjRwY24UYLuyF8EpBko+R
TQo2SZe+cUJJxWXm3jlDpJL97NVUmtPGUjXDW6irDvD7Kpb1b9ua5THixWTpj7FoY0GDWIc7sblf
E5HN7xRAdXbbZUbtbOiIfj/48BPAtNaBGfbZwDF1j0OWpnTKs6q7TvsEc70sJysZePjqQa42XUDc
FZI13Q+5IDzd4aX+0zW18wntMsoO3eDUyyFTuBBoHigJKj6to5sUlJuBQ3xsO6X1rra4CNOSOZfV
ZOb/sHlAhwJrd+LQPg7qTZALEhBU6DW3Qd1da2INpBoPzfJ3geZSYlRmBD6YCVQBe9E4vuWe350C
mTb2QBTEPvBRtm91kphnTSaw41w0mWI2p+mBgCLlxnS+qqNtokwhzJU59h0xp/j5PfWBgbi8hY3D
s8xLYVq2ruUB2ZuYPO+p67ACEej1ioX+DT5qOzx61QdNAWSyZhHpR+Bs+i2rqKnZ4rZU5TmiLIeo
J33IrzWRBmw6dpoxGq6uXXYDvnCgFxkw2m52nM9qLHO11w1+8JNlw2/erBtNn3MX0breOnpbZx5N
L4ouPy4Xnr0IZ/ERlnozvWVWc2ROTu/YvYcHA1ywKhs8mmOMlxXrdPuUlCIeabHMwvJJYa/z9iKN
Obsx7kdfBR1CFHukOk85BaqOHqfOHPGtN59r35B/DmpLNFSw49bgj8uAnlaoCgGZc7QQ/5Rn7oKn
HWX8WnZGJePU17g06Pk9VgXeiAhn5m0z6eU0N5N/DgbXf5jb2PksBzPf8n11D5knxWnOgKBRPCfD
Y5O5YjoGVvh/GkIENDDN2p4mG3RHegfTP/kYqTfc70121yztwnb9iv0u6qp5SqkQOiVaN8zX8TBe
3NG70rilAGfhxKuixnEkxsMNPkdT8Cqpx82wZNEvr1pJ0ZRiPHuItdi8Qu7bdF0XBw8L5Y+8V2sj
IefPuji49Gt+SqR5Pkagup+GxM/yCwJnqy65F/kwApopXPYxNpVoV+tiPOlovhIK4MA5W7xQmDC1
JCZwrNTcYnTVciS0QM0d7/+2tVzvXXXFJ5E5eG8gJePiV6tBA5SFuJ0Krw//IDvWIy/QKKb3SQKA
OdTlhBA9cJqB/zYx8TGuvR7Rm/u0rzAbIM5iAe5toJEUhAf/m3G9Z/FCJeBtMAXp01xM1/KKoJkN
VjUSwEwSWiK+R7J6xEMzfSTUpL3mECJyjq2MtYQ/mCjY+a6V06PKqASOZu59YBo6hU09r7I8f5xd
Ez75Ge+Le8UOH37FaDPsHEomH6s/Be0lCIvojjyQfERv51eA3+40pPjCdhIGJznWRMmLn4P7+Blm
VfQ1+WF1Bx8h3Ptl2X/EXVeORBsjLqmrmCMW0rUpdgN3z/owm6t+SfwLQBIHjbjFw1k35NsSMNaj
zsqHYI0od1gy21wE1hF1TaJGXx4fbxePJZ0XLKoc+mu6pDz4ih0AaydY8d0oVLid84YU16r7YNmU
ZRnxbqFlBKiJhZ8Jlk1GywtRIZyOMvIvtq/Gr3W1fHgVUJJNKgMR7eJMeCc/FvG8I6GQ31Skgesd
G43xM9PRru0xtVubHuZRDiSjFZv9KF6pWOUMt4cu8sSfybMoKnPDQbrmA7oMk/ZE9RE1HS1dUcp+
48GObnNnFIi+olse3LlSv1I5tae1F5TdwI6h6Lqqk0Myi+TWl4KCtJBVTnYci56+uBWbTLH3uwk6
ZWW74nk1oMJ5NxmaofrBQSlYq6XYLpFTvQ0TtkJai+K/TqGdZ/J87XuFseVQFHPcvefanZGtaoAl
e2ep/acxEpIAYuc6fwcV2DtNOqS9eLPk6h00Vi+chpVqT8DPqedi1gEyEVvEtyfUkQVLZpGljyFe
lfGmsvG43GTjnGVn7jL6wYuFjF4b6Xn9ow96I+G9T3XMI9kFjPRV5EVHm4c9033rmxutfIhFaUTG
/Rilc0ORUc4VYJn8xt8NLGGAm+khSY864sPCIZyw/ApKvBzOPEXYXqmODa+kCrpdCuBJ3Y4wq0fV
R0W+bIfoqcnjoVYENwMy8bpF5BuJ8KBl4qlSxIgU5bSq+ZWsEaX11YCl+Kw6CLU7RuKo3YUNDyJH
Xpm9x6ofWceIeXrxumJ2QfSIgLRrx+CVk7Tj+basiYK5pCi0BJ+yw+rtcuctCF8H3gA8hS3mTKQe
WW7dRXXrI0sLXFNU7ExVovLdEtgi3vgiNjnlaxUC7zbIenM0fPrxLUYO7jv+/nlj52bAJ65FypNc
yu/Yw1SISbAPP/iz0zPW6+68RMivbJqmr1Vq+e7Eo32lZ4alFXU3GHtLL9VAQAA0gfSZl6W5FPRB
Vj+AfxhxG4VN1j/5KmUHKnF8Baztgvb1Snp6CoZ2biDpqLrZresY3hL+ImDGHbLtnqh/EeGpS+Qo
jsQjccuZvMNtRKhStp+K9EH9Zx2p4OEggk2/U25eNLRodGX15MUmMlscxdhd86zUBhxN3M3bNZlw
2ZhlAjy/sM9jt0mnqNjaJE5+IVWhmHFhISenvTg8tfw44baE5i7xS53dWzrhtpRuw/shiA7Bv8bi
5+4j1xIEC8Y++JLaMp/R3V2eWkpiv1vLLgX394S7eKOBoRVn4tZzemYU9y5TIaecVIFk2dHIgeqp
UhO2CZol29Z28kcG6rl9YOVAZsrrEEZeedGEA0JPEFZb/pGgLBaEjekNH0KCA3xu66Nv5yW4T3UX
s7QspE/7prfqbr6TMg/is4vIiCW3xLuPRuMS/S8lT+maztPfpZOrvNBA1GYXfqnqhn0D1t2+xlS4
G0u9ql0M/sR9XYK5JT7V9v31rWzbn4RLaDQDAYLmfv2X0sgXyIkEijETRH/wH3scHPaj+z8cnceS
3LgWRL+IEXQgyG35qvbdMi1tGBoZWtAAoAG//p16m4kYaUbqMiQv8maeVJRAPLgqMuWt5W4xX9ex
WoIrXSTlNRk9l7C7Q6qIUrU0/6Gve0eYW+F6yPohjM/J1DdPm6BJjMMR4ItmsvL+KXCc1+i2D16b
Be+OoPk+bUqu6lSK+RK2uIYn31+vFVMnsdmVI0I+jNJ8oQ7LpcepJcfzpGFhtVdMZ+terHNwXFos
jexnh++ORkuu3nV2GV0tzRg8gcUK3ps4CeZDz/GBOdg5kRy8cjUHX9/z9v7atV8tvSNkmdjXAsZk
QUSICTj459o34wOjOAu0Nda1g5A1JO3XMHXbL3+iSrRO8C9847lHsX3GkkJVjysJ0y24MNz4C21M
MXL0Z9GqsjopkLHJy8bpioO9NL071b2eqg9OqjLcDZLR75LD/2uxRGZq3n4as0WUDbMxGqrHYlrV
dGSOqDPoWXnJKe5RTWG61MdYD7NnTlvQ6SQ719SI5z+knCmBpOzK2Pi/VfdetGNgQYahzT6d32hH
y4btUExGFdc+7zI1/cfLasILMaDYcPcvYjE9lDNBj/7YF0EcdteSK3P5bMigha99P8vqM6lyrLf7
jXpcHB1cGQmEpi30vWf84rE7mGSc7ZnmVZBYiqYH/7yBCULzZlWT/QjNlPV2j+2BI+/ehT618N5E
q9x5qHAfs89Fmz4t8b1mE2aANh8jO5iGRW/DGuhLEDUF5nfVGGT7W09auSH/L0Rs3WEelr4Atkhl
pVceQuorIZNl6NLlvQc2WC7CEXY0z10dyf6/jm8NU75bt/5YMSJYhmKJI59hzcVieSQt3gL4gFt2
l7SRscdXtYpyfZ2bsqaFdBxJwWNIxKRDShXc6zztIkOMm3raAaXtAuwsA5Ln/HZqyFbDA+CRhz4f
7FPlLE29qNbrfornpnoAkTOWL9w5LPM0K142gso2dTDATzA9dBzeRiN2oLXGPtyFy9Ka4ZSRkupp
AGuJgnuw1Ows/2IQ1PJrkFZR8chBdlTHpUvK4tDUUsb7ChV7exjzqeXx6OdpYLn+kJi/wYtTFudn
1ML7iitubp3ASHKlrwaCHFpatJ4yS9r7upWpzc99m2fZX42FR5kDfibR9xciUATRYydcJvblKu7m
oL4o74ZQ9leLxO3cKEF5IGZKllcVEX0GCdq2Oamvrq1rwp3E5M0DdjISYmjSISfRHW6S6o+uWY/d
h/XOEK3f0lyFAuabX4oFpP9QBBsEBR0JmET3pTyTko19simrg0DlMJxoMsljJDqaavG+7HtJt/fe
prGdHlZvhLNT5pi55JUFhsUNnhWro5Owxz2um3Zu9qMuGuSonohfevZ1lej8zL1h8c1F+2tvDwZC
YnBpG+ctf9nCtLoAXzN5xYnXJ/S1hFCAs3ohBP2vTnMPeZurYvhvLDx2K/9ENVqWwHFHqexBMCxv
2b4g/NPXJDgGv+BJ5AueoB7MN097f/U63mvjcZI35xa3CYDF0vkLqjBqMHs5ZD2c2a6dniPQEexn
Q13CP0ld4j3XxjX9ft2CJnvNoqzjMVoODaDCvRmWuv8YZd1n/zyTVI426cHvH1tA3/Ve5HYDI0kd
TvirJlnIvguWWxE8FI3xQrapQst/Bjc6tcuV36ljiL5sGtLkIa7fsV2b6Wkmpf/FDzks72mZztr/
6pXIKDFJRxEIIYQN8QTGBaabIuiv24oj4csUWZXbYwPesKbHe/TC0wzWoDxOUlX+2aPsMDviFJuK
z75lCLrGpbd6P+9rguRqeGDLH9weB0vuBY7Bt9yjuf3ZjIPEmgpKppgh6w7F9pCp1VAeFHZhP5ym
insdT4upXuf7YSINT+lWVEN/zMO03E6ZKfz40OqWKETbbOX6K01MEf6wiKECksjA8LzLfB4BH22c
wF/uODyAfg8CilIF7UL0ebfcsSS7ZBaDWcYi1cf9005oYv5Aw26i1B3b3vmp7U5yC4qWcjnG3uyG
ltPb68Z8vH0OpGdIz0Lp8HycVRqCwTC7Yb3i2gnHp3mKRfqPfxJTP/nx0tvnVLKIUlekEQ5nUGHq
BcoFlCE6Iqn+ra9LrTrvVKGF5Sesik377vc+VPCp45TAPdEjs8+Rap05VUSkaO6JVt6a544NVvY9
6frRZfspmZ25LbKI1M3gXsjPYcC9+nVN+JeL9OFI0a7oGwdAKx77lBkrKzERvNqRB+Z+i3WhEXVc
qPNrshS9OkHObNUHALcueuf+ga/izKp9U+81eZn24ObKcjs3rVLusfDS2Wf2niuFUV3RHPktbq3X
/51V6Rd/k2GcmnfuyD3LqCE2+UFzrwmpx7JjfEKobOw3jmCYubcChemX1DmjyqkBMta88CVfxq/b
OmTtqXALDNX3qSxt/NgGsNGPjJis0FyyVUGzSwLp1Cdd0ixSXV+7Yrtt01ARtSIzHPyL5TrQyuvb
9E2wCEgG1iwv0NVCorthLfghX2oHMtzsmVkxR18pWJ3WU0L+QXdH5MBx/kW+wGI4Y4aZcr5PUzDQ
ximcK+sHZJByHvFzwft+cVvK50THVcr1+7tJq22eqabs1/Z3mEsOhchQVW+Te+uYJoQcpI1YmV5Q
rfbVOE4aHoVP8DGYZOIdG5o6WUeFQXOHCtUqtu9x2W5DeF7uG/oPODfUWJYTT1LsOGvbEnED99HV
P5IZ6u1wTKsF7yZxiHLe1lPjs+pZ97y9Y/RUiGCKnzlFqXbELoN3A06xx8c9NHi4mgsOFLA4imd4
8ZmHoVua42CVA5vazCZhWJ1BkK0nE0/8pRn2urd6nkoIX3DkWLEk+OzWcVRfRRy4AEqciaBglvrH
XJn4TXllAs6i9OzjNIItO4g4uZddglrOnr2ohOKjFawQAkskNNU5T0W6HXWqIo7aCgXQHhNfw1tg
fTGX73kY6eBEHKdRf+2M7PeCqStcfhD5CgFq2rGIQZ4YyTlvl215os4YKCe+tFtDBJAjrR+7x2DV
8fOqegIW+Ugvc209LJ4Qe0ldBfnMudKrIBd4QaxfO5NnlzwdWaNrO5b0JW/6ecUfpnZdQHEj8iH4
uKUpCqL2y/Ye10X8Uho2V6xixvqHburkXM1RchNRUpGmyXR0DYTn/UiSmP89vxeVJVtefCNcKA8V
sMxfjJt0UDYgPgI+jb0/D8IBJMPOgU0f1aQT8U37RGI8sv3sdUwVvXazml+AinnhndZDggciT8Ju
0YlnkAHdIYy26Clzhc/uGA362qez+iDnAKdq7eR7GJYehJusJwxEqGjk0A0qYOYO8a3jZHyE1D59
SkzF+74C1Sah5hyGEcjcki/mVvPIK4i92uQ7AaThg5MTtCpOGCXL2Yx8vgpGL9sPIZ22qI7tZw2f
5uDJbv3nyyJxL+x3CsY03caXssnLP4Zsud0Lvuj3W2YZ/m7jTVMFS7zwTLrV6hP/PX7PopRcGqJ6
TsnU/FQF0aFdoI34iocWf0bsEkaEeYquGhwbrscyfwzhmMSk4zCohEul+Jh1HOy5yQINiPoJKw3g
XI2PUhM5HWp1nEQbXur/23XR1jPU/5V2X54MPnEhzp67pcnlaxlW7NL6ZtFffCuw8vIDl09Rsy5U
dld8GwvdghRoEGeuBJkxvIAVj1iOyg0OY++RDibHvR0yz7nnxM44JqSg8b3wy2PQWSw5PFlCvh/j
GpHc6eo9hp80vtAVkZwbcC2s3CQO78wgKrIdRu+uW/bzoPvgxf1IVhzygoJWrLgoJ2edlPEP9CyQ
gKaGmJlu6YlVGYrhFAeIBUtdXelUiV6c7Lqby0pG9npONkRKjK32kRCVQnJr1Efrsby/4143cZCj
aB+sqzjyjh3VdYSLgv1CgBm1slR4vZJmIpK2NSxoS72tGApSj4hzHiIe0UQWmiPrQtE9I0tGD0sY
s6po6CskhjOk3oETfXvAVRhdq6gxl9lvNE2DKLTXnBvQdbJ6uMitsVeiwooVlpoeKn7xEz9t91FN
nFDTLY4Os0Ua5uCQlpcKAuLLuDTVY56W2ZO/5SCpWHI2z8G8IET7SSLfS5VhLYuEF1/6uYf+Barz
Px+Zp+Eek8ghvrqQYvpThNHha5977RcAh/3XsHPZLVx1eGxNwHY0cIBeGF1ZbeQzoTjIp+k32d5R
3htRuMIGRNXQTx6npaaxng71gF7AEn4etpbPdBxleNSqiY6dooxpf888pJcYGjuc6lY0NxIFXIrB
pNSLbi3GopQnTRnzdd+pNSgfNbaW6mTbwBzWOZ2mW4zzZc/0R2d0qlf73LDW++wi/P2rFD3Q/LI7
QUCgqnzLwjHc0yX/g+9z81DlBgBgzchx1F7WkEjMJfR1WyfPRPeYVmuWnTwqWExdkpT4Buqozb+g
R2+PE8f0T+vH7Y3VtoYSljLWRT0SYRHiLS7zdn7NhnQ7tHUk9gat9iSiGoQkc+pjBmXucIds16SB
mZ5fzUKajVTBWH/0MgWywOew59EdFqeAe85fh6d1OIYbB6wRy9wvhrDMXeCXAAgBOPXekfW4gKXi
hLuj8bzeb+Nafa952JLyc0TGp4amYb7ArNxglNBW4LXJCmJ3sTPr/ET8HnSeg/jSMYIJ0wtyiwGo
cYlYfVBrPZh5PaKHxN1BsuB65fS0cCgQ6qvBOPwQDVH2ZUpDK64GQes8yW3pXzbsLsEOlPD6taCd
87kg+cKWYsjeAoSkq7/q5dqzTYBps5g0OLmcOqkC0fkvRkwhXgmv2Q9kSAM/tBqn7JB6eggPbpFt
dvBMWb/VeSARZ2SLklYgbG4OPPkhN+0MPEh1f0WwzdcyEd6NyaDWX3StouwwV/7YX2uDi/c4yCH9
IjFphvA71zs9sipLfpRZhOF90Zc8t1CYI0xdgflvpjjs690qkRKg2UqUEop5q6Lp1Nkfs9KdyUL6
26eyg6xRK1f+/wufRhtBFd7i6U+xliELt7ZiQ8jOHysQ7AcSJLX0q6t1uKmBPmatWdiE9DFjYpmZ
unuxeT0vSJdZ3cC8ZytxP/sHeQJ/anIcMHO/yKIHHoRLzC1aKiwIuZsWxiYPM4vB/g07yI8H6hSp
Fqighuz7DIc8s+RqUdMiJ6rHlB8OkwIbxIVVMv/1d7zmijmmmcbpgdksy3cDedZXseZT/+ZlbQyN
W6Y6vVLbXMYcLblB3ng0rvtVTBPN3JK4AWilNGOu8hb4Enoq0Ly9Quj2W+kFeYnrDof9iZqzdaOC
eKJ+WHIyxKiYZeZHXEmOkGkfCerHq8H+Abcz7Vu4G/bGDc375TOEjAcnJl691zMWGVyhXHEjd5Zd
M87NhMOzcAAe61iWF2iH2401QPVGMplgyVb7Nv4x2HEcv6dlhddhg/RLVcyd7GQaL2VVy8OL4Vgi
31YPE+ZNaorr+G5LhI83jg9U5hpJ2JS34UzGORv/qXluPEwFvP9MsbQZh5fMmlH+RMVdTsgcOGKB
RGUlz5ehbb4Z1+LGzWDujgdbdOJUYAAef5O9GSyPcJcE74NGPnxkLTMB6stWI4ODgkPRX50tCT8d
/cmSiNsLp4W4ok9q6AHksQiHNN0NakdTYlz3A/NKWtgS2x3ypcdvNTIUfCNCL6PD4Agz/BaBRshs
pOIDgQ+VObS1IoY7qEn7XhhMvIHZigrtDZhQX6EhyzCPwTFIlMqOCEZOLm44NivwiRf2ph6IX938
1lGBPd/4vvpVbDOn2a1CXdkBMsw1eStqz2lg2Dtbg06lbcBkF1AG/Wma/GZ9BPXHHYkrta0o8oIF
9TsTAqxtXufqYVjjWr7lGHP+4k5e6mti1biyy+OpfY/Rkc/oi+K3MrHhxW0NAh8Epksskvpv7Znl
xtotSS42890j1uC/vpEpd69aAsH+sa2arB3CmFDLKcHESu9wTEMgexf2YdwNR6/0n/Fe9eW+5A0s
fo9bLMx58qSJpsNSs7PFYugU/dMO0gpJ4l54mNM57GX+ZYo55NKGoLR/UirOqecpwnnlhEzUCs9W
k2ZtRZaZTfQZ+rhVn54dHPu5ETZ2c5pXWbmfFU2KcgdtB4O+UuFMqiscwUM2srd/N5mB+gjh06yk
AxesOqjqG1ae0nncfujVOSSrMIZzoNbd78EPyhWUBI9ndIfCCu8raZAsVEw4y5z9GVhLUlrd3Gt6
NQyW8ejwhjVPZVdW0KXmooEwU2yWykA/Rp85+vw2XLzCtBkbamz566XSKgPp6ozo/hs3i8x3W1YM
m/lhSUJlbsJTWb7tTe2Tx8YysDUxMMa2cJNzD4n0NPoKs9i0AcnM0cSxrSxttz6XhlRXv2d1GI8S
c4+NgYnfFXLg2CLAKowG6reHhMap74kxg/mIpqKF9Qjng68xI00CVqTzZk3LRGPj3xvvVMtf5dPA
cxQjD54fHeCJeSc2lveaPECE3UnL1GFpKmU0aChSQ2eP5QzShEtCxa57Cfp44a+dQlEHT3YaVu/N
70uqJb4iY9XJneANXayKkd05O8VWY512otfjPi0Jnj0WWJhtfmhJmqp/tgHA/DvIyjuutxtxA/sz
TRARZve3sVVFBBpwDMQ+lEg+b6EZMKv2YeQvgIl5ez40Mvl6jLHFTqA0m/gqGsxRIJ/uytW4UEAf
aKRTrPOrYpXZDv3VI5v1wD2p2KczW6sbJn7shUMx/27YNx4aXErRIWSKIva01DdZ5ot/0hls72iU
wWOP533+pQfLPYhIfJ3rkyinJchOaxwbHqIZlta7JOLK5Qr6AMRRyM/XEJrwkj9b3ZPV2YSuf0rP
2jOIZledw0hJgYiExMGXFADJrtVUOtyNFQGFLy6dYW0u04lQuF7RgfgAjiKe7JNuiUdyU+i7N/yx
+S0cRP/h8M1C8+CQ9ZyQMf20YHPXQx9S7zBPBYlfVrjD8hJ5Ggut0wnwjhR77HTFibE9NFFE4gSj
Lp0488RjEvEY7QCOj8r6+jwCFOOXms1edVvWQK0MJzO7htUrun/SA9bY8uCorahehcjKgWeKZRu3
ZuxSI/ak8x5F0Pgv3cR29b4PxcnecDR+H4I5JQ/b6gjO9qRCoBBp3XFNm8a/RmUfQtoiMDOeuoSl
/V7m5XAYZFh9j4IaRn02pfCIy4b1WosJ3XtONjp52glrG+E8WbrriAC7r1Kkl51JTTGcujgoJ0oi
Ys5zRODMhnuhYTNFtIj+MXTWIfuxlt7wRZYqpeSCvA43vzE321VFYg7OPEGWX64nfUAqB9PO0M7l
1zBzoP99QK6YzEgl6YcZQxcp0S07jM1cAS1v1/iK9huVp9w4CqEAN9x54eX4LYG+nZI8ntzfUhDn
fRhlNr+rchHmKuF5fAmWRKK5eFN9FgPo7RP9q7I/KWnji6nqcOUgHaj4xSCsvHZNNd7GeBnF8yit
vtUtCUKQT/7BKr1e/a3Nros1CQikVvyWGYUpkylRy2PwmK9j2dZEnb2AA9KtyieljwmJj99yKmqY
eKO8cJWUoKHLhdnLoMTdIBiu4zUgLkKWs9Fb9jTAm1suo4dN5uRHjtFNlR7LUw+7Kx6afGHbroAi
nOVY6iMlVSLkeTmPf22xctTlTE8r+7otGwSzanioEeu5kAfr/chKdjkfgcIABSnLoILERN3IdZTs
knlEhxwiOoBqVlbLYZkN+19bDAxMcwMTKBT4ClAPsunaT4FoDhmTwIfOaqSe6F57wiU5MVkOamSS
D/3spV9MzmRNDHM3V1Hy5oKajN+6Oih7XeE7eo+86TWHY03Vhqdubs419TozZqSJxmxFNHIPKRjr
YTdr+wwBjrwLV9zICbSVyyGYa0AaIzMHS2Q5npwI1cvIN28foXoeaJurmptuQ1humH09/P90GrBF
LdhtsT+Pvk7ckwB0WBlT++DheaqqOyV7HQsIg0HUYjVC+On9q05t7R0Sb6SjLp/y4byxE7t5+HUY
uycywicsMrieN1m7p7BqwF0o8opEmuoQp2AJ2gVVZEqEu1QYx4lkL1PKgBHG2SFgrXCx/hKcmqhB
PCshq/whS16eszYpfwqNUXe35X50DSeDS6Yzspe7EIkRzSXKf9I+kX6LGzV5e42V6kbyrD+VYhqP
ftyB2bU00H6IUFQbtgFWF99GL1ivZoyD6NSxQuKkWIWZpTGLpcQR0Fn7x5um5HXMNw/iIilhH9Ai
pVbh0Cy/1UieMCYM+QZPqjkoLM4wp8yK2QEu9LAfWdteRza89JI4/Wpt1ObvFavSl2FiKYPHIeEY
1eBCQt3vKPYKZ1MI+FMDq1AIU+7Z+D0HQkrwot/J0rn8V9f1+SMrBq61rotkxPmjSMhrI3ldbI2V
7V6am/ov1CHbmlw8/gjPrewRuSdAgBn9DmRp7ifHgEURcw+sEDbM9BIhiV9rX+ZUwQQciC2RLdxh
aq3+LdpYkIslC4BdGxXcVAm1eId0Inx4bxz1TyFmgg9HPzSVS7n1z9rotDjG9M5wviGA8Tv1NmJi
/pzux2A0L34d0ONW9Nw89mMNmJ8HoEueyB8P+oCsmT+vjC3flpHu111iRckblC8WDzWKV9gxamhL
u8mSNPM7h+AyfZLWFlfV0z+XhpomhoyMRUbLGwt94EkDqSU/VuH4nd1JzWzK6k5fVxid3YlAkcLb
y841rQ94WXEwkBLwqZSh6/WCHWH6hbmgfTDSiXtOZJ6If2eglsN8hqEDUVSiG9QxdPgZnbSMR9S1
Yu3NZbF196uPVLPs0NLdld+OnqOexk/+GETBG2jFJXgaiLE9L1kAFS0y6uJZOXxybO3sI0DL1V2X
YRbI3gMPUFImMl5IccmxQDoHAXGz93OqglhMstb4M8SddbHI0X7zrzIdB4thFfofiNQc7lzAF5bs
Y0aCa+e1c3jLacXrvyzS+swIcVZA9VJDTscjF3B3U/OIQQI/ZX2hJa559eI+Ls7w7EhhLsFCvCog
cTd+NaXbaH1wViVYzpQLxPCHMNX4AATEuD3xTHyUxvgJuAR8rOAWo5VBxA9nO55JtlEQBZWgYQ6E
v3xhqZeRtYEnQh9NuLwwt2r9GaM94ybEbdNfU8am9LLFMzR5560/E4N87AZfYR3K8s/WkQR6u4vK
y+coE0dKjdUvdWx5SE+juxdIcXLdvgbYbPhGs/jF0phzFHsOS9p8Dw0Zh3tZcVRdtJJhCjfYzg+8
RAANHA70P4Aq+ddwCwz68ogNsG6rMGb7E4AtwJnZbPu4Ca08SxYlOUUooEMJb+CnKYgnYjqa87uH
rYTyx83xXp/IgTwq2FeQqmULzxr0Uqwkqc+ZyJfyTgfDkZduPkAKQwW5oRdgIh1xBjWq/wuTaXiz
GBW2nWtjREi+CtgBWpynb00aJO/dnY1KgJCmys4FR6qwhiP3l5q+uRQDr8Vetn4RMx4NsdX2jMEu
G9/Tzi/Kh1KW5XCOeADUqLCN2yjKgfJxLBxZ4AM7p/DRKFZXHnkZCg9KnyCchHbVb5AQpww5mNrA
4gSAYnoByBgBVNPtbw/KzCcMZirvgnnOCTCnWG8UGaSTP/v322YJ7oGzRgyceq68U2KESS5rHc9H
UlTcdRYv1Org3EbGBEoMoRnjVxNm4In3ridD4fhzue4FL7pn3UC7wpQqCs3SVSomSjA8HsF65qYz
Jg73S+aGcoJxBjnAJAsCJ77no2CGLn+5ELuSaH9hnzlRhtFuSuP2PcMs+WcJVsH3CeGV9qh2Pm/9
bJ+wubDxNUu+/b8jk/KexbsKF87ncd1a3LpTj+AH17oJjrwv3oe1gix1uWFhrVNsAKg6tj/ONuF9
bTkEHH0iC59+wbX5z/mD8X96Dh9laDfc34GrGMjJK6vDLOfxhSBSejWBj37UzDbjAFX4lPdURWaw
zG4rcg3kS4vB+0NznLmYsZw5yJQdLY0oxDj8hcMpCuzQ8y6tDJgrRkGOHyalgMm80czRE7tO+GSF
SQXjU7PxLeOXibzQb8FsmqlnPQM0y/nAHzETETxrc/oAQZ4QNC6dIrQ2FuRPZGrVjZNmfCQnkv4x
kyCpqk0c7bHm6Py4GGDjDUyOjHSgWXB1Ej/4IpSIhm/1UALCkylAugZRpb0IORDQpf275b6QEqBn
g9wlGkJ5VBWnIYgBC3CiWZqdZCHQfgk4Ydwh23x67OfZOlzmSJr0GMiOxioK08vsopCW+yMVJgY/
jGTVTkYWmvoY4PFeSkJDIbAVNtCiLc6DN/rBK/nTaX6aCJm8qLLhyJsuiP6vvjTY+nFOxlgdWLad
A6+o0Pn45L1dSqx1BBFi131d19tLsS6GPyIh3UPQ+vvK8uwLcyYOxzguE/WA17laHv3JNbj2lims
z2qwaXoCGuaZx4pKn+BRb34Ss8IMceLnth8vAt3mOw7W+ueaNYDGMcXhmOVZNHyFczgdfJ7d1FRu
mPXMeYEEBxEhEGeys+iOgrUpmdhhxa0Y1g/NlDc/qqWVf6I0Tt7aIhPh0xaopXrgVIC7kaf7qg4l
MgKaK7LzcweO5jewzerF8HG+4WuHaItAXafsyMKVortkigNqY0imRm8Sg3J0jEKr4TagkVtANCQb
9smCEYZlRsuaiA7SftzNjN73+mGbz9gOC0bTVecUhMzw2nP+wL+turfWdvjai6Ok3Y+zgA6IONal
pavU0fkdEYXBd/JNrnjYz2mOC+Yo/Sy7gtBPz1FcDi/w76uJtwb0yIGfxpIzwrF3NSD19H5x2/R9
abbhX5KOa39oXULEuUuY0HaymdxL0eM02K/+Bkahxxb1KBMUp+e12KiAy6MeG6rsNWvmtJRo2HmO
r/1pS4v2zZNDK5+8LcLeIvjSyrO3lOYWbp479i5Ibm2U5r/9FQcEd+HEyAfR42N7AoultoPz/VEe
8PS2/a1srf/SVp0+sMLM3/p+NV8afMZmJ3J8YA8980UKVGkDKIjWRYZr04So9pnypo5iToVkViBn
Lz+niTeovQc86YBVYvTVhdX88lLUAKyJB6n+6IpmuIipA6e4hv4FMJMLP9ngp5itGyaHkpph0svW
jvbd40Qf7/M5T9MrPVfbhS0XdGPQS/GHi6c8e8ExwYlu6In/PmWEMjZUfi86qJmQAhx1FuQhDanR
bfH8+FR7IU6rvZenYfKjDWhN+KI701FfW3YwishoZSHzcc/rZYUexBHprrEMvhDx4caA7yEMH4Ip
S5+bfF4PpjKTQp5PWICQ1Us+8P1n0xuWfeCWQ1ByG0gR8FhSgEgb37JYbCNM5raZY844JAb4VHTz
z2e0i79GariXKbNUWrKdnf30YQG0W+/7ssdmQVTfGu60KS1gGF6W7k8Qz+Yk09YXTx59WPhB+8II
ggPTvcaChDf5FSiBwKZCPFhZ5Fe7UU7uiQtlPAphwBi1a3ZoqezT+8qfpvPmISbu1BgDGuqirMlP
WDjErXbM4yGF4I+KtAdJCxcVb+R5B0wHAUNCwrnzqaW179eS1iNYb5sRXnkNPZImF5hSxAhAIhAQ
7ncTXv+WhKXq2/mpkVkXHiXhKLCqSOygIAK3VI8TJ4jyrCKL2l1ThARRlB7Y+Rz13lScazvKx0b3
/vKT7IyIvo6Esn6Ngh+01KqrT8PETZBwtDHVbVyC+wOHCiks8JMEkolB+RrTMLBzgW3pzk2o/N4t
YOsep6jAcwmFJ2bFQbex+DmtSxJcCis5cGOAYrlRmoTnho/fwf1xaTN8aHZbDsLUYnAY7ru2QbN3
HSzRf63t+vo7uwe/uOB0qOG4skfEQDImtDbFgQAvmg4Rp91G3IHgpp1UyrpdjteYiYINdTgYtZ00
Li8u/Zi4S+ovKnvgELzNvNZ0+5VwlH3sp0p/z1lIVa9yEfIZiYjmYD3rVMPpYfE17AlpQHpctA4w
7Uh9Y6nJnYxdoffYSiq+8H22pEgltuegthdtmuQAaYjypgZXO8UiVR+HX71J3ZmzsZK/ABfcD24U
7xX1D5MFK0tKh+FtWlcG6oRLo8h7VjhwZ7iFhCHh5m8YbbGDQfLi1nyCCoV1dES5lcfMX7bpsooQ
ylSLpvw9ajpkFTTFBplILDm+J7U9Nig/kL9GrFUHXnxPODe/E8ynmmW41lx85DDeG/DxZzMXCl42
zz5ipcHiUfxieJ07uCJN9mvqXGjfvEDmeCaTpMJEavjNpAruPhhr3riI1zcQTcGtnlX7KpZFbjto
7+I3sn76hHXcHto13aCiCmZKuG64ve+cL0Nv0DjdtZDqvvwsNxJsN8Tg6kc0ZBJipwui50GwOUc0
WVUj/mPVj2cqZ6G2q/u4eYlUL8mwhPH6Ey5J9lQ02CmPG+kTym43353XmHnhvCovp0ZoHkZxbF3t
fzPY6xEU4xicH93Bjb1wiUnIcTRTKqxK2CfUbROLeRzrdv6iU9zEBEyKpT1DxVmag6iV0jtYTt37
xkl5L5ayfdaswNddFqRin2MRASCBVU3+j6TzWHJcx7boFzECJEA3lZdSaZV+wsisukVvQAOar+/F
96YdHbeUEgkcs/faaAiPPbKdvUWT/x8vPiYpq3Oou2zMoXCshiA6N9MwBacBYPh8wge2vDWLGaej
VypLveRtxsIuRstabL0QqssGcZfHDD4ArPCF23zhVe1iL3zuYAsvW1ry5iPgg0/gLwRnW0kxcfG8
JMIqm1gMQNXU2WZrgm75QmPf/9Ae5ADT+xl0XDTBlPIhxV9i1GuHhdbvZif5wqSAbYI49PjNsn3J
7nRlHaEujw7SFmjlMhuNKduUBAk5V6Z76Dmamucm9lOEaMLLDlVQ6fuJ4Ez1jKPJOPehXaiLKlUp
6MNZkJ1RvrfyzrI9CEyhDJxv4qLswMa+/X/QZsstmwOpq0HyUCCbzj5DWXtn7aIDhWk1dD5MhtQe
X0xvl29BTbVXhPGwZ5mTN3c5DNps53uQbWZwU0p8jEk9/UZlDXe+q51ku4zz/FJYrt+zYQbC6q4q
3O1YtK3zhM9AFgfKUQuJYOHDfFJJmsz7OLKaa0EVcw9HgUVBKFUHtN6gmDwH5RDt/YhRVXGg+6TY
6oOxbI5tTxuJPn9RzGmtUDwX9rKadQn5JKqiGyfyfnF+XkpE9zuwZuSeePG0nEnBI9MlQqCIYKrk
WUeyGw71Oa6m8CTJSGTCjwoJUJddvdYotP+EMgq2Diqoa9p07X+Tm0sb6a2BuhELcc8VathZ6vBD
4LycNolGmMTTpcZ7g479UjOr3AIh6fBz1syan1jQYBi0RxZxlzBhMvk6K1IpXRaAw1J+z4slDtGE
QZLiPBL80wLI0j5xGnYadELoOynX6+Y6xQKoaTpi99FMN5x94IXLR5EP5d98JtBTVIKthtbKRWvW
UoyGVjxL1i9jeEtZS1ybusnfUjOgJ+bLh3vm8kIYLxItEQu28F+zzmLz2YyexL7oomxc7RioBfre
P1esoPWzRjyPbNZvi7+gEnBPJGpiDCqFvx6RMysxIHbN7xK29fOSzmCwja/erNCy/Csgx8qC32xS
XhZWgJKBR0VQkStQ27zB6g+4lpiqrKA0M92xrfcbJCRch+cy9c05ZvbnHWbi8qxdgUHjyJWaxJzt
2fDIJaxZX8chSdJFac+bvLGzoz8UQ3bIdCaursm5GSwqIHiPPFEW/MWw+mU4DI40xIeB+qFbp19J
352WJWSIKAwwCeyXxZkXs0dBJvW5RfypNkU4R84+qpAmAbNquQQhnuGciYu+9nadbqqEvYzM/ggx
JnsU+P6dZPlPBa1CpL6tE6OMa3syE0qNV46HwWdDFoV4vAMoqpemInYH326zVPhv8dhQsrFAY0Fk
Y5w6YB6ZtpUK1vxjSNe3rNIJprYGs85zkfQU5RExtgcBQPrZG8TgPEJlWJyj3ZZdcl5svBqQtbzk
tWEODSzHbnVyT5UR35sEjwusUsoHjvtFbFQThtUTe+KlJWONBeYGRl4XXKfWZ6lXzaWWl5pVOs8u
SEbEXFas573qTa3vlnkuU0Q4VoXVTYb45yO2XPM29iTG6l5DxcVehcZwh5S4l1sIGmglQxE71T8y
U6oHj+vrW2Zd8DJZypwUmXcDlgJ0zbZwpoqNb81uXqHzf8jqQjcHFDLBY+/a1fviZvlI8rkeb0wS
/eQlxNrip9uySoX5ihc7rMGNBUT/ID/WzDT6AQe7UUwc/gVpXKpvRZPxbyTETG7bbPK//JpInRjV
CEmaVuuzXioG+Swrt3X5q8dpeaVCluuNxaym2MVet/ingtaqefNMVLd/CxPE6S+9RYrboVvi/BIs
LR50VkLcvD6bvgXdbBGoQxHEFfQQvwz+NaMbvrtxAk+D9TbXPhILngtWq515ZQzIm7nvMUU8uBaE
m0fEh0gSN6WY2RTPaeB+eEGhnieKkvpkdDGfpSL0DUxDfVOpQU0lSATDAjXCk9JhRJycSNv5kjVu
8N1okFR/KowZv1XLMcoa06vaP6NLcPZDhLhCnqEbuhUaM9jO4Gq4mfDeIjlvvmno9PwXR1Wd73Ap
O/9p2yFowl+hH4ItgEQZWUV9dWyRCOEYD2glN9KPgkvGyXvvjnPngQXxnR/jGO8kQ4myxG+qYC8j
j6e8GwjxFb4/2sg1ZLuHN0DrVU8hHhqYGMs5Qwo1fepBefoL/IaTUefMsfnuHD2O3Mqp94HAYOxe
eFLs9h2soAYlMYU9USgT8z/83HX+xBkBD6YdE/QeHcN67bXxvvPD8E5Tgfcg0WwQWbjfBkX4w1Qm
5yRz4n8o3In14qR2nihZh0tYL/468Q7731yXzWeTTXgwsjjWJwwf/UsHN+DYBOQcGTBQDxqxRHcL
RJweq96Y+bGXGBYRP6eCNTPKSPBVVD3ZL1P40Y4OQ4Y6BV8t5Hn+M+ns7tmOuhFMV8R//GqydMe/
BOxIiMY1gsFhF2awt784ufknFwqmiKlPpB5Ylpr7mcqJaF7FOgXF0yLYt4yky4qdC4z6PQf5kTN2
yyBZ4D3x/S1fo/1FsecDZkkKYt0OPg5jnujJIlvahzc8HrIYcconnoYM5Z9llHmGDMrTT2SW8prr
gCew2VXdDKLG7ZPuGGa+YVRWIxTa4UZMU/hdHb4sFZCq/eSmpqAU75kF1q1Lw7CkRWBhue1aF6Br
15BYIeRSuahgm+lvX1GOX7MkYPRr2iy+TtgiftKQLXu8j1naIUwTDttTCeV0OhYqAqXWFUvyTIeO
/Klrc/Zg3TQ9RxKy9rjF5iROjE7ZnVQ4A37qoI2XW1qpEh4sYo6j1Cyd2N5x8MB2i8RudPSsTwmX
LhJmnuiy/67yyrvPcKZUrAvJd/jP6KwkLIusaBo25KU8MysmUkfPeLLq4q1M4TqiSbDL7DA7ebwv
HODFhzhq5mxftVlYQaTIo/KPwMtnf0hvsRsuHJiFbwM2hvwjQH3AQhT1bJQQu5w7N9Z9GXOWFKJj
LnxSTWqOrr1Sa4ax3ST1sZIctg3dfHn1xwnHdYrm9bm0O7/bEu7hPjH3jtJ9boO2/dM7ycADAlvU
IwIOgi+Cl6mg3TXOOaKwcXYsnJDpBVNLXinZhbgWkBjhw3RTfyMwfR6romrOVJXWclqcwLJeef5V
dwyGJE7Xbb0dXxdpAd2T5aT0XTcy2b/veXr0Me+6kDpQMZjdxXHaX3l+l3ewW13BHdQgS9Y9MpPa
EzbLEJKqSehoyZvSsiLlDN9FxmsRKGmOwoVlRUyLTQQs9QFeC0mPDsioms+kGmVkfmSEloVIwBmb
4fE429JFY+AHA1sUElaR8BV2VO9bWcdX1iHZrXQbtCCZVOV7WMA0ocOpkx/2WDFmXiWAkowGkTbC
TX5b0CRbpJAS5pTlxmWJcI3Y++47b2bPnLKJPj/3mHrufeg7h5htBZbYwgd2ELoA/95X8FlG7czb
vG+pdcKNlGxBeaZqp92jBTU7LGAwybBdgGFitLSu4WFIwvyqq2VjG5K1HxnB4/dPi4pBdIDcCzGQ
K1LmJw5mrYopgfsoE2ibG5kvGrdDZ5ilRN4sCNSCN8iqaSHpfgSriyvtX8OBBMiVjLvuBmPQSl+8
lLHFjRUiFUFow24/UXXMyZvMxvrihxnxI06cYJaiczqXrBMh0kTm6CY1q/RczReU+fDggI+eZnzA
RGirjJ0GwVg+Zpr1dRYCnv2RGzF1CWdBfqCZu7dwWlCPTONvwBc5X5nBLlDcbBuXG+L7qmPJ2vNI
3Bae3fzcI0fAGUeUGteC5QVvQZGOPzBTZPNh4a/A27AGscfMdC6V5/vXjAHNP9pL0nzStiMgr+wr
+Z5FTiRPDLeza0K/TJOayzZ+QqHiIJSYR3bTMSnvjItYl2Uxe10XbxiBToFivmeUeu4rC4Kka084
kBRj8T3HlvuJbMZ6qXMHTajqFABeUCT30wANJYHyyop8bOqfGmzXXVe13YHeCweTEqVzMsgbXpME
eP59gOd5B06CCBvtKSKzkLgUj4luHbKXOEXZndojm39WX3LPkneu9/yB5jbT4b6ii/fE0cMGydc0
5kS3CGIaj5Hr55fO1b51qJvIf/RM77PTnGPUh6gLnP49Ccv6z2gzgMZ33NYI84QX3aX+DGKF7YPz
JtmjV2eSGsd2Jft06QkKQnQfd9yAOOTW8RlJJDiL1leusz9rH+DhD6WoCh97xKLtbYqH3L8LwFgu
rwFhu91XC0n0UDUhrNrQrnO1cxaKq8eFge8usNv503Hwe667r3+gD1EnCQ2vtvLQWUVD23yrcqbY
aKqhc7dpk+VX4Mne8CwnydikpsIBg+UK1JTCbU+YbWPn3LbUG0PgsjYnlhVnTWHN7XdjLdOnZWFG
B3OlMSf15ghoxPV4GnR1NpZTMc1z+Ygs4cgOfPADg9xm0UV2bxNebb1Ax3CIX7E958TFsZQxUlck
LHumDt6XAHPxjIczB4BSh8yTls6haURcvSspGmDpWOlwBGFAcw8FOv8vCXlJg8Dk8cPYV+X0ozMy
0+BjerMP/WbojsoeCjKeC0jB2wE5PpHQkJW+tOeAXm1qXORj4QZyw6hOPXJN+LeCFhbdiUywgFQB
iZqT0PdwvqcOR3cnn4AbZ7sy5bDeU04sN+WH+W5ufas6Shz++4pIvo2K7DnHcgKdhdNJHAUV91sy
YmHfxJ5RX/2MJ5xumJ9pornf2RZNHw2klb4LsgtuGB2aJ7RfP6hRx19498lpgkDD7D4vLgVKmZME
MMgEXpHAOnSje/Z9H/hPutqaN4HoBUlubJLv7C4N5b63cp95TxmLZ6UC76fTnNgIf5L2VJSVDxBj
cD4cJgpMigbtcDz0kXfyHJe9tlrRPqgU+JRMipN/S6ryV5yr8y/0SQvihRtJVnx4WRyBkBq1ZBo+
TqOobh0f+wukbftEmUo9pkAIYVITKcHNo/uTZU6DNcA34X0ojEcwnUw8/4j5FhfLZE3ecUxpABEo
wc7yMek8KLuiA6Nc2KsEFf1WaKi8oFjRjCJ9vHcQ21NuAoJmk47CzIRJydZKxMtOCWm8HZKi9KNO
CPIsaP2BsXXhQ9IU3a1pUlBaFDX5x+D3n2lbuHxdOXqGjmzxezuK1BcZ3MVbIidckT5pnCdvYqW/
qPlvkwTjMYsX97loiB49Bbx4eyLBu37Tuo7/SKw9qhsPD96VHDup92PvDRi5PDiXWvKt+k3/SREy
71uMMgenjsPp121L4R0sOCyHGo5Atol1ynYUwTf6WAuNXMevRdRJaKKTNVWhs7N6Qei9Gh/E2mkh
G+H5TUbQlEiLwzunzKIXwThhszQBkWEsvVhtkHFy6RqZnhnS78nlHg9l4lNsYTtvMzZ9TXAxRg9g
TtSzmRKgcGquL9aQxu+z8W44r6yDA7PvXqB3PlWVHTz5GMyPCxHu5myTbrTjLGpoGhBJVztbSvJl
+X2gGrE8sDdKjopFzGBTa6iiep85hi8g8PhtWTQlrHjaNPioWWMuJ4VK41lxWZ2yJBIfqB8It0Du
zE7VBwXitcuQ70apiAnjZv1Bn9m9hlmNEqjwsg/UmM65ckETF4NjyEzOwEUi7k7+sChK9mnVt5vU
Qg7ndXyuaoJvlQ02imk6q10tJWQsUrM9uLwjM2HHFfkjloZhZ5IgfEnYNdHXmzRGFWZ5LOwzVSQk
+UD0Qk9RihOSrPGvmZrpR2Z2SU3bfyM3nPZOMU4IVssofLfIbjyPsfW8rH8pGsh6JiyDd2SlwmC4
KMmA3oyQueH30sYSa4/b05xyQni2IOycO9QUdKOBP5HYPeaZ2BRTnV58LDZ81AWILjl+DNQd6h1Q
qNvOMNZW8Ko3NhkbT+ynYEgz/MkmqqbWySXHYdySltA1Z3AIHUkwQ989hfFy4rsO941eUAP6Fts/
bLY/DsqAXWsb6zKl4wWbNSPLxuuzf4GddBurd7j8Or7VBehyflvmMAh2gzeSjAIFocPEpLf0oAUX
GpCuz5imd63ahrZdN0LUiIikngjZCL6szr1PXG3uQAjEziWMbQ5VG7L1gxgQ8PeQoLY45qGaIqq5
p1gq7t1pNaR7KC1+o8bm+3aJAGvCPPAOZIm0NkQOnmjLtv7LNMgwJ52BL+IwODB8MWwcUYIVWhKJ
CVSUizjwy1te+znsy7xwzgEj56/A1/Xd5A/Y0qmJfynfqz9lWT8Wq+GSV5cI+aknDmkjbMv+Hpvi
se50/BmAN9/0LEQfo8ArD2tWYLIZY1Cv28wlXRNrTc2lnqrfyrKLZy6s6eJSaTWbEVTPZmhJ/zlp
SRFNhQtdTvogRAjmWa/QghvrXcZi3DHeI7dgCfsTowrBFJKPuWgGGHpO5wvCHiTXSYZvAU2I3iWF
zwiBAndDXR9+kICHiWCo/RMqIDZFWYHjNiv0a1d0dJxEBnVoj9wVo7qM6b723JRD5v/fiNIUf9lN
hdVezbH9oA2h9FgZGByhSwdCryW8rjGtCMF0ernh8Vv1rrpP3vIoch5IesleFFvzXdFNwRpnuZhp
qxGH+HvZLUm2K8ohoW+NG7azcBw2VO3tWlkkf6bI6W80/F9NJKNjl0FCxmVPhcCGlGSCUn+zhx9T
Cr9G35kuC9Q2YYkNL4Ap3fcMeSfZem5TmTvR0ffrof3LiDjadYEcAVxNQ/OSeiKARBWmq/q8RADk
ZytudIAEj2PceXXlSAyP2zbFt87s5Lggvt9mrWK6De+sPs7QzZ7i1jQvtCqcJZ5pzF+CPsymGRaU
BKYiPnDTuG6y5VzwCeQB+rPvFnJoD6taYUtrOW6NBUConjWRfCWxt8sUY0J0chogpKwVKw1PXEhU
9HYtNq0dWuJuX5tUY2Uoca6KjOhEbxoIisjqQPf7dGkoZWvEVWR2kSULxJLjZH4HQIf8UY5Wv+3G
EKfr+NEkscsaf4V3IHaChxN/mhGbKWS9EM8vQuVkmgyYc9bsHscZbgrbenVmdjdSmvwqfOl8MqhJ
vowvmnPYhx6p1kV+hBq5qo9yfh/c4k7yFFVMxA6+A5Ox1Xh2tuSRoYyJWkJ6RvzYWarPoN6sc8r2
sT5aPTNCZXzvVmDSvvnSTXYhzjeSu0K4aH7nfBS6E58WCDfrWKSE9A5Gobjh1ir/EHw53hPbHIYw
3wny2joM/Vf7OMU+wRwlJ8eQPlS9V9ypMWi32gTM+2FBYOUAyBP1pFqDQh22aWQ6tcrYoZemQ3NK
swC3QMq+q/RjhdBv+i+e0EXhk7xkAp95TXWMoCr7ZPrCPzaEz2XP+pSY3gtOAbJHg7EjsXIkBWie
ZubrSx53byafXwmipkbIeNOOI1JudMDK3c1whvZeHxRnLGfxk2bv8JVFcg3jIJS3k+vCwZkSjk/c
TZRcsNiPbBoYbQSiJHtHNA9tAA00m3P9OsKs2Oa5ke0WXYK9yhST11Xq947vYS4vEZMPqqk4qQkL
Avt6XaCr78lH6X7xY4eGjVZcccCFKUIw15czvZtjyX3TT9OfWmcsMAf+ij/umPJkpWW0tRoCiDFk
LfN3Y/LxrmREI4+UQAHIbhbhuNB4wNHbpqXFWBdZCazuPxAppg+GKOIYFKGricLq5PMQ1G1yzm12
2oduUQoLDxY4s7ExaP1zbMVVNKEl3Q2J6P/y+NrVsWRh/+Zk6Vh9C2Oqx6VdmicfDsTTiOqE3k6H
Nkb/YMxXej9YmzNiNkXuVCgA+GbwOcddB6QdE4/ntF75QuOoWkYeDTc4GtfMOfmyWsl6UTnemWmc
wu+BPs9HJ9Vh3kC0ZN0WVLfzX53yCiy+D32WkRMqkWFJgB0uJqvu0jng5uUHzLLy2R8HA5hjafJL
6vgJHL06/Z2dxOZWRVrtHoDUuMUTFgBn3I8gxj7Iq6PWMljfDgkpmie6QyTS2VD5j/YIji/oVUZj
WyzBLYlzF8icQet3E8x/U44NGDdUE4M0wx7VQ7WPetsKrwhgHG/bEwS9TzNX7EdN341cEKYhoeRz
eaBxTZjXoZCRYQN50/UIWVNch4jw6/C6JFUljr2Z1H8sT+tLLvuUDpC8DxsBtTNeeQtXDDLZBAdI
Jt2fFLXmI6McIn7KUCnkwpFEmgnggS1kgLvI7ExrGAMJ0AURFcZkbwfFZP3gBv7yheTGNRtfLd6b
6Yq52sWi8vTj2GMbJcauRYzbb4reBSHotmm20uIcOr1kh8lVk2c44z69l8Dyqle2WdaMOGf1/X4L
mtj6M1FIDNAZNGxUsFXQ9/N/bxwMp+5klZRcBDt1W6djNKUR8sbdfKZX4GPikMpuEE6ShrQWoWw+
HUtRnI2Jyj3YUuBXt9h9quhZxnkSE0vug4PWlLZModMTR4MV24xJZSxfQoQVmIWRRyZvsBWz6D0q
BxN+jXjm+4sZUfNjX6ktg07bQKirR24jkgydIxKBfjwlvKtZyaInMRasjjoS6b0TRVIArIb1BOEt
IBoiP+dx6k8EXS2L6Ile0u3EBqDqU5KZN/xPGaJzz8bITrkRR3jBaENM+o+VpPD+I7oaOxPchTRT
DaKOwhv1S1JEOkJkQX+cuyDy4MG0B+bLoMG5eJYXtCHhal8hK/MlzITVnXQETohsFa6TDU2Yjdmu
EeGu9HT1woXFy4JFlrlYMsVMkdFId195PK3LqcIx93S4EZh1QBhUYBhM1KZvXZ2fBnLl+4MJVflF
xoYoz1ZOeIGNHWjYOZnIsxPdNOmK3jwu2QPsu8w/ztqXwXmCvRah6KyoOYHMOBcjB3oUyD1sn1y6
1xu4HmiQG0s1fX9X9hETHKT5dQV3K0inF2xNCIcr49FCO9zsw0PeT757KtsqHA+BlS56F061+XKc
AWbvhoJpUle6l/HU4YtEjV+0fntrV3hHba9hjkhebRrnVQhMNGOUMvRE2tBtsXnE/cGG7/VdpwMK
EQWykbumdJ0nP3HnlaPVo27qPAJVzmjDgvncNpLoYdsZi/LKP+lpQkc1elyOA4/QU6t/b63Zf0b/
ZMZXoou6R883ij+KdBq4JVLqY9WVEtBdyETGdjQNv4u6jIK2ECNne1K/USxUw58BDtAf0uswQzls
yAPcZFj379EptB9NkTTgbpm4P1fW0P8LFfaQE25XFK0FitIH5ogye1TaofCRwbTnsUt+MFf43dli
urrxmjh7zDgOiqMZiyQ/VOTi/Xoe8Tm7FCMiyReMLuNTDustwQCa8jlhEpd3QMQ8EqwsJ1W7JW+c
+R9D+eGljXU9HMO5DX6hyAnc1GQsMmaUPTW0B2tD7JLYq8+1yuq/HawR5krCIreuW0ZxJ1i1feMk
nV7mqbHeeW0JhUIyRPBZMGSDf+7cyH4Y6VrUobJNfpewa0OTPDYc9fzymToonbMmbhkY4NjA8M8W
Q2fhfQGdzdrFuDJoFTmB7LuxWOp3DDoek38aJUTVtkMOtZp8m77N8SRNEsFt7QPpCJlPslODeqTw
HP0TEcxxdV0vugwuJnIu7DEHg2PXuAk92NkocCrLe11iXB38NzCBECYa1yCXBtu/krGAVcqzoAmu
Bp3EMMIrvHKHuM3N30tY6eOpHIby1yomw5SW2SzPbDrZuIfgFf2qDIsqDno78l/hmuc3ftGKxUBb
dBeiQPxP26WHOzEEdBAidQbtcVoFw6GtGtc6BPTA9XGRDNl3GFPoPqVQajq0zci8kCcGf1+H2/sr
XcaouSPPPRouaGCT+G/bJmW2t/qxj/fWqHVxjgA2ptBjyWbDaTHZN+Dn8Lg9Fn5r4ieF2oAH8Nlv
B81AxI5YEhQFJeFm5MsEH9qAHueWG/vnDBHXnYDCmR5tbsUf4hXpmVniei9UJUBOTbF+4n4QzCvI
FSclx80K/PDjELLCCASVgyyyCWlxaXNum6Vx/CM2F2jOnJT4ijtO3meMBOWnXbuk4vL04ieIDcik
HQFi0Nm4EomM0BxEZxOnafzazoye9wNIrWHL+EA+pcDE6p3mb3iNDcSu3SRVvAUna99bfSqwpsRL
fq37itKrY+hafrWu1bZvjFOrq9UvY4x9a2zSC22f2muMGv2RyRrPHjuxagILCjtSoca/MpETFzvm
1LCTyPzYZVDgoykWZp82FjpWQjNMzPWZi6uzZmmIhIbUMxsFJRbfbFeNTvsGRMyb/zpRSUjIprQZ
4f1k0qBVoPSU3omC0HibrhU2kmn4zMlLn1d8G/lsj4QiKW8KgfOETJKmqQ67/Tzi5d/YkFDHbWGV
Zj6K0Yqyo0mDQB57i3GYo3l2Ns2o+9/AZsl98IpmvNooc5qfhnlyjqohbvsz03ErvjakjXpHaTLP
o4IqwMeMDBdeikkGSJxaSm6cpRmkPg/TEGEnrN6gnDCTtfmqPROP4sRaoE+/WfMO+l55OM1PjqNq
9yVj2Cw2oh2a5VTUHdFjsh4r9zSLNgvO3BYjA/F0BZ32Mf0wFBqHpakUYNa3omn81wpXJDFUMKLi
n94MVXOJuf3/Ed7CnoYfu71ZLRLOXQcfZHlQcSX+IUyeHod4BDTdpDBd8D3Y4mnWFranaYQXc2lr
x/+HmIFVnadE6m99tI/BhQSSxf/WEEV3Q4AOqodsSPVQFumD3yoj9oab2KIvwgtno+rdzkXiX5Yg
JC2Z0ooJXNYmgP7gwO9KUic5DLoysg+ZYOl5k/DXzgUwHMqHsfoz+WiiN6btEZIYF8bz3o4rRgO9
GoAmVoXuH1uIIVSUpaEkTnXqvvI3RbfJFaDiuLNDAXouIuMpC4J6eE7RC56zhVX/ylQTD7jfk2ut
7U+h2ffuepiOj8s4QVwhIk9vXPAte12LBTe+JS8B4MGYg9pD6F4Fkf2BHbXPnudBuPCqmINvHc5d
1iCW8+jDFRIYn0uPQVhtPdlI0K8Z89R8WzLoOzRWRk7hmgXRVii39gVj8jOaiQTGyFSGR7RjLPdl
mJWfS2mwt5aSJKnjaCYrv7azRK1kbABivQ75LkwULfYeeJpu2HNFS5Ejj11wI9WZ81+usUQl5cSN
VNfVWk0FXysl5oHPoB8gtgEJkaxbG/RORe5s0rEGbVaV87cnyxYY74JRReBNuShHvsaMuvdRGawQ
K2NfkE/Ba6jL8BNyzF8oRwo0qxmfEB3y/mfDwkvA3NZ9nGiiXkAJTxx4TFQPKB/j997q1TEPeAzz
cU7IvihTG65+QhvgNrK4B2KA4GkO+/8at88vVSM81q45es19mOblNXSi/NQVmfdeBwV3INtsbEct
9ODNqDGMIxkMkmzDneDvUxdtMsihKNzoPnRgqOEfOiYDmdUIwbHN9UtLUHg+1v59amNxBqaBgs3g
lWGTAp9EqmXvRoqbFKLBQ5on3mOC+u0a2MQPMZ2GW+QzMkVw2ejfgWpj2FG3za9mkQCQqMRD9VMz
XpWUvPxh20k6jKZqLgsGZc2x4BEQB4TrUc23p7k75k7D3qmafGr3vTOk05l1roh2pih7YLRUFthg
eDduvNakMDJazpuD8ZNB7Hylm/wnnw17BNeaOHIzOFzwBEqSC19T5FGIbhoDqgyBtJeA7SAHDgIB
ErIz4F6XIfUkaqUPts3rt6P5KOfPTjRJtbWXLmgfJyvuxyuzFnwdHoY9xbMfIm/YxBGO1GNsrexL
TgJ4VQ2DFLktnBFZAEOfEC2lUOFRNaZYubYk/3C9xO4DcIp1jdYn/4UxhjLQAc28hgJxghCOiGYe
4IcTkVByYH1O/i2iiRJuWUg0Gj33wJEsK2EI0WNoRshdVyKUMbPn88fbdJ/rHBnN0jZNSj1zG5X2
wPgKABoyc1TTu8qJ/RscLTZp/PPZh65qjrM5CJtvGbHm20I8CrlBsPA2Lx02W37eicTO/YSAF7sX
bmRcqdhlgYYEfjcc0FyqGxyykNUc8o0YsV/WpMckp+TZc2azosz6JAyg6EbI633uI15zspohfSZm
BM2YAA3aqcpR8wlr0Gi2bTX18ohF1QmPErjRuQ5Bu6DuSIxhdKJ1dsUcofWxz9mx7O2uIaEi9LoG
QEpgdY9qWDMzAvLp30urQc7X4xp50SqHNwthEG1wZoJ05iRphDgSLcMkkSeJKNqUoGJ51xK56ODk
qtrkD7wO0MxVMEffAoAZmpNep3oHEqNg+ySj9lWQVfhnmTug2mQ9cd+j2q1p8H1lr5/NBP77EvdY
f6g6Cwx1LWTci567lHBBcvnkoZ4XMoRoRRQdk0PlxutKRN0B7mS/7JDF0iKiUaYMJPTXLDtY3g64
PnQe06mBa/HP4Yf9rhj7BvfVnFnTHYcm7miS4hR+OxqsZ15v7Kz+1AbsrEIiYKgIwtQivMZb8QAo
F55DBM/A6CL2OjxPIj+PGhDW1nRz+GVFjuVs/Wy1DCFnrVx4p3PrsGromi80piDaqBDEYaClIBzH
QY1A7HUb9geF0AnVpwzmGgXG0AXMm+hn9n2tIDU5BZCozRAUIDSMdpL8rmM44jL4rt30xMbNEmfX
8ZDxmagpYRwaEwT7qel5hKDHeMOWFVct2duU3YuboZNfzaOjAJPH4ceZIlEWV1lFe2tT4wc71lmc
OIVtE6wTY3P0YFITk7vne6hzwDRRo86IV2R8UwH6ukdW7R2hG27tTl+uLWt9gP3pDMe8CJxwi3jE
c9nLoskikCvofhIukm4HKcBfR66E720TxMe3KS3Ii8TC17vH2LNGd08R3sq3FGS/eLVpuSyo0X4a
4mDg+dwhRCny64AWEBAShfAl96z2zyT7FW9eTtWRQjC+DT6ukX1T29jKwdNMwVV4dhqUcKpNAabB
NdW896YaBq3/P47OYzdyZAuiX0SASc9tGZaTyslrQ0hqid4kTdJ8/RzO6g0eMD3qEit5M27ECUyB
LOe7xarKROr8wSFmmcfkYHvHqTDCv9HuU3qqcjP5mWJRPxR0WiOlAHnh9z5beUitKJ5KLEE+XqCG
rSpLFghjH3jxqhYZ14B2RNIVz1ocaRqgDDf5QjNQCqW2xqwUSudYRPizSFXU0xP/n3vzcd/W29nE
ThfECNHGmkx9+80idtQ2jCrS3vRa3PYXZNssZpPelTBZxWBzm2xxJT0akVfY71pIkucwZSkCj9Uo
yt+BQ/bZegzT/kENBPw3E7aTcovEVMt1RNDvjieC22/awObTYtt6zSd7OjUY9VuosrV7hd5MXQ19
HLKjAtIcOGgbli1AtPAWAqHs4z0NBu2f3lfpt9YmzMJDi5fyYJAvFnubt/XzBMnyD0pRKK+lQU52
VRvFfO4ZYi5Nm9rnMqpZR4QcprBshkq7RVNdaQ9FK/OvmNb4X6uLKAWTNQ5ZhIGaqgZqQa0NTH8H
X55qKZn0Gw2emtLN78VByNdVS9Kzw0LxH3Aj8YNRvbx60YRDLSXrt8PtBMRWj0xaxVhYwYBr6B8h
+pcsSC3fdXrWaGbGvGYJwTBLCNR8o8ylS9eMztYtl0DPt1npYFurNYvVZlMD93oCpWnUmwbH4Xet
cy+nnEKvXwVFZO6awoykDWJDvmYc8f8MDz0ODFrsfpLEpsTLFmlEWJzEKhySBI8dcWGluxt3imM2
q6QSurrwv0KZNMgo8JVmc2Kqk/yQkm1NkNSOc3a01noBkHnPqukZCuM1T9Lxqo0TnQ7NKB6wl0H7
aeLoQmJ2Ojc8VQnE6zE75BhyD46hcF3gWo4PrWqdgBdNtseULZ8o/pnuLPTnLZc82itHV/vEyKif
qO/liDZ6Z1u3VHmloKcC4bXTW+R0z0NpDVgX0nRtxqZ7GokQPTpli/8587Rj6Y36Rm/tj5lnZRva
3ZMEWbMpoe5hT6DwDjNPyX4W8ZGVrCRM47uxeiew8MbO3vvJiTzdtA5WASN+so9xVNIInfuftQMs
KRKK3VmNfrsKqzznYO3bYPIt59MGq/SmxeVCseqN4loKV380hzhc4+j6DD06a2BFujXW1RoGBGqI
fCD29Dzz0ieX58Fk8rVmQ2gjpexwTH4qHbTcNPXaMaNF5VakMBr0vJmu+AcpzWg0ioY8rznhxy5O
Wdan33Udgf9Ii3TfUBV40VQ/vzl8LzfcZF2SQvb8ya19OvAKJeIQwxx9GxOyi0j79q9b690JqtJC
umzCn5RhfhN5c3PypScfDFJJRObbco+Pq3/tcYmx223lxZcuF+wGVKSmu91zQ4McIA2SJ8B1Jv5e
5TcPo7/umsJ40TGRrz3bMQ6guc29pTrzNUwj57cn67ZrDEqDcCGIqyHa7MW2U/lu2h5XfKMSz0jq
5dFJ7XRHfZjczVIn2EBOeqsBRXFqme5EUf/SyVJuAUmg4+WoEielwIWHFQ5pW5kWgi8url0IOYEY
jNXS2kPr0W7KMckyrWAPM3GibVSWicdcquQVKlCOaZrZEVtJH/TC6fa2Uw6P8Fyh/PYOGgAVRWiJ
PgIjKT/WFygnB/gHE96XdPDY8ozeionZv/JycQpI15N7HizvqSdh8pjFs3TYMjfOkf726ANf7p0c
Sf1h9uRx/LjHLluNB2qbwtcq8wMNHe3D5kZ0mtrC2FV4IoiYItg6YJX3PEBX8sLvScv7WeRa/0cc
kNQq18bcGtsrx9yHW87JW2ZbwwYyLWqUAQWqpHkRbnOLwI7M9TomAO3jkhQQFwB7Z1iScwG8IHlV
s3XNdUip0j0HJKVAaRRbUfn5HpiwvFJJRiK0GNzDTEYoyEV3IHSnYxyp/XRDHzj3tq61XyZsIR/8
KgaKGLSnmojeh5Zxa8A/UT7QF0d5jYWtBoJfT6iopAR6XxuxtbdBslH8DaaQPXOJchMN808h4okI
QKeCWUjiVEP/JjQd9zglsw4L2Qg2Qjj0SJXcBXjDDcn05FAaTjOuFr05jQzXE01+z5mK6Qmdbel+
w0EZLpnJInJVNviEt2TjEOWxihrfUdvaGweik1jZdZdSAhCZ9edcF7e4tgELtM6DhDSK26agOIM/
IyM7JvU1va3dWxqX6onfibPile3uBLl3NGZb/dMt3X93B7yQ8QgEX0q7sLZzhKk/giMG9BffzKac
I/FsTpIwh20Q9jRK2lCpyL6LtMKNnabJPOPldNMXriH1zjOKcZPPOYw8DOf1wYlAmOc1hgWrQoR1
MDJIyJiX3NbZiLbV/KGP1IOMIcZ89oXGiQ1tt4WDyJFl4Llw4a8fZOi/Dzas/44L1D2JvOQP3RML
RZ0gAehZlQZu4rgbkgZkPhgLQ2TXuvs2XHRrhl5qbxDnKfaRLsi/ysRt1DKrEhIQBEapHcIHUc/A
e6U8ejHWm8zxuf4hfq+b0Jf7aCj+v5OSzeBa9Jb0unon7sf4zs6qOnIax5955BinplG/usKgACHt
M7GEeZIGhdkDfQFBCHZuLTpDwfgoozNbLCKhJmvzDYYtkv25PgV615VnMisAKLKGXUobkxutUqeU
RKbZzgHYk19dmlqPqafCi7DHFJegFq/13n6FAxu9osGwhcb0dtG0PPkYUBduo2hIFBZQ4yUgykfa
CC6UGZjXXLli10xjcjU1od6MHD9ul4nOZVSwsmAp+H4YtUbtfB9iL7OgSe4LqMSZgAkJYKdXa2Se
6rmydAyx2SC3lR8aa8hOKkByc64J3wkG5ph2RFzbpOhmt/3LQjBgOH0G886CJiRKrsReog1ujLwL
73PuAWuIKM3Dqhg+KpfWYW7UlCbh9TK/yIIRrxnHlknR6jmtSGme4KzAvcGoMb4CU6uijeNz6VzZ
Otu2LjKth2lK6kdSjKzzRWRsZnT3sxbV4gHOZHsaR/rZyVTIN7fhDukIV24Rg6fPJopvwCIx00be
FTbup27ZNVZU9LpVYRDVceLSuIeAL4LOntqTadS8fXgNBo7Tmwcx5fclJLyl3wpmfWZorE+6YTf5
fCCDm/dyXQ8RlzPPbv2VwgR2SYhVHhUWhyfX7sRL1zUOHHldtd02JPXZrUqHO/CJV5Kz99pSPzC9
i/04NZL6DG74B65NOmNHZXw4sxkeMrL+Rzlz+/HZNGya0FHbHk+HwKncNLepKrp9mYzjG5n9cu91
JVg3PlgXxiA70adR1vOj37BV10ctPjV+ZT6nhsdP67Wpj7LEL3hBavQXrcm0dabFz2MC7ZAiAQPz
LsQkaz3oVEaQ2CqRXjTs2UT+2OtbqJFwWa34S7ZhtRFDGL4rvTsDELNvRrKQzAo3DE9m68SXvOqL
l3K2zeM40khODMU4i2ommMothorEakO/TvGFHcDacJcnozMT8Gb7qBJO9ooKDK0P71R+sF2EffxN
Lbf1BdxlN3CJXRwIbfbJaQzoA8NjAKfAH8nWi3btRR1zUjoUtOrkim1nWYSs+3EWHtJEaS/YMeTZ
llraMHVXDUHtsClWg+WYkMwTgyQmz1G6LlNhThgxeceEkinBnJ3qJ45Vt7PHzn3tRpX84BfGcAHi
a2MTL/+bSoEvgBOkWXV0Cu8S13zrBiKvK3+yh2FDBj2/o5tkoMNtXXsyyKd89KVSWCZsLQycyg7P
yeBQDT5xb9jSgPwad7KjUsOxrhieIJFxnmfMf2NJi4BFOCOlgoOwDiub95CihWfuqJjjzC7aYFf0
gqawtV1UCPHnpwPYj4W9TlNAzKQe2s8WHfBEgwz5hJ+5gTYYTlukA2SrYuyoDKbIhz1i3jPHDs2d
CM18A66mcd2fXKS+PFeHBBIR893k0vVQexvqB0MsnVH/ZZuFHlRmXd6rxPET3id6vImE4NYRedQh
VGHFsNAkMYBm3znQhe2fZdo1Xx0vpochd90Xgln9Zoo6tgTcxG1qoEyeBtnMmb9CXa7WIXL2V1ZT
Mc9uanwQqMv7hMDJPY0pUtxkHf1t+NH84UrYMg6oyWTxlundta2hMxhZnPzUhokvSuuXiq3QOmHg
S8+zP1JtOWnWa4kbdlN1RR9EvqDDLkbEfMPi0bywrAwPplmEr5Psz1U1d8cuBehfUo3zHXGV3pL9
4BSZWmMVpxwZkFME7B2PrmiRad0Rs2T767aqD/j3wmfN07kgS5tyuh7O/tFgksDuTqNEErnTgxOK
8VBGvMaX59pClDS6c8KYVFMxu+C5VPFvmMr+XIL0e7RtQmXYPyGs6yPJw7xIf/AAcNgnsbbgdZX8
6keqZpH4jiP0rBX45+gXbSu7cCuoP6ZR0V8jlShfZmW8krFDz2hpKFzXHbO3X7v9xYd8nC2B8fKk
mgQ4PZ3t17QIiyc7V/2LhHG2528+Hwk+hTfL1YYno1byzPM6buzM448xGobEJqMf07Fj95ENWNlu
IrsSrxhyuYF25NWfyv/zbsSv2vvoRerYgSRpj5Qq9nuaaIrHBkLoyhm4fq0A53bwyfJS4zxOoo/M
7jlRCKo5qzwa8yAZIm6eqMWvdttwRvgpK1z4rfcMqOeOhjIPZpS+AJLnoY433BeNArIdY5sT5t20
tmSFO7kvAIwLF7E5i6T7Ubeo3KsUFNCNPsnwNoN5PtBNNN4r7PQrNSbOMcEwGGO0H/RDzAr815Rp
+gCIujojvk4BxnH/RldF+ASxg3Fx5j+btPq07hCi2UNX3jayGmyCemYCbJ0KtFAuAW/wxHQGpqQ8
wS5hiuIpcDw8i6G6jaic77Wtpmc6votNlRvzX7TsVmrqs37ZMsJIryf7CfQC8Ik2hurjwUvdLJuG
axoPQzAYM3cjC2+ajEZzBwWtPSmpQXGQk2KXC8Vh1biKZvdaQot3w+HZGdLwNLuNQzjSHKvngnYT
OBVs03DRRsDs1mBFdEBxYQkROGqrAUd4E7OO5iFCv7NpcTGMnYc4Rl5CDGcuoUwuLD9vmmFCjiJR
7q8zGToA+grrrx65lZMNrfMHjjwfJbPymOH70eTmip8ksBIU2ZG1EsFVUCgyH+KAUEi1L5TpJUEv
RR2QfAJxxCzwYqU+KVFDJ/dDZOkati7GEkzxByJX5kHngHsjjagdp16Vd2BbNoB6O/7TZje6kkAl
fZvp3hsWXOuzq+PXwYuNgwGccz14MCG6QWZ/FKOXl7iJ2b1EREVWXlZgNVSz/23YuXPQumW4qoz6
JSIdjR1AFV0AR5KFAd0PxxlxGdiZn59Tm1lgHaWsilQv+qMvW/su+XDZiUgNPjjT4c4DCLInMpXO
C1Kx3ptLWxs0In1XE0l67XpDnGF/imM0TNq2LrDmlFDhUY7bMtAnsjMxS7t3H9n9PZOpsS26afjH
+AHjIB9zGtwNd+PRy4XRmfbDaINSXG0H3FwuqkvTPdFfSozXNasPvWy1ZRi1DxNEk7exB4yDfxJT
Gm0SLzO3Hw5Irgw36XXZZapnmxORhg9P6uIiWocubVWUb/RWlpsutP6B+2pp6IDw2hat9qUNdAON
pkr2Lmi1JcRQfrSjwT5jaesIi9hByrPj7wwjDJuR0jg5lF7y8ZoJgAISeEBMIhfCG0yPaxjjIFtB
0XQOkXJMGEdlelt4ZCsV07rlDHxFU1HDHCF21lIGYOTelVB590yGu3ksufDSeZoF9YCtuTf3lCS4
gU8UbIsDObpXRM1eDDWEADVmth+pr4igLP7b0qve9QJa6tSZ2j6z2vFSpDV9ATx6eyJ7zZEvS0xT
DMuTFbxD8VcQ09pIF43JSC0dFpfPTQVf5IdfNoIxit3v2NGvVtSZP/PjZ5TJ+DjvMQ6Hr4prqL+C
UPdG0ISYukaC5yMMa3UmCD7c5jjqDiXTQUnMmAoWyyGubwIpwTUNL4NF1uBtabuYg75w8l3ih8OL
zQB0oly8uIulzQXGiYWNmIW5s57FBDfHJFmQbnkBWeSwMhHeGhZvDzGInw8vt+urVulk3ZRsm7Wu
20Rwa6CxG2dm/9X2JJvLCmr5ycFMLwJDw8uwAvg074Wc431fQ6Bm/rHelWNM5to2muIZ7hxPo4pT
7dxQRUd0Z0xsVhtt0v+AKBEGvjsn5peI0XHbVAkWKX906BVZAjqBhQXtrVxKBG6o+cLZgt4zjpj5
WLCh8Rc2PYu2rfvbZGr7Zxa5aHpd4bJaTVLa8b5JhA431guRCOJqoEJjwNoznsy4xTBNR2CUXrE1
GbRVcXP8MR2hm+siZ0sFHUlnTUerBwbIaehdPPe6qzycCTHeAZGNNnnTiT9zBQHQKAOVNCRaprQw
yQRmA7RJ9g4kHBIa5KeQQids4D4X724etUeVLwgfYzmn8eLTisW+PnvKfKtDKRRJweorU2lM2VGM
TaTwm+g2YPa6w6nCfxJnGnHzodS2cBm5ULmmWe5rnDPMe3nptdgfRcP21AdFdSg0sdBJXX/+JRdC
LMubu+HYqFnMR0ih9TOYa3B7DV4AABXVMtemrgi9KwhdnnJCaoweVgzPCQRcpsGssQfiqT43V3TF
kqjoySBHTCgn6QoKo5j+873ikIv5XoNcI2BbA9WDf6/vBqcl/5OW2fuAB5ghm0yis1i+aeBTVe2f
5qTh95LoHLWDthzccA4NZEnMERiUkRfcwmelrKwYmorU4Idsx8nTf7NWo2OGKJp+SsAuiIvO8evv
jGJQXtAmk4A+WNj2ceAX6Z4JQtUcI7Wgu1rXXO00CVWEW8MRZbFpwM/Up0L47p4CPF0ehiyHMeiO
ifha2LHcJVRT/Zn24AaFQ8fIKmV988xmu53p+IFMEUgK64ZTInTrT1c918I89upHQBvWhfIb9y2i
OQt5AI35uQ25gG4Fzm6alEHB7eyiAhjk5zAPkkH7ACWrH6D/KkRso6i8AE+r8LZuwb56g6SI4YUC
qd3Ai/XJQMv+0brshWZmEDmRj04NL4DAiAWdRk1fgJuPeJqxvIeZMeFaluMTNBvvxHWR4S1C9ngj
m0Azhg+JGGMqzaKZ2vqgTle5Yb5xK0e8UYW2497ivybN+DeZaRJQSsNF2unZW1iFv5ekGOg1IEXC
ZqGLb9haaLvF4BH/mj22Gb4MYMGd74nT/w1w1tHmaF6NtJtX5nDVBxbiNgF80HtXMqh3b0mD+kzk
xJrfnNbGGjoODTXyUIe3BTa2jegdUpEQJWm4jIwAgxoZYqdO90bb5rx5vX5n0EMJ9NNh+sWIeK07
1hvrkA408BDTEBDjecc/OjyyE9BPaVS7B932xLvVdeERCiHVYZ7mVx9zLf3HTC1WtNB6zntms173
k38ToslOJ8JObBmcS8UpQX9Z2llqZWTegzca46OA57jOK92By0pAEMtI/CzZR9orq8N+C2HyjnQv
XhFbvUe00OonCoW6elX7EzbhI2gn8KAYZLyTm4v6ojlAE1dYveY9L5iaQG90Hw3h3WLYuqC4YFMU
S3Pa0NQF1ILZggiSAxQDwf1WeM2fj20hAB4Ufk6gqn5D6s9RHZR1tUFGBllYjyvT0/YsG1kpFB7v
f53s00PvCBJ9Tss7KCmrl0izbz04kYOAXxM0VHOeAWdkbKs5olgj7qOM0E7rh1pQGtSfpCwDms0I
sv+xVHZxoq0PfdO7s4JNsK5I5wSDOSRrHOvx2pqHJzHnk7XyGujQ+UB3bMmJs0WtZ5+DEXKHf4fL
N6tBtKQew+dkfzSETlZdb756rO4Yqtj1Qge4uLUfnrXReEyZ9lY9kfYAGBUfVZt3m2l2VTCNfr1B
ZS+3M/eOdW+39TeYxC7ALdwFrWW9xRNp0wp1kbsQ2E7m6Q1RpYUR7HoPWHedo73oHY2gm6wJsTOq
hlC5ofznPILLR3Mz1B3neyZdCjJTlebJxad+KOPYecNxcLJnfPiiSRJKqW306l58TJP6Z8jssQUx
0UplmEgkujyZYZHuTNc5YAa2No5nV+hlYbzH+Z1vI8bblVfZU1B1jXFlneKd7GQ6AS5Ex+eaALTI
YrSatyq2phM21s9Y9C7zQAN6HDN4gKXsK4XjssbEmbJ07UFy0J62uDcjcrezEQ3XXkenymOf7EWo
H+k6wTQ11u6mGS1BhNGcLLly41J+CCzdwSAr2MtywJR9ohTVddbK5d3ANwPkrRCr0cMhzfLM3sGd
Mm5ysY4UkVNs/Sm3tq0C7jEsLEKOJ0zqTeWcJdZa7P4i3uhUECNZUg0PWWMjCJkTNjC6PRcBnH+D
UKtY5b+FyePDfU67NwyVR09v2j3AnGHdeEn1EJrdC6wQ6ylqTGS8FAepouW1Dc1d7Zrjt9DtAtXY
e3BRF7nHgmWCINIEcO0Al5GF3EOWys4tZJ5d3WnfCjT0KhvSDg82URbPcVp6SDiK9m7SuN+UOWLC
yfKhOnEU81dQ7PZyX6jzVMeP5MGpdrd1bmHeVFZb05rCQ+5qSAcM4skxLnvEImtgpnB1wXqIjEgx
LCS+MJVUBtMDYRFjpq08FZRLas4Hofmuw/eX2+BKXNEHho/bdQU/rSOfK5KzhOoUAO+SG+nXyUss
tG9Q+P1w9BINMCnh8z/c3PqtEFDBd0QqKmzpCb3qWjnawdzQF4wojcTHmM57sDL7E8QgbZ+6fX2l
6Sb9QB3BfpZIi88SLTOpp+pK0Yb7YJgq8Kcfq0osFLeGC/4CcYPzMW9aryIF6jiGc1A+IlCq99nV
y0175XuGdud1gy9o+JL4mtLdiPj6YZmd80/1HtYkEU3TWqVRaxxYrWOpST761govDm+lE5ptgFfD
eyRE8mCbLs22aWlF/YZ9zFupyDnwhgUB1nHrSGhUKsYcl3vVk9Dl2WcB+S9pmQk9X2Yb/sE/6vFc
Tycxl9FbolEV7oWGu8Y/79G65HxN5vQrB6VuMkZutWC9rGgr+9Y9LhZVPD94WWReZI2VTo+KB1nI
ho2zkeENz/RtQSXSep49Xma27dUB46j3wsqdsEzeWxP7217bpUbDW0m6/oO3eBj6hDZtaquWS2qk
i1M9NrwAa7t4ZndFwy9f69HSK7AocfbCbY0DiW0mSUGOfwtxw01t9ncWmYfCvWCRuETL2AiCL3/M
5l4ezbIzAjIP1RNt6CHd4vRdbQx9VBsnIr9aMK59YlejIL7vXhoNz2FReg6liRVMqtplltLZ4Et/
gbmgIdxHoY56P755Mgr8DgdbSXZpHs0RsaKs2fAbxb/InOqa5hQNoI3LSMiG4LFLUvc1m6nFGaf0
otsOryzZ2MdyCIO8yb5bLd/OYIU5/UFxTvwyCfHZtor+tdrcnwhMwbYaOK/B5qiz5fsmK5Ck2U1x
t/wMbXRxjHh5+Tmm/aB5UbuLRNI+8yqdtvpQwVmxii5/dx3H+dFHkf7g7QBYEyfVNoXc+Re64TVJ
yBpt+757b835opy0fchHNoTrjtqFeHbau2PUOxoePy23+Y6weq9ZA6bk0UZ9P9ilemDxuHR2L7yc
jAvmEKutjVN0zSvkmwnuCPZ1PFQzB41F6v1gNBORnLGLklXb0G7Xq7rYImiXO7vXPWJ6/bJLql/Y
sD05TRYSuInaU6aX2UvLwuDau4pmVDRnxVa2yl4qk3PV1SKSxHCV973n74Dd/5apMwMKb7f5wBOW
ZNhXE9DpB74m1mOlxbtxIlw3mGWYbtrGlZumNOCFJ/2gsWJnZ2TXLw1WpxWeBKg1gqF31AtAqDat
SJm11Nfns30mwDjoK4xY6zxsP/xa7aGcFGyuigqSj3/NUtJuboi7hawUrWfulByoJExPjF/RbsSQ
8qDKd5xSuNz7Z40OOAd4S02oC/uHySULdMwuciuPwbtsFRV4UFw1qIa7fsDNWQ7ZXm+lCKRrFTdF
HHNbJYvwmhb0a7U5w3DhXCIr3QvykSR3x/aLeITcmZY2BdQoMnwbLjzEvq8f1RzfPZQERhJ42QW0
7HpZKhjCrr6JgCc/bdY+8QUS1KHm43NpkSdgg23/2A18lxWypbhndd48GkQ9qW9FiDe8/rOxbbJE
KyWSezwYmNQdP1qkYoaoDKgp7PJkHTpJ/eB36oJF81YLPOUTdZArkDDfviqrE5SfattNMdOiWore
M5byp0ar5aFzEn8zRgQ83ZK5LYm+p4KNzWyNVoAJ5jkW5aWuG16lfcF/1oojdz8wDt17NsXEsEZM
3uz48gGRulWu9kSadFHC8QAY+J+X7754NRcEYOoz5uCAzfeaHd9mVme4nLJqE2FNv2lhd80zSMYM
FfoW6Uff1p5M/+l4NDhm+OJ2tp/tRlHoW06QBiAWDrAt/aH2epRaf0v6XlGi1M5E2WiARi7DrkeS
wkkQaokEUZC2VKjLUzSxJoayECh+zrq23IC8Dje9CNQxF2DQ5ihtVrlv0hhAVgjCx/H+wjZ+sLCq
Q5dlZ5B5X1wHnMMM3GVnDKYNQj7ztrKBoTzyXJQhL0cAMWKLJZorLcpgNwR16A3Pnh1Vm8T20mea
JY5SyuLRdKX5S2yJNWifhu+IOMOCM4SzV/feln3la+TpPSFmLkXeqhfTiBOqmllP+MM0sFrEbL3R
l6Fjo4VMrXAPKC6P/OgI5vnsa9bAygLUTmZSRHGciZ0/5rQTHN0ZPCVPbu1++oXb3hvNPNfAIpAX
2XMcCFRg/4z9LjnFHn0HBgPHishAepkztlB9T2dDyrfjhQVfsh5r0b7PrD+RP6g7B/qTHJM+ipxD
gZC5qdBDmOV1ekxokxq+QCNx3TTy2NwRXMs3fNeqHRyJhsAQ7ESLOj8Q2C5ecOZO+qgAvfKhjKN2
gRPIJ2Pn2jtTKFUDJPPWuFDPC5mTLbdRHGssp4R3Jl6NJ8MdiydrjLoXJW15rrJID9p4Hp4FXQsR
+z6y262DTmEX0ylX1BVVRsFsSPHyH6Bwn3FyWCJrLrVZG1yX8MWKKOnzgBar+izr1gz6Vnxlfnm0
vW74UdzhTuQrBWcv2aKR3aHZ/sV80PkuKywH26aUYBeSdA67Hd0ZA5vrMLziju9PkYqc9J4j1ljB
YKMGHRzRcuzXXJnJz6JCrOK6bQV7rsp9lYRTthbl3Fc30XB4zh1GevykpcU7IGtvruv9iD6J0aoa
c5eDK9uOzoTlOzN8G/a1g2LK1SuYGSR2KPsY1nsXQNVIRiuiWYl4gFy2n/oIa4hQM9q3lc3/VJfI
r6lw/01l6+xy1WRbvAVxhk2z4LuM3rafIfPcUrvQPr26CinoWvAAuLNJ8HoGRccQpSUX07xfAfD9
Bx+Z+KrB22aB160zqk13XJy6teyo6uGHBzYSL/d67vLVsa2iGnQBuX0rogEPh3pnrGc/PdhlghFR
NgrH8SQfODJBPWDGx+mu99Nb2xsV/CZCahyW9Ifmz73J4vfoDkOKJaYpeUyBh+EF7VglRQgMtO8k
fCIBZijH3Xn62B7yEvvV2sGct8MV2LAkTormlc4dktMgeyz7WACWqIazi/WNNbrWq3iZxzClKBLF
VYLJUe8fZtzhcG0c197ORfjBtD3fLWLq+goGgLFHolKHHnrFM5lwF3YLhstX6SpaELB5FnddDcMu
i30crR3/uq630R+Mz37rUzR6hDjwSTCm3M/kAxajIhJ2AUcSATq1QY1FumT941bWnem9O2UjYDeM
bQh4vhLRJXQaBxWb55IkAeaXekCtNdJ3WnjaY8zCZM8FtwEN60b/Mwz6ow7TFaMCOiSmikI/hFof
Y/Gk7JAuEvI830T0iCKbsWes3A5TFAUca4+QEOIaiskKzSHb6Zow020uMMWQlYjFi5Gp13QqkSGn
CYQQVAUTQ6Qt/9q4AKUKCDYdWXIO7nTJKDBe9TEWLr4/mxHq/xkfk/PYYIQGFA0IU1qs0Sebxire
B/8SsxdBWEzxAzeB14jV1yoD4weohzvcQc5zj72mzkJUOeUOxzjM51Uyq3yBKQlx6nWWqS2D8J7k
jUnzEfRXKgEoKpLw1TAGDsdRJMTgXHjuuW1fZ7OaURH2umQhUPpxvO88SZg9gaJu5a2/adBhsPBy
8n4yXZEVCDvrJYyNNz7VRQPH+ryKtPRhDt35rbTAQ1btgF2wMfQ10bDyKjJdbT01YVdP5Z2uVywQ
IejspU9EsJh0FajFnAcffU/AHQD0wX9k2TUgcfOmApwK8sbl9OXpmZqN12CPqvWKSSkF0Umfnk/3
oSxPdLz0VH6G3qYb22ybLpNoCAyS4pHRQ2khxbAheLyqzJQp0h/o5ILGfqlT94/twG8HJ4G8EuCX
TqNRDPdXjpO1szDYzvTebzvbNbg72fhqwT/CO03SKjC8cnElzSV/4Gy/EPHTi5XjOskHL5IbGVo6
LASMAIDwDPxUps2dpJZLC+8TyBUCIVM3nnn/yttI8HU6kOg3SarxPxOOjYlTAw2wo5DHuqaGOHa4
iveIqsU+TTsKWAwqEJMRD2GXE2ChOA8btBGlp7HL07vnj5sYdvPO1U2oZrn+PUfaTsmGjtAciKUc
cvSt2PBv00B3hTtS6ZJP9cGrafrCYKe9R7QkQ9Rs9BAiiDMDZpTis2z7uA7oboXKMkBjLR272zGE
NsdixkZH8Wh98ZrJ2DfJsEAyqOLzDUVKw/TvNvXzp5IW9mvqa/fBNKqNBWkY77GGhpsPxki9kiRF
0AwtdJ6OvlJvQdpOnzWtdtQaaD5s0wKYzZI48T4rU9nTdkynuTjpcOWfXKTa6ojzAr1CNe1BFdXw
H2dnsiS3cm3ZX5FpXLCCA3B3+LN6NYi+yTayZU5gZDKJvu/x9bWiaqJLyShTTSSZeC8RgQDc/Zyz
99oAYxs/uBs6Xtt7MGhltp3KFJBGNOf9uJNqwXW8YYxYtLiacuc8NdfFux7qpymdLoljy41TDz/w
bE3Veh5QstIf4uRXLaRsApbHc4ycaEZTFIWIBCVkh81EZXjIY8MPONny59SZ6hTQp0MySuuv8bMX
y8LYGc700W2kdhF4+lUDTyDE8Tyl63SaQnqTWbEOUjtFu2JnoJ8C3NZ0axqRnf2F9Fw5Z+NN6mVA
9YQO63VW+Tm7bTLazhrlBynn8+i8sqyXX5wClreK4nLaNouenui1Dk/eAuE9weV+EHQkT5llv14p
5FsiPNptaDvmGWl5h5MqGhHeu13LxNOuTsqu/SOHCYgi6aS3SPlp2DlE4DwArJgzLN91gt08DG4k
u1J6b7mDGM/kJs0nwDUKWZxfdQc0K6Nh1FEX64Q69aAZjN4KsUDu7nT6PueZ+l4R1XTxlsx9dcEN
rqA4MwhzmCHyFg0EM60ZVoVYcAICxnNaAgZ+BCzPymteEv7itzorq10/eFu6FUxXF3zQOz6iw7Fs
kHjMWcWD5aR0EF9iWHe3ow8jjp4YoDIInMm0i+cJP1A+ynQ966H96ZeztW51TfuJlWrnK4rskmfX
yuM52kLzAK5fY/c7QAiseQYp8UgFRi1OaG8Sb2BzITOP/Xlj48I5xLnRd+WSfoPgHm4X3No4D3V9
ilRzl7fLcwkJzBkYGcG8IvzHWpqvLqR7aHS5qhrFCHBUnmbCmGfWSqm8hrgRyf56reegiLPPHA/r
1tR9jaotNgseYSvd9U3gHWwY2uhhs/JtUcnei/MHFcW/UsUiAN8As3uXYPxgDMH+VY31NXpEarLX
YytZhxFIqqSHahyCW90WLQ00/JNt/jp0KmVWBuKcPiwLbIMybGdR9h/twU1vlwGYQUv3mc4Ng6Iq
MAckCukhpUrQGAjnp17FywOh1CUPzUwXuK+HXWw6eaZ9Q+ms835fYha/CeE3fYFolgCbYWrRTjaU
HyiH7vU8mwMDagc9Gx7/ZWIE32r/S5OkfiZiiSMHFPs9Sw4AXJlwE3iNd3rijIBaeMFkp8r3ikmC
T8jrQsRPN8i1bHpxKH3nRZgpK7EMZfW3KQwk9uiS0eIui7XziGr/kaAM99ReaRSB49/5lSXv0F8y
zWS0TAqwSAkGiILHiCnlhthQVBS4FDrSVnrXbEFtzi9134kfoUJg7fjYz/qkFPdVLzjf1JCz7UNh
GrWRTZnf5yaZNi7GsQu8SGl2M39crFrXHWCRoxg7M+SsXl2p62Y3DNH4lA6Zc7ckAY+rGycHjKfZ
ibMgExLl4L+HDXqdrHO4ZXREevZoIXFQddYNl1HL6nvXhN43zjHdKQ1na18NIjmbqOsU/Q7L28Mw
E5808aMvexaYCWiSZ3Nb3Oopux294b5kkASpwODIH7M4uyxFn+7ITLnm2eApW5tRuaCOLaLBiQI7
5lS8/IdXgPYmp5upAuEnZf0Vx9CWnIZlnUYsGx40AqaEBe2c1VIUMHhHcWnqib+EdzY1bfYukrbe
jVQrCcqCEQiBp4Md7ntC2khJAX1iEAwy+TzKqpZ7WIsWoxBV7jjq/jTcqT2eJ9zdIx8Y61eQYlZc
4nOMym1rT1FCGTotD3U3lkewyiGsvjlygEVw1nxfmMIjSlHD+KYtORynsh4v2jLtkwVgCFcI8B85
mx+NoYfqJBCrceb6wACSWaM5Digypna+Df2kf82NK5HAFvWnChPv5MRR+SsJkSBtkIwy/+vECKtD
AfHFhTu6AeZBMe+1tTwTzkQ06gBSZUPCbHzAB8zk3wMahHRPT3vRBkizF8n6VI/t/803xl3Ic89k
BRGr+IyYnt7DwSDSveIn+RXpJTv22agtZkwsu4VNFsx2lLDRfKSBZ6BkZsebkD3Mufw5YO7cBgLk
dSShVeIcabiZKRsPHvlZDRG3Ws3Zl5F4BvEFIQfo6GX9SqqQxnwnsnHfSuvgyDzDpVk8utQ4uB2w
rdBYIpwjrCKkPBDhGE0IhjFCWc7ererghozk+AmsfjuvyIeiS1tNEMcYsO7QYcJLmQpU/GpQ0+2C
LZueVC0DGsm0HpGa0rl1fQMQrVDlISwZY6CNd83yLLs2Utum0e3HUNl5Ri5HPsebYOqteo3xkZcf
lUY/vMLMQkPklb19o8lKP5kktcwTmXtqq0UNdbeAkrMlFdz5JfB8PyovDPjBBT3PAYHDe9SCVlyl
kefe1sHcka+HsH+XmHgJ9rgYioZeVD5ckyVRC6RTRx9nctoufqIQndwt9FPa6kXt55vWmpJ3GTnp
zqWaUR/0Bcb+aA3VmOw8uyVwFmwabiXF7nF25rh+LBsoZECuA/1B1oHOHyIaqd5TKz3mW7A8yuhx
YFMqtyYwVXEPU11SfpIW3lenAY/vtBtkYslrMy+6aWMCO6sxTtwn5qvYl1w79NsVwBuSJtfUQ+Eu
DvCl0y4iLpwGnUMMeLVkN9iBXSLLC8un1pjkPIw0VYhxZmJGI+WYezql84LUFdF2OQBLi0ne9itv
wHmfUQuudLVMzXlWjsieJgg91r6L9WgHKzHUJX2ZcP5BJtryvcnJIDx7ntV9x4ns7LJChss9Ytqk
2TZBG84vHBnhNNDvj4tP32vlI4fPXO8zzw9wsPY0stpctndWZqdiDVlpVO/Y18vq3q2EXPaMJVDZ
rBZBj3I9RyB1qhVNrx7AZQrhNbACDH+x47HzliS+VWtr8rKJ16+jZU7ZZ3MGRIZtyLAv3SOOVPnd
8xLC603L+ZStinTfIBH9XcxAM7sJoRKj6EHvdlySJvcQ4ENdviUXo7hQhKbyQCE2svynE/bwQECT
XUURn32V+uDJAAT1ID5Htq2Ztga7tjF5xtvqOURK9LqsxAatTvzOMdUlONOu8pe5Sfv6TRt+qy2U
E5ruQcLsv9a+Dk5ExdnimEddON0w658lgc5UfGsyFKK3Mm9Klrugx6E0cM9v8lh646niZW9hBbr+
AUFa67xi4Ca01iMbdq84nn8ihRxemcfU8jOevPhmlB2HZMkYdwueJz1BKerus1EUB/vqFSptQsdW
VkWXn56Kujo3wCC90tRLSRotdBh8lByax0eFnJzli/hwcAgeiT1lW1wr7rzHoqbaIB5/TVjaS6SZ
ka53aICm7kdmDSb8kRBjP55sZ3TSm6zT/XFQNG0JjGqyK21gbNCYW2FwqhA92Re09tMFvym4x6Yd
CEBX+UJsAXlHEQXYHfopBzFezEoxuTEatEV6fXxTVI2V3Nm5Q0BnODvJycUDUMEfijwGdZTrQ0YP
k6iOQ2EnCLdFHaYIddzwEg6G7AmZNaiI+zwjBrRL5hsLVX7HzFvGbxY6wnnlFcRf39duYKXgnMCk
KeLc9W0yLf5b36MFX1lTbgjxatPXuqrkppgC++KXVXGUseq+h45RGoKNI8WJGo8RqFngCMcxBGO4
hvNQ9ET20nShZZ2U8Z6+HCmM4xDaCIJd/Cus6bhJWGwI8OmaAA0++vTyw1Vh73JYSQY8nRNygWMV
2uOnURE7bUpTNcLRmPXTFjY8LdkmhGx0VX6IoDoGbe2gKsvaBYW/XdvlKQG8AkI3DXv6fd7wmE9M
fqCGA4UChuAuzvJD9LIbXwkZCdtdMpXJVWkSxUS11FPsJ/tmtL3bhm7AcnGFyh5SGFa6WGGrkpAd
iF8iwWqo6odoJm0DKRvZjCvRWwQ8FQV9qO3AuJg2MOOF7txaXe/RUw21f2eTu8D2LWLnW0k9BUsT
YqHYRwSonWra6tM38iesF2TO0CbIZOl9iL5XYna0bgQTcyrJ1gETfPJTXBc1XayExPQsCVE22EF5
TS8XBaRDFyo0Sgl2baSi9XNaQ9CQbdCZ16pvXPNrwPvd32MnLkkMkANeJov5KmqcOzG3Nh3V0taZ
PPmE9e7KADvquunhk93EY+8MpGa4RXSsfA4Hhx6pwRbZZPfiNjHouyosqZ+vWp+j9mByWAqK0Exe
mf6kAmm3RPyhawrBpz4Yh+npuRKoBy+duoocO4SgkGcbpqsrrQl8uutF5uOqj/H4E4rWdZqUiCl3
3BJz5WCOmlCe+jiIqzbRvop5dkllol9koAj/jo6pyu/QfHpwUozwa7zeguY/3dBEarx6yciuoyO7
EzuXsau+d00YMdxhYrJxcS6FG87J6XwzdeytD3bZ0HhD61SfdT6Wrxh2Jk5JhdW+ZbZTb9M4r8R7
pEV+jDmYMPyWoQLrY9VN+1IBD4iY/bjo/RuGonsnDOCsqcg/JnkT/NSEMdDG76szIPTgRCr3eKNj
kcNC4hN4RFa3boPGtMPHkzBihAUrUTS01ILM2/gvsIdulEGE0MOEskzBfcAT0U4bL5KgH5FxeSjY
XI8ZMGbUaBsKfODnIjfRNdOk6xf/rDwH+f/YY0bqeBbwNpayz/ZtUON2wghov/jFFc0N5ozuprPE
+TZlUJqvTT0TiIChllIyY1VZJ0OtM0IJG3cdcXx/jXtt7vmajBbREfdXqesc3Wvma87K6d0u2nP2
b8mGKxtX3jejcY+Wz2wYjsCE7BGoLXK7sJY2UxN3fnWFp16daBCPaZ8yuR+vmRO3fuM23a1Nmk1x
29EFCj5zhoysHI5mPYU4SH7ZgSqXpiftLsK4Qh1nVrwxuGTDjG2C5/dgjbHLloMu5jmccn2jdTda
yYqMIiu7nW3KLvhjEej/iXW/WrW5pd85lArrEac9cMk08XCj2pBj92iustce1+T4iT4Ywh0buhu9
647zCeyiphovRTJHxPxMGlGRwrqxaYiCuAY5aw/rlS4fXYDEOEYaiuiNcjosbG2JV+a85MmAEO3K
5n3rrSbZUp1XF56MYLjBjuk8kzFD0LyddOYYM+bVDNdl+J4BZJ83SPUMLxg/fHAO4IVi163qLbgX
dOfFaOm1206Fx7jLkZG6kwOV2gncZi6XFdicGWFWHcZXUIgL4OGFDkuIhNxlMDAHBpezHeU/lfD5
ax3UmFsGa6OL+Iwz9AHbijkScdChNeBl2dpzX4dnd6KwX6dV4OX3Sa1gfNBT4/CbjbUCa9k5zBMd
O4XnUmrVWkjNpNQYJ31H0ttvEQdDOTVqS16Hmj4MGNo7S/AbOhta2ONrX3SWW2xwi7TvMNGJhq/x
aYBOY7J+Drtan+hUXIu9Lr52LZTHY+clXoPtVMAW9VfC95z4KD2IH8ciiTXhTxb7xopmMLrISKtx
i2tvuaEXvbyHrbCbfT/Xih5QMxP61C/klmE5HNeoCL2bAjAiPEcZFQlmtiuBK1uC1npFdhocfY2g
/VyBJ3MvpVPU02OMqbdM1hkUKux/aR36cic6UTWPeTSPzFAg3lKHSrSwPAT1AG7GHY40hocblGEO
ydgzDBlLyhsN58ds0ExLSCRJ2YqPmggBtekbjs3rBAbNjG5GxCYDNaaL8STMdVhWRg7V86aEImOo
5/Uo536TjDyTjOGIF88IW+eloADbOdegk3Dq5Y8EtMKtz1N6IH9dd6Q4LuV08SybsrgeA4D3Hd4e
wNFZ4sFQaJgMKNdMzUbO8AOzpkbci7x7/MG0Koo+/Ypw6Vus8BnuYocoyJ1DRzVADpq0afcYeT1T
fbfzi2wP40nIC816UgpG7Rb7qA7wzrR1gE2C0fJtNUBEOCgbC/E2KZPyjJIh2w61rQ/hhP51k5c0
wvoJ685KF5G+skVDbvPS3JI6zWE6lGPbblH4uTt6+iPiL0aSNfyjpM+fu8lP0xssQ2OJ0n6xf5qo
Fj/pGEFuLi3XCP51IJMfNS+M3CwNwKJw6sDCr2KVM+PuMu8Fu663wcbRg40rrLONq52jHU3K0tpU
mS8K2H9ZlhFuDlcDQZFTBN+XqR23AyiW3gM7Fy4QWrvCck516NlX+ymD9h6T4YvKrEp9t9uouUWZ
vgDXqso9OglSbphnJS4CpLnfQZObUB2UPQ0kqJBexP1InH4LSrKhrKnabidrtPK0T/3xwjkuKV9g
9CF/YK8dNJbQjrNNJWf2gnrwlU8iLCLSuZwQuJPsEK5LolIRU1fWnD6SEr74+6HnwHZsOy+QB78M
RfWMsYs1YkpABX2fhnmC/VhAFEuuEu6qOi2g6PD8a9vpqQyWMH5Ent54j4DSRhJwiOulGjeRBZNo
VeLiG0/wM6OGKMaCw88zjEAKqY2jrsDT0lhyK1XcM/Rd2CNbipsqiR78jsTJVT8gakzReqfliGyL
WRiRMOSPtttKj92Xl10H8gk9u1OjfXhG1KTEmzld/VLGodnHUrj1LnRE5KMok95zPrXmqevT7lk0
JvqaIGfYHxICxxXp74uf6B9H5O6pHB44ukdwZyLcb6Cx65HtPALj1PC3tKakg2t1YfRs9bP1rXD6
+WJoIAUEivhwjMEzQni7CeAGPgZU61+1begWsRaoZ7DnfvojS8d+vs8A4N9WpuPLQ8Zwidf1hjzc
elXtMWwoUgPrJJgggfYqKpttLnD9rj2RzWf81gxOwloMzxMGuO8GQZjYIbmP8ge/skEmB8a3iy2t
bNY2e+JMESKGfgZGasnT7Pn9xBkoA8MOxUyWBWD3lDgcBjGMDu3emFvMN1VFlm9NRFSuyEA65yiC
M9J0SVbFBBN5YtuT0nJ2Kubh4PqIVWe0yO63RZ0YTA/Ylcw7xpTshQn5OGwbhulHnSsSHcA/XRaH
SdCJ8lTlp5BB7I/IboZX3x5gcdDjnelk+DPx5w5IWBOKsfsgyLQeq/NS0xoq0XSxY93FA4NIAqKt
avhGpBF6GTRFCxM8oJIBdlpjo2UDarzQJ2Nxh2fvo8/xSqs+TwQml2t0Akymor4dGVMSS0aCs/RV
A1saueB0Nwgz3A91p++cuMyfFOTK4N6aUiKJnWCYCMqudGfEphBVyxkwqEy5dToKfYIV6vgQ95V8
jTySCY9oBnT73HKSgS+QOZHYGBKDNGV1BSt5hV11hCZkEcwgJjs5BI0X/5CRqF+k18AySgb7M0sy
c0KVU//qYru7SWLfO1dZGGZ7xwzEYRm8GnTtxjz+mc/tFdLrLuFAvJKl7nTArO2uxQFlqBM5Hp9n
aTfODRLstj64A98YAZkXr01UpNSZkx/XsK8d5X54Q2cd4Sm04yv+aGMzBaA4BdnfYCn/Kn2OAPe5
l9N6ZkiylOan9Fovuc3GPqHR5ABzIzaCjQXdX+BO7DKCE8CmIDFarAyYucMwLPFwSwmCuBsUAuXC
lCQAK8murRayohdOnUelEiS641wZou3nIbw0FSlN234WKeD4JXLde7Q3Vo9CluP/aSIghWvMCd6d
wPXHu4FN4tHRy3xPYrSqHkiXyr4VRUhndTShAu4RV/F6qa+/HThihFMFLvVNO9aZdfEc2CbFQYTE
xADynxtTPQJOBHptJRJM4gqPnHDKaxJ0QtiAjAz0Fh3IEpGsHqkYVsxxRwtQSyUnSG583lMA15aw
Dln1+fBmMaCMMNl1FX41ulLxFB4WDPeKGLnlOoj2yLW9sWvWIBSV9OXoJs3RawhCsAIdUC7NhjE/
Bn/aKpN+8QjAg/+OkgVjtGl1F0OHhC9Urdi4THMjmYC9qWCC2tKBA8nompQhBX8+k4ybgO+AEDJ5
Jf51cP9UmVKmZMN0+CXFW543HWiJeYhC+5aSskNJmAERZqbvll6KZQMfC8o931sshgMJ+Zpw3umm
cuqduHltqQ65KDCOhM1kEX/oy6OrdNpCiuFsAvsXxo16ujrJqy/AyPk+HGW1d2vK7y+NnR3NLHEs
R20cBqX4X/PPKXGdhEJfLJuBdHu9Ibqdp3Hsa/qt0DGuNo0xsxE7lZQid7Glq/Lecay+3jUo1cK1
GAovO1rtZKuLU3kFAr8wRb9J9iI+GBKaDhPPPxBUd1T2F1ZSP9tjrGPZTCjzz2oMYSbHaVbfAyln
Qw/SarotOwMaedV0Ya2eM6yg3hNmijzDXqoma4vSDlVjBbQM/aEZ3xhMuhviBG1U+3SPQqQlleXc
ZhzAXwQnkfxxSYr4SdG4pY6jffxJLAsHPN8Lm0fRNkm5IUnDPxe819/wXy4QsmckYxRnNI4YrYop
XUkKkAlufpmrc1yG/AGZBpAkydjwwbK2VlPdMe2LId1Gi1urVyX0fIA74eEFLoikpLHnrnqdwHMu
0vrYulVq3bdUQihKhCun+5L1lAEtk4V82UytDhUiHOM+x4AfEWjFpsgw8KfLGqN41VebMU+c5hZx
b5x/KyLEvB+eUkNPZCUa/LUK2m5cp7FtBQ+RhV+JQb/HOQG3b+mo9xL7tLYwabuO84YniZkdGjOT
HtFCVbfO5MEvYuQgvxvyAAMcUoRdE+nEaqT21kIjI6fWoYd/a4kgDb5MSQ8LLB2LMhDlj4pfVB14
rZqOnIrcFvWt2xJ+/TpI+uC7pHcqgSfU1nrLdAwjX9iNyxZTBHHTmrEY5vPOW/SNP0O1gD2y6NuC
RB3NNGimDWK2Gb0dxjhgTJ/pfUXI6RjLchTxoSxgzHIppUo8GTrtT4mPgunIgraoCwnudQgHxwpa
Ts4VY82MkEb3PlvcYl0FAoUlx8ao8F9aOlZU7VWup5900VHVUn/OiChoPVYpLUkC0KbhyzV8w7Xw
YvoVZurb5zSLCm+d0xl6n1mLmc5aKso5h83Tc8sR+yFbBos3K6rfQCZ5h7oS/XJTS/y0SKkLBkAg
NcIXT9gTjY1FpOonlYaHl44pl/OURbX/thAIEoY7x1kgtEys/jBdtEhBoHlB8lyUZRjc9xYKYQJS
wOO36fLUi4Rff2M7UBdevCkT0dYMM6RcAurqontk20nQX+cQHd6cOuT1xJQTfWOJ8d/bedQ0X7JF
BFisHO9BWNLYeCPqYaC7li3oN3LPe5ypEuxjRxDKR+n3fvyG3glY3SSblNBwP3AvQxk42JbqlMIo
Gr13xw5xMfszFl9OrTJ87kCz+Y9E0VJz8eaY7/MwgZByhX9D3kR+bsTVAUDDNHvjGDsfaAVj6vRd
1W3J5waMSYxDB/QNFcN8m8u5ecO3EU9PqZ+NcwOXwuGfvHZLaUBywP3sGK1fjQSKjDNwRECy+gqf
X5E3ertQN+O/CakI10tn3PgrAC96M83kcp5EYkpGdmmnqr3TLxxDATBW+yjuE2YzTa2PwuHoiquX
4ReR4JPy1sXY+nckgnPwxpDCoDktc/8bE/DqsfecAXqKzId22HL7LfumMHpsvglQTtbLiH3dWi8Y
0K6htKDlJyejkixKbQ2kb7hD9FNzPs2OzUC6kOP52IlobA/NwcUvPUBySHOkWqZNq3vf+CPmPOot
S/6iFyVxmluQLKpLhoS73AqtsUcCQYWHjtt5ZMoqrSx8cC1AfnY8keyxtZa29i9h0uBw5QwTrJl0
AnWB0gahLMbCZ21FU+nqthrtEjm0z8pMegYgyjKguN8Ei/Q/FyZLpHPzFryETtci+0ihbGPvsIhJ
5VToZOt2yUezoTJy3B+mwE+8hpTNsBjEE1ASFKxxzcgJPsMqsjEm0jRgUvbkdhahJDXD0C3WcqaV
o5NvJUS2ntGSpg6Au4YExomuRGJtdzhj6PKGu9HFMz6Aq3XXLkO5ZyT7drpLOJ1cB/b27H8vwAvD
AQFeWuyYTQf4aQn+PU1jWbzkXdMw/Ej6OUToeYW0UuMiMNxFHFAxHPcAc6AnhtlHzwo23fupcdKz
SPq4a4FcVNp6qyCs6W9Vb0BwdiH7zgnAGmLBWvC/aejRSn1eFL2i14jD870z9Xa6rDwXVdmXbauE
+8bCYsBPg+BbDrgLOh/IDj/xO0+NWN4wL6gQTFKSR/1TSUbkEyPcKSQwww9/gVPv08e69j1g7ggn
9pnFPeRUrJFf2Q1/ywfpXoLECTeev88dadZRFjJsxaXqrvw5RBKu7ZASgmEFkl4Rhslt1YflVxb4
hjaAQMuAezVWO+UPdJyuU/D5hNpcNm9NPAVfTPL88vvIRkFEKDJzjkdW0DTPRRC55ATQCbwEsqZB
kEJ/Yv9w/OU72LAKjx4HO3yGxNCTUFSx6MgeleytmuzxkC12dW6iMeie0R5N7uUKLWj2ndPBUNhU
fT2THdMHrCNehIH/iXCqPHpi3ORwTTvFAutaZBPtZ2iYX+RQUY4mfhcxZkr6XW18fV97Q3p0dFpv
a5HYPzQuQ6z9GAVQx5FiVN+oxSGVjOYYerGFV3KHbcK20XTFy16UBUVQz7vhT9A2CK0CJRPTdgIX
YsvlsbFQfW28XI7vRZhPZp8SUzoD5goMCRluQk9iDYC/IHiSxQNeBJkNgTMt7wUDMXSroliSGVcG
e/ua+ZS6ck45YawGR/rVM8M6fzmG+FFTip7Zh67HulgfIjk0jJHm6pbRZNHgEJKF+9lHqnrxrV54
QJnmUS7ogCz+xa6YhwdVNP0NmiJ9IB/JwkqUOuguihEywmy0ubb/C1hKphiWN7erYghl9jS+2diz
JX0m3Kr2kPMIx9xX78BhKSSCsjBPDJu4x7nlJxYLmZG4TUlhk1iE80SUT6EBGHOMWeJQbvYl5+tA
sesjiKXHGMJDz7YctxbkGMar3HWKKLjYlz0T0RBJtAcNH7njIVeTTHnvh0Z+Q+xZJh09h6SmL7As
6Djdg4f7gSsksx35jwhy49ulzbMSzoI/WA/D4o/E19VG2fdTLTr7xFqGp5EqrPloSDp6SG2rCl51
1VvIZlyaPscocJxdjS/klNtqvvO8mfmsFavbmdKqhR3CPHZNP875Sa+ljF/I3lheaktzaqMW1OvS
57Y+koUZv7RMdNbIciv5kznEUp1ISjXnvCdFaQ3e1jCTSoidwtlMjsWZgIX0gX0BpxQlgWttY10b
JtlJjs1y1+Z6wVEzxryi06mGjgjy2aP/S84hCbjkhgsFzqWtaJIna5FxenDQuwyR7R3SzlY62YS8
nxx1c9nrp2SksoSZsoxU9+5sPVT+bGF7zq9t7ZsFdTt4sQTjEKFZRg4fAsJm+jy3UxpCG7Rb2hJy
NLh28H3RUwb2xMWtgWRVe+0SXpFbq96rmMnUPskvRBdUTjAPF7wJ4VL/0nbTD7goh2rG1YlLq5vo
XpbI6Ip5M9RRQTQ1aOSEtPfAYszfPscuVMTXzi+H6Ra9jlWFPw2H7STYMUvjBUOCDj4o3Ps98mfy
9HIcxnfUeguhK562TZjB1YBLcSA9BieGnKk+7+js+8umL53yI25EOewTz6oZJona9fp9wkbW4x6c
8CsVa52jKHUPjI6i6Fs0eKxYh5mk2LnaiQK5nux+/f1v//N//6/P6b/Cr/KhzGaCq/5W9PkDWpCu
/e+/C/H3v7GsX//v48///jtlCEBSqUHMcGoz0lbXP//8folJ9OOf/h9uGuYdZrDqe6C6ut5Q+Yz7
zM7Em3KoJzAfYhvHx08Ee2ubmeql8ZniTykzrhiV0p8/jf7rh3E0rW6SQQwWU2WYpv72YZjkzWpk
3/+WClQfG+FV5l1gsem2zpDP+Z7YHNzJdRpxpPgPrwwjQErH1q5yyWhwzF9vg+MxCbIia3zjrJju
m3wmhEeh1dNahTf9aH2KoKj2f76muP6l/3DvXWiCri88Oufw/TT3/68XRT1FKwmVyoW4l7G99d1e
wQjtPJmvmM0ygIIYRgLBCv+UFA/SwQZL7IE0GbuzCxaMZJCeeUZelvZB0axNaGI1PYcC4lSvckmL
cPN0SqrhaRR94J/CnMLm5s9f4refzLWN6zGKlsZzPARXxv3rd3C4QYsMB/syazGgUqqmD9CIw7Z1
bFBoLoea99lxwuOfr+r/dueEYwvHp2d2fVCkcH+7arm0aSQDVT5lZC9jgSz8/GZIMTrial66NU1h
zayZfOFj5JPF8m8eU/kvru562uNpdTztGu+v37lHutu0rV0+BeXYXdLclU9he1UNA7/8N5dS/+pS
vnRc9HnKcMW/Xqp1XIuxgFc+tR2VZYEIZI23qdn1qZl2jbb9lz/f2N9/TuF4PJDIDn3Jcyl+/2oS
flA94ca4kDGKjSIy12ELfYw1OtPiQNuf6ZHiePznq/7zDeWqkja+JxwO4d71z/9hEaLHwRdlBHcp
U47oq8VSP6KWDjazM2v5/I+vdX1MlfalAHErfruWTdShxEYXXFQ0ws5wEzAquOPic1a4tf2fLSsu
t9NzPaF9R3iMW9X15/2HL+bhSVe0rq8xUFe6AHTA7/PVHASZyMFOR7FOiGgWi3n75y8pro/gPy4t
/+/CvuJXZB01v69nhL3EKZqc4KJDf4Cb6IJcDumzEKbekkQQj0vzPVfizbumMa3TtiNRIgCe0bDS
KjwYI7VcsFwHqPNQits/f7p/fqjZ0g0rn1LaCHACf70rdVSFYwtE4zIDO5xXUa7ox+Hb9s5FS7xn
nJX125+v+PtKy+3QVL78AjaQEmk7f71iRJm8+JHlXfi9xJtb4GPo6Aag01aGNj40q4OnLIb32GC6
XUwO8vrPH+BfPOEslILPQVtLKOe3D5AOArtKH+qL6ifnmHktLaQqCxDjDv2/udTvW/r1obvqglhg
UbVJ9rW/ftkwmQKQ8JW6REVkNhX+3h2qbIpBpvn7IqnOFUe+FT5cdyNEgJC8LNEGNEt++PN3/udF
WvLrSj6MzTe3vd8e/o7MHvwEk7xYo3GgGE++OFZZ9o6rnyN+CWB3yOx5g1c3/v+4ssd++n84O48d
uZFmCz8RgaQnt+WLLbVsa0baEBqNht57Pv39UnfTxSqQ6B8QoEVJSKaLDHPiHFdwvoTlLKymOw+1
a5aG8RnEBwVQxRztw0ji6eTM0HtSjfpQZ6P5O6qc8ml9zvf7bPIk8RxiWAwdCuHbtedVcmhbaNTP
Woz3qsZDMcI7Fc4HPWr6f9bHur9Glm0LpAgNjSqracv1f2VckBQvTHxk/7MAzngSjSuDuNA8g45u
97kY4y1/5e5xsMFW6jYWjaZoof45eK8GzMBa9I7IqOwFilo+IV8Z6xfYXhXSwZFv1ierhVs2Q8gI
HqspQMgQzU5YUJEtnD+Si56/RRX5dmpbuZ3u7aIr3oVRTdt7WYbxsxua7oc3rZBlAWXXYCXRWCFa
KayFoembqatnX82ftDmfL1CW1ZdCydQDBbj0cxCKrau32BHG04VmsSUqwmiGcBa7LwAbIXifVFQk
XTSI84Heeb+iDukMFCkgj3dO6xNUpd14Zef/jIgfaUMo5nDx7cWIPUiJAuhS9UTtuH1xDSU7G4aW
761QjNdIn/W/lcFIUPobAYKUWZucZ6rVB0HMcjQ1bfy68T3yZt19j42XwIGEWtFanEnaUQJQWTA6
gZTJsxDV1lr/d4hLP/zPLym7XetwlDRDIo3POVAZSKOnRPliIEHleDp6ti//wwcBPnJ0HQIjHEVx
e0koz6nAJVu2JMjSfg/DN/AEAyUuDqcZiw8IhAIiJhkLnxJanJN+MjtF/JeWNLUc+sygurj+RYtL
JHdMtV3XhYkaHBjG4vaDXKEMOPpj+6SS0z/phqZ+QcMolYQVJfzus/5bqGSK1gddvH9yUN4D1bUs
4M6aWL5/SYfEUUd+46mCDDvbQ9Mxu+8CWPuCA/U997uT0+BKnqzSEZ0hr/0VJdW+3jismrxui8OB
F6vTnYcVMTV3YZabLkUaqAmbp3BMp2uLHCE8pWL85kb1M66+AadX+KFAo/jfTFZqCH51HqeKZLmF
SO4FWSx446nqjDD9YkZQ13L+C3rYngI4n3d+aEVfJt22L5GeggbJyC8Cnv25vpLLK+4QMLN1MFMa
SNlxxG+3rzESoROzp9eST0fWyDJh0rGjD7yB9l7VdP3z+niLB8VyHDYMAhI8JsNBRE4agFc2N9Tq
0IblXbk6jtsLOk5JPY9UGauAxrtdmk284G88oY4jvTKeL+apirvgyqJLgUy/03pGK8qLTb4bbZcJ
8qTWaPaWWY1HiB+LjcOxPKEOo5pEAfhGpiAYXhoyx54yIJ8ITzi2Q90wo1XO/GClFEsulSjr6QT7
mKJcx0YtW8r1oBr2cUfdZ2Py+v2HuAL+E41X1WTBjYXByAXAnprGLw8tQDG8o8oWtp8zgOUZb7jV
NX8bnWrRY9yR7jvAvz0iDu737Th9tfvIbN61lFvFN/K6JukR2I1F9H3QpSwSsF7oP59jgH7J5wp6
EP8gqKq5vxoDFtCjCngfExR2tfhcwiAb7oO8gVcEddAMOLNjtSFuWjlBGYT7Xqri2sBThIJTZoxU
TKe4UGQEGonIG7qs69HqjMDZ72mWUoKv+gDp9EsMyj79iH8NN+IIQ3an7RAKcbLr+pm9uyNE5q6p
6xxbWxC7LhxQDche5EcAlKwmpzSa+IO1o7YINY82l/+SUXE2Nk0ejteGhbNPOU1oKn8czNvCsCQN
feTIzmWeGMb2E8S95RfHtYONUZaONXdRDkNQramIIdqqNO2v7mIJlUwM8jzzQGog2U3K8FobekAb
DZUYn/LdVckgfETrPXwOSu0ZonT7bIdTsuFkLhxr+R3EkybYGJXUi6stbNCY6HBvIvvgBa4xvBhV
Gp1yFMi9HM3FfqegVoQifVF6SV9VW2sgj/9iqTVyUhZ5Apvg4k9O69UaqLAEFmWk5h5NtZKwOp6f
MziVjoM8hSPdHVfAPjZnN0mOAlTyPiUh83H9fN3bRBnZ6BwuMmcGOdnbfaAe78QW+ThvnlQ4tcCF
wotHA+7V9aGrXh/rwVnWwLYJXk0AvRiF27H6oehs5OfZ85lGRQhXR+u97viTeQriIfgLdD+6Dm8e
ks21YW/Ej3L05RMTN+FYhlkYeo2BCJLRN0/0EoKv7wCYmRqaJ+vDPTrWsEITJ+EfYPeXKeBaJFNL
VSz0BivlQR2TGkvnY0bGMTlBPtEd6ByA+WOKy3eBT5VgclrYpevq18aHLF0jzrWB5ScfLbjEPHi3
a03qkjkixuKFlIixGzjYEPbC0vOLTkVIpxNnsmBWpnwE+DjNUJOn7F1JDbH+KwIYWvouyZ38iwaW
w9/bThO9R94bcQUUh7VfMJ9O4rj+xXceDV9sCtsib44Lbjli4e72xgjsoQ4yDypabb4Ooz06Ht1G
Y/K3gabuvKvQVdN/jA1wwz0hoBYdrII09252TCX4F7SdapC4pPsCXLRbz5ayoyZj6odadQMNkn08
4tiLI5RAnmewVP2HSrWhTHAFZFHNPvM7V78UuVEDHQIRDMnp+gQfnH4CKHw2stOWReC32JGpEPTe
NpEHdeasA6dGOdgI7ObFnDWneN9SdfhvfcQHts1i8yFswrbo2jJ5MVqxRi5cSbxhcvsDEk8mkFU7
8uI8j06lrjXvGj1AcrIM4pf1kR88IpYO7SqmlTeE9+t2rk2qIpBVRbFHohsu/hANKAN0iJt+evs4
toYPbNCJp+MG346jm8D1VdRKvER3xmtLH+RenZKtN+LBXZLJNVwprBdZrcXOAbjWh85NEq91jML+
ECpkLI4DcKQvWqBRexzRjkRfohj9jQ1UH7wQXF3qSbahkXpZ3okBUQtWzqbnVcdN9nPxA6XllNZd
eJxMK4BLbIIAKrR7+GXgK9hnxmA/ry/xo0PEEyEs8j84ltriWs6gdtzWKGIPHamUHJ9WnFv4kQ+h
oyqHrKG9lUYqYx9o83B+88jy5FJRo/Yv3Z/bza1LQ59qxY+90tLrYzJABzoBOX83jrH1e0QSEDGO
oKD9xNVEufE23z2LLrhiMuiCap4jc423Y4PvDiKnmzXPouttX/CvPs2aD31gLLKNKOjudCE0RclQ
pVZHoUAXi9NlArzIm0poHgrbGi1zqGpRsnf3qKDDjl9qNM7DHfFWtxJnR46KAwYIn2zH7fzqFEz9
JHTbS+H7eCIagvkKLaZdPrfRuaVAsbGe9w8jYRDxCG8wxVtS6XIVXvk6mp21MnliYt3B99PKiJ57
HP9XWUgXJBNY+zzKmH2ZQ/ge0pRBa6J2KkZ4btYP1YPVBuVmk1uicKFjiG+/w7DixPAD3/CatnLP
TQv8EgqJ/GDUti41vMXXnFayjdnf3SEmr+NqGjg/gkzOwhxGPjSao/B1L21iKwRh280gWgbc6p2L
h+1BigiDtW1m9qUGX7qx1w/OskuOgIwNYS9u5uIGQ/NcZK4WGp5Dl9dvSfd+bvsefnagttCYrK/v
3SvHVCleUn0mzLZJzizWV6g1z0lseqY2V/Ff0NdBWwO7d/EMSiuBPCNo6D5YH/PRnsqKkCqLbIa5
nOCs8MhkQY9bh0gcLSpVfPSVwv3goMdyDiQXHRDZLD6sj/poWf9kEkzQrFiJRaCEcFEJmqM1vElk
uoAuq0ERKQ58UrVqCLJ2fbSH6wpfJfeVQ0vPzO26ZqndxYqSG55RYoZaRMf2lPHVUxROP3XYFr31
4R5NjrCAoiypNWqY8vdX17Wjwy2CnUqHSWLK9q2GIhksxsoxh7tgIwJ5dDnI9eo4KDZB2DLCrdRq
mA1qzLQc+sbeoLMBtuU8PuV2riO7NtUvYu6mA8lNmBvXZ/mnQHkTgcnkjIMpJA7D6xSLadYQIwQa
RA2eDjN85oB3nstiD2XOWKPaB0Sd1pipwRBxahFWRrjZ4OJW8RxdtDluIhjZffr5d/zfGBJPeAAn
cZpzGClewFv42gZA4NEhsGFZwJSSgYUl8nZX/Nb3gzqiSXh2gCX2wEHh0bCzSx4T3KDGpGysz50b
x/Lg+FBbBI5s457fjjcDyy+rKYD9PGvbf9HwROPL9LMND+PRWXMoJlJSNF2CrqVJbp2xEqI2vLao
2i9oQGVPbQv9VNTMxoYhvh+KXBRZOAzTnyLmYr+RTjBhVkpsPOJe7P2w1Y5dZUBGHfX6htWVhu72
aDGUzs3BacTbXxZ46sCMMQyN7SGQoQH6bpSjrUXtNyDjPfqAmnMEW+8fJr3sDgiq1Rtbd28TGZ60
igyqKNi6i63TYWGCkSJ3vSl05ndpabxPSph4Sbv5u1QHiKiF8AusX6f7m8yYYI1szij++DL4hS0y
D/pJslmQvvss5hGeNXvQUeO082ezQGO7GXoaswvl1/rA9+dUOmq86aoK2EJ1Fu9r4wxlVYEPQiU+
s4z3pdHA4A6fc5V8Wx/o0fmRcb2M4ghS/8Swr8xiD9lXNenYi3DoB08DivgussKXWrC06yM9Oj4s
oyEzuQLIyuLRTsJWRJMWOF4Z1gqYNqtFezSq4yd1GOC0S/Kq/5SkdvZ96ET8m0SE/tbQCq9Zeiyk
aiyNzPniVpINKBUlmywPSqn5gw9/IUpLxNFvtzEEiPiiDjcFd2GJU+tj21BsGBW82JhrJHZNQEiX
hJTjm60M4/B+Ek5oJgZtcUZI6c7OXNqWh4Pt/LCNOX+iuagmchT/rm/dvZXGHaBDUwMKSK3eWbhA
thGic8699Hg7lKMv1OxELdP8NtOCId2ifGOnHlw7Fe8SQ2PZ+n2ERsVHwsSxNDSQZ9+hUYoPBlnV
PdW57jsdGtkZssHuALRsqwr14DqQpKQYRo0SKMYy/C4iBAiRTrO90M3pxlIoc01tmhy6wYnOb19U
MpQW8REJRGO5fWGs9H/aLz1aiKlnBa4yQUjdAz41euhXFKQM1wd8YECZlgNwkscWnrbFU+Eq8FSV
ZYxNUQMYnnvz2pnonbqRbkJ/gmbyqPUbQz46OBTWyQVTZCTmXBwcIpOhgqVN99we5u8AHO2TodHC
IOzCgHYmcTdszKPtA/VA+t3Cf+VhvH3e4emexaRXukflFMABMAwoyWZkUgbn1/piPjDQFGoJpylY
4m+JpTFpp7EqRa97c2G6f6l92B8ccyw2rvijiwDvh0nqyZWwAe12PhZIrYK+JZxWJX2p3Ez5hkBB
fgj6gsyI2WjNHnrIH4VVjxve8oOzokkb7eApG6ZjLow1nPoJqoE45yro33xHM6z1rSncvzQVpLUx
0h1Ry7hvfU0fnBaNtAGPkMT4Aoi6nS1EEnZY9glhHamxcxskwcFwC/9rB0HJoaJDM9pwKR4NCDWi
sDSXfYS883ZAmApo4x6IYvu2MZAwj/qrlmv+FbWk9OSazcv6/O7wGFRjSA8Cj6Fmi4lZ4rxEXE9m
5Ha6B81PuzeDGLobqDoO0TDQnDDiD+z6SId8ozcgyyz6+n0hW30G7jI0D2EzbCz4gydZI4NBtYgH
i3TNYpdtSA3Toit1Dz1qWtj1OpSqJg2qovXglqeGPoYLKvTpZz+tzHfwo4mtqtmDCwtAhWwNIYBj
6Euwn+HPjh91tYY+z+CfI6rq3ljVzTGsimBjsg+OND4rz6WsPII6k7+/8nTgEtRN2BM1L84c8USr
CTStXWd9K4h9fk92PL1v9V6c17f8wQoDsaNcQTyI0dUXK9y6pt3bo2l4uYBdGJpzt5sRq4DPhaDL
9akBQzL4HLStWu4hjLefbGMIu42ZG8xs4bjzmoLsMSmJyfL97czhoYyh8SPoAa0ZfI8aqQDeh9r8
9tsEksYkrSrL9UJbvC9FOsDJV6iEvb5NDQP+uHNRoi0vEvry9JyK7/raPjo7LsYX2Ap+pWMuHhdU
mAc0bal91Yqa/TsqhuX5Rq08FzQgbLxjD4aSBX9NRvRYi6UDBJ9foNRGaniCxPge5tcRNc0WUudA
CyFUX5/XA6uE7wEeR4YdOq7B7Xa5STz3esmjmQFX/+r2RHI7ugCRftIRlkB71nX8jSEfzI90LXEV
l5AnbVnJoS8m5jVzNI8OLvGuLsySbGIDn58F1+n67B7cCBJ32BrpHYO1XjxpTYTSnB/7aE+pEqtj
wr8x4Pyo9FdGM43eej9+V/TBOg0wGxBWTubn9Q94YAfolHPIH3IbqEMs4sgpSu088ksaLIF4KzTJ
6xIMBwEO5BvaqMJVBIIn2dOe5VQbN+RBzhhrS6MT0GsCIVI0t1tLJ3PVVEWY4gWZ9kSzoA/1nLCQ
hJrRB0dRTHFg7IvC5HnQ1HhPJVs7OnPo/DZa2zqur8MDq2ABRIQmkrtKAnmxEcmoCCJpkTwBUFB/
czKyfZnG5qf1UR54MDej6Lcz7mEl6qDsT55MEfsHzR0NtEgCf9c6WfGNOsnnOSprr4vyLVD3o23m
YbG5SdTSsHq3Axs50E6X1vWngcYw42mqIXP46gam+oXSb/qjHQXEgLaa2uOGz/bgLtGLgRtDDlUW
DOXvr96ZuFU0C6rK+AkiiPri5I12jmMVIY0g2nq/76tpLoEsji4uhY3ldRZ72A78piO/8WTXqYHC
C/04SAlFWYboRld2bXlFUrDzTwHalYgNjznP/KWqaDue0bOmr+i0vtv3pgskJeUlWRTgTC29Ypye
ZPanLHuKcfsrdEvrKdqzROqnqTSHD12bb/X63K+2ThCFsaRdA1z7Eu1Bb1RgCiVGJzccs3OeiuhY
mVlzAPCfbkzu/kTpgPq4KxKAhnO8OFHoxrZIH9HcFltV8zNUoxxuT64ovD55S+d5qGUHMbnwKK4v
6oMpSkAhLzi5BKBFi/egt8ouRtzW9yCtgjKVVFf2HkmqvNiXSQLwYX20+wsrszMm0RoYbhs7eXt8
dTpX0UIBbwvVrfOcQot29MsOARuUx+HTnbqu3WulRK6T4vZ/rQ9+P1VZL6Q4y3xtDSfidvCCNg97
QBTTM6OMrF7aTZL7M31Og6ja8B7uzZ8MbEASkFGUSKGFZwZAChY7RIK81q/ImZqpdh6ArxzfPCEJ
/8Do4wJqPLG3ExpsDT5fNNW9CfH3j0MJoRsVfvfYI1P59nNimrxogiyNLVs8FotnR3ZagnaaPEiG
8lM4Z3BSwwJOo3KyVf57sE/ETBI/zz3iEV0cyXjIFWQE9N6bOjv6ifZX+jGPlfSgzHO8cR4fDwWp
nmPJormzWEEUQkoB21UPTWcxfoRSJL9ohZEfoRffwkGr8mzfOspE2jopOyELi9oS5EFrrwgHy++9
qm07CyZLs0fmdPS/FEZlfhe1r56DEFTbrs5IYlgBT8qhzLThoqWI0WBVS6RqEeVdP0P3RtWkjUMi
bXCr7btqgtP0SBq62QAfwpCdYZ2tj1Xiog/jOpgAuL6P6+Pd2zleEkJCXDRGxBO5PbNZjVadFqPA
BdkBtBraFBztzk+8EDIZmDjGMxShxnV9zAdzlM6g7ICSltxcOEYdMI88hZ/T02Hz/VsB1PxtrEII
NKGDOKkN4nnr4z04VXgFLr28tIrKnozbObbuCLdOFnVeA2m0l0OOfCWlP19su1HP/8NQQNoBRRBm
37WZDGlZVqDrWsR70+q5NQP/qisBuqDC7/+HoTAzMo0PGJHkze2sUATvYL6KW2/so+ajo6juGV9X
/UqOw9lYwAeHxCbvDISI3JRNX/btUBEsG6WobGZVjdDPK7V7GWwUXu0wHt7X1QRZ1VxsRdMP/B1y
bRbJCrKJNG1YiwkGblM7diZqrxhmsCwHCE98LqJAuubnXKu0MfaV32poq4YqmQzojCXLuZ76/8LP
UjYf13f2waHF+eJhBtFjkdeRv7/y9LouRXy5LgCDw/Y7fWoRPwiveV3BSUeUo0CI2hl+ul8f9MHJ
BfVJ47TsXuOiLhbebiYyDbPReLaejecJMbBTBBfMxVDgT1of6tH85DoTh7q4l/YibzAgtRgKdaop
ZCBTms+Rf8zVPL+2IWSVIaJrG+Pdux5kGmnxlaUoWTdfPMla1xM4hmbtuRgAGPrpdJ+Qz7iUefEJ
2aPo0kgFMWh+mo1783CieAO8z1yaO7gFpIX5pKAZ7I2NGX3lOA0f6TgxQSwnKfSKZX1cX9gHcSAp
anl58H0pNyz99hhvo6zakuIJnVlAzeIE/fQUkbP9NLTQzTQ1giXBFDlQTGbzSMiUBf8ktZL84JOa
Ddt7f6K4UbQbAeihuZtEyu0xDidIzqGlmcm8VUPAxvbzs9sn1XQWjVpsHar7TZb3F4OB50VQuawi
92EdT0ZaCU+tCguWjARu+AP9RfrLBKP4V9eCgBsxrDg51F1SbvQW31st6gJ/atiyrEtb3O1UQTOp
ExRLwqNIUu3tJi5/qEMd/S5yBXYZVyoYm23s/Fzf7gcLDB4dl5rHVMO5XlitOK74lAGx4ECFXM6I
W+dDnmnNwQmabOMkPxqKlk/p2jISvcS3E3QaswoNk/TUUCT6j9wepyvkKZAQCkj41mclw51bZwl+
EA4NMYJDx9oykRPwVEqe/ckLwB+fKKaaEDnn5iUFYHhBihc4QKO4FyUuR9gmyvy4PvyDmdqoubKd
vAgm6ePFTKHlzWSjqedmENA3BCO7Aa2SHexy3YYLem8eAG8De9VJ2dOat3ROGqHouKBJ5fUG1DIw
HEEviGrTKUMyCR2rOjqtT+3ReDSlSlQHtAcE8LdTq8kCoVo9lh7iLIZ21PJBtc8BnNF/ZSUX+anm
uhQbb9mD5QRnwJ0E5QAg2NJuxwQJiy5giCZlUOstXHKpmTcfW9jyfpVuPaRvbL116ILG69INfHp5
JRajtYgkCiS6cy9zhzI7z5Vws5MugWDv27wq1H1BxnfDzD1aVfBYst4qyR3++BavXmtygmWfOmSh
E/ThDpD+J6gqRsh1WeW/ueJuwR0eD+dIrIp8QJfnUx2lBJHrZ15d6c17a27KUztqGU1YVXYelGaL
Q+Cu2wDWZcuQhCcSG2/SrXG7g13u9jbSxvMVLZlAcy99jTua7BwkTNITLLC18+SQrBYvuQHDE/kf
py1RCa9n2KG/d8gEqM/D7DioXFtapHxX4IUqT3oPa+9REXTgnhu6C4J6H4wuotihX8fpR7WLbYjl
C9ke8MNxAZZ9bhAAhv4tCiGPW78W0id/bXCo0YHdktANKnYObuftBBMdBdbRmvyrEKCOYl7sfWhN
2bf1UZZmjWUkymQpyRyCrDAWTogoijykFVy/ot7V9Jdygnd3n+m1Bbd3BwtuHqh09mWmcwgBIhwH
Zxw2LNvy5PAF+Fz8wWbxROmLjVQ7aJGt0TGuk5oWAVoDOuKoyCaHQfcctyLt8p0sMooNC3DnlGA6
sHDYcor1NiGnXJlXF6SukFaes0C7osbUkgyvxnz4Wpv1EJyoUuTDx3lIBufkK67vn0rIV9AhS8sk
eD+U1CiOIUT/0QY88M7h55twt3SJb6anjJaP228KAysAZVxO17SszF0RBPXTSGV6b9J0tEcrEukg
OoX3DiJd5ECT4FyiV7eVF7jfEInyJinG4SNSWxaaVPwjJQJgfB04L0fbYUAU4kfPtttfAoXqDQ9/
6SHJOcucCqecDAsbuZizMaEYlWn9NbSGsf6YZG5Kb1c4wUtzgiA6jNBArIHOhnsk9KKJkjEKExuH
Yfkc8A1A7cjvqAJ7iUN++w2w/0cIkhj9Fb1B7T9rntJvaR2mz3UTbmFE7q81RSBsFt43z+wdLcKM
bKJoBrODajC3Ee6omqNFFHtav9YP9hCjSHyBF0YUsUzeupmZg2QY+mvfl9P7OqU9Gt4PdH7SUewc
OAI3fIYHmyg5bHBR/j+fsdhEN6bPNVfn7qqze8PXPimIZrpMp5cL6cjMSj0aBDUfuUnUqHdB2hri
0/qMl74u5pLoAkeQ+8yxXYIbrDKx4W4PmiuHLEbvITbyKT3RnEjzTVLZ8IflStShK5rpCLNvUVPd
m1FeIQrtKtUfDtHSmBiRG4EgDsZrNhixhxpM580D0rdji4hOo6ThISqU5l2dx/pJVyNlww9+MDxv
BXVhmQWBLU4eute2DCHjQjM6H+A13P67oOloiJuF5iM5JGozPEPJFQwklwGFH+0x0QwwpFnwZX0L
7g8BaEOaRHA3DBqel+1qoV3ko0z3XmfbpzuU2wYIu6fuNIeJ/xPRwOCQBGnnwtpltVu96vcnni4f
AhpyeGBbAL7fLgHcfCVUN7N7HXsVvSBhZu/iysk+9irUj5XDqOuTfTAe5X+51gxJgWR54qG77cN4
tK9NUiG2XOh6j/ppTStbUyqEAE1QbXiRd3gaklzMTuJyZScXwKHbKaqlnvk+ZvGqt2RiPqLCPhfE
H2KiTG5Xvg6NZRUW1DLA00QR3vMUAU0e677+SLxrOZDSQn0B4UfshxuR5qPVcCnLWbK5Abjy8gCm
0ARQs2c10KXwlGD8CoV4dfR7kbzPSiV6s89gUDCxaNMD2wogYuEbDXlstwhDmddgjLNd2NIbUgST
dVQDddxNgh7U9c2+v1/A3shgEMvThYkLf7vyo8G6IlgTeF2BvsFuLjWkSumOV39ahZ+/q3rTQv5r
MvoXaOERLHLRMMkv699wb+AwbowPFB14Kn7h7TdkFnVlX2+Aa41qcekaFOWTKExRbiBjkgfQHqbY
pzdWdzlyVHclkAggM6WCxa3CEWo4/hA5o0KuaLR00AN0Nou+QyUxbdy34lH/fzjIJxmWUHeJw8so
sZGgGAIPRj/3kFGxPbuFnZ+gF9ji2Lh/8uFA4qA6ZOFlGWkxM7VMSmSONIVEuNJcAXspuzyzku8z
PvaGdX7g1mGXQU3Sjwf+gDjwdutKX0dgVO1QczPN+aQnKHzmVjDvShVO8XoYjH08QpcKzxya6zQj
oc7rhqf14/NgvgQSzNPEyScTtXB3/VQJRNm77rXtuuI0DOYnZ5rjdz6AlMP6SA9sAXkS3mJJeoFB
XpipKHXN2YTd5tqzHmcny0W5q3UEE/Z5n9b7NMjoJV4f8n5ycPrgrpILJqJnfrcLHM0GhP2DAqXa
qGrvAUCYtOmr1YWmsnaDb+LBZspsHjknWTmTRZzbsbRgyNQAcYXrXDaTfayqRvwmP6L+bfUJeilx
lrYQpViV2M1TJ97PhhL/hUigsWGS/hya2/iQKBN3i1KL5GYRi7RJnLW5O8B0jCZKRG+ZVBhXCg/i
cNv6OqMZMcL+72ewiEsKmXPrGpXyeUS1pHpnDiKp/vMrZTI9K5oU6/OAmikCM3WT6T/tuLMC5HMG
PeSt8Lsou47aVHYnVx1yWJSjGrGhXaxpCG+iEYgS7w79nGj+jvJPKF5CFzmC8qzWVROeTCPpQdDT
3aB9F2i7/YITCzFEBypv+5gOcZB8dPIiQ2cPoowtvsn7c0iXAC6RDYsO8cxygcpibnU6yqvrWCoO
cvKwiweGrXguKH5wG+m39TN4b58hNZYmksqIzhO92I9cLzSWndWKmtI/oz3/eR7a8UKRJDs1E+Be
MfrjhhNyf+5xe2mZ4cTzN02xt2dRUQwksK0EZlcUHg9RTYlN5Ka1EzSeHN86PbBT+Fd0koFrIZt1
OxRil1keKll6HatJ+2YgaBEc2sRpxr1va914LvsRwPJcY003Rr53K6V55qEHUkrefolkzdwgq2t0
NK4WtEAjjeqBAIqiBGi6UEdOTo4RIShZ9Ui7zli405vnTf853ASUM1nmZSQVKHpVk2Ybr2af6ZB1
O/aRsHgE0jAhxZI686dctn2vD/pgX12qE1TZyMPy92KxO3DTTaEjU21rY1hd+py+wYvQihC+7Obt
jy7pbB530pPUwcnd3e5sFCAIMalNfxWVMI9Wg5I47o27m2N9K9dzd0d4A4H12NxLgAfAbm6HsuFx
nsYibK8lwEskNtPqiADg8DwGQvXyOE2QWU22AKZ3iynRKDKRQR0ReP/SN7XJ2RkU95pr6wcw4c9R
ZT7b1eSWkKqVwcv6zt15itAu0Y8KdAl0qUQV3M4wmuJ4rtFquXbN4B4RlU2es6F0dwG8ZceJ1sXD
lOA7Ol0uNbwrY+PtvX+dZAQG5JI2cYPD+uf3V5FgEoGRQgGpuhY67fGQ5LtnIx9SOKjnOvxAx1i6
nyhBGXwBeuMHpIorDaWReAs9dr/ocqvJ6VNKkHW2xYucuAUCy45aX7NZh3qi7UzEENAJ36Xw3H5d
X3N5QG9eQgk8dMmQUiEnBlmi6jtTg32zaOurOenAWnPUNOMdJH4JYqtYlpMRVr66cUMfjQnAHD+H
+hrByMKdCgxoNWrLr65VY5bhpczUcHyxagW964Icx2fbTvq31oAId4gAcVpNkrYQeS7W1LfTUUk6
syJL1RW/Lfqp9tYcWC9TB7HH+pLeZ0cZi4eTg4xnJaOs23NcxpFvmVlHKzc7HHcUass8DfZp3Tbk
HxV/Ui96qLnZ0SlL98UURWkewyTSms8KyqZ+vGv0qmhP61/1YNFxKwFhAYEnZbjkHIPBpW0Rvc6u
MVJvf4FP7H8Q6IfKDgxffybnHzRv32YysoSZlHBl5W2xzWU+m7ZS6Nm1S7OqoVA9qtEhRK9t/uEb
ifFNbxGS3PAw/3RMLs4zZ4q2YzooONLLuyOSQY9MShDXOa3SzN7NXJyo3JtoGE5QpsgShBam5RR6
uo560SfLyuPhVJlkep6nSoNDpzWnofiloruj70tTbYM/2osxej+dRToEqkvhdschdF2I6FAFG8xd
WCJi9lXY41hfqtkq240g6MHeSapcfAhqGTASyKfhlWEKC72x87FKgegW0SVXTO2SKPV41ErzpXTC
eCOVLkOqxRqS+zRoA2HfgK8u7HCZZYVaRnFzFZT6vGRsm6fcnrZqNKa8BothaPUDR8GTxku9JEis
Qxfqqrkargix9PaVlEAOx7FAcORUOTb1bl8B2G8dRgXdhK8VdKqqF+CrwTGtI876PZkRH/lIvnDw
vw1q6IYfYgNFuOlgurlOLVTpAtT/EvzyPcK3Y4lMG1Ka1tUcRmw6vaEOPPFTlepHM0r89gzknhqf
K8nLd3mdV3QFgj7QLlFp9CoC0aVt7pI5nexPsN4K+Hj81J1/tAXqtehiIvT1T66oIjxmvmaUz6Gr
RtExpWoz7KMGnaBD6lTz+C01DAhmIk3r/0ORIpue51xtu6d0ChUdFls9nNVoN4V5rni1W8ExtFM1
eDWSHRAP032GB9F39qMxIUy0biDuXEUI4oAC0B9MZgIGk0WORGsUIVlImS8qw9k/CgLtjX3MHGeI
23flaMaBpBxKxfMcZ1nDS2hHUDCsf8ODl4+OWswFx524ZhmLAq1hHYh7ri18v+OlKbURBfEgjNI9
PTzN7/XR7mYsUctkS2SlXhLTLM45beyQn1E+hwDTiovpVGiDIVX1gKWj9DdGye+2CuJOPShhnZUH
qtBq9d/6JzyYMDhxZkq7tEXwI39/dbOVoU7BR08V2Y0x/0unx+OvGikcxFgRfPkfhgKiSbMQbgWV
y9uh3DyzJyvK6yvitYXf75Fls8tDhHBc8/dYx53x1qICDXSE+OCFJN+htUwSDV0VlymNy1dU6pr3
WY1IHS2311Stu/dowULvlGjmhvm/95ElLofjI40/lmWxo0YM6RFiWajV1lPeHbSu1eq9pRjZSx80
yr62CuTmERr7+callc1skhuch5WU6j2XpWVRAbYtkHW58d5GjduLqL6is9luORd3T8GfoWycVEqv
MOIvnoI6Dv0GGg/r0oRK9dNo3Lk+Iv+ZfNSyVr9m+txvmIWHA/LySB568CXL8p5ehA1VA8W6WMb8
jw8j9/sBFbGD6sz/ZpqIXtZX8t4HB07Nq0PClD0kQyPfplcXAsGcGdlL27gUQkk+qZ0pvhsdHs0x
TnILQsc8L9BvjofWv2qK3ao74cOTdUASVzuuf8rd1ZRIfxAEMGjiNkFTdvslbtdQiYtQXx3mhp57
PRRnzWzycw+k5vrmoUzZ5SXLmvLkLq4mSrho20MreRkpzhUkiMJUt74gPG1rPzVoq+uP6+PdGT5S
O5L3RzYCoW3gLA5RTPFzGoXSna3YGo5NZoX/TC3aUmSZ6nNolPRtO23wZBhltBFjaXe+BScXlQGw
PORy4RhYDJ3ms1PDb9OeQ7uBAhK7QeJjQIdZ0f3yiMBbeaDbFX4f1W5PYamioFn5VABTxBiRyomu
VlegLmdAJkqdPTvAhwd5WFYW1xTCZ0Izt0ICte/MT2Y5BFcxoHyY+rX2bKixvWFt7q6GnAtyV7Sf
U40mmrk9IRGgj8BABPHMallPYVVV17QQ8T5GHeKEzFm0cUzumg5wgSC6cHi1ZFck2aTbAXEHrHwo
4+b/ODuz5bixa02/ygnfwwfzcOLYEQ3kyGRSFDWVdINQlSTM84y36WfpF+tvU+42E8lINNsOV1mR
Infuee21/mEf6HpY7qa8CKkIa36XInE5z5UafBgR8ezuastPgncd6PuUWAFsyL2Ne4f80RlDW9pj
tkmyzZXQU9LX3nbPYcJFVGfyvCLZIxQBqC8Zi20joR1stGNX7xv8G+6UZlLdug5rt6ki3N6J1r7n
JIG38jxo57HweWai+rBpKxR+szKO90on2xtFD3CoCsP4Pbbc+q4xjGrTzEVyRO4/uceTEGtQJJQ/
OW2p7pLKSDakXZVDGTama2C2ugMBIR0wEZ5W1q94s1z1jgOeOeBFQ5pgMQOKjYZQIdX7LLDyDWyr
9P7ZRbwoa3XjJ117Hm2j3Mht194TS4UrK+DqTBKDS8IJOiwV86s7PKmVXJHGsNlnxQT+tIrsfVhX
s9eb2tpL6vqMAGlKVUAjYOAxsNSGVqD8jaWpxccqk5263yhJbPm7wajHeKfNhV882KoZa9/8IMxn
EPUkANeS0Fe3uYX0CHcOe4sogn9eDnZkJIOcUvY/Vkk6nsKgaDzcRJuzMWTVXWOy0aV2ng+3z8ZX
G6XDIMjEsb9EIwyIxta2GSRHp1bbPvLg1Rqxp8ltGLL6qnn+K1HVLE68PNHrZk2A/GqC0QJidYny
CBBg5CkvuzwNdakWiuwfpAE5sM7A3iTrrWRLpilZWcrXTZFLpIbHUWIKEtNiKYc8Z8wom5xD0Zjp
gSSi+h5BDQvoQzRub4/p1UEpqEjcpAJgYlgIqlz2KphwRZYt3znwdZptgFr9we5V8zSr0+c6UZOV
8s5rzaHbQA2NyESGo3jZXDIWeDCF0ExS0qlbWcgBpeipHaQQ6yyptNZAX88MlhenAgwESlkU0Yjh
+Q9wrMsGob7Jvq4N0r0+6mhq+lVRDfcZjjTJLux6uyKBmFlB5pJQC2q3tuQy/wMP4EHeJ7hGmid7
0GVEZTEwQV82poCwI4jt5q8lz9JfPCqxbo1nAwDzzAM23upmYk57A2jA3Gzwo0ruxyGRzZ0ylkno
OhgCVJ7fjuOEGdbsj9KDA5n5EZESvTvEExxGD1Vuah66D8rhYMWlMW5mUMrBPmp9K+MRnimztgb6
WBwosAyBeohqG4BMATNaXAy9gRU9uZ/gXk41f1/X9ee+NcyPmj9anqXDoYt7C5jm1K9lvhY7Wkgz
AeYCUICOClrCS4VMhTfkc2YZtbIAXQ1Z+Q7jRoIY16pHJdSHg9D22N1e8a+0iSYnZ7QmFj4QucsV
gYFyVBqzXd2PgW0eggj5grwr7VMd6xP63UGyAU22mjcWQ3ixDslrcnggBUGCD/m9xRB3g3CgTvX5
VDYVeF1qeNpT39uzinlPmxaU0pQp/FHU/vBHlUgaTstFk+oeEuLmU4DvMaIOMdx7r6rMpnEndEMf
9KrK652fhZZ1DsrA/mzMtRp8KeJMSluOYwBqCKenoYZ3eRZO1WPRMh6l6wR4Lj8gndXGm35qLfuj
jANvvqnkoi3fa3Y5K5/roeizewtLsYTMij8lhZen4KuRMJ+djuUoJOQDZAJrHC0wfRhAUj6R4EPD
w5MrswSzY5XOWG2UoMnrTYcr0alpILXtyAsmX/oSuTqX4vlwRJh+lrcRd+e7sRv7HwkWbz+L2TDX
6m2LoweZWSJ4sc7AiD/PxeW8O5RLmhFy6qns6unJKOfij1bt6pOpUc50hJjd7XW2OMS5n6jLiMe8
kOqC67ZYZ5mGEpA6lvFD0cjBrtDj9DTPISSHGvW1NzZFpY5dhHwx705y6Ytod078KodN699XvAQ/
yPUIa84M26/pOK6xGp6T0S8XMlgPxApYx2wiFPGXwUdLHCejylCeZL1qHbAPuZ/u/XBUnjq9LeUn
VFWsP4bGVgNobaWi7MpYyuUNEppZsYkmvUzcei5s7SEOB2tXyhDeXGJkS921ZmYnB20qqmRly1+d
bwJFgZIfux1uxBXnfw4K8r9Vr52qQp++giEo7/pew/pd1tIt2RB1O6n5dymuy5XEjhj4l4PFi1HQ
MEg+QBADRbaYmDxpzGzI2fWgV/rTgM3veWjNaqV7i8hXWF6RBUAWnKnHmm4ZmXAfmWER5sMpsat+
m+nFvLFm6c+qTLODUhrtY9BF0W6KZkiWVhmvLL7rfSWA3TwrWOUC3LRI7MQTbrXOrPYnfZgnxDjw
jfb6xDb26M0Gu7wuzLVU5Gv9FVJBwkZUVFvFN3qRiBinfC6knLgTN3jMyVV7ACGjpSMkUfQugyqV
G3fM2umdHODo00/O2nq62tpo64gwlJQV5d6rPSApyOvD+lJOjTH3GykxTZeHya92dtZY3K90lbIC
exqJG9pcAtVamIxJnnbtKZSCCusLCh8y9s2bqYfqkgDU3ClyXz/ko/XVGc21F+NzmnWxfsW5CcsO
Hr2MbsblSDeF4rdTG7enyqnzz1UwStUW5HXof9A0XBNcUCD6n5Yy17Hbt3pfuK3T6Q5yp6qvueIC
Vj4GVJj6Q9W1fbXROyO5s2tV+sLN4hTbrBWAYqfFJMxUosAHUFVjlmHhUE4tiEx7vLWyvvtTz005
8RC6Kd4jLaomO1mfphKN4a7O9uYYKqbXtaP/xgo7PWc1E/BjiCjI7FckElkZDaWq5ZOBX9o+Q6jT
7S2/f6A0MLi3T/DrTQQSU3D9hKMedKPFQVE3vWJMJLZPhdX/yite0v4Q6M9s9tg1Srn463Z7V0EQ
xzdSeexZsPoo3CweMz6YuQFzXOQbU1X/NeL3s+3swQl2RqSdrS7IP6nlHK3kK5eOtWIpcf8CaCYn
SxF9mUG0Js2P6sLRTwaSypsy14Ojk2Q/sNcBU4WRkme0VXZWSkUaPEuIAc/zZLkAwMtvuT3Y72s1
nfdaGa6piCxTm89fjHsNByDCAwONtct1nlEVLqZS0k56YI93MSG+W6gIfg9mEn0clGr4wpP70TZr
411IiHjvR4bx6faMXJ8p3FBU+QFyoCvI8Fx+BcYhTnFfN09+1c3bENuXY9AN9jYYo3nlvnhl8sFx
PAN/Ec5i+i+bCoze1gOFx43mJ6R7EPQ8dPoYe1WJEoaM+v43W8I49nb/rlc44BjA/OTHyP8T8V82
Wjjh4MyccqfMUWpEX5Xv0+RHDzpM6cMUxdpKAvCVPsIyE7kYlN6uC0g17DJ/hCCBZLcRnxq/190I
tBHacmm1mzvjR+6wv97WRUIjQnzobWgFMr5Lr3c1Q0vAnCA3Rfzy+H3eJbayaWAy/VmGYVk+wlUw
3lh0EFatAFIIaoQGGKAGsaxe3IWzPRp9b07VKUr69E9cUOxsI9VteXbiuGt2jt9P397aS24+AZ+Q
OayEyO5li9YoNek0+lhJ9lVxVptZPlChqL+gK9mhxaitics/s51fXkKii7xKSRZgWIgk12JzJpld
KeT7mxN/qSAxrulthl7xIH3TpFgvXfiMkPuK2BofqyQxdFdCKtHZ15k1fLJTNUiQVsCt7tDaQAtg
pyPJVk2d8oWbTXkj60tMBwgTxLNQ8QLftiwaEuP2apHh/BkAqA946itRuwlsGA7HosZ/yzVRJv1k
zqXkDWo3f3nz1ACiJ+MNEIFnzjIwso2cNBjH1UmygkHZjq0U9xunK53wPA6FvI2xRfffvOiRtOUN
T4OsC4B9l8tBmG5nvmVgYDalxedx4G0Vab35LYpUX3YjW2qebndyeVASNVhovgkwqshmL0OiRjcJ
FFRpOglK7iGl0L+rHVCbXdrM+9tNLc8s0dSzwxI6VoChlhC70nfUBp2S8TSUiratdL3wismR90Ee
/DWT/lw5s17rGVEe5Dng7KLifzmUAkoyaDDiTzlim6FXQ8TvNkOot9+MMnqr0KdFCU30D8S3wBWg
2HPZWu9MkW6D8N6n4zzgAZB9GSAIb3qk/O6TvtNXLv9lJEtzbA3Bt0DzHVHwRXOEf7ip9lW9Hzqp
fgiaOARDLFc7ooScsgxOO6NJclXJ9XRvOf7k3p7K53fpy1NEtA9gGooRGWQseRcHpU3kNgCurfaF
MoRwb2PNyR7aznZaF5xZCnNMjcr9WGKo6QZ5rlHqk5AyOmRwnz4IclqIymWZJ25VZjZsnEYd3ttK
Yn+ppLpRXR/F1w9y40i5l2fSSGkbSqLtYZydboMYbVOQe9X4fSiyaTsFKAl6oVVmn2538nKM0bAR
cpTodIPZQQGLUOZySnMlbVWbOtduGs3k4KuZejdJQ7zVSOe0m0GSSqTfonyfT0b5NUjkNW3yBbzu
9xcgufVcByOwXKqhW0blBAnIwp1GlmOXq3B8Y2WWn0KwxRv8mOfzqNrGu1bN+mOtNMG2Ak+6iU2p
XIk2Ll/8v78IFUzeZoK1R6biciSyKuwkZ7blndn6FPrJiaFYGaDX21VNd+eXSvVYdVawgz2irxwa
IlT/90LjpBBJVOIqcsGiSLF8D8/YgIOmCNV9YpnBx8Sf/fuGB83Ker48K55bQTyIi5j6AFHO80y8
uPfTqJjlTp+1vZlOzqbvi+yoTGq9cWJ/LeVzeQr+qynCNt4nVKWvDIV8IFuFFeraPrI69V0ktdxd
tTJ+9YPR3s2zvxYpXnWNygBvLnCQcJfR91o8Om2pb52aXN6+7pv4YYyjX4gpt+eBVIt3e78sqrZ0
TTRFHQu5IE4mqK6Xy0Qxmom0b6fuK5RMP3CPxZDQrfmgJVpNQhhEs6zn/UHtawkxjdk6pLlZUxaV
6q2tTbDlbWRPb3+nRZX2+TsRLwmPBkBHZA8XT0EjIK7Aj1Hd10bbPs5d528UybZdNBOUvdzGP5Is
LHGh7erPfqGYbmCE9lm2o+SjmWMzZYSqv6vt2NxVOQxZLFuN42RiBa9acfRgtU65r+T2jxg7wYMR
ImwVDQhb17At931gZxCahXUlggjb3Oyq97c7d7WU0HIlDQtUhdhIWIhcjrcf2Vput5q6h22jkA1s
wOupwz08Y3wLuO9XToHLR8DvoSROAHTEG0AAxy+bK8x5hNysaft50mWe1Yp64oqqvASO6V2bVknk
xiXn4+1OLs8eFhWbhKsOOgD/dylvloTwTaCvaPuS/XkXKqBiYi30Xcsqpw+yFkmnsJnVoy81a9Wu
5flPihGmA3wSDlFBkF8Mr2b4NRjYKTikPIo2YBf7nRZjT4jmlOGaZf8tK+R815hWdUg6bU0T+npy
eRA8F9uoJ/IKWrTel0Zeg2NLDrODI3RZWMW2MLTwnNjEaSiCrWW9F+1RuhOuDSJ+ISMN524RUaSj
jtRNUMJF0kpUUHZDIhGbZTxdbQe95XFGZZW3Q3+4Pb3XzZL7IxtEFMOigi93uahqK0LU2ayVQ+Zr
EiaTtuzh3f5Dr4ZxF83BGshrMaf0kuZICtFVYnui+svmoFV0gY6i9QHns3rTOFa3TYpe+6LlUfjN
kJz2kIy2uWGkZTdjxo+3e7tYzM/No1Qn6PfwgymaXTZv4kfVTWgcHFIu9rsusbATj6RhX5Xxuyhr
5W0aJV8FXXJ3u93F1hXtkqMQBwVXgVBxuWw3yOXIaQJdOaSVH32xsb309GQIHhFcU/ezRoBFmTlb
iVFfbRRSHYBBiK2EUJeNqhE6fLaTqYexNrSdlJk2wjpcB3oTQvznQbepWiVbOS5emWAUW5DK5VEN
72KJIA9AF5tzpquHEDDbHttF340VpdprMXIOJs8rz/G75uAXhbGBC6T+uj3Q18uZ0oSi8Z6HhQa5
Z9HnAb1ZNZot41Cn0L/Szsg81RrivR0asTvL4dvsCVEGhMPDaka9QxPJ1aUuyhSpWjJUiXmI7dH2
zMK2H0JAI7k7V4heem/vHFI4ZCqwOxKqL5cTiopRLs19Zx4S1vABa+b6QR0ERHLQh88ZG2d/u70F
x+F37yATQuegsA1KcbFsq2IeCdYi6zCTJXerWJvvy2HIPqiFX7tqrWj7OjTzvZrqmMmBjNxPXIJu
zNt132ftfB/7av/UxLi78yIqHrUyzx5bC1YKlbTQ44WaRV4tExsNfjBkb4spxdRQQ0KFgX8DBlly
qUk491rhx+bBUobs0egyw9MURIGrGknO2wN1faxwbFOM1WXuLOh56uXEzL2v5I3VY/Vd2PHBUeHg
KMBeHofGBOoA5dcr0sjeRRVSkbdbXkSXz52ENifAo2DLWRqXLZsNt2RoF9YB4xbjj9nhC7iVVqFZ
kyvKx9ttvbK39JdtiVF4EaSXfZjiHN5aBytQcP22oMVPVmfembAWvFrvrZWraSGlwfITVHjBQkHr
B+LjUnszmsvO9KnyH7iauiep7B9zpUs2ahO2H4faCX9UTnxSu9I49giWuJg2U0ASyZM2kaqV4Otq
oEGWg/gmgOe2NK+k/awe62sZivJhtCTTi+veuIMZeg6dRvtwe5ivW4LjScSMvgJ1Gk6Xy2EG6gb/
mdj9ODlIN0jxLG2H0lKPUaKaK+t2OaOa0KoAssLgiqLY8kDp7HYuqtxRjqpZZae8Db9LdvkjSsfs
ScnkaeVqWHaM1rhxn3mPyJjx/rrsWNdZvpRHmn40hTJF3TjxvZNjECnNtbK7PYbLq4+myK1SQxao
MwpQi6Xa11PdWyMLI5KbyS2n1hRrYvay1le24aT9WWe69bbXABcAbZIt10W+nNr84nQ2ppgyrt4Y
xxD9/51KtXGDj2nuRWYdbduZbNvtPi5vWtEepTWh4MnxjGjh5XA2KRYDObmpY2A31aZDeMaTR8CK
G6kzZU8zTemhl5DEl8fMmeEE9uzX29/gleVD8wolReJjKJaLELnISqNz7ME44uIm7fK+Vrd9q6hH
2SkrrwqsauU+Er/vRS7ieYTpLrIqYr1eqWPIfm51/WjQXliN7zO5QWHFr7ECu92tV9YpyRYA+aAQ
gEEvNQL0vFTNhBzPsRiLT3I99PeI3k0/+8iy1xLsr43gy6YWI2ii8Vu2SWQeY80OTjUwzCcdOoJH
rd7fhWyXz2/vGu8MOscRxltysQXJLkHuqwdoKxU5q7QtsgeLm2ojuBdvPMbE8iSJDjINfCStLe7E
WB5y3wY4cbT9Pold3wxsL6BmZLm9mecroe5rU8Y9j8o42SoiI/H5i6spCxpdS+UQ0SXcKPZBqknn
TiVVkACCfXNTuF8/OxlzQIs3zGVT06R1RlyH1lGJsh9pqk0PcjxXbumX45tHkLqAiCnYW+KptOhU
1w92U1iddaSCEL6Dla9hkzIIUUNkS26vi+vzkqZIQokbFzzUMsGYdLDS/ECzjpra3ZmpcGe2hxYg
nA0ozkIFQAvN+dPtNq/nzKFEDdiG55RCdnVxfk3drKu1PfvHNqhVkKA5ip+lHh8Bia4prz0/dS5P
DkqZolJPGZOyzvJxrfcj2lepIh1jsw/cBpTAD/yW+vu6Gz6naL4dpdTUdhCXtU1WVoKyVld7A7nZ
zeSH6l0/jO0hHxP9oMaNdlTm5LEaZzCXVRogaW9rHhXE+g8De0DPgN+4M1MU5STJDLamEZs/kngw
z8hRJdtS14ezpA/WMR+z8dCXjbMxauysh9ha87G7Pi4daPbUsggOed8va1mZ349jQzh0R+Bgbqa8
Dh4tPdFWMnzLrCOnMs2A6BGSPpRelllyTQlSY9LHAFtGJ9tbadp4zZz2T5E0Te4QZ/1DWVGosNAz
e6r0KPaIx4fQm00VXD0cp46isop9/ZtXF+ADUD6kGsSFrF1u08LMGsLyTjqCQR3v0hBpwSnODfJk
nfH/1RSnnVAZoGC+2KdFUje6UUzS0eA6foDgjrQ1IKe7oM/f5jdNHsoUsA4wmBQCwJ0vM7zp3NYJ
IivRndU3cJViST06YSO7VthIR82GoqfryFO9cShpFCg9JTYyN1z2ixMPzh8HhzbGdwibNfuoM5q9
Zkf9PtfjtRt+WXJ57iBNoMXMgsWZYnEo+MnQFIafJ3eTls/t1tHmYKvZRTwhq2ujONs28Yj3u5pE
DlY8tfPdbPqo5eGdzX8BxsnfZrL3e8BFXZZ3CLVFoM6Xy8iS4PeEph/fSW2BGc9ojudBHVtvbLJ8
hQx/FQswzC+bWsSPXdobkzHaMbJqdufWoZJvp1ALNyyIP4OAOurtWV0AEf7VNYgflBHhBHLuX3bN
mTLy9hVSiH1XGF4uFcUmSMJyq47zBHUgD+4HAxiNkVvWbpK0DpKDNAORRjBCjZX8nYO60Mcp6EuU
b3gXFWUavDWiZkQsjmuEJFju0Houv6Fv5aUSa+jNcANl7+LO+DKqSvA1pc2do6fFmnSj+H0XtwTt
AcpgB1PcFdfFZXuY6gQDPgAJJjN9vovzuX6I8w5VltySXBQbKskd1LDyZgLH3B31Jj6ZGOGtRLlX
96JAYZKdFMG90KhZzAuALHhApZ3cdTJwzDmAt4hGQLYz2ONvfUKIpsjrK/BGeHEuHWfqtujjAuu/
uzJJ1YcgSy0XA994GyrWcB79yvRs/BceQzOUT36At9jtJfjKiheML+4OURvCYONyvEdkBIt2qNK7
XOnHnd3I4V0Ry822nIrpg0FFc6W9BTDueckzv8AtLA2owJUq3DjM/lxmfXrXm6PGqkoGcCtzW7mD
g5Ma/wwNb4ZjEHhz2qleMaLOw05Ys1y8erkx7KB7uCxJCovc1GW//bJ2esDH6Z01WuOHEWjbLsCp
7U5Pu898MnzRJCf1zKmJPLPFEeit9xXNC8dHAj5dFJMXC6ydq2Dyyzm907vUJ1HU2A+NWUZ3ACfW
zACv4koCD9B/RFwUU/jvoqmyh5rfj052J1UhhwpMjU99geeEZCP7h/Sbp3ZRsiZzfJU3ApEHPp06
MngaTo0rcJ4iAyhWnOZuLCzbk2PkHBs47pCjwgI4VY5YSwbfUO6cdNtrWrdHBsd+D0Xc+GL1+mpZ
dnmsEIUIByneeXjWKLxQLqd7dKQsR21xPEg6GsNuBUjjkFJW91hvJTokc/YQMQ7Hqez1rxT6q33Y
+tLhbXuNJKjIUEIco6CGXtBizdl1bBRDATet05zxQcF2wDWsIjyh+zGeRqtaS4wvZ55kEq9JIBwC
ugVDdxE0YKFM4JUbyp2j58ZGhzmw0dSaIEyVpccMFQNUhnNzf7uTYjm9OMCJGYS6JLwRIjHO8KWE
gIG+budD4L4Py0oiYLfCR6mVe6TpO90r2t44jAXmIBKh58qeWnT3uWVeUOTrRF4eTabFHI8BiaEJ
Yp6SGPJdETj2Hm9CJEuttP2UGzUi8FxzK40uAnwaZSJhZ5O6E0foMlERoxkSknDJzg1YoU3SK/4u
Huo3FiZFK2woirC8QwWzbrFyjMZqWiefszOqJN0hlFvNDdoxPNeNPHuJMkvH25O4uP+e2yNHgTg0
r2vCkkU4nYH2GQJjys6pbcUbk7E71GOL9/isrtV4n4HhlwuGBQp2mDIz9wJRxuW0dWHTNNju5mdY
7oguN0DU3qd1amLZ1egwfxNwXG2c7jHUgyRWNtkRBwL5gwK38QwetgGfoKNqrJHBCUrb/NwV6Bta
sNK1jZ9Nyvb2yCzvLzE04EZV5sOhzg856vLrAjGfJZjt2Zn6iWZ5UQ1XV2mkaJ8M7UdeBNojPa0+
lnrtnJE+01wMqJWVuPGV6QEZya1BXYboTF+cZnlRxm0c2tm5CCj1URj3LcvNBpRkfXnO1x6XYt9c
TZBwZOE4p5y39P2bWrprTbRmBPN0SozpjDGW8yvvpOquw/cP0BqRaRk7X1rH8mUvMEiQINabbzKk
g3e3x38Rr/wefnGGU1wkhFiKysaRrkv4UWTnMCkmG4km6UGParIImn5qnUL/cru55WPouT1EpMFe
UZ0XGc/L6W4HhWq5JOdnAFE52YlYQTA/MD3L1+X7SCJYacHHfavsRv/UFLG2LVIt/5ITOK0svNc6
zsWB9Q94RyGocflF8HRUEjUa8nNu53+YTV6gdjWbd5EK7m6w7JUV9uoyf9nc4sQZOpzyDDPLzxGF
5F0+qsXXuJzmbc/29Ao9/Nl0kwSvFaEU209b5LuCNUWA13tM4k1AloTrxWWPcyMBaTj0HAx1OZ20
wPE/UB5NtlLZShuq2k62EpteXyCoAFA+ACwFmpNVe9mg1gyi+GTn5ylFmDaSq2gziqRFj/jVQbYQ
rzeRR9vcXmHX9yWNkh6hKgNLhNYvG63NuOxIhuXnOqrKd3WI05ofmd1+mNpH1NGjrQ7a5YD//Jr6
zqsNg8IQqE56vExNpUQoCqCu/Byn6Uwe2lSPKNv1gDHMcm9UfeL6cSu5CJmv4RNeHWcgyRaqkJRN
lq+rOkkohExBcQ6jbv4QS2V2X7dh4Vl1hnupHtTvo9Jc0xZ/rVGUPFAkID4RfgSX4+yPSoxwS5Wf
s9RRdnipdD/k0KE0PKTRt9Ex/HssjIeVe/TV44ODk/cVBBXhwHTZ6giPEgXXIj+XszEmHvfntG2q
uHlqFOMX9q3mg91IXyro+mdlVubPitK0G4QO1uopC6IUkSDX1ssvsgiOgCfYyTSR9FdrROpxdpc+
VJ2BpEA5RI+AtpPWCyp5/p7pqbEDghTurciZmJKiOPp+Ue4o+4b3TNxayuWVeQE7DRODfcd9umQY
lCYl1s7MwnOG3Ytndva0sYxa2yq1lqG4qEw71GP0lcP0au0TcQjlfIAcQsRrudN9qQyyBC+bc9OH
AdZbQMlduSvk1uV+zx6kWhl2vRE4u9RyiqfbG/6qw7QNEEjkRXkNo490uSQIK4KGx2V4jiwr+2DL
BfQwZNKPaT78EQFWeJiTdOU0XzQpQAlw3MkMAwviWFuikMqxSbQhrfJ3Jb5d0b72ob6lLmDbwig8
yodW+yj7bZfuHLWdzPe3+7s4xmlc5H6FwAlPUEHqvexvPIcZ+SOre1dUc3HicfeZkCbeVGOjuEir
jCsB+bI5wiEhPCJQIIL7tjzWurI3jUI32if+t6+7Kfw6GEm7qXAvO4Bm1B5v924R/4PKJjvEWSby
RIKYvThWGhTixzgo9acyL4tNgwLV+6CKnY+3W7nu1EUrS4gTwAEoSlqkPzXaHG+dfuyPBeXvd60M
IH8k57xyKS0XzO9ewVDhoSq0bUWvX9TyDL3OMsNs9KcqzdPEtYz+o8SrbzfZVnAoqtQ5ESytPXIW
Ue3voUTuiHQB6LwrbsyUGFSd21F/ihQZj4cIjr/ZgprW4sha6d8yvHlui+o1uXxAXND6FpuwLiw9
d7RBf5Lx3vNGNY+9LEY1wkRUj7B9GrexbiK11NkJ0HRr2CfFIH24PanLy+H3l4CFLYpv7NClKSdu
BFFuziaj3Jedlytm5eEhhv69VkwblJSDnRnX8S5FS+RjgZSup4Zy/b6CS+rd/iavjPyzIQSnkULq
dWkJlTS2MCaIjafQDPKt0VXRndrAfp+LYk0Y5pWVRYFGPPN48pHeFZ+/WFkg4EtlRvX1qZvi4Jjj
Uv5LzYJ4kw8w/X19cjwTmuybzwSojCT2xRsGKNMyBWYGaQUQbTCeVGV4COHZu5ojAUpJ+wSUljVW
a+Trxf0iZpa8Il6UMN0F0X5xKuD9psWJ2plPuNCBK3Xi9uiMHYrbRaufZx/diKQogBmMqAvcnsqF
moYtmga+LPYPzzVhf3M5wP7Q1mimK8ZTOcH1Tc0K5XgdNXcfOfbd5MvDpkiCaGtYWB5RNe92Q5j1
noW5LwrVUbpVZ1WFZIQNFNUEJHryUj40Qb0Gab9cB6x4Ln2ykiADYfUIva/Lr6nESRhyS5o/SInL
zol0aKqe/EiuK2fjaxow4D5v4/5z1hWB8TbXgOfGaVYQh4m6AXwvrqRw0Mi/YlH5YyytaJdgB3HH
mIabBBz7yutZzPS/H8+/mwKYiqIDToUCSH/ZTz2eptTWRvtHG+mOF8lA6Qc1nTDCLZTHLpayA+U+
pXRtnMncGEfVN92+5EufUbEQALkJsVZdbm0jVcaOBHj8sxi1wj4Mmlnqf5W26qP9UIXK4LsSKgvz
2ioUq+xltznMiDfZc89QLMB6l91WoyqfWr1Sf85NJkFdc0Iz2aKHZVZHK63LvqHGb8jdBw0yov0I
OFSOH6YmCxtXV32A8Ghx+NvW54F9vL0/Lm9SvhGcPQq3IhtuPjsaXX6xerCcPpVi+WfcUNFxdUA3
27axI31jNFn1hxwRsL/pdCXJjQgA1FJeWQKNfSUFYEuICPaWEf6C7oog2jQOn/D4G10ly8Ift3u3
3FXPTYlQgcBS3KCLYQ/bjg1XTdEvlP4i7T52WGUb2E92+lFRY+sRm0iM/dhrlrEy41cti7BSUD8B
3YGMWnoZgchsO39WYwwpcSbxAMXax7KyzMzrS0hkNQoXG1OtW/mtg8urGc1AwA+4KgoS+eV89j7O
VJkT4ocqWdTkpaA1vDJIA6igRbC/PbqXpzoTieaPuCHJwFAc5P162ZbEQUY3qzpwY8P0D0WeAQJI
i8GdSiV6N8yW/q7W495t0A9cieAvb2iaBn3LTSJWrhAOWdb/67knIUaOCgt03Z4eAmfytxmPmHdq
Ra3wdjev2hLIfQyDiUoE23EJ5GoiqQMLkvt0s/Pjb7M5+pKXC9RINjdOs3I3X7dmUphihwjCsMr+
uBzURIlJrc/JEFLMpXrjmmaSuU2cOo47cHGttHY1hTyFKA0AheN8gi4gjocX4Yc868EcqKkZunKg
ywOtoVzqYvzo6xRIUiMROF8IC44xFWdt0u0/bo/t8joQryECPlGHEozaZUkGyfEs1XrND922oAzz
YGmZlu9Bp/fWrhgdLMbqIoinrSLX9o/QxnHA7WsOtZXdujwFeXBDlAD4RQ2SwtByOYW4jM2WM1ih
21latO/UtD21BXQus7JynJHmNVGJq+OB5QsWm83DOUj2fHHj4nFi1XbWw2AYtTj7OmXlE7bC2qci
l1VvJuF1l9c4294e7KvJplFQsaRdRHqNcu/lZKt9F4yktGg0H9rmqc/CcRtocbfV09Q/kkDu3gem
NmwM4qDD7aafl+2LC1DIJZDfEuE0NFAS9Ytl3fsRd1ChyaGrE9I3H+RqaMZNPWZT7vFn/aNmhmNx
GNNR/Wq2WfRey9Qu/26mSn/foAo5uEaRTJ8MOY8Ud7SyqbyP4lz/A6C+cVasZnysuxBKeRQYg7Rv
4JiO3zgHh/tWhpDstS2EskcLqYru94H7n3+N/xX8LB5/96H553/z578KXKyjIGwXf/znu/Jn/qGt
f/5sz9/L/xY/+n//6uUP/vMc/VUXTfGrXf6tix/i9/+r/c339vvFH7Z5G7XT++4nKg/klNP2uQG+
qfib/68f/sfP59/ycSp//uNvfxVd3orfFkRF/rd/fXT88Y+/cXX858vf/q+PHr5n/NT/+BV8z7Fu
+F//c/kzP7837T/+Zul/p8BKRCs8IIXoNRM+/BSfmPLf0RXjESAYWTxCRLozL0ho0qL9d5HXpvol
8P8WR2NTdOID1fk725N7nPoO2D7x0f/5Zhcz9O8Z+4//zdyZdEnKo1n6v/SeOkxiWPRGgE1u5rOH
DxuOewwSAiFASAJ+fV37qrqrIrLqy1O96kXmKtPdwwykd7j3ub2R96rpZ/2//xdKvt9fePQ92DZf
jQaIPoPQ5B/45mZgPkjyXl0FvRNnRNX8XDmLSozWYJXlSdERdxqxUzqhVMF40PL3Nhb+LrOk8MM1
xDRuUheVLCD5a+Td7JBhbAw1DPa9QtXXc9pkU35vCEiOFeRgaUPdzFx33wqibTXymIw+fsqIAf5E
xYIU3u9EY0n2gxDQMLbFYAw65KFir9htyTc7p/Yyx+lXagKsA3vp+xRqgq6nGZdOFqB3Vcwk+XFM
4FWP57otfY9lDzxGSl9A1eL3w8VhB1xr6tQEodoMMe05z5psOzSxLAy6mxJkSnMaMgy9NZSpJ6jz
TUFGtxSz19yn2+KXpEYmh9+MtxIHN/XG6IbX5mNFtgAIlHEIVMzSTCdwYM+a9E1HNxakZbcoNLTh
lOyTfmtpABUZ19FNwI3Yd60/6p0d557Q3K+NKry8hwPQ1kR905sGgiwstQ4UTolr1KaNgSXzt0ie
gwQiuxEomGqSOfSarEvuJJw51JfBL+OtFyG1e2KjvMXUS7PbQTowYTEom75NU0wJ4JwXjR9pKGYO
bXCEMhy/d/U50q6wWcJB1XH5U682JgUkaYPbTSFyTejCZx6WMgFnveCafPOmKdOFY2zjICW7rVgA
EUUaOCLglUGczrd1DfiTyaP5BtuMb2PjAGhMTCx3weCLnfHj4YbgY7v3xXA041ZCSnavejNXazCG
ZYebs0SjsAus/oQvFbCyQPt7gisJ2R6t3vEOvHEodGZBuyCnV+PyHUwJhlRtqBy2oXhk7MnNhN+z
jHGfehh+uuPAu/UFIa2whK/NcKtJeqhnAZmA2/guZSzGWmvD3qfiE9KEECyKntmAIkWFyNylrrvj
NLezpjxWbnjoJN/4aeAQoJdw3LhpRzqXTiWBiWAqYs+ngFmjmQEfh44QqJEi1Gmz1x47msXVH3lo
WdFwbQsLK1wCetVS4bUWxRL72xOU0nKi3uJ8MGjMc1BvKaR3lmESl4YKXWvSQE2TQYoJuMkdXFHU
1D3ulSG5cRsz5TyAU9HHy0inZv1orPzV45YfAnViAzI3N4HNbP6VtNGya4d0pjB5n9Ogqb8BOVJT
rCWGnT8whzuoRxAL3qMG2QACCb7zXtnFkz8BSASwXyO1HAZeMSzAqrWnhPT9jrd9/xSDstZQRImb
C8iY+UY5jp72pOy43ENsKABmFjZbaSR6uxUNU4YuKMfKZRP65IW+fITvO31i1j8n4RD2tB689WQm
CwWcEzcq6vVI1Zh3CgEuCRjGTWJhr3UKROsVQqJuh8mV3mcIDYD3J/V5t1+QNvfpjx4SPrGT0rLY
9ILcoLhZyMmEpn3w4ZiELF1Pw4Up1YSo4tf+PjSjUXRYBu7tZwy1viwLgH9KJ7dI2qUqJeht1yJm
cbZDM89+beKarjytc4lkC0zQXJs8eCvjER297leO0PO3LgeBYW8bbqnhJuhpN0k/pby3azUt3XSY
xqSvPOcld3XbQiiEXvvcdtydUs/qva/DaC8bNpUiyBxsjWPTYym6ItZt61TuH9opm+ho2QvqsI5V
2FvOjsZLJ/bzUJOFxtMYXVOwuhyH3TwtNAT+AR8xiBSdc59zN4RFpOGfwkeJBwszIaXsRNdtUfbG
GyYDR1wb9D11CZs2MGyC7aRMKm9FGg9vItUOVsRc71vDp9KxZjrAk/scZdrwciHPaIevywfNUGXX
y/QCL/pdN8Aa7NnsgEC+rKccNlq4Ed9wok4n3aT2nBNXxL5t9YGtwwUB9sQfaYfR0jWPy1/A+plm
VmelHAEEnhbgy6gmYTknxJz5lk43nufuSM7HCfmm3TXRKA6bppAQeCeHoWmSh9aTwynSTf8Oqwx/
2Qx8LnQMw/coHx8AGOpoj+QvKqfhBc81uI02fYAEitE2iB9g3l8RY8vHS52Tn2Jtf4Qp1g5Fip6x
RIqLf4vkwCQBKLlfcDRAdjcUoYTXqHBj1MO4jKF3LLNT03dpObF4uYz+IJ97GUK+Hmeyijx/PIOD
uuLBxUiebvWE4l2YcPtEGkFpAfhWOjAlIMSCzlOPS7aR+uRUDpppM65VEoQSigFry2GaorHwELpg
6YBwGSRmbHElczHRWruzCiPkAg+PAI1t885phCImeL/q+nXs0YZD8A5cJu2TfAdr1L4DgK8YQw+A
iKZpAQNqAvOxBbZ/ngHqOjZz2N8hqkJ5hYB8eaXw4U0IxILqbyuSqX+u00bgi+QbzskccFv14AXb
QoHRbaOiZqMWJ46L63OdEVQG62DEpz1STNenUDSBpI2Ax4CGofluU7yquxib1L7IYM75tpmsOUU9
3qSVCNQWNojG0zw3t1ge4SrZdO1oqjtY03P/vDQMTCPHz0uWejklHD49IUjv0QTKq/cW05sAmFQs
zHc6r+V9spoorurO7y5zK5P5xg/0slC9DOccRor3lLVTeF50eBtMrbjXndqLa5Cl6PrvvfDLxtqo
K2rejm0R9uP8vDWtv1AMkc4YFklAYlAUtlW0rBtNpGB75DEIzOSj/Dkyy0KKjEkQYsMOEmlcjj0E
ns155NFjU4cQruMx4WOFOXd+z318ObsGPLWc1p3rvlgwt4ZiYSxCCnfvNBeINqmHIhtqDpxyLvHv
aMN4QsoG9qbDfl4SYyBy8eO5QOBZz57ZvKY/u94+1MKf4e2P5nQ9xgNqqRLf4BzSDShV9S0e0oEh
r1uraZfLLP2EesW/DAbNDI1Rhta3HEaLCd5M0Rg6dHO+IGvzmovmwryGm39qvA1bWbAhdsuU6HFv
wan9JYIUyCxv8r41yJgtVzxKB0/74Q6KNQzVvLm30U4TldzZEC9tFrWIIRTsvCqVnbSAIKlR9nXi
fNoNQQh6Fc5RboogH+syb/qYLnjSyha4K6R9IhzHixNh8FWp4XVBICkr1sRfghKrs3sd1OceVM/d
AL/ETS1Du/PqzONln5l22cM67fkl49KHUF3yuUAiwQoc2kJYR8dp247I/2lOTvDQw6Z7PMwmdDt0
fBMNmu5n18QJFW0U3mIqnl7q1TrI3leGJB0P9khY3nr7BdXBVEVbpy++HAE/SHQp0kE88EUSjRcB
u350qDekDcI9vmWU6ZGML2sEjk9uvKdp8RtWQt+iTw18qpUQ00vIEgSQby3/vvH14LeyRyCz1t9S
1y8wC4ks+oKvzx0MFEm/8MUOB9aJZI+I7Qc0GUtOm77pM1Td9es8pEsF9nz+MY6gCu/4ohtYclzm
XnByZ+Y08xpAMTK5SkmXvXDczB21/qARENAy92U9hE5FdSc/3OYsLCYRlEa2I4hoGiLvmKuo++RR
2xazv06chjoYvm+qDxCbAH0FiVC3VL0YT61nYkUB0gSQbVvI2p1NlOKkhHwz2crcie5tWyy8hFFq
15PdBJBxvTNbfsy8AfEztReALruZZsZOzLTPQbLZHM57qCX2GSidfeGQeyYpgkcTdsnCjZALJ7Fh
lWphtz5MAns1m0eLK9Z+jPvbeGLjUogVxxXliVK0htFwLvG/s9ETJEE4NNJA9j8xiSEBiu3cRSHF
imTcsLqaw3UPG+ZQzHIELx2uEVt4tRNlmC3Jl7DS3nfQ18Q77lDiuYrhFetXyrDo2J5yixzWj6lL
UVDH43TEQeBkT/NxMJ8b4hCDgwHwpz3rrVHUSOEVvvGQujSRdnzoEBfyo0152FAEN12hdXVMnueY
NKgkTUqGahg73Lvrsl7kGMf6GdfINbXcZ1Ndeap7wteaqlPb23CrFrl1y0QNiBVLVU+z/jFyxG3u
nBvucjfs04hLmH9X/ZaQQHWFp3n2SkKLg11MwFLimtDT3ZCq9qYGP/dLIi4M1lbkHb3buOvniiP0
j+xasEDmndS8LeQ03WP3i5c44vln06EfKlABP8BICF3fmsxzpRlOlNIaqD9o1LcLWBqkDlFo5p4l
lUQkEYfgcmi8nY+7i9PAx1e/910LNicuVeRRza3AkhwUs6SAsSFJd6MTwiESIk8K5rk23s1oE5OP
xeoxrlpElyJDaJjjbzX4MJaO3arbKz5erhSxcORBYlA17jiwvebccNgbEzuzhPKpub6oUspfE4Lj
u53KRfCCAmaaCh3ba5XE2kNvbX9bS6a+ljXNRhp4jf+aIGsTjZXlfX7241bdt/lAuj3iAXsUcZGC
2MeP7K6GXl1cCFqz/AjBaYB7Xw+J/5bnHYfbNhi8S9ew5GCVrW8n32sYTHCNeukZX0GHZ7N96Opg
/powhSyGLap/6X60uzZYE5rm3O/xtCyoY7EQiu4638FStASjYvjvdADYlDNx6y/R6B6Ji7uCBWSL
KIRUvi1raHWwuGnqXlwMuJMjStIUNeTINez2tcnQDkU2WGMA1eqMVaSe43pnQGl9RTbo9JhvtUkQ
mOKaQ2RxBrypvPbrE8yDTqOQh6Sz5KGOp0KQ8JJ6W/yIoMpTx/x2HwwoamgyLuG9zQdYWdd6NXrP
CYoCim1fu1z6HMNzpKrMPqTBffMqtnmRp9w2XnvUiGhGzcvXrWy7jbEzaDPoety0RJhEOyCd13Kb
Gv6UdbDglMuI1Oi7KG5WRcfAJe7oWT9FvESohvnCN3Rl95qJXJReLsIJhqVIfGc98Iy7lsPAjjIX
N5l2w/yex3Xr0dl4yc0ishAKB4aqZuqE97DyTuOSwqoKF+H6mFxhRSbzm7KOI6wlobq9BewtOWL0
ou+nrr3CZKBA7bykf0sRFHpGBZIdc49FTyDS8I+OLfFVGJsFNEJXjqv0mnaJB86OjCL07hq1FC6u
bAGUPNsh8FHlSFUlYa9PQFZvd02M74Evze3MsbHOPWRS1TgOyqWvV46puYjnQxggLOepG7r4F4c1
Ejv10SKfIBdeixCWMeWYTFkboMnq86nsE5b099ncbHlbdCqBUZjO6dLnX16E9WOLc3VsP6yTw3ka
8d7dpYNH5ME1HvRp1O/NIa6zyo9cXWJs9SQG9QRE3qvIyQ/P1P6r61K8k8H4vCiEzyKH6L4n+FF+
9+B8dpAZVjdZLdY7g3LvaUCljYUVudSDPJAs85Dhw77NLa49+GNHK79QsyI+YnzI9fA4hcFPGYhz
aPy0aIWslF4+Q+41EInMR1Zvj1gc5PBldp/jNQUNCohXDx42aom6nzIFgbZ8J1P81PjenUNK7Vmx
mmOGFqGY4epOLvoqPL1xOR6yKdg+iVLvsKT5ZZY2ZCeHAekHSzBTLsn3MWnDHx0iynHQ5VhjTOxz
CdsKts+zlw+YyeQYnHTpUhDDGtD79YgpEbweAIAjQwQ9NA00LE8w/xzk0Dz7oKFi8IKiE0/7T4fl
AA1s+MiF+jZpNEREb3RNBoN2HFnZrGk1krYHtDkHX/iKNHiaOkde8n7YxqofVoM/IU2mmL20WwTp
wzadcT/f1uuEOy5aZ5pvyx2gomBjJY+Y4lxU0B9dnyAiGIOOjuDcCtBSYP1T1lt7GEZfH51n4SUI
xS71lxtP97cRSvi6FQndEgsW3oZ48Y6fXeLJSz8IH4WBuvNth7IkuUamRNuunRqD7LomP4ZiwV+y
DHeotzRypi3lpHeVNFlS+fP8kq/p/RTkClo9dlZopHycT9gAIPrmZZzJLyyvojMOtuzkLLpcTGkA
Z27H7TZIlluUWiFVaXrIpgCDM2xbRVL/ZH1MwCrfPrGlfg/A1ahc1x5V4zVnrdi9XRRcteGtndf4
MeqwevAJJDgDvFmnHk/zUQOqckBiggXxDyOp1GQRRdsz3ITI+TtC4vCWc283DPgDcftT1K0nJDu5
ot5A3Q/GdL903e0UkOWYcPGo4GYp0UPWePjG5qw8oqMqun7nwMvCFWa/EPIZ0xChKohBxqepum0o
wbKvadgt8xHKrbvAE0+b7DA3ssN6l7d2/dJxdgTH+RtMXR+NMicJ++E+atc7DBNGCgjyY4Di3d+A
7V6taPYSURDREJCDwM7qzIMYGUiSgN+iN4PnzG53ZAmHg0uHfaOkpbiG8Djh9C66UOon/JoBSEC8
Htd++pBOwefYofiFBc3RdhhS2nvSPyQ6QBriFF760Jm7DCM0aob2eUrkIxH1u8kA/shxg6PawFzA
r392mMK0uX9JJArTumlmfK4NriGTP+hs6k+Kxz2qkQ6JZwBtGl25a1g3bCfkja3+ssMA5G7m2UdU
jzcqIB9IfwCKGR7Xa11kii5njmZ99K49CJNYs91mKbzra6DPLGnnj5zbFv715jh28cmfx4wiqGzO
75CA6NBGiiSsq2aMuXfQiIcmBwz2MRntCXRj36M+HLsfUx64/cbb/NxA6fWklfLpOPDwYeJZ9Jxs
YjvbnoVgUfuvCBhpK046iFAB7inZ6gleOL26gwPC4BUx1D7FVCyt0mZKdwbi1Edd8+0UDbXE67l4
O+ywCbXKr7+MxDxDa4FCstcFFwNuGruMT6IO5G4CGwHaOn6TOtceGbidu1SIns5D81iL5qRa9ZzJ
7QE8/meGMp+OZkxvLAJqkaEG1zUK0jAGJXBOLv2VFOjjtSp501hKELAAmR53uOLS56CdxwJjpp72
YDrejChSDplE1KnPb/DiJrTN8c5CffQ6+Zs4trqRBzmzDZ2L2Eo7pLIKGsBi5XxJIwwnZNvcGeG/
rGNy8PUwlDGmZzdwiI8/PWz8DswsGzbJ0pXZFJ+bXhOkiS/HPjdHly4nLWX9xAaznhkA0VOZttGR
JWgg66jVb6Br+odxE7eQkx0El+0l6txcYQ/bnhs7J+9gpX2Ps41QUMvBN8jmlw2k62fsfvySj0O7
c9l0WsQC2gvXz1Mq+4JP4Qm5lXRoEM6SRbJ/DZt0oYtRX8xjX4PuS4ek950ky1zmnfvV4iVRLXZq
1OuU3DUxTtoNTSO6yQjjDXSk+KltaPEqGc12HYsn6lyK7AV/+iFA7E/hk+imYE9wjhybuPuBBgcX
vIcA31GC0M/flqwuSLC+MDmigWbmJYmH5B06gGiHZw9/fKZZX+S2vUCY+rUBpvTDkW3Pl/SjbvpX
gw8UmCL8zeMY7pd1OMZtclza+mLr7WfoW17I0cmsRLAtYkLDxbAjNmCy0CbH7ghT8hjUuVbtxgXZ
p0T1ipVYp9Ung2PqW+SbNzGTucrG7Ftai3d0J7+izdy115SOMZxvUReuhY0IBjomKoCkqMueY2CD
n/mUJTMaHgTGX6Zp+4xjHEBGjOn9mLY7JFNdbJTNmCYEcfjZCWScQgUYLfWOZTPSK9SIJDXMMZue
SpPqMp7Q3jZLMuNgaRXcNXJO7xyf8W1m6BaAfCNnqFmzCikAewxg0orxXL11mUouOb7lH8Sv9Wfg
kTd/007nABisGd7qTug7BMp7HjaMpG5KLPPyW1RcfXQAHqQGtzbGXrwaHD6Com7r6dsCV+UDF2KH
4FN3sqwfCN2ydHsBfHkV1CFkfEZT7CWNKZZuAHbdizqr7iyGCgyfMdlkndFYqVk82m1cSGWCyYgd
OinHH6UXkq4gM/YzK7HZacLR8avFzP7iGyd+hsnMDIXxq1leSNtZHydC2h+yMdKndtocMooCt5D2
gn9dyu84eCrkBNqRv5MYbUH/1M7RHkMz6Fm7FrGxrCEFMMUfq5SXFkBMCWITLlK4kPMhXJEy4XcQ
oKhd2LfZzgGWFlE4H4dbLyMXWffe9wbP2n0AuSrkzLqcwtXucldj0ow0YDC7T9gJ17uAeT9w3Nz2
W1R16UxKnTF4rPm4lFbxoq9rEWOAkLeVsHP4g4SOl3h14nJRo3oDQweXgHF3Yy3gz1YMCMMN/tkh
kgPqbzxhoOGGcC4Q7Egm4mG89Isn/uaJM6zsUKGi2YyUQ00RsV0r6i5t6WA3CGpor6PW4uUO/YKk
7bYzmIqy3RDb+m3Y2vYLWW6xhfyRLAFWICqpTNIVWVz/m+LlfyRb+G/FCL8JGP5W3PD/oWwBqoG/
kS1sP6evz2b9Q7aA/8+/yRaID9nC1QoDgSi8GdBG/h/ZQhz/C5iPBCJtCLMQPXK1Lv27bCEO/gWW
AFie4StHmAXIl/9XuABFA6zKKK2uMAlweLL4fyJcuIpk/kNEc0XD+1ffJcJEgX0ESvYPkfDGAYtd
DferdFPNwRtr7x2DPPlPIvX+kEz/9WuuVlIwZCNkwOOO/10n1Oc2CDYs96oWdLvjii1WlfRoD6FE
d69rFP9woQNhZQpxSOl+vU9g+DgsbdB+Jks3XzALhIB97htMQkiLl66bLVaq9T+TEv8uZ/rrz4Rq
Hn8HfPXQH/6JD2iQ8aHDtg8rEsV6vyCfT1O55ezGzMtPxrv60mTY78wQm/wT1dxffqg/vogr/QUZ
p1B4EsiZ//iEROCaNWvDCoVd9+g6Pb/O8GtVTYRl4GZS3Ktqrj9lzdAAcn9GZCjXr7FBTyWTqQo6
u/4Tbdd/8WgQaDDxqOGPAj3lD6Ur3KmI5oTOvVqnEDSpxfNbmLWk/P6f3pZ/l9L8Z+nMf/VrIBz7
K4gQ260/dcyjDmYZ63mpFJcThmAYwROCbf//w2/B+wLDEuSJCHT9/eNVyYChcDYuVdNtedHBMrjL
UNL+/S/5XYL31+OTANkN8xkeIciy/5Dg1WPrsrxtVvC16+gCyuyKzL9ePYbwnCFYuEbAK4A+1d//
0t/1jvilOEEgO7oy6yGdhUT3939ZGOm6n20douN0H0OrmvstC7G4zHv2EaoeCPu1lTstowEFmCLf
/v63/8O3d/3tOEEAuUNdBHfW779923BRIRw3rBIwh0mu0vuktubx738JjkP8mN/eDmi6r/JcaA2v
2tI/o8vZgHoA9EZRjcpbS0e4u4iEASK1RR2mF6i93+t8RV+Fbe5lchHbb6GMccZsXdkZ/TMPl/lj
8FfsMUYfG2J6Nat8MIPmtKuJu+Gt605YZwpYFVqLZBj8i1JUyVCpZCtSwQK4GWi9meS9Hq2DuKL1
IX6QmqCcE7apLEkwk8FSz2LkiUytFzOtTTXNUXijJ9I9XEesheBT8t62atsLkaew4nTiVzrG3jOG
wOvOGmfLFV/zWrQ4lCsxJhasnLS/dJNIighIxh1B2Bva5O4ndlTDTxAa0U8sKHOxMVor59eqgoS5
vpWL0pi2LSK98V2Xn6IRokc622j7sYG+cwJIcjhxrDNeNN5/TDg8AK2h6U4ayvBJSZoNQ/BuEuEg
D+xfbQpjlEKrgv8NFMRnIRsFUNkMdRpMLVjIrZggDQwRFkzrocyw49jl3WpfATxer9vsvPS2Lr71
0QZgFK3t9smC1YNKQusroh1Qy2KImw1EA6MegSKzbzrq4KwZm4FCU09I2STLIUsMo1LBLNetw3hE
P4ehwIw4+zT22v2kCGAJILaJImmWN64mWyXRFCPXe2GHAYc4xS0dHCdPgUMqEmBrXWaPJjYDnGdz
hjHymlOOFWllE19hhFZPe6jUEZYS5aVKvPke4Ww5pkFzUs2+sgcVt34ZQsJT2/ppNd4jM/N6HH0f
o6h0RX+rdluj+7NBbF5s0XbXvsQUth7iw+TZEOPI1pxhxmsKDi84thTkMK8trKoCIkJvVPojNfMh
SuqgALWjmoaayh5aC8i8C+Oa1w7tpm79G9OEaM0xO2Qxucf07lEkYqs21gzY3rH8PoEs+Ki8ODz2
qrvhqr0NekEqaJftATSKD7C8lVDf56g7a8986xn6GbbOp9rv38gQ2WPG8OF1CbIgAklsGWJVRqFi
WgsCHXIDdQYoO2wipmqmK75g0RBaYRxJtoGqeRFUxeGTgq3h4E3CP+QmZ2UbwxaVcI/W6/yQraSm
MaDCCEeN7vxM3DabC8vJj2UFn5egQ4u1MEjsQt/GNTbKOsiPMJREpenD7VF7S3jko63v66n9Qq4C
6H2rsZeQc1v1LVsQ8248ehWYlLZPq0bK9YKhVkexCkTJPGh70Cq6WUd3GOPlXfu+QnBD/wZqM4PO
kdyJrX/wsLh4ybEHvA8R+fhuIas7oq+4w+Irv+8lWZHJMvZIfZmQ2jLZHwQYtTVK8WeT4T5hy75v
mx+12WqKrMapRHupS+uRqcCm6kWF8VmRpbupW3xoefBhm8GCC7B+or9ZS6/P0DQPh0AHFmMyiI4y
SE7C+WmGfg1NGICIFkGgpRfH8jsj6x6Dkhs2Dj7mXOotgBTm1cNW0cuwpkF7tpWABx1A59xu9eJ9
93hUF12fAw0WiWi9W1H/0cGtUYGnStDVx6M1A9W0WxL9Va+YssuE713OP6AkuFNqes0ayHISMIAQ
v6Dxrl7Pw5UcQ4JNWg7zLoD5EISMab5vgxrywcSr4mV9CGDJDsaN7JQXdoVFagZep+5+8VVWhCIi
OBogmuA5znKd7vU0n9wovoSATi010Ykws8VUrp929JBEEGM3NeArVoOB9oBNtNXru8nTW4Pmsxpd
3pT+ROoqjvr4KwFWGX8HmOCNz196Ld5ANfpninzUb/9wbV1DeFH5XlnnAS7p32/HDvRqTKTToco9
b1thM3VDvwuxysVLQeoc+8xo6RDAyMk03kLpC00GsvgSc8wTC5z2gL0qZlYqHOvdMs/8McPeP8a5
mWxr0UmlvhwmIJ81Qo7IDhLOvnJ2ds8GBKxfLMZ0ogg8z4O5sBvh+hy1WT/WJudfXrP5rNBIcUet
1bNa7pgh1/TJWX4CGOiZaukT8r1HuO19g0BqRp30gqXc0kz+Sjuv/TSY78Aoo7IZv1hsw1j6vlDo
9lkKLqxtFvmFxy+8mz1/uvcJw74mBAeA7FbsVO6VMgqUcri4MVnxjYBPC5l9p0ZbRwBw4FiGZBnY
kyXWPu0ttFrZI7a3G/ItdGiH4wJr1yf3HJpzgPm3T2e6heEuIs32wP2oNpU/YvZZKpjKszKP3Zhi
X+Cgw2Go0DTV8gp7BPRXfa9lOoKyaL3QK93U42CL61neZbEAExLTMvICz1oHoWg4t/domSNcNMRq
fJhetmSUdWF+9lquYaoJFyzaAb4NMJaqfeRVjLPLkIic+/YxSlQqS0jtYkD4whRqXbRj2IFIn2PM
CliHvDShQBSzl0xQ58xhtMynyE9dXk2RS5ZC+g1mNcPQA1vhetG+wg0WAo1qbN6WgHZekQ4hOAC0
ZhJbFNhT5XqTp2DS7SYy1wekmkHk0HYBNkQdrzUyUuIac7baBN1bMibih8/WMActgOHIStKa/SBp
bzmUa2yEhM6uCgRfjzQ/YeHBcQ+6IOZwAyZDNOu6HnUDB2r+Og/0IZ723SBxo0NYTWcBGdUB/7Ef
GNeEyU0jwVqsTIir4zbZPNmeU/Kv7J3JctxItm3/5c1Rhr6ZAtEy2PfUBEZKFPrGAYej+fq3wKz3
TGLpUlbzOylLS2UJEQjA/fg5a+/d+fEUVnbdG2elr+o6i2p96mKs6/Km2Kh+mgnsTszsmCtTLY+B
r0jTDjisPmk9/RDQIRRdW4h4+yx3hd1tptKwJjre+NRFzGtsayuraXjoap0luvHi6W5UxI5uUnaH
NhTOSJ69x7NwI9B/lxiEJhWuUkUqZdQ6BZzcMvfGtu0WM4lMPdEnkCy3Y4FHVGsw1PCTlies6O7c
JpPPqWFoNy6Q3TN/ZTJERH4X3wfOca9iLhkrzsK55rFnKqe0zBkOs+lNzUZPcnU1W6I2w2FhChwZ
Q0ekSEssy0sicEgDDAq6IlSjx0SchTRj9CQhjfkxwOOyYZz4uYp+/N5nDoudFg+AYr2Vjum2cozO
4JlVzm2WeJ3LWBngOMwUersdS7rngjUm+ZPGWJ5ObtbhErY0izr3gYFftV718WbCTo6aDax85j3q
tUf8gbgRCPMmtS0NofywAcGiy5w0mDwajiyuPAN/ySnRTHA7qu7zuvBai/1tjJtIjDJdwsoPehlq
VhJfdIE+M+sZpQ3NkvT+t9GqiZjhfekFc+RCXTVJMXYhrimFs+9lxZTZjgckAV1hBc+L7uXlCWwI
b29wM5sdf3FTWoD46prA5vp0pFDxXx1aoQ/4u5rw7wap8+zbBEfuWCqcx2rOYagUlv/FnknJwiI2
yCo0JTw/bbbZ+1GSlbWdtI7wXgK4tctx1uOnJShN9yzg6ci2EOL2yKYPEX022Tlk9jIlA+eIbGIx
mnkOx0NtdAG5QEvHLAA3lPlqGs2eicpcxDfCk+S7YeeH45qqeWcYz3hLFc1d2ekgGNqyoHHPyK+Y
KtsM25YT5UYaQvfDPsjsO8tRSbqdmW1cgw3b/qWyan3YF8gpL+kA2n6EVUimhxigIvjQa+pRAIKV
b25petwHTmbfl6OlZZFqhJ9tUn8COnU8MV4F1Exvplm1pG+6afdDn+VyY1SKgTLPmnpqlGNd2XaM
GBWnneRNOco+zg5ylxCIrcihwEYaKnOurZafHUc+Rs5OHId1FzSPkN5ewru4hklMnMI6ZjujnkP5
p+Nb2rRaBY+j2c7Ga81+E7h1AiKiTcFt3SyWFXXDoCWhRR+1DXvXEJcDJLoWuU6v51EqTPvoTUUw
HQpMNvxoqh0lo07M3Ys2pYsZeTIXgjNA2T7MZibTrTLKMkPVxuWxrETTTHE0OM4e96D4uykm+103
XYSplqWpa+k32nvgaEPJGRCudAMOOe79JmHTrFvL+aaDB8mtgON4qlj0izDVhWq26DzgqmVtuZRi
YzW8iXTM1M6dfUEDG34Y40wvWMawM7PiQdUt/3oZDarGco5Zs0YL++89k7fioeTAwIyKNyw9+k6r
rrzYz24LGVtGZMJqwjHVOmObthgMGENjoJBIKF2WY2Gr8tVK+mmXjHrG0574bEREgIBie1n6wOgk
oaxyi1JuWS+akvfBMqojRr3IKgqsM1rC+XxmGktLFymkwbJsxZyO92am0SHHjrO5BRNbH6L1HIO4
+h66cbyV7mBNm9yvqutRBiP1BRsp0fEogJEUuRyZNllWlm+pIpsuahCwD5uu7/rHAmXGlZXnNj+7
1wAp+3WqsjALxtXTlgCfG7MrvD4spnXMHcBacH5JYlTFxZTOb60itoTvthRPUknOMZMn2cE1Tdlo
nJUqxZ7EaZHeu1UJ54ZP24tWGe4UJrmmTpU3lM5p1H1xWdCzuO2mGn2wacZQwXhPDGlUDnYZ7yoF
rBfJqWxEhEjKv2NrgHYqfLyJIo2M7mCXuaOEp9WGPvR0jxfBMNv8dZpGEM0asYT/xKEo6zexPy3L
Qx9bZn10sj4580YjfiG0OidDg81nilI2w3lL0xLwJXcYnw5DLt0n3x9sf+TXqUkL9nM1hyR/j3Qi
Jq/rd9Iw42dH2uzKFXPJGzzjC3/rUTAMIeMI2WxMIRXPMUXb3lKB0LZZM4sXCM4s2M34LgQX7dgv
GuQJXiQhU58VM4o986LH+MrZoF+aMpb4Xi93Fv9iT2SabRExy9AYDjPmTJCN6TvhfGx6IxnzQdik
KdNQl/oNIljrwDuD3i7fwbhzRrgFMGlI8BTIesK85MpGOzOE8J/dv4cZjCH+B0Hff7SCV8cfz3ZN
HYmgiarv99IdcfOEtjOBVrSd+t60MUQMMyfDKtND17ZrhG3ct05lnOfIx9AFyW47VO0ggM0Vr0sZ
9P5RYCN0JBGaNEeH2RM0PHNka1tkmvUjz/xp89Em+98BzP/h5n8xgOmq9zp7/VVnyn//z/DFdv+F
xQkrOhlpLur+dcTyj2bUtv5l27SO1ugIbCr4o1+HL6tXD3MK/F1I/vE41v1bNcrwhUMD9knA+Dyq
CEf/m+FL8OHy9EtfU6dna9BjwZOQYFXGPJ+atzD3csZVId8CnmS0z9p0w0lSbdsl9SK6rQn6IYs5
SebJBxg6f29W7jfGSZs8Ky5SrXBZux4rOAc0O0/W7J71aXLygBoLsi4l1EzTisM4ZgwmrcneTXYc
dkldPRaAvidkZfARKLKqII6srnM3RpCV36wqkPTq+p1XLjex28Ybs7bMM6YxqFaSV2yMmI90bBH4
nqxkVQ46Nb0lcdOGNrVfpAmTjTit7oSvDllOrucy9I9kWCeR3SITFE5uXqed0bNTLLdSOvuE6c5F
Ztf+rZtXw82YL3mkC1lu4XcNch0FFSIzjj7WmquhuetjAovQw1qIAG9MtFdhLXKWrGFS4RRzhoP5
OIIIN7s85rxUd27w0OvtFRH0DjqJ4rIdLAmilLQ7smbLt14ROQ2kfVTegJCuGvrIqGNQZi07jvn8
gkTJiQyL9udSTefKZP8cDBhWo8C9LhvlHvwhp9pMhlNXBGTk+A891l2jV0maEPkDFkTdoYKVvTH7
wd0G+Gwyf+YMMWvANi+NmlXYTey8QFMhVj3eRqeRKBfvqdX6d8skyK/WAhPHBAK5RQvfAQAFnbt3
RgRcFTurkS7f4lULUpUMvVf8Nqyd4c7Matacuk+acGq6B9yB69DR4Bh9T+rPmmtJ2pz6Q+DTdEsv
Z6k2LtBK3bKpudSzBhKEzk3OXdm3kQ2qGyZsomGOk5eckZXYYyZCADT5SF0dXPY0IHASbL/Rixzf
7MbsD7VWPqjOu9XgGJfIyZfrKgdEb3CjWJtIoN2wLeu+cW5yyNvglcF9hF+US+ydY9mAXsqkTEpq
7dqI8/c6KPfFjMljW7lnVsMB2ucEhNCjuIx1dEbIJxA1DG+5/th0+WPnF0izUHW+pbgThHFWyHDq
Rhcof4yvTPYfztWVtsMEtT94U6oeFU32M/Tk8xZxX77DRvMWZkKLhE8CjlVX6SZnV2eEUDjR4I7x
e1byxGTx9IAxkLXN8s66tGjJR8wwGNgB71KRLeYhGbt023LivvUdOqOJXlFs0dozIgKjAPHoWp8C
MYnvVBTFhTJQTS4ZykCVRyo+YjcTXJS9m/GSlg8LlhMRy1dUIrRMvUTeIO1un+vJn6LS1ssHT8HP
p43Bw2nkeYQ5Eg8Khhu1lVSc4Ydb1fkCp+GkJvRIVDeOOb8F5LRe+HZTndG+RY1i5NlqAivayCkl
fT06TuCo4AvlRq89cZE5Yg6r2OwfhswGKEvM9AwPkvoJh7nguvyoOmurwx4QuRoOChx7Gw8Wqmyt
vIm63CkvkDouN7pu5pvMkFAmlKL5g6HFxlVRC09tqo8Kt1oGE+WCMxe3qlfFQ8FdBxbz6lvvozyG
EKEmLgKBNiVDCRnR9PVEqLfkbqvFdCgfMvfVTs31kNJrxYWwc/R/wSJ2Q0uVERa0hEmYTxb6G3VX
mbyenfWaoWt+6ry2tHaAoM22J0Nwa8w55zDUCQdTK3j0bX+qjr07wSDVjR5sjalPHysCUTeQNEao
dF07J+kdFN+Kuf9ZnjkXuS/G64kuxvfeguDNymk4Lk4m33LR0EqvZTzu5qEOjqgxWGY0UbzZg2dE
0uvgTydtANpfVSZA+i5HZqtKd4sDnk+HylWPGNwlyOQhYaNkQbDv2YsXWtViIwxvDD7muCwby+qM
UzfQXoO+I8ZOpNONtUzu7ST07hSPhvFOBA5tySWlHTc46XTwrMR+Lc2YQ9THecrlPYEidpXPkh58
t6yi3HfroatrxmGfxQEdBhCmXY0C9ug4HJm7uS0vTEfzn+Giy61WyxFf2DpJ6DQ7nOS0vGois6zi
V0FPxaQbVKpv+Uidb5qJPIjC6G/oto3wZKrcx6xzZP3pNu3lVfRErMWDzt++HRZjOLoOWUhLW8S7
gs2Vht3HkXI2OCLMlXTeDacawOlj/Rs9WL6nSL2YGttb4O6CPmL+R3udHl40tV3k+fZEl1JZ55KW
5AXd+qEN2dSZRS2y5nwLRRoFtOBxZUKj4KQSro2TIa13qCSmO8x86MSmG46nJjLfpT9vChofms1p
xvw4PPspjcvCy7XzqkJDlY88dVU6oiQpUbrDB9e7acjtTd9qxnYsDOMZ9WT1NmtZfp9YOP1bg2me
cMHg76fZWYT4X7W7wXXaY2oMCUsAsNlB6E67A3Asr7VkwEhgUeMlTgwPDqYHaB0cTJ28GLjRtasb
CiNvI/Nx3E+eLTdNxaJXtgpDs4GxSVzgwJBixnTAxoYjWeVrBz9d4z2Kxvo2I9+KsC5AL2JJf2dp
yFr9ZP6JSQsOC/HiHrSpUg+O5tKE6PvdZI1bo5EvscbO3c5BuqnKXazq6TiM5O14+j1L2baw23ZL
KEKz8cZ0bwXss7hgpZHk97Nlb9K3NTYwwU0UVDmgHTEuYSVMDCU6TPnofu5T5T4j/ZrCxlXxBR81
8p3huV8pdHsaNjjkMmJszfJd9UtxW5tx/ignaP2BE9hz7HrcHq2+qmYXmXpuWBekE+vwEHb25E8q
uJ1BDMGL6UM27hhEWH6s/jK5fkbhcGvTqipGiqzMsfbuVG8NT1M0Cbyryk53VedHjJr1TTEiim9S
d1e62q1bdXE4Cfs21eyXWdfkM+G3L5U2GecOk9EDJMqhHQ5WbG58p9/ZIHXHkiC7loCsqJ7HcieR
N/l0049IQn5qotqkHK4iUUOO4bhuobaO0dD3deTa+cGWCkrAZZ7U2ECcrnCyrV+Je2iH9uBpHpVD
EW8LvHXQbyDbnsW7z3sqR3E7VXeDNx58231B3rllQHkJmo+tBcFwHmOPSjj7IfgxNfNt12F1zSyG
Uxwr/UYhChEdhpF+ezlQaQ0ZQuxRV9c922eRq3KX0DBiQ91LgX7AsqatO5jeJrN970Ti8K7QUQSZ
ffBAW4w+hzf/1HsaLcotOVsqe9oQUsywX8tBFumj4uGy95W7rSmdz2iUbTCX+CkSkz8c7wgL4dzt
ma24xAZt1zrTT1TuD4PuLBt0yQsFEb3iJPngYM9dp4oRGbdtVKt+wD3c7Ti2msHeyaAvemfQnnVp
ZHsb+QDPEEACOSDN7GyWYLZCOymWg6Yvzq2feae2H0YEZfFNY4J6htLS9b0cnTkcbCTAmdFcJY5f
n7H00g1sEQ1ms30SHd3pKmUB5zXQvHFjzr7RbA1R3i9awxAhJl5oNgGlGnegYkuT89LDVYS25j7Q
s59yKjihm8o9MkOnlV0ydUOAiiJ2Mka2Cnd5SgLSvjklDxfYimBGs3D4sFz/FGi5f5BB4p0cVeFS
UPha8zR2aBiTqRqP9POBKWy1gPYP1rHpCKvsulqLeHbjBz3GeUWVgXc1oAGPcr9oziAu0w3kAZ2E
DLlHKyyNuWxjk3EpEWU16ZWnN/DJpTSvDVSCFxYeg++0/MRtXDvps812tjOlvpwYVi1M+l2/Qvag
02uup/keNwRB4pfCD6EN0HPSqV+i1vVUNFmxTfWMCsoe4VT7ubAju6MC7Q1kZgxCcvU+ojVeteWI
3sRyLRbBnJJOjHHZBAjkvLbNz5glGXhmxHHUCsz75aibTxgHFOcQ6fl1TWG1MWopL1tkNVuJN2LY
EqR74zW5F5pWqT2zBPjfhqJwTtDPSRR49nDyJbdnNK0hmufilUkhssRqlYl4pL4kYixCR/6oErhZ
Nx6ioTUe/bbe52m29cz9vGRPDZ5f/vIzhqiCyvtp6tkIji+Qa5nw8sNqCR8fzDy5iE2W3gLlbN7E
ex/VaqH597JS75TYhLsYqRF69vjCyCjbdbm8Sovr2VgOhkv9pJp5X4kVlLNmWrxdnKt9N2IKEvuL
f2R/XcUZcBNqpIHvDhU1/6IiUwqqRCWtbRIs5dbtkvGwghrPJIgz5q3IwyOzCwRkcq67DOccIh1n
lteUCjxttHsVlzlzKt9NfuiYImyHXiL2c1WDxb1btBxbKm/r6L1/zQZW0Uke5Cb1PDRFo/RYtWgY
HOpuxrlxmsxdypL4LpeBGrGzAtLIOr17XawJZj22zfEpV278GrdGYoS11dhni9MgJaI7i7R8ahcm
3mlyaTlofGlw8zkNlLxg8E16k6kg2NZLiraykEsGO1yaIc4a1qEszQHMfXIRzOnugtFEiuba7oMK
ffzcPtJWzl/pF9cLtxjzh3xK3Y3geLzNgHxX7w3LD3OrW21PDKuiIeXXh5gzHWIypY4ZXuTnXZ5l
B7uNSRQsmly+16Mi1Bv9ykFMNaJZmlS7tiKTqfUN+U7GTXJichdfW3g7hbM/DOf0QtPuTDlVuXdX
1MZYoZtixW/E6D4jKdojYZxC3CpRHDkj40DoBn9LYvn4rBq3ocfbLDTGVsTH+sB9RgMWo1gZoOUD
B6JRa12mKyMEEzmzEBfqqWdh2GkdLBH+tPEu/gCMCKtTdEzpTWqSWrFsM/+8obziVD6udVpaPuFW
pdYX0njR0D5WQNYQTQQ8ADd1/4BOK/OE0VV7Nq8cFPku+g8vBnMIdYkUy1yJqWpxgKdoFhMsvRJV
YKb2vAXBis+qqbxwZ699R4Xzbq8s1rLKOIsPPmsltbKV2cL1NN/ifAPItZBHvclWuguvKu2eUU3+
M1vZL91Llj3Jwc4LQ2bWfk2WNzVhbCdT77PtsBJk+QdMNnyAZenKmHkfuFm8kmfBB4QWrDxa9YGm
+QyFb9wPYC0AXaM7BMSG3p+e0kq2FSvjhr+1c8AZEUrwA4FrPnA4bpT8lprte6EP5rVY0TnbDsRF
sOJ00wrW5R+MXQ2hxYMAeOf6zrwJ5vnVTJYX5cTXSYa2kN7MSZYkySJ0CP+3r0kDBz88k6bj/9zY
DF/rpHz98d6nv/Y21//PP83NwPwXCLhLsoMHrQw+Tp/yn+am7/9Lx9rOJv5P93DBXH0Z/02Wm3RE
kRFQiJIXwEO4Nrb/nyUeNnoY2uLg7dAXhUj/b3qbK/j5S2dzZddXJpWqyqCt6X6gMb/YgFaJifBV
C7LDkjf2ju5OjoSJNCd3qct9YiHR/+XW/AEjXvvxv14Pt2nKf9uhkUr+AoGS/Pkv16stg0WlrpPD
zLQkssH37m2VVsd5UfnF7Kc6ezH6xq8vulLDny9KY5noBQtrQtI0f7+o2fvjoBo7OUjhaOd9WaTs
864VavzjX77fJ8zX5vvRKIbXB45dkex1XvHr91Owda1rIq3EMeI8WGxtA/VgIzcqih3KT+Ra0uv3
H/+U+vr48PU3/XR5QmwMnxM0hCRCrP9sVDsAe0h3/e5QSArBsaysnWwW7dpkCgjr2OBSRb1iXzLW
EG+gcv3+6+t/uHj/cqv5ACRrOIbt2Qgf+N9PQoViZKUZaDEc4mH9kYvJfBjIBPtWoAPbpDPEIGt2
ap9aU6CHEsMenbYD8TOZ9M2U7I07zx2mvW8M4/M4W2Xyz/DlfxwYfXrePz4fcaakbpoOxvT6p8+X
NQ4um6UuDsJP4ReQSm56Z3IPfqmmrVw7mH+5IStM/umG+A5u4463Wu7bzqcHXuskEjM59AfYWpy6
bFALI+SbuUjo44ZjYyPy2xyTIWhinIx9U8ZQEN58PjVFIf8CoZufXj+f9EudQAoWHMQkBiHRvz+e
LPpNt9JaB2arNjRwlwRNiGNUfyZw8adC6NIcGwJwxGxof7i4bO770V22fTnb9HxjP70FkNe/0Tbu
MtDlLqHzQRzHYyKH9tghuWQUzniZkl0anJFGnxeuYX05r2qhHavUH2kA0yGiddDEFzi76N++vuEf
Ici/3vD1K8IKGfzK63v4+Q1spTRwB0VO6tATNsKlFr21kbKdHsrOLaLGa6fHJhAU9/NgBJd6iXxT
cB4hfh0xCVuwPOI71b8pw9Gusaso70pn0AlGmt1VL70atxjtC4ExdHz7If9hGaVEty/N12HRIHAn
emY6TmDKerTptVNX1wuC+kph/pkE5d3XX/cT2P/xg2Lsy9zDtZDErAKkX9cbTY0xx7q0PCwrZemS
Qhf1s/O3aN7Pbw331NB5WUwyLVf1wCeNiY+YZ5h47A8cyZJnjb5YG8v+qLrFefdXv66vv9Sn9Xr9
UgyifWNdyGiTfw7K8ZAqpEvH5ayqSS7QSpzxwSaOuJP6y3Lwh/eBjWHdYXlkXDy+f799FXknidX3
5QHwIbnAsWF6yF29vFs00Z8NVlbeVUaa3X799T4v0uvXW3UnNssQS5D56W6ivwr0UtZocukGvdG/
8zmfFoI3EYWBYWEd41qPM84IL4VcGw2do/3tB/3THWZkSl0C0I0sZP3Bf9mmtHE9MuvrCazxNEpf
veG5GWqYMZOGycXX3/cPTw+/JCokRqdAz5/TXZSVQ+gVSXdoNa+8s7ORlTYbvX1DtRGmpZTfv77e
pyBNb31+LMos9ENMgbnBn16KBhvrTARVc9CFWJbIZhiEBZLXwKvYpEzjHKgVy7XhMVpJtTwmZ67x
s3PGfzRJVJr5+bFhPnJRx1n/Nrjd8FaZLTLhdIyx1sxc7Ty2Zfvy9Yf+4y9CCjJZETz8HGx//0UY
GBeuSYPtwADW4WRPZRJ7ZX0KIITvv77Unx56ztxr6YhBMyLb3y9V+5noBV+JcqiLLwyzNy6Gfhrx
GxX+GTY39Sm1lHv4+qJ/+H4WPweoDSiti8/97xddRlsUZk1fZALs3nlWHV/MY+8eaifW/pJd/4f3
C9dpxGpczKJU/vzzpzPJQBjvYWs7pvWucvP8nDQjf6ts0d8M0piPWPVJhvZkzZ+PfpX85YH/03fl
6uR+BBAK/meenKh0b9TQvBwqGwF1BZSPT0kbXKFzD/4i2Vy/y6fdDq8SFKuE/RJz8bm0pUDHDzBd
qoPNnnU21UizexfXJFQ0i/WYQOTnG59pxpkm/vqT/uE+A12gafa4OE/up+dI+Ng2OaPbHjKhq71F
2+k2FaCxwA5IMPNlZu3KRnMqQyzpePdKjDY3Xz9Vf3qUMfJ2PJIonDWS8tNT1fsYG8HRHexUh1+m
vXscZaxvm6y/qRINS4zSLP9W0/3h52XFdEwqDOIDMBr+/aKrblYXPYtnktvBZYxIiMYbTDUcnBvn
u6+/4XoTP/3AaC5NT6d8dD1Oab9frOWE5KNXZDBErXaZVd2D6v9apf7hIvj086x6IDMmGuffL1Ix
TMUpIGVFSCYYCfzMAlxoExosX3+ZP9w5U2ffIQ2A+IPg850rwSChrJAQT/Dfj0XGYAk0FjxZFVbd
/uXZ+MOrYbKXcqbyAo7Rn48izDgLBVmI6S7feF+lQWZuAp2KdqHtfALF065xHceAa9RcsKX/3wC4
/ufn+UIsu25ANKqIwV6/7Oop8/v91HL+AznV3aEsXG3TKftNy9n1vr7IH5594hwCHn4DyvM/9vAA
I1xv0r3qIDSHx3ChaFiSqT/D5BhT7EKgf8yC5G/Fyx82c951BMB8M7aqzweoxU5hM8u4OuAvaj/S
RtWufaZi977V5Ifcrf72hq99k88vADEhpFbY7B6kl316ARI0yVW5uM0htyw0CogMYhHm5CH95GXw
HlgYAhjyIBgfltaPr4N6JJkF8z0kWImTi5+tbZR3Y25yCujq2dvDS1gQ3mP65tgZtX/hyNGKKAuY
xfgiwIEJkRrRfmZ/T+HSPn39o/3hDUCdvnp6svfqgN2/PxmWq/fSrlGumS0gK2avrrXxkPM/MaxU
V//1tdaFkY3B5Lfi7Pn7tTzTb5n9FRS3rpYAn4/Lbuk02pJrL+K/vxRuB6xPjJyp3D91WGYwMOz6
5/Lw0fHo8eWLdAxgN3ac5oevL/WBdP6+Itoc7WgzrOptiyrm96+F4bc26lPMyzUlnKglwSX0C4jq
NbpS/1ZLPEdxcHGa5UqWM5vPMPsuCbdFeddr9P2jkufsevbVci69tnrAXQuSj58EKKXRmrevP625
bgafPi1rEJW2bsIiGu6nH0HYc+/MuOEdKjCKUzta7WuJNuu87ScyvsYsS94GPe3upSMSpjsYrEZN
Zy43iZcKFI12EqWGLm+6RkK6YSp525SD2iDr7c8IIvBvRr+e9oyMGPDHbnUacYL5y6L9KSJyLac5
YLLDU9BwtP6PcsZoF42ClbkFUBSq3qEJ2ijHKjl0cEE9r1h+LrU6pYMh0zHSE+NtLvPl+PV9RKn+
eyeFpgX1HOp5x+F47/DTf1pU/bqZ2ywxmoMnmVxGeSeS9IpJaId1Y95CdWnDlcfqBPAxPno5Lpgh
iA3JFVOa/TSL5nHqmlxEtOPk3TBpGS9DLhERNQAFc5dHaEHcky3LK1V3KKER3vTwCNrovI1pFsap
OtG82XS9uhUpESlz+uB66+NlTcekCvZZgI2WwHwTtHr13CxOeg1rTyyIHgzYSeObIdKtndZXrdHh
MZbv+3Z+0CdywYJvJgkbWgmJV+Q386hOCBmWIykMsPYM9NDtqWC5wvp7yjdu7R79HACfSQCtlPm4
dOIRc14IHTdqHf+8NzNI9u4oUR5ZubmVUuzypDyqvnofYm2L0eDe7nO8ytKt46kXS+KPDPXp0LxI
CRJIWuz6cm2rMTMKy0I7LBjrTThA6mOfbG1whz5QwGe5tJiGO98GlKtwTsG9rcebor62COsoOC5h
aVuASfSXmTSSQ71o57OT3tpdgF6jrF/qvMQNCyW/E79ZnriZZzui3/1MS2PTmvrOc86RRfzIKo2b
mNyLWR1T27xsvWVniKskMU/K714m/Pl6F4k7lt5hNxZ7LQ+2c5UhqfS3cRKDGs2nTpuKzaIQ9Unn
jHjafSZux/aEquVZuT/sxVah6TlXyDZ33fzDbjSIRVrTkduaZ26rv/vDz8W0zobVeYhQEmb0+7Jb
jZico4dE2637UxagbZwt/7E1EDoEtHiXsbswy8bjcFmcGcK4LZGJe2UmtqpJ7k3h7niK0ZTajOUw
JdBFXIe6tURJobivs7oqB/ch4XEuvRyfApKMqnbjxsWxWhYIEOM7co+dQ1TAxpjiSw9Xx6V3H9qi
/2GmRBnkWJGUWmLvPScNLZdRV9W/aLqJ4yLG+90MVVU1lxZ47SaOtb1NEEh3GkEPmQZEAf7YWq4d
aftEGOqdL70FGME2W7unBOs3C3utuhmnCBz3THQMS3E13angAWA1wl/pzp80B6uj+iIgEwnl5AQD
YeFHmWVbuLYXnHa/M4tA3p2eahTWssRA0zWrE+LAC6dBf5FU43Yy8IFlmXzIF3Gnj9UNuTffF0Ps
F2quSMbvDCWjtjO2huTd/p4Zxcl2ik2r8sdcf65XmIfXJMsnhM3qMejrgxb0b2AqgNq2wKss/dn7
/TFujNDSmh+pcs/NuNtUHTdhQoasui0yExsbEv80zEj6B3VI3PjYFBgLMzvoTmhfdqUl8RAxMd70
sJBy7ktH4VtVO3xZVpBA8HeYe5LluYa6rdkVwwooTbZ4RKE0M8cqrDFs1OnJ6kN6u3ADW1GcyIkO
MbqAAc4FtlNKtS/WnMpqXzYpceBEdhhosQuUDLsubi/K1Hkxa8yEy3xL3Ek41+1tZhfQn27ub9Az
hlVibXu3JQCjRxoU+9QezCnCICjCQrruXelh1Cbm5pJchzeFH8Wj34stJ/qd0INXRKbn0Bu3glwC
upmuh2arUvZ4yGWCkbvy9rgBrlzkeT2jgkskS5A2JFeoKdDSFvYPhMn3DEIvnZQP3CaHxTkMQpD7
URfNZoFup14Osza90YsfRpNjwo+7RLCaK043s8T7sfKec5ZVUiUwI2i+4yrdHRroyY3hLeQBW6nz
5CyecZxNO27RdJ3ariuvABPqXSAkbrFVL4AfKqTletn394nqRMqCk5hXecIBmrgUTyxRhyvGuEf0
2Lw5KYbAmyZ2s430IC/8Gd3RsOTeWRwU3oMBihV6A19vsZsAJ4jpEJtGv52EgYMMc9byLivxIiNO
wKJKyUv17vXL7VLUP3WjIdpo9pZtitdXNhfBAOeSIBPEeeAVTa12xPDRxlq08S5LU1u2zazae5SI
PwJyIi6sNkAt3us9+QEMoh54RcF+rTJ1j2bQqwvha8uwJ40EsoNl9ipJRQkMC9uJKjnW7kUzZ8+z
iVoVPh2zptSZtJ+O2ePjiWU4Vn2Y48hzJyuD+0xY8VUNcUXpYtcYl/gdOrJWgujLtneWrYZF/CYf
Wrj42FPyAh6WBd79v5yd2Y7cypVFf6XhdxqcB6DdDzmysmbVJOmFUGngzGCQwfHre6Xa3VdiKyvt
AowLX8tiZpIRwYhz9l67i/ovgbRyfdfTjUaiOXyGR+28TjMfvlJOOX1qUF1etJnEx05BKt93kZUQ
U9C4zrYa2uwDBZQCh0PRf2IbXX41RjVe0N+xUJwX9XMQ90CmnQ7q1E/IdG7mhJL4Q/KltKOH1mPC
l0UJbNyeA3tn2rD5VhleiNt2KL1VNhZBQzzD3PUrUPtYAYu0ELtEx2g6osPcmLNpr32hiztNVu1V
ymHuBX40SOEmSg8+qq0LzarIFipt/3oKSmx6RBr7n1xbI32mPa49msv7dOg/ejXcaSRByQFYwres
6Z1dpEYrLF2L2ozjP9ij+OIpVYYVh4IH1efNo5N5VtjO1CM7k7zalWjK/qYkMSpHlW4l2xZRL5lG
0nyletXeQ/6Xq6m38wNdHfMiximORtvQtjNFzSs9SrZkZzwSt5xtOpwQB1p3DXpC4OebKjNJ1jAw
ngm4YNu0jUizEvmIGT9zgzTZgQucdpEhQXb6mU/eQEJncxWrvusArIy15G1XUEzzJ11FJDwD6+Q8
szeU5r+OMs2pehEJBHdnXudjhHy1grVdzz6G+rmIr7oZRaXnJf11giKRVIG06DfxEfmAVHCCCIBl
9tKyCYaoUhzHRu/4sKkz9u3ovXBtdthAGOPGRckmEANXb2nPOOFQAEfzS4NEZz+OqfE9Rfv0I4qd
+EnTXfE6y/sIcx9HPjbReyPo4h3Al+x2nKP6yqvSBCZHqVJvTfFLrB1X8u/egDoRVSVpSkN94wWG
/lo36RhWAOkPA3vkD1jgYrZDmrnti6HCjzrOB7t3vVXQOJyIhtpg76h68zsCK1zhNOI2rT6qnVOZ
L61u0TDVKklfuhnVjBQr0afLHEVXAq+h5nYJmBnsSaT3FA1a92LnVPxiCBD9FoxHVcId0PtwVOb0
1QfnjeBm5GCbD7osUNugtQQbwJsH3bZ1Ozk+9BCntMf7KgrmF+A0RuhUo7kZva6v71ILT8iqk6P2
amRTui90M0Gu0pfPdcLbcIRZuZYNY22DfhDzrAXTZY1l0WrXfZWrfVKl8GfZZIc259qDQ/rco+bA
z8A5DCmLQWzWd05lJdp6SnC5rvIysnexrnLe5i2UyZUzyD7dcTQOrsYSPoLeoWFO49p6dOqArRLP
Ob/g4ZmSsLW638d5WX5zqVs99HQHXtvqxzjkdJshKX2nTWVBzvUuc1IhWSA3QWY7963F4jt6kbdO
UGKui0L3HqRRBpdKdf7KA5KOdG/oWcwTS0ZfXHgSt6rOKrKEegJ0alsD2uXo3Ud3KMdro1Tu2umT
S6eJi7AcM50ceyvfWQ0v6inwjvznRu6Ztt0OKES3nWeb3+qYHRiEHn5v6doXclLHNwjHyc8DghIo
WHRqHlLoIflHsprZLHumCg17gL/XdXW5kmr67mh1d62NBSJ3iEufHE4le5rb2b1ZO82+9b36oTAd
wNqelnyb7Gp+ron52EpZ7ZVpFvedZz+3DaReXRsGcEvH/WFijhOrl4jYBZNrxi+NqLR+sgvbvu58
JwYq3blo5/KhXo2oQi+cydLRhdPOIyhmJvGuBqJKbFNl5KsGQ8fVcbdwKye3EYdOOY655S84QIrG
/hisV8T3s50dnTM4r0pN8GZzAlxGOiyLR3Pw9F0UW+NjIzR/HyV+v/Ud9ASIgG8I7caPiqmKpmeV
Kv9h9oRLwrKXRRo0pNp/TLyxvAfKV8t1bWpJuh+UQaGi9azvid7EO7uwWn1TTTKFBuEAZyAyyFjV
xyTlaApqjBFsUbj7xZWta+FE5/mV4LTgAnl8RlHbdvq9Gw2A9ZO+Ka76aW6/JZFMEnzWTgzEx5Y1
7fCBSt0m9jDljeyDoKoU1Y9C64yb2k2cpz6onGOIXR+j5Uutgq0QrB1c3H23wYxWu2Dl3e4eL5wZ
zr4QFyYCWtxiqXk5Bb4HCMpNburJOg7tbr5sSn4m0A0qZUTkGUenPR4t2/rSUhJa+2zM15PWYuwF
I5tvBrfg7CKd8oPORnZrO0mNNKeW8yUL1vfECqrtzG7lsq1iCYOqr770Y8yA9+JNLbT+QqkgwGUj
+6uYPSdnTgvekvLiLS3Bae2PZEDWtkUcy9C8wPbhbDJ3xse0xY+gIu/ZgI699nNprmgo6LD1dc+6
SEdCkCZR5vjhgyx0Z5Fs435QG4TEWpgOU7AhTdK6itgimMMgcOVRRWTjaU7A/nnvazTxcVTI5AFF
RbnP4ia5nhWhK/xxX+2wLlm3OSCrD1Y+zDdaPVG6GAJFT+hoFieW4KFBmqEgLmNXxNSOmkaffDz7
sXhJrEbbqKGJnsdMtvfaIDLSm4QnduXxFrVePlErwTjipW4Tes0Qb638I28/VvHKjI1H28hnKkAg
hFb0AikiGHGVXseti3Kzig+Q17/4idmsrBZrhgk9LDQqom2QCOM20pC9fmCD8wPKvvjczxXnkKR5
6YiQ++Q1wStlhX4NWeK1JeIkHHIn5UhjfAZ2I+4s1oVtFZfzBy9Xz9oQRbvM1NL7pJvBKNRZPO1j
SYwgcWszZBN32HSoj9mEUGNtAlVe624bbG1XyW0ky+bSD4AFJaIIdnE0rMs2ay5sDnnX1KMgc3jk
pETWZGAtmOMXIAoxPhxKAFb5WEzw3vtW1QfOlVj77ai6CiwCcpgDaiMj+7XDB8jebsSJafIPNpvb
ipyET2nlQtVn87gxGrLHM38WGzkn/lbLYBphHKSs4JakAaVjuzVJgWCj2VxPWYfZslHPcH44qFhO
R7yGXiNWho+yNow0I57UTQPqDhGGAejiT9lUzhCfNUm2jWfU6H1xuIBjipEKd5p7nRUqWRuz6Pd9
qWl7nIDY8PrSwzw2lrdj5tRf6wo3gVeND52IfhKY9F3SpeVLN8T9fhhhIJtieJTBaNLvr53nY3Tc
dRPHw7bNh/w6JnFjo+MhsavpUOi1fmEWg06qqer3CXSm0JCxv1Il/A+p1e1h5pD3Ffi2vlNu1oJ/
wWIXdP74ZNuApbj/9dqrbSyAGFwxV1ifUw6rG7y187ZQAyPcAKYXUJxuymwm8AV+IPkWlCBIga1u
gkHV27wBIGcO0r71iRi6MJLiq9Gm6llF0g5Z0ftD1JBHauC63dpEB70OhM7huKgSJDFW/kytpvvS
aK64DwCQfTR7wGjSqfZd6VuXaojaDaLBBjBL0B+03qiCMK0oKwt7rLdTbbU8u+LoSk366gd27XRj
TWCo8EokHR3HVA91s0luAjeRRFHy0tU1Kl5a0slDM7GbTrCI7TxD6BseWbFOaq1hCw4NJxj8vcU9
pURk+Kj1cOvKVq21NHe2DoGAWe6bbD5xv2pT0ezKIc+IhgzqD2NewC1MWQuHMm+2NUIpfAGsPS5n
GGLuSnHtArjY5rrPmTlI82pnKInrCq0Z4unYgqnHxp7AmyzvrycsQ3ee27uXlOub3eRaM+PUPTQY
KKtNYA3i1kiPMa/sAEONXd2Fn3c4D5QV7QjCjT8QiYhbWFEzIBAXqwshSMkKBlZYaOSPjHpNraOV
Ogks81Uh0ld90t2bQmJgwZ5+01ds8Htt/mYTgbz2oKkD2CNZdjDNHyKB797JarqfPafYmVRLP1rp
pF0WuOWI5Bo7Mkh0t3uKerO6wgwybRKnulF9/5n2MKbzVn+pctwFWieKTUfU28qsXbVudUwFBUgX
zrIqv6+R0dO09YDeKICMOFGp60V2dyAMJeVgLqO9TkYvs30kMcGOgufBAOxRZOnX3BnmK9nSuoIl
PntrshLSld2rae/MSfmtZ2+1UwjcLgz4HXdDJiBnmKy5ns5mZUW5AKeOJKzrs93n+mooC20LxrB8
0to2uvSBmewgv0FVmsDHE7SMo2mMJ8Ix3FfAUtOmm1Ms503iveayxj3bZUYYJLb92KEsX1WlW28M
aueUW0rCdFO38Hh9ZDP4SJ4WZIoZMmQKZDAIroy8oyjtDcSRtKO6KWB1PpUwPnmhiIh0BCs/DMii
KOhMeI2gGj1ilttPYmgvAjvBwBT0zRfVgcXQm/FGFLjYSSkSKyyo9b0bE16jF/LZtIeKCAoPgv4E
i2T2x/QQlJG7yzxsArmb4uMc3ba7aiLRPky5GtYdNoRhPRQjpct6TPNLK5pybITJj1mn2d6VWgzj
2NUhcfXlQY9osVELq8cdeZXmDj/1vMlKQJZGBTzBp6VhEtSyiruWKlvW5aHp2POPkR3plRZ5uCjn
6FpLLfVgkdWyQ22AQpKoxE1reOKbFUExsKTWsjtg5gWJ75A7R6/8LkMphriT1fHFS8dh79j1ocsT
eUMQN2XjYvwc5M33JM28ndfQUBicZsISH+hk9w3lYcQSYa+K2u2/0/gwqjW4hP4pC6bkpfAzgrrl
j6zxOGs6mJ3MiG4Bpbdy7Zlz+SkmhHZjWm53aPrBPuRy7O9mc+IVMkDS3ppR0IZRZviUO4ku25NY
ba/H41m+TmJBKc+NPsQDi1cUz0WY4uV44O0Kg6Cuok0G8Gwd1fkoIOrZYlcIxUzKQRbiFJQtG0aR
15+jchipramIShQBN6pLMUKT+nDAjPXa4JA7NEMQ7fNC0jZA9Hk7VfDnVkmmXzlWEF8NooDNausi
2DUkK+ic0JsEQy8nDANyDrSXFXlOZIvZU5MDb5Wknm8de8I7Y8SNDjRUk/Wwac2JeluBGqPdiGEG
jeQMj5SMq52gaXnh5fld4njWVsRswZOZho495XR1chypupjzC+SjUGqkXz/PpZjwg0ZEpK054MF5
wy447VzV5COZ2J2BrRoM9rZL0w/UrGgOY+5R9cR20PNy2JSkq2xgNxnrmJbMjo8ZbiK/jfbY57ub
kfDStZmQ/FqU3tpAlIurkkyDLv3S45tdkQGjQnpP6Q5L21bOLobfCELtLIPucrCCo8/dviNmrKFK
g0OOs1P9pPc26DR9JAIU9Jm2FUM0vtAnJ2jX4SQtdFf+IJKw+oLVMLvPtH6i5k4EH8SwZI873Lru
aGR+rFyCAlYxO21rVUIM/F7HsbH3IvtzUNdYMIMjhQ4PwYWh58WFpxmXsXBeqtavLrCh1JtUdk/C
oC5e2FBkA2xiG0fa87YMfPWpdzvX309YrWAewAtEqGo7+wF38QNl03xTWJ3cW3XRXY/okw81Bp1d
YtoJiTqMxBWsBCrLLfF6ZhG1Ww8H/w/TT9MbrZfkJZg4Z112fIeOUXrJzkAAOfGCsLVjbd0o1z6U
5ayzh1XWEyUFSsy+MMlJd9trpx+9uyCI6d0PAaNQ+OzDO0raO7dlynKcwsOMcf1+jlL3bpysHA88
FR0nbrrjXsy5bMfeZtOWW90XwAFAUOAF2/5q5B4+6MpKtZU+xe63FIFPClsjJaLMHHlhNDSZFPuG
Q9TF7TUva5p3fuRdSuXWdK0MzQs7My8vjpwPc+VJ6jvSaaOPs5eIi8zr9YsjTOzZoMa0y+ecZMxI
TzqW1n7miIzo8XMTITbPUsJXDR2GMcCYEkRLOxBCUnnZi+5bzYPR2EfMaMOeu8iIMV+PrGSCvC4N
JGAQ5/RK4gzUTiwmrt24fRlvJvBSRCU1HgDzYvyqEryirkyOII5jQyoS83A7a1pzL6LcvCyiqn7M
yO9mN1FNnAXpJGxl4vaXgBsAscWZ6sASzAH9kxkn+7cBKOYVsLTyVS9dEYCVHrO7fkqoyIMSSd2r
UgHQWPlSZFdAGBB+5ZJIp403puaLnfbyR9vlkD1x91eXZubzYsbE5WsEuJrRXTWkHa9eTtxXOhRY
ed14lWaujcFxQyl179uUYqaYWRd/xJOI/Uv2YW5oWDbv1VEzkmjdBcaREZw31WXtwlTZpK0mH7U4
sZ+DolRf9ao+hvJC5Qd/qJDLDCxVn7uWAEVytvi6XUYGWNwh/c3hxD4TDyJ/gBbSP/OQPSh8adBs
B1OzydDLSB9CrBLjuSUhhjw2S0MRis6cSGSOdNTvczOMEst8qIumvZlgnZa8GdOpguRGFE3SlsgW
Bl217JfwcFmbpDs6RIJ4fKpmH+28FCWWDfvn97Ki3lm3ZKllOzaY8lM7jQ7JsnnPP2vFigdNhV9i
eMEtYUnRtUPWOOWRIInCafTGJxEBQt4P5RQQFTrPcmW6XS6v48rDdovsM21J8BvQzkU6nmmvRDFD
JnPSPvRkrxo7u8zsHdmnVQLg1ioe6FXG+QUG9iRdKxqw1kanGwaGsqws8h8Dm8qGyayPOkyPm7al
28oLIUE/X04GPl8/Ki89wGkPEibMvu5KImmU13FD2qnllhooT2O2/7Vh7xilmbFDO8HOomxR8ZCK
zf2uY6ob64jY1gdKGvFHyvCcoAOttnedMeifReu1B+rnGRChrHjWx6zPocvZcFc0QWpuNamv7dCp
G2Map4PrZF16GaD8uaEgy+VBLWGhPopXfBUwTjnRR1BQGJhrrFposoOu/gSxPgLEiymXzFWUurLP
Qj9yUfRU3hS/GlqcXWEdbttVb/oUaBuXwhNkeQ5IcMV6s1/XyBCgiUJsffBK+vrrFNBvuQGxwmiM
iTH9hi2W/9pYUXrVURp/piIAX4/g3obFoiD4UASOfMyGSn3Ffml6lOgsohJNFPqOsOQjVU2Nw90k
3E3q5+TBYnYZnhrdal4wfoK4Myr/mTODS4pkTHpWkQfXonHZH4CQd3nJVxoNxZb1CgUN+/EIljVJ
VXXc7bIkQzjcOuZaHwndhYSrAxaycHyuR4qz+TrrCuTslgEAf2PWEc2DzvLxLAIg0D/WkC19uDiI
walgMbKaPrOffSr0Fd5tiwchM4emBJGRPEzwV5d9ilPDmpo2+oDYjvcuxeDyNsXosJG9n1wHRVDc
BaqKih3oChu46cikB+wjKICWoIwQs03JAa2w82zJkkFAK/RTYSr3m2sl2VUCFp8y5DSwPOgKAbzS
bMK5SfYlonAme2+ix6AzeQpxlCxmNajyjVM4wWMC9gFdTsAI1GrJQ6g6Oke7FhoMYNDMscCAQjB7
jvvAKENqVMOTBkYo1NG63Vo0DB7iFB1HMTBweS1E14nnFg8TDMbHPPAT0qid1vvGYWcg175XzI1U
4UZhQzCTORtogp2ZQlm9Zx8NCkmA9RTrmTrix2KCq3MBBc9sL0wSQz/wKpKAjpo8yi5IaM3Cxvdi
lCjMj3I90OL4nBQM7Zzu1Q06FLWHCZrvoOix6uZT/JHuFLfTM8ypuh1af2LTkcTzVqdjlO1+apg6
tMg/cK0KCCdRz3LvQrkADJAd5zcR2J28IYATjRa5vrujrtHhkF2R42LkA+s9H8JFg2l4KbB345IK
zOZBWdNAKyrK1C47rswVL4Ad0ZXjFUxSLPiVqD+A2x7pHBmkk7Cp5w2Uu/wxFWeiz8h7vnZ1v+Ee
YAG5a71IOJ/zoikgJ2UJju6RuvqxQsVDGstC7UWVcBhqytL115OZucVtosZ+L5UUF7pWC2j9mn5Q
c8Kz4CVXu2seMEVuUI0kP4z8c5PM5NmxwqfRbeG4rJEpLnXqCJFgEdGlZj1zpNT3pKrLjRNryYeG
8X0rj0lqA07FrUqcPtRig2bZyJ56XYqZmwTwtFSXXi9aKNJVRaW10vxIO0ylXkwrIRhwJmhXG0Q7
5n7TpOdKDL1ks61TJd0ntGtQ4HTz0Y+es5JUno/KF0MWThfVycexNpiLRwzbbY83nWw1pn4kA2IY
LbJJN0Mj4Bo7rXMQ9BPo2PsoTE2jdh5tRvc+J0gxZl8mnC8FLxR2yViewzoerrMS0dQVrVBeWcrF
b1LZCMHZPGRhMGJU77LRQaHkMFR6OrTr2qfzgbCL94WeTMOTrSuXfWPDS4o8IKTu1lQ8sNHSoN77
MYNXkfrL3rQmUGU9eAUvTHaH5iXH+O52kj0A1jpBFJG0LY6ubDRIIFC3HVlwEEl1Y+WimFhr2ogb
ph61Q9cN7YHSBL/GgbnfrimNa+EImwJIptezxvcs//cdh6OeEvXY6pdZwLO7mSMDA402UGPbjqOR
atcoD45p3cSbOSSsz87/iP//LZLkoyj5z3/+Fsf1X//5W47Xv5b2tf8ubr6U39vlpX67cvtfP/8Y
OOfmi/ry27+QMZKq6b773kwfvrddoX5+i3/+P//VP/yP7z+v8jjV3//xt6+CQ87xanEqqt+81Uih
/0+Offwi//xrx+//j79dT1+q8kuz/Av/Y8bGxvZ3w8OkGuh42ZCroh4dvrfqH3/Dpo2i1D3KHFHm
8ucIjf/XjO3/3aFqRIYXvhKbpABEnq3oVMLf+ruL59YN8P3ibXIc3/133Ni/6/A1ZPH4ZrnQQto4
z9XYWKwlADEKcRWx8biyESOfU3IelbF/aVH/uvxCMVtlNUT9o9uLwq+4iLLxiiyvPJyGAcYL2yUg
lqNPy3glq+qMF+d3kfpfH3n8338xmCUmcat169VHzSiZOgWHgo9jkrMRKFwhmfMS0Oydgjycr395
2Ge193994kInDhQCfLKcRYiALbIhshj1JS+0aj5jKzB+16H+9QFLJa/KMC4TRR7abdd3F2ZNJ2c/
NBDoith0h0u2wfarI8xb0PvyCka5f1drvcZZrNX0M7af32Xkf32H4wD65bZqha0xQjsZuvaISm7Q
7VjfQiLrnnBVFf+WqPuvD1mIuZNeOdRCPRFasdU/VINv/MgK6dtrNyaq+Yy6+NSQZ0r9+ktGGuku
QLg6lGmFK36wOsGOhyDkdw6H41P85U4de/ijQweP4mBFCXR0h3uHt+jl24Pt1HNYGGYo06hekVFE
vHRqP7Fxn2kxVr4HwNWbDXP/9qecuEfLaDc9DkDUkX8RkicjtpqhxM6lunpmLJ26+mJVIL+oMlIv
q0MOC7SW+4b9QgkErNm+/e2NEzfpp5D/l0dgUPe1J03UIbqpcbiNU2fSLzLlottxXHQ8a7D9hN/E
uug/5EjL0wuDVnR98ACZyiunbO10O0SKwppKA1cj6cEd4TrD4zTOfcUTc3ppLplSMQgcDXUYzcSy
rzuhtwkQu9gu0YJlmf4pVfn83ah7dCm8+ZMDfI9AbKiZc4hoYbT173wYx3v4y71ybLZHfn5sHmsD
8ipkheBYqy54fftZnHrWx//9l8t3BIfn2ZDJMBZx9YGmP33DqUG3+L7ZtvR/EGJFmQhfQFg4BSrD
yKjKJw+3//P7vv5isVADTAjMOJgo9CJ70pIm+zpMsjyz3p26OYulomOLjfYnl8iDp9ZGxNJydMng
UL1zGi8Wi2JuvKA6Wnt9XRGQFRixfDGR3akzN//EPNMXuwdesHOURLwUpkbR5wU7PNuU5Qa/haoU
az/efgYuQ+UPm4il7cYEfDIVHlbLeJDjDR3L9jsqNMO/bBm6xc3YdlF65t1wYvOgLzYPcFKVFyn9
yFBDjbTG25erB88YR4+abKSMTcfvJUZCmQQxnFkKTgyC4+7v1xmC2E4apKnXYQALLth5apTk7ARx
kp35Uafu32KGW804oPocRBjndQXtcDItAX1ao/oDSpOTAycmV01ncBinfs5iwvf0+s1olDLs2tqv
tsSY2dF27pLq6e3RcOr6iz3CWFM+BALCjjU3fQTAdSu+2QXRgWfu1qnrL2Y8BY8aLWSKtzigRI8y
lfMntMgzD9s4Tr0/DebFlOfQZpYNUVhhgJ9kbw3KL74mMUHXW52cKPMTCTsQwxIvAUMNTzon3dGJ
hgnmodK9M0v+8cH/6TsslgWEQL1tGDwire4DMogs89ugk0JD2riv3b/nMTnBYmlwNc1zJVDfEBL8
EK+zmZ7kEHnemTXheJn//xM4IP0+aaqCRrlnlZIcvilv1zZ93GAbIzWIVrFI0SpZbSrrVRT5xNF1
+ZR/8iLX+vr2b/vzhHKCxSqBRSOfpM32AlSlWSIxw1OF/D9R2m2KyVh78BIlxIe3P+zP4xGQxe+/
tNbgkHtVwRGqxfWT5i5pe/TW5+jMGn7q+ovVASSplspRyRDPoraBF01/XeFDffvb/3lBdX7mG/zy
+i+DOumIBqvDxLUrpGtB12Mvifvq0MnaHda0xLwf/ehkxTt/zmJ5mJxSIjHvmb6A8mDFy6emI3Ht
7V9z6sEv1gariLJWyuO+cuhFt0uieHygYFgm+1mbx0sNXOfm7U86Nb4Xy4RJyUakyItRCICKesJQ
oT+YTpmAFaj09CPKBv9JaWXk7RDpROUadz3d6bc/+9SIWCwPiLpMgZq2DrE32CidO5+0hd4CpPj2
9f+8/DhLj3pQK2QeOkeYeoqPeWXQogmfwXlHN7UdySh9+2NO/IwloCgurBoBplGDNIRcG7Qu1kgG
3ZkfcerqizVA4NWqg+O0hBAbPSDeNx40HAUX7/vui0kfuSpFtsUZtY6b4YBP/IFILLV738UXMz7B
1CI1U3HxIwanAaW2w9FqvPPqxxv2y4zvpTBJnGi47a1lXXq0t9aWgMT8vu9u/X71BFJMUGqMzRRV
zRf8U+Cde8Nt33nfFxOcLnJLWCH12KycxK1wNIIeAvPsTuzUoFnMauIMjRqtDt9+Gn5Y4Lzw6jTZ
9n23ZjFtpyqHmSwqTkJNKSjxkw0zY2vYv+vq3nGh+uWxZvjeqZsEIhyz9FD1MJQJsnt637UXL3Nl
E5k20jILE7DGAH/J/lQutt/3XX0xUwl9KbDHdQKsvBMjB0N315MD+/q+qy9mqkKGXqQ696XSjq56
2BSrVJRy876rL6YqEOu0sWq27rjvrHuUbpcxu6oz0KATo9FbzNTKjXvkDNz2GG9cAoWroSRaGXp3
Dr5y6gMWk5U0yQJMNvobw2+Q7nYYv9i+v28BXhJdpFX7XtKaghQjeWc39RbQxjvv+mKaJhVWxMAF
FhO4M1mmo2L0XyGjbIZ3DsnFVPUdifJBNgJYJjrbTR1piMAdNBEv7xo2S2CBM07keSK7DJG5TyzE
ov3QTXpypsJ+4rEuOYfQGmGaFgxKFIdtcT24OKg2bmvU5zYIpz5gMWMnVCmzlRxRJbkhJyIc5ETu
bmc47vuWSncxaZ0GurJxXBJKq7JCcveITMj84X1L5RK8Aeo8TYqIfoDluzaMFZHRgI3lO7/78ab9
shArpwYn7VCiYHBm6FCcK4MUlTMAl1N3fjFj63r09AH7TmjS/tzPmSq+YmQiLujtcXlc0P9wanMX
r1dh60lQDCN3xoxMJm7TrDgdfKxwBjgquJ9xoYW5VM6ZaXBcJf/0cYt5XLa9hey+5r2S1pm3nkYc
hStykFBCoFI9R6A9dc8Wk3lGwtZnMfds1EhD0OvYxqtje+9bKsiT+/1xt/DFypzBxIT2MFoKsr9V
dI6ic+K7O8cH9ctgwlKMMKRiEa19t9mPnWgOHh6S923WluQ9UxNOZxksFJOdGlcu2IO7iLsvzoym
U19+MYtNIlkNawoKDOkgAGJDn7ejV7Xnvvypyy/evfT03dbKYTcY01D6G/5VftQwIHXbXoJ3xPk3
9t1hFJEnbrIybu4ro/2gOdlRsIq9uDLiBDuAnc75ZoLa5a7mo5ll3QpxrOa0QfY9J4r0XplEIlxT
JafQ1PlVhHuvyn0MI12Ofb3FgZBiYyCEh1RgY8yfMI0VT7jIJR7N1vLrjW/PdDEcNwiBRjnaDp1G
qhOAgeBxP8YA5vfuqCbcW5mdO18D7IzWResp90dfj61/P84Thj7bbfAJTykckSQx804/84x+4rz/
MAftxfiFhaHNA/meIXw+gejDQmW0Qw8hoJjMHkmqMfnGzlpH/FpfmR2Ql33mA9ffAI9GTm4OP2OZ
6F9XzZmNw/GT//CNnOPz/mXMgz+ycrMsK85Ws3pUlZneUKj6Eg0gqqvZ6rNV1uZkJ+BDBG7W1NiX
3179Tg2oxeI6TQl04DQWoZuV+h5E5NbENHPmpXMc9H/6VYul1amGoRjyVIRzqySC4ticNmzYS3eF
rP6ia+bh8X2/YrGoto1OqAaozrDwcagYBiCVOUBZ9s6btFhNxxYZxGzXIGoxZGy0yrM3ehFYF+/6
8ksIWmHkDlAUuwgTux/B+6iWRpTX+eeYqicesb3YuUA8T8kIxjZGWni+JydUkaujzr0+T119seBN
UT8MHly1MAMo/SmKdaRbRuMd3ndvFutdZGupGlqgbZj54x1ZwM3eqQL33HL65/G5RHZ2YApcaUAj
z2OvwqLZSvNbn0yWdub6J9719mJyaXg0Csuc29Aec3TkRY08c2WnuR/QWy2L5/fdo8UsM5x0yG3I
UmEuSucSY+T04BfpfObq7ol7tJhaSWGPVMsSFWLfBsbQG80cIY61jun0mVetRZ013ZlV8NRYWsyz
Cu4aEdCFttf9Lr/CwPotDcgjetdtshaLPhl7WZuIMdrjoBz36G4aiN1Jf2aJOPGorcWmJXfIsY/I
SwkxMGPXJzo+drbIu48S8DLCRfP2jzghu3Gs5WQmLa4IED2HLQaU/iKPu8nc64WZf8JAk9SXDpR1
fGt9DeepMIO82thW2jmH0XGM6qZDzDmf+SonHtZPUuWvryy3Kjt6MyKEKCfHjYdT9oU3uGafeXmc
uv5iWOOV84iVBZHsj8VL3/N7yKg7J8g6cXHrONp/+fIauzRQP21CJJW0Hw0p8KYG75yQ1nLREqnF
SUVy8cofw8m30q1hqul99906/qRfvrrT8ji9xorDfGZyri3W8k8Fwtbyfffdsn6/vq86x+SEG+z9
RteR5+sS6ytZYG8P4FM3fvFUDawXpVR2sMesZH8cRiMgiFibX96++onFylosViPhrp6t5WzXBFzy
eMRwuBIZRtrNIITsdxYs33Ng3VO/ZLFYBaQmkTWg+3tZpe5mxP4TxoHV797+Jcf5/Iet01IDSThW
YUBFi8MR22j6nXhcWR8MUVfDXsO+o7bU94bq4Oma8fz2J564d0tMfFvGeUb2e7RPNWmsq9axnZVV
p9JGUWcg6QYo0cfbtz/rxL37GczxyxjuRz+B0ZZp+yHKUGAnwdAQa2z9N2dnthypzkTrJyICJCHg
FqpMeWj3PLhvCHfvvRGDGISY9PRnVcc5EW39Llcc3foCU0KpIXPlt/wpuLIcX/oH5x/51z8AEKFA
4xE4BKpDE1nKIt00B7mN0jj+AyvGoVchagAJJofLWvVjBVjho69gp+s2Puef9dfrjyHp622XHkRV
PW5nCzzf6phcq/dfGhwrSsyyVSthOwCAMKJ8H+5rcgM39f9rgHXRW+bS0624aOTYcLCYwEcNYAqi
cBZ/BxOSaxq1C0+3RYBJ2crQLyTJ0aoXbriwoKX/yOjInKSM4R8zhb9Gno4QQ2PZlqfVrIDrwV12
/YUTj+mzDTIux7XD1gLGLWD/yZmMVOx1dYpARkZXQlU4/gZr8ncAZYBlEjUA7qOVGZge/QBQBvkC
f9vpP6cJ+kfk+NcwDWjxpAsWpRNbq+FORxzGAkqXz25Pt6Z/QdYzl53XJ3TzLfNN127Ac+GIDiag
2z+w9jip5nAcNvwDf4rmb8Ci9J8WE8Bo3u3x5GX41hV63KVXbHmHnsxHwKPAXumgqfv/o+H/P0ly
+Odw+Nfo96TYZy6mGjZlMLgCa64z92j3B/Hy7fc/L2KvbD5/dEJ/PX/ZzMB5W1Tn6dmhmYn57cED
umTP+p5fo8Nf+Ce2Ti9SZQTUSoFvEPQCtXA2AxNCWlj4ZrRESubw9m+5sGDYQj0oRyefoOvxRGc0
ovTrSDIyBY4VSFub13Aw7vpN1acu3tGAExYSeLF65D/cXt6KZLKgk2bt8PhNkedRIKFRjsyt0uZb
O1hbrhqIaeAn1kkMH+BjVZ8A/boWYZe+rhXC62aYmRQShKBtRoAndfu8ZR26Rb8kNdx+r0zUSx/X
iuO6ZGYcBnCduC80HGDjuCzRBwYnN8fZY0Wyt62RqMNYgOw6T8dxhspz2YjbSd639uEhEjHYjFyc
gnLXOah6CgC+3THRbVsTDM2yQgREq9O8cIiQ4QcY3neiRpLYZW4C8fZykYv8kLQKFEM0X3hfdpnA
1UXF10Dnr39YZkvpNgiCt2AtqxPpAw+4L1x3UD6kX95+9QuCR5CRXr576UVBCcybOEVmTNpjOcQC
HrwNbrDLOCRxVomZ/QLbSlZf0BDpPe8y8Mdzfx1y1E41FNhOvXwF3cD4Y+E44JtmHp/DVTePXVlH
X9/+hZfGzwrugIKr2qD6f6ZxEDizjXCX39HS5Pb083/9a3/gaPgDAT0uT6ouk3u6hmEO49WrgudL
L29Fdd961I9afHKP1cl9iObeg16K3qmc+D+mf1sxhiWIROUpSIr/QqDFU+RMxNFtZOyQRlWDaYGr
/zgjle4XuPpvADVcGffXF1WWWEdrOe+6in2/QNf+mV/EgSd6FKPH0GLQzxO98l8uDL8thVOMEWhR
JsxMkI3KvD6DUgAcaSen0x2zNXDoOuQ1LY2XR6BUorwUZEyt9cHpA8RWZKNZBnkjAOlyIyY02kkG
6theuEUVuhtfzPtxwVJax3g4GgfRp98PzX2/s9Bt7sTnr/5XVCn0CS9B7SW5qMbqgW7Gvx09gGvd
BsaKWYmqm+mHOMlnLTnsBHYO7jLY7m5Pt0K2kjwE+R3IXqr7/+K+7bMYFGXHVycvB4bUC1pRvAnD
3iXiAdbTYNf0XZW//eoXguqP0cZfw05HFXRzYZDvGiI0VDEQIzTgAugRH4BWXx0HyApdFNnMitYD
3Og5JadlAQSzB3bD6SwHh6eXIzTXaCJN6j7Jo7oGaVgnJRgnpLtShLkwQpGV2w5iAJh1URR5Up29
TAEmAWkGIkq4dYsuWN2y/3DMffkjSkPIItASBCpwF6FnXeTArTkuapEVujDsxHY+VuctqwHbUq+g
QBfAbL09h85B9L8XJhjEvHz1qqsXICdRWwAwZP2hgNk6GUH1B7enW6EbGfRjVDUt8hXU+RSdxN+n
XQeOr25Fbj+EgLkbPHzzBAF8sfjGau+X24tbgXv2E8MB4UyENHDqoLQUD14PhYTbRhVZm22y9xps
bFLkzO9++/t42w6o5ru9uhWvGmAQTqsqAQOvbh4mBa/G1K8CaJOdnm+r4UZaApc87l4+Nlv4rahY
8tw2zbUL/IX5aKvhOsbWZBM8yQ3k+g8tMmUnMRPHPZZbgSrjfd23DdsgwKfqVjbMA+8Spslvj8w5
Il+JJVsHRzqAGAOwX3K6SXrYoQzBogy6zs3QyPXQioY71d2ZLYkjjegguVDnbQXNtgVYs6upqpu3
f8WlL2DFbLVhuAFD9PJ2IFuum+iTnK/eSi8NkRWzZIhrr4ZwG5PH10+x3oGXJctONTjV6NF4CMcN
FDC3H2LFcA3k6LLOVZG3Y1BmMBpdDhH0L47fwAphniw7QxMEfkmkyJbiBNH9HoO4cDvrcyuKQfQn
yR5BvtPV1L8F3Kr6jaRE6XaFs2Vwe4f1jYGPlLOQw7Tc77Ni2dxSxMxWwUUwrG0SiVIWKILjsZqD
6gDn7d1tetoqOApsdFsz4eXgwdJDPSUg5bWaOpXa8etfbofAO450gbIM+U86vi9AY01V35dO6W0W
WputhMPNEI8oHpmgLBYge7oW5CQTdOjcgn9B7TY1bUlWiYZ7ERWYO8FCioyKcr3dYOV7ZWae18pX
VrnQCmGQe/vEoG03r3RlJC6Jkuh7DaTpBCSsAK6xm1oPpgmyaeor43ZhSQqtSNaJF+quWr1ckEWD
KLmsJ2i91k9vrxOXfpAVyVRX1DC0duceHKP/680efhkmHnz0cZjzsyWASY3fttuVxOgfJMFr42dF
9hgXWGAN9v7eHzloXoICBQyRUFd8GPxRfgi4RDJKJVMYPAhwq0HtXg1JbsDpNt9beGjAkkmaFu5o
Tecvn0rYsuhDywUc8qCj4KvbNm8rDdW0I8VXMi+XumQ/lW6gkPQj3X97e9AvfFJbOpYE4GsG/YZT
ig8m6g7jsBOcWNzaZZktHGNDiwM5A2Ja6uW/hNX/rmMzOA6MtUTQGJg1UCNw2YXn38lfVXlLYALh
+HRriRilH08lZLg5HMve89b7WFSdW84ZfJmXi9sE7tG6R0B8tWvwu2z517AY/3P7nNaisMKwQ9K4
wYmkmKGRXNr9dhsHt6I7sjgvXxztodUGY1dcdIPpd0XqLzVXV85sl+ahFfx7o1ALRIs9uHB9dQef
qxUQaOq73W5t6+J+iWJe+B322apn32nkJR+QgOG506DburBC73rtozDJu1KrVAabSoUybn2NzNaF
bbtWIarhST5w9S88wn7CYtBtWGwpGBa8duoGCFACXLK+d0HHT6ScHbc/WyEVC7i2oIPpbF0VV18r
UUzfx6qI3E4ItkSqLiYUswjA223M9Tvk63r4ULf06PZJrRBNorKD9LiIc1914WejVf8eAJDBccJY
UUrQNL4CyIvLvu5nAZ6daN/pwe/cykJQ4b+MUwk7pEYuWAVKzvdcbcP2yFvWXxmbPy7mr+yctkaq
WlARXcsWuqtNy98RtAjtOzP39Kfw9mmANcz+gfjDEToI+VwsyXLDW1N1RyKK3QPPFEiBHF0+vytw
gdSRM2DqQaOHfyx0+p3M4Ns064MxKvwCP/OYXXnrCwsMtbb7GgjuedgkAN00RF639xI4fPJp69yO
8rbcatu8WTZVhK0Otmo3qEWHMIaE54jTfLSlVS0dS5Crlzgv4XAMN9rysZiFY+7J1lI1oPCacA+K
PDo7GvYDJE4yNMON26tb+3SzBID/wvou1zv85sqggGFkFbphyRix9ulFRzV43CHMGrZteOSDiD8L
avZPbu9uLwN10EXFMOPdg52kVQnrOTAv3UQYzNa/RnFJK7lh+T3bgD/7ValvyCCKz27vbi0CM+tX
j8PMPQeb6ltBRli36b09uD3c2q4HWCPCagEngdr34Zo2889rwdyUcezPuvNXPn3iHmzJdpzsPLQF
3EQg7rzbzBx+dXp1W/9FF0GIX+Nkl4DZmEt0F6XDUFzT3Z3n3Stro63+2sziwR1jhgayWPR3Cqbd
MzGzdz8qb3RrmGC29suresOnNYnzDdjd2yGEn2Yfhm4ICDisv9w8YBy4d30Xxnk1858saJ8i6dbk
yWzN14q/DDA9wsHX8Oi+bHV7C/sN3+26HVjBGqOxYOQNDnmDXL0bs5HybADtU7ceHtByXw7MCvi0
jjw4k3foeDvAyeQB7RLX5KaXBAV/Os3+mvQzHCEBRm1wtvZVe4R90oaADTc4M3aB4WveUo/NmfJE
MwNC3bbdMSRhtAIxCgeq1C00rKgGcgV3YgXnptVL/COKNh2MrSvHAoqtCfNmroLCM3GO7It6XvVu
Tr5ZdrcLhC0Gk1uwVVGMacu89pYnAz2McIzKnAbGloDti0cka5DLh1n0hMZ28gVk+9rx4ed8yF9f
3oNNBMDcyI8ymYzHOUIj8caH4goV68K5x+awmZ6bQBUTzvhjuaG4KslR8Oqb27hYuy/6H9AmT3SU
L6ucmgw+8W0NJYGclNuM9K2YLtdlB3Z8jnOYnoBBOwn5SchGf3F7fSuiBw9tpIbAXSWMlThB4iLy
eafK7YbiWxswMnFb2YAJnq+ir25g9toe4T51Ddp06btasQq7briYcnzXUKkm59OAJh60Q15JLl56
unVanjqwf0HixbhH8YctgRNfx303pAu1dV8SYhn4pI5RPhZT/R3ybvpxnYfB6SBObeGXokATDDXn
0Heb6iNccIqnhMKnwmXKUFv3RfzZXwdfYHeEM3MPiMa2PHFZ4dzs9nxr9/UnissVozyP120ujxXu
oGUGsGj5ye35VsTSQgQRgwNHDrfn8KllgfoCV+Xyo9vTrXDVpR6ZJhWuKdiVPpOojT+IZTBO4UoT
K1z7iCUVDFbhWEv6Ma3XaUrLBc4/bu9uhSuHz0UYbCLKe3Coj4ncvQc5FOqD29OtcIXtMm1qwaL8
rKg/jKVHD8ZrAsc5b4Xr0mH5nc770xDSg+QgO5HQ392mpK3mgjvA1tbwdYYgBBZ4sC0lAubgE2wF
nYbGVnMt5dwYfzhvrvXwbR/Gp0TSX28/+vXTOLW1XE1xdqBoTJFrVfXfQRk2dZ40fhvkiRJup1rQ
T17u33CVb1evRq5ohaU5bDlkmbIanMu3f8LrKzG1NV3IzCkIJXmUlz5tcNVKOn+C7WZdLE7HDxpb
MRt5Bdyg4FWfj7DFShch8ylxvMrBkubl2LCNduu8R3GuWVw3B7C3OQWmOobZhtvwkJf/ACZYcatV
jGNftIC3P/hwH09m6Tj4VtQ2FPKQuMSKM4Bims1x84Os3jUs/KUvawXtRGf4lWw4be9rADuVAYo9
IFSdEkawInw5LmOjQQWAoVSujSfhVOTxQ2nU1SbiGI/532sutQVdQLfyVsKkO6/gnlaeJviy6ruJ
8O29Fw9NcRcH8F0A3X/8Vu4L7LnrfaphRuRJ/0cyoNoUzFTrryByBj/KFdTyU8Hi4baGfu73VsCH
CYJ2uK69PUUuLAK2SkOutWdgt4ZtY22XryEsUWDxWY1wxQ3M5v14+59c+Ji29GyUM12k2eK869Ei
eEApYxdZqYqCuk10W34GAy/caFecVbdumb6SPeyemV7c1N7Ulp/FMGqRZUkQRqN4HMNtQgeNeXYb
GmuBmfbd48PUxTmZQ3MTRlX0fQKgx+neRyNrhYkD7NY+tCy5QAsfoIzd3kSwJxygMnF7fWuFQRaE
tAOgKbkBB+MphAroR9zR5avb060Vpq0BFwdLDtf+zVS/llo2t1MRuwmUaGQtMQV4KRDAC+S6iqbU
cDmEJDiFMUAYuy2QtghtJ5Hakh67kyfRtl9RRYB3hs210+DYIrRyjJKmmKHn7BsYx6M+PYCE4fZo
69KdAHgwR34X5sU4SLjWjnfwbuBuU8YWoFHRbeVSeGGOFuUVBYdg/DKFZrwyZc5L+CtrL7fiqZ0M
3MfEGuUwsQ1vV1jP/Eu0mvyMhv1Nhz4NeFN+FnNQgJEj3XLVlFthhr54ML3NGOaxtxq4GrN4S9dt
Xd1KVjANerlf7Q3jRtE6RC68wekj9vfwaW4D6R/dvrcVZyC3Q5kRY9B85FcySuGASr3BrXpNbZXY
yEa2kbPUivo9T8Xa/1bBdg02df6ur3xvWyTWwjRtn3o8nDFQ3NNtbjaWyjFiTkkcauvEzKxglLGh
a6CO4uE9gIEmDQey/nQaeFsnFqOMypY45vnUw4RXwD4oEJNwu7PZMjFpcBtc6wgG3fse5OArtrkG
W8zx6ecDxV+JOb5X7aBixnOwsAeYidN/iia5xuu69FWtKK40HXuqA5bPsh2Psi2hdaOL223T1oYN
W892DRhOHu7zY0H9IZ0GcU2R9KfO8NqEtGK1G3HiFrDWzpeBtf0JRU99pzkMOVJihvETeE5ap6Fg
w5BWpPGKNOaVmg/nCghswLuhGVO4TvdDGkWbeQejhs5LzeAV7yXs49a0WeJaOOWxaGiFfYuMgfRG
gwQlh2ytrgGExX3QrUGShtb2GkL/D+0X/OHHVd1g2/vWsMntxW3ZF/pSk8WEyKzCsp3kiRjnXHbh
tbTqnxLjK5/Qln1xvxt3ZnAmWyjsg47x3sjyCRC3qcxigEPHFCbbwYfKb8YSHdVhKe6WqsPtdjqb
jaU6LGf/yIMZPuAe9NTbYYnG9TMh2tfHZh3DFUaA5bYeldm3Xz7u5QePwFl6xrEvDTpPPked9JWT
KpHa5WuYSCM9Dxe4fE0EnN5lAFhh2lHF/n17BTvf418ZK3L++1/LAOy3OwEDRp4bwBM92JGLOMqY
Mck/POrZlx01jW9v/6cLa4JdzGZzDSajUGG+NF19w+F0/TPRATxz3R5vLTmAKUY47RDkFj0+34bA
7CNP59jITu1qdhcPE5wzCXbwFRM1a3TQP8azj9un09vbWkIFs84EylAcqvoIrq3bJtKehI55V2Z9
5KrHBEpq+LX3av4dIKhTpKTc+pIoszaS5pzTLQ0Pc14WZSpN+TkJ4t9uw2J91DbS1E8UMixLHE73
HcD6CEk/djuB2/w55IpJECnFwVMT+j3RXvjfBheZJ7d3tzaSsIL9vAkjfNKFkV9rg/c+lBCKXWuR
ubjMWcs/2lBnifwDR8E5ah9osy5PTUtUc+xEIZI0gJz2CyTg8aPc2p3dI4nR6e8y7ABe3dD7/rk1
pHuseTyoA3IX6wepSuEfzN7A3lmUe+xlqDlOKNT68/oIy8nQZEux9PUBhYO+O2gFbNCV6f+nTPra
MmQNFtTFFYfrVYhlro4gRual+U/0hLEUWp09ui1N2cLuGLCwb6gMmQfIYHr0qVWBdNPEUltFie6u
smIFWrWJ78FBHNNYYy10m2m2iHIrCwORGInyhirPpEEr5yALROXo/0FtHWVPlwSKXlRWJs1YDhv3
9VjHKrpxmsq2lDJplhIeH36YmxgIPwn88B1MLGu3yjze8uUetAMDiEPXOcvh1+XvdVBIcaL+4btR
KqitpozKWell3UIckViUYgdHtkaK0XFwrDVqgLa82rnmeSFw6IU3Zdk9iaFonErc1ObN7dGM4vOk
MfayHG+pCHUWcd25HS9sMeUA2x1/0xMW73ZHUREls7t+dGyepLaWEg5lLY5CMcPNUUPeAZ5oCoeX
8vD2rDxvMK+sGbboMZ7gW6I7TBs2+Yplm+hATCbofC7vmnDm/739X86f8ZX/8j/Sx12bcVpRz53J
uHzeFiEoCNGBuFYvvpDwsMWPoESGpm2wTSgVPat+a0EO9Xt/zww6B7O9EOG/kd/3v5oQGUy0jeN4
5vbDrO2jjWuKs+Qe5kM9/aqL5FlJRwgjtUVusxe0cTysYQ4VbPEe0OYuR0nfd4s4W+SWMCZxZsVx
xsyBeIhZGZxmETZHp3GxRW5iktvSdQHN4zlZHldRq89JXNTf3n76hUlry9so4/XelRWFqGRo90yI
qt8O6BvRTyNA3ptbAtCWuQFGNYukL/EbcLBMi7H6zMwQuk0cW+jWsjI0dbnQvKj74ljW1X4KBua4
19hCt6IttmAOOpYXvA5u5OL3aKj0HRdrW+Y2gFDde23Lcr1Mckw346nTEjSu5WRb6MaRLdZeiecP
iafe7aEPNTic5q4cky6sRTbYDDShKRBlzXJPLRyCJPbvdPYgfXtmXnq4dd/Hm4Mso7DRrJWp74Om
qlKqen6lZHdOPb+yjNoKtqWHx323ICXtT700meqbiWfgGO1gg5F4YDcTmdUPsRD96+2fcymRY8va
igIuaCaIKST7AbIA1T6FU7qjA+S/c2rq3dzHsjnfV3Q73wRbwYcaHEwkCA+08OmUGuSYguMUdmRJ
Tdc3/ac5HuV9U9R+m+K0GK136KZDOfzt172wLtikNFELc3Y7pPnaBXpLOWQ3X31IEn4NY+lGC6e2
Wm5qI5NIf8WqAHfywxhMLPO6bruyHV+YPzYwjdTM601oaG5WspwUneXHEO2Zbmu+rZVr1zgCOcgn
OVgn4wGceX3XjapyOwb59OUJdB1oqcae4elLa1Lakuod9RyF9tTWytEZyiEedTQHS4Xe0iYhH2OT
XOu34Rciy9rHlxr1EgW2dt4NiUTupmuG751RbZOiNWbuD8znk5u3FbWhaRPIKdMsaZCPpsfUhxW4
/BUvdHeaQsTWzvFSF/VWRCSPBbhiRyZCONENup2uYchfn6PEls81sse6f55Fa5LUJ5gKFAcBaYXj
61tlNzn7Y1RO1Ee9MI4zwXh0wMdwU9ISm4jmVapDPhN28auI9HEv/PDQytGtAk+S87r0Vx6wnbZy
4ijC5yG29wwlMCA5JXMqYxPbUbT12mgysKzNad90TzXs+tKooP3Xt5fOSx/VCt49Fg2TvR/kXNXL
V2Tt63fNJq85Q71+PicJeTkwSxcjH9JPQV4OI/Tq2zh1X6OSFT9Bxxi9VE9eMafeVPpffDEuS16C
bOqksSWJFdkVJeFeL2sAueSKagcIoBmKxvrWbdis/X4NmWRrrYOc6b7Oxza8Qdub2zmL2LK6XZdx
3G5DkDdqXr+wqg5vFhLqo9Or26I61UckiSRevS2j6h+/D3aJ7m5AGtweb8WxCVm3wQEEuwFS/t90
Pc1oTyXk2e3p53X8r0gTc7wMOIH4OdyQ2xuJnAGKho0bQJ7YijqK7T2IeOznUwUxZgob3wm+kiZ0
XEFtQV27xyBaBbOfr21QHKJNrKCsJG6SDmIr6qJQlRPUS0EOGUD1axA8RN3GNdFEYiuWYWMV9ktf
BEDrbePdCs+kfApq3ylTQ2xSWhTWuIV2Kz6sN0RflaLtb9NUi7gyK1/f50lsxWvkteVQSSxzlQS0
MvW9pN3SxYOyKVX1VD8hQ8s3twCzBXaCTV4JYhR2sp3ut+Bh7I/luFzTTL2uryO2vs5UdQD/KM/P
cT7f1gdK6ug9N2wHVp+GS5kVc9SNRx9NKOQw/jmrOkWeLWNrFtksQ9f5eQWrvEefmvJBz0I5nVCJ
rWEzUbTEfgn0Olhq5ft+gvNAu++r2+SyNWxzJUvQwiqA3aNZHcdQ/ILxnrkytS7soLaraDiOYD4b
xEXBluX3tBv5JdTtNa+GS0+39uexi+lEZElyJZmfwjCwzxLeXZNRwT7sHAH/e7cktq2oh8K6BL2V
5AJ+nApqgKXfwxTcp7qdU6is1vG4lfBjufV3oHSzcGuW7awx8drDbgg3n2fwmCGtBXDsn7g1VKcV
25F8CNcoIdmuOrkci7HjRQon2goqv9Dw6sEk/Vyl0NRH4SHRY+FnU4ROpwzZujnJ+BhHM4zjxqrO
Yt2QPSu32l/zqa57ndX91O95SBc6n5ISp7HjvIZznIYwyJuBIZ67/manEmKVfTe+ukNL6qLuVTsN
c9bUqOZ8UCWMuE9hhYzAUcwG3mcN4SFPK68m5H42AjRbUS5GoGI5NvOHCsYi332c8vTPYYYxNR4c
LiIj8+ptmayN3/ymCzNbNsmlWlIJvmD1Kakmv0r9PeAsb3D9XdMVYpcnqFnBceJ6bGla+I3e76Ld
YILCrg7tKZ+LLgCJrNGmGk9h5PnFPR08QzKJIo55F8JPrT7svtmL564bzqoJLPEbSbcmiRO4JjWq
eQYTvvkXHy4ujgklKvgVkEIXjzRuOfa0sN6adPS0F6TS9xnu58U0tnezRiYw2wBy9k/A79PxNgAy
tMcr+irOgkjLDsccHjzDjJHtmQeXwyirSy/4REKPJR8krKduYQipwtMOKHoJ+0C6Fd8MYf7yThFS
oyiLbGAV3lFvmous6kufHWA31P1TDWvdHUtvqBMwxqpAP04N5L+ZvydLc9Q4S7wv1wbeX4E2dD8Z
Y+Ilbdai0EfQypS50eVIfgSN4ONduTKg1sg0ysdtKMQ3vGEFPReoku3TwLb9WyX0c4hD6XPjgX90
GIcdETXsRH3p+nn/JHXLvq37pOsj2RnEKjOtZZ8Obe0B5RyAEpe2kpPDHHHvYwLc7KnVuE0gyZGM
Khs12T8RaEnIqag0MiZTyNfw1IquI4dAhcgKgUhWTWkl9gp15L3nw4kHSryDGXTbfWHANSfHZBT6
O7SSsjrsO6/1j5oORXVD16jbb8Y4iMmnupALudmGuqhvGtQxMWknf+0+xaQMg1sKZ6sN7omtmg5b
HPvQ1YfeVh0Yeqe9VE7bVB+TmKr91Cu9tbeUh5iSmLtlBQ61Dooki7G+o5TuNfuQtiJClnKsJzhN
bTqpx6xiQ8AgBGlXcvBw838UZp7iT2s31ndjHCfNP7taSHTTR9Kv75mA4QiOg2JC4Uvx/2okEn+R
kYfvg4HK7RgZfN1TPMv5Xcl2ju9ptno8qp0Ny8fFMDI/hSGGJmsUJLwpCdS8P3Q78Z7mqDEAQoAs
z9/D0bmSaQ+kVZ/Kdeh9vD3IFo9CwzHzEK6I85sknrv1Xat04h/wMYv4GEwi+qfou3Z+2nHjLQ5Q
usXRTZCo4SFKZuQioYzwntEAEfBMlFuLrFZVDcmBDEHSHH1PLA9we0Lp15Pg/9/LXjXJ+7Ofr1Sp
GujZPLMc0T2xMzV9DjGE4sBiv/VAOoXK9H6fzd5mC982YKYCj/6aFUIcPTrjeTXpAy6OZ5rjeLMK
jPzHwlQrO1FY4k73nA3fROMdZbXsz3454rt0AIOuh7iEc0Cd8rA/Uzf7NSLxkc0eg/1it3F5BwBz
2eCTxegImoHX2B7iOQhQ/SnIYt6N8MP+FW/xrO8ryMqX7/VMuvldLat6u229IFyn8+4QVUHK+k4h
DRwLCEp9U7Qy2yK9yIzrgn+PQyQtj54v1T9+0ayH2UPmA9//LI3Rx64tksNWaZ1HZIBvuwafnpv+
51lCkNYzHTOhmv+ED4VgCpsFqP7j8EcBxt4N3dDz2aEf61AtC66Q8ZBkvpyrbG8WleI2Fn5EmsI7
dCtkzVvC51+7DjvwTtbvCvZlJI0QzI9rEI8ZCFTdoURVNmvFiuNg7IVHTBlRYiiYwDVbRuV9Lbxl
zWbFvfdwKYU8eooNhnXt0fWdTj4TIAdBQpBCwj6fVLBmJQxxsQWo8hipmR7g2/YVO5i421RPMh9U
xTIty+Sd2TpdprC8CA4hqrULKHPe53UWz4QFxTPchMhH3nI4rC/ekPY+thuxEqzovqgyJqf90zjp
6QmmTfP9UBP/RzuI6YlGQ5GpqjKZz6L+k1ISP7D1khMNth/dFn2a4TqaykjJjHHBDyDBkBSTkty1
0EZBhr9FgAjX9VfAG6L3wdL/9GSFlO0u4eBQr+unTaIBgCfedBAFWCzjUKA4pZNTsyAVGraQHFBa
fOzr9iNtmy2LS6Zzr9ffxsr8DJVPjhu6APMOfMnUa/R0x2sPM3yQ1b+eLsK06cqPNWfPSvP3MKK6
TxKub9TWvTdmS3RqFr/6DRgOMcdwbpKvdcJKZInAkTHLcgzlGJ/aCUbL9YB6DR3HNjOrkf8isnmQ
mUb97nsDRpofyzscTtSxFerB32NsVrCpeGIwjP1ZzMMtJdv7VqotC1qfPfK1zUdmPjboMLjFRuE/
RFyYmyUkKvXneP00b/vypJpmT2tPxxlibH5XUIyTwOkj7aqmuOk5bjK+mKMMhw3xvZD7/qlDmfsu
8jB9KzCiD2PRt6lfgvi9LGrP9UB+mpJj0FaRhkk7pT2VN3sPEhAFXDGnA90fAy+haG0qpjKFHE9n
JQnITyCV5l9ipr/AzKIZxCpT7g/Rd2gd69MUeACtwJj+JOCemtKImRPfh6FJIwZqNAINw6PJk6gS
GI7AcgGTbqreR0W9R2mcxOVTU2JD03zSqRg6lRwxR45x2auDkII8al/Uz2ycxneGe+SwSP+GReX4
yAgOk1q3dyEOalnAm+Ho89qHLZfEEYks7PuEIvdJdWJL21He4mYcPhTr+lgJ70sjCDsheI5BGUbH
fdVVKovApFvok6wZxZ3SxZeibJaMwqY9a4JtSlt4FKJKUVd3q+9j5Z7pD9bNzxQIm/9D3ZctSY5b
S/6KTO/oSwAEQY5d6YFLLJkZkWtlVuULrSoXkgAJkODOv5lvmR8bj1ZrpK47Mt3ptzHJZFaqisgM
Bolzjrsf96SF7LCOZ7p0GTiD4Tt2OZvUhqQq4nGu+oPUOGnJGnpnmI3JW05LH4Vim182KN3TqbQ9
snF4FA9V4dpkW8dZJStj/UcF3UWVemNvq2SuZZkiaMLEA6wAcbYY8Vr4S1jsFzBmNZQ5Bff3YiRD
lzhK6gNz4ZSsZb7EnAoRL2gLErZNr5glBx8aIxoGscUyeg3pCwsdUluWa6F636SNHs2WRJNUCXM4
EulCi6sReUzLGevCVQxRYpB6CAlNx4t+E5ZkDMuC/KrKabmfbe6S0lSv8FzSMTxPCtgYSpoucuRP
HbzLkmpFxBB+CJPboeU5G2Gr7/u7yOnuWjTjeVqjL9VWn7umuRqRdnQIompQz9g1jW7QD/r23sAf
A0UunIeviGCe18RbeDPiaWkhDJ3m+7bQq0pp3qE4CN5GsOQNFc0aQGrVzbT10c4Mjp5qZUQZI5so
CBM+L76NfWIiTBoRR3/R4KyJqwE2xw6X4iZHotbXwi006dD5P4goVDGfPXJjtjArK3mNBqg7Ed70
ZexP/ZyVXvh1LPorWw8ItajRpGn0frfwnPezjqz7tm+aW1g9fBs4dMtR20RxP22yi7H2GSaTpzG8
mMpPpJA9bg3Ro0vyvKuokB09bH5DZNwtnr3CdMIaSGnF+lnBbGa/5I3pUu3WIkNMThcTZla+mzSv
0LxipzMJw0LvKt9vk1H75w4UWkyKso4l6/TOyU4+M5CCiLNC5mgHU624zn28CpNuXK8G165pB+9Y
VlWf5qigY+IJvR0cw30KU0ousIHXmI+aV44lFS3sQ74pICQCM1jcTlETpfkCI4GjE1LfbXoZs2hc
8rQ28LHr1sp+s34z3rRzOCIsShdIc9ja1NCp37laoQnCFsGOArT7YljbH3BqmCzqW5Np1OuMlEv1
oGlE7yl6CrSKKzEJkTI6VottviBrHEI1ZOci9bRuq+PoD+4OM9p08ilFXQy30AwIQTU88fWESzxV
of84uaH7mAd4tnbasgPTvPbi3LTyWKERv4GBLE+qpfMe+mbWe64pFmRG3PgUWkzYlLddF/eLoDGF
F6OLK9Pad49ipI226UkskUiVUy0wHVNfQbupsLVqiuc6h7Untvts6WWjpCSIA6XVW1/M9hE0ZHPj
5gndsez7KyaNxS1WlEMchZQco42X6awWcsXzQR0NtTIDQhvqOzd3o8q0kYHEiS0X6IBgn5avflGm
8KbNn2ehbBjjsRy+RWuJQFg/pPYEaUr1Zc4H76vgBa5d6WrzzHlPMUgTR9D8BxQsKatfAmNcOkWX
7rpv6mCLpRmCo1f0wXU3Fe2rKED0Y85B34SpMszyCP5cfQMPegJ3vZt2NWI45P1oYmZUM5wWDofU
GPZSJBnCYdJJOZAN1Uk1OeadgEpwADnmJ75EmF/mfrpaVhOegQbQ75dInBjBlx1u5kLPiBVyxdW0
UCtiZwL3jKITtkkQ9JBYwiezkLGJsJfYzIPdL9gMPeKICx9VKfULrdmMMAdyynuI8GPnb0ijXyhO
wLydZar7CCem3y1mh1I8t4mqxjOBbjJFEx59YOu2sxnuyl6dtePYm7rsMyVzB8AAInWJksuiM+6T
H1jpnBElH92164j7dlVLJoIxsrFaW5xwpdzUE8IEr7cGAZ7FYF9GDhAhXibPM/ALUy3PqK/ZPZW8
nb5NtTDLDvnHPtbZNEU8kN2Sea68u6VucBIHrKvGVM+ewJ7SPLDXNnLr15kUk45XayOCgy1H1uJc
FZhMclI8laJaAYNwAh3+1BZkF/Ig2uJ+E/25ZH05pnPoYxoEHiK8WBYwJo4nAEA7fyXIhYcErX3O
u61PpcoRCiMgObheWY02hnHxbtGIJG2dm6zEyXLWE9P4fnqOlLWcFvIQ+vl6lWPB8HkCu5SV3J+u
hSufoUAKr9sSgJHGmRBjfUxvMJcDkAOvmy61MOo++nLWuEQVKw6N1cUedUSdpq0Z0oCtJu39wt8p
rwmwq+X5RZzPZMyGxplzB5IpQZOsn13A2p3DnxPALyqdEcd7KYYOKIPHmlfApNMrBIduH3RNkfJ+
brIVB2bC26E4AmPDeLcCRwX0AkFwu1485IS7V3CCSGUZ6McqbzsdQzpftknptc8TkhRiPk2bjWHd
GuwQ07ftOo0TeaJ9m4404FkDr97jNI4sHnCi3IpwLGMoh3GH9/WsYrghcp1SHLJpz3J6zH0nPqEd
FQc0StFRtxgc8Yb3vsavBB97l6IDFBkdq2fMrWzn9CjvAxneStMWL2QzX0dfgX+pdSqaoId5VJ0/
IW1MHeETVQ9xvSAkNVawL0bb51cJ1jAw7PgeDa/LgatESSSfWTbjFJzhXQrkzpzg/tLETKopGUaI
HRddrdgiH/WPSVCb9MgGuCZsYDtN/HwXKGx8dEPefit6hYZ6QXpLRQqRbrQcM5g79vem6cVdixr8
BTGDsP3q+HzoGICKbc4P0pXVWbmywY46jJuWenrafOrFPpRmOMP9+qpCsP1L21WZQfN56cZ0vFV9
kFGDiX0Al4DTX6cYmwSGreq+bqVLEJ1cZktJ34OgCPaDwS1Sse6gFhbFjKMFo1s9ZbBX/dxgPvs9
xFBxFfhIT/O1ruNWeCYDm+BuqZN7pcWSONl8WzsyXbTX3U5QxpPaiiom4zpnteJTmg/4WJ7i6x7I
PD3qaL1b0XLtXV/i0OX2Wvr+29rM495W4a0nZ3yCor0bK3GWPgbFWUyAjQLyrYiEt/cjBVQVFoHn
qQsaACOAuGPtin1OGJZwwhH7ONhhfZoNP1N+aaCEogncm5sMKqWvAanQUob6lU/hkNBB/qiUnVKG
MPGz7+kZT0nfx6rfxq81rMQyuWIDq9IsmVcrkhkbSPvVGJ0UFq625RLCSZRv9Qn9Cb5TFAcE0W9e
kwEGQNdlBWYJWALiyxkIDP69YpevS5g0DntnLVyrL7gojW3j2IsiXnflzWGVIj/QxOgfVmhW1DfX
FUCaFi2y3vi37aTRlirzRJf2JbLSomPoVDIVrIYmsDC7ydUuMzp/rT0NUXHgZxOcJs8FQ1Qjmei9
Q+zMfe4HY1ZOEzq4UqvY1Ihp4y7ckWKJUgTSh4eqq2lcUvVN5a3YyWBeeCKinLwE+BIAVU/lE8yD
jyO+7jgikADjlg921M9xHrS2SXpWdTu4kz+EoL17VTTxVk6rQQ2vw6sRmWl3XqSjpDYejiQxYQNq
KW137JEff91FnchKUWA8sg5Ga3MP2jCnrE+E7sYbRfTYxgHcf76i23lFz6qveq7Wc8tHkgRkXa+x
7VTe0a7rUf+GDR8OSLF1MZkFPwNk1aex4C9uDuvbgRdyuWDFZvnaQQ+QzMzk+MU1P8PzbY4nKGFi
KD2m10VV2H+RqsOlGrDKM88Aq/tGzfyqySPU5QliZQLIq5R3okDGwH6B3wS2qIdRKaDg+XTPy623
u0Xpnr0X1eYSYkPOroyYR5aoHNhenDP0OnFQ0ciem7mayxuf9CzG9Nek+GYdHkHUXP16SSEpjwOX
CBmGUbmhj5MXqR9rbib54keX9iKeaxGeraHrcVWymNCmoAC+Dk09sSvg6JNMsJJ0eYAh+twRpKlu
WF4epY9e1npt6tMJ4+gFjnsO7ChdivrlQ4EniLgpqefUYy5lbR44jCKX3VIUbX6HCOF2PxKFGZn3
GqPm2EwdP1WbcFd5CNE1HgRx53mjN8YRqKLyfsEqogFSNzenzvfduF8ZHVzad84WV161De2j8UbU
2Vqvo9v3WMBQsV7Ykn/rc5+6DBAo+JV66L5A6MIw0Vy6rHhRFElrHToBe+/1TGDDEXt5tzB5gkVn
DE5n3kkJsPW9H5D7fr1UpN/SYkXucVySbZw+qd5QhPGMBPMurCr3pY+i4jDmtX3Q3G72OpS9ui1Q
lfBgBKLsjgNx1dNoCwz/frT6T2HTBI+OzXbbF9OluygqCWtfPI3ARLugm5GLC2t5HxPdEvl3TTDQ
W3Wxnt+5ILeA34fFrvDrg87+KEtf6RNqd6cPrIWL8bFhFT3g/kL1MhOUSKpqptsaeMGbpYO6wVpi
C0arplhcQEJ7GCKiddUIPsC8VMZjYJhCwkOtVNpYkZsDx2kBkBRa8QN+rHicMcnw4whfV74nQWDv
mOhhJWPHfMWi+8W5GCdU3r3DCXZ4UlgPe3BLw5a0aPENgeN37n0Qo0dSjN2M3CF2XR4aTSUwIuuL
R+cXRn3OxsL/BK0jcnRyOKL1cY5LXye5nDmCaxdwEJ1qihmdWpt/rUZrypNGBrCfRq7q8JiUxJlr
Q7S6irpO39TwgfQypKi0Y4wUsDy4k0E/JbU3tPzcEt8N6VqaqE1aUr5zkB464TRXbYZU9vIhEgHH
tnSn1wMGWUbjUTAAPqOL4KFfo7jF4Gr0Z0EZWJEyaucUuPY2p/msl89xdfIRS5Bs3SmQcVeCljX5
bCjw46yMeocl6UpVe4lF7CuNKbe7CJnCZ8+Aa7xZq2Gdk5YvdHizaxWwIg6Vmt2ZjJslx2ALPH6v
xSbKbDZwy9s1TcuucFbL6aot4EEXR3R2JlnhVSmSJeDyDl+G0OBavA6NSB1iExcmGqFLGyUekDvj
NA66kgJhoJsPeI0N9jAG3WQSjV4MwqRuzit1Pfh54L17wJSDnV3HIrz4bsJk9U2A9NDXIE86fk8I
EKC0HFhd35l6A0W4oPbsAxMM6+VzlDuxGQmbP9/D2amc5iYJkGb+DEnp+gKf+OYUTnO4G5tt+gJB
AgDsHsX7epWitwnW+Ko5JiY3iPrxJ/bDoGV8aMGVPbXT2ETHumonjPfUk96DE64/kVW0TYpntvzA
d7B9nVUo5EEEhMDp0SwmYUT7t+Oi1vt6Ac9eNpguY9IojBKs4bw6Ep0DawK2XzboUAHYpA1V8jmi
/XiL5p/fgRbKdVxWalTwAp2i7oW3SxUmLtpMngSAcC/NRjH1H5QuE9lxWiHmNBpYdF+qcdtLTAYI
3i6xr9TUsz4HkQCBQLdu581i5Tg1lxDQfklpm3hK1OQ4UEkr0LZdzzQgllaTFxNMDN+dhR0qsnnH
ML8Bm9yMd6ujEqj9NgbeWyVs9RoB8L0Z8kmSJIL5hX/dGrZA3Q/cWiULICRQiipkz5jjepettRJP
Awn644oJeN3LQEXP3M4Ya+Gd1B7XYmuaDwVbTtg+G3che8EKHLzF2zBjrZtGIxyK4qnquItzSrwy
24KLDXI7gZmPpznvH2GvtX2P8L95vBVi5DHHXvf7qkvP7IcBd202oU19aIFCYFbTlYtXorHnvYql
o1cFzjAcAWsISKzFOa0yWF3XXlKrFWvYEA3a6mAmsT7OcxH9aJRG+27YPDyiDy0faV7jQuTjYrCQ
CCL2rYFqpIo1ykEPPt4LowwugJjuhA/KpS5ye8xn7PTHfr3aO0z027UTm7yeaw6vOsSfaMHSuuP5
lti2ph/YhRLFjs1tqZHYsNYmERCSv5eNGd6YbVl3odfNeNyApn50Jld5RhtA0rueYoIF0tyg9tpe
eyi1/kIfatMBuKaydW0KPt3qxEQBjouGE5SmDYx9DqS6iqa4IHn0AmCuKK4LjfMDcJQlxQF6ug66
z2qmGOy7ov4cA9X90HZDCQAbuLxPHSjLRHjtfM+qdQ5vUDzBZtChARvIK8rRxw7zkZBGnNxsy/HK
Oar8pCQNInb6YQV3RFWgvrRg6BjuaCgf97D4pFtmvbp/F0A+30gjeXMdwf85T9e+BG5MKoMzHABr
Ue49DmPiJKpBaid4ZqmfFgZ0GNrIrfrS1H7zfTBT611tTa7DXV6H9h1M/STjbYzqhOuQvV/GjyiB
BL+Zktbm8603DLlOeoHN0AREOs56Lx+egwb6i11Xh2Ozz0eCsuyLvIUn8hYABCYgu9FtSeySpoU3
NzpzMILj2WIAgGXozptvC2jmGKeLD1a7b9pdKPSMk1Yt5oxDmFx7MwGjG07LD+DGkU2oP24AJr28
fUTsKO6YrvcILuk8Bd7e0R771LMgsgAYV/fhUwXrAXHEIctFTAMyQI1NK/VFzqP37AgZ6zfZQcmB
hYRt6wFb6Nyk29Jj+Xts2vC09cU0p7TLh7Moo+nHBuxgS9bKrHRn3YwJ0Sz1AIJ4FvA/3xDmk2CH
jJKbZfQWjL/AkXaDGdfr2eGlt8CuANtjbU2FB6Nqa240fv0Vp6LCE9GryzpbSPIKDY3BnYG5fFkQ
OTETpFdO6DMN5mzYFH2okGAI63p/aWKyRFTsTBiZ9zEXgAM8eNz4qb810xPI45nvvFJP0+7irVOk
ZJMjFDLctM+wMi62fY6V1bdi8swY6yByLJsGNG8JjCpNfV/TqgcvoSsgf0QBlMBtrQ0wmbqDuBdf
xanXtLpp/QYyd08H+Rr3FGtmx35r+wH0SIe+fZtm3mVhaepnPB+e9zSFK7O4TqEL0wXjN0sEYxaC
EowZL6HZaHQYZg8mUlWIjibOsZbnHpZ18wd0o3puP2nbrNEOP8J9xeGGZOxS1eCsuqbzIcuQxSwz
uNLbJoZLQCWh4BHK31Ew0GMC/MK+9XxmS9bjTphiYLlIx/BmMFmZXwyBTUsS4LIOcqvRtMttfSto
wcWp7jC0Yfxsh+0CTQXLeJaA3a8jAxYsWTjTQ1YXIDz23pq3tzN2s7+EeXnxAhkG/5vGeNrveqhC
prSrW2HTEVOI9wKnuqG/p3ad5XXZzT7WkgHS+mJHhmLF7G06v/kCetzg/2mDsHknsrTeGSxAOO9W
gj1Ui44U+1MxcAEUJrgqmfCl0mgjoDiBMepVvaK6pAhp8zHoh9B7JEGBQnNuQIQT8CEVGRIBGWBx
WhXBwclr0j36tfG/WbaMrxCCzodI21Li420WWgLGmuk408avk3Vt5IWYW0P2Vqpm4qjwAzq6Dd0e
rtCeV5q6LR68LWwys2kWpqiTFz6i7u6Qi9k9VaYE5U04686OVPilA1uVJTDhaXzuSAG/wm5xz2vA
eJUizsRtx7Bo2q9LIX2bFN5Sbgm+cBylCGIPFrToDZsTWJlAVOZNY4F2b0Y40r2k0mtvK2HC6bDi
BI8yMlSWJqgA7Sk0KgzjAKud78Bi5jyRaMkBACjX9ZesIL9P2bi0w81oVHWrNilIPDuG4XfGcZvi
iDLbNeo+7meBYXGIVQDAGHK+6GGGOl0nYyu9KqlqbDrEdtkAX1mOXvUqMsoDML1OTXfF+hHjIEZP
HLvh1i51DAwJdoW2xa3dUOJjP7Hu65M/rfW6L+CXar4OClzeEewhioqEHmmNgcRSk4VhPnmXpI2p
Tje/pvQ84VrAnjtnKoq9sBumL+MIzwETVxG8qlA2VFDeIUqkgBavGIYnOE3R+zbk+k6H5fwdlwpt
scDawHgMx7XU6BTa4DtEhBwyhUAMK/ai+zbIwIVGiBFbef5Ru2D1knkpS5EANJCvNCpW0KPaLHjs
NNluen/qblahQJ8E41Rllmn26li9PnqyUeaZOtB2hz7K8ZbAGKU7zB4ixD/DUdVYNM7xtWW9N5rg
uvAMXW7DynOfo3DrW6jtlEPhdJnTCc6CYjdaxhbI7Txdp4PkLM29pjAZgdnMZ0h98N5B77ckRqH1
vkE6uOF3bFSA+PIxH4sEIYr+YVU58rkCqfchF59mmZEkMwXEaxHHTFD0eA8/kpjD5oGnGlqP9i4f
+lCdGB7vIKsjVrwgk8Z2T+GYA0E3CGUUqfZ8fo0OrPMeIJVBlxvnqyg/57y150JiiSPdXIE6Z7b6
xZt8bpNyXRqSGVeujxLagQkfosB0UhRWNZmPKMwiZXwTMmmDasOJ0PHSIq5PGBfPJgDkSVGnypiC
HxWApAObH4eB6G8eSMslHvtOU8BX8wiLmEF1S+ZKD6TOjKfxuvK8aMnUEPJTUHb1i2sZmnqvB03P
PJlvEPytYIXmDbvIicDI8pirfuVHRfoyB7vT5fkBQpcNXZukDDR0AU7yDfsVFjhyhNs58d0m+JW2
l0+BMb9+aBYS3HeRBuYoOL4fL1epVawCw95P4bFVEI3B9WnocBmArmYIVO9n1HAuHVCuheuDJqM+
oeUa5t0Ep+4Qv2RE33guqqfW2Rz4xUIcgD2vJzvUncrs6sivIVhosUCUgacOX8qpcKDppezQisHn
swMhKupX0nrjc91eICXIvhtzMOVmSoShtIAmVR9WbhfRybldORJZpRxcQgHdCq9R+IbAPWH/ANrS
UvXuct0x5j/VYdk9riPC7O9zwfFYhwHCs2LlY+suLiEnMWkQddUH+rYB2Wu8w+UfRIl2PQxKjNpA
DNma4YwAql+GWgER7on/is7VB42VVwK2d2FNn3O0XRXgQzpwIKwtq3fbIJezQeC6SvqJ9d9n6CFf
8pHTBvgGH1IfQZN+0k0dEiIsy/WQ6sqgR1kXO4L8wgiJk2im/IskA0DjQrfj6RKRrfaYlYoecd/g
m3dg5jZ7VRo3Lik4Hh/kY9363oGid1SpWMnFBX6ru89yLOXDFGAYhRQhhAt6Yza8LeEOF39jdRkl
Ilf+kSAdoLuO9BokUYGdqWzoLFC4GQvXTdqHBfsgul4et77soWdy1G7pCPXpR+1PjU26QCD1kIsS
ANq4LTkCaiMy9hDBbj2gFFpXtyWExJdLH9Rvmuj+NW8lHiRvEhBfwRLlGiI3U2d9GCyfVe/6CZ1X
C0OWfs3tSec1ZwkZO0LTCGFK044zabusmIhFo4amJdgB4Fr6XTVFtcGQv8l2P3tLt4Be5S7Cur41
8pyHfV7dlNWAU4mZRiygDf22AEetG43Q0nl7sLBBqs5jaFoGIslny87TKhpQoS+tdiPGwk8GGHzY
5wbq0eXfrMv+K035T6tR+SgoPlF0WYZoF3TY0Kz/8EPTf/yxTYGfdi1Wsi3L4oGlGOjWXOyYpptm
sfzfbF79um3+fxGs/2wsio15BGqulbcPcjSsR1LgKd0PEaQAMaLNyi5tuI++FCPw+gPDdPtGu9p3
adUglHRXYsRqMtR3I4+LIMEfWzb72Y4ULGJlJVS3OEQgi67Kek2p+nc5Hf9idyX4aaMKzT/ToQBi
0hm/+aqaufuxADLfYn/oWvjh0A5w0x/66n62Jy3KTmoT8W1P56W4XkmN58537PGPvbv4/fIW9fgM
iz+37dmKJUzBJ+/oebb6Y3sYP5ufRqbyCobk6v2qWi/zBmp2CACjf2yp52eX09pF1gtr/O6WRg0s
HwNfMqTwqPLfrPj/i2fyZ5dTcolYdHJe9yDsf3j1FI+duf9jl/2nxx1zBrfIQ932eBS/qSjKkCRt
/+AN89Oz3nbjCGnshQDUQY1cTkYzfAz7h5w42M/+pgtUFaL11LZH+p+6tkXndt3m/7GIGvazu6ne
2rpCg7Huu95V70Hr6lvHbflbOMJ/vC3/o/iwd387kvq//if+/Gbb1VXQ7fz0x7+eqjeHrZTP4T8v
L/s//+z3L/rrk23w35//ye9egTf+7Qen34fvv/sDCG5A5Pfjh1sfPvqxHn59d/yKl3/53/3LP338
+i5Pa/vxlz+/oQcYLu+G08v8+be/Or7/5c+YT/7p1ru8/29/ef7e4HVgKL/3f7qrhrfvoJv+yws/
vvfDX/5MKPN/kZKB0og8xv1fncXnj7/9Ffd+kcLzJfcY8wMvwlNisItQ4mWM/xIxGtAIkWDYcWQX
u4Hejn/7O/GLh7rlR3gRowIrin+/Br/7mv7xtf3JjM2drczQ/+XPvz9uIQjEqqfAMB/4F6KDip+O
3QBAMsB1s53FYqGyH8fYc9iJMEul04KQf7eZ/qu7yT/q2eXnhUGA5hC5NNBBeT97GTm/WcB4QkRL
lF0x/5SfTLhTVEcpPCFePdjm7yzkYXuS3zXNV1IA5nXQSez/6Zv67Sr886f+1RPzd78G5zJgglGP
0kiGPx9EdgMHN/fWgkkuoUlHmckNoC3aQNfR9d/7BjFqvAJ1bxFhfnDQpxT9/GhkyFN/GcXZyP5+
tJHZN3x+kvbChDQ+toT8/DAoz+4AXHdp57gDZuXxdCim6rh9YwEqGQLE7b/xpIA29nd7bbisvhcF
UgqMg1JC/fbzCSXQbAMxZ6cGrvtIanAxGGb+JuArU/U7n12N3gEyEl8fEbLoBgjI7yEEdneXKR4L
cP5BgE//sFeXlg3Ua/u9D7ONYbxCu5ng83Zax/3JnlZ7A6g8NAlkNT2JjYQtcCoyKIm6lMuk8B+g
GHUFyDwwrzv2jtlPEzh5xtsZwp8WiuwX+gpTo1Xuq/6KricfcosOOp1kvY3McwC3TG7fDL0KgsMo
jyDshUnzgx0T2SaiTuFqH3l72uyxHsHhOVum45hsEv4/6SJ2dRCvkE0Dr4bcvErbhxFLcLsgjOv7
9ov8xr9FmAmKWN5FMwbDpFC7pn/RIdx4U2SfUxWTG4S17n8UWYRNNRnTF3tPXqIwhnTBC3ZLs8tJ
tvZvy5BNLLXlaePJ8AbOosuTyU+b6zbNXzvvILCkBtwWSv9mv7oYKDI7qZM8ilQ+diCBxzj/6OUu
1DFcxO118QPfmnjs8anUYZUAC2P5xGPYxe39fbmHXLY8VS8bdHvYC+sAu8TR7fy8y0/RzXidn1cZ
iyd7Pezqm+VrhIWVkzHJcBlR0+LHBivaZL1yO3HMH2ofbHmMJI+lPQFVWJY9v7tIqec4SgNIa26j
b/We3Gzfmh/mBKfFpk2BB0HJksBS4lPlcX5f3wDCuomOZealEB4USfu6HsPd8oyUpgSEWIbPeERW
PMIe6wyCE8yA0Ii0n+ozWmL1abA+4B0nbFheubjY2esZayhbvN2pkw9487R9M3uoXo7dkMIVA647
iX7XR/t1RW7NQ3iz7aPTlM3H6GM61+foHlJKsib1efuOx9ZlcMjvJij64+qOZubeQEGWRCOA3LjS
icLWxpwEXvJ3l6v/p9p3236Yx8F9fAyn7+3/B8WNo9j8x9/rxn+pbVAc/K//+buadvn3fytpEfsF
RS3wI1SuUFBxOTv/VtHCEPUs9FgAKZDnw2YOp9RvBY2Fv3CGQoYQR49GQAfwot/qGQt+CbC2if8E
IVgtD+/399/rv1HP+K/GZf842gmWfqUvkV16qXT/ZJpQ5CaHjkCwC/87X1kBoqHiEeRcFemaA8Ky
3RXrPPmO9QtQT1gLw+PnCwRExxVv6PClApn1TDzxUvqg8QA+/m/qzmw3cmTJtl/EAw5Op/OVMUco
JIWGlDJfCOXEwTk5Z/Lre0WdvrfRQOMC/XgfC5VZpQiR7mbb9l7W9PRX/dzpfcCubWyCfpDeepK+
BfCTYLxbdy3npphINdvULsLvM6vcfkxuK1+UFVI6R0I4ob1xvMEhElk36nWdGFJhimQI9FC2uX/u
xjl5SZrAaWi5CSVGjHcl+V27V1GC0T7YkgFrzv7oJt+McjkAPLDmCAIyjQXJC2pFRzTLi2z9JXvG
VZ/R03umwAHVBmGzg1CUV5tOkg7bDkWnW/z6qnrTTLlv5OvWZ1HV09kjeYMto2gJVJki8lZZXVNc
jD9GmSxnX4jwwZ3c7IhsPm2KZrLIUnQs03EyWf+Mh67as7Zq3Bj27x20k9ZX9hTOFxSydIfiDugM
lTsJ/PRqgpJRsdOT9SZCtQ4H38zuEfNvNIDB2YaW/60VkutDMenWuO2Pi+9D7ihkJr8XmVUfdZKI
hzmYCSEahKg+8F+NmdifEyfDRgw2J4Rc2k2rQiJAwr9W0pt/xffxeeEuy6PQmLGDol8wGVnirVEB
qSvfoHRhxxsPnrTCbalG89EXtn82WPNw5k99cLrPV9uoQWA5Ma2YqXBH5wnIt/tu4znYB+uASaXW
6231Qi49yYRvJyzUDHLMeffSoGNhkB0hc5surDtsfikFv6VZoUeAk+fHNheT98fSSpKNxR4n1EPV
b+tRi0vK7PojYHqyHYX9QVRmvCyOFteJLOtHTPW2tVc2vgCOh/XTNgb/O5bQzZiy1FHwBXCHp8CG
SvmR15mMwikVx0AisvNQhoEgsRGMaYQoPDFtIcLBcNSn2QcKqOIJozIfBgWqFr/7tELcnJIFQWKq
MybN6r5JTCDlNThHrwSorIuHQbJgWju0hEuWtuy2mZls98hCI3JCSY5vAYdB/IJTrGr2q+/E/Lwx
9iWUeOM9DcuMdYroB9P4vnADEu9+zoAFFOJE7L10rgkrY74x5wiwvBXl2ByHJHEeita337JQWnSA
lZp2ssf7EFH5Upa1+PmDMSIh5/Z7y+ROv7EQEi3+pknOUmtJKCj16/PEUHNfJerulHaEdXMTzHCu
C5XX9v557SZjXxmC9x9JmDfXzO2UxYesB7PxHTZZUWn2Bw9QXHnE217tnEnkV2uYUnyUU3UpRluE
25phOh4DfkVQ4tk3tIckrJC/l7RnxJ5a77bjVVeGTG2Pa9x+EX7tcigZds+llUBo9KpwOkl/9E9e
3Dh/gyWMb+wVL9vt0vTuGwSCnhg+bklnmzqLCnYxwWgGKXHcPkG2dQhk4lz3MVU1rmbJ9DD/Ql1i
a6xiIBN1vVU8pzmR/QEqzBjl2USYc+66YMA27NdPq+tYt1qSfGa2dPeGpwnhu2moT40spR8N+UQZ
1+RFYONxyOeJczhxfvTqjjUw4VSdYV6sZ9tTeBz7bOZNzTHoP/NwLQ+uCQwmv3pt8q2WiOf0I3m4
Ndwu+NBApRy7MUsvHkam5x4byDWWBkNsUdWeE8XD6D4so7Ydchk631WNUtMh7MrgFFss6I46GNuP
fuwEDzZWiHJTlI48dVj4tmXi1ztc3UinLsiyG7IwnrQQn+fJsUYE9rxS2UWB7H4oldV+GBZfLryP
GPKiLF5e6s59Z7NT9irDcv7eKGmgnk0JaAHfco9jPE9//rmQ/1dFx//cSv+33vvwp763q93/ByWJ
4/8/a5IriYi6yEAo/bt7/6dFv/+Vf5cl9HH/wrzr2v7/KTH+b1kS/CsQnkNNQDCUEdm9YPnPssSn
lhGhHwaODMJ/Fyz/WZUI51+UMvSnPq2qR/I++N9UJXTS90b6v8oSslzAFO9VCQ5RfgomTv+9PIl7
ZHWca+U1Fam7YUTcK3szt25ZbIytuwm7Qpln3lY2Bn/8NwaseCzXTKc1k2P2LjTveR1O9h+ZOko9
yUaOy2bAHQRjwCmDLx3GtX0kgSTkl266yWHy7o3rPk+6dT131dIMz9i9dLXXITpx55KxjKy+iA+2
ATpCX5T2XMpN0zrO86K9hoVT1AHdBlNb9lZ0vkf9Y6byrev6ZnqWPVr/g8Us6mXssbdgW12LbJdU
mjsZF883XeGvOS8hya0PQZCUE1XNQ3e0rBi31U5Dk+/wsYQBry1GxzK7Oix6PEqpRb+P53DBmFjM
kiVC7TzkCUMSIrYp56FRiFiWenBzZ2SWUnh4yrgDx0sRp2RbYpzoA0mqqq+uDNyH+jKPfk3RgW1j
0Uc8J4G8lJia112b12X/STjODR4Jv2TpyW19Yq+J07jdb83S3+SUWjn4eE7w4gfRjB77XGZNT07t
ZUy18B1k74Qj621p++yfB1K6/JJi6g6D3810qf1UbYgZirfJ7gOz51qxtrYoipNJE58aNPEbuvB0
JiCEKXyy0q32mb7+gb0wLmyKATJG8Lv32VxWsmYzytBImOVKtkDcE/qtwWnS5etj0g/xGpUsQvAe
5DjlYwbq2snsXdP5C5NlJlBDDI2EAVocWWs7tvu6Wml5546f9FZ6rNs+s00P/4fGw3sMZqbX3lQH
LzzJxHt0kZj+zQ1mLcxuqYhXv5al0gtdOPMAqh0SE+2zr5qkfuz9Utwfln4kXbBNicAKJwoZrXEW
duwK6B8LVTr6w3ii8jeKxbD9ViF0qaNKCdPabEIclPo9JrEWJwxd8+Lv1aibJRqnxSv2BIriYY9Q
4AdE+oj5QjNR/cPqjJP47vAkeB9TY+t0N1ZtObj7cR5KI4kbY7DYVaN2vXeBw0qf664vJaMvZmiR
f+e0npLZmtLnwCm9ladft9a0q8fSN01UJc78Q3ipQsgg2zu89kNp10dCfSNxo/tWC7wjwiIQba9z
cAzj7J61mMVS7GbfJWXb2wAvjpTKzbQZ53xMNFV2azmfLbAOzNBoSYnZOHzyhfhP14ABIOdB8WAH
7TpjMZ0ThUGB1qtJz2yiJnvIptVcFIA2fDG3AS66Jl/rTaGHTiBSyZmjICLF7YcfIYEByA/zRIjp
T5Bi+v7ZB2JqOSNqn8syosrNqQdsM8LfIyTT+N8aRSGrCPuF99iawD8VXFPERAvXXsj+4X2Dx6bv
z9ng6pq8rxWAo42GYi79V7lmaj5guG29Hw3bc9ujF5JqpAbqPPkWl46xN8bp5Xqf+o3F+0hV7Udh
BTlpV8Cz6TGZ9PEL+ErqIgGlojxmCutYFHtQHC+hq/0Kp4Gf6bPxrCB8Tuql47vPVfM7mVGu7H4R
1lF32Bbxt+SW2HQYfMjcxUK8EULAUdNVRGv2WWYzsFyCLvM+cWUtHIx+1prDQC4++JyoJuutpmjD
EB43y6fMrCE7mDmzDanxZSFjqT1EQoMD47OscbSAUJlP99xae4k1geE7hea6EJBYHyafX2qbG/pG
6N4JPP16JKBCDNymygkxfL2s2Vh/miRZHz3k3MgJTXjxmQY/0TK0Na+/tp9Ema0JICq2uGVVNsvN
4HgBmIKm3q91RnJqtfrvujPeKcPPiXOtaAOPFkuq33ZJPR7V/F2gPGQFRdhVZzk540k11Rgpp4mf
zBoqiB90Ft/UEiRbTbBAHmPCybtsXvVtcqbyj1bx+hk7GUJW6Yul2Q9WPfunYW3nZBfzEHtPnXGb
ZiPSmbw65Z5NEmpo/avIUzj1lrY/NZFwf4OjI7m62ayXV9cayqt0ki6ye0OHsVS5IahWCJsirxuY
V29A5an+pKYurc66iS15jS17qJ8kyY5XRlZucaqnzuY/5XsvOO/TfexOy25IdTvvGD9Dd1rq0s3J
jRby2V6LN62x82M5Dt7spHeYrcalzeNHvAq1yid/C6HF6t4T12KzozRZ3n8sZtLfEn9shx2fwd7E
YZGhfCaiuZrGWb6X1WJOU6DNU2LjaoxBSURl4qQvc19Y5yIbkgeDm+hci5EAlKja+FWI0bpg8+SN
lBZfSOLjhEcGHIvTdE9DHTorJ0GmK3+92ORcv+N0bB+GASJV7Azy3BW9uk5Tis6nC6IsXZE/lQ7P
pOoDPCTlYtqL6uyVT9B17+MyQI9uF+uqVgu+1+S7Fyn6144ZKA+Zq8dtuShnu2BSrSPDJbbLBoAg
kMFw6bglUySrOWaADSI8qPrWEo951VNuH9k735+EZ4WcBAAHAbrE6jMZ5uK7uxi5Y80Dzw7ciHO8
NMl3e+28hcZyenSxJV3u1utNicvvJAoukClIsrMK6CQyWjHiva6NbS4owBUvWYuqmY3Bi1zXAeMH
cYbtFJB+7trB3scBfrKIJh1IR64EDqgaORpEj3VPk7JUHgd5+GrXa/5kA5eKzOypy5Sv5jiQ0TiU
/arfM2usN3EZy70O8vBOR+GxHFznK84ZE0yha17jUP6zrE2Hn26SByieifMYuLk+3Vn9GwHGaxvW
XvgYm1R9JXL5owsEkSbug1ufCBbfORlUm9J1jvg4wltLTO4FFwwJQhapANNwLe9pZKj5CO4y3TZV
8WyAzuHxCr3t4sQZuAwYDY0zVuAWgvA46rS6cBhbmN2X9DDWwt4vCyScLk6XS45FqYpy6DGXsE6z
Iz1/8NY5CblKu5MPsyiDG1u8yw8XnzHuvzbmuEQQgiWDSOQ0u6Zke62shfhIVuJdfKEoFd1gzMZ2
nTeYM48LSVVem9UrEA0UGVqmyceekX7uNMWW9bTf/X78lcaLDajIi/cBoSRgLQYFoh0cdlokv3ps
XW+qdcY9rXxyzMscLM28uLuuuY8XUnMu+sx+aPp2P4Re+bysU3bq0OeiJssf8Z33JMG8YLuquDl0
wVQ/CIZbEV+glUXEBJPsmWfCq/c+2mBBOoO48nOd6/ZR4Hv7g7CY//DqoX4JysDsupqwzCjT5SGP
Zwx4ZJTRBwZLASEp67T8jSG4/WZEYQ62L0K+fPsZRzXW5XzuXpWbWZuKk2bbV4IpxD06EQN+0mUB
zmSdgk1ZheUPb/UmiSgQo61lvcifE6y5mLZ60d+Q2tIH9AT/Uq/DsueyxrvVru3OR+LzN1aaIqU3
aRtevCJdT+gCNUKCfKfuzZ/7LrO5vYYiPQKpowzs8CBfymZwd24/1lexsHEoynliiZczs0PvGb3H
vp9jspAk7TB5VJtkSv/iUuwPq+dw7yTT4r/2OSChjT9a1tdAivoSF93wyFCZiKpZmwHDN17zQOJm
TgkqA2uw6bRNa955rEnOzEpSkWZ9hFMdta0n1ZAAfyaRGLiPcJm6HWQ0FjzNSX2tfWo3n3LoQAw/
+eOm9ACs3EafbV0Zbzy6lgNyLr9+OVIV+uUcIR3xb/FoQRPL1KVrdPYB+mSiwg7vjCK0lZl3rp1d
sQ0q0Z2s1Ir3+D87GM1w8DCp+/MWCSWmA6GxiFjdB9UG6sj+joO9LKiM+3kc3e+qcMeT3VXcHcQM
twnEi79pbz/qXCx7ycVyLauiBx/eLhcXNPNemW6+kP156gF7vDQ+4x6Bg/xUhqv6BPnyXqVG7VWM
Nz5KCyhBq7JhJlnVQ03pdUq8qtjjcqwOdUgGDBFNvAI4Y38E2bdXR5jPQZc+DjQqeyiX+d4qBw6c
e/wFhhk4gXS+R2zL9iVJ8uLIzJCQeAfSZS7y7tGYUvElTfGyRS+rcceGFZlQae/cJBzPXVPCIYvL
+XOY+h8mTIuLrzN5TpNS8pJX3/s5S6kKV/uAk0sWkfImInPeHNjb3lubfS5H9dDPpXNJs+ylHx2n
ikhvyJPDwsuNm7uv0B2bN0RvVMJG6E+O3x9V4JtDQgR8I+6pcPhAW2NaxjjYPPeD7L54wJajTXW4
k4uoX5a6CbZ1wXfdenG1n2Wsn7GyMBEdq/IqhhSpVbfEcefmVTDM2MInQuHuSZLY7b3/LYX4WxAW
ilYICPtlDcAsLBWos7EjJmhxjQfsTB+ph0HicIBFifHzS1UUFoNfbz0u67zsuqXxaTncckLELuPH
aaoYGjhlHu/V6g9npxhX4mRrM+LVRJqIyNwWG79PvuyA0ZxqJn2qOjntvCI0r3T5Dgpp+M9jPZW0
Rh6qcbrcvLxJbglMp9e+Joq5WmF46e2u4A97ZCYsztJNEZNntdLwKxym5pbV9Il0qLTIsPtq4r++
9b23Sr1HrUsAvfXpa0PgbTOXxfAquuVXJ8JkitxGj0gJpiZtmcly6ydTxZfV2vqpYE/HjT80vxSY
C48crvlpJQL1TrM7fl/UYj/HsfEvWoABqaykfOpSmZ/RTIFgDR6ygF2Wh666ZxZIiV6gHH0I+gIi
71n6Q7mkN5zZCXa8mkjaXDG7RHbFefVWcavr4Y0M7M1ptYgAz8wXQk7mS8txPXPNDEfHbsT3bADG
UzDPeUrYMfKt4WX5aEZk+ihsqerSdBguFAffTI2PCqRRcS3htUGyyccvmVIQKLhN8OXMdQzEyKpd
mVzg4NfHyqbRrmDLn70gWHZL6d/KmTgHEDfNsJiAKLq2v++8Wn7SoczXeXRwbXud1x56zuFzY6vl
2qft2xr24AF9l7MzYZF1NucAcPv0MktLkOdrk9OgG9SOeiCkUMTDtkm8eIsh/xHoBr7iYH1vPIDI
PQMJTinkhKztnziwpz9ryyqwCMpCdcgST528+1rHRoQF0ykomsHcP4tigHftihFuaFbunOZ+qchw
3uZ4xHeZGswBfFP9VofylnvQMFBqCcou1Mhp2zHPVkDbssYNd42OnWvoYIOtJ/p6y7aZwONM1lGe
wwWFrBCWm9RppYnAmbb49YvisITeY1D791e24TV27C9jx8kxUSA3Yn4TkZuP8ghVtT2ugfZI4Al1
HKDXnrjPh0s9d8ttDYPsBuuhvRiMmdDHvJZCI/XPfPjqjP2fMYLXGApP981vOg/C4HDOHE2wsbaH
t7CvSIFOmfW2dl35YtugSZRO48hPjPgx6WXdVE1htlkVWxdLuB3SvS2zo1FJ8tQV8Xhog+Z3uzrp
JbaqZef4iPsu7e4fHXgekVXWV0cSgfAMcW8CHkzRtq2DFKOB54b7mXfxItZuotocxKdLxuKrWE0Q
7hVK4xbdpsPvJ81z2zb5I8fuSAIg0BYaQyaSI9EwsK0Inz/tYPU3xUxKr8LhTnnTj1uZkQWI7sG/
s00RTUCO/Yz2IkHApGjxhd0NH2UO482jDnnuUtDqhVO1Bzvw429cyfHO8qT+yr0Yo/Q6Mc8PApyH
qs4vtpqd42jH65bFpCS4FUlryuQ0jaiAaRj9qsAZzLhKTCTgULPgEw6rdZ6c/NosZH7AMMVPIWND
UpsQqCADFusfX+p7IoXlPMduncWWwcd3tJRk363wQNiJTgiP2Wz5nGElyqMhHfwdNvVlC+brq00b
50FNYbY3c0MPXa8eWLuQ9zbLTYWPAM+J3Qxk61vb2sAc7Z/9ucquMHF4U2doWmu1VHvRAB3uYn/8
sUDrYlNmHajI7dXyNAer+9F72bQHQVC/3fcWuFFrF+21AKVK/Czzn4ieEDpxZjdyhrH8LXFaM9Mo
S29rulV/r5Q1v3S5+s0ekxXX8Dqd3BRZJmK/7nAIykTts2Jpdq7KmKbQ3kOjMWq7hCAg4fky20os
1aLnTKaKRFypXe5ZgHqXAR3MldPNz5fsNWWfYYTqzD6lXqyPzO5ktslLe9020oMr2CX2jehfD8fG
Vi+AY+eHUMtmUwRs/5wM/KcmZL4Bhk0HBAW5DcMciJSkb4fJO4abknQG1plc/mj7ud92edDuXVgK
8HWg22xQ2jACSRbs0p+O8RZ1fjgQDZjenQwCZsQuSgKYMXmTbTuk8Y2p/ULyKV01KwnuMqf2Q0ZV
nWep3zUxCYhgI7GwCEFHnuyY3O52ilFdl6EeWhKfnr2FzePv5MzVhQw/m2OnZgawvL7FTrGT6eAm
tLWrW/an5I4AXJa03bnlAK97CcbuJ9Ore/08Q+myGMS9yUWLPOKmmd5TwupIUbU6SNJNF/CxVH5+
QwRQtDNVtJGIPzGsRiqFEudKYpYvwH7u4zBRb8IxoKK01PyKE77YlWIt/tRWP/62M0fwYwTOjyTr
mSSiMN+EbMKHkZcYdDUB74OSqf8tgXK7yVPhPdlMMq9zPmO5khbyOKxT649DPmSjYzYrsWCg3QM2
IwdddzfFruC94OlkNuzDXJTEBWTs/ihlnG2ajKJjJJ5Eknie8YkN9aY0s9r0Zn3QwqY/8TImdI33
+54xPlLa/lHZ8ADzo9mgGv1S7fCY8Qtn2hu0zvPqERTNpWMiV0/rPs21zcBy1VtUZ/es5druJc8j
4eWRid+CzyHmy8gG9U3MHOgzlys1S3MTWX1usvtFUTCBbYjgUby+jbLaVmzTThLre1d7VE7r6n8v
c/M7SbVGrFAEqNe82bvCLZ8AQzACFXzjlBGGGImHJrF4/atFZCuNwloVmynW7nWy8mQPu5WWV2r6
Klk2f/vCKT7WPDtiTRzP0kMWTwdEnbGESmvVWcaOdvZrk2j2na/FcFzQmLMVVq2vs0CP8OCAbRHT
rmtvqANtUsAnbCS3bGTOrJcewNxof7ZsCP9mUuIrrS3lXTBPN7JF6WitNXsGiNo8JL4fXyU0s51x
xAsa+rtJHGffWNa7jzGC7IW5+lOzbnmfsm2YzeqZKOylBiTyiGyjeNLoRedhvOqgK371ggNxCBpg
1CyCp4iraIPiITs1CR0pMCqIU5BUdz0gtheVa/UDpgGFlRtSudV1d5r13EFTcosGeo1Lq+0nwcnr
qldPt/KyLro72a2Z9oJm7xgDtEBCWdw9I5PwWSZOcZFBGUesMgmeKj8E9pGP3YvtD1YUN/n0gtcy
2U8rmKSUuOu3OMd0SCtUfEz6fsgK0tekDbELTn7peJs4S3QWZRYvsQFMerSXMmehVTwdclZxE/OE
xQIXQ/xQDgIrvH/+h0BYIsMG9p8dksBNBla7JfqNvSFERgOF0z0nAg95lyz5VcX+9JY4BPwG25OP
XewxAO4W6e2t9T6jLu+4OxPmz5OC8lX2TQs8ePHfGETVbMzU5tx7QXbsQwlOvfP9U+kgBse1fphk
ByFVoUgLnKgbxy7jh7ZgJj6MFJMVH+vPqoK/DG/SKC/ioCOSBkmdyX24mzHlvsx1yrmWD3JvZVP8
XrIvcqtz0/E7SAtYV2uLK5X8gdngQQkvXeH19BIjb8K4OMRkGxazeDH2GGB8i81FNw2GPXf5stWz
YxMhHnGNiLwBPMewm4m4J+42BkSXEo5hoX03gQ3Ger6k7r4HvVffuEgSOLzQ94HNtOtOEIE82+OM
zN0NwbPtscAvkoreLsY6sQXrf63aDi3OHh6Fq19jv46fIYc7FwSJOEA568uj1nX2iK6LfcIM2Vvf
LJhXWVHHIWZleucpM+4guHYMU6rsLRv7V6g95VOdhf0jH4T6qHNiau1iHjc68VE3ywU025gv9WHM
BgGno6ivY9P4R+2WdPDMqSCUlNVz2Cvx5aZ3zw+Sx/ySg7+Oxl4Bc6mm8WgNcfDA1KWkAgTjHekw
/Wktw1elAUHhkkjbbwhTOZwDT6ZPvczGre/iPGoarkKwqkDTdL1UR70CUKdvwv2Me3zbgt6JCsTf
qHCm/NaySpvsJJXQURn3VgPJ+GXKanqEQ2KhnrWfoUszEkExNcju3c81DTCGiGlBjKRIIip8M5K5
L5Huq+tT7a86GJ951OH90awu885d02m63Xd2I94A0m6z3ZpPK3bQqgSewuVHeu7GULl8yU1C/R9q
4b3R2EvxUJW1/IA3FbPRwgC6gAbCtUn2P5thI4Kv7vtfrCdEUbHciRmM8vMAhjXrqfzPygwk1fql
FQDpMjjG20S0Trfzh8z95ZSsC7qUvRuPz2J0qAvT2H1phXLb7VAGU7Kfa2dq9rM/zuUmJN4AFqer
pnwPgBkxaXK9l643WMk7q6/fQRaBCud2M9sZDuczk7gKkpZMzhZjsOSUmYrtCemMSw5oUKp+DMLC
xcxsnX+uhokHBsINu1498zH0CWSM1VKgSYLhxpGJvuAo4qJW6ZKMs03xagG9+BX44W1s1uDnwnBo
B+rL2bSVem55kIBrZqrYdsw6XrJSAmOK7Xh5IP7XMAt3Ou/NwuzS7cFH9aemaMXw4OOG+lNXYroR
7uOtH+nYwHTEgX9rdSJADUyefRryJr/lNLAa0WcCtA0OKMXHHdbjo5jGFM8NAlP4poVqUXVSzoYv
T0Ao30xD3OFXgxcKhiBnrMD5S/tazB5f4oCClnJ1C908dpBOUaQwcb0GZvXlPg+EPb7fuUfWqWC7
RvqrtwRA+MLi6fHrcqFFITLijonIj1LwvZK/HZ/GJckOGp7ScnTGrvq+cHntMWLldNG9Xxz8mjg7
xoAhqxm5ZyPKqTW+ZdLy93xh7qW37Har0wnNr3B/i4kD/X4k+m1I+o0t20dlGf/Rp1U4zf3Eikzp
aajk7X3K3BVbMZERdbkbaLp1uwcg1RzqdbKPIA3Wa52BPGldUW7s0Vv+sjDBfy1dABQbbAUSgGMg
bpqi+pfNSqK3dZrUB/Al7ENWFhB81Uxy40qkD4PLHoKGefWv2m/6PU5MbHZy8KbDwnJEbPWdj+m6
K8wD4RDy7gl+O055pOYr9lLv99hhXB0Nwyk9dR9iJPUsPXP2a1OmjOg689bPTRPNRTP/RfXEkN3d
y6vJdb/X9fwFoKu+ZNJx/lq5359SrcZnlkWj82QJ1S4ntL3RKcWmm/dIwu0kz3Y8KgJ4vLLTSNVb
8hRtVDvWN+jY7jG1ZH017HnHdT0vzhbODZFfB9uCS2VwhWXsnMrA+WAxjPvDkF35mUueH23V6Rtu
KfkYtiI8NnfMOzQcuPxigX255vot0ON6YjbzStkNEmspgumAJ4Ffcbaqq7BCpljDuKiLxwbkI09/
8Eqox36XCSNJVQ/yo64Wrtms8oBXWE2RRsmIhyEzNe73PLAfcc2QJGFG+6GaTr8lbTpfbXcmEnuX
wvFWvnMi4Z0zVXoeSuazm6WnZ3U1a72X2qs0nU6IhdPFWpfe5emVzRPvOhzO9hQEr1Yx+JtlXF9i
Y/+elwRbO+gmFTmorefKXgdatHsqIM6cnV8vMSFwKhje3QpXyD3sy9Qtsh370iGLbrUK1LGzZXrS
hQ/ErvaM3JM3XTYzh+43tsKwPiSof62Jy5HB4ZhEapTuS0bGH2wEUs0SeME+mccVq3A43F86jG8G
SOWHxPUH+tjj9Uo8iv1k8iTzlzS9to5xdwhLP1svgZGMPcbZFIrActJjNRwWwVin9DEKp2x+YVRN
QP9exBc8iE+Du6qXRcXhLm26WyIkFDNvGL6lRZH97evZURvsSO3vcJzda9+Y+udMYO914gggNx06
b2PVj3/xKcx/DaxLbLDQuRnxvQhvMJfGjucHi6y7zSakl8R1nvNg8N+zMN5xK9iUf15x0nH4M2Gt
xUa5prlk/AzZobLa5olRlNlaPv4Tz/I0EN2V1TL50sIbnn9BovoaAw/RrXDD6sie9TcpZL0fvc48
o1uSpm1aiou4cx4StTL0FY2ML+E8Q6Y0ovb2dxWWsAgj1oz7E+R4hdd2DDqmwTOzgBnWDiZUjwqE
2N1FJ/mnStPU2WAR6b8BE0B5Ftp/49FYuLeFBgxF+IWcPuDx0fAjjWvwMOAfQ/TzXbI3q9jhfgl3
tr1CuhxLz+F9Cknvu3Tl11CE3rMpczb4dhhCPXv64qm3IDWs/WuOn3jXhzhO0om/q9J4Ovo15Ycz
9OJrZmZwlF5HfQWQmh0ijMxf4Tukr4yKpje4yO4p6zA7tv1IhQCcCOcM1CHYmVnlfkCyyo55EX7a
XSzPgM/Epa1HwQqMJP1DtYwem5YWAAcuoYrhSj356W+w6gUmyaxcqwc1ivjQ6/bEtsY8eFj5Mp5m
C8T/Ay4c0uhZvej9f1B3HkuSI2mSfpe9owUwGNjVOQn38ODkAgmSCc4MBvr0+3lNz05Wbk319mFF
do9VmVUR7gAMZvqrftomwNtKEHu4pLGMc5cxrmrn5oG7JXzTujL4cDq2b1XnauQ8KRjcG1DLOfnk
VGnNwttbTQTKxpDuznDndFnbqb5x3QS+MP328cGcQY2AAKKbvoYO0AbCOdlaqxO8dyfcKsYtE6Zm
uB6HzMtiiMLYeoAGpmBsQhQn5j+rXpjGeJivZu8NE5Jy57refJMLoCoLi8KAnv4f107eUhM1mxQT
zUUDjF6QpT8Lv3NdeGq4mxbDBM7ozgX6qk9u2zhkzXDlrcBUdHTZwLB2zGdJB5Z/Z3lTZN8YwIY5
qTPchVkCXyzjgwodTOOhikiCPw524vggbHEdHWVhh/3KNnKac1QWF/pTT0Iat3jJ8uiOUe4wQCyQ
Un/RidZn2MASwGCvswGdHxM/VCcMT2icqVkuelUuvPgjqE2LQhtjMMI1Q1/msDkUfocd7KGDLkoF
Z42sAVqlWLlgOM/Q6aBa+oSMEsTlB/SYuV9CUiyOOS1IZ5Nnfhf7rYr3U1gEzUpbuGfGoI7WVgOy
jIx/tuoTM1h1pgwftBC70h3QFPHhOFZ2kzIq/4mWpN49d7I/wJnmHuKZcLNVmU7jDxSK6XuuB+ug
idd99JatvcNQAHe7VBOHrU0JH1wexqrhnqMcXHzXVHXAHAvMNa5rUkw61Jg5w4ymwsIZpp9XTuVi
lDChmQMVyl60Mhn8NSYaAFUNzmKIf4CH5oXhV8mP6lqPsc90iT0l4/32k/zMjLU+rHeB1PzdIPDC
fFt5zfXFHowYv1YC7sq49T3OfBvXu2KtQFZFFak2Q4XxzslL1d/K3GjLFaXIiQWAHq0X236fR7nz
kgCylCHuBNIf3zhBYyQ2pqDu1L8YxlBKhUyLl1Pdsl9M2SU6uTBB3wGy12vZwOb71Lpoux1nycRJ
N76vu3spatNOMRuaDtE+XCM0ZS9i2DQFX1OcVNuJSqkXT4nWX+ma7sOV54XDGYF7IEPoUd0w3ce2
0ks3jN4ZK/RvZTV7V5Y5GB2AgWhKkAaoZ2njdTXJInphqcyzl7blKGaass13wTipYqU5RFa7oQ+o
auKQD+aPVA0VbJxAbDsitOdXfDkpMJPsEUeRraGC12FvXP7HNSv1b1mzT/9HWej/71JjuJb/JjWm
uvJH8qs/2+bv/6c92/kHOxxpAzD9IzRGNuw/UmOWJckzO7zU3IDM86+pMYLODKH4125geQygXEL9
/+nP/oeJokuqmn0bIBSSaP+OP/s3zAZpavRhIWzbJlXt2zS7/NmdPdfAKyXWtv2MpW5hR0+GyqY1
9x9OqWB6RkmkmyO9yfp9jYtu74GEoqKvPk/4RX75yv4imvznQPY/fxPScIJpBXgS+RvHoGvjDEB5
UuzrbNgTjQkp3ZLJmxOw0/v7n/SXH5rvkFi68CSJvWuo+JfEXNOmthkXXbHXZkjApFyLUdyMoWvv
bNaFTR3CiKcJKT8beLOXM69fsAd5upkFWTCra4P13/9Cfy57/eOje3xyrisxQGKE1z//5ffxAqOa
AtOEjs/0cB05wevgF8la1XIfuxRaUJEQr7TpPv39j71+zF+c+ddr/6cfe631/uXH8sq0LVRcvHbg
eQBlkx+1stZe4rO/+/uf9BfX9tef5P2W0u4s1LlMWfk+jodPAHLbMGWS183ed578y09lXu+U//pc
3MXkkphC/vFlcnnN3z5XqAJltnDR9kYe0gzjZd5qkCEeVYJftXKeycNti8D6qcK9Q/Y/yg4MvcRa
S/9VIGFsC3hSDghOv7bWHRRWeNV7PWwxYE1rymgo14MXt5CUPtZRQ7HRVK0G06juIRpYl65sKIY0
5CfwEEylHHyr1HoNufhcQd5WV9db3D9lwMU2rds+pYafLPu+G9dFrPoV2ANCyUn4xgLR32G/WxDi
8Jcp5pnVKPwzSTOxHuywelaaNk0Oh+WbaI3z1KXVYbLjRxOE+MZJeav11MVMibdWQjxYIKVpo4ni
EyT1UzDKbVvQYII/DosmyUxrzA7gnjY+Ya4dXBUaMUbaN1TEg0iPyJObMxPWFSO4inKuByICR/DW
2S1k2LWytb8hw0msIWbioCDJ0XTCflX/ICf43Vgj2/s232rGHDxf87Iz4jd/9mh16zbVYBLHgn+t
bJyqSf0EkfTVKls0U+zzkbmt2i8XFW0xG0nILDyr9l1V15BL23o3tsGuragAkslrP+lbOgx+ZCng
WOW41dYnULcIq2k5gMeinYYopOy6XY0IRe7KfsLavuVG+TTC2MAiRhlLl7/7FYU76BELAhfbuUUQ
xEsf8yWxHCmXnh+gTa+mDs1t3/K8KI3fnXIPxmG+fFBwFpF9mnMbwYX3gSSt+0zT1tKGF+Hg454k
f6Fynz2L+4KxZbE2k8J/1h3lHWJK30VlApcNXbxyJVjioGbNmRmU8KWzD+uZCAUg8w6j77hLnoNn
Q1zRTm7wkqXDk8PglRgtuV4MGfkqtdtl2XdrPyCpVXvjbraBvLoEUlMNq8oc1yWReq/5GtGeiPrj
J4ItatLZRDLDiwHnxrG9MmJ9oEfbWtDBcYwtxpdeaOIyHO7porgbYw6DXevdFq1/5xPehCBM0qPX
gqemWM86uZ/hxxHFGFbmyG4lF89uZD7SuHBgdabRDU5f063HFMaoQgN44Cy6j0ZGW4Izw7gEubil
q6PuHIQ1rHHlpynnFR7kvR+qk2BgO+XvFIxR8KEXvWmQYXmIWNCrQa6pIVyw84XPbS5G73W0risA
kmQTHgp4q1PerQny+wyrA6d+GVleCSZ1jM+CqLqglLoWArOLh4ISKcBouIYd4A7wM2V27vLypqYw
yY3PUbeN/PuIflwb+Z8ps6lxj47vZAM7zafLupuuuc3qHjgtxrbm3fGnDxl/1N03gumyo5wFvd5L
v5H2GPJfIutpZgZfjKsRxrspLqVJzysmmADzscvsN/pOS4K+8c9xhkKRbGr9DfOSSd1qLoyjFv3G
rw9jcU+sYBUG1nroFz0VgAOuc9iq0tXnUjlr8gOrUUF+ICgeMzoVDNuM4DXu3vNxRWMJvmP6DDJ/
mbzw9QbteD8ywxhBNCTDuUaeD3OJv4B7BYBwRf9tnO/n6cEgbCDMI5ONRYj1I2jk4XpMMfL6kNqM
DyNu4b7YVDDruyqmxfHLKeb1hJO/a7fGLFb0vKEMxbei75dED9fuEKw06sP1uyyqcpUMLhyPcSlg
7xWFiXDAyYLHNMASkKUbuxD3TkPhToSfq2Lj6xMsu+LbxGq0403T9Jt66pctnrIyfC3gN3czQnG6
ljTTAkMnuUUJVCKobHOXtZiOvoCCc+wS6v4SA03JvNGxtWtM9exizCfHehJx/qbIagOpXzvmDaef
rYPl3GAUXXjMTQl7lpSGZdUKrXiH0WjZGBeI3o50768os8FkupciRM7dRg5MrpyPeXhg+H1dU04l
IxNX3qaCmWSyLAqL/8tJVNl9msToih9DeRuVA4zxL6fyN4GrEPauJdrUZ1F04pjJChz50gvPOu+2
grwWmAgHXATjYHLr/NqNkwdbNrhcsNQJVrbKdxaoCkZ1zaaykvdSXZv3qBBg6mu3mzrngJVG/qsZ
Re6y0Ba4lXjaQDMmlk3fR8eiMU8Ma0cEu0JFP5tCn4YIDZ4+YcbEUXAMLQCHVZ6hEfckyPvHKfR/
Io5flEU0w90aMvJXiaGOlWlgB/a39QDvpDfyH+HMAoRl58w76whV87vqlYUjv7sTdCMoO7+xaLte
azPa/v0GhpqJ/21TQTkCEpLrYVENrN+5dInVOtT+BbgdG2M1JFNDS/MOAHj50BdZv87i+Zh1OmWm
bcHFZIfiyFXlm+aRKWiztWRSHKexwWah6TulqJkECYP1vN1YLQjiBAxwkH5MRJeh0eKI/Q5RgdyV
z+pDCu+5QKp7bAz3BWBjvA54bq36u859KgtS9gUgqNNHjNNEKktjPDMLVKDaBamTfTAZyU9LDN7F
7ebig2/Ha97m+lYZ/TrR1bIy8TYWNKYtZEutB8WSN7CUrSR6iexALSNi13FwNqgA6S3zZpCeWqRW
s67n4GUu4Z2IiNcpMjIptWcAjcuq7/aup8PPil7MiWTdA7N0fZSV0Vz8gh+jMX5e4kYRD4KOyaTB
Zw2Z64YCVTV9xhO5yWSqNkPZnHSrz8L2sjvt+sYKrvHr4IT0jg70DkGbI7o+ohHPwTpFrV1E1MeZ
yPfXyP6n8GlYouP+Enr102DHcu1Mii5mJHG8vnQzxVeWBSu8mG5FANSZniqqOgdm6g6VR7Blg/Do
qbJZOD7jDSxB2Yz1veG92+cmc6j5PYXXSZ9aQ7XIMBiY0oeBV4loD2VnTneVBqIj6FMiQXJQUGxP
hpq5X/3o7IGRJegffHsqAgXlML0vG7wzNL64+EPYlhQl4kEwTP6BjRdGMCqsGUcYEWltVmSWENam
oBH7qurpT7MVVry+XjUlTXkg+NOgPrMO3oyz8zTNFjK83NuCufFU4Lr3zGcV61cK2UmHzUivPi67
va15rDMhMB2bTbey2LSe6HDNKdtWegEWTb2HwkEzCRBIV/0ITJUrORt3eTB0Xxq070NpBy+S4Sno
KF6UtXyNAhEsaES7ZNq6GZ3cpoWp/6BSESWsrdPjWI1q6fXh7RwRGynYhtCUiIcG4xZ5wRW1hv21
spKdiID7aDBz0a33MuaKHYbdv/pp3pTvsGMZX+JKbSKG3FlwwAFheQtowii+vnHNk2BbpKFEOGTO
JpJl7R2TP3pZOeF9Za3LG014xfAjF/BzuzJ+YBppcCs0grpw7hjT+UjNQ5ptrSb+yqjqCHCRRI+d
7uqP0qRufqxv4ajjOKsD4ARZtEsbA09g0TNcxRWzd9r3cmB9wLBF7GcADn5WVje+eCPyWy+8S2YR
+sV+iEFtpl+7A21s5MesWVdlRV6ynvY1fO5DGd4Qz9sh3q8LQ54sw3nFAoUTZEoc7JzSo9ujHxpC
pe9Cp+rEAYldU4e3DETIOpeaLMJJkhDGI3vklbntRnYF7ewzxSoWPNj7FuBIWB3aoD5dKS4V78uc
VpPApm3KvAmcn1a6oWgennIvP+1ua1Dit6QZpLc+IYGtrHGD5ZxxTrkVY7XG9bhwGlrvsRZm1gv9
bglBnL6qHyo4yFke74Pk0swTwGH7iJB9Eao4QSgY6pemP7rThJOOlKD48Acia80m9/tN4MC2aJOP
jGlUQZmF0311AzAuttnbuTEeGx7YsmuZWNC7ISjbi8RnMpcHGh0YP8cyur4ZabN0a3fXNhZ2ARK7
o2bgmQbzriLfuG4zuTGDYuGDmQwSSFW4Cooc8/+Poj3amjaAq32MXDBSJrRXsztGdKNmJV4ldwAd
oXaOqoLtdU/FNnqFsrmojX2DPo1zJvVoki+OOsl3Uj4XlrcKE7mRNIxdKQ0GiSDI6+navTYhzvM2
nx49loguvU1reYTMsqAhL4+TT9v/0Y03KWIuhcoy39Z9AoIrTs9qPBkh27CxQfANjHzpWcaFLsjV
XDNQHJEdRzCacDCKH7WnbBbMYVg4g31WpXVEFV3+8d78v6AIPv4lHfFPSIf/Vlq8/jr/i7r4/wZD
USJx/PeC4fKj+Kymj18Vw+t/8E/F0PT+AUQEOqEJ6wA6A3LQPxVDU/wDKgOyIBS/PwMd0BJd3+XP
JEw82/evGNl/KoaW+Q9pBkg9GF3cKyzv3yM6XBXB/1JXPN+nGMX3g8BGPTJtNEj+/BfVSHB/Asvv
9S5TabQPPRepOm7bpVfMzrGp++FSDk6096h43WkKnY4eHbZ3raa8dcTVDiBnINBnRILNstN+GQ0J
ksZjI0phPImLJKewtAmUc9ezp1sxyn2cPQqpOyXzf8EY/g2G+MdH8a66bOCDBw2C3xmQXR90BXa4
dtcEffJtq5ZWT6uq9vZALS8N6pRHJFNGw8vkEM+Y01d6xEhz5q5359hzQtLbtM6ILtXZL+ydRP3f
1aKt34DIEKgIIfIom/T7H2sukHj1RkZ3+PJxCZHqcqs92JXxjhxv8i84xb8LnNdr5CE2cZm4hWxw
j3++Rp2qGjONPIayXlpQTjkWH0AgRtwxFuH9caLvR5g43UOi69Sax5sUh+ahjiwX/uCQgOOLunr1
yx3+F/ouN+Bv940jfe4XadmORAv/DVOWm10qxthqdzQtJswSMcNFYd2ehmAQm9ml1xB2efwv9u1/
8UMdx/UDmxJjx7J+lwK16DrtGTV4KS70W6JrIydNzo50aenGvWTYnHZUJtKF/W9/WIcOMtdBZLag
OPwuQaYjJtOZn9tAasLQDV99MKqndFTcHWbVvidG/i80Vgvf+J++YsR7x+J0ETBU9xAFmS/8+bK7
dS4p8cmHnVcy95RZq0BtROZhSmL9zeHE/vJUaL0NlP1ibDfDbdyL+lEpLDsYEDhuFNrkOGcNstsO
Xes+Gb4UBJ9oxFtgCw7UtqZ+gvMdRl3/iXKndEmF5fgApKA58Dr+at14hFUFsIuNNKW0s6t2QLZC
mp9as33paHDSQ9/sR0VdRpLG5WMo/XnNGHoAjulV28yNvA+SgQuF92qRYeNtiQ3BgNNe2SIuFr1z
I6AbPRKVJ2yha3zx2CZ8IoxzXa9b8u+HuJiv/2xHAGTsyp+SVUQBNFqYM24r1jNgRk7+wVMn1zYB
y1WjVK/3mrSrscunfng3RNY6xLOk4nRMHPa+tIryw4rJzi34AkcJgADNclEBi70NetQ01Y36Nugi
/WjUNgBLbuSjEQwovCnTi4mqqgUBQrGma8g70FiRH00G2RNJApt62US74ptZJwnuku1DG5PoWtfi
ynYL1UtmqleJqcglHNjgYyZJW9w1/hS/hGhLjznDxWOlbFJZqU0K2W95cvFhuuyDRHzXd/HQcnAB
9bA0+Raw2VwF0YwavEmXP1oszSdJa8SWrhubkArX3ytaCjtlqW9bYj96UVD0zB68SjVOMgaNdAJb
ziGK0/CbU4t8DDFlHIOCirAWpw7lycpg+uhep9AyYpIeoY52sZU9VtG1TC5o3X4pQh8kqVfa75ZO
BMdKBBcvEesAY/UaPsgFtI7eacoBcVdFWxo/nUvpAKYqZT8dhGwGUrrtAZjc55S5N5QTfMOsIKkR
5be2zcI7p1627o1rdnHoK7zWVbGJHP3VVrPkU3v+qhPDAyUDTbSpEWs9XgEKj3pWPvoiiB5wLcUX
unWb3aj8/lR29XiNWkMwCmbtr7jM8cYrJB2WUxzixGgy2W5UFk53Eu4NMn03XmiSaGmI7vQj03HP
X3tcDPKHRUUkOap5BmcZXOXpYAr3EaYNpNcZu1BbCxQvwCRLRzQAasfZePBm0/4cU+QHeGVohC0w
HiVtpPyaxJZXcxjuonra2piX3G1gWOmlpBRhIyjfunUHJbdOXH4z8cWyRrxrnbFC3E6cSt9LQXkf
JoceLYvZnqrNq9w4TT+8dqJUrMvekwDTtywvjPz3ktTYkqHaS2M2oC6MZzH6gFuCvoPR6saPBTUc
h7Rs9APd5ShZcfnVcCjbmQUvpB0WZrbM9RTEPxjKY57qPOrkHTsWJ8QqBDfLU/XO7rwEKjHeMD/1
F2WbHKYyhOtbZ5u8Li+p5dl7y786mjDPjA8u4aH1SGXXJsS9vTKm2dkIkeavTR8kE8kC5u6kpGnn
XNAuVULpLXxiViLCWNTbA5l9RYMHre28m9asemRBpjLeURA+3sdhyYG086GJTBRLe2aXrzrJQSxN
fHIVuPoOqmNueGPZcn6hgd5d4nv47EdlXnrHJyDctzZ1nZ12DnqIj0xip2xpNeS2jYSsbTvnAUnG
VN+1CUkE0w+j27JjktJH42EsnSfyhuOFEr4bOBxy00pjuh3MZjxIr/zU/as0Qh8OijwSK0dE9mWV
/Iwy47EtbHvL3gDzburMa6qr8Kzxsl1FTX1bD2g6M564R7sewzWcALEUgLB9r+IK+Hm8ET2gYYu3
1he988Wta3clQDv6AvswzMjUFV0+Ae0xnTJ95MbFj8Lmb4dvKOIMbzV40H2gvYGKlLGtPds8JLa0
o6VkF1aQKGs4lzGl0tCFXSz9fMQnsw6rGxOO5E4adLTnOLuEH3tH1jVyJKivHEZLC+PWxMAgU4zF
lF3Eay5l9dKEpnsXArtb21cteS6FpxeASNW9VCYc0czp9nHPQ9+FpKGAig5kUm+sXlLEOBfyDA9q
2rbCOtB99YJZi1BkzyR4Kg+ajE+ymIuOsNVYJBT2WPPejpjKgARLyN4Bw3LLQXM5DAXCsBreeJcY
OMQmYx+gO0A8LaeTUV49+0pcag7WYZs+J118V2hsGmtfFfHZJ8WyLSzh7OKuXHYU5N6nrYmXFkzZ
Zmp4b9Hv2r6UrUdTOMQZF4zxwJbFMYAw0YhofeUZxvbETtp73zSKezasT2jkDunELNxG9E/eiTnI
NpZHaXGvlU/9Y8NERvX1vhIYYVOMSVvQpf3C80NU7NilO5MPR4YzOYyZeI6Kcj9gbE6nN8JwjDFK
lk27+YnHx1m5cxiRtJUI1rU+0oL1swuTu6wwTl3DyEp6ZE9wauEaso3us4CwudQ5ZAVYK9llvi5H
U/c5gLXZc2Lt1117kIEGA5P7n6IC5mz3zbC3jWvm3iVQzXI7HOvO6tZNRxLnZ1i47qVym/6x4G26
SjVDicGKQkQANKG5pPmyEQNiUGvfmfCjXiEzVisjdTmfxI65xHCYEu1o5mUDErs3+FfZ2FPYOdHd
DkfE2Ja+Ve6SGN9TbASX2jdeK8rY3Xj+8PM+PTaSd3jPKbzN0RYCPKx3Sd412FADj8IyoakHqnC9
0rg4vOtuwGwaUq07295TkqlHXWHJrtWHJ3p2JPP8XQ/qoZz96M6PIO56mPCapmrX1Eotw8pC5/Or
5lQohZEYgX3ZWLAWyB+iWUGY380RHK6ZfmgJ82tJpRAM4FrDWkgZOpl5CGXOHCkTDLDiN4P7bFvZ
G1/usvJS9zk3QRtd90gKAir7r1yQQJlSltZBn2SYfETsrpZ0QjrLKDHvM9d5EsVorkMrb29dx6g2
kzm+aBdoDzXfty22teWgXLVN3PpnH1mboFZYzHV8MML6aJoEBq+gCZdNVu7zFhX7lqgYfqpD6iev
plneKZJZqM0ovp43yEU0RcXGHoI3jQCDA9vnO4joMqMjMKmnzwkHa+x648Yz2XMO+sXvr6h1/0D1
IuAZeu1uwjxyd6Jw9SoJpoundUb80+6zpVsF72kbPLRB27yOebiqK+9NGfVL2pbejsB3cEf525Yp
sMGA23q2MBQvbYRf1SfyqTJHGoJ7PW/mIB54hOLyWjWJeIsTmpnY1O+Dzouh9bnuuvKJwIUNIl+N
JGU56eOMc2tmmMGN7XmL/DohGergu4sFJeemWlcIWdQgmUdMwxn5t1JsA2/cA1qaTynOilWGGZ7M
Aby0g0Ip25HhvK04jh+v6IA7h+LtUFEvEBOQJRnYLaiWkvc1F3/fwYneCj3v3WK4JOGnlzGt5QnY
ZIS3VwCcPCi9gN4osJtQw0tusTmZ7nAY90i9OFNMTckv5X/LgRNzYBoI4LbeCxMO/gjPlZj60rDs
Q+cntN3VXxKl9TEK2RANYG4uGVnbZd1WF4LATODZFIMo+2j4YojG8BQ2U/DQceCAYaeSXeWkyTs8
bZ5fpVa1mttyWSor3DbTzzGIjyp+1pwZIife5sao22Xr0yvYu/15jjvS/bViW1hvygGseXmxhhlY
j5tsmBOrQ5dSiVzFmOOIhbo3lXszVpm7HQw2YMLo4f21VnfOVAAvdSR9BNgB1RcWzdYEirx0sBRu
qiAfPmTaSn4rbS+5s41z7DKnNCZr714RGexXyHeUwQM7igG10V11lkruy0AxExrqrHorBUT8Gkz2
QkwFVfAzjKF9KlwiUoy3M2/CY2hTewlz7Rn1YQlphDJeXayd1kQOtQ/emOSvliqOSTC4u8TmcW/Z
w5Rm3n2roNt7eAvKJ8snxhd+Ot20ks1skpgr5cq0pnMdjdTY4jxe0uOAoWGSkJ3YwhnblAo4VrT6
Yk9owIFbH9R8dPv2aVTVdnA5Dxr9E1ReWC/i0Dsu70gvfjRSDCJ1cYVeVyuJw2UbmpKCBdJUi9SO
CUNHxABoDhiMDf2rGGCAbuODoiZ2mabw37yyKW77P7ot4/7cpvfhwLKHaaQn+mIwixbBbgryr8ok
6djTOR/isA+aZ5pxFto/pHmZMoKkNkzfi7RedeNHLfkgGOOYI4/RvPathxbo5q6fjrUFM6vCF2Mx
kQnZczqR+czaqUj+HjIqgKkF2hHC33OYpVnyqfGKYhG7EVtf/xImT32mwIP1cu926t6uWXkKtTeC
fmuljzxkYtUULzMdOvsEY24k47MrDxUk37Vfv7ujae18+61OHQdnMQXj8jKCWxTcnd9t17YvRPTc
cxiFe5mSLADYtfKHtH4AHvbA8seomLI7uffCyM/WZuDkvMX9icOG7uAqdl5BtkBkLAwBmtXM5AVC
XP0zKZi+p1N48oKWg48yN47njU95W6woyK2Aj8FNGAe4IZ2P38MQDd5qgvsclwz7xoEkeWewtKGF
u/RPTEDeVuQx6pthiuJvko94USbL2Mehjm6mklqLmXhQAZLEANCOnQNWnlh52q/XuWDvOxajXlbF
1aXjmXemKYfbUpr+bdRkEJUZjTqDYS3DiEthzyWhVw8kiO6e2rkF2FdAHJDKyBCzc+8NgnPC4zz5
NTq+1b/muW3srNAIHuD5NJ4MqJWMh8fGZacQdhYalFT6rrb7mn1xrDdm6mZLwn3kyNMRlp9HCnCP
zdM8DiUFDGkX3tokDpktWMK7V3SR7IuqvWGgJP8jZGsLcg1Y4tMlBZJ6P0BTP8GKotHVi99TSlkf
imBI99OczHf437EaxY4jPpxwAkE39w2tnrKED+AoQ3wlCBCOq9HMdLI1JgbRYUzBHjT/Iahg1ZTD
vgib8gH6iHsQxsSU0c0mXhlMzWGCRbuJzkS8AO2pIKqD5cpSF+hxE63nmIUsQXs1Uk56jhKYXiIU
2c5yR0h8jXVDiw68cW8GpWPwS0qg6QlwTwCElJyO/Yc2LQf+OL0TlpuCFzKaEh4c5+8NSMZ37GXU
uNPedgztKbqxncgFklF3Pya/Db5EfQXaMitmz8cMmxYTq5Q3IEawi8MLgWprTIyAIit9GqVI3KWw
JrYCorL816TCk8Tv72SX1KYEnaNL/SKq2XycCkBGqxTc79kWBtAMQmkfQVli0KHYj2CQIS9JZuYE
GtnsOQXW7DPpdsPeQAiCAjaHQ8tEyHioy2w4eoQhOHjgnoMJWffmpmqcMFtVrM0r/KGcmbpC7IHN
+qu8SD49pckAoHScU1u8eLbyPgrO+bChMvnDNCnmw/WW92c0asJondGXe3YdFlmZpBx475GFXQ4m
neA5wlIL/habhO4WtZ1VYmnydbyLwhDBsrItUm0zx4SiHh4oHXx1qPu29JUTapck3mgvpSfGyphy
VvX4QntzdLL9lCh3Jx7jeLI3FXPWl9DWAFHYZPL1P0c2IPqCWbQXygB6eg8myJzTXV5zeme/fs1E
NWG+L3rdbOCpplsn79udK+Y7d2xNnG2FdTen7XMnguDMjna6U1aQMoM1svue89+m97gqwJGDLTwt
75RH0xGwo2SsOJT763F85UyzvOUmndYx8FF4O7TSX4I4C84W72dz8ibwb9L55CoSU/Wyd07gZIsa
ZsY9deJedgZcaW9pq4WO17BDRemkl8Ya4kasIqZ+TT9lp1jrdmfDSbqoPjfuDRoJCPG5zcNQinDJ
KwORemrtKNr2g7giJMy0wJ9hpPE3ht32GnOjwrMOguyWs3u25JAjf4yDOTxIZbeHSFrUYwcG005G
+EuZND4caGXemIYf3g8DWWoLkOoGiLLDQTmkP4xVVlPeK9wNpRWnYp4tuGwj+7XS9xAledvA3Gvb
dNqnch6/ISbqNeeGjC1POhTvCZDFfQ+192DMcfac9ZF++kPR76dePzXzYOwHGK0vOorBI8r2WvBd
dXRgAa9ZlU1ardAEnKMhTWNjTlP/Fo5ZcpTEoMCY5SftF/VbN2vr7NZ9kSxzYkHLfC6cFx/cKulS
w7iEo4GtMerrN9cL/RMHakLOlgr0jUVno1pzoStGotAmv5TM0ONDQWVTO4+wKDPfuUA9JCneJSXs
hxrtR0NWapKoPMa0qKA3pfIdcH1+IqZR4qy05dWwVw5fRQZlzMKQhFl1qN+yKfLvQsOfdplVi5t5
LGElhnCBzsF8ZQrMqkCanQXcmoWeK/0Eu6rY5nDugRan5oAHAzMDrro4+GEYHCHYfOXsPGO8750c
vqYoBJniTkAW/c67j6OJsYnh1hd6ByRRUuNzZE5MQK6ynSP6q31uJgtCiV0BHBazStezE3s/LYpQ
r4mhoSRcbFYXDF7Zqaa/lZe7yD5HxZOctIV/V7eW2A+tKz6txozIykB8mf4ndWeyHbextdlXqQco
eKFvJjXIhqQoJkBJpGRpgiXJEvq+x9PXhuy6lwwzmUtRo39o2g5ERsSJ5pyvMfUVMjhqWFbJIbx4
c/1ZKfhHNQXhq4b94CO6YR4w5+4f+yEJ77rKClKnzx+NvOjvkHzFdSnEpREhCCt33+WxnrwJIYRe
W07JIJHIq95kKPsfUdvZpK5w0EC5rSYRzFP/cUgtDFfUZgUci6pAdJrQKd63oBM+FB3H7XU/IG8Y
lUC3uHfk6zXikzDROnx8x3RyvkODB2k8OH39uV7CDXXZp70FpxCKkzqWzrsQzjz6mH1Zf8Z7wz3O
reF+BU+vN+hddNV1GJcgV61itK8wFMedDHLsozmTIT9EHUa9CnjbN0O8VHtFN61jbGoLfDSyI5zr
XOcNIDY7O0rVv10ef6vq/f9Tz35azv4//4OMDEzqjOeL3h/a5H/doQTxvOzN//J32dvV/nAdx8BA
AFyKSd2bmtnfZW/H+8PSDRfIiQkf/JeT4D82Bt4fmHq7FNlIqqi2Ch3mP1VvCx9B1Ek8zO5UXKih
lPwOT0agSpi4IdCrjasDSwakuFD0rmFtI8oASF9rR+udh8bS2x7BH5Td02K6ejIqLxRKBbLE39+i
gA/jA2UHyxMKpcmcZ2VCfv7ogJEBM6OUJ2pbxU041kCpUl37G6PBInrZCfGl30al0tUoo8M/MYVa
pTMTCuUmjtNVHeZpk0mCt8gKHoXOdOFTAtHl109zHJtUJjhKz9SFn2YmDrbcwPlRXAi9e03p2m/U
FocHZ0LuDdXRMDy1qVsBikvbzjm+Pq4vfRzfLkfj0zpFcWEOZyXxOu7MMA6tsrwxnM7Fk3BVS7C1
SXVSLa27V/XUfYPwTPr99U8LmIlfvxtGExYdvAPwuxTq8XqkkSdy9PkYYqtw4iKa3Rj1kFyosGvP
67/YH1oGzwywHoiTqibp9Of1XydfULWp+hkYOXyOihsjinBVSi6h0T+QeHOPWe9W+CjkS3Zvd7wJ
AecuYJE3tdff/sWaTuHbhHZtUYsWGD9hb/bpXEAyaGAr80a3lf0UV9UFO91taT7Bovz6wYZK7Gv8
cNAvwlcinVJaiqjckazj+pHc1gKYqjNgCLcWKdbdOnVlvBGOKYfahhs9UN7otQvDLmAMfnXCpAvs
N5QGsXN7PurAPkCP9HTCG3iAuuQjPxrLsLzVpyglQT5ysYK6+v73xxcDVbYjJnuzcHn+UZf8vVKv
+XJUw3RGAzH6oS3eRdTzC8PL1BnWxg7890c8nJoyN7cwHqx5EGUbXJedSGKpUG+12fc3Dg5b/POf
0g5oDk7ZtlQMEnhoUFB2DO389rcHDCiMA7fQIwZdd5vFp7AlewrtUWvm45yR1ey4x6F0UngX9u4X
1gJZI7Y31wFyguHf86+0DjdiUwupeneucdS0aARZjJbLI+pZ6sGae+Xadsz+wgrcWhXCwNAxQdVM
gw1GFXFMRsa1Fn4zIzgtxZWJJ9Q+GtltYGwaF3ZwEVq0rXZWgrlJ+xjM1cZMfTqOOYlZoNLY15M2
BiOKL7fx1XUrMz0gEqEaOw1iW3k9a2NGiiIfkRetnCX9oXV1F8S4pjcYuyCl8sattOwS2ueFcQCk
Dzp/M2G0NTEokPEykkhH8qsl333Lg7u84nXj3QIviC9M9K8N7PmYM5EmZ5lnquCDVGGm+1Edu2om
M+PirKkY9TUnywPq+beaGt1Z0xDvUH06FjXKF0rY/O7uavNpsH46eysE3g0h+HQSxiHUFkrg1Ksd
C/1cPSwoKZAwfz1kttP42U+0kcbnKOEbhmnhtCt8hZK8g5hLf1wVI91XdbOg96mp6HZF0zX6aMfX
P4dh5b8+yLnlMZq6DfCFSH3+QeQEOqPHH/lYID6KdDqClojsc5sYd+gvhcYeHxqkCJSKVAFwthzI
ce4AsFOBskLNmtTY2EUdq/FK55If3eoqtW04S/Zwh+EZgBoqu9X3rl9H7RDhwJ5c5aSGeUDoQAHJ
vafUFHsrBJgT4v7EmybpQJ87mMYlV8lUj/adY3XjX2SFEW5YMYF8t87ILd+tq1egmxVHCVwh0EOH
ocBJ46rPUbEFcWMM2pGcGEZpbavMHjhkCxMSp6w216tRT+N7PCCr5e1aVrbL+9cODRh5C796wjbk
uwZggvcTAtsKr6wFoI85Gugv4x/3AUQDFhQoJ0UkxWbwMZPieMWHckwTUD+5pmNmP5QmhkSNuwmV
1W5TUYiPNDKafWdHlJutKQ/cNkG+ba2yGrbZVgxEiaP5mofYEGKEkJR4xzp8qIqbMN6HlpN+RSAZ
QbcW7ZYfXVSg2ozMaPcj1NBxOA5stOqNQnI7fhN6TXKXImYIXhunPOuoGPp62Ira5EUzNyN7kw1Q
XXx9wCjpbQPFqLoj1wg6ame7qGMxo41i5H4VtaZ6GEYLbYneG/VxT02wZpEMHBYHx6p57k1Ee/Zm
VMJOfaOjR/zFNnrco+DmQWGry3bTyem0+A0Jgcw5okCYIL0cqtTvXU2HaTI7n/oeKDW3B0QXjpiN
pO770WvG9NbpdeWdq2S2hjsEfuU7Y8YD6eB2vNc3QAJlqEzrUYyYAWChcdI25Gwo83lfa9sb8ut2
7mF1KsgKIRpD1lS5HbPGdOg+4rX7stfCk1mOS/gWliemy82KZUrDINf7akrN9Moz+xCN8FFRo4PO
VoO57xKa97iCGu0tGXmr3hmM5sOSQ4W4dQGRLNSSs7Z/WznmEBRAcbY8ALyewwwgEsIo5hJ7N49i
9Ygepx4gIpPczTk+KXA+h/In5/7yiQ0uRj7bijve3yUeiU0dOkhY64NhX8VZ2ETXQDBQzQIDm3zv
sYfYFEKX/ivlFQvN4+0qvQvR+vuZE/XeoctrChX2TBtz3cB5i9OYxKITk0ikeNXYH2YEfUnOuS6S
jHrF1CJ01Dvz/TqvVHBhA1QaVHhjMKEC1DWSJLXVUSvt1a4bEFTpFAtyiFkUe50yxLDrTZwX3lQu
LHo4mY09QbLJG8Xvl7wevjsR7uGP3ex5ys6zh/qxtit7/hMTnO7dPELeorxnsD8UMbLHu6IO1/BK
sVjpBF9MqQNDD1Y+RXD1DZpPFnK4OkWOO9AL4SfEzu0S3nAKSatRzfnDr83yt1IMZ/Hwz/IH/9Ok
Nra39fkkAuSm8nkCgf/8H9y8Yf7hbA9+7sS6A6KIU/GfBILxh8UTAf0Nk/ft36mFfzIIFv8KdQ5t
O3c4kH4JYPw/3Lz7h4bS8nbvdX5LZOP5sabQrMNVnQv08+OMY6bA+tmL7tVymq6QUnNuqqlffusu
8N/WhTuAhko5m4oS3Yce+a3JhAncpm1+4Z5zru/CdXlTTS422ekgaxG2doZ03g2hWd88mbsXUh3n
Wt9uHk8u45GjEzS4Iwd1SAKwV5JTM7TOhavqucaFmxnCHl3tqLMVWJ33SProkYvsJXz3uba3vz/p
uJu2dtKYuhkUVP1nAxv37NJz8lzTxvOm19ZATCE1zADzgAcrZOPMChSDXh9w4dr639WiP299qmwv
dUbFDBa425+oowy3rdqXXzx1dq4qsmzHvELTrSg7/SYB8XMADJheeK2f+2XCkwGxP1JllmMGLSyx
PSxjpN3076//sHNtC3fUIvTqLpyZEGuegsjzpl2lUoqWalxE8auZotS2NRkBLobZAfu5oCQ3J9m4
EL+Ooi+4COR6YC3297pZKVsYP+T6LQRvr7WQgMJSh1jJTK7WdKrRxpTbGWwhdivuaUuCUVPQw0mD
Ia6oN7qb/kMcO5uUPDOfIrtItYc8InWkB7BCbrQpehe3ruSAb598Ers1Vp051IGCGovSHuYQoQF9
HrxruTEXwtcyclvt0ZS7X6ac67qOoer9wB0+kuy9/rz3ltGMozO28X269PFeTxYHYkT9+Hrnhdf9
f7YH8VWPrHNpYcUTAbJPH9D+9NBZKCys1FJ0YzSlHK8mavk/uMpyfU0pTntubx+XtJg/9G4KEEap
dUvylwoh7VDJxQSgb4JQS6/bGM8TGB/Fm9d/6Zn1ZQlnMlpzarI6MU5UefghHHl+gF6VPDQtIaQj
PVphSdRuYDWeCve1/gao/K1cx4WYLvu2b6rarYOEDPCjiXkV5pHhhfk/NypCTA9rollKAZG5TGzA
LOYaeocUwzBPbkrF1DuuGGSJ8YcInGxIbhFRRvF/jI0HuaERApsXpl0Pc1gFJXl/JDrM6WTNxvLn
661v14b/ZkP+ExqWENjGhJis66FxM42AduEqJ7tpKK1bC+j24fVPnBt+IbYN/OdII8y4W0/WMeTZ
vPMM2akVDl9jisO2RkoiGGwvvgY8Wu87vVT2cj0XYpWytt4Y+L0EjaOfEES5a6Lsgi7cmUERy1Ll
VsVZeV8FetrY4CfBKX5qw7qR269NIVbdKd+c+TQnMLTwjaugnnGp3nRmwWw1yafnTIjZRKPCZgsS
E9mJEEn3j/qYozeRDNqFeP1VMHthUZpCwNqKW4fwVd2gcKhi5Z7W3TZR/wGcd49zQZLYB/Rjy49J
hevy2vxc08i4Rhp0fVxg0wGfqbXrPqp59qZjad9qoOo4EMEIxXhyv4u67ptqqSPmFNV7eHJv3GT2
9lpt9m/aBj3w2znRP0qtH0NYPyirZ0YCdiyYHJ5IVprbV0kFNkKqdbFqqzojlFwlLINeX8EVZyDx
SxX2jlzrwrYzVclYN/pK6mRIv4/ThEii/k6uaWHPQQM9jyOl8QJHmT4ZNumPtfxLrmlhr8nLEp/e
tfKCQdVRvlDrAJCF5JvUFDYbiFNmnM40HlnOW/vtpBUXTr8tKl9a78I6wVpZd3EgcALHyVXfQoTo
GKka2BJkOo79VDVfKejgqq5oZvD6OJ2JYkO4KBg93PAoq53ARCTxDrhbdgvzD9rDxqt5/RNndrgt
X/F0o3BNbbSgxXlBRVihMJOfnDGXe3MZwiaEgp6VxXnrBRQwkAaqmubPIUR8Wa7nwvYDxpYrusGZ
iJXLbaNXX2o9vjDT58Z9+/uTW7qBnK2ZR4UbQGpIfBhD7Q6fUv0tflnjhUNLO/cNIXLR/h9QEzfc
YMzACGeLhbydjXAN/pzdQ19a1TtEsFHWKYbQPcZavV5nsPmPU4VvEE5L2n2x9A2qnI59xEe5/C43
qELQWyTei6hWrQChMoT0TBRn7PqTXNtC1ONXaqP6lXLD8LIbVwUyW6dJK3e7M4SoLw14/3j1cMXI
Wv3KrNT0Kh69C9evM0Ei1oRWEJvLpI4az81uk+9UvU9oKIVyG60uhKABWljRw0QPhk3JEswgZKQK
8TapUf+lP/FkLZfxrDujFtoBPoX9G/Q9H7E1HeSOHxFLg0KDmYFysAPEzN/bBVYISWvJLRddCEKA
VmhFp+Qm0B18i5wUquHNzetjIhT7/nOf1oXgGymQe1XU2EGKHSs8syn6ZsIe+GCHcCwgiDvUkG2v
f2/mIfDlKnE+oIn9HYhnsVnk4vFkz+6nuFnwR369R+dWmBB3bjbMs4FiZqCreg2LwdDh742mLTlP
QuipEfaFBSoQAZZo1xy639C6uKRofK7rQuRpEBapT9s5EoBOejWhF7+j4DFLDox46GIYp2D5nQeJ
4tgnF+fFKjI7uQNKE85XLdUoP/LSD8DZfvAc+xo/5YPUhGpCUAPCpXwHkSDgIowg4I4y92+BSf6z
djXhVM3QYYhWW8sDT82/Qdm46hDbl+u0eKSuRdH1zrIGiqJ+K1sdH5IejoZc40I856vVRbjeMNgK
GrE24gq7KdW7a7nWt9X5ZJvrcjfLDcMNgxATugP1+2aPu/Mi2XchPJ3BBuuQJGuArYKH+hlMkih1
L1Uitpl74WKpidEZ2yqCsLCLQlP9sZZFj+5PVb5vHLNCiGAy9pAvVrnc0y/43pNxmmo457PjuMEy
lNHbSo+KIz5TnWTrQrR6bqXkuVVkQYme4U4J+wc17S5s2ttMvjBKoozOEIERKTsSFDhtOW90pACu
sK0c5bYCVYjXeByybMWUMlDCvLsuELCF66NeGJYzE6wKIbuCQ7fTGp6WY1kp9tDI/p6sYYKSXvWT
SuW63lipdo3gsVQ0qEIgq9Y6DUYI+1axeRTuBl3rD/FS6/1ern0hlj2oNzXYzzToByU51MiIQ1HX
jnKNC6GMzXw2mcaQBQtiMzurj5f92FvzhWV0rgqlCrGM1QDS+5VC0gV4xBGQc7KH4ZJdF50aXhVx
198i2gHlR0MosGo980dfadz65H6bEOptCKEtNLU0KCCtuTgho2/qyzUtnMNZgxyKOvdZgO73YYjh
AIXdJ7mmhbAuFBRqJq1bsTZp0B9OdPQhAULINI501POdO16V2dSKLg2g1uD5XYIHmvQLgffynqGJ
sFidqdMRqg99XTX/wiZs3EOZk3tyaJ4Q1bMzjzV61HPgTGMHtTPy7blwpSJM+xcAn2QLrNs0pfYd
F+2O4r71ucdF9ULzW6D+azNFh1YIAvD1kPYHN/VHz/3SxbBl8ahXDqhJdRdyF9tW89IXhJU+wklQ
vNhKoEoXyx7biXIXG9Bw0KawEDqIK7Q4JRYQv0VY+NGshajMeqmv2+vdL+pAkhsXfsWLC4i2n698
qf6J5R6nruwWNZ/UBwFEImECzMN9/1quceHcwrJzLL1BZyLBFh+9xlqgbCiPrzf+8l6p4634PDbT
1Z7AjCmpr6GisU9Ho2LmRhRfbOjiPhnm7qb1GrS1kEfEYAEb0ZOSGa7MTZevC6cYgMgE2Zsk9UvY
yGmUXeeTLnPc07RwgJXGQu3QNtBcMYd3zjIYeyMbfw8h+88NncaFAyxvmjTLG+aE6wr88L5/3DQc
LmyXvx4nLwSWWAuKp3FZQqVO/WpRc2NfNqENBNNDryp1V5iAE7mj77mTdeE+nAq4wImB1cE+WxEz
I42EClcfKh+jMUNFv0VhRA8N/RbVY5dnW+9ipp4131qkGS/k0s5EkCnsNFBawAeHSuLjXn7l9rD8
nCi6f319nmtb2GOcNVyUelkjfzQQ7/fMxUWC70+5toVdxQhta40NvBWqZeApUT2agyLZ9PNN5X/j
J1H0eaLFfl9k6wEZ6PROySfnwgXnzKCISWO3mzAtzUPlFHulcU+muP+GmGEmud8IQz7ptY5GyJL6
9jg8uClwXmOGLS815pYw5kWE4F0xRonfbJVlpLbAZ3cX4ubMsFjCoOMYB0m8QGUJ7aPlOOuAd602
urBRnmlcrBO6GlKRGCaSKy6KvxZ7+BnmnlTdGjqTsMNroTEPrkUAmQpkYduNQAKp76QGXCwTDhP8
7aQKEx8UBX5XCM2lumxwCrs3yPoWjV7y56jf48WNN7XTTJfuL+cGXNi/ndEY52jwEn+Muq+dnuLq
ExnjUWpUxJoIeh5Wx3Qqp9yyP0SAdSqveS/XtHCgZlmpl7Y50zQwIAzKK/fQGa7cvmIII+62A8DU
yFZOXlrU+xn9nrmTevHBPxUG3KgxIG2MVjmNSoNWhxKC0KhrqZodrW/T/CQrETtqNnNHoudQ4+4s
oughHcZe7rA3hCPIankL41Ye+1OXYZF78LpEcqUIu2G2GpyWcRv7pttc46l6s5jTN7mVIuyFZtEY
8Kem2C/XxTngmLMcXMud5e61Ys27KvADVTU6nq1ttzM1J0e4DSqAVN/Feom5tnmt50wnwq+bX0eq
4gtsh3LXQrFekoKYUNMxVU4tEinXdVYvh2FR5QJULJdEjuv0Ue+EJzyA75VyeDs2mFnJDYsQnzFE
nciLY2II/YmdlScY89St3CIXyyXzsOr2PFaxr9j6jYVd3E2NFpncnUKsl7h1xEmf1IlPcjg/pmqC
jmKJkbbcuAjx6RkFd2jonX43BYv3tQ9/yrUrRKeiodnZalwnjGhGcmFAwuMSb/Tcy+iXDPaTHQvT
oEKz0f7zq6xD2q7E4zVDs/fQVBkaIqONBGpZnqAqjb4ykHcYxqaVu4Lpwk2m56RDNCeK/bmy1124
wIOM5jKVmwyxJrLYJV55lEV8i0Hr4gVm0RDJ7Tr/KopozHJjuqiNqskmW7jezgZcIqnZFusidhnl
U4Rtkw+RjJTksDfhwsg1LQQugFNnniDS+m6I4Fdarp+NuJGpuejuL3zAk4WkNpBD8eWO0PSz77yk
+VmhNiy3D4ta7MMEW9p0h8jXmwhZNnVObyZuZXLr8BeO90nPkfpRZqTKaL2fxh0prGO50RblhlyI
3Syz80inROEXaafu4lSx90OP6Jdc68LhqilonRYzA4MCz8fQ3IR38MaRa1sIz6jyCtxQcq54lTbe
oFnzGKM+K7cRi0UQNGDbqVBHVotu3DiDcjslhUz+GPqS8M6ouCDptepyrM4AxkN11XcTUntyoyKW
QHAioGzZR5HvKIu1ryeDS2TcXkIxbbfQF3IiYr3DjfrMVXNPOaUKGqZj0rW7xsVDcG2nS0W67Sr6
0ieEC3CRVx48GxwY+xZxxTGLrtpwknzjqdtHn4SSq2DA3ud55FcoR+5XI/nQac03qfUo1jv0QdvE
/nXvFG+unOl4Q7leclLFIN1kqJG5U06OkUZ+qXnDTY9Arlzm6JfF7pNBQXxxxLJq8U54HuT7osWo
qAmXR7lREaIUTrnZ1MugnHS3O4bJ/LZ1ygujsp0K/14pUOSfT2ahZ0ur1pNymqOmRAqkmt6kaNu9
gXJr/UmmKr2S+QmOK4w+Ne4ijMbWO1VOdFCQy99x78ikdkiMk5//iCWZAPXyzDsV0TzcplXY3aDi
IvVswifkeeMwkt1CQWvuFKIte+wbKq5jCeX29XH59RB4aQKE43pYnQjta0KVBC+qoUiL3WYLsvhT
Nn6dp5btR9XnE6xdUPThcO+YbZDjRHJYPFTBKy96H0+2jbFOMe7RJFd3SbV+QEENY8PGUq+HPP6U
wxD6YCXNjdbje5dW+I1ZqF9azhjfaVqR7lXH/fj6r3l533FENY8J/UHqKGt4ivlB+oziNHZxD3Jt
C9sOLFZESjTFPS2J3hziML63cbaTXEHG80mGd10m84Cia2YWd+7sIHTE8rwwx+dGRVj7FaJwXoqp
0gmDiTtMs++bcpXaGRBye97vvgTqWdipd8phQyJ3PKtKva/NDodEuVEXth74gQiC6pp3GhHW3E+D
9yUpxm9SbbvC3mNoA7Z+zuiezEiN7AOSLFOy10qq3a+3v512L4SWKPqhtSbFwok9OctwpQ/R0ruZ
LIyqtB4F49c/cWZq/yWSA2AxaXvbO7W2esJdsdx1biH3SEDx5/nkok68ovE6hKdIc+1it1SIDd7M
Xh2ZUskJx90G7smhBU5RsasQf/O1t5udR5rvqlRKV6aejWCRELCOHg65if7/KRrm962i/rmYUrAy
mhbCdVpH9si1JqL05VCgallfkqt5cUKNf+kRuRF2ZAucZVB28XXtIQWLyZLEWqFpYTwQn0LHxzWT
QHWWzbXcQKgG52RFsnlhTJx1zPOliGBXzDVKyD0i8HMlR6ZEuev5StHaNIujVZ2DOrM+9nae7beX
t8wew8AIm1iNVC1o8WgO1o77jb5wUy2hzh/khl3YwWJUbCcMzLQgd1Lzr9nJuG7no9SJZ2jiHuYp
1mI2nboGedz+QGYz8JZLGJkXty+aFm41ullquL2PfRAvXXIfthNyxlaSP7bO1D1IjY24fXm5Pbim
0/SBY2fpO6WJ7H1cFOYnudaF/audK71YLAcZK1DJN21Rs9NPqIu83vrWyr92d4ZH2LziaOwU3JC6
wIlL8ytad6imI+1+jc7scN0MEY4ar39ou+i99CEhbjHfs8K+rdqgQb57l9VIUztFVX/EyCl633Mz
x9gMLVeZRzM/SwhjbCTrqFk6lzSIdZV4yh7fI7lIEO/gRmrba4yoS6AOS4L6jTvvG2vULwzTNhwv
DZMQxWmGyTR6Oa6fVc1dpX3AFkDmmGJIhAi2KxNeO6k4BLAHDNmm+XpF9lqu26LmSFK63rjGJd02
cBZZMgdL3yWUSn8amiPEMM5XuYXBneIrVryvMP2EESM3m862XJ8c3phHz8qk6oqfOhgerMr9pEpl
hei1ELjYF0ZzBbvGt4sZvWsNvehU7pRCJ+ZZrxVXd6ahXWl6QHYfs6LdWAzH1wP1zAp0tr8/GREk
inFYjFX8Q3A13Mexo+x6HMglF4oQmHiwJHabWYqfkDTbpZmiIS42yyRWGXH9edctiqGm0w2Kj9IW
lq5Vcx2aPALlxkWIzBFbt6haTMWvlOlRwcotyiKZtAf9FkJTj9JwxPVJ8bFYOqqm9SYtys9SvRa1
ROyh0+zSpdddiRFX/7FDRUquZSEoR23wrNFdFF9Vi7txba9qlM7lmhaCcnStdllDIkfvzXcjhlNb
hU6ybSEqNXXIhrGj26RqTjPSynlt/5TrthCVmwTkUnm9AlHUjfaZhdgdEoZyG5UthKXlNSQnShrH
5t5FYXa+N/XhUa7jYlDOC2CkjvWHfsv7oaDEFI2Y2ck1LgSlbRlRZqszK7DB78VSb3CgkVyCQkja
YdtmeorZwzwuOp5pPDYGc1yv5DouRGVWGE0zJBMrpaKWaOGvN1zSwD6zx4r40C7DoFkx1dDvnfLY
IouAhIRMTt/A1ej5HsgRpneWR6/jsfS5QJBJvXBVPNdpISqnbIqGFi9PkEOVtduOYXTEpZKPdFsI
y2JESE/pHM9fm/XnFIKuNle5SgSNC4EJSBWjmiJtglUflJ02GI+aYl9S0dgaeeHGJkI/vT4q40hb
2yBbq48J1gRXi7O+90zrklDpuXEXorNr+w671YIP1Mm8S3SrwfiJC5bUKreE8ETAkquJaSPwEscR
hU6Mt2AUSDYuBKiVTNo6Jk4dpC542zJq892ST3Knpgjvw7QDtRVjpefWkB+xF3HfmK56ic23LbwX
plXE9+WqbkxrgWKPls7DF8vDkrBa6+EGHytrl1eoSl/YxM6sHxHsh9vfDLEGg1QHPDJXImhDR/Qf
vQfbtomx12f53EeE2A3HfF3UcamDrnOze3N1nLdukn4rk9W6cCXd9peXxksM4DpT4Cha6DqYZrdb
dFzUDmtkpn5ar9p7DHKUQ4MG79VcqnJFegOnz+d7HR5jIw6oynYmGg+hF6JOq7TfXx+xM1Fnbn9/
cg1OnLSZXFytAsxz9ZsBjPRVjwuX3GNMhEg7qaUY6xry7MCtE8+w9U2TLnKcTk2U/a/JLvHWjjbZ
uDg+1Waovl+1dJVBHTHoQkzrdhQqobeOZDvSB3OcPk+DVVxYpucGXThyI4TMCkNPO/RlsvsmjfDj
xrZQakJFkPRUYq9TFm0XWGqDEVBW47K2fpFrWzh0+1afzCYtukCNhu+hqt9reS7ZtBC5w0AiY9Sx
Oe2GKroz9aY5IDcy3Lze8TP7gogfrbrRs2LFHQNUhTe3NoyNj4k6YmQ89rAUX//ImVkVgaRVrWHA
tLGmsLCtd3ZpvtW64b1c20KYauA6en1plkDVHMxdnc+DPfwl17TxfAdQOFEs7C1df+4Ue9cN2p3d
oaYv17j+vHGraWJbG5MYSveS4rWXvUdPUnLJCBHao5U0wg2akDoY7rM1/IKKdC05l0KEzs3gROms
eH5LOW6n6d07rFklkzEiiLRP1iEZ6sLz44SFsvRli1lubsh1XQSRcllIu74t+2C13TvVXe7CtH2Q
mk0RQlputgd4+FWBA0lqZy74x5LqlNsURcWNZgwVu2m8Nogt7zPetBSsSeTJPXJEDCkC/FzR7LVE
zqO5T0iWpvGl0DxzgxIRpBWzmWkpJ6g62T/qUov2eNZ/xmbevqkc2YSpLkSp5c2WDSeIrziUPtLe
vnLwSZM7pnUhSkvNnhBADNPALsf+xtOS/VgU5YUb07ZFvXBjEvGkKeaFiHTU8D0d27hOFNdC8duS
485j//N8gyk6I04xgUkDPXaQ2oVYjaQ+iUKpBS9CRouqcuOy6hPY4N6DEoHSc1U5vQJNhIzW+GFh
A6Imwbwm16sVfl+VZpLst3CaogWZt+voJoFexu8SK/2JcZEkq1kTbsB6hv1j64xJ0IWDc/KSvvxs
xvi+yo24cNf1iqRQVJNRsVPlvVpMf/XleAnafGYliqBRp0syxUiqZHPuVjjpVBAneWLKrXMRNNoZ
AC9jQ42D3FU/Afv+OORdJbc3ijoag907SJ03UZAtaJnhnHljNmEk2bhwjqodCutjt8kvK0m4d+cI
J87K+yg3n0J8IhSjp6VFz9UE10UXM8FdOsuBZQxNBI3max93ozuGvgejdt9iH4UB0SKF7KR14brr
FEq1KEVH3i31vujucNtoxb3UsIigUSXq1rxKK883E/sa9tGDk2NFKte2EKDjaC9j3SWur6SWekzn
PjpUbZnKrRbRmcc0kyLTlsohPeZ9Igd3wLjlUa7jW9w+eYvWQ4cDih45flZMFYagC44smeyICwco
oAHPxBM79KtS6W48T8PiOZesw6rCAYppE0ohmM37pjO7X+Z0sX/ONllmyRkVIrSqVSxM49T0l7px
r7D00o5D5v2UG3UxQuMuVaZ+NnyKso/OUr9d61Hqhq6KeFF9RWHWnmzdx8St3lV7PcWlRabXqoji
HDo1VVAcmXxMhcvjuOkuDXFxJde4cHyuaxaquMtMvjm5uPVuB5Ehlc1TRfWLxkvxF4q0ybcW1Qva
1VCbqxxalpzEDLYbz2NowdulQoel95M1y/YFqcl93ndSmzlOi88bR7JTzdfG6H1D6cqdYaw/vEWV
WoYYkT5vu8FlDaErvfeVSj9CJ1N3uOPJbYmqiEhq0HcYVUPr/anob9ZBeT+El67/L18qMEN93m8L
HEw9k0v2a9eI8Wczoh0YpQe5hSjEZmy45tzCHPWjsryyC+9PL1bkqo+qCEZKurGfEaftfDvFVli3
8ys0w+WuWqoIR/Jw5VqzyOn83jAfsyG7d8ZCblMRYUjZBEuhALXtW6npIcvYh9F9nnrDQWrIRRxl
mgw28jTu1nz8V6GSbLUnT+7wVEUY0orU0DQmVuc3RjzvLTd38KLqPsj1XIhOzR2zlIRi5c+6h/nU
EFt7vY0kQ0iEGplWt27mkZUfeuNuGfKDZqpSN2dsPp+HUOrGfWtpSQVYQj/Uw1ed163ckAjBOXhF
YfU9LXf2HF0B+K8PkWNINi4EJ45HZoMNa+nPXljcFdmkp/sBU+HiKNV5EWw0eEM8jKteov6zYOyY
6ma3XKMtvsohd1RbOOaaPBpxSV57iNj5rbUOxiH2JsnREY1MFlXpp1zXal9dQwuvsuydEnl/vT4y
22H275SCKtqYIDS0tDydaRur0NuwN4zv2xWs2hlTJXmQimCs1e3UxWiM0u+7+O04dH7pqheg5ltA
vtB9EYxFLacbLdsq/a4lc7HD8EVzd1hEVHIbgYjI0ufIyBWrKfyxpli7N9q5/KmpjvH+9dE/133h
iqGtQ4gc5VT5Vj5WH5U6tHejUuhyFyQRl2UUTefFWlT4XtE9ZFbz12A2n+Q6Llwx1iZ36qVOB79Z
vpSd+t00HbkzSURkrR06QHlGy/2k7a0VQsiiyl10HWELo444mO2UDP6ots2uNNV9GrVyDwtVRGSl
thNNehn2fjhY5XcSRusjr6QHqeEWMVlQFyNLV1nmiYsWfmQsH+zVkgJpqKIXrd27UeKGZunXS+Md
iy6H0W2ol1Qtz6xwEYRUG6ubJebU+lpr18ku/L+cXVmT3Ci3/ENXERICAa+qqq5e1OWt7fF8Lwov
M9oAoX359Td7nsZMlyuCZzsoGnEOZ8mTOS/t/q5qB3ZL9eTaDzg3MdegQR76vb+IIoC2pMUxnbaA
xj/9Tt55ULcYOOqlWOxlT4p3arbmuOraDxD3H4nidio3KFHuw6WuOoxtBe+qvPYCNoYOJ93/Cc30
VO8asddcv8i5PzPW+7kVF4rEVLuju9jAjdcBPyBxfNFJ8N3ruF0sUlmPcweahO4y0wDYkj1+WIfO
r53zH/XpfSr2MoiL7tJ08fpB5GQ/bLW9pUX++tS/8RS5eCTO9hHSD4G9jCaU7VG2s/hfW5VrmeqR
T+CRmtSh1onyDDlciNI+rF1edbq7TImw6brugz6CPm3tj7//FFekW0Cl/mss2dcQFqX50F9swyf+
bY+6cH4WY26+onctps866WbRgJ+54OYMsTWoi0DmIrRflpCT/pHyNtaHKgoG+4gqd21SFOcgljtC
lBjRRRTvB4znYapTNHPwkndNoS5TH76sQy+XhyXfuH6qAiioYuyz3KCNC/HXFAq7vPV7DlyOvInw
drMrsZeS2zNA3V/79VZ2/zbzRxy6GCmRizkuA9tdTDftyeMq21D8CX4upD+iHftX0apt+Ny2W7M8
2Ml0CoPiAyTLlnaI/WJeV+xgKJo1HgDMvjR5f4ei5XdwFvu90S4xUNGWYh4glXjZm+EoZHsXlcuN
psWVeNRld6uFWfJe7N2lbDCPdOrBhQP2u72qO6QzgfAi68D3cRKOsG0jOzRxdxE7PcrI8GOTQEvu
95bzaiBveAIXCNYFRE+iId1lC+30Ecrf3amcisHvu7roL5JEkL5rRth9XXYvRuv4rgqmxi+wc8ne
Er7sCtpbwyXe8jYNsWswe/r1XkJXDGoRmMIbJ9ybDk3YNM7Fo+KB3510kV37HGw7GTccusoxXyNn
lYKy3E8wL3SxXcibprIza4cKDxtSUrAHHrQ3jvzKlXeRXVM+6jmf8+6S74odQpSlHnjFIYGm11vk
Sf90Qt+6kk4YQ5SiEDwPu0ugpf7WmOHvWefmHi4eDNN7sf4Jfc/8KQjy9riu4ZYOjZ7uJxkOd1E3
lR90PEPMWll0PteaDw9lTsRjCfr2Po3wTzcO4ordxM4mjbRxNFjYTVE2f/dKzYcqX9ezn1E6wX/C
waMZxrwBDWj1YY+78shmwMv9FnfcieYyqBcOm+Sr+qsstgfb+cnKYFr911c4jme9l5vqL5RJCNY3
T2D9/+m1a5fCkAcQ72VD211IK7oMF0/eT4Me/bygK+yU7FGL2iI8+VAvzyF/n7PAL+l3IWjNiuFp
ECJ1F9lFL3wqk3cBrze/jN+FnmHacwWOt0AFLV6Rr2zCHCDl8OJ34q83/19tuXwqQdfdoIgmDUiS
RSlUOgkY0e9X52+/Oy6FYcnWsQ+Kor+E0xQ9BJrNz/UWmseBMfWoadx+QWQ13ZgauOK1XORVUUDU
p2U9EiMV5Id20k26BS1wvIAKH37/97yeyhtOy4VfdVxEvF+tvdAoeEReeu773S89cuFXcamNlSGC
o4rP7EuDmsOHNbGjn69x8VeUtWXZKHxmCMMGh7ZC5XtuPWuZLv5K9U21LgGstpqD9k4t0Nflhfju
d+TOBUWZlFZlrluk6/wnLZY6Xa32IsKMAYf/9fYvbZFvYYP8K+mD9QjliSrtZuaZD7nIK0z1BB1p
pvYSBtXTjtF2zH0iXfc7F+f12EOtJhCDtpd2L79aBNODmv28mQu7yhETyWad1SXpgvFxaOUB7fXe
7567qKvC5uuCAb72AjrVIzSl/2iM8utguqCrvWzRNRJYOgFc7Fip4ke7S8+OmsvT1y1jl0+NRfIS
QgtzTYr/DTvxjM9d2FUM4fVgqeC62nFo7gkN3ou8XfxaGS5V39AvudQQMrjME29PG/BXx6oSnp/T
Mc+ijkBI1LzWAYPxOy+LJ9PxG4nXFWfrYq40q8E0s272AvLR+LxMRZwSYfmjl/24qKsqWKCUtqIB
EzV4I6oieDCdvfESXdu5Y5tb1yxgFlvMJbBHRSnDhH2c33hSr63tBHa0FWIQCd6JcDY/VDk8VBs0
WbzOxEVcDWUPjReJ0mIdbylEXw594RmPunCrspr3JGBw49PAvzCS7kP+1W/Tr7HHvyKYBgjIOTIz
rklCZNodOE2k53kkvy6d26UwtqrURQisacdcHRZ6Izu8Eq24UCsxkoYUJsEdKSQiFV5P69/9VHfp
Mu7Li9/RvN6hfx2NXDlKjj1XAKKN6hSI+t3Kls4v63cJ+lBHl4uUVF0MKmYBzR+mfPnDb9/k1333
5W42EuJt46J5jDd6l/Pu5++Xvnbsjmn2Y4FhR7u1F4ts82GkpjvUICB/oHz33LxjoHUbTmu35AhY
loGcMNxKn2trvXhaiHRRVy04+jTqxO2lF9Md1X0J5IiqfDwuFhe/nnu0BRHqaIW9mIKdm+RoSq+5
W6zsGOnUB00RNBUodBsVpsoMn0bIDvz+k77pEbG2Y6WTSdiMiRl7AcX7lIqOvxuiwOd5w9qv1+hf
FlSNc00jsHG+1nC+gpnouep7n2gFSzvGOTSEc7YpexFq+jJt4iPrq+9+J+KEtfEs4rHt29cW0Qjl
ImlR6WY3TuT1LvwnBcK2HduMbbM02mp7AZ25PSRxGX/kIDY/i2SUoHrPF6ihh8GhK7pbbYx/Eri3
ftKxWTbvuhq4aC+qG7ev27BgtrfUeX2aIB/zpKsIvz5DdsMG467SXsvmo9xDhK8tt3/UvVg/Jmac
DqgmTO+aKNfnRtXbS6jpeCwq/jGue3VoG7sfBimbbMQ8e9o0djr2gxXnyvb1uV8WcVdv+f/aQQfn
cFvDwueJIdKlRpvDnEXbuOkLS5IPUN/4EeWRz5AjvpTjiASbChqExl7icNTgdIuntDe9V6yAjTtV
IGmroq8S3LFxQDIZ7iBKrHsvshws7jiiWQI+HUJC/JIUBXQrwSy9saY5elmHizFTtSlIzhtz2bbo
xDdSp7nkXnh77NxxRm07c0mqVV0iDfRHwMR7GVd/+W3ccUa8jhbMTzJ9KaLua8Lk/UZs4nkPHZch
ul43AmTEF14XP4pAfyeLOPlt2/EYG+Y9ZT7hSOqIjXcNP4Hv3wvMi+N2XEPFxwg8CxzE0i1pH0jY
qiya5S3xnSu+7j90UzyYF6VafalJpM7bsqn7HWABu/Py0HAaHANqGOhrmRdzH5EuKixoTVPO6Hdc
+pnM5WmaMCjHdARf5PUpXNzTVHJtQ2sMXAI5xxwzMoEFC6zf4s4bv208GXONVHCuqs8BXYZjV+7y
7Le4Y1dbbg3pYasXGvZxOtdhmVbMa7oHx+4Y1r6j1RCSsoE0XBmkeUMURMX4B7+dO+98QuN+VODh
BudS97VaKUnlCMUiv8Uds4XCbhADT91eynrOkdZnO7Xrjcvy+t3eeHZd3NMAsAYhZWEAjss3egyH
qTpgmqA7dH1CHqiehqe2MJ7hkAuFqngzbRRzMoDlV59K/UCT8A+/M3LewQbtbsA3R33ZFtOksUmW
NNz0x98v/nr/3jgkFwcV2cBsmhMg2jZ5V0p5ZLU4h1L9Ge23UAH/FGre+g3nNTQV+GrHneIPGEW4
npak+mmYqd4HCoOXwVxGL/tSJE/ghh1p2sxhk8VgeZhSPcXde5pz7MRGSwXq+rxcf8xDpG7hhq9u
zbF5UCdEUwiU2aWK9qFLZ4vXVBW5zSoDzpGDjnUb3vUUbLUWecq55H2cUR6Qr2ar4kfeNdt9sKgS
XOA8OQL41R1+/1lejeutI3PchSQFyIm7QF92vrGjChWGjQav0iuRLkJ1DPeE1hTv8BRLeccWog6b
BBbTb+uOvwDNZxKM7dCCSG0uMce0mGMO3jbP1R2H0fUkiSdjUXaIMOU97sWUroNn3pE4Lz1FmWsE
sh6pb7jwNCm6BASrXuRhOHXnqTd5OW0JD/Ul3pdDq8K/cxLsfm7UxaZFskZRQKMqoAaOq2JonYK2
7UbG9PqKvHEXXXRaONse5MoGvZeiLg97SdaD2WLxBD1FL/gLAQUNfvpfaaoy4N6jbdJc9CjEsR/1
47xBpun3F/La/h0bBxdXlaAdoDG5J5YHAerQQ9NFMYy5436piotUq6oYIXhb60uXsOGzWqr3cTCa
L7/f/xVf4MLSGlA26RBMxRd0IyNA3+SXYgSSxG9xx1oXdMJXYxbs/HVygreZEsF7v6UdUy1XOvci
11BkWdckrcM6T7kYvv9+8SuPu9tUJlALJENkmosaV0MPhW3CuySK6y9tB5KQiSdbtk6x8ksB3E5Y
rgdekpk0l3yb9KEL+5dBcb9jcikIwIVeixpTfZdpK9sDHj55GNno6RncXhgQAybZ6gWWRcP40yJR
UYA2t7px7698BReUpzRqQKaHaW17e8pV/yQGc9/G4lRhVo4kpV8I6kLYNttLFuawgKbIv8pCZtKM
XohhuB4nutK5JAtUeF/Xnv+iYXlfSPby+zt6JbZyUWvzjJY1AxIRhb0Opf0ytuYhBATobJpJ/lFQ
0Xz6/Q+91ize8NAugM2APJqHq1QXWTDRpwoy0Wh5buY87uHyYLZuBTZ/bftU5GEDDNAw3xpE+afd
9MZPu+1QyYwp8dxrVNHt/LwuUATkIwWB0VyYu3EMphTwD3moTAUiWFYEB2Lq6iUxvMr0Hni1CIl0
MXZBCO+yJPiIJiJfK9X8r7FeNJFY2onEVjOBK7NBm4ByfddozPKann77/Xe74tldhJ3cSNe2O9be
g+1DHY9xaqH24ufZXYBdF0Fjtqwq+BXePuUFq4FlTsY7v507vh0l63ZG3w4h5KTDQzON39D+9azl
uNxpAix5ve5FfalKAsRkMo9pXNkb0cy1M3fCsCmqy6YtigYN3+3HEvXjYV9uqoRfW9xxJkBvkyAa
4Q/rkdzNY/B9hE683/d0YWusLLslWfE9ZSgoGLzar0PB/FoQLm5tntvFqm5rLsUaxnc5RLgPYHOt
zl6XxcWtBZJEMYds0mUb+uATJAseIdG23/B9V47cha7ZNdo2TfHA0W0v71sp1ANK/Le61VdiR1ch
V8m27JAC1JcypNWJJaBYjhJWnLam9awVuxizmPNin/nUXOIOHJer+oj5Ej//4sI/LTPTINYZwt6R
fVn75vs2tfd+39QxI1XrhXRL31yGlZeneWinA6Z4Cr94y4XDL6ZqgwRV1suyTklaUfmoQsxCeG3d
xdlthkrIiyD9JbR9kjwscdeZFwERRpmdTCZENZfYBVkeq4ASkGGdhhPefr+dO5lMWGzt3K0opACE
wDJBlEzDNrgFg7sSrrgYuy5qOmRErAGTc5QGM/tjzIdj2OvPtawXz7/g1c7+lehtJVUo+tPmsmMq
tq/Amd9Uf/odzquD+NfSGKghY2cl7Kg2n8FbbA6zCm+N7lzxMi7QjjFg4SXkDi+6q20KXPKa5vno
WdZ2gV+RosE6TEBS64geexZ/3gj1OxUX9jXTlpBBwD0m+/x16O70wv2cS+QERkuEgrMGEeGlXrsH
tdQvjVpuzZVeCWhdyFe/imGcSV+DfF73+qmznH8uYlMeW2NATBrWJbigknhgKTcl+b5OkJbyukUu
DZeIg5UM9arBlE4BJR5A9Lwn099+iztRU0dj0JLJGFc0IfyMegc9j+08+dmWiwjTnVQQqVmbSxCQ
+7nPTTpL38gmcvx9MgITQqcQYVMzxy8NaemRDPN8I0K48sz+M/T1L9tNip4xlpRIwrpV3iflVryX
QFv/PSg4pYPX4bvgMEGHNZzaGX9Br4bUTAoVPrP6nb0LDzMDoz3tEQ9bVv6lc3FZQLzouXHH688L
GtVVPzTo96K9udpz3SRe5OBEugqucyv2pK8mfemLwJ5IQu4iTj1fcRcitsy7JZVGjNCLoE8DUrzK
BfrFH650K59mtSwFTGlhPVhtQIZQf+smQB38LotjqS3dqp7WSN0JJjUPQzJBZrImvPC9L+TXx4ol
WzRoavWlSuinsFoUknbpxeCMj+rYKscrW3UVamOFjZoDJYFJWdHdaipfsdXQyXFqJaZueo38CHgz
Hsp93O+DRpMDa0jglV0KFyQWj4TVmxrVJaRll47QGgqjW1IYb29fuBixggDki05ggxp/ryByyJr+
1DWr+VCVdr6BzX21zP8WRYSLFivDXAGG36PUH+72JPZmOUwmmhCs4QItnH+dii668VtvRybCRY+x
bamnOgbYXRYhf7eVQj+IivolJ8LFj/VgpVVKIxWflT239bekX08+FiZc+Ni8N0GZLKwGCRObTjON
2Dno8s9+izvmG/cLg5oK0rZ85O0hIYU4rtHqM61PhIsgwyjB0ukVviEnRENydjTHIJ6++u3csV2j
NyVFvteXlSY/tN0WsHZJL2Ez7Nwx3bAbx0YnIworGCS/VzQfH6kyXoUV4QKqesCjqakXdbFDvqTz
KL+X8eD3PV08FYBOYiE8rC+TGOXDCo2D4xaWq5+7cQFVteo57xlgxoStHzuy1CdIV/m1QwG0/tXT
8z7cexEiLQH5UvFYJr1+P5Ry8Nz6q5f7V+C0QbLKDiEaZ8vQ/hRkfWrFLXmE1w2+4cRcZN+0tElY
xzWueUf2Ea1WiU74HkGajaONc2/aKLkRc//T5nvrpxxzrfYVaubQQAZKVak0qYo8bXgo7udhnB5Y
D5LzsVj/iq0c9IGqgKY65EOKae3hXkMeKOs5Se6gJUXOeV+LQ8TC8n2cTPS4TeH0QYIkCbQUeXQP
Gv/krh3D+i6fkBcd2AAq8iPZ9uVU5Hl8t0irTkbOOcSnu5He82nB+PMIFu0T3bfPZWD0XV+vLb2L
1tauB7TP8y6d1gWsgIWy5KWpiBaHdQz0fATCE8rR+Q5OPwgqnMLwdXaqAtnfWY+1BU6+3LlIRcnU
Q5XYyEA7qUvyr3SK9Cfo7qDBEaH++UWQYXuPaVjyAPHYIg1Dbt+D8tX4PR8uvVm5J+2mGzy1IG+4
ELIfTW9uhGivd/Ctr+q4sgU8L0kQ9Wh/zNVwl2BoD1pzip9YMBcPXt7SBbiReOjXpsIdJWLHxEcX
/tHa8RZ+6MrL+h8wG6c1x5dC3M25POxr3J6aRVufITUiXCib7kBo0SHVvGiw4aafQ0q8RlWwspsv
iB2cKRsKikOzxfe63SAlhtvplY0Il7+r3KxoIYKKCs48mIMAAeRpEUN78vqgLpKt6OfaxtYCJkda
c4gn9m7AhLlXkiZc9i4WcF6jyIrQLyjuE2nKA+otfhG94I4Pi4hCbU63mIbfhru4njMAePxA1sJF
soUzMOsMAOLLVmxQ9gzC4rOcC/ry+zP/ZyDtDUN1oWtAVzO0JtHdrmjBn2LExX+hDR0fV2Dx0n3L
wy+NHrbDaMP2HMMZ3pkljMtDF23JQ22WtcL/xP/yu2Bu34qpoAallq4Af2/rjObk+9A38w2HceVR
cznFkiiPZ4rp4YsOgsIciNgIuFHRcTp242vrlHQQQPO7bi60TsR6SZBe1BdR5lnLyvdiDSPPtZ0y
s4zVQl5FES5LsTcItjTS09YwPyt0uRcN6jwhErAaczTDmmJgjwJTtHr1mgC3+TVkKe06sYLzCkQ+
cQi6+AIvn6Z+8ZALbavKZRkVh3dqZRsdcsPxiq7LrVzrmqW43GscelFS9R1K5HQbPlX1ys4boEQn
IJEHkfYo5mUbtJme9aohQaCVem9EP6SYRc77g2Vqerf2S3zjLr/9PjG3N1W01RiUkI7PuiH/WbXR
j3FlH3/vEt5OYJnbkwLxVhs14Zhn5Uz1sSrIfOKxRKlXbOwgTbA/7CK5BUG99neQXy+E0kmxchvm
2WprkoaVec8090pKmEvZVJOQ9iXQWdk2ygEcNuupWPgtdohrG3fSqZnRQRg2YON5qO4ATL8UQ+4l
9k6Y26USMfprSYOvO0M69iggSY32oxbH33/gK1t321RMr4nm4yqzYUjyA7CUdSp3P4Ei7N2JQAYL
CpGFM5lRWwNusk5zutP6s9/WHf+Bie1q2/JAZomZ/lBT+LOiuVdMxlwiiKlEj3TTOBVT63vRQSKn
8wqzQb776x23BZxQsEcyE0H7rF+F1lEf+uB3IE7kAcZWA7Wd110n6k/UnpoDF8Hm9dAwF/kmmmg3
Xb3LrO3GtLTBmgK25AdpYC70DdeuiHO0Y7MVYhNGT/2xDOvK84o71gnUzrAGY8GztTJngxLZAVzO
nqbvwp4GUZeqqYokq9bqKdb5gwDE0etzus3AtcRUWsLKJANnTp+aaDmTXv7Pb23HMG1URuu+10nW
DF8wO/yuaecbL8YVh+J2A/XQ5iGvqyRTFaxdkuQhpOa9365fE8x/FTk0PFMkNptk0HXOgvl/ceMH
HmFut2/NI23C6PWsgyTMoqAO7tfej8SeMJcAQumm3PpNJ5kdBTsmbFkPjYhuZNf/XLX/Ru3MbfdN
Wq02Bt4vmwiBuW+I2g5rnRQPc7Nth5bJnzLgZbqJlT2FTCffYMv6fhvge8q8i6u0aMLllADx/qjH
ANlngQft3WpJGR1lrnKUTLrIz7G6EiQxShcgqlcsWyMQWqbGr/zF3E5HUkygTFFYN0wwFdPlbZia
2itOZW7HMyeDXnoSc9hh8wReULB3cL54JTnMbXgu1kDzEflTBu2UH0mo/5xgjV7W4vY5TSu7JALQ
NdtMuByrsF/uYrYTP6/qNjqbsm6HqChY1s30E2tsnVYB8yqsM1d3aJVRWzYJYUidJdr7+odcd6+y
OnP7nMG0b5wFlGWyi+O02QEpFI3wfCTdRqeUBSKzocLG5+SvWcgixdDc2e9zOpHDrpqo2+YZa1Po
gnHWtWkgk1vdsCv4XeayYCgCkUQFAdJsaSlN50KVKYfea5NGeN+gFi3i90VO+pcwJ7Y/5KPEAPYI
Ys+z2cblEI1Q/fT7O53nOh+6OQxkTjKx8kuw2wxE7jfqy2+/TdRtJ1YVAUHsNtFsKONM2zaL8sJz
aScPF9U2JSCBirNwxiRtYMxzPNaJl61Rt40In1aFk4lJZqvpGCfqHO2zl/+hbtdwtMwOzG4kA83B
qWLlU7myG0u/vsr/fZeo2zIcQL5lRomTxnA9ICjN9jdwOt1xx1SqV3mCuq3DjlRGjTQgGQLphz0a
Hn2tjbpCP2291KGGLFw2apxJEn6wSnpeFSfNjRAIyHXeogz6BFPKQakW7YWXe6Ouzk/IKmttFG1w
b119lOXEU4WetpcLom7bMIgtCWhShhm4nX9uffdM8+rGxq9cFrdpSCZONz7te1aVcnuyIPM+Az9d
A7lES694mrq9Q6bWvZws2bM2gTyhzPM/bS1v5dFv1xOp2zrs+95Uhej2zKx2fjG0qD+opSv/ZGtV
QAax9sTEU7eNuFeJgqltawZlu0/rFpy7ZPQKdKir+5MTXWzLwpZMzArjrEXbHgCm9KuLU7eNGMqu
6qMWq8uYH0cBCKKqQr/Bd+rq/ox8g5DTPOBUJr2ktC15akx0I6W5djcdg93V1EACDYtXcDZoFRh1
j1ZNccZYD7nhK6+8TC79QxADDihMuWZFO0BTTDWHviW3sutr+3de1CAMFLFbuGR8A8EEj6zOchVX
7+acWq9yK3VbZHnZdEyEw5LFgMnfL3QHD328+Q2ZULdFRvuhVaibr8jO2ipVhPwZ88kr1qRuk6yD
wOWqC7VmOxymCiRPe0L9cNrU7ZHVZOr6btJrFmJM5i6ORXWGWqz1e0jcHpmGzJuwjZizRJhjX/Xv
FjPccMdX7qPbIZu7WOZWT3Nmgu29UKU4kGIa/C672yFDuW4YqQ37TI3BcTI/oqX2qoRTtz9GKEtm
ta9DhpexORamPS1z46UST6jbHZs7CprFLegzGrTFgRbiQ1CXu18o4/ajOk4BrgrbISvl5ybUE9Ke
xvO83f5TIOeQFgxrT7T9syqGj0HveSauwo1qbNOpsh6yaA2qdLIQohiV33vtNp9KHaP8xYoBGWby
ty5JeID0uvALZdzmE2ad9WuPGRsv5/1g2/wxGWPi9zHd5tOKmaApmU2f2YY9NyH/tsn6k092RN3G
095Rs62k6LNcgkMbo4LvK+n5/ifxr+U1oDnxjArdZxjl+yufk5dQLX/6bdt5QlE57psFEP4sH4Aj
2s5ok3mli9RlU5hYXloQVfVZGU3FUdkqOpSFn0oxAVXLr0eiNsqgwq1sNqAL9hxDg/7utYTv5whd
QgUU6VqFUVibbXJ9ISZ6Lm3z4nXgLpECDTFmp9rCZsmW7HdKhz+Dnd8iUrjyOjCnerzvtmtqxWwG
NNZ3yvsPYP68hSq+trbT1eG5lGbfqjZbzPrQT+tpW1avojd1+RNqVjZDG60mm5aYPslEzg9hpJlX
cZq6mj522ZuJ2sVmCG2rwyDIka5KHf0+p2OasaqqCEQeJjN7UJwsbacTF13kuXXHOvMFkBVIAHXZ
tskHxrJ4voXoe70Rb9QAmAP9MjOE1dHDMJnMm2A8dXOLYZoB4xc/+DqWH6K5FPd8UbsfKIm6Q/y8
kQkvoxHnBFs+5XySh2bov3l9BHeMnzC913HCVcb74EdnuAZHZ35r6O7KvXdH9/NtV9EeSJ0Vffs5
ygX8euQXzFHHXJMi3LsKo/lZwKcYOhTgEcp36Rf5u2PxbKskycdRZwODDtUYLCYVISqGfkf+mtL8
q+MD/yhsO9U6Yzq0x3bum1TQ0I/jkLoIo3m1pU74YLK94N+Aj8vySd1qDP4zEfjG1Xe1Z1bbC1mv
jclwOtN9ktsS5KWm344T1WA+zJPqjmE2/32/8Ol5rIftpKM2emAmqLOV8/Fh7Culj6/OUKYLVflw
KOeke8rrCawNrB8qgJT0htOWYApRFOFAWxfz8742m+fpO34hnCJWdxWsN974TyDzz920+dUaqOMY
SgJZkajNm2zo8hTS8W3KJupXhqfUebU13dcO/N/bE+jwurTo3uVNfyuZvmKn7vR9FUN+DL5se8JU
8r2KpuDvcmnLn17X3R2/lxgQmUFMsD8F1fxTD/K4EEjS+63teIGJ5h2q1M3+VIYx9JajgeYHzIfc
Ag9eORe3x9mujVhFlSdPACFcyjJagEOrv/hsHdokv3qBfQdPdGxb+QwO+juGiQNM10XxjQDyCpaL
u9hhIOhMM9d1/lzMU31cq0ncDWQfDjpf7SNBJ+pYzL36tkNhg6SqT/KHhdvg1HGpzrXCBN4MAfsb
mcPbalLoI8pf/9Q8ifiU2Dh/BhBqeET/xTzKpdVdWu1hcdJC0S4toa36pV/6XB8wuxTPKVsAwT2S
KKkeF51Xxybm3ZTiIm2PutjHu2UdkyoNy6o5Rw2ER37/VV598H8dHHdTVtFX0VT2nXg2Y2xOORnj
bDdr8gJ1Pv7y+594+1JxN3PVFFIvyRKL56qgPwpiv3Wodh791hbOSdca1Mq9Fs9gW6KHsO1ZOq/J
vd/ijrENAFcwOTTiuWjJZwYmgMMUWq9cirupayIxxwCoKn8GojA5lWo/Y+Z08DsVt9S2IteJi0nI
55AGT3KYzhFTH73OxK20FVIEHMmCfO528tn0I6TQZk+3DJLFX79mqWEJuxrkczzRj41dHjSM1W/f
TgwyJzHpaTvK5wJRWa7Jt1kSr3oVd8tsSU2GeIiw9EC2xzoXfwc191zayRgQXQNs8Go6MTPNgfER
FLngYvQ7EuKcdtUN7ayEeJbJ0hzzCcM5a9fc8IFXjN6ts9E412tbcPG8CkCCw0bvYHXjfpfQLc1I
CA7HIUYXnqM9n845GFXBs0A//f5YXi/bGx7RLc7QmayoJePMgzWZz4uuw5TyfD+qZYeHqSN5o2b9
dlbF3UINqI/B5UAnAWHjqbfpAn3XEtIskT0mSdjch3LGyEQJuaPf/1lXPojLhrkGstu3xvLnzob/
k6Z+l0TR2W9p52UXII0jZdDzZwAtbcqS6d3OGq+slru1m0QKDDRA5+y5Z+snOxTf/p+zK1mSG9Wi
X6QIAQJJW2VmTVny0J7avSHcbhshoRHNX/9OvpULVzoj2HjhBUUi4F7uPQOKFF4oTgBYX+5/vDFH
oUqKuAS429dJFPoT3NW9zJRp7NZuBPoPSOIx8WST8xFKp196HvsRBuLfajflTDspMXjV70n2nEZl
cuOevATOV3a/q32JmkpBC5i1532J8goro/JJl+V8z1bbZ4b1+q5CunzXhKq7cd6unAP3YVvJsViT
BeKduuFPC6juma7Vz3hleUwmfaRm/ui1Td3KkdFpMm1yivMNFd03XWDJwQRx4rmbLuful0cuuxgc
FGKO8z2OQbbpL9Lda+AXB1wr5r1C/0kmpchjhmqUmow92dkPsR+7so9lWwyDiDuRT6l+Nmt13wzy
P78ld24Grou5gsq7yNE0S497mb5r+e4nhhm7ZaJqsv0eTQLFeUj95j2kCz8MXaVucA1et6imsVso
4lB6omPVYrukEV62TcHtlyLl7E262q8tYFynttrHEw7LlPXrPJ6RbPnJWMZuHWlCF3aFjiXPwY9V
x7Fh1V1ETeQXm91qzzS3VG17zHOySYagH0Zv97Blt54UVwKoq4NoaDHAFz0WeToU0LXaRHmEMQJe
LHII1/d7NCAh8NpebukH6PidomPNc0Ei+xcXdj2s3HQ3AvSViOnWfrQiYV2Wkch5kSanAWK9a1jc
+c3cyb3iUZFt3keeo8H0pDr2n5r83vCxW5QxoYYcBTQ38tBu04nTjT1avvgRWWK3KlNhy09gk12W
fJ0ObVRHRw47eq9Vccsyc8BEX9URVmVZqiwtw+CR1fHuObrzVlRD0w0zwW6JSQs/+Wol92lSf/eb
uvNW1LOGMkuZ4jIKgo+ypTlEEf0Io7Erijilu1FVgYvOiirMun26G+rC8xZ1pZeHfoRSSrvzXNkg
PAIpTlEpSfzcbWKX1cb7td20WLHmi/4Zz2I5dAr0TL81Zy9DLgqPIUo3NfaiaUp7CEdqMyEj7kf5
jF3BRUNJisvRYN3n7a+wgfDOGEWe+aHLZduaeQArr+G5DgOJMnH33w6xfb8b3lVcVDsPu6XhNE/H
zT7KOWnvoDl1SwrgysXoktliWumRQi4Fb2nyTxiR57W3X//8SS/P8VfST5fJVtoR4gnJTvOoquj7
Zg2bx26Qw4Naq9LvWnfpbEgRlj6EAVq+qg5AsDLOAqaE3yvLVV2MQLUlvA6inBFozQGvccdLdsvf
4tq6Xxbt1xRzQF8/XHoMrpcxg97wk2h2v3eWS2kLKOouAS8uez2EVc7SNBkM5j1LJK7goi4GiS4E
Ri8SKOXV5rDa0XPiTiSdOMeWES3P4fP2YyjLrxXlN14m19bbyV4lIAhsMJg1q5K3+1rez8R+/vM+
vza009wYd1k0XaFpzoCJO65LD9BNG/gh1mKXz2Yk+Jpl1NEcJqFfiQ6ONox+ek3c5bPRteG813CF
m1JYQsFasclaFe1Hv9GdKDrPdK/WoY3ykTRfUm6wy1nhBx2OXVJbN0F1YcbzNkc7YM2qUqlMJ5Hn
yXdFLnkydpCpmqMctgtdBs/3f/e1/ttvWS676JeDv/exGmy6RHlbxz/pEP5Mev7Jb2gnhg66TVLw
XEjeDbDBziCMbD43UTJ71RhRrXk58y0cAEoIe5pb1XJAesNzlY5+x9OlzA00EQPyIooIGh5FU4UH
UxR+PevY5Yu146JDqRqWc2n+i9ByMcbzBDlHHwDnlkQdI3m4R++gWH5OCShGXl/TZYvReSml6heS
jxFUkOLZoK6rEvngN7rzMZs+1ekWDSSvjDlEG6SESz/9nNgli7WQi6oY6TF0xH+kqvirhiyT36zF
yy3YUDT6+mKguYALDVSYgh/d5Fn5dKliyTDMmi0bzUk5hqe6Te7mtPAd3Dn1QZ2qsq8Uy4um+cT2
GizzcvzityjOse8YBN7mccEzxa4mWwfxrkMZ+uA3uBOSt3aFkFBiaB63ovmXVWHxQZHih9/gTlDe
exNvZTvRfAi29QFszvftuHp2LVw1TClD4FJmQvKtD7Y7ZvsAWg2jF9IbHb6XGzFiG+tLeIfkY9d8
nOMe3nKjHwhGuOSyotMQgCAjyWdVDQcFe+NsJ2rw+qDC5ZepXdbl2OFRa6r256oWnKDWT2JduAQz
KAvWYoeyR67Lmt/HQT0eWNL5FcqFSy5TVmlVkC7M6705joY+B1H5r89GFC65rIAgWkcbE+I23POC
J5/nevHcKc4BAlG571cu97xaYcR+iJWKPo3TKj/+eeavP7KEyy8DI04m0RKGgMJC6vi4sXHdQLdm
wT+q6Jsb1ZYrXFTh8sxMm86m2RX+Sq25PESsM3+ZsIab8d6aQwJN92wFDnoBCzYhFGY2MECGxEN4
Ajhy+867ojj9+ede7svf35Qidu66sIbuSh/Ve57A4fo+CcTXfkr8tK6FS3mD30vBplRueVf2a3+w
A4TfM9KQBL5PMmn8RC2FS3vrVkAWbZjuebM1K1SKFnGofdNu4fLemk6OnbXYb/W2/EyBQDlEVXEj
0lzC7Cur71LdmjlNt3glex6njXoTlRSqJpOipy2s+dM0tCX3yn2ES3wLsR5K03hHlYxvX2PNhwOB
V8mtdsAlvrz2O5xo3O1zr5NS7zmAevNp6fryh+4T8T0oh+JRxEuBzx72w6mddwJ1CKD5QD4JYEIJ
uKlXJiNcfpyiQ2Gh3Bvme/Qf2GVtNoTar7YgXOVIRdaxRfMkzKGFyQ+g4r5huhpuTPz//mSvLZ4T
tJeAxF08sz3fbKigoLkM2QpLjeex2NqjLMGo4p2QT8taNwcZ7SQzadkcKtLCGVKnVSasbNHip7bI
kiFgJ2ino5cKJOV+iIptuy+7kNVH2Qz10e/OcG/guW6pBek2X5mdTjZFX3sPN780XbjgiE53IlrK
GqM3qoAAQD/foQe0eM7deWCEwVDLcDXrBUVjDsNmsiJRnuHaBXMZqoLU7smSLxU6U42BojFcjPxm
7oL4giJIK7vhHgpI9Qw9vIcW//hdDy4mL932sdBpu+dztP3TGw0Ee+LHGhAu3gow9WRRpNlzWDl+
m9/tVfndbxs69ZCxTZch2S0u5qbuYUAjUI7OJpgs+y24C7gy4W46Tos9j6B0e06WrjtEw6Tu/WZ/
yT9+KVtMcm66TnZ7LqKRZrBLbU4bbW8hFaLXL2QXdlWNPW37HqOHlMtMFH0IFa7KLwNzKXFBE8qt
MGLL+1Hxj6Ul2zthbeC3F11SXMuTqKZBsuVN0ZqT2TQ0lqLRD/AtXGhhUJqobUg/50NE/qVkKI+t
Jn4C2MKFXqmqBIyuX9e8q+fyYBcj74FbVDcCxaWS8EqccLFXyGgYbYpxzYmo4rsVBGdzTHUYP5uK
l994TIenNVZAEqTj6PuLnPRQQpuvg4rolK8FLpt+mM5zuHlVTIQLukIxQ/eRVVMOrML0KBkhd7yy
fn184bLmWLQYASmjMacDgbexjuN7gh61X9rsIq+WjmyAbwibV030YMYPa9p5QWWEC7yyLKXj3kY2
t5X8L9Q/NbxY/U6Wi7qK6jWeJV5mecP3Oxh2Dtm4hD+9rjMXdBXMez9i5hao2nNcrV0G8JW+Me/L
hf7KxndhV1szlJxOxOZpNwx30HIZTwB8sAc2EvnUzJJ+i9U83/hjV27O34BQM8GjuMAPYXtCMl6n
8/vV2tKLoCdcCp1Jx27dRzbkspv2R+Db5wwein5gJeTRL2PKJlql270e8qqYfywyzPkgbqT415aF
vhyaNRWxbRz1+ayXzzxY/9Fp4BmsXArdWM3pTBps+cbaNi+p6I6Xa8fvqLpIqJZDeiII5iFP2/kw
8zDMwCv24+EIFwfVlMU0rB2mjrusPMc7oCQm6FK/HMFFOjFbBasalyEPyr2EDQTkBmGM/d7rxLrQ
QoDl2j3dZJd31XgXhLXJ4JjsZ+QkXBRVjKe+sOBy5WsZBw+2TOv7zVjPM+qCqFhAQC6jus+bhn4A
CeFQr+u3P6/KtcqMC5taOwVHIVQic0ateJBr/NAvM0JHe5CsfRcQfhrS+KtQS/FkRlWeowbgp22t
b/URrkR5F1i1FStKPsva5wkxWwdKi4nubZ/Q700BeRBYgSuSLYYt33RflJ5bwTncW7rDUTRJu7wh
1j637dCdmiYaPv55Sa9cHS7mCuJmbZUg1c1DoLiPczB+6YznG8BFXIXLVBJrxi63zecVBY6stc3i
FwlcwFXcctqnTdTmcJw+DmQEM+JW3efKkrgsuG2FrFFFKizJkny4I/jHa6ld+9mhi5OtNJBfCUH4
IXtbZVEQ3eJ7Xpu0eBkCOmaDlIu1y3HN9XcxC5sTI6DY+U3deQ9VvJX/T87zKZYk68DfG4rAzyZM
uEirqlzNZALS5suhasI4s1vjGbxc/XBgFUbkJ6zNhyJsnkU/zM+03T/5LYpzMGva2yLRvM6tJo9Q
cvxUr7fsAa59TafqBA+HupTx3uSlSP4BDU1l/aL/8pu2U2SpRC2BBtnaPEroxzlYn0uOHNxrbBdf
1QLVGmr05XLotJUmq7tSPXdLoP2uQhdjla5TFBoqTJ6sU3/QptwOa7h5hkUXXlUk7SYbmjZ5lMpv
gZZ7No3W7+y76Cpa0kIXCTPYK5acdhbYY0X0O79Vd05nK8cIpMfLqg/hA54on4eC3UhyLkO8kt27
4CrNIl0SvpkcTAfxd5sE/Mh39AksvLlvEGBf3+vMjalpOCdBMnTzuWbJF9UtOhtgNOm1IZlr4V5A
ziMIV27PPeM/0HJ9gnqa16OKuZGzLaN5KeCrfu5BbG4z1szm3952xC+PYm70rIRG+y+NlzM11LxV
skAeO7deUELmhs+m7DSfpLXnBEaAe6P/G4wMv/tsR6iKvQxFcZEWcz2lw7kO2i811e8HuHv6fU83
hjK7qxpmKe150pvNYDz/2Ff0BuLn9eSOuWDlYryobva8PQMcilZucaZho7O5q0hW8eWtBpXuDtYZ
nr/EObSyESGvosKeIRegD4wUPBOJ0V7lG+bG1DRMaxSetuk8MdX+E9e4GGbC/NRmmRtW2ZbOLWnw
FSzqWm/lVsl7Mq/F8c/755Ky/H7nMBe8DFLHNAcpmc5jtLE2a5eEHWLWLiojC20OdUz9qpnMRTJH
HI7UdR3aMwAlSdaSoMuo3JobSdPrdydzocxC1MFctftwDsUmP2hg086ma8jdmEAL/cbfuCAwXlkr
N+AGbdBMe6KWc7oacgCAD7ZMtAnyhUJLoEoLddcuMcsSuGQvmVTKTyaJuZEYpcxwrIQlT3yV3WlH
FegUrOWNH3UlIriBeACYsl/3mTwFqmCZ3Dng656SWsyNxIuJCkh7Y3BTwHZ1vzgiJX4RwbXtEAOD
dALB0KmAAHwyNnU2ghT451NxbVEu//9LS6LZ9nluYzqf033RY8ZiHZz7Kl5vlJCubFYX57xpLVQc
Qd/FzMUkMxCsi2fVxOxcrwnzSt+Y6+FRBbQL15rN51Xon1GMDG4EcfjPy/N/eONrJ8FJmYt6QJVK
2eEM7Y8CRo095Fw2GCl8K5A/nyCX2D1IIIwel62sD6Pq6rtwruWJtXX9489TuPaFnMQ6rkw9LfhK
Zw4XrD5JvgnZf/Ma2oVFVyB2j81m53NA1jxJ/ypj5VXRZi4quuz3MimjEVlMXb2D4jmb/ZRNGbkU
jH/ZsPDDbnSDBvGZ8+D9lsbfIsWOfsvhPHbrppAQlxtwFlCDFzFEWW1S/es3thOXUbFGlWLb+0u9
8Jtd39Ng9DzCrsuHgdLLNCYFearTGgndemJ1egOzdGXvufI3krDVNJvC1VPHJou75RAtzRe/FaEv
P2SFrnkRSYytJr1eajhQghLGc/85hwbKVyUjsHE8T03zldX8rFno11JhLqaYTWHQyTgNn4pp+5BG
wacYnot/XpMrOYprP6FbAZ7JGIRPCkaOD8GOzCHquuRNPYX8CGuH/eOf/86V7+qii9kYNu0ey/AJ
9mGZrOSbgPp5UzPXisJWVpQEbM4nmTY/SquPE6N+kAXmoovLYN24WJLwCWJgP0IYjW+D9KPOsvCy
VL/cK4HshGoUlkQ13Zu+pvwI/ps4+a03ezk4jif2IcXE+7p7p5PenODX5uejwFz3mUHKtuwlDyGp
NLxVbHqYNr9mBHMNaOCTk9ZJhaGTVR8Sxr8pEfqVFpkLLW6HaEYTJcK0mc1k2n4P8Ey6EbZf39/U
RRZXrEuUTlj4JJLqY2O6z0nr5wNOXQKHXiisMAZMm+3kcdbp/WC5F8aCupjlYWZBjPY4VqT41g7b
U9IIr+uQunhlgEzpbAjWg7bVKRkP8G+889nZ8N15ubOZLIMeme/lJqk+h9WebZ2fmB51ocp0g3Xa
oLEcQ6neNqbKNDNe71jqQpXVNhU86ob6bMO5y5J63Y97Ycuj35o4kW2HYvoyVSV9qqj6WAQbjGT2
ze9xSV2sclFQSP0Mmj6lk/xazunXpFq9IjJ1AcpT0i8rmy+nppdvmkUfRBP6bW0XFVy38ISfF2wT
OeE9NyoN6xQZ+623iwU2qao2BfXV86A7/aCShh2nkt16C1+5S1wssFFrFAYQ4npi6fR1NsNp7abV
755yscBJsusSohnVOR1YkrE6+rdbVq/cjbrw31JTIQNVk6dtDgA4mO73pfYc+rJUv8TKplylTuag
PF/45VGZQf/D6+S4gN6YtnUKkZjyvHQWF2x7qKfkk9/QzqHkMNySST/tTzOfWVaKYYVkJGTY/UZ3
nolrQCvJSVqeIbYI7pP53ou+96pbIEt4udpgrlWxlmVzxgECIzEEZJxl8EkZ/b6mCwQ14TIvVWjN
GdI0+4NQAA6L2bOkQ10o6Koqm3Jbtec4JFvGSv4uplCP8Vp2V3wPpNLa1GuzP5mei2yjc5hR7Ycm
oy4WdO/bmZZxvT/VrDtGtfzEfKm3UMN6+U178NaHTQTNOWDVV7lDANjCpdzvPnSBoKFNkrYFI+xp
GtfVHPhQxjAeLmfmtyFd/oicNW4rMpizDPg/AZTHy7D0S/Fp7BzT1QThQFTcnEsm4X7V2fWOgWR5
Y2Uuy/t7NYe6OPPFhhaWLml73rqu/bZUUfjX0E76g5rTW62tK+HiN/1QuKVFyc6a875s/5iyzqkO
vVpa1IWagwQVSojMNOe0rXUedXH4WPF+Ov35LP2/XvbK4rgQ33jk5boupjnD47Q+xmvd37E22u6U
2ciB8mg+qL4NZUb0OH7aRbLfL9jD35ZgGf9GX0D9TRHg5bGeAIGt5kJ8WwfUOAQZiuYebl0jxMVK
Ik805MNRaSvuIC7X3PiwV1bdBRCzYgrGFOv+hO7TcQvQShzWyk8qk7r44Y3pjUcLXOSSac+g6Hdf
jeTGUfp/9+G1RXcughIonBHGkO1ZB7iDD1rCRgoeVVP8UBLw6Q4jBNk4VBb74e2yWv0Qg5XWHYJA
roc5VdHJVhHKgnwsAwjDJaTMwIqzH5kh4VmqWd8Xag6PFQTe72MYwf499Un8hrAS/qg6TYejJBs+
DLmkNQ16kZ+XSRZ3cI4e8oGm5alG1/3xwqw5y76/1cC49q2cx7C0uip7i+UU9X/Dkp7DabrRVr42
8uX/f8lLYrjFT01nW+QlUfi+n8c1o2MaezU3hVvLrqJkY3hrAxsUBR+HGFUNlgZeDzTh1rAD1BrK
Vewmj9Y5OQbxoCA6hC/z56P9+roI14g6rMVEFFFNnjTzdojr/mknza1y2Ot3Kp56Lxedj4VYm6Dt
8kUI+x7mgssxRqZ1NhI6cH+e/5U/4dapUUreoVKr25zuAGjsdiwPom+Lk17D3e/jugXrTs37kowl
UBqizedtfJh24fVEhtT1ywUq2nAH5rqq85Xi2t7aWZ7Klfk9IYQr4lFW49rJ1XZ5zdvvVSfTLODL
Z791dy6nRLM42IK2zouw3h/VAjfmrlvlcaiHWzS7yyL8fv9Blu7l4ixtqsKZyzpHlzT8ECyL0Rmr
FnvWZQIFq6AUp62gwuuC4G61wpadHfo5rvOt2d4K/a/d/QR9uFusQMVTKLV2dT7s/HMatO9Zxbzy
c+EW4cNBwRnJJm1uY4vC4QBPN+qXKsI4+eXyByY1G5hOQLK1bZzV5fxEiPSDmkA+9+Xgow7nPl1Y
nY9tUaNrNldwLQi8XlzCtZhO4jAhDVK5nJOfWwL9mlkLvxqLcCv81TB3li66y6tNgjCR0urRTvAo
/vOper3IL9wi/0hjZnXQm3yEqELyFFFelAfo8MBjBC7O6gcsiCK/sOLW+QdIn8xb15jcmPA+HucP
3exX5xdunX+BFVAF9ESTV3X1DfyMv7ugvFVAu3Lfu3X+doHkVtcC1gbMj+kPRpTbx8oq22clDGX8
gqJb8EeaWklCgPpb7TIfErO/GZn0eyIJ13ca2DYIK27U5IRF6YGIqT51yXCr4n/l0nQr/hE8ydN6
tIjnMMQ9L4uEOXPc1smF313OB0Lj7n6rDblxAV37HM455rYNl72fG7A5SXuKq4VCeAWyuMToH38+
ElcSFLcXAB8/YqB6jBAZwAqHNnNGufJL37nbDGittNMkMfjFA/y5JhPMZcvEa2242w5oFpuuY9jh
GEi6ndKi/6+ORo3KL/UzyeJuV6BOY1YvltS5ocvBylhn0Vp/9Fl37vYFxnTZdFBbk89C/SiC7pMN
+hsJ1et7lLsl9qkPAKrbljrv+TL+JSDc86WHfrDKqooPWav75k0YJX7qVDx14thcz3IAFRufgWty
L9ZeH1MZFV5XBXdr7nPS7AIULlwVpf2hqX0gkbhlUf/61udu0X0Wa9ntW2fAgSqa41qwt6Iam5PX
93XL7mtjoMNaYeImpskxFV18quDfcSOQXZm6W3efdNobmk4m52v5huHNkqXD6AVN4W7VfSoiUkAW
weTtKh5bK4pMpcrvPYTS78vERDd7GLeyq/IF4Lk1XJ7qcXrvt+KXO/SXJ+i0TSVSE1LmTV/YzPTt
Ck8iP8dgkKJfDh6gRzZV8VLmbcfqA/QjgoMiu1euwH+rve/w05l2ovOhkZ8rvBN3M94Y+spd4Gpp
BKPUnYXgbS7GNQS/SXfyEe238WkJW/JOBQH5UUtTffX7BE64SuNUNHKbdN4mU/pAt10dwJCRXm9R
iGm//AaFVUbwatf5NMr2n2UbhztFyfY0Fqjmev0AtyDPZbkpvY46b7SE4KMt94PpSXT0G93BUY/S
JMNSK4zOt8e5XYvT2gvr98ByC/KbXdbO1kJBJXB+2/HpQdrdr6nP3Xo8EesoIwO0cQkNnYNRgmUB
rL787ni3Il9Bi7mZ403lSzr9XRX13RAXH/xW3Dm28WSmmEJLBmph/JO0w5uaNX/7Dc1e7kYZqW5M
tMHQS/IwmfYLNcF3v6GdkDqIXc5W9SrXk4XjS7TjCSf8BF/g8/Fy3h1b+062QfAcG3tcavs4k+6L
37ydA0qDJUQNDUNLQj/RXXRZGYR+KCHuluB7xOpZlFrlAUp2pxUSVxDx135CFdytwIOxPLWapsEz
D5t3OlpzOSV+mYBbIFcN9EZhhho8J7qL345bG79Vk/QLem6BnE6LqseuUPnUsvltUkTLqU+TyKvt
wV2FDVTzF7K1XEFhg1z0zHWY6ZB8+/NuuRKaXIGNQuP81AxT15MOiiwNov4tJxtMP+VGx/sJHOkj
SYNbL9vLJft7uYu7HkcQ85kTMi3Bc9UHmh/WoNXHVonxZ2JGcYdiW3O3dX1w2CNe+F3JruQGCeYm
1YB1P2/71P4MkmA84kEhbyAWr+SAruQGWWeiVjvhB5Humy3Uuxi2WX/+NNeGdg5yIVtedx2+Oxc/
RVG1R005vREEr3wHV3EjYhapSBOovElg7VOLrrvbyVg9GQN+oQHSI6shFP8E9q9fgZm7QhxCTmkz
jjZ4blbs4qS0UFzu9hs/58pSuUocRZTO2L2orZG1O8H08V03+CG5uSvEIdORlVC2SZ+neftUL+Wb
vdz88hxXdqOYFx00EMHLI7nFWbdsX0bJ/TaPK7oRLtsKr3rE3Cjcnlgsftbp4CeQw13JDUrRiBPw
M3qeGvtoNllnlJDwRn557VM6YXeKBrZwtcjnqqofjY2+blBE9jpQruaGLWI2zooFz1Dh+Y/A1Pue
ktHPe4K7khu8qOt+2Nf0eQzrnwWBAtWAeppfcuZKbkQGe5vKASGgg9B/YuZ/4nDyYxfz3xQ30q7X
w9Kkz1u5fSVB8X7uFr/0zNXbiMZRyzXk8lnvMJ7c2fxtG7i6cfX+34/qlWDiCm4A8xIJhUDyDPuW
Jt9IPN7NQBq/UeUUTk8aj4j7HiLsmWxieR8rHrzDFdc8bt0Ou/JKywjuqaoR0wH2ONEBgNkpS5Wc
h6ybq/G/CMqKH+OWVd9LsUcqo0Ul3k9lE6usqQUKOSpl008NyZm/gaaGXEbQVwbiOQs9GZWYw5iE
07ci6fY7dBigMw1K3Fs46AZTtpYXXlyCTDjrgnScsgJ7Jm9FtB+2gNKDAIQPFj0AJmVRUYDvvQzx
GVz+8uuaBAUcH5OZ31E40z+rOjD3AfxZH8WydJjSkvpBn7mrN9KBQ0mAuAeRq4In9V5asMMrv5Ds
6o1s3EL6bUjlM5+2Q7uINpsobpE/n/LX2wvcJT53cVNU02XiHWTUfw547T1qBm3OuFZvFG3Hhz//
mSv3lEuBtnAC530k5DPpw3uZmA8LcvobP+Ha2M7rQAsDR5V5SJ5liMZOYLYTj/rd8y5x0gpTJ2IH
C18+i4k9a8k/AWHhl6m69Gc5o0BjUps8G5LIjAUfAkJuqbleCkivHHaX/py0cRvi8KTPsoKq+sg2
dV/biRwau/vBJ7jLghb1bKe6L+TzKGwDYOeWl9t2q25y5Zu6NOhlh95TFYjkGVWZR7KX5NDOxI/a
yV3PJjpDWiuu9uR55PN2jCBGe+irtvd6O0Xu1MN2RYKy1fsZksD9YUVV8t7GkZ8QT+TOXSwySFI5
bud4WulZRnWZoeM93Si9vb7skcvYDusxSbqa8zNwY/sjkD/6YPR+C093bXSn/FCmEqAiVcXngM8f
YwNUUZHKwOugRi5hO4YdRFdwJQAFYDxbxCayUnE/pZ/IJWmPtQ6HXkzbGflWf7fYorpbpJ9TXuRy
tAcOWRsbE3ZeePxVNfousp1fwyByudllOHVFwyt2biGMt6WfGtne+Vzpkcu+JrtKhGgSemapTY9x
MbADyJZed2Pksq9nZg2B9hg9B+V0lhMIzGHsmTRHLvu6bIRsWCvoGZXl7WjTODqWzI9xinb8y1oV
PMnTtugtPe89GQ5rO5pMQobQK9ZFrhRK0qDPQWa5ntuoMH9DhWKxD8UeFqFXrhH9hvBAvQQ9aMPO
cYHaT6KzOqz84nTkAjyKuA26qN2x7KIbIKMA7amLdJnXbnQBHrDcgdxs061n4NPBDy1sfBz2avG7
XFww3zpTaGvDBOVcEaUziJQ9mYT/5TVzF8ynFoi47ybAZd5q+Fh39qEP509+YzupUTpviE8Jo+ee
FdFdEyBHnlN9C4565T53sXzJwiqoFY3ruRw3eqjo+CgD6xekIxfF1+hd7JOK6VkczMa6TKjBdyNe
yjy/dN3qicV8lyk9g6zzADwZDMrqW/jGK2viwvfSrY+TqhfibKb04zLKO5S8bgEbr43tNCLnuosr
1SzxmRTsHSruH/gW+wV+136rY40ZyiZdz0OgjDoMJb2IKvMNCuheO9FF7gmyETLEEU4QhNDGjn8p
J/PFa2gXfxWaRgktEYhimUIOfmwF/MOE9kvnXPxVKZLarPDkOXMq9J0K7fJOr+vk9S6KXMhV2VHG
mhaZXBsMFpT55A5ymH4Xi4u5Ugb6tIGd6Hla5zMZl4dt3/1uWxdy1e9cbOk20zMk3Na7IJrSt32y
hLcepVc2ugu2SsfVrtDiW8/dtvJDK1n5MYlZ4LnmThra7ylkU8X/OLuOJjl1dv2LqBISSLCFzj3R
47yhHIUACRBChF9/nzmr73DtM1W98cL20D0ovOkJZr42TrBDgpR3X+v5Ni2BaIu2CgelAb/pl6sr
wygzSk6ZIWh13LbXNxc6IMcV7PfUfNV8qq6g0tqTMVq+Md7423vfFLsuEq6ZypZdCSkfxsmDDAgh
h1u+OdviqlJLWgoO03SNPUnBWV78CR7I0U1TfLYFVmkPTwhwGaZrtcIXxdVl80FENt7d9t3FvwNG
mEZdlPKKIWAkO16QPUh1N6Fi2BZTNUxCRWrQy7XqeJ8Ful1y2E3cZmTLtghmVC28HxZ88dT29Jwm
i94XmKTedJDYFsXMwI2qZISXDhExdQ7VaK+FXt+C7L4mzP+/hcG2kDABYTvWoILDJSDdISSC/WxS
rl/YMto3foE/N78gSvjvdSXONgFEXMOrFSZ5lImyu4Zbvp91EiCGMHNTNcO2iLC0hz1sP4nwKtry
CzSHnoqC3ZThsS0grAl8MPQmCq/lXJNHljCTScf5G03jP18IbIsI8zRCWadenz6JZ5IGOhst+X7T
odriwayKOwDApvkKn7j6g27K6REqYVB2/e/HJ3/ePltImFhGIgY9TRAA7JaXLoSNQAYrzW7f1DTY
rUzbJ2XlzDNdlvrjf3/m633why37/8bDM0IVgG3jtW3C+LgEKF1VEBxIF4af4KG4PLmwR3v4vz/s
b2uzyQYXx9qlthEu1Ni/e9WYEqm6KRtkWzJ4z8sp7gyijJmSfGyH77Jbb4wDW1RaBR/WHj4VHm2D
psx9559Umtym5I7d/u8DHYuGQDgZck+05uMZZjt+j1rzNmo12wLTwijqRmAs/NVZDGWLCfTqIbnx
ICebyM4acPUw2JiuTdxCKy/EH3J+Y1/+bats4npMi24O+hBfPJyC3dy4YGchx3hTas+2ALSKiDQx
BLteS+BEpsBnI5nm55t2+ZYQbmcInTcwrLyigK1OSgRFNi598obQxF8CwBaANg8NAB1dM109MIfv
HQUaM2sq2+WhK4H1dNWNUCCMkP+9MwMXLEXMsbxqpV9c7LLCQ8D6tnf0GkH/p54dFjLVxnB/9WqI
M6AG6qyp+8+3Pfx1T/3Pw7s2bkSgJo8QIA0sB9P7eZxvi4tbarjHWdKwkx+vqZibPfTkW7Qoxc/b
vjj99xfXY9to4sfpamU0HIduTjBjhjj/bU/fHFdIQE+wSuynay8lz8nqdUaS2N749M2BbQtY1To3
+uuq+jGDSBYQJmn7FsXwdV/8KUyl/34z4zCmbQMG6RUN3OhAcCPfyahNTgsv6tsiyBabNq5rOXko
fV6ngD0YRn9PIb/NQ41twWkmlBXva2x32lVuH49kyQBEuc0Klm3RaU6nrnBF4a5BtLQPtDP+VLtY
vJFx/uUm3qLT0rQkCFLrdF1s12YzTV8qFb/ctCW3aLHXgM0LV/nrFJFzpb96udx2TregsCSqKY8J
na7ttLT54laarWy8TZaDbUFhAHUzHU54J4w0fk8Wp3ZRDAr6bW9lc5TC2tOgT3HxErpUVzNC7FjB
quG2q3eLDJtGSE4OvsbTwc47qHWweZ8MN5XjbAsCS+u0ngPyKu6dhB8Awn4QK7ltH24hYNjio6kr
vPOWarOvTPFkCCybb3rlWxBYZBSQX4S5q1IwxZbEmrw3bzz7L3fXFgWm47EOgL4ZrzCTmnPd2eY4
u6Heqam6rSfHtmCwOIpKJZ1yEBVJyGFA1/WomvjGtH0LBzPSkLlfE3cFuWG9K9b5U+hN+waO7W9v
ZxPzVs9Q0goyX9ERresTYLDNc0366jxIyt/6kL/cYVtgmBhbAwPO0F1p5U4mjD4torwt29vCwsZF
R80rAf7ahpZlzgY2q8nyxsP/UhFuYWEK5CYCt0bcjyoWd7P16X6aR/jkRTp5CR1UvWknSd4X81s1
6F/e1BYrBnUDCrYWxHhtZ2k+ctLsiVzV7qZjtoWL0SleQjh/22ulhrs5Tp5YZd5op/1lH22xYipq
Okoc2sbc0OgcTDByH0fa7XrgbN7IEP72Ea9//z95JUkANmgEBnZJSedfLYF+yDTi1GXWpG+lUX+p
x7fIqQRosZY61LFpX40/xqok+3Fg7a5SS3iWfGCneCHNbYnydrwZjFjjZpX1dVnbn6bqqz0nKLRu
WWu6jcDKeTi9S6igAArzwKfP9Y11J91G31SxAnKDaCYXXO4wq/oCe43ban269UBsa2Djizior/1s
X9KyAEqw2N/0QraBtxYBbTDzKa9dNdWZS2x1BBbpNmwD3UZeTWdhuqZrrmvQs/tZtPNeh0V322Ju
gy+iSpwWZaquvBIPnBDcDM0bB/fPNw7dhl4YFzPdrEJdkcZ+LwL7YQ2jm/DAdBt5Ow82S6CUuuLV
P4kAAslCz7cxfCAP9e/bQFeqjYDKUlcJicNs0VDb72T1xlXzt5ey6QqhcRCKQE/BJaqCr7WDgCza
mrfxxcEp+Pc3l04Hi1xdcGGL+kRle42a2xIRug20qilhutRCGdTZoYLZtTr3mvGn2w7QJi8egqXh
ZeJLVGjDAzGwmayG7jZnBroNteDPx5GIOnk1tJx3Y2dIZuR608iEbqMqM3CqBxoT5gmhKvYYWS25
1uaNjtBf9so2qBoGfG0AceerboJ539IiydC8v6lCo9uwurouWWecogtEcN05TtZ1py29DTFBtxjk
pU2mZizD5JL4obxzxk1notPbsg26jaW6XKK+AmjyYiE6lbdVzLKx9MEbaf3fXvvmiJrWhvUEh8HL
EKZ1PoTrbu7L29IwugUfL1IMoeBLcgla2GdXkfgad+42djjdOjANFvBLkJqSiwpY+VAE7GvAXX/j
btwc0sSFTZ8QoDx4Wb0ULZv2Tby+1Sz/cwZGt/jjpGysXVnBL5iBRQcB+64LDJn6Heji/rZl3cKQ
+y4M6rkk/OLmMdyFPV3ep7NNP/73FfYP/Or/N7LoFoLM1rVnsL8UFysGKr5GoRAvU5OSrBmpfO5I
NWa8bt3Rt/C+3sGF/GUpI//sQJn56YbeN4coHuWuaBp2iKtheidoQR4jqN4dVFSQD6FO66Pna5qP
oN6d0bwB0W8Fy+a/v/9fNv0WVBqXPox8X8eXmOnuoSMtux9aDtDdbY/n/45MAQlgwlPw+BJNxec+
aF/gz3tbLrBFIYcBdstrGnMJGpDZ16Sfc8nTtyT//rYxX9/X/5QGJklnIfo5vgBHpTGg6/maU27D
d6Hy5racYOse5WisZnQnYqieyuVLMibLXjTlWwK/fy486BaM3BLiCqPT9aLgrvGu7uV8hvH7LPN+
TAeWE6gZNIDM0y7/76V+XdI/HYTNPQEbhdG3ax9fpjRJd5g+LseSBfUO4DN1MMhQfvz35/zj+/aH
D9rCiUm41q6aoDRPmzH0L22UVDbvrAl3SWN13uqpyxYWty9SxyTauTmGN3kTtiNWcLAWi0lFtVMW
eHiocLr3Kp7l+7pe0meYSA1tFvWe4TxqAg+YdYKRALi0r/nsc0Ka8rFygTwCKz29bwB9O4/GQjXj
lZR0hf7oh7WK5L4t2/qo0fq0TZYwHx5TiLcdexaYDw1rg7u24W7KYsGqrG3U8ElScAveeDl/XoQt
INqALdWovlgvZjThPg7NvBfqLVm3v6zwFhDNrLcQQa35pcKpPgIyUh1iHbV7Xdvu3aCW6o3G4D86
cX9a4c2tUS5D1Zu0Q1QImo6cOz31O5Rur57CyaD2cEsynwAq6X+gjRXva1r+CmkdZaFemkxBUv04
lEtyE/yAbmUWq6gPawkHwsvQrj8H4AezQuPV3rRcW6Rm0LdgaUSWXqKRf5111gzujXv9L2u1FVlk
gawr3iBvJ4GB0pxRNidkgujWGiW5Jelt3CS6BW2C8slVWPQUS1WzPCjc0YgbnR/pFsfOIeYAzpwI
LzhL4jdsg4uDHeq3wB9/7sXRLY59HBcAqccwusRNmn4U6DVdWMX1XVSJdj9I2R6mLlkuIkqmm+YA
dAvhtsQv3Nd9dKmg43yJsFV3CeYlt1VTWxB3WPZLuTodXfo0shdlTJhZFaYvN23VrSLr0nJGlpix
i1lnYzILW/ZcTgn98N+PB/T7LyF3C+WGcnbXKGhPX1rCSxnlZbUu2LZT5wRhWVqRdny3Tp4PPxVU
FFOTwW5+BiaEVhOM4TOV0BjahytUb6suK+hgKv4kU8t8k9shHH0JgidPYACwtsMS1jn0MJroo/vn
CGZuhiHDbzn2qZwz6JGP60PF61j+AOykRldqlr5ncHxedWUeqJqavV1SepRLFAf7gbQIFrMf1Ulj
JJvsS+CvPruit0cYgtzReqlUJg2Yab4zMckjXcY7EG0A4Q9LBODUYVhxgrRifNeABfIcKlJEO7Kq
csrGoi4PKg1/SxWsP4tXMGQzuirrSeo+FWIuHlro+3zR8AR+7EtDDqXg62FaC139XobFtlkz86Z4
tAA6fdZJQoJjiXl68yjGAdsjG5D9aWxyVQVZzcL+MVW13Q2aVBlwdFjjpYa+rx1jjTKX9XcqVOVP
1fZdVvPmpavX6C7F76CzpHRz3gxhseNBXeV1NepnYWdRZtT24tBhOZ8IwID+IW2KGUb1sYkfm1gW
jwEk4k7NqMMgG1UIFP/aFMNprWfavcDYEWTTUqefgwrg+0RITqEGQT9EUpEfRUR/86VuL12l7Edo
3ck2Q+OYqBxOVPUOXpDxTnfDsLORGw9VIgeYyaiggCq1APXD+qH72A0NTXLalLO62jKl42kq4d78
mAYz7DxB+e+nU2WLmX3o264X+6A1+PlxiedXQevI1LkXXJ96xcMzFqDFtzQVbDrP3SQB4esmNH5c
pgQYVh8LmUzAiA91upR7XJtt5fLANIm5CxP8aMZU6/PVSvKktCQRdCQNPRSy1TIDiiAag50bplae
Xd2o8tHMoz0o7Pe7ZrHTYWTdcDe1ohM7MyiWxahHzM402nbPok4acogHmMQfTEoZP1TxnNpi1+kV
7YAMatxt92hEMCb3cV/05cexDlPz3SK78j8KJI4kN6Wp+xpfpG+CI9qGdDW5MpCkv/DIjM2BQkvJ
HjDplOybd16tT0FhEnVU8P/sPlO/1FN4x1pGpz5DR2X1kJPw3txRShp2N0PgXv1QqwzVXagG/FeN
VxI/N21FgmzBWsSHUsWGH9hg0+Q0mcImuSEF+ONZR5o2zv2wpMk9uOOp/CJgsmcPsMwEgDJp8QO7
VbcB0CPTHLniufBAThzgGsmnQ9l3kfoFNPYATwDUZl4+dgz78JiM3vNL23ZVh1agVug0dHKEXYZb
18o/1cko95UNigk2kbL3MGxPp4l/auAT233pl7junpNIx0hYCHy6H6Mx7NhpNZGYf0M6L/AYi02q
vzPRHMgz08DM7MKyqsqz42XnfrEUju33CYFg8pfapnNyYixWwQepow75YzuIOYG1S8WiPBFTV3zE
T5nxqetjiMVlEwsS86AEGcYjuDF83Ed6IOZ9I6J5vBchtjX4mzoQ+57ypfsEIPQYo9BsSmzjUZP0
2NVj2t+vTLrylFaV7j+TNaFQIo66QYa5tz0Z4cfOHeNnAayI+WmL6tWYtoU97bEKASI7NbNe5LWD
d1t44mWKxB2GkHOznudU+0nmdRxDT8aRGXTHrBsh/fIJyoWtO3Rj37E7istoifetaovqUit4M3/y
EeeAanKTcpoZM0FQKsPMA/4/Da4KfZ7xO1XPFibG7b5IiyE+Y7IcN18gsDaIS+lBxFe2jJtjM+H/
78y6tsUetK2kfy5oO5Amq8KatidkMdCC3MXGk+aEyZCazWFNk8HcLQ0W5iHgEVwFMlmPmh8Rh2BA
GqZKufPUjpP5JWpO+Ym2mGFlCggjmQ2WW7vrhroJf67WB+NRh2AZVJm1wi8ZL+NgJ4cQ6pY50W0/
fmupmMmTaUxtqgwXjZIABIekl2hQcTSQhgYxcc3WsEV8SmOtiu8YuU7BO9GH4XgxgFDOx0g3IrkL
69AnP6oWqh8fHLCn5lBx5orPLLQTvdci6t27qMIm/e1p4MW5hA1ET6B1QMPoO/gFzp4Y9CDIdTB+
NlkM69D+l/DeL2XGPGX2k6Dwcz+0YO7N97UjfL6beobaKGu8TOpvoxuL9CEJm6H8MuMg+DKLxDQU
H5JFFcGhKibKD1Qss7xTcCIN8p4tYVzuNI0YOBLBFBxrO/bxVdKasqc07HTHwd8DIXvYFVCgghQx
QSwhP9ZyJGqHD9J1vXs9HMOSFxGGQFNGDbVE7DF/ius7RUPYfecroFP+56r7of5Wmbhy39yqAoHq
DNoaH5I2qcv3rIXdzK+xUWxpdzYJ+BgfuGLoJO2d68LkDlB/bZ8pVLuG8qRBXEimHEM/15/Gsp+Z
PLlWLs2aKT6l/LOKWVTsMaFLtYIyCO/iOeOrVjEHgxXj4ShztAv8HU16VWQGqqACwbYoBjAWuXU2
DvfwF+HJsCuZidvoKEbvxi+DAuIxPkL3FlPmbIlgufW1GuPeLTkfPUw39FLAUTpLFiM9z7gJoUoB
P2E1HyGw1w71sQASSYY7xdMkMBc05kf2TD1YHlPO5pT33yptxq6D2nlYqktbvqJ/80iFjV6zJplE
DRNk3618l3hnRJmn8DYgx8oEdVeDVgAnnTPYQEt9EoEJ/e+YdFwcJ6qC7lii85Ts4pVbKMYKXSFf
mtVQxuoQtqKQDcYxULvb88qvy7HhU02/BEVphv08JtHvahUm/CW0Z/Wpm0PM4tCAzRunzBMN5pig
AxdW0bFBtpFcU0nJfBqCOJmXU7yG7JKAnrwgXE+6PhQ28OSDYbVc9zwNirg6SjrX0KIaAh/+SDQl
pygKo+qYxAjfe1Clh9jnqV+h3KNKElLofy4AdeZo0lHYEvVT8SS1NBjva+97OKmy5RyM1uzlNIJX
2I2goniAPY4psij7FXYQcMCCQLJOoiPIbxad7tLMqdgnLIGFUgY8RWqOQwA/T5GpSkECBVSl5wRm
TqbPkFRNkTkutaP0XQgRWBkcmCD9fNG8VdVzEA7gGkQxhG3nHEcXOmXwFDdp+V0GrLenRIlLmETt
uaRAAuOGTdsvU5cCRt4Pa612lVhoco7DwSb4t8EEA8RNSKy+Q3gcRq6rL4PygsSas8/OInI9wi1M
03dFt5L6DK0XbEAOnxOMNFwVO32cbdDjmyR1tI4nrN9cP688Hi7RoNVPjJsQDKtiPck2nn4LMZTj
kE3e+O6JgUA93omuXKpHBn/j+HGZ0dZ9WRj8/E4wPNOqzHxTxuARN2xZDm1RD+2vNAyD+NBIR5Iv
0SjG6SUe4Rj5Ukhtix8VvqvjWS3EWn4tnAg4gfPgWvLHVadVCw/2pnEEvxnhJitJo+DSOkQLzq8d
/BzmaNiqJWtJJOQ5QWf7UM0tnJMAtO3UkdZeDLgr5rp6hNOEDJBQQuS857BHUamG9czeJwm172NO
eh/mRGkbvIxtr7ppj5FEEXenV7WvYyoShGoHz4q0zG1qAobkbI3FzwJYedbnHHJA5IH7KVZnOq9x
m1EQko+rjqoXUWnZIdMXKOMObdVGKskmAtG4+yixpiuzukp0/0CLumnDbOTLyBGfA0sHLFwgq/Ue
1LJybPOqW5YMfx/ApKmJy/F5QIDA9QdHvsLOmRyU2bHFzt3PuFiCZwjyoHjX4ENcDbJ0t+JGo3ZF
uy4K5HvsWhDVBPhH03lIkENn8KReyEPo+gRj2CKNU3nHeQJj67z20OPY48HNqQbiZH5fii6d5vse
QaF/mlooc+2aEfLxz0gUFIEne704eQg04eLdCHEwfjCWj8mzTbtyOg6jKO6ixA0YV8fyiJRL1vCw
JXWqj/ByZOHjijQQYugU+6rdW/CMhv7s4zbueiTUr+29MvQB1Piq3v8epsqJ7xMwMR8nTpNfqE1x
mR3SRYMR6mkxj7sOnLCfC099rjBEPLgBoMAit0khI5Pj8mF+2VcTnID7YzSi89qfpe6gDBLMwcjG
/dhbXz6U0C6c3A6zWNfLXRCtCYNkw2jp+BSnw0SfIl4GX1Q/JbDdkSgMkpwtRtXJRxTGAH6NdScN
YJRTtAiRV4HlUDnS6KxG8a6MjAPK2qXuvpwZ+TYwSId1+VwFFS121HdB+Gq8AEvRz9B4DaZdwGYz
1lm9ToW/7+epmlXmCmSyIwZdpKH7YZZF9xU6jsm0r3Ei4ncJBP3GS9qLKW5yDHvcruq7ZcwiuEZA
Pingfs07A/oiRbXbNf5by+IwPC4JLTA1E3Ngg4+4ZDW3KF2DetmvZQhaB+Sc6RzFWQ81ufHI6zIu
75fZMnaaxjQZf0EXW5oyc1Jj2jKsGEzEL0Nc1fZOg79EU9A1RkTSAv0GYesW4REtggtvmjpHBdSF
+2Qa451hktGdrcn8RU1JcBToLT2acQmCXQC9pyNa7+xXr6GgenDA4Nxjr/BrlNQpxk9uCXLnO3bW
bPHv4aDTvowirucMwPMU1Rr6mC4LI2OXjADX2abveRTNmEKY7herBjahsw6wSW/nNZtlyp8TjxIL
KQn4AiGqwqPCTQtLqxVSWcNUPw3M4oafi5VdVKvtFadrgJDNOtfoc6fruQYGKududci+J3+Kiesz
Nds4C5ZE57BjtMeq83IXxutwGlj8KstVTJdK4YJKQt/mnW7j+zBEvyYsuwoJGwy2kqiwkClYyV4M
NsxAnqjzhLIpj+XQHr2Pui+DH3BpAQK+qwoR7gEa5kgRjMhYMn2yLq1RlkXy1DlU3GszkH1Z4c4Y
qVjz2vEpS9ooRZcf/Q5X8Y+s9A5bDg6auCiKfYD2CcU7CIqDq4lFxdS68xLMP1z0T9YoUbBpge+j
2nrOw3ko8P4lDYdc166/JkgRUAVE4+++5+GHrsH1AQcD/6VphynvI8ufuO2qDxWrirOWtrhUSW9w
n/QDJJR6nusqlPtFMcDsQq7lHvaTSJvKtA9Ok3LjbukrpHRQLnFfx6VKMnjgVNcKCJH3sJ/GfIIz
eUgKqk91hyQQBl7zGuVxoAuwK1A2L0AdHXvv+JVC6KPLYrT+jrL1nGSCMQd55CJKNHDG8fw96i0S
YBS30RP0hRSqfzF3v2DCRk5DFCzvIjjIH1spfA3v1BUvTap4J6ue7BvWdz+Mn5LrCJukF1jFUOx8
qjBL4Wgkl9gMhz6WIEhXXXSKK6n3YDVjo1ttTo2yC7TRUjcdNFTWyoz0RflLNlo9VimTn9up5hn1
gdZ7Vobtx8YU83KodTXwiyJtfVDa8XEXRo15iaXsnruoib8VYad+ezkHT3biSMzSJPmwQpOX3aPN
WD566ICfJ1qmQTa31bRrAKIts6Ue26PCDOibwz3Yn/iKLteuKmVxrOJihkF815Ayh8LWcirSUJb7
lgTBlAlSV+Gua6HpmSWDXyw6R9VodjXC1x5qXEv4ZdAz4nKmmoVcw0is7iONHbQR0tgHat+gjhn2
qNajKBvWtHxgq5D3LOT1uJ/Qx0MPSS8/CFn0F8j/l/c8ACofa4cSEWWlRz8BcTLYO5HYF8DdQcay
IzRpfheqqrucIIeCbh6dOazpXFRmUJManmSIFNOt1XhZRtrYzIRJLx8wDOvqhxXpr9zXLpKP0Ogx
6W6VPZpVqkF+kScI9d84n8UZCL/2QHlgfxeO2BUtz6m4wCOwFJlBrhrn2B2VzBu0Y6ucwrzykYkJ
x2jymnQ7EcaNyRobTBC8m2NhMyvSFAy+QXR618PHrT83AtFvrzXrX9njnUIGqePnkvYDvw+sS34S
oUyZ89oioQ2rWX8hXSSwizEAIHtAYZCmCKxqu2+SxX1Fjjd8Kta0+NX2FrpLYRJISPJNEVLjcjQe
rpIzqsx88akfcVgG8lm10/iASyH8Zvty+mUxlXuaEriQZwS2V3ofTKu7n1CsXaZSlj944+LvSNnE
J0O0QE0mjQ+uC2jqv8sC+VtGu2ipdhJ50oNfh3LNo5ml11AOFJe5G+i7GjqhkJHH/i+z1TfySpGB
lHlfGTocYIa1moMcIt+eedjqSx++tkAEPizN8AjjkHdqNDWavmxyBktV8UklMmp2Mh5hWEjjoY7z
cep9++BiUoPUJTo4Wz8Ns8DNlkS4/57WdSyCzzOyuktsZ7evwULgu5XMaLgCpFqne0A73Av4LJA7
INGcxNAMKmT6vGLUekLHA7UZLkVSoDGUNO1d7wjpc2GW4CRgtYcLuu05/VTKLn1c6dy+b0PAv3er
cIXNI0gz2Z3roa0+IhzMQ//SQDzxh3NAzM8kGaJ9sGjzjrko+Ar7LnFsbeLUdewZ0j+o9tXDaZmU
+gghPOZ3BPXs8wTW069qrZv6BHDdOuZ2RmvvwDX832Gs2ugvDYSYH+HibB46AfvffRG3pd2jZ8F9
blCDyItEU3484SfSCwW4yByZCHm1i7htsU5E9TKfE2K7PefwKsxLIkrUHEB7uJ2zEXt+dSMpMzy7
7DNRmvWRaHAx4BUSeKiusBkhqwWryVwnWU3fVDxAQLJfmohmvI+SI4msQwNlWZCER8MEN0N4X0wC
vVlZ7kq6BOtesVm2F7U2OKk1kBr0jPcm+T5mrjqrFAO+ybiQnCle3bdgnNB5b5CY3KcMDqeHgnTD
chZ13UZnk0bisx1bXz8JrqjJxno1OBCIbLw/o3lQ1nsoyHt/WoPZ8zwadXItynmBQy0EZdDV5t6H
j8i9FocqwbsyT/xMFEq4yk+7oocX0ZzTok3Tk3Sy/hQpUnbPqQvL4FksIV1yJOjtfAyGDmT6ehHh
0+hN9a12KwrpWC1oZxqkSRithFH4oykFMhAQgwe5D10HM0diLRshjxvFDjWtJ/NO9Uo8dlXgv1s3
KkCp6zbdo8JDYwUaTF0Dxa6y+Rb7iu3EOlZQ6kwWX+4MR2ZgUZi1hySdyqOFb7uAvmgc/Fi9EPfo
SCT8uLB+OWMEoqsfrLPknbdSoxayhb7rCGQHn0TJyBktyKeymdhjKMl6AYQfb7ZdWpi0W1oINBuN
LtnRDDPAqv/H0Xktx41jYfiJWMUEhluSnSR1qy3JsuwblsYBzGAGwaffT3s3tZ5ZWd0kcM4fu3KR
P/u4MVViO956IZS08lO33ORpd4ka+JhJjjjYwzS+Fb3ST71f+WzpeuuGTGxC2icrJHV+oOsrzph6
R0UHplr602DWmit5YTFL+tqNDgqgMk5a5ZDkQlFXf4XYruZkYrJsE99r55eiaxSgpKvbk3Ka/U/h
LZDCTYET79a76zgf4njt0AUNHP2gvBHThSgJZQd1sxjWbHcgRSCZRekXGUWQaj2gwYyrcx3YUZCC
jnrtsfaLVmedHZRxqqUtsmDSAZSHCYxKAgI+18SxNSeq53fxTUTWllpU7PzevLpe2THoYztW9qjC
A2cWM49t5DFwu7hKrJjQGjYH3BKJLFQ7X/auN0PWKVNESdOsqs3aAfEaXvu+voSLFzyDW4usoo/h
FuU+z4lbhu/B7IJXRay5SWyXefsurRkDa73FDaNeFf8/P82v6kzANn79KmhAEgoX5JBox5tPXkc1
S9JOXnPYhGh/5ksxk/S6sPQX1Eoc6bsfX5ZRmV/CXoTIwhYCIdUjI/dhKUtOAnrQI/teEAPw1ux7
PSUTPS8vFn0m/m2IyP1hWdfSyxTUBLGiOXtgOiBO7k9qA8VNefHCLpl6bP4JTJp5UXIwSwamzz3g
LuB/ydzb/XyxZRN+yriou3+71+sqYb0ELbB7xYfUqVU+5qNXuWnX+dRZVXlh7fchkHl9GpW1DkzI
c/yESn++54vMi0PQlVGUlWjW5mwL43pPx3yQLxsNsWtq9jB/g1gb//ZOaEi3qZzqLBqnOnHPczPJ
oX1owcUoS2Zr/GIW1uK51DxTyQhWKh6LQRfTgylD6hC6CpzhvMi43Q5NZZrPAbD7IFVefmg/WH/i
3TN/DIvNAwA8T51ntretcVyPUTXao2OdD/7zwmpz4dUqdWY8f2jSbqT4mO2mCb2HBqnS9OYofw5O
Qaua/vIljqdRRuX61vnIAh4hsLr4l9l2BzJuZPrmwBjbv30/mt/jXrjyqO3Veask7JgsB+eCcCF4
XLST/2HhEdNp27+KAGBKzN85GHkKZLTRTkZXdwgvHAzsvbkyTyKYostK5+xbpPWzmws/a4Vfr2cG
BJVUriFP2BnmP7HapvUqcyjCQxfI/bH2A/cSDd74NOtWnAo72vsUWK4QYL7EXmVD3m4XxRcNQIrh
8dKGExcc01w5Je3mj8AOwKWkbWKROCGsd/8UA6RKslqQM3NZrf9IWXZKjnp6EZUs83fTDFvI4zWF
KpPWuHLw6GG+Cmsr/7V+zBAssOYLQi98WJZQlvraz92gzmqO6tfNKuA4KZ/+vnG1cRlPewmAufnw
wEPUkWUfOy/G8rCyFJZ9WHtXHRwbrqzijOGg85gMvagID55ry4e9X7qj9vjxjj0Xx6lUYH5xzSXT
QvIkXRgVR2BhMpd1uJYDZiI1vNR1zCaGHwrmfbTza18qRt613ubPtaqHLB+F4FaxmjbpI3c/5uU0
EXahZE4YbOyeddit7+G2LKRHj5wheE3Cq27D/uyZvPPhdsrgmQ0MuhvSLO0aMQIC5NL7OVF0dZxb
Kb8hHIiyOQh1tvVC/1isyWQujPPLEFrNc0uuTQrMqc5FmFvvvO2oRW3CDhLQMOe05KN90BMAAneh
PDUedUvIPnLWkojkurRtS97Ldu8Y4QxOj0AXn44zUOMuIsXqVi63sUXuGeXMvakDtXV2JzAAOjwp
DPI6NwES3Vg554nSrNEfE6LIMMfGvpeZdnhZEYVkrkfxr9hCcW5Vvp19BzK264x5Ytkwx4034r4K
qzyjSBKXpvlKA7ba/RTIrnmaGxEfuqH63SHGS/lPKXfux7xMFlU7OjGqNJmKt/heV8J+16VyM4hJ
+xlQt7n1Zev85mH3st0vVOp5a55nm7JhOaggTZRX2GSJ7/khr9fq05Nghl5ry/NUOkUWyp1+Rm1Z
n6jNcgDN8tMxQXsi3zY6rhFyLJ4L/09IhflSHHaSjWRWBWHzrQjL+QgiDS2ab1vmjeFCVaUJraTM
1/+W1QKaqZb9Mij/DwP330Hq4GUQgcmWoLNvWwVnpcHp32xphyD5tZuV1hZfoni0bpMePoNe9Yd6
KGBXZB4fTdNaH/vocdFwn/tvIAvTCdCqfiCovTiiORy4yE311/VndQaHDL414/w2hU353tgB+XkL
MwDepClP9ryuH7G4RS90IYbZPoJHHK0gbpO6GGM3UcrQmoPiJss753eIKIfPcxXZHo8t8pXCBOGh
28d6TBGydEmsxarTAvFEwWWPaSEbalRNwzbL+2aVP92qHZ1PikK9rX5wQrsL/IMkhDNdir1ovZOe
Fy7COrDgY+6DqWz51C6T61lHE2CqApWaZ7kLXoBWrD/WPd66M2Ob2V6BUisFWWVGP/5eTKv/W9RG
Fc/kb4fDQTmRGf+VxtvnOtl0LfqsmIrBve4xvtfPqBxs9cDHXTW/hYuSAJp77ItnF0+/97SPbZ35
cm3dH8Zz9uHBrZ22GRJv1sXwEmMmG7n2Vodb0qbmSn+Pl7EY/kaWDgaTdH3pjKh5+QOmDbsrdYJN
eCnSxa8kmK5x4l/L3DBD+2Ekb9CftXMY1y7/f6t5dXDDeX4r9FK2CZWlo3XI16EyKaBuyGhJQD+5
OElHGjAS0l65xacZah/OK7f8oLmVMh/ev9qVmZEajps2LZvdvNuYuMdvcRnp4uhxNdpp3Az9FVDF
Rc5Q53X/b0W81731lTDdi0Myw5jGJRf/RkyLHquk5GWtntTUD20aO/5esndCY/kJ13LXPdMUsvNJ
yx20NqkNgHXaaGeEavB8FDMPcez55one+Fx+zJYy0TPTll2+Gy32PtkXv9fvZTfwMLku1JNz8Ix2
f0K8Rs4dJUot/xXR3P1bQoTYB0+hUy+zVdCo+yAUCMNFjYvjEaFd7Nad0WeWhykqrLdY85SUyejX
xWAjTCjDOqfSV4ghkdZSdkTvzSW4MSncWHDTqIiW7XUuIGeyckL0ZNFSis4XKa2atxba187t5Z+j
ewR8B/g85YunrSnIdZqCHOkD9/48HgiZtqjkElan/8ZASpGbGGvcxo55jILYLR241sGUuZ5KyD+S
6eUPr7JgxNNZepF1aftiitqs6lGbPTQuiqP6/8UD+TU2onXOyH1Gc5lGa2pVRsRU1NymbdziU1hU
UT9cyPmSjEWkI++//HVpZaptr1Vo0KhAZDCmolN/L4C2vG8b2RX9kG1TuAR5Mq9iZPwNnF3cSFyJ
l78tP77MbJ9PaE1EjmCgTyxLbk+T49Hz+chOyrabdG5n5B9hhBDT0VuDckf+Uyggi0fyqKQaj1u5
goEttgya6wAf1vyGwOr2HxMHlvhXObMNMRmUjS7ts40B1G+ZFUKkcnBbNaUL2UwpQ+QcdifoOnan
YrZmLZE/WKANp5YvUzYXzhMWOPIIlbt/2HIN+8yb6BurXyALjFa3yHbD1s4iQk32/wJHBttnEy5F
DcNtgua/DURgGY6l58ni2EclpV/p5Ip9uModAhtjcLDa2QY80J52ucbeS78TCgkBv85DCh8q2Yx2
fgXsoBX2hESjKPsH3l+HB96+JlqzaDbjFVE6BRiOYDVTR+7SMCKieRHsJ8bjnOCTbpv+P17myr/a
s1sOyaA97R+dai54+2uydNPVmaJkm+b4nyzs8nNl/tlmeK5C0ENOxGncylPvy715yYOJ63q3yRvj
MAmqC+RWK17rqFzyZ20363yly3w1D1XVE3NHzUWbIVkXh4rHjdlkHaI/RVzVcbJ51cArKhkrGBmH
2XpvObPVgd+/WQ4lyugmQ5bkHZzA3pdb7gPofApJp9kvFF/un8Hb9ghoAQIVWFtH/pOApGbngNrw
TnkwIrhyVNy8RH0ZE/W2UeMcZGtju+MVqLH5KBDZLM8x64VJIUbD4VooMqKPxuP9PfQxJHDiLdve
u+lQuKF412rW3iF27G1K2B/2Z6OU3lWy4u/Y06oCf71bqF7EEYqZBJ3KM8IwkGzD4+AOy5bmeZMX
Z7UDYSV2YQg24uXBx6nc7WWQlvZ/2Dqwt0+bHHInMwsLOeDoat4311np4u7F2P1cnVidZo1izZNB
eIm9GdhPIC1N3bohiSlybV4lgIyKF70MQbBj4k7SmHtsz5SKkcyJvQjJOuABcN/yWoAS9Y3VEBVQ
NffJj4bgeWLaZWgp5mU7ICRrH+q6DPdLsDbjBfV68FvEm10cEGzYH24Qrq+Sb3ZKCz2YJ1DuADFo
aI8vIxqB8E8ANv9fnvO2nLe6012GYRZkMLQZBS8h7Lv/gChh/eaXvgHkbzv6IxZhrzddW1X9WNWF
Ytrw2uXT72Nvu9lb3P+Cy9v+tHnY1mnc54WfqMX3YfUkNhEL8Wqq43yN0mqtipaLg8gbYEb+cWES
hmriy5JJuVvNtW+i4NDJdj1RxLpVhAJoYAj760VWbgwbYvrxV6HnfU0n6HTuirWXIVCoW7+706r+
NhCFf5SWan+luWz4ZSxcB98qMqvyx3GsrZE0FWuNjzkM+XhAN7n3WdxNLYOJ9oruJkypeWxLQJQj
bq/KegnQd3QJOpDxPyi5L5nxF1w/JdumFhD9reih7GppjzlMjKy8VJe00KXCeLEiay3yai5UYefP
ALhYvRLkrvX0jxAw6RwKpCwMW3a8xHVGC2brnKx+tNwPW+VqeOetCvWX/QGASw8kvT7HwNhjwhfX
hn+nuK//Kx01ODxD+1Icw133wSMaMq7qkmyRWxDXQ5juluOeu3GoJlyVAAvzpPpva+AOgJsjUoXy
ThmLL18AqoIXINha/gkmdgp7qdYP1c3WN8ylW5c6AecDjqll4uy3aMF5kZxd3/x8k2EahquIDsFW
1KhOw8Hyy0fd9F7zo/b7juNSFpY4axaw8BxHQEbHMAAeOaLwKpdM2hqJSmsi4V+EHND4hE1lm9eB
P93GhGAgn3Mp9LvITAdiIsSYeVIO7lu7Ae5up8Ztdy+rsezd5Uzcw8FHlcRztbe6TQvShIFntRsj
XEnESn3Jc2HqIv/ViKYSTwBCax6lQZ9HPoVrch8O3hCE4hpJRuNnQsTGS6tKz4eEHgfOpaWKp4c5
Mvqtp1KUVGjhTvT1DS2sg4LiPLVmkZew5aQ/r2aZNKmZCPggODiHHnszEVOPfNSuXxW3Epr2zjf8
erIHqPwQVOP5Bx33Pn+NVa9jpveS3yIo2/gSLHn3Gm86fLPjIP7hDjzJKbl7tvXPbH3BP4su/+vO
3vgrstdQHTcYrDUpiOiTh2YHOk4txrLgt8vZR8fgEheL9RLpQOyHtS2m4d3H028dm62b8z8dY0b4
Y+/F+m2UbvNoMeq8TH00oEGpR76vJhcGjmFZwsS2/GoCOA7NxFO/NHQO3/2ha+zn1UGH+tTks/XU
tyhauDk7c+stxirE2VVd34a5gFNB+Ynfqi2a5iBCqyABoJl3AVvuSO+tQzd3Uc4cyHvXjkWq2RKS
nmV6TTTVmOexQ9+5dtbwQc7TFCeNdIvn3mks+06fu11kezWrn2wmEgHA4DN1KUAcOrrbZiQcjuip
Bt1SXRWpHfkbh1jnxnmC5tHljIqK/WdgHIVcS0zLl1revTfTZMtvtNGN6jUiebW6jEUzfM3+vCrJ
bjzgJbN64mUL5hLptYvA71Qw/bdzEuZmR/sCVvnKRhKrwzC66813O3GVfT5cYuYFhBax5XovKFo2
GiTacZre98ZFXhnqoG3eaJewu0MpNxQ7DhwMiKDOJ3mzSXF9rh27EzAMFGwf6W9ro3PXr6J8QsRX
ARCvw5z/g1Ko5p9D3PTqLSfMWyQMUjPfwN5O1xxA1j8igZ8joMd14Q+nWQ2nEZ089de0OrEiq3nV
lwZl70u1IN489m6fNxnUsJF3Z8+hugsLMeathQzrT3XrsJsnnnJt/bJbC489PbTzjEmCm09cIbj5
JbrSRahY8VbhkRdTkHT5Pg9Xb92K9uzXe7FDsMxoOcHI99OkrPbYoPG5DJqjIqmwW6wpg+p8mwgn
fxijCU2QUvJbHE7qYV5dYpBjK0ANZBnUUyNcizgIYmivEv4rVYtF5Okw5p73wURhgjS0fOVd/F3s
/6qet+hN7015bTZ3+DXhOJFJpYiiS1nXtbnOcxygr+DqmFOIWJR/vaF/+3GBHdKHlhr6ix5LFAjz
oMK7yHeLiRvpz800ffnfSCf6KdxmG3vS7G32GQW/GI+x3sMqRcfhtmn3hfI8gGXm4Dh5sZ98kmfX
v1EsRJj6q3a6dClnatWGanwZlOUXzJvGN3EmFFdXigxMF/d12VEh8CbOrGqh/Q/pRJu2s3LrAz98
8KEbhsB79Aarjy8TVXpNhhuMIMK8Zgf/zVO9/JK7mQ/ovHAjULylxkPvtOz2ftO669GVU89AaG3P
YlijYyWr2qTrsozAkw6HVaYGez4N+6T+MGHVh1XU+kn4Tkt9dbVQPO+GT4sE11R4Dn7pWFU8kH39
sOR7rzJ/mtu7U+V9e2pKUz9DjbTnwtnaZ3pMvQNnmQvnuJn1ODILJVW8x2fRV+bOpzwvB0bCpkdN
EthzyoaLutTr5XGR8AXfei6bkS+QTO5XeyPMyY/7JUNSQSDrJhfEqv4Yo+hWdTgCC+6a+2KafDgR
NV59scufovc393s1OrPjnzQmIvdjHKtSP8aVbp7cyRavbhFEP3KUbzLFYpSvSURr3DGMdzklY1u5
fzfUUXtix6u+FkLpc+PViGBaSiVO3fgFG9RN+9i0SyT57Efvt6fqQB0hV/EOQG83bbp2zVpc5I5+
onVc2Z/tXMQeI4E7M8FK/4lvjDFgG3OEVbUzPOSx7d9yIqp5vXrfmo8Cc87zVpj5yv/JB7ItIk2I
INhfsR7iaa2jsXbSvFjs8y5QGx1kU1sqHdHL7afQ4a6I9klepLa2pGf9OiMfn15VPVLDWDTBal7C
qANo2APpqaQeQ8vcEMyiC2fos74Hqwcdrsf1667f1ckhRGc+QXSZ7dBxJdp/bXtxaRNE6VSnABNo
DLXnNXs2s+eaZ3BhxGocLIPoD9butPrWLg53xY6vR502u/OtbIAdLV4glwi4WqyYxSKB3BsYLCs7
tuKHvCryEbFPw3YUozgSj+G8wJB+ddeeOQYRZs1dn7NgarXe2ef9z7ifAhxH/kpVXGP58j1A3PZg
h9ZwF4s1+wd/H5VzY9xc8sxRSOR/2GVtAQvaVnQI9ca0zEMbnQeeCeY2BuwiFayP0GIOwW4Znq7F
JG0YqPG+d7rIAfM2ZwD5nmSOogNt7SuTyrrw35YSS0ajurcinkLrQfdsfIcpdobvvq+2jANFvo0r
Ph2gwaVk/C73OCBLD0qqSNBpcxAAJ3KK25AANy9yGLpg5dcD37HzabOYHIrFF+LIVYlWQSIbgvOq
maSTUdcoT+g9bffrysAapNym2/TUIaqojg4iEHN3lmFyIE3aJT5+ncPRnkBL2lEiGlQMKV4SpzjI
vQqCu96whid90G/Bc9yKcH9GyFfoC7oI3yTG5q26Vryq7cMaisk/G9mX7H72pv1TrOgF++tiOXCZ
UUqgjgLCVSd2nUc/YxX5wZ045MnnpbYKF6eRamQWFDbZgsuW10E6cyh06djP2EySAe3b8M3M3L0c
/bJBhJU2Lc9TOnGBQEYs+VwMcWo8xLZP8TKMAhEtYLb1nX939S8brmMSjL3oqR2Vyq8k0TX5QXeb
fPeWrvjEHQbc7RdCUzE0GgF8G/t+tLzDxvrdY6tDSB9gSmSbyFkHdNneMB17mw06WbFMueCqaACy
GnU8YNE0fXcx7fTHdgpL+9RF4fpXFn18LIJ96s+zx76QkGBrjiGqTwk7syy3Qc1Le9xXE40v3b7U
FqKXUhZxkhf9WBzWuKt/W5D4060rZDQdfD82pyC0tEm0agorqb5cBszLrTyavCwxj+BVToMtiP6g
M/NfhrwvnwoVwoCSz8ZmG9G+ew73fTbHkVFiS3HJ2P0bvC0fvSVDGxS+7dwqkc3q5edF9W1+86zd
/jJ7zp2HoNxGLXb1d226n0pP5XPXdaEhzTkQb6InJ5Yd3Y6qJ1dgmrzqCXLiL2Vx+Lz2rghfxy8Z
FwQdHPKDD6LdHt1K7NBR1rZfeZAcJula7+dpEvm92ZFWvrYs7HefSxcNAba6LBfTtj+5VVmHxwia
+xfD1uykbscpWibonPcfNi3LF0XHnvjtkuOyvJA3OamjjZZDPkd11Da3XfVreQkx+H3XdSxe7akL
Z+AndujT2pbV3ZVxCKtY1SsFd35c5jKVtQzNs2X1HXa/EEl0qrepdX74g9+v4Pt6bv7Guuyr/3q0
Z9FZBMiKAwDnkn+1a3X9CsEqtg9ZbRqQC5xqypDcTt4fl1/s7rbuhATKAlg77ihB8Sp5S++8Ycvd
uzv7md5eYMTW9liR9vYvAr+DSxowyV2IouxFndaj+2tF4J6FhfaiW4cC8A2ZOg/Z5NacakCoTf86
LWpWb1s0VesTQ3i+XpCqVZqwFIF5oq76W+x1NN1jkoC6IwxAmVOUR5Z14GbEpWicyL5G/ez+JqdW
DQ8hGAXC/b4r/ppC29cSyfl08oUth7uFHJpCjC6ELpzbaWOh0HK6VPs+feh2ZfRfUWPn3+BuJ4Vg
xypvuBXlv81z2XVakp4pGVkg43F27MEFhf2af+zk5NcZqYArlJeKNpzNWDrosa3yml5v5YFptpgz
b6s3rNZhm5CiQ3nZqCdqberqxVqcinHYH8xVzR3zqEvepkS5JnBgiXUYmnvl6mn8LhkAfSabqqxS
FeV4TZtYBABH9kJ67jjnGlJCF0hMSFXiF10DMV/rBcnNwW2Lvn+IcgxGSYgc5rLkedQCQoquQRnp
9Ah6rbV91nxca8pNMal0tox5I1nUiGM0YFMguxElVvN/tjjv3RFxlVmc3zKoxF+GZxQbZm2nYzUg
zjyiY7PMQ4xtLst7z/vThWHHHQDFwIMB7nEotsbF/7Qs/Q8Li6nJIpKfeqS0IecGPJkCICFzo8/5
n1aRAOb5XTJjT8U86rKIe5qw2Yw/4nwOPUcyFYVLfvS3fL0h9iABi+Cdrkr9qQLvgD8LIM9lpL5H
K7aqg7to8yxn2oQPU985r4FdeJ81Fqj/tsWHfd5iuIqbjVy/+ixzByjSMQgJY8brfzZilIM/Ls3+
tySs5jjN/hI9R6sD9TxbzfI0SqS5D4tt2e8Udu7zoRAEpqZ67sPqUkhoSAVuIOc6y6cKmrasyE06
Yc6L2lfM+LFzmEyhrojJrO8uUfLrMe78oTiqEJIjrZHEyCN6c/GnL/JAncyAmDopoo3Duhzd1n6v
nSBwTuPasmybhkETy/W67tSQNB1P2G1brPxhMusWD2k/s5VhHRBOThUwZsfhCSGG4cOORxT3bBzV
KpCF8+AzpuCjO+Jb9ipGRpjY7TjOs7hYoRncXy2cTTo3ubO+YO4L5zetI1lcduVq/xvhOzuF84PV
2Afue+8xNP9XIE65eUYdEDVPbW7xkoPv5dV0E9NQbQR3wtcd8XKjGtzG0o8yq+clUkdPBEOGTtGt
wLJCu6fbcpSKfo7MFKGtf6Lf/EKUGYYsVOm9ijC+EyPw1JDQ5L13Oz+Jk6ypFdKgpjY/+oIlvbz2
weRBe3WDdg52S86UOU274aUDua/FFT+9q1MWgAH5TIxuc33Z5pqbsqaN+t7mtt9vaSX8abyCtEYR
guRWjBKpQYhAA6dXN+6P/cKB9rJzxrnPdmCjD0xxpOzj3YsY7RDCCRG/2Z09zsm2+sv2xEJmPoWK
4QsTpNTLkS7IgrV3zFE83JwmFAH1CDDJ6uwHjs7cyYLTaffJeY2J47oGW4SElx1y81DRqvA7+2r0
gzbZ4ASePDx4jTLfxs1DsbtVZxSg9fMyhn46hML/b4Af+SUROT8sg+8fjB8yOfYQ77AxKKaDMbcO
2EI1XsigvjutU6QkBNeJiEYYSz0H7UG0dU/iXZUvMM1xczVFH72t0o9Pfj8L5Cm1mzouh3SJmvRD
ciSSaSQsDrBWsHSE+LUffHfb/sF+OWk1fjGpU965MCRBc+/WqLjvvRU+rrXqjkGDBHKaqkawb+eN
n8Fcu3ezW+bKslij4vqypCREO08/xzyETS56UXx6U49jkLTz477NJpNt0L9vg41E1F+3H5Co4/fA
xQ6VNKJzfsWDp8+xp6Fsu6Bc3sjEmrBRluOWgrhtPBtK65sbGfWhPMwn3NVhfPTqyDySvd+8+02v
f9UEWoxpwVvhQcPwo3bsrk97OKJScdr2feaNy0QRNETk1kv4DSOT89sqtz3DkOO/7W7ZXms7rGTS
9tvyozVIA9Fzq5NgEHuKGG3O04CeLjHIwD96z61eBm1GBKKMVkef4wBMGg9hUouieLMtJX91hXaa
1J4WP6udrcia2HNee3v6urYiks1GaaHR7rzhuS5rDhvT6O6nv1XIs8tgl6/ctMMD2sE9W7st+ONa
NsMl21WUkpPE/TBM3oMGe71Ojut+0Am63bsQEZuNsvxpJAfTQeI45/CaSHi/yREPE5aZ6rAEY4Uz
35X3mL/ibQr36R/2HEw5Hlbp0Rhmowo86OjMUj4GPaFCiVdY2wfT6Hib2YZACrolwxJdvc9oar/L
1Qky8q3MMZCyxYOIGMtOxkiM46Gx3KDNcAtNt5KIhOCGZLUCv7EckJsXV8/ur0rbQkFIwSxnuCtH
+2gstadOvTlvbQ1krHlOtqMNyLD+BGQPnLMLZ90f8R/PH2yAH3gzkAV5OFOGJOAqu+H3K6Ks7lRA
Xr1X4Ui3oZrktbD6cE3zahgyWre6PaVpmi2hK9r+2HmIEE/LPuoTaaEAFQsJWl88Whz/CiJpFUeL
MZA30jXrFzVAU+rZsdcJRQgG+VtPoNXZ74roqGzULA+5NeOOg4l/IakBlTcVmTbPcliu+8OsOu8Y
TwuMSGmNIKisQWk9zAtH9DIfnCUiG6Od2/o86i+pzZdD+zi2TcByFPv1knKuLdkKRHXuJ73+Vxok
yZuYodIBbT2HhzpmGxtwX28atWdCuNyAJMmr9H+QngSbuKwMWAsgpL/yFqshdQbdokMMa4PXKS9G
XPFj5bCodwhkWjAOax3z+k6WxH4e+hXBWbVZD/y9kAqt5kuHa+NyY5HuD3mYN5cAxdkD4RqUBlA0
cd4KBDmTvXEfuGaEbKp6RdgzVDEyuPx/nJ3ZbtxatmV/JXGeqh54Lzd7Fm4mUMHoI9R3tl4IHVtm
3/f8+hp0nqqyeRSKi0AmEnBK2sHY3O1ac45l9/o3NCNdhU2pLp5absDfY7ajP301sFeJoiY35WgX
L2VkMnmGbnCIRKSbVDYnTkaYS+lyiD3pIdTt/H1IlGSFGpMgdSuVmaOYxGnM0UKFhZqq1DBLuQUR
aSn9nmCdfxpdk4SJXhsFx5IRbZyrozaMfFGufKtFD+BSjsoajS9VS2G2JLbENdSrCMViqG8qYmhr
9iP3tjKH4cnOtJSQXhg+cWO3HpsE8wHZxSBJ1m1F/5FDJPoakDy6z6HvMNMR9r93KmuIVGmIPDBz
fRv1aETEYGW5Y6KpWSSeINSA7pDgZVp6odOGrbSXyU0sy07uCNSXijh4ABqoC+phJbAUZFkbmbqV
yo7INfpopVelgFBLRgCUgFQpL1sTtcOuFWWyhRUY31FEzHSgv4QOXkuky3aOOqWXvDwkdi/GNw7F
JNhtsosBF4htWCvgC0YCZjdszsNLMOjlvVTg8sWSkkVOyiF4q9lq2G8gu9liTWx59HYRFAGfkV2K
Ky7tUwKRwN5RZ997xt5cl+u8qfyasLiRfJE7a5zOmiNMrtErleyOnKh11O2gDp+9vFZBKaihU8aZ
ui1VLTe/ctAeE9YdvBZOEGT5djQwNoLNwfTa6SqL85g1/T1XCbrOT2RlXCIbK6utnqKcQbghLG7y
vlxrBLbi6jEemjBBjacQh6yLEZoSnCPT2xhy2o4LbNxx8gR+ug2dKvCoSYTwPPS+xZ0bMJLToiSE
bQJLcR/aAXe97AxDHqhroaZJgU/N7hMNeAe38m9tEBbJjzoxyaYSRI3i3TC1vi+sQZa2A1qZZImS
tufybHFNmog0qVQeDdsQyisuUdNk6pmpnt/bqexrPneOaGj3sdZ15sazcjtxNAwiJF/YZg3Hr4WJ
tDjozHKLzTu9J4Jt35e5aB/rLu+VVWkOiBw45PbJlVQnTXfAcBfepXZXvoytMcSOYSFFWatG0rnr
qa7zNsu1/BCkEXEvkYKNIPuL4rhnajp+VFjPQV2i9NeQGH0LFHdw92rGkf1rCIiFarAxtEf0UcPw
RnERtCJ62VVviGwhV7WNQlFavbRdc0OgT3dXBRLBKy8SwVuPCeRBlQbtpeZCQWISmQG3Ud0PtH2D
mX1YlBAEQM8MorQeiNp2xUPoZg5J+HjdJCxGuWUfuLsVKyvk6ry2kMP3K9BWqKhJ69f3GWGztVKP
8vWAGfyKBI5OBp7scr3BtGJ73ODc+onEccg2EHku5xK/+5GTl9gYmdADJ2n0Zhe6Qm8WXQdKCVNv
8L0xPF0mkGp1b0T/wgecvN2NTWQoWhZ6x10DrAW3NyXTt65Qo3TBjTB/buA/bVrTNw6Ji2U/tlT9
R5MT6Nt4outYpiXSHgntXdu1ZSqbeKyra4Ggsl/1BuqE0CYIsfJdrmikVkK8gzZS29ROqLGK3FDf
owLgd1mNMnkJT87MSUWSH1xY3MoRRgBn2ah1qi+bAu0sHBAOr0xttV6MecISZRc9euiamOyf/ohH
YYGDtd+UhSmTmBiHXR8R9SWc5Ll7tyShC9m1fSvMvMPNHNV2t2vswVyXXN/WOrWOb7ilwjpBSRDv
s7BPjyRRuus4iYq94br+dZqFLpqFWn0yE0lE+zBOsM82hIGvrbqwN2pow4yR9EchZ8NOczWdDIgb
2fuIkwm0jqHbmmFfGbdp4drVFeEADjJYyUNTyZbF0IPvsSXfdBA4oWkvcvcWM8Z4NVRMzLqxsnVV
iQQaE7lhaBfJHmugxv0uRcTrA/K4Cgi4kySpDfEKlZmzsRv4ybuLHJTsbV++elodO/YEDXHSIja/
cg8QKyKF4xKzdnUzlSNEpCBc2XOEVDdi5amhXC9U1Y+OHWqtTaYA7JILvfoyVWCjohCbKWfJJl82
udC3WteUlCuX4tpaZmYkAbyIjRUK+RdqpbiOIYqXRMnFtQCuAx5i7DapPeqPTSBX35LeKm9Lw053
zI3sQRtH9cH3oS+xbcrGsIgHAtCLopcU/N1RyHPGZD6JZVuljkYx+YZtfKBuZN+B2eSqs2AyCVbV
QVVaB5scVKYBEMI1gqnWdNDpWfukLXqiJ9DnOPpZffloK32y5jhEqCGPuupPqurKR9AAsD7qbnjQ
BaRQp8rZ0VqzbjdVNOa7ivJnD6OUGjeABfQHLvTSkbCzdhAow7F98KLTvVyj2yzUPI2oACmZwIj7
KD6kCJWF0xNaCY5aHOdvRVmKrYa2gCun17ebEOTLBm8TO/9QYg5UVex6Y0DZZp9Y0sFK3W5pseh9
06FNP1rULyYkkuIQVwkpLy0vqB0/admRuwGHWxjaWyVESyCT8EVU74fZ10ovUEEXGDIWOtrMjV5a
zD5XNvNhpdly622tLCoezVKJnmTMroiAUmmtSDm2qAo/77JEd5Av2orwZ1bhvBxTubqHOqcfLfEz
6dwpBUEtQoILcl8K99paTq9DS60R8eiACdwRWa4ftnBLqFKATk+jzlYfkqFMc9Xex+AtnsoUG8BC
IcNx4+WGOPaN2X2pCvn7MKrBF2EI/96s/ejGMPxiSVWb/FmOmnhLpte4Ih9VrS0rMyDPWm6+zUMN
WpoLSoXMVTGtW4S+EZN5r64vK/Wq5l4NADBEqI5SaQqtMylJ5X2VxaC/dFUjraVeC68IL2A8FU28
MlWkbF5mtYCvIM58Z+M1vxkSwuyBkXpDUEMgmdeb7tqXyuGtkXrv0Ix1uMJ4L/ASZAQ1ii30S8KJ
TjIV7NJ2sQLSZ1jbwOZDTOsBqOk/wzBT8mPIZuXj7uj0oqLqB5LleNFFRdIRQZRM3b2W/SgjfhDX
ttncI1oLtNABL5HELxbXHpZDprNN7FD2oS8xu1BYJLfcokYdLobr1xiRuD2P1TVpz4i670LhVnDD
/opbdJEZMZq1K9KVbiitR5ANHqdfKpysrRH10L2EZCd7/xxBeQKFLWyYur8gn2uvQ9RgemKvuMq1
jUStwB98WdMzmjS++MTshlzZ0zlfi6rfp6W8u6xp9fen5pImzDhOxR7LGRabTRXXF9Y3EbOyEpIg
2x9Fpb4nxHFXTcmASu7yC9G34vfn9iSXQGEZKXuvam64676wz53hB596kTMS9eAiNEHmpOy5+2B+
9R6kCAHtRd0tzwaJQYH5UFGQnWeJ+6dWD68mQ/3CtidQ7S8DkCwSugHVbAiJAEFRM7ELpAsp/vJE
Cf+lbVXF5qYgAdz7aJSXaqCoID2sc0WOTvS4PAM2I0e2cOdgLeeoiGkkWiMmuQySLk+02F8ePCly
jO6BnnO1Br/0RQ2HM719Ajcrz+ZkKTLZl0Mz3xvksiUiTmWCHAFRQwCP88KKFfJsdmpQP3VUH3yI
iH6oeXKDt3J52Uiczc4+aqywEmm+j23rNSqzWzQzPy5rej43C7WOEuIke/bUG5krXNZeVjdFnk3N
vmjgmanBsJfhelv9rT5EF3G6hT2bmEC8Apyn3rD3bKy/mpjqVNhed9FqJezZ1DRzIRfEyXumvaXe
kH0udijYmotepbBnk9Ov0GpWVtPtDWrcVsLbyFl4puDcxzNT2LOZyZscixKR0D7lrEEhnK+VWV/Y
47OZaakA1WpRtXu3iooVwgV9ZRaDcmGPz6Zn0Arcw4gh9mII3euy5+oKBTy4aNcU9mxeRpjhC11F
+1dNvtu8Md5d97KyvMKeTcyQqAf2HAicuo95xZYy7gaJFp1Ztk690NncLKUk5zA51lD6SPl3CEkQ
WIkLX+lselp25UdQIBPKaZiIn71jqWVvl6wpwprNT8mrrKj1ymJfYKpZqXFkLgpxYR1CYc3mp+b1
OkhfQNAs4JjuJe8p7MPuoi2Ifv19CwrQvSp61OR7V4jJ3mNymI1A01zWMbMZaglTp8ks23vpaAEe
aK9JWGXOZY3P5mgKUyYU3Jf3iOsjjM/uWmAavLDx2RRt4ipImpbNLZDjR2gZ3CLTJjzTLfrPMih/
rwKBAeL3bscSI6tDqNMxeA4fFSncZFrzTModUUFOxTohpGwSgJq73Bz3fUYCokrHo27ZybjGn+89
YxCLdqFO2sx0K5u7zhQr56Lj1Hb1Xe/lHiRshcCgRac5WuLOLVFE4Hl/gliIV68c0Hg1qLb0QdH3
xQAtu2u/mT2xBNxgC+7+1i11YKObWEYNhhKov0bdHuxN4DwL35d2caM9BKV9E1Lwp+nal37wCVSN
ETolrnpjysfmZip1j1aaRuvakL1VPdr2OirtKSyc30XI9Vex14irUfLbnUALoxvqAhb1cOh701uP
3POqJ3jqWzUuu2yBTUb6DlLVBHKvt3vUOXurBTKBukvd5JD9jjj7MiJOIWBOP7ixC9e9gS+4kr2q
/RoOCo6x2lgOpquu0EcfhFV+GdE27LQmvpHStloTrpe4n2f9W29zMjDkQ0KUoZDd3NwKCcAJHjXi
Q1YwkVNN0WKU71sEbVLVI5RPVXj9kN8xPGiLxHePgdcggMsOIo93XFzTh95y3Y0uIWUxkAVfg4LC
KjQgmWohrGnKbaurt62ld2sugQkmPLPHHYPB1klJR61I/zSOEdrxSxhowTKopY3Q5f42AhgE0+o6
t8FSJln4NMaJ5XA6S4c1yeAt/IfHXBo6oiNY0jhvLu3YioYlvNpbDVeDg8gOeEzZD9taD0GDR751
hHLXrUIxHCW8a3iJdEd4rutYvP1IVUs8VsTB8aQa/cYF17g1VIFyOzXXuIarZ+KKwSJvSYsikGoE
RhCC3Y/onwJMYRCNHGgR8troyC462BUx+BhKebDUyuxJZ2sF2FoS27UK4Tovhvro2vV1xoiciJ8r
y4Z9trFKjlrASTrdSdphS6Dp2HnpU1cPGxFZTbrKSLgYmm3E9xXaluOgy1cheL9VBYLV8U0bH4iA
R9gC7zxgGamdupCfhAJSg7pWKAzjkLi7biURMirkCyZiZcPCPql5GyjkGxK4kxLColfz5odNPnuZ
mJhcTQJRuwafybIg1bnwDNRg9AKw1UZ+H7Xxrq4p5XNre2YFG7oqAbaI/kjSdwCSmzKPybEqIHcX
YuivBgpMAZgYihHTGfkyMo51q+69Pta/aE2Dtay05Ae8/sZR7zKSngBBk5cOhAadoHUOKVB7eIAI
cqUT3FCe3KyBHp/tItWQjwGcTCI/lbxuFPu2kEIyLl14hJOE9k3sDBUljN2362pSZ+AZEqtCLxeN
FoW8ggHlWeABHcEEjgmdge1MfgmMBf1dBF5lnXTBvo7UA3H2P02vta7hhoLEqUum9zDm45cxiGO8
5kGgb+CpK07WyZPmzN8nsmr8ABk/4NuHGwq530aVa+hmMK6LNlCPukKmf6k0vbwGgnulB7ZiLQE6
oxMDcbRCh+RKy3TIp+PVq+9TKAC5XuzoZPjfhZtKIRCM4jkI5GgrqpQ8ISa6Yzu6z3FgTKabEfGX
RvxnrSTZHtUKEwSiqd1MwaxM69E1CchjBe6qwNW2SLffcJ2JZ1viJocOmAKbZMqLpQQFKoAEFMb8
u5VvdOgBq74bJJQrudtMKzPKPQuLwZOPBWVlVaW5tKISAInplbwLH8fSEMjpsRriG9hT7hUs/BuJ
dTxPiQSqqoTiVfEwEuKOOgL6Xwq4zF+FkW/TqNwywKQbDx/E2jV9SLIuCYE+V52sTNDT6AVoItxT
zGm3GL/nqZato0qNHlpk0QsO7N4XQcb8IZQ140uZNtKVnNlq5VBEmIx6bGfNNwn5SAmqJC0e3bJ5
t5JGOsjEaw/VwKskR9LsPQnO18AbXRa1Od5zshjXiDnycSkhu1wgom+/tVrJpbo1qHEloeqnbvHK
HbT4VQz1QIXINsKRlCsre0QN4ttlCga7vK073E1RTfkyVas9lFllz5vRMsOGt2y/Elv0tnJdBC+x
rNbZvpW0dnBqELnHsGtt01Ht+mtZSelRhc68b5POM/dRZQ3kaoz6rYHq4KR2PSJk0vRHPJ5oqmpc
XSSXkyXMCGw6gF+R1MP1EMICYQArZ2sj79iMUeYd27jbtboo95grfQyrhXYbmXKyNKO42kmpfKyo
K7JS9aoxnSHxbgk+UvRl1JoOzVKo+muDQgptZhvmQQLFXLyalHtwor70Nnpuwkiyy8fWj8WLzCtF
H51gYcHjn2m5nj8BxBmbpUUGU11aoWJ+iduJp13IsnVdJOMWyO2w1XTUcj1M/U2B5lOFsxu9eZGP
2gN4Xkp6VP0Bq8C6z0pSo3UcfFdl8nBOAtHySzOk8iFvbe9LW9bJqsA0uYxZkDHvZ74ZLjjYxI4f
NDVa+gCYQBiL9kZq0A00bgLyx6wtlXyS8ojthULRwLjw7pn+k1nkqHjDhHxtqiegFrVerGwFZ4+a
1OSVIKjdhHU73mryyO2DnBcLmjcucEaSsZOBb2RrLQdY71gp+huHihrxggIZyTGR45IdLFPFEcOL
jTo3T6uD5/fQgCh709x1eMoeM0LnRwTi6RNelGZV66r3HHE45rzQ5F29pubKsEVr1Gf7SFBjRRaq
r1PLpyI71/gpq1EYZ4su5y4tjRr6eM2XECDYq8AtQJUbg7rsMu2qg0NK8h3Vd9TFT1rldpDg3TvS
K5LAG1LGG4U9lWMeKBC14RNQJSF3C4onl3OZgw4zvR28kHeYmNK/Kw7+57f+f3nv2e2/z57Vv/6L
f3/LELWgWq9n//zX5j27fkveq/+a/ur//dbvf/Ovxyzhv/Nf+e0vaPevz12+1W+//WOVkgge7pr3
crh/r5q4/tk6Tzj95n/3h/94/9nK45C///OPb1mT1lNrXpClf/z1o933f/4hpujXf/7a/l8/nL7j
P//YZqn3j8P0P//j/n+v/uff/vL9rappRGj/oWkG/9GRCAOU4uLbvf/7J+p/WJosNGsaiBY+nD/+
AcS79v/5h6L8B/pEmTOGbKgUKZwKo1ZZ89ePhC4Mdi4bB9b0d3/83yf87R39/3f2j7RJbrMgrat/
/jHddP52i5D5+N9vEbIHgc4vW/ngcaSJxr2N2ge1yy/d8deH/Xcan93d2qFCeqJ08qGjSJHRVM95
4O3gQl0SA+HZZ7c3kn4D7MZKPtjYKQuJPNm5upzTvfijXpld3Sw5D0GRNPKhoM5BDOCpJacU4qHi
QKXopKTb9897aGrwow+aXeJSWLuKO/JBpYWL5UilkXP3wxMNM25+jQtnjYKiUdHkQ6Og4lHAKFKs
KrPGS+78dP0szBKoVit12EsORb808iczPxMGmSbDhx0yC7FIIZxh9MfiAENnrane3qZmVQtXoEOP
q0ftTQPLa6otBfhzKylQJsvCsWrMZXp+7G39xhMArmPrYBX1VehzTZX3BlZDDpj59vN3Nk2ND97Z
vHJ2lusWpnBZPvR6+IWiIYs8xBkd/WAL3Qu93Xz+KSdGxryEtohbgXSTHhbpq0q6tg/PzJppdnz0
+LMZ76EbquKKGW/KzwMaDaNfJ9aZYsgn5o02m/Ben/Vc03nopFFX7HnmSCUEOFlwp0pl62ZnvoJ5
YpRo03f7JevhYbMlTzvKB119N/rqUMSUNKP0JQpaFwoPnlbJQl9kYg9EOiLra080T0mUroZoUq5X
q26QUYZ0y5LbNCVF1hJ2OAoCLcsgWvo6dgBPWgVaekXlHfCXlCdyu3Lby7aD7xXSHjl3iDQjqevS
sx1K6C398rkfXvKmXvu9fnDzK3g/C0mJHJ1yBIOc3kzMCouja6Yg9Gz6a2yKPIm+4ASSZco6LqKV
8OqVGZUbFp5loBg7UjpOFXXXUvMKm3lplN+xfSMYRQtQGgvX/I4AEdV+6EwhN0u7D0eVC2959/kA
PDVOZmtg2oW6b42hfBjSh6J81cKjQNzzedvKtL59NAhn614YtmXSxMwhg5JpCdEipDAgcybxfhVu
+2E31LDBtVvoqU6jwBrCia8O1rIL/EPeo4dXcb3F0qNaIomom31kp/uBvWxJDQ5naM7V356irx89
5mwVBedaoK9iPLdtvuqULxG0h3J4FaAvMyI/U0ASIufnffJz7fzow2ZrKtMSeKZUywfVcl+GECOM
dWtUpeNSbmG0pd0Qv+NKYGrpN7VRE9uQxRJazkEN6qWLYafFiBY38osXx8TXIDR7DPhS6Iccv76l
llgzcmDUiaPYmgMpHx0zSrZwb6vQmbWvOmPLb6SjqBRHz38IGinhjQkDfXAEXRnRcYq+iviJU+PP
9eQHLqxZduUi+DPcRyt6zwSgzLpzPu+PUwvgbCfA4NfAeaDvJ7NYKPfclM+0/LOE6Qc9PS+rPgF9
exRjvFaCUj7Q8AaQo0ykbKJIi1UvSQ7a35hYiixerQFTZeQMqJeUZnCogUg5qpeewBsluNheBBqQ
OwijKJJh7igQqy/6/vPC7EYWqgUkeDwO9bBFKnYVSt8+b/nEBqbOdgAbTr/L9Z+tBbemra4kzQnU
70mxxW9y5nxwYvFQZxsBtR1DuHFsMrXEjv3cdm+q9P75058YF/PC5ugJ2qhCxXOw7UXRbgf9zIZ7
qldm610e50BkBO0aLCNug1eCkGxR7izq+2nlw+cPf6pf1N83LiNOK7hkfAhlrzLjOiy+GeHN502f
6pfZWpUZHZRpj1ILfkkhCuKwyzPtTuvPR7Nlti4VdmGZMijzQ44bKQnLDZHOFRJgaM/2AnfMzgyI
g+QkBJ6CcEeFU4e6SY9dXS/N3EMlWi0FjE2JYm1dGW3bNsD4oCP1oXqgUq49V123Y7GREoDSkVj4
pbELmtsq6O9a81pBLF4lbxWiemnYYW/K63wXeCtbXgMF1LxzNbVPdd5ssZFak0qMrsmhqOSWXaxL
WzpzWjzR8rwcuwGoqAyCZLqk3IcDBT7jM+vDifE6r2WOVzFONGGMh6SqURZHa7n1iUPe9RQPM2P5
3Nv/+OXPi5oX1PKUqHbFUunjqNyV2pmJcOrpZwtEgwubGccBIMIKNHrHMXwZhx8DpEgQN2d66FTX
T5Pwl1Mitlvw65RHO8Tet0YcXBj5Z6bEiU6ZPvCXhvMQV4uCcpKCuCtkhhT7/bzdE6vDz9PSL+12
vS9M01XGg1Hl68l7OKT+jeSdWZNPdcdsgVB12JV4ERgwNZz+dg0C8Ux/nHru2QrhRbKbYcMeD5n7
UFXSQnM5hZNu+7xXTg2V2dyUcb1pKKE57NvIg6PHHhy8FjjUBoHW9P3zzzjxDebiRki4SWP202eU
21p7MiMyM7Vx5guc6Hgx3ZZ+ea1BFpe43JmpWbosmKPn7vin2p067Jd2fZIMtZXQbvMW48w+dzw6
1exsaua1JQWFrY+HTt76A7V8lp/38al2Z9Oxt0uvL3GwHaZyPJ14qIwzO9+plzd94C/9ICl5rjdT
w55308p3gjuYeoniQ1bEbL+OGziGLQzeQ5rvpHbpZ/eX9cVsLuK4p1zc9Ops7jXjVtfPzMRTfTyf
ickIMCufntffmPdZs7rscWdTULG5hxSkLFmtrwLVacfNRe3O5aIR1kr04LSbeHe9+lp075e1O5tx
dZQHrmGzIOGG7aMrH4nDZQ3Pppzcd4UWZ6yhVg8Ce+lHF3bEbM7Fnj+6cauNB814UMaH+twFdnqu
D85uc3moH4ByMWs6IszvjKi+azCr9h2E/NLakWq/sFdmE9CrfYpuZXyKj4J9kPZZ7122dM4FonkL
YADGjnwgBVZjIOov2wvl2fxLfAzXQaQyoOMtNP7QvmyiyLP510h5iLGfdgcuDQ246stOkXNhqDqK
QlIj1osu2afa2r3s0vA3WWhXJ6IZC7uHiUQt7y3VFz+fJx8HTv4mCMXwnFlFRj+M9ltX/kAeswHh
6ahutSTtqHmIIOrbzz/q4yXvb+rQSJTCbUtz5J5MKKl5FOmfnzf88bbyN21oUnS5WefMSZkabKit
NsrANqCvP2/91GNPn/rLphWR08OOyFmvR8AiYs3xXy9reDYZQ1XG2GTS9W25Msyt21z4wOrvD1yn
BmUgeovDqWktRuUmuPSBZ3MRRxhs4JqGNcoWJ7um+Xc+8rd05K/Zp1M9PJuLGOmT0PR5f6l/iBt/
QSnkM6P71MiYbYcwvirVnlYPm4IfJhfbRrlNofd+/gJ/ngv/vmj/TQsqm0rnQaMcDyJ8hVxz69uk
wpv1gNtSCEDp+lMmIJ5HleOhwxvw4XniPqb8q7ZWKZYsBnkbBN65p5m+1EdPM9tLgybIJLXkaSqM
em5CYdS8wZW4b2pQvsyMOgycxryHZnTRmv83PWmbBXxCEg8HN/Zvizy7Kc8s+idemzXbZHuIx34e
800oSBJSEiJzb3xIP5+/tVONz+ZzXZG6aqbRVqvCKWIcWPJDICln3oIyDdqP3sJsVlMTUi0roNwH
aFaUQe5xwnnr1GgcP3ulGNJSQvvhKdJeGZoDnvCJ9bLEeb7sQIbUubmgovma+g7XWSot43Cq4S3v
66E983gnptpcizoaosIIzhT2IVzo4a4fzl3+TrU8Wxx6bGwxhxVWHerjZTvUgZe9rtnioFG5Cmkr
7QZ41DOqd+FpBV9/pj9+hkc+el2zFQLF1JAa05rWYdJEvkU9P0fGgR1BUzCVcdOH6g87fJFbexW2
f6bmo6ZsoBVS3slYpsX3uNMOrbYe8hdtTFZVFS2NJNrk1GIL0fDYsbrLq2dduv+8L6bx/8HDmjPt
eSmHFUWxk+GQw4+Pgrtq4h0J6LtCPTM5TrxFc7aGkO6BU6nKw4Fyj4sw/jHUl63x5uw8Hut6jik4
HQ5gnAcuJpddrYU5WypGpDkw8onadeRJpCSE+lNedNRHvv77PhrEeY8ln94esgNYv7Q98xZP9fH0
//9yoFApQV1CDGMBMg0yi9SsjS8LpAlT/b3pAjGw0IpsOKCFGtFvvnw+7k498Wxu2y2qZ0peDYex
Wiq33kVuO1mYs6ktkfOFYqgNB6oy6NcXNzub0tT3qNF8uv2hfRyD9s88rr593g0ndg5jNv2Q23l1
icOZA9s2lL72FjwcNb7o4kCy7vdXByA80P2uHw7UwiBnWF52yDRm864dOBpnKc1iGSeAW1z4tLNp
17u1x+ujWRS692F/2epjzGYcXP8gLzUGROrfQkp5jSWK3J95dydOR8Zs1pWG+tesc0E8ivarzdas
I1rM3LUx7qRxAOnr3ckAEiSqxuuYnYbaBiv0DnLNqac6Zu4D0NF1lh1s646B6wwkOJTHqHwBrMwv
t4sKT+eQpVT2KHY9eI40/NaV0g7y0tZyt3pzX+OMs7Zgxt3QgqzcgCUUKDpLEAuFupCN1USkHzHz
J3K5sH3hSP5TKX/5vAdOTGJjtjbUupmUMCCHA/SgCrp5ufy83Z8htg92JWO2Oph2EBSDJ/cHD12N
YT54vueA5EcV/sWV7uQAY/+7lDwU3YvevlJk68wbPfV9ZquH38u1m1JF62BB4ku3VOX6/Pucane2
fERBBy/blog4vLUZcKfLdhN9tniYdg9zRp+a/YEVqGnPHI9OHAn02bLBjieGeHqrbvgyFaONx3vD
+OZ2lyX3xVx2qMIoMCzYw2QMnlVjQZX0z3t5Wn8+GDT6bAExANViAxl7UtsYHSY3AOIJLbzXqTGU
nDuMn3iVc92hHdcqJ3CCgKLdeO3Czc8M+RMbgT593i87OJicqi216V1SZVGWF2FqQ249l1w69dSz
iRoNVpMYEU8NWa/Odl2++7zLPzaiyUKfTVQ3ztGUAXXnXR6pMnKnYDLutKU7PMr+k48Ya9S6pdzq
6zgLbwMhIP9dwxFbBz6E9KrYUjliq2vDPiVxCY57VVAtQM7MOyHpS0nilpIvsvS9yaEVP8oUpkwF
FgISQCDBljGY68+/hvgZE/1o7MxmvtaK1lJgupBQBe6CN7rJNcqR6U5XfIff5GTElzxPJT0MQk22
VglIzRGsY9Tv2hjiemPuek77VXndAr0r4nRpaVPxyBh/xzYEFqvII2IeDBlwNFWkW7mSHo302Osa
oFgWbEp72+Kp174Dl0Rz88XMpQdNtGtdSW6y6E+5fjYbZVX10Gc9itBJxlrFepLCsB60bxMM3JdQ
tBjrOrv1YfyEawzCV6Idlz0EQUvfpVSkbMc7INKLqoYWAFG01MXCsp6w3i9LSr3FWErkr3GqOBWg
Ib+keLRSUo9aW/RmhXNLAiX5NOq3ZqZQx8Lc6FG4oLLVsotXo4wt0HIST1tFsn5tWM+WeqTeOGxE
e2kPNmD+jYTXyQ/lWysEVmhIK6h1iyz5IRs6SL5XXPW3lQrasKguW3PV2YTCluVlFBYlTgM/Hmre
OWenmIbEB0Pl51T4ZaaSVLZis+OsneePmXW0vmdAihfUBsFflIutF+3c7Mz0OrEoqLPZFVDrHkUh
N0k33reNu6j8jQGq7vNBr51YL9XZmG+F1GQ2dL+DLImFUb5hDwuGH7F6zOPHOKOGzs5V72qwM7b5
rfIesrzbxxXAkHWid4sCNlZrlI5eQAvUrrg0ba24eJCbBj4ooQeTSkZ5Tomee2DCz365jmO4cRST
SRSQ7iiqJdCOebRBgwY3pWtWSlogTuuWmrL3w+fAvEu9TW1Sy+uc7vDEGqjONuFaM3u8qzIDgnLz
OLzq9u5MR348IOYqDzcug7KDaHpIbIiOt2X7+Hm7J96+Pnvg0TdEUEyBFas6huUeoLDUn9HqTieE
D8bwXMaMPLygUhpbZRtpSAW/A9B20losUj9ct6zYg1HsO+sc6ePEgWIuZ3ZVMNudO/SHyL3Vq8cy
utIMYJ/tmS9zqvnZfcQSQT62GXuQG/SAl4JVPrxWdgCg+Zzh+sRMmUubq4YSHM10YpHTg5ZSUMLa
uRUVIfdGdOY7nBicc1GzQok4XC5s0FzV1GYdXwTnwGUyWwUpZEztm5x2I31NHeKkPrNjnnre2YGi
g+KvqwYRTyPa9bLj6Wcugafe5WzFS7HBCSinw4GA6tIsU+TTiVNpt81kg/x8Wp0a+7NlDxJyq2H8
JjxXPMfFqyZdl1G3wJ5GngcL6DAJjs8dLE5102wKZ0YEaDYkRNXXqaM01gah2WWrzlzH2gxFlmp+
NRxwD3rBITyXbTwx1ufSUxHF6kABlp6UWnUlumGXZYFTNECD5XhPjbrl52/h5x72wRI0F6JCy6Yu
qsLqZqrHVMKnoh7/D2fnsRy5smzZL4IZtJhCJFJnUosJjMUiobXG1/fK83pQL7tYtObgirq3DggC
AQ8P9+17WUbtLOJ5wTl1zkq/sn5181lAS2/Ga4XxTLFljhhCU70ASMFUf14FjcTQbu2OQuw3seVM
1XJf1Q+F2vlLjHVl8ZHiYYq9gxA3K0gzpm6u/n3/X1V5r1WueGoWitnwZRXdc3YB20xgj3rO2Png
FdGvBJO0ScddgCZDXd1UwSnTbwzzV1M1TDXWToLrnbikLviO3UJdTbAsd0hWHX7vbXQjpY/5ZSD8
uwj8xVZyrZudJgEP+Y6Go5q6Y+cO2GP+rAh7rUQ0IykR+ssmFTa/+ql38ZT/5jv94tu5Vh8GWOuL
UX1ZIOZ7UZ6F8eXfb076QgIuyZfg80cGt8BN7YG6zLuGZonc4JHe3Kbjay6dGuDh9hy+hheXy+r1
RrMBXbuGus2qRyl8VWq8p8Fh1BQ7jEX0VTl2wvkTTJMtJs/ZWDtMDSBTe5HG0oXC2NZ+EgImZ2R8
xHlc7jRvMLDmDiXsbhksmeaPQNhnzS5K9mJ+K1UHDbplcRCXQ6btuvmja9YVxsvCi57exVCj2zZe
ZeDrOYnZIi6jphTeGo3JSm+kp1RNOd9tG/1lHk8hRA/NfO2aPW6V4fBUZHWMG47lga338uXT6G5V
KDNddFj0ESd/DigqinfNqRXDVVTLjpT2EHUiUrh7YwaWeJbH+xruIEaafXgWi7sFT9Zgg99qWqxD
5sfr04y/rrrTle0Sm260hNBqdkmd2NZ4SmXQLc1Dqu4q5XcLakmXtvEc+Ph+uyZ2393oiapxMuv2
aWboKdKf8A13WuGGW1f73/9+81+tqMvX8cd7H0JlrEtAWDsGS5LuGP/f4df/32bzf+vsj+uquFPk
5cR1R5lhlMPyXSj+7yP6S4y81oRiHccgL1gD1HgBjsWZLfSWGwU3IYSwSHvIJFdJn5Onl2ClLXvB
eBG09yBd7MXcWOaTHn9oU35bNdmNJqy1IV2DaZIY5wev7YLmVZWfCaPgDfzv5xqI+EbHEioMiIK2
ZuzE8JtP9VJx+tvvf7VV10us4PbM77/AoCAYRrU/TA/KtL2AxonvP1sWV5t0XCtp37Qd+TtG+LPL
+eRH173WleIBW6g4gHPgSPeJ4WbDN1vnfweAvzyWa01pmunF/whsBqZT8Ur2LOMtAhrJllLAT+ql
2yl8V4z3et7CkreXtmdufJvj5wJy1piYl217x8BuJh4gtC6/mvlISSODt4SHCVNNrlochfao6EwQ
eZ184dZkXix/YnC+LvIPwaw2fVEcqyawM2mbToITmMsqjKEDVg9tc4LH1vUHIzxpyhG6HWzNn70p
6SrTt3RhlvKAM31d36bS3qCA8bNXdbUjJMOE30nICpZkT3/v42+ShC8CjnQVcCDrKEJ+qUGIQmNH
+nNA5epnN3z5iX+EnNnMKgHwEM2SdyGUjpPRfCN6/SJTuBa9Fv0UiiMuzLsL2qXgpBzp98M0fPOc
/3tTf1u68v++76iIFDGClr5LBWhDkbFTR4apYNhTlepWofJh0sCEyIj5QqPYeZqRroi5HdfJsQMv
OYfCq1HEH5Yg/ix/+a/K88eDXJCu5ww5zLtc734rT5Gi/v7ZG7qKKkCDIaRJ44JyHVyxK3+Xyn2x
pq5ls6Epx5XScN2edDZyo48f3a54VfSPMVqZIZ0tO1l/asTtD0XJ0rW5aqnkOvgRbherlclc9d/2
Pi7P8S8r6dpXdRCTvop6brgLkFUYsC/1BzPHAKzYp8YAq+GzmDlYdG5Sg1+MbihkOgmwS3O6Lcz3
KNEY652Z95VPZcIUSvZczcPdyBglfsouu0yQM9En+ZMp2WJXrltEb8PzIsMXPIe1n2XrXvKXgdN6
dxrbZyX8kWmx+D8V6j8WZCLjOFPjir9TX5VqW48/C0XXlq7tjANoDIR5J2AgPfhi+83388Vx8Vqk
Gw1KInWSQh9fPY1YltppSX0kSmjrmBHp5c++pmvNbjgqc88wHmFJLqCXdKvWuP/Zwr/KMYCGaGJl
XL6naQ220fhhl+tatSuUQbiUJteVxH3/PH437/D35y1ee7lOioJjjTGgbm/udWZ7i5Ie6QMUzrK9
+8kDEa/9XMGLV7jt9dQGu/zQt5Rg+2/Sub/vLeK1lyv+9pKlydy7rrzUxWLLyr4xrW+2lr/HRfHa
zVXRcPdpLxfH4q2fV634zXW/uunL//7H9yhDTMIHihxUS1506zOjnYLFmfezZ335Zf64eByU2jTK
LJKaaezAgZv1s+telecMqFcw7FA9dFAcQdf7P7vs1e49WXMm6j23awRvobRXwx/1akTr6htchAZX
R7kn5uHtLXp9/cP7vdqDzQXLwk5MCXoSKD+4yN+ISb9Ya9eGrTNIhlYxEirOfnAeHn70cK99WuNe
a8RF56LDvvG+M/z46k4vYeSPBTZaqrVk6v/cKWWff9+p+dVVr9LloC04A0jTtBu1yklSE4VJrv8a
pR4HsfbCicBxcgf6ZAUN2EkxoYlzup9FSBfxXGGGZLeYh5WcMJIbAbFaURzq4jGvnjM1XI94sMfa
4sbh+I5YzqsxiTCgpoBoBKfSLriRy9sWywMtfjDjc8LESbPRhqMiU0I54ffm95WGjeJTNtSbXKE8
nbygEHEKcVE2aaQhf9UzyREvVOAJWzMgV5sgzTdD2W4j7Pu0aa4g/RxHudiCTO+C22mioLKLwnWb
yb7c9q0tTTJSVy10KVy6VRCfl7HcxYI36+NaZkcBOTTiKrZsgBduLKvw1VDyTeaWi9G6t2Jds6so
1NcljPZ/v5EvXoh+9UJKMKhGMJa0iuCglnalfhNHvgh+1+qpWmSVT9BFd3G3b+VnHdJUJ/5MlCBe
y6essI+rQuHrrLTfvXw35/f/fhhf3fRV8GsBAiddtjBdMa8GU/LUHgPC0P33xb960lchsMW/GrvT
kG2GOcbEjdVvGh9f3fRVCGzyuakGiScdDT6ZuA0z7pJF/fumpcs6+H+TZVG/CoRNnDUdBkrsMxOE
FRCBXWERaR+bqMRrd3CaHuNUKXTzXHZ781PQnyt0r2kb+MAtb1T1O5+TL57etWIpMUOpS3QCvWg+
C+Vj/sOc5VqyFIuxZIWoHXZy9diaJ+VH7vP4G17e1h/hU+rbKU9GwqeyCh/mX/9+G188hP+i6h8X
LUVLBPsSI7neBKv5m/XzxRu+VuGrbWXV/RDNO2OxXJWa9tKhkBGwUv5uXvOyZfxlDZlXK1/rAqUe
a0YzlEBfFdggidrkZmT78YWV9/yzZ3P1GcTISoGg8sCzTX34WY9CNK9WfyoFuppeNKAYPTzU/Cv8
Wap8LZ4XWlifKnX4XaJ2Xq7cVgxX/Ps5fBEOrkXzdT82k8gE8q5rNv2k0kJClp98N6LwxQq8Vs6j
75Mnqee+ixZRzp3IFNrPbvtqH5KNBZ72RHRMjNdaWG7MrLcxvfoRBUYUr+XzeVC3YxGzOurl1M7H
b93a/94SFo3Lc/rjixTmckqFgF5qYAZOhUqNphCumQnmm6kjiKLbyDG00tt/P6Qv1K2Qa//3jwv7
ctGHlq6wEvlLZbld+TpRacOM2x+z1lfzAedp3asa0BEmXZn+nAbuv3/2V2/+6iNW9HIc25jYk97S
svkmH/yv5/mX0HCtum8SRGZWRfApzHAX4XyaQvoztROoSyfIYshvzbpQNQ++pz3npSeKApXqDX7q
5H6FP5smMycvXMEZCz81H3MRdu42DZlXHh4Ts9+ETKUEKAgDafg1Dm9pe5e2a3HZ9PWwmgzTaazf
gvGdtaT01UO6ihcJPHhwwPDFFYlazxasr11WuTdigSb2xQ4Vjppu5vTE9AJINKeVbmL5m7XxRZC9
ngdIIo2R54TTZh4d+vCCZNu08lNm7UbzZ31V8XoqYNZMvWMdIAl5xFF59aN1dT0T0DRJm2WKOe2y
lHdpeAPu2/++sgyE+O87z7VgWB3R3ACeJrvVcADvHbn8pY/7UHw22/cRdWGurMPhlFaWUxhvQwQn
O9miIcETtHF6YBrDAKRvb1YTXmVPo/Fk6ttRembF2pDjfFMq3VZglhG7NUs8S+3eUDYK/0h/LgIU
9ZrTK40PO9YXEPiV+hp/13WLGVoXYdcdbTP9dlKDbWVVO6l5N6zBjqvUwdDeDia8VtSPUms3snEv
NOax7FBRqkdK7J6pmf4kVr4c4wJRxi4A7dtlkt202nbBeZQKSo+6GxSBK2Ky3QjrwOBopVfMfwO1
VYpDaQHYG1uPlrPDqLzbJLc5hYl8qZwJ97IhHG+jSlxpwmNRfVSGdCFDrDTLH7GvzszMk4O7ItwG
mbwLgLlOynlZ9gibwVFCdmhtQzgA3gCL50Sj4nRYLAt7GT5ECRYxCVeNmvM0R7ssS68OPsTxbZxM
WzXQfErJZ8Uj0ofeCfvRE0SIcWtxTLymLtepFDJQ1Ux2BbNqmMXNtLT+LGJpKHyM+XSeibp18VmL
27Rr14r5Ol6Ut8Br1Wil0UtL5Ke82lnjRyxu2vhRLmEo5iBxo8idhSNodaDM2mMb3KZo+Jsmv8Vr
O5r5gC1a2eG4wg/BHVPd1frPsazcoquYWZR9UTtbSW/HyrGGxygQluxxXkmhtcpC0dWgUShEIwGS
d2dh+j+/p8lBrSRfNhWnYvpBmirwj4urGndUzagY2RAw/GDunD6G80mfTpZ3TZNiHf9h1PFRXbDP
YppzVI4LDogmFtBoMW3FegOaiv7YHRvdXyLJNvrcYyNFDdKCBLA81UvUO00+t9Y9nMkhwSr8PMyr
iT92l/+uCRc7SaeucZZ8qNIj/w4RvRzuLb/3lnpF57SxPCfFpJ+6eT521M79Vm5smXP2MBwHdCgR
/Tv9mDe7Wn7u5hpVDYG4+DTllzZ9V9pXcAZD8DIHL1L/mfH/GZKfYn0XG7mTZcIhAzCfHYLlNZDX
QLK1NHfC4Txlpyo7ytmGdNoReKCShcm7hBrTDcZDnh9wtx/FWysWbZ1Jllo4Bmgpkgj+xnyijrMK
hXpdm6Hb5s9DUrC/MClFdtG85smm6JtDkM0YFUKKl4tVB3BlYuglEqy1WUzrXD0hCHY64agNh1EH
1tB5Iw7hUv5mavfFXLpGm7lz099PWJfJ1CRwyTuQJ3lg3POQG263zSI4efq0lButmwAu7fpSdvWw
tmNt2xSDrbJIhdSyJ6LOsli7ita88GIw5pfAIFZT1Ng87TFJ7R7gSiqjLVkmBzCmW5s+wCg75nOK
sv5gxWdNPRniOTeRZLto0WmHSX2EbcKb0dxI8rQPVfl2yhCgKKotpI8JJVVwxkJBW5cjulncpV28
thrBxTnCwxu1EGgNI8DN+tu8+t1M6Vk3NZi5ONIria8ot1CQ7Sxt7FLAH4TeyNQqiMxHW841jqK9
a433lgUcvlUBWb3oOO6nM9LzKnS7cHrIqKP0ZeMm0h2WvLamjnZjPfQt8ic+OzNUXSuaHMM8pjwB
K3+LNTQ3tQFKOV/T3ncETD565pgVbQ9A1C2bB1VCktfG6ynbaIycG4PLqAEaK4gVyqOl3wXyYx83
RxnXyZBRR5AejqxUK1T1XtW+hgMll6J9bsTpl4SYz7CEw9QS/4slu9hmOhDGbZgD60TMnFDpNg2H
pSFl/ECsXkrU79lU2yL6iD7T3Mq82DaBGGjv57qwrT5YTXPvNgCagG6vknkDV3JXZSs81zuB6rDu
F9PdMjCRmnhFv8va51E99fWjLjO7fyMUT1RPhWqrkevwNyYLXI7wWkQ3I4sHGDEnt4tbbG4nqOlT
5SSxYuT+Lixpx8vhSh/8qPHM8pSM1Kgek/hO5TuJio4u/TaQrR19MdgDiaunr1NZbYnTFuNmghJR
nBORXkteJd4OkuwnbHqD8qAYtxBGZzFzs5Ghs/qpDBjztFJ+0mYMD2VRemqtUlGLPEOe7mPltWi2
EuwIJarcXKAQx2QZAi3MZ4Xxta1+a/JGacn3qk2p3VThO1QJ20LgNI3rpF532S+p2ybcUhlu0Ult
9KEjGdwNmmwHyf04+8LQu3PwiHhIKiXXAtFTVSvRQHYVv0/M11njjda6YXtn1c+NucqnkzBsezne
dN0tdR52z2we3xdVsocm8WRBgIXNKnrRizcwC3YkNdTnjO1AdE0qvBSSjZwwUH0oCglDhZK8q1mH
JXCYcpXNxxJsU10QuCK3lc5SWvoFRrB1u4DFSGwpDL1YOzMHuMnCI9gWL2vXo/ChY1+IXkcs+fol
ap6NQ4WQQ5GGOV/IbF9RzE6Vw7ch1Cxl6wRtd9+zv7c3ebqaw5OquFO6j5iwNGJfVHz2YWRjThpX
dpy5ovQmiusJMLr6sPQnSX2UsrOS9XTGbmoB7Razy71qB/JpMM2VRPsJC4yEnXCMnrrQhYFBFwk/
h9t4eBDY9hoTE/Wuwvp4aajb8jOY+rCKENQsMupE2DXdWzgIfJiqPQ7NRu4DN0FTVoreYJGLDWuj
7A9m1kK5ADZvkhIs9UlugowFDbSbFgQJS56mLs7CTthtiMxHo9r1RKeyqpw4DJ3Ian0BGo9sjGRZ
OKoWgyczFd9Xd5YQrtLhkIytb4E81qXetuIVI2TniLpV1FKZpeMbR5/ifEjlXV5+4BIpSOcs2nb9
XZD30EpeuiXwwvYc18Tg6VDFj0uMG+7SuKYCaLh11PilzZ8SeQVUgV131TNaY6ZEsJCdvU9WBjYt
MGYI4J9NsmZGyYmLmEVkuC3Hl4UIMD1Z1n1mrJfuWGtAxCHTZP2utPKjVI3HNESihSfQJMT7Gjux
Dqm9ELO16JPBoeiDoWV/Ktvbqq6dKgjceMn8aKjeu6leT71n8EsHVuOUQb3PxxFT3BvyQkKBuUJo
o2dvwGZsaDju3AluW7YrSb5H+GMXYQq/az9ov2RpkweX56qc20C2B76htkt3HY9A53ARg2JOgJmr
fiFWqyJ9X9jachIXwL+eYlJ+YBErJNc1eJEx1Vx5/iWQZOsYAffNcQ7fSvJouGG9Ea0XnnJRw0nS
llOviV6hqpcPwIr6ddhah44ZJ0X7bYCDTg3Tg/KyioNi082irTSWU7NukqpcZ9IrdCRXzzpyAEc6
SJ0CQUX2mi5eSbHuDe26AeoyZcwRChcbjG3aH1K9v0v0T109B/ptmp/JPbu29Zty9JZ0Z4UoS6Ta
KZM1/jCODtdHBtWBsCxJ8kMmaa4K5jzXtYNapi5Y7DPc53VezXa75H6ZsbHVmd/WTIJpEp8G0DTC
c6fy1Hqoz5rqD9rv0cLmb6bnMBjVk2Iclemhmp9JF9aDOL7CgeDHQzaSUoeRFILbiHTrfa58MdRg
ZoXuoh+nwbAlmUweKJNBRl7VwznOM6eVb4qxdU2t4sPoHIFcqtcn9NkjZ4HJl4ynKFdWS1/sh0Kz
Yarh7FTfNBhVRo10VjW2nLG32zrdyUrBMcDwwmQX125AGcLKLKcdTKfO8QfT4aywoqyFxKYxnTY2
HEPc1A2JYsoFch5K07pauoIyhqF0dZ77U10VqyptD7EBiMqM1ijIHQHjC5OLGkgzkgqPaH2hv2eu
lSrdD3h9KzzmRVj2VoF0TNVeMgJqg7OORFK0yJ8dM356YNiASzftuNGmzKkZHposkns8aGQt85R8
uk0v/Ho+TrMc8F/p7YEkfkqjM2wsANn4biia6HTFb90oT3K8a8q3Vgk83ZTZvEZXn1toRwj0o2Nb
Mt5kkrsJNv7THiZ6HGsZcSt9XI3t4HMIYjfoHnvdWot1scK5fAcZnd8Dlk6kRX4EKHzyFGWCQcTQ
meLPufmRDLjkWIWXGpMbhS4AHoBbPUCYcl51xslQuHEG+ooRjXrfH+vK8PTxVpZnv6P8U4qmjQnf
aorlm6bK93WHFrJBvQq0ihOMrEf0xR46Toeh/hhGpVOjiydzhFbmmWHpxYvBpCo8IbP+NLAFt8eO
0Gb07aGq7jBugZ1208M0z9XoPBNpGIAsaj9eYgflQp5jiTztC2kgucMJXCJqx+1UbHI8ZTqlPFrm
TmNEDG8de9QLxrVKhMnmOqhu2wZSjU50fI6tX3jyVXaFh2caR2xpHH7iDvU+URw7YKWXjqNJiWdp
YJzX00oSSzdtlMOIvYAhKS7fll8tDwWDkiEbrwZWSki8ysSlPCjvR226F7Hu7jNwhch1OJ60kp+p
/MBFgBo57y1h9IbRWIGJQCPg9GMAdKi39eReCjPXkC1nnjlKcIYck8UZ+QSnoPD65dFoSQly1cl1
fW2BGbNFS/AL9I85oTLtsN1vprMFZAdzps6tteBxaVIn16LjolquLG7END1b9adZq7bK7GarTO7C
ZPKCzHyaVKeTqDCY7VGd7xflVIzBDnqWJ1d8j9rOCm4WzuNR1PmBxQE4rF25Ux0QM34RGZAnhn1V
qp8qhvQY9NfluVNWRnGE0o4dtG1JL3L8OEQ3gxXZcKuIWwjZm/hQJ1Q06h4R9ErHVV8X53shSpwg
kJ20zM50uMgfKpsOr6/P1o2SROtgtjZdGh7UfFxpofw7JUPVh2g/Go/zUNOoImOAdlegwoobZQVv
2CmYigVbhreO4CtWtBVRYbXDzFmc2gKWbfhCy7aC+7yaw8bkLEF/d6UHwi7Qjwonjdagjzze98YC
moYTv7EofqgcBp3Z24uNfTnZmd54MlAtzayclGgnq9IpFqLDSLd4FF2VKTCBTCcPGU+SXUGGMTDr
r5P5aWXRrm5TW4p/dUX8QEPmREEE3wZpW0TscFlvHE21uW+7wEdpx2nhbJblqYpukun2ciZ1cpLh
uFOcZDxkBb1lQz7o4+zAaSc9WzgX7UK9OVYB28DyhiOiYxQKQE3BW8zXhHLiyFdEyQgpbhbRHR8W
O6M5XLyWGRPrlyJOdNs1bwmVGl1Vycwytw4/AV9Q0gphhTHDi0f9rLxNaCJlGr669Q6k7c4cWMGz
r/XmWu85qtTKPkoVt9Jh2VymaGDV5ZqfW17DnRnjZ2nottAaa606Umx0JF49LuJ+aK6jwrD1DGqd
EAOb5DUOKmd7vgmIAJ3JePZ0CTwbJWzXGBVp3VOgNwTZz4XA2THtmQTQzYRhHZK0gg+3eylFfJw4
cpx9TlXroEqHO3BzqYhI7GOj2t0l8tqsj/TbGIDB1az4iOs3qw12sQiNsGbfkeZzHeWekX0Kiw9X
byUHwDQVf4osJ1oaX2TVJgr556StNbIHzsaSsnjRvBDzRGVTGybn2tJN8nCdZ8O5sF4LqT+WFKI0
TbH7gVw9FI8Lt9Yx2dpCYYiN53zZisbTgDonFD7K+UxFYzbvNDf1xvh3I5t7i4JQahznFjgpOVUx
pgx4v8raWx5sR4rszXrsCr9VVy1jyEJ6SMnkhvY5KTYl9Qu19yBLBnEHFrAmP/9V4KGcRLoNuNVu
YnW1LJ8TCcvC6XLCh1tp96k0ejW14QQ/JY1JJ0prKLbHUz4KTw2eln1aHBPidJ3BTcizTVQzzGJB
hExQolU3xTC5aazYJefSZXJzTtrIvvcwFvdGpKxzUrhcD21res27ficGpyqOGcI/laHpCnXvdtab
2qoYZsWHhK6FyP2Gos7THzadmp4ErSYz/szNwemCwRtqsr+yddNhcIcwBukTUKl8CJZgbZm+SXtL
B+gTG9kubx6rInCshdyq1Ha9yTSNSBG3u5wjtUMdzVurdRgJcBoDWbqeO0KGqqTNnRmJupWq+2oi
iANn06MWLvtElUli7mF0crKCqVYp1qFBhbVSDyzAWmLkhSFlMqemhDFWPBrhxZU+OYWz4YngOkPd
crU6cPNq5K/2bpTUTiSP+9FkoeTpPpyPk5zdJvV0bqaCIXuCWCKsVCn2hzKgDsBYfzGuU0JVY7wa
egpCT7JVlosskoYIMVcjbuhPHSNZkiDd1Kr1qGHoQnXigQFdB5v3Q71YD2kxbtRWOnTqcJiDyW9R
0YoUtWVhk2c47lN7vPz1RBXIxgvPmBI7G0DsAkudG+ihJulYOBy6+dd0a3bKruu6F3lEhSJzCu3B
x4VyQDW31BgFFu6inupagxRNojgCOe4sNibZb7OwwWPHYAzxepybd9GqfGDbbi0yrZer21wSvK7U
BH/MX5dA3WkoDWYNaknqyXEaMvzE3L8YunP5MrXooev5KAeSWwz7En+O6UWB3ZoG91r4HDbWtq/S
HbZ2L9FC5LZGv1lmAJx8IPqTOUC6kT7r4akGzaFGhrcI8HO6wIvSysvl8dQ22WQbenTLoQRhgDsU
HNSt56gzt2NUvE0jql29PMy1tpGAajJzKKR2YnR0o2hBcRAaCURpggR+ZH3N3qgKjlHvBWncKw3P
eL4L570pnKaEV7ZuLyhzEaq2AfKXNN/qIBRADxzlUndVrYHjsohO3dxo2Lf1QhKSRGnOEhxv63j5
rFS/aiooKgLVt5ZzhtV0q5Fzf2Q9iM2tkZQ3Ql17Vipvi3amdF2vWhx9QgUh1HRnka62tbVtKpmz
GSvMHCy8giqwoTAs73IKF4Elb8XOoKhZl3bXaORMSwmu8Zikm9BU8SVSWQBNuZblG3U5AgxemVAk
S/gMoMghwIfDrRYywTIUb9BsnSntV5El0//qV5c/w4lZKbSpav6zoz9w+fNlTDQoF28hGRwl066Y
UOvi4nLuwSiJC+e9RIqYYSepXqTYG3DWtlLvOxKGdoluDLm3BS2CsKt9TkGJsRAuNC1UYr1jnEU/
M8nopnR00t2YU4RpSKUnpblrS8OfxsYeaTgH0F3DnvqTdQpjxRXRu/Ri7XRzfwfF5a2yGD1oCqfP
XwO6rdOn1twbwfvSs00KxqrTKr9WqQRj8zFUv43qvja2uTWw57ZeMx4maI1tH3tKf9JNYWXw16vl
g9OxNwBx7dveby3VxeeV8QnLJgHYdT0IqUPdQH6eX4t5E2m7XM7tvNhb+mMttl41QvtdRFegapCI
nikypinJTqwbTOW/taz9ihIvbGIOA+ThJQXjmTEKCcGXFPmx0DzHg/xYjVrG5zj6lL5uc3MrVOvU
CL2x28za8iaSdjZTh8cUs4/hJhjXQV2vewFPz0JcRTFVqr5fBZK2EvkQZh52H/2e0uItbnO+sMwV
9JGt9rc5g5GczMdYwWHSMtI7EyazlKKjF5CeLYl8wAtmFaYSufV2GHdsGxsWuN814qaRiAPp8KkT
pcoWZrB0H0It0bn/mqc/xz0lxsBwZ1N967oBkVx8Y4VwWqFbY5GIkVZJAWlZinUxmBBRRdWdlhsY
QZJjUe6bptkrlHiPYcsNuJj92KZ7U1/WUSxvAkFci4XJqU7dR3FxI6Hh6rrWDzgTDLm6qtNhrQ5A
R+hYSNkhVB7S+alM3q3kPRnfQrYACVuTdN8pbyUsbaM7hdpx1G8GzmxgjOWQSiQFE0HIvHR5T9on
a35K+8+JSatiPqrDmho+CkHRXFFBVSLN01MmFA6XznUjhUxfnuklSk3BFc6hfGNSlbHEjdBtp/Em
bQ5hdVSzgxQdYukgzu+TfLHyvmMZukOVrnpBuMEPtCA0LWLiZAEzyek4P0fMdLbGcdBO2WUHvK+j
9HbWOZDWuZfVg8PD+F2W7422qhSUjS07LiB2oKMTLPjVaGLeEt3p5LsaRfgiwt4zdGulchZUKXgD
bg2VAxhjsspWyY6X4+VsnVPh1PRUj4qDECi3i9LsNba0UKULuMaRnK6b32pMDJP9L2dt3AT5J/6k
KC32vfguCeFaUfigxkOSeK3wOMUPzQScfkupoMAwKh0vFjXtTtb8SrFAls9bjv+ZeXnfu95QjkJ8
bLuTpuJaQqOXPlpI9XI3ptuiN5WXZJF9Bot2WfkqT9Ze6W/VdsKGuRAxorHe+rI/aUAGXWt408TH
LpJWnLRWoRUDO4R01YEf/UXMv1lCa60KyuHijJP1N2b0lPdo2vsH4f9wdl7LkStJmn6Vsb5ezEIL
s5m5gEidSZHUNzCqgtYaT79fsntm6uQpkmu86dNVLEIEIjw83H8R3WW0itqjWbpxaW7UcGOSmq9U
400YjtpjHq+FuvGaSV024kHKLmDx09ZwmqXZgzQNvMBHq6dRbqZMclLi8eBXzNuDkvZXUXIwmtBD
G32Zyv6jHl6FRARRQ9uHHJGGAQc/M7JzY1mvOc5kuup05rET0rWgcP4RuVGJKdMNIElP7KhKCscy
eMuC7NWqCm/urZ2oBFtdxlS+pOvcNIpTGcB60V5NycOtyPQ0wndULXT6jpigRFQBjglHUjWPF0OL
e05rdl4dAlkKFVfub7EERCK4od28FdtXuR4WQKZsmdJHSiFDy0S3lYTjWL7BvKoaahklP8nj224o
jmZ3lETB+xpI8Amq41weTA2Dpu4GMIJpg3s0rftvZMc+u+4ZRjAes4L9j+uazaKy9qXxM1D8uSKY
GEVioU1cN6aH2a3En2Ilz9BHOe5lcmkC/ppqdKT5RN9gvz7h9onaGbYoyCplbDOBTUnR13H01Au9
J+kSeyzNWFldjknlBKm8yKx30x+PadjYJfXXwKrdALZ7/qInyTfP8tk3OYMRQvDX0vj0jpVGa8pN
fvipz4BBfTLoZlLwScTsMNHKovf9o7l5rsdjzrrVR1kGWUhyu9iLvsP6fIIKPVfeiZTaTHwZajOb
DZbYS8U8cGy3/XT+BvfzGTbnQ1zq9fk6ygOMhqX/E4lBK/SRMCBgSrmucrq5XQYlOTZ98V5aG7Fo
jwL2g4qy5sS4jTTNU+V7f0pJQy9yi95KTxymMiL5xUGs+4s2+4ak8emjnYER0z6ZxTAAbJxR9cYp
Fpr6CtmBoCx3SfdGD3pddau8vQXoo+r7EvV0HQELoTJQcEjslDMEJyEMAXd+diNrP2PuiudKP3yO
gmKChUJt5lJzxiT1Z1PotBR++xCVmXVNIwJybWnNTvJ79zNJdlE9ixdDURdGPXNhdSm0WJL/cMqf
RQtjSCRVsHTUGmVHVDiGuj8bh7Olb9RqUg1RzeNOshsAPNQog/zs0mfLHzM8OZ87SIh5uxXTRTT+
LNKfS/mEOAnkQT9NW+l1vi/evn5Y5RMo4d+EfCJZMLTJIByrALOAefTaSYiW8sk4RzSu04soU0gB
/StLOPWs0QSp6S8O6a5UH2lBCMJOjTcR2UQZ44glq3jSmvDq8LGa3/IeRdlhPJy685FoLXvpQfSf
++raksWlLtyEQQ8WaiPNOsrDLKZMuv76tU585D9ATT/e9rdpbshxKMlU/LfpcJyQKRnqHhuGZnhU
yuo5KnnF0B9/NkU/4K6/3WtKtExPK6aSEV/M9cIw775+h092p3M1HiVXu1xSI6J9sCvi01nh6+t+
Eu3PJQ91tSuR2WRseqEgEGPAKPgUlkzMv7/Thv2AiP9p/M+iQR+LilhprIFYDp05v8qLnajeFP1T
m1pUGX0ayOte2TXFzkif8uaCbb3I7ytBAOOW2FQxKV2nTlG9Zv2TJRx94z6SH3FW1ycKtphpYILe
nLqWAgo7AaWdIl0U1btCnxQTbF0u2c5vo+ROi1xgzLZJyya2lhK6S0YVOq2xl7ulMVyK1BHFlyi+
0qRXa36k+uz04YU0Xs76yYbtMqutg1Bvx/gQFcAOioom41NJfUev6ssgV4BEguAJrlEyNOsZe93i
OKqiW2Z3vb+pgGZbm6Bbf/3VPoODfyhk/TbNdPhgbdwhR3SS5eAwCPCJVg2ymtNIoV8H92g5WiBh
tlG4JSdhleK7FYQ/Up4Tz1Ugm9EqhAGO13as9oG/Gr5DUX82yc+CpVwEaiiAH9h2v8yb8ps9/bOg
dq61OEVCYfYVSP28v9dwFgUFSnnMQXBLDSD9NpTjunoxBpIrTbotijPm0nQkAsMtm3WYrDntD+1S
SyeKhgw2XQ1Dk/dBMT+IUXNhqTloA/3KzEMXUcGlRHF5jPR1MK+yQHHCLNpN1JMTZZdhyxIp35G6
PxmrcxGtVk2HfE4kcoIN4gPDzwRoxHMFrb6hm12HXDY60I2LvhNL+YSbci6fdfIZSLKMGeNrtOXe
4Eys9PqHe6F8dpqKmqGrK2TnttGM/IKXxd8kqp899Gnof1tkkpBBti65bhhkjtVT6QBMMvzMNlGU
z6KiiFNHJnbolUuvdEd/dto4l1VqBDlv0hGaiPHg3+gvX0ebz6baWXqU6EEj9MB0TrIkTew2Pzxx
yWfLXR+awh9OIzA/zIfvRD4+2dDOFZSyzrQs1c/I5axqWVtA0cEgGSIwCbN1fzQe51pKakxAGVJl
3BZPnZu//+yip5Tst8kWI8QsRiaTrX6oDI8qzs8uexqm3y6b1ZFhiQV5IihG2lzWN7IMn43y2ZKT
taAWBlnmCKd0KwMAcBaUjtEoSyX9Tnv3s1ucrb5ERlbTBImLpDxNifdev4rxqLeSb0SLPkl1z0WL
OjEOFUFqiZ/TsBuD3rbSYWtSzpzkS3g8P0vTpbMTS5yqgz4miObKGQjzldUGi59917M1KVdq302N
BJ3+LrgRfjixzxekWtCwFWkRaJK/pqgPnf3rp/0kkp4LEOl+gOrm6bQSJasEkBP5VRHm3tcX/yQ8
ncsQyRZuwhlEx1O1dujXk/Kz0TiXISqnWKMyzhA3zWI64cW/OSJ8MvPOVYhQL6hkpMMm3OAABbdo
1idg5q6qKfZ8df7mJp+snnMjT1lPzKCNuQll0ROug/6CCupLaX620ZxrAykaViFBg5yDXjWRrauS
WwA3/NkHPdsZA82Uks7kg2o+QnCIPnyTNX82Uc4Wo4mUeDZNPLOsucOrEC+/ftwPk6c/nG/Es7Wo
toNmJdYwbkXoYBNygDGYtDHYxQizCuPbHPQgHqEUNXA1psoVRhH21loHcynKtk47Ky1Ac13osgkA
GJpHFS7jUqHpmS2H+VbNp1OnfxuasgNY8iQMqpThrZWpnjnpy2KmKqssJb13KZg5KuoZfv5yYkcI
iQhU4WnmkIWRw05Hq2+c060qtkA1jw3Q7kinf46QbGY806L3JE5ZAaU+nZZLmObLOR3Xclt7LdJ+
Zu4Ks75Lg2ltxfy4e9dopra3sxQsQkhJfXbZIOXvq9emDDIhk6Gi3qJdB7rg5eth1ozTeP5pnM/C
EyxhSSI3HRDtbqHZ3vnjrQbeSABAWZjHYmJ8/KchFpaypawnq120Sb2ZGp0exsZoJ/rywyoz9rmP
aDn4VBXR8tGiVV7avfl2qkokxaY24BHJxfKkPjIqXgIMIBA3QAWXgQpXh59O80WVvMXyM9QHGA43
OY3DXF3N9J7HbjGq4FjmAGVDd6gyNwLnHQ2vBZQv1IsctWnsFLCwMY5QgFaqFC8SuhszoKSURr32
hmG0PmyV7rFPrWVmDkstpEgCQnt6KeSXGJOScVjH4DKkizZdCBa4G3q2leTU5XqUf1Gmdwa9u02a
/KIU2u2U0FTq6VTCT26UwqmBlPlgTBIF+dfhbmpASveXE5D5IGMk4oNBTw5uGhgpBNAiFPeF7roJ
KzBg6ioNVWechOuiBfP5LEmT3XHYLMNikczJ3Yj1dxrdFfPoFfVW0ReFSK8eKcdOql2DHw7Z3YwL
8qANVwLk8Urll+WoByEriK4CYLybZJtlUOoHJLDssVzpZWvXzRXeGU4edZ6ivqbVTps0N9ZzRxmk
+7ypYCiCSeep+kh50VFwx2VqFVkIrg99txBnTK3hpGRhcz1W5Qn9pWjN9dS3rgmTopMFF9zGcowu
wU0bWe6laJMbguQMUb/uQeEHRurgKDmXOE6E81qAYKUe8NZzU+DolpbgkWE6Eo+gcesKJEsfAMU6
NRg9WfVd1a/Xkt8s+kFH5NTaSLA8LX+EU5V5odGuOnptbRR6KWCFpB6Xlf6r7f1FFFmrvKLjFSqv
eQB0GoJWQIPWzERPj2Q3T49TrZzUYRxdQNW3Tg+p/BYZlxNUBoqkDuUQoKkW1nmZYxrdug01ZzpR
DmcfMNFDapVX5owcEx0UzRbgIwjC3orbfUnjtxq9TH2YcN6do52B8l234iB0Sb3swpyHnWRdS+H7
GEDUlIAklCDbtcIZ1RtxGDZWsqSiRF/UX2rgLbi1PQYLunSGpTsWGHRgQVaDe8N+kETgYjkgzMob
0vmmMyEEVcBGRdXO+WJqfl+P9yIzEWjUSJPA730n8wugUpndBIJTT8iP4PgyW4atDPdIHjdR6CQj
FJMMZOqcLQZlIwJz0NsQOBtdyxK0bwoJ4LlIFBiF6ypW7NBQsEhE4S+D1FjvomlcIACF6qAXJ8ck
MwEOvPeKaWNOIzUbIYeXTp1o7Pngve4oSAUp4rUG4RriDsrhMspZjfbUFNkipJthxjfZdN2IAMwD
y+FjgLHaypCFrRy8vcU8phjZJvdCViNKpMDFkFfpYF4FmnXsjS3wrQzYcxltBsTMy3Gh1/q+I0Ab
zYOQwglMoIlGjSuW6DTHpFaIbdE2AT2bhomXtg+jxvrsgOlgNtIr74g1OrIIAWtS3VJ7rkC3tuNd
O+ZLMTLovV4lJoqZ5gpwkNQmThdiG3niPfbJppgvJLYwKbpvOlDx8bOlq6uy1IEb1ivLEKnO9XYB
izMF+CmILDoIPxd6dlUkTONRs01w/aK1mqy9b+DU1hiIRRdO396aEuhNMPZukYTvYpxugvCY0V9n
LZ02xEEDAGXcq0NOiMy9uQ3ufbpdLbDgzMr2evBkBkDhmXAt+LkBaxh7AjRUskRF8y4G6ZHjnlMk
86VeibcZmPgpg1k85sTl2HrKBCJiOCb1Mh11V29Hp9aoPWt18Vj3+roXd4BSQ4RikHeANYz4qJ4v
lGjb9i9SvY/SvSw+msO4iAt25ZGmZHNSyx22ssq2/za11boplWUSX4M19CY/33MCcFS+G0YwdXLU
SuSYoQG2FvjaluaRn60kw9rX8r6vXyo68sHgtOjW6y0ShkHpTeZaq0e7Mm5b84nakhtHvVvpd1r2
S9GPffyIZZirQiUJSDq6/MWAxzBjuiM3xlUdX5YNTinBMa7vsmjBiloOPlfT0mgfJNPlgB1YJGyS
wQBLRwQGg4usqkPHBSIeqKYkbqADm5smF50hAzyQNbHXxdd+0W77HJ4GWBwdmHcFdlMnM+EwpVvW
oz9di0kODhcASxDeBPORx3BFQEei2b8ovb+rxStBvR2iZUtNGCrVGA3rVNgYPjVha5/QQioBsZ+U
UrLJeO0Kdpz+vYCbF03pIuvGXWtAdbNYv9WDb0nrMaTL2oDsFJisqSjCl/FtjSbdyc1WiEZS4YFE
7VrrvhPP+6jvn+cmvNS5vFuIb6IPIWbYWtOhbSQ3IjY3NaTw6pc6xMuc1KoF6BLVOf5PMNnhD2D8
6wW64Awh3Lfo1yxn14nP5uYf6yxzMy0gz5PdguUZF9QdzXXb9YCu4LpHrVOHwqruClDhFlzNo5WC
DM2Lhd4CqgIY/HXKBR3gDykXr3UuHVm0YZeUYU+ltwevmEJ4R7emugrlbtUIlRsRjGEarwZlWZXz
zpQea/MNDKwtp7prFL0dznAvIWKVoDzGWIOMfYG5iD1DixhmCKSCV6ndFlhhNF7FZeqVqM3ryWWX
Q1qN5W1zwhKWJKi0+loVQrxROml+k0hXLZoHczu4ZqF4oj+5nFXfMkioVjIvogBBKpoG0xVe6YsC
Ime0HuCJRe2lBopJmbAfEm97VBkNyCSxv0/DV6C0WtlvBv06Zp+Kh9wLOEuanbGPExBpVPN9MisI
bPQZigSHxAHqdLNBJEiysyqCTb6oYdsPdKdrQEGEg7l+mqstcj9kQtCVjeJeFFC9ppR4UqDthJ1W
BdctgWuCCTA2C6vaW9qhrt02upKLeSXG64nv3sDm8gNQxUKxUuTAAZxGXrDxy6WfruWhcXQ9dGfC
mWaA54RsYaqAs6XSU82LnKAsVp0ttwVRHMgnRCLlWe2uh+w6hH9GFbY4laqjqxKgHGIZVm0tooQE
1FwKOjw1RdxF6WEWntgyQGQOrkLmVPbXU0yfNFiI/n5m86yrozmbbiAvhdEero1mX42z7Z96LeI2
mK/k/MaQLrWk9vA5tlWa5FG374yHBl5muh4JazrpsiYxk0+4eKQEEr77HD2Z6EwkMP6boz/cieJV
GLz09TaK73241RFzIWP+KdqhDF6sGi4VF45vijo6mV2TaxBwTVj7tLSwVvAD8zKEhTMa4JbxQPM6
iIh1Jt6M6VVBX93AdACgrWdm8tqSpYWp+9f4cXuJtcUDw0zqRVkCv5flXVuE65zTjw9EvEh1kFN8
HmuiXVDdFc1T5h+b6FbKrA0kIbQAlRt/7B4EsdymLOnCeJ318arH9hPTBRze3BzPs4b6U1fcqC0R
QoTIEBYbH/SnEjEAsKUjITgC8HIaaKK9yCYwXRWZj0vZaPf+YcK4swTpVj370nUvF3YNEcMykC5Q
bzW0abMItqyY7NTytk+X3fgQJ5NbdBuUyk4eoaStoLBUAqOk7HOWolJeYThss8jgwMNjxrWBxf4s
xdcd6YXI17du4XdhOdIOz7W/VegKy5eUS0j3PRkgcTvvNXUX9ePSNC0X8Y9W3E7sH5n6FMN0GK07
1XyXcPPTo8IL+uLaUIPbHLJ2hMII8ictCvBu5wOND9mBEs6fAbLeS/5SStFzmMJlJr367eSZI2kA
qHCnVldquJyGCib7VqKJmeqcfZv7JC4gRCfg5jpI7Sgw9M2tKTRbscAvpgpbzsy6v5pJr4uueQjR
xtatDg5WuFQthAzoEulwEPsWnGfWegGsg0atbvTOWiOnfxhg9RsTqNbUzXSU0ySId5LlDLjrxKej
+EAqBPu/0y81yP+hfzixaNBN8c1FO1r05gjjAWxlhAWyOVxAaKo4AwynZA5HPUsYFyFw3zwYXRPS
hNFsInEnF3cjBTQlnSCKzE7ik5HD5ZB087qcsQg5fU9rWub9qunXp01ITqtfkZquYl9xoJw7Zg0h
Qj1OlBAyqk0ClKw5DVwIH6hVrKMOGLS+GsdNE5sXhppBrI32ioI+bgqosGq9MFjG6K2YTXbtS+qy
hQkT1N3BV5UNkmlL1T/RpszrWTXXRidum5S5SDQy0V8etEcByo+fE5ya6wBwf10/9bW/MDKwzTdY
9ZSTv5ty45gmw0oyQR2if/PNVvbJRnbCBvxWB4e1xEDAl95OkArhRIf1N3X7j8bCH3b+c4XiQer1
QZWrcWt27S2B7OCjzjPq5KAKohBYQ03k/mYG4NN8R6qB/EN3IJZtZ0G6SEZzLTbzXWj+iq3gYPm/
vn7bP9VbT9v2qSr429vWs1WBnddRC0tVOyEBOsGTh7L4pjL6YUbwp3c+3fe366uJ2fdVSjuvFBW3
ncXbIdjkMg5Fw69IOAadRFN+LQ2gjNvNwH7YTfEhNQ7Vt667H72WPz3Bqcb32xOgS17ozD/ekBrK
DLtenjK4IJUHimzjDxaMC8wli4sR+4QIlnPDPpXJ7DD5ri23wFxHFBVMWfxBnf804GclyxASWJTQ
FN+GwlIabufom9oiOysv9KcXPStaGnoOd4O9agvx3q6w1qUSBydxBSziyMEZYki+JfnBwSN1cjr+
efRapejTS644N8eC3WQOVbeCoMY+4KnQpEc4C2nO0feqLx+VQF1oerdQZ3UTlr0XCo8q6PBCMS+s
4mEoe2cKIi/L7qrZcIYEJly5bpqdP93lbeUiamTBhpXaizqOnQxBkZoic+VfKubGJJISz5xS38H6
q6r7ROworaFrg4fQCJmMyN4UkIGS2THKR2RCUh8m26btAQyJLgiQLjNIHKHIC+19SJAcYRuNRXaq
Iji+0NgnhYGqK8konpOQRDEBpIt4RtrCCg3NfauPa0EFzX9S6fDMdGeJHgRWdYaqWB3CYt1MvqNR
HpSpQYxKtorR30o4EhQtRHpprZaJjY4b/NRiuo3bwq27cG1YJgJbj4ZCyh6tk2pTUl7DYSkKnufx
V14E2xKSTxWCnYbBiDqLrCy1YWehUl1gZ0B7bDfP0aGOInZicnZ21EGKWSuZG4ywvweojMHSXwSa
hMiUwaeG9jo+xqq8z4tfSlGtUnNy0+7E7N+U4U1Uz4/JQOKjwxnUJY/jplNG7DZQ9Jr8pk/2crIH
JIqmkx8vrOlFySRvEuNro323wldVDt1yQDMuMyh6xJyzEruWRWfMV0J53RqlOyvlr6HJV60wc157
NNQtIHKoru0uUxQPLRMO8aqDmJLd69nlDJF8gGtU9+NiKHyKR+kOstuHsXgQpo8moIIwLbDKfUgo
DncnaiX6icYcU0Iytpl0COd9S+ZYT8GtJtxPcb218ncjhFGrZe6oVN4Ep6AbrIMaKps2UF4iheoD
oA1LfBd6Bd4xblqNhlptib/6fQxnC1GxrlxYaGvkmXoZG+I3PZA/NXJOZ76zPaVK4p4p4w9kHD0V
w+MYhK5gAh8JYcbN36EbPonl5unuv0U6RFpzGQGhYdsmtxnuwlqzs6C0fr1R/KklcnqFs43CmnMO
KGRR20JcxQE+eeP03dnxz3HLPNsijECKVKq6w3Zs9l1/ZAf45sJ/6mydHvks8uuWUgy5QZW8Qxqi
92cEwdCOw+M4F7/b3v7UaDjd4iyaa0aeNsms8WFhcZRJi3WgTqlsEyNXEsW3obiccpM4EzmWajpf
f4nPPvNZnM9nfFCm02vV4bNinLJC+HzQ/7+++meDdtaiMpMwzOaO7xxoIgbk21FuIZ+iPTe8fX2D
DyTPH/apc8Hc2G9B0WoKO6A+nSL1OqqjQ1KqL1JAgR5H3ojI2kqvRj9ytE0Pmf9g1hxHTgZ4kO1Q
WHK7EtGwYFolJadZsXix9GzdwrWkcbeoe8mL43Sbk0l/88SffGXrbExEfQpEvxxpM8Iu1ENaCnqx
G9JjEj4O5UMwtiisBY8zclwqgh9Wgp6PISBn1trCAKKrhNbZQEQyC5F20nMuvMZov3/9bKe5/IfB
tM46XY0fS4jKmdQRwRyyiUzUBr++8mcVnXP94YozsNSpzIQ2jy8zbVpWWeBZ7bCW9WlZQEkTpNJu
itRFrx6FH5Q48uLOghwkUdAO8pUZD06sP0kxKMpC2dBpsv0QPGrsFMZLEBO5k2N1EimhpClJpBlY
gYqwgwd0oIIGKS0ROTc/WTVm6ynhY+I/J1rpwY1blVNyV0zjKgFqnEaXCo38HHfVznryfdVprGUe
Ifswjy/qqF5jFk2FQPlmVD5ZHufSyVNihUGFEv9WSgsKIKkzohOMxxtd3H9h1//vXxz/mv/6D/78
WpRTHQVhe/bH/9pHr3XRFL/a/zj92v/8s7/+0n8dnntI78X5v/nLr3Dlf93ZfW6f//IHOGVRO111
7/V0DRc9bT8uH7wXp3/5//vDf3v/uMrNVL7/5z9eiy5vT1dDOzP/x79+tH77z3/omiSz/Vm6bkmq
aSraaZP6v7/f71//+PCccZ11kz7/26GofxVp8u1l3p+bFlaIbvw7xxhVtlSV06Z1QqYP7//zE0nX
LE3VTHaD00/yom7D//wH50x+SZU10zRFXdLkE7q5Kbp//sz6d0nRNRU4mGYZnI//8d/Pe/nPFfjP
j8Z4/evP/5Z32WUR5S0klb/OG/ps+seVVMvQFE0Vz+dPasKKhnEX3ncbEjoQuA/zN8gZ6a/5/99v
cdKh/i0NwC+praWZW7jmbfDcP6QXvcGdBhdTnN8+xh9e5q870N/udB7JU8MoEsvkToVXry6/s5v4
84tYtODRT7Ik7Rx4FeRdnqghqnKDc6rUHeZ7fyHelIfvDPQ+cL3/Gzz/9R6/3egUXH8bMVUioS3l
MbzPVYjuiNzaxqIGx/MSLta9rWy0Tbspt/4lBrR2t4bleFA8VF9111wka90tIJ0tJOObROvsyPz3
pzrLi9J4DPSZssB9baL65iSrRfFued0CcVG3fh7v+idIsjDgvv6mZ+fkv9/2NIN/G4yw9mW1Mrit
uJHc+mZcz7uYgud9c9tvpY1vN5cNXsQw3zab71yy/vjKhqlaliSbmq6f8y+ESoh1NW7De+kVzVMa
vcUTXINHvL7UGzqT6gXFXNnTBjt5+fqt/5qY//Olf7/xWYJuybVci9Jpqk2egYZCbc93r8Xq65t8
YPjO59nvdzlbmY2CoJ/K/9xT2zJgvjyKcO0pRkCYodqNqnlIAddBgeLr+35g/P9+X1OVDVmzdPkc
W9hHBY7WkhXeq5lXUyVYBME0e7CvEbHSKHWoAycjxdCvMi2G4D/SqgbDnNV6uzXQ4kRl2GBH7/EE
FEk0EbJTD1aL3mIyGmhl1U9Cbt7RAo9P4kk+UPBxmcvCr2JCq88oEG2WeoR+RgX56by5n6e58ST4
I99kZ2eC6v/9Df/3Lc9y8VwKjWkU5fCe7sJFexnsx2tUhw40tO+mF+kRTZpvXOk+AtBX43oWN/I4
mPpensN75Uh2LxW2YKte5qHycCEg/vKAAtw3X/J0xa/ueBYTYDbCSKqk8L7ysudq5VPhdzpvXKQ7
EVAtfXOvv0Tuyc280ZYmir9uQ85mOvjzIo02BDaArGW6blbpkj8nF4JL3+CbwHVaK397RksydUUm
cssf3+m3ADKbvYhgLM9Y7+gTHTI3fvp6FD4Mh87vYEoae4KoYTejyn8NUVNbVApiY9E9dtqOvqx7
e59cF9f1G3rbs105gvdKdaS6NR/hprrTRXsvBbbgRU/gnLp9ay709XQpH0XCeelM94Hre7QxfMoB
a2EhHcdLGPGG7b8DP30cbO2tRm1D8q6QyL7s3pJL38Zxe4teMXVCO7h8Ri/zmyCsnL7jV294NpfT
sJLENhTCe81GP3KNNsIF1joLpCVpd7miN1yDfkk2iHKt4cJPC6SKbNnNFuoLQAsnfOLoxn+rY+ih
8uB23zzeWQX7n0vt9w9wNvGnCdUrVfLD+2kZ76YNSkfNXbLqlv2K4tdJI7pdjhtpI+7CjXJp7bDM
+noGfNDTvxqfs3WQ9+UgopYY3Sd2uaMe+Zi68wrU2na4TJwbYxW7VNndxLmvN41rOadJUW0QaNlg
O76AmnWVv1w+v45XOA8vUid2Hk5a2MojOtUIlI92vC/u5etmi+gjAKTtd4TpD3LF3x4fWUXyUJW8
xjobv1BOImFE7/6+dVs3X9dIfS+tV22BYtGCw6NHTKbVeUTM8iJ6A1dzG7i/vh7BP8Yuk7RWEXkG
lUf56xqSw0CYTD2O7pG5v5PfhWv1DbxQu8kzjmguus70eYfvGOgfhrd/e/Hf7nqWXMxNwMk/z6L7
eFFeaCvBvmx27TLcDNvvltC3tzqrhtWlUVo+eLT75EC1OdsTEcDLrXPPPxA4i2+C3ocN+1dvdpZB
VApqSQan4nt16W/QQHP9A31Vd9yNLgHpML5g4PaIq4BL+mgPazxGXMON7r/5qqcM4qunOMswjClL
ARDz0izK5bAEMbxMX8KL8MU6BBvNU7xyD44y3vsHkdi5/PruH0Skv90dFK6qG5zsrHOiUp7mIw7a
jAFmAG7qxhepG21Tl1qnEzkUhx8rt3PRpN3IW3SiW3dvAhX5Zos09D/tkaYuaqZsYNRpaGclkamz
ApQrGYOH9QvIZfvhuH+5W0QH7ExdZlzj9NvCflnvXwx7i3a4LbmZ48m2t1lSc7Av1whyOhfQxp1s
k9kP+vKpseNFtrwhhoSLay9xVrvQXSQ2DVd3fempvF9vv9wFi2NmX/hrdmFnsXVyp3ZpPNh7NIzs
xn662huLbbF8ukrsi5nf1eyFYSMIvBTtK5yuduNif3GS40et23VS21lO7uX74vLx+tWbLqi3yx5w
FXt/ITooqzmFve1dfXOxV72nG8D69i8U/u393ZNb2Td3qCPYr7U7ORd7aszrzF4V9k1qc39bWij2
w8JfC172MQDSQndCl6s2XHW23y+eDB7uqnAz+3iY7Lf908wruFvB9a4v7NrepQ6PvXYXV5s7MEX2
nvd5q+1ocbt6CxYmDwdizV7ddo7vvD343t2Tv0bgz7nU2L5S50j/3CmcC8byNDvG7QvfI7BzG3MH
fiLYa82+2h/d3t2vW/tmOdpP0/Jp67yNrsJfPY28lOjMRE32coQZ3WZ58cRJjZzLchaZs6TNtUj2
rX2t81WnS52roNnosu4WXL+1PQQv7eT0f149zfOWpu2MG8Vxjt7mgPjPcn25GO3H1S2PqjjL3lk3
9mVkq8zb3f3huE2dg325m5nOu9XGcgSncr3NbuNd70x7Y7kPlb1ddfax9taat+MmDpmW7fhMr1/P
pts4ZKQz47N8RLGVGXcZeO3GtAnv+84+5La30sglCj5F5xyOsr3yQvsNSVoGVNm8hu5yWAgbZWPL
i2f7cDu5yU1gPyEYutQZOO+a/5T2BoqVfYztO5zB3dzOnZC/3L0bjrcBCbT1NpJzerL3wlm4IpMN
gbKLw44b8ZxO6ewvItf75bmb5fsp0fEOb/vO2XSeZd8S0FAov/Ryb/k+O/Gq8vbd5mpy9ogvLnpX
WrTuKrFXe8RIHXnz/5g7s+Uokm1Nv8p5gdjm4e4xXXaOyhQpIQmE4CYMCoh5Do/p6fsLZXWfQnsb
2OmrNqxUQigzPXxYvoZ//f8zp3tmW13uPwy7w7yd9+3u4/Pl3tm83FDa2ww7/yiO+5t+522eL7cP
jDzb4ZHtERjYzJtbs79/znabavdTbZ5evrOT12PkbX4Wu/3Nx+ft/v15ZgPeHT8zfcXm5/PNy7hh
dmmquPv6rt34m7vP0fYz6iX7875/mHfwqO+HvXWsdtDV34Yb7nb+HMsNTtzhhsmuz/Em2vGu6/uZ
LUiqnbUO6OP+I6Pr9+dw+/Tw8m3c3E67jgkBmbpVB0pYpw/PghVzj1Qbtw/eLv8oNvlNfdeey+25
+0MU+UqJ8W9W9h/27U02Wlq+m+gG+wacefNi3b4su2+Xjl3zzEpxYE/x9qK31BrZ8N8+HPt9cfqL
tEFz+uRv3q2+67BvDmr79P/mFVIDIcSVtu+9ZWupU7jdLKtNyByUJ7GH8zU81qcIgoan9AAx/m68
d2/8alPu1bZkw/3+9rH/UwxPXu//fvybGziIg9hFl2P1CeXDl+puOnnYwSM8enf0EN+7h/qc3Td/
WI3/dOEGwpGOUC6JxbfPLOIsGXw1gnZuKZrTDAH3W/SXby/oECUG8t6F/HBpI5oTjemfhPD+oxMH
o7vvrkG9A6P4r05cUfjVaFt8OvTzJ/HT/6k/jy/yhbCkvnjvrQ9/l5z+Rynp/2Uou3/Nk6/lf21M
++Or+a/q53899V/7pOuTv7q3Sehf0tbHH9Wa2P23X/r/MFNtrw7lbzLT5feq/NElX/+Zln59zd9p
aG3/S9ikLqXvI9kl1xDqmoYOnH9JQlbBRtX0cv8zDe38y/WFoowYaJwo5Tg45f8nC22Lf7HPNIrp
ZNBJ5Gj3f5KGVm9ao9gwcg08pOd7iqS3dN64x4WyRek0qXvRqZo7NIOsoDVI+swtlAaVG1GZruia
oMJT6wTMYWJUD336KCE1KLTb7WdZWe5ZhsOAk9XTOEw6yI9wsvQ85Bs66CARtXw0ujYIGIjlEMU6
/BYvXRfvMtlF39LQgGccu86BSrCailX8o2gb78RxghNm2ffQPVtfTFCJ+ptHa0W796guyM2YxCsh
7uyDQJgAUsdP+WJCeGJ9qWiucH1ahbbr8y83iW1M/mF9DrGxXDS/JGK0ZKueIj9Mn8NBpfa3evTK
arkMfWYXt9FU5YCsEEq0ntIgg3m4QCztwQRpHaZ7DZ0Dv+OoIHIgy5atoqA3DqJA7yAVLvmfzC5d
xCtq2uguEF4b68lRBiRLMk3QUIpGrC/JEncubts8KAWy4WkKiWBoxVp+Hr10rB4YJj9xmzzVsOs0
dDHprAWb0Upe/jL2fu2jMeBF+ins4+Cz6Sx0JDO3HpJ2I6k7IM3imTQjvRNmo/mhoDCsQEqUNpoM
qu7z8OS5SuGBUjEVe2GlItoDTs6mBwWjX/Mtbnr4yNWss/oSjrmdHYdkCe1PpnWiT43OM5RRRKf7
mx7ttg7+wsnpDiGZGgpMsizAGPMXuNGkm966XjSPp2REMuG5KOZ8vLeWJU1/IF0t9GWxuxLKjFZV
0zHrmLrPjZWM1tMYarf5VjraRgYxzUtk5SpW8nb0lqjbjKZOiwPi22NIH0PYPMdRFRenfFDQlldZ
bWWHOMsIsbdJlTjli7INOg9KOLVz54hmNj/ypGatS4ils+9KtB1E5kbr9CvzHC8PXez2rwvbCeB/
ec1N92zglxkRqWiKvPvc6si4MCOXMxstA50CFCJzBd1fRVov8h5IexDflDIMCDnnwAuOUdLHIIhi
mo3yjc0pL25zHzmxhzqMO7WrZJzH76MuZ/KGsoIfhG5F6NL7yQvuZyC/5W0WBeEA1shz3yUC8Z9P
Yli1RGRQ5sGNyV2Fz2RlPQfKT63+5DYOFDLxbPG0g5/yeQOr3T/WvgMxXtlRJN9ZIgs+oUGK9mCp
ByoYtfLji6jGSh69KY7rm9gZB/vdmNHTd7T7hWWG7Y2vSVIXyzNNz73+PguYQ6dWO9nlOuiyW9i+
xlU6u3jxxPfoXS3i2TcSXYExp31Eu/ChPYS2YBUE+BcLRYQpAdNEWw0TN4jF/LBfd2QkzVjeLqEX
Np+rNkunh7nMk3CPIFNm3ZTeOLtnVO1H60uXxcn3KoeuHbb7SKePZZSHKt4YJwGuvHFLmn1uI2vg
Lfgo6ZzmZqiTfSssemDiWiHgU6ts2ig7ySaQxXIGfxzOKkfCMYsEXV5jRcsQTaNedKrcJF2er0+a
TeCFH4zOVPOtRseP/e/avThXcy/2RZR24suAeJ98Z1vOOB5RfGKqALzw7CGAy+I2RbeRvs1Sh+oY
RJoJ82fdi5epB4PcRgEqLGRBu9sy1DK79ZIcin8yDVgiv45ic0oio0Buqb4Ci5vrPvhQRW256mkN
NPA2kRoeaAztNLoqLsScveOw8Wx78Zidbo4gaAZ95lPNnui2PC4Gg3ywwsXmBCY1u8hYWR1y8Ifs
GNIzU21SYy3AykbzfallFT8mTZUuZzMI2B7bQTbdTQAgbYNUSqOOI8z6AKRzDuTFDhareZx1lMRf
zaJi+9jNUxTymdL+GiV1DhozztqSvFzKU53KqWIvW1OBHdVjQHIDKLRxprMencScIWyKS957XGnZ
SyCNWQ7l52xjiO25seJn+kgm9wCipZzuBi9MkSkYLA8Z2c2iTRS9T9vBDO8cf0oXSkq9pLUkR11l
oBW+6MoV0ezaBZo9meW8o+1JucfE5KzPYLkTQJBJOnRAWt6kaG6baW/fjJnCCiRez9cotxLs+6xm
2Ry7LoLBnC3pBiALuw5EdaKpFvT0aV9/vZlHja7S6/ma25ndYY9hnj8l09K7t9dz12MA5xsvtBM0
UeBvCh7KuqFcRTamXz6mjQTNVud1b+7mqc3Eg8lLhMUyFTbqXdUlvB8WhC6+bBOGPUwWuzpIOKWR
D/mctYNfZfAfAtIn5jPVfa+4X+iIyy5i9IHH2vQv+KAslU7Cm1gPvgdpltewPtfDP2T1wNVXvb5j
s9RszOv3XV8P1tPMrc6VmpELBY1RoSqRVG5Wv7Ppvo4vV3OVv158eeBnC6pP6zGJhpAreHJBz8wH
9PHWAz1lCL2Dke68poeRH/EZFAT/4cq9v8ZS/yzSq1fc1j9iLHeNI3zPF7aLZ08O6Y131A2VGaYy
CU8VLNLZfrHttEQEJU/Td2bKiu5zkPsFu9WCziuj03I1dq1TYxSmxlm3sRrbdQ+osqou0yyFeW5K
B13MIZIJm81NfQ5h6fkFHpOmz2O+A8O6bnArVx23Ty0XxMyW143geF3tnvIxou6mXt2FLkM4797Y
BmtjFS4zezUcOsB00qvheH6iIbXOo+FHHaMZ8IgzQa94NWgznIuhaNK9WCqugmHIOe7CnzEnVTdi
w6IwGrk73aJgbRGj5IMQurBmHtYZgg6q7ZFPRZlzHa2hq0e/t0vw1H+1OhbmIsrO4ECGKm9RfquZ
FzeEwgIhvxnFpi+Z71nVvXarpLitKe0Mj2Hbav9LBhCsBXErEQzVo8+cB/TKQ6cRFWC66nJ0V/eq
NPzIrHDB2zxPGXgzSCyo55R8H3t+1X2OgpEX+zhc5oflV1b9gZJob+0KNgF+Wp/a1olbOqbHIQ8T
fD1QUzRz0AOeopq7vs8c5lG6y7puTmH0t/gJaFG2YRmP633VtVgmzV3N4e4DP+xPJlLrj15Hnb6e
/SrDfweAPdNWRmN+qeWdrD0L7v68Z1avi6WQP2Ci69bFpESO7sBLG49mx2Ue5HQDytVQdr0a7cxF
3uoz5jAvZjRwC4v2KPrXed4sEal3TMcxmABlZoYDP6UuXVRJDjnfwV58Vutv2wp2id3adS23tzcg
3QOd+JJYyQ9Vh3hv5TLbqN/4So7hLveAfk+QP49LMm3LNuVQ8u92xoYyY3fbQRpH0UIb5qfwPGYy
88J12VQKN9vGiAEnskduJrhX8RiUT8Wrw+O2mJqzwJ2u9rXL2Tviw2bdZ5M4hv1UlPnI/3AFaw6B
maP1b7O0+Sj96hLNbbpgGjNgPEcA1Sx+I5eJX5q6ltUpy8LT2zYfO/8URQU8/Rs4Fgu738K60EOs
UwGKzugc6yBEiDsr6+JNHOWpR/fLekMtztLwwZZA7uAy925VfParPpUPcLHwcPH1jrJSuf5WXtG/
+tmYWrLWfQ17z7OM5licJ1xR5+LDU13c6tzzsVrCzF52mWSIiagg6OAVcx66PmmzVOpl26pGpWfd
GBgaYqtGSq9wpdUcijqVIOqM7IubKep96OYsr8kv1+3vI+nNAQsKb/VUk9qKvsvC6OWRA9PnR7fr
Zw9gQVIH6LRac/cwujXkuPDmqhkG7z7vIG6Io7H6VkUF6gFW1Q45bdjSVLifKlkY7ZzVq9fKtazb
p0AU42OmoqS4xNrC53w9nj30mNV91hn7ORNW4n0LY+RhHsaituVjDAa3J7GmrclAu15OKHckNSyI
Tcb53M7KWhSNQd48wMC4Nj0zuclyYwKfhe77ufJ3dSlNcoqcda/RhyyrW3jmZ/Ng8PM2bTXRNsrV
hfYb2uop9TNJaRoVwfUsdAGqdE1eZtgH5cLEbrzAofdBNZoezT5djWwwId9pEHbaaZovsfaqZPSZ
Bcs8rP+2knfXn1/DMC+FoS7ZZmliR0+dbwZzQ0+vRjszBUyBTpUKrIW2hpZrNlimCacki9z6hWJg
an8IXlfs+n4w365BV12F/udWzUNMRwB+wkNekT9CcW4NLCvtMK5y0KwHskIamjK2Sj+d4sXF9Cif
WscpTdO+oMMrl3QsLVLMn20d4EMHvVnCjwHCrj0YjCi6IL7X79wkSYkE7YDmvmssUrtqwD3MTZof
VYyoFm2i682/PujyHPgiqG5Kukap6CZhMm7dpJU9ZIXr1VHlbRahSRSmKzHFPHzCRPjB6e8z+zqf
1+8BZ2AMY+I8efB7ORUfWZsmPEiJ77+P6jGwzldDm/cZskS9N9Z0aWh/hFMkscxt13bGACHJibqq
zEZavCp86W+G12swFzMKcqNCZpmu91c/3Bd6Dcp16a9+QzoK3Mh8kISifuQNWLpqHLDGQKl5x6WS
a6wUVdKlO3kIh1un7sD5buZX92fwKibUSz1eneqFS1E6er0gifL6UyQW5LQwW3Ebn1NLYGVdf8Rr
mpn84laJpLWe/JJ4E5GO1dwTpvAW10PcV6PlE917vYvc1cK9GeRYxvNQQ3mOSKKsWhf2EpAf4Scr
srmim8xlxJK0BQ9hRNE1+9BStN85leOb91cPP1xgfry4qC2pfu8Iny1d+InLTEBQyUzQ6Z4J6IMs
6E7QY3u9NZ0x4Kg3ftdzbYUoze+vkzMWGQeFfggG52WSvTjOWdJ/GMIK4G5q5azs712wt6lNPDBK
444nJPg/AJtvqZL6yrKEnVb5eV6dD9zsEAOhi6yI6bWxW+y7CjEL90Rxk/mJG4JycjPRhANgoy64
8zLjDdCNIIDXvXOdhmn7/Qi9N3VGN2D7oPrmkSlbU7+vqMJ/4FxEW2WuclV7vgZOU5/hBTR5pAyN
2lntnlPbaR+qSMWoOpKSUadl9lR7JKtkw7mfIo16dQfyzqzmk/CkRQNFFtHBy4Il3a3BaryHnAk7
ME1JPB57S+TzIVpkL2+qtkU/UIlelUci6fCgUldkRwLOGZ22KhL+uUKYJuAsS5ZnSG0MSeUKmBSB
V5uqOYiuzGYaclxujXxKUeTJxrr7mBZ1yGZucg09Te6XiN7Xvikf0wif+Vwo7a4Yrw76HkjQA/bT
DPA7I5KufODZlhcisOROnJPER4dzrzsXM6GvuY+rQzs7ARvwaj/qPlzNKfhyhkekx71+9f1L20fo
x9hBMtKGFC1UzpXbNEcp6Lh4HpaS974GIE1or14Y+mLkHZKKndq8ehY+Ph8/1yUHLu8Cfp7ooIZT
p0jM/IeQ4RVz9M+IIWASJQyJAIupfJPw/TUVPy1ybKNBwsCiI44a/DhWdlsUY0zlxVoi/8FJtHyQ
hZc79ERlZto3rnCnF1E4XnoB1Qy78bSmgHrIYS1YfmQjSbsQJQMSXDJTLQ/Xd/btxi0u0dgQshsT
YIMiB+FnMolS9J0PAbc75M/LYK9GLatQJJt1Iukmnet5FyGE/fkaWyg8LXPIAhsCl7x0Wu+kxaAu
wuSRfZGB1aCNGESqsZ4awCojz5LIErYQi9nsXv1elVdIjllmcv50+N9AmF0mkNS5B4gMMSvB8fp1
Mqnr+3ZFYu4sgthq91aT2I67wej38n52kRDfpyayxS7ra1hWVRMt6Npcky8i0b77B0j1W3CHG/AH
5LbgjgMEDrTh1/GkpdKzrpz8NoonFjePJW7XNSZ3ozJAp8pYdpKTRxIegUJYk0YdAtonflzXrFoC
VlS7TvnX2BSuffzbW3291rPexs3ifK7paW69NeSWGVeIroPY3wd1K0IE7Nd9XUAttSabOz7+99Zs
LY79sn097UhpiyAQwvft4E3AG5NOdGnlHGj2sGO0uKXOH+IhTbojComR+xJxtdk3XmGUPqG3DKfP
7z//3+w9iWmJIJjDypMZ9t5OMetbhEwyVKkNAPmDF4cIyDvTCiitLc3XLi2Ms69NDCB1mukXhcrb
Ce5RYY2zB99zWfXaDvHhTQ028Q874C3izWV4XhBI1wYGK6R4bZL5h7EPwxaNe2VbZ8C0LMQQcguu
XA+YnLU9qHrqrTo6WUOYjrvOnRH4KxyR3l1T5LFjD+TOFg2ipBzK6Z1y3InmyjlZuAlEmUJqS4VG
nOfX83pd69/P75uuYJ8HcG0pbN+mJEVX2Fu81zRP/mhJE9+qyMmBhUorotn7NV9f5ECfD22do25U
v7pEjq3nHl1OPcKr4Fd5970gr5TtozwbViXOPDwXWdU6769+Q+TmeDOWRWj3dE1KJL2Bqisseo9s
hIUQ41G/+tqZtonCrUo5tx3hBZxmxZKk99R90EW7PvdCSto9993k/enCfrvFab7wA8VK4uF73luP
QhaJb7TfOpDLF5xPUdbQRNkyDkjcTeHApjODVeiHqJ7s7g8W7U2ZmNZAW2oVgGincrfi3341IIY+
mGZpPYtkb6XHn33S5v19HkDVBhsUG7vbdtnEoUqiBJbwOOdrt0G5OnH+0HZOmeuXaaBGrJ11BJ7j
BL5ji7cMq+UShXmaeflt3IWJOsYCz+9jHukpfdSwHy9nQg50VbO6CLID1R52eBznQgHgsTL9nIi2
VbuIKyzZ50U3ECzbOIHQlg99DuT01TUdyJ56w2bxKkgh6zRwoBoZ0RZb5tC4u6jVvflWS2CJLxaR
C3kLAxlUEdR5ciYxujzpigR9OnjfAXLBx+zkd4kKiv0cVA3CpNnjlCwvzrBqQlJE2JLZ7eGzcLZl
79zZVfUpXxSJV9dCz90+yCw+VNDSkSTeTjivm25tLfab/i5vrAdTE4FlUGR0xE5Em862iIIHMaX+
RRm05YtAmk3t6gFNxTk7k/Zsu8dU2N20R6vgEb8O+RdUzmBhQffTKadwW8qxhOMtGx7odz4txXAq
S/eLW4/PsL1NCKAhIudH9qON4KbFxuDiXugUdF0aul1YBIXu9Sa23e4H29jYaIM7ibsb5RK9z8Ny
6P8SXuWkdzGd6932amDsyPf7p6Ju7og6D+7sOjfllF8mz3vvwTgZKetCf/o9PiFIPGU1x7qev5k2
u8UMzagroyI+BV+70m0fGljBj06rk51KR71xDHqAuLQdhKRIE/NxNaFk/1E0I6g1KXaDyt7HQ/vE
Xn2fx9V3NdNrHzWc+z5XH9oYRjubirI7xrDQRGcobd9bIcx+bm7O0p46Ivf0r1hBrdi02z5PIU0L
Wjrtu+aOSgtC5NrbzJn3PprmL67lPiEv0t3WuPbHKlr8LdVV9ZyZ7ocPp+/ian8/R+Wwl7nz7Afd
T9HlMJHF5ju+9UepDP3dyqpRxx5/ynB5cAlK0SvyH9RSnDMT7Ok4D5/qhAqnNb94PfQ4dQ2XFswD
59FZ5C5tmqHfWwFKw8duoBSzHRvb2pChvrND8EwpXHyO+K5cObyjqEYPS5qibdyPF6SCDoVOL3Fd
IfLchcvO69HrLvA2jp3nfU21/WPJ64cmU09OFr7MI7O0IbFaiX1Cc9Eoy+EwFc5WWBMMCtfsxqib
5Bu5V5mwtduKDpJOLd2xgS2BUpV2qVKGedKH76rGmlCSR/LLu8/bEHnHcO6Td3DAdeXdii2Zdklo
20jjUXvYW0WWfodPATq1NnL6ZKRmuerHw1PSf/HSIr0U0RJlW5KfxAK/v6jewHg8wAhaaEr1WEv8
LRGsYdc/blqdRFHVrzwdvRsF9aOOQmXetYuAtaOE+TiDn9wNQmhoOtV/CTvCg22o5jq/m9Xo5h+m
Vs7p16Y1BcyMlE49KCS0t2pltk31bEXhRJBQmLz5g4fwBtPNuAlVIae0ya17tofn+uu4OZh2bfp+
OoAI8vRNatNDf0bwBkHPUtdzfNOISCEQcvVfA2HJ5ttCEic6AuCR8maEVC88wD/o0MLqTrH3aOnS
vEA90UNcMRDf39AbhSLzteYwLBNKxzb1KJoYgtod79CZgPTv96vxKg7x337h+lSeUFwiGroK1uSt
2yBgbew9PxoPkNLiACypA7dX0Yap2NncI83na4Y8mZMpfhzSNZPqRPhhX9N8SSNYp7LcsuMtjlXg
3hRzYrtIrE4EtFdHN36teXvwwf+Yg1xAP+0NSHC8mxOCqd01vYlTXQaPA2ylzY29LEt7CS1jR59q
FCi6e8qOA+S32iIQ+v2z279GITy7jcckfUVIZytNyuzXFe0Xv7JpXYLoU5fU5LNMBB5ikDOkx9rp
IR5D1hyvIfR8R0PGmFFmHrtBwgU6V572/3AwfvXQGY3LyVB4cIHmXOCn/zoaz3RBA8OdpDpsRPWs
lIKQ0so1eQ/hgIU4xHmfxqesSK0BnhEXZds/zMevngOfT/QjHS4dR3jaBWvw6wjsofNqayxRN3Th
ka5tleVnUBXphw7/Mf/oaUrmeqzGeL8EZZLcUH+P7Ds8GQMir06T8vHqZtWEpvIRdNJ4rwPD3P1+
nL9O1DpMRS2HeZLs2zV99OswaQAupMrj8qzRBMC/Itmwrk/aBsk+kSop6PHMS7qC2sYd0JpzCLh+
P4I3vQfrWr22N0syOcQKeFm/DgE2lC6jnA8j+ewRPM3QLzMQGrcs3GkRD5jrsKk/L7KCLoKoqOgv
V7OQpLGwzgtk8tX4h/3z74PygI1xnte0Gj2Wb49yWoBa8uw2OV6BJnSWcmTSwqekFqcVEeW1/GXX
RR/9FZYz3R/N0i/NTyKKDslOkEpkGf4wU+ti/GJf8MNpquZCpB2GBMqbPdVbc5KSMU6OLWW4/i+0
RMv2exOPpNIMMjjRMWqpgG+VE0rxPlSDl95Afa/Kd1SKBBKntUS+/FqFal+Lon8Y37/ZAFomCR3h
ucSkEyC/2Uz2YIuRRtzsKIpAdx96r1w6oEZVmULUGDlwavp0XHYfnFk5aOBEWe97Dw25Q4RVnMlj
5/9+QK95pH9M2Jpm8m1t28wa28tRbwbkwLJDP88gz/5r2nqwUTQ4E8LQs4zaVEW2bwn683VZva4h
Vv27UlCkvncq86b62LK00xElV2ndFthN5+SXhnB28efc202O6tsbCKOG7IFSTJ095bm/Sv+GSfSH
O1P/OrucEmaVRn2QkJI94LtvkmatHJXxstA+jxaog9MCV2d1bDwroGErr7JPk5+NAtrqeiLBN84F
nX5cVsulrUdjaCtYWn8kIQ235sVbBvOuoPAmNrEqkQ+H6juCGDb3l31N33+4JfGQfAlCRW54rEnz
Iyu31s9btmbzrdO+AGPg+KT7j8vQ2S+28cmgIQPNmwfAZCgOij7RUBUP6Qfywqoi+pjrCn+4J3UL
IenU9duoN+aLlcdz+D3rem/Bjxv77h5Wtcra/n4rvDnQr7PnUHshoMTWBXzir1ZGWDPFSmvwzlnr
kxKDaIOwtlAjOZDYrQL37KjJcl6mOKXuEA9uVH2MLMpW37w8KNKfZTHxqj+M6dcVxfJ5CjPjwGum
STnot+c5ybQlwwyoEMkkV955wovHUz+avLpvRkAGey1I13291pcafsU9ykqvlaxrRf0Pw1mn4B+n
ZR2Or2hxY4eRuLmy1f7DmaQ2GFMutNPjNRc9R21cHyhCqgvRcQtTLRC3riaKyEPPI228bgV3cUi+
/Z1Ufi3tX2Eoi6+Zxz8MUIjVwv33ELmurjQVwpWKfKd4S3/U9dPMnrGiU0ShKp+3TWFXg33rTSLP
YIBeA+lHyHpDl9R7MOLOhnY0hYcx9bjzg1ffI0prNnKn8k7ej1LF00cu2HD82JbGyHsrStv0Z720
7IjCKdpvmTcl9R3d3/6TVnbTnKKpUZ8zggGkDso185gtashOUlmAIq5XdBZSYnia0qHt76552Oo1
CxgMuv6S4Cy4yDLXmdldxxK7AXlbcJngOPmPzMbiWHjFDcBa58UNJn3XiSXyoKJch5VgRIfHjCJ3
DTcqKYC9HwOa2y1OQAJqHIXqH6ywitC1fs2PapGtyJHJYQOLJSYr7HkOeG0vdJX1M6UahBAsX5Mn
gyyXt70OJ8vcOfzo9hETl2cF3nYYuOuMLknPaGHxL8PNDJl5hoepFio12ptulkg3UHyGs3CqZ7fu
puzRsyZAYqIE9eztHRe48k8tYcH5dnUUPbjrxn278MCHTvQW6pXGR+0hi1fbc12ypdXUO6AQL+yL
B1s7PSjZ1AfnIIVE+zwMVjh+KJop/NjUDWO7lkdK4Hjynt7goIWodJnQmimTyfWAXgh/ueSDSPIv
oi9E863VS0pxPUp+1FHple9tkrjw9wnrBbBfEJyuLmOjsVofr0n2NaTpb51CwgysXjPMvqQGvp+X
kejJibHBEOdrYV1C04SSXtEkZTTXfB8CnyzFWPQkGOMlsr/3mRiKY6BGiNZcePZrSKRWzbGN8pqa
r/ngn8jmdM23XrI9Hik9BfNNoWIP1Bf+E4/mzyULVZTxXNwsWS+G58Jy8XYHDgbccdBdd2ARvSii
obGcIufgJcZPniI0wudDLICXXRrdAJkBw4sJfJHpSEq5e/XZVRpACGtlczKf8rBfwbBwsGJC5Ceq
7+7JLlMacBcpn3JfN9iHRYN2q+U2CrUHhzsAqB4yuwyCuwyBgm1bBOpHJOn672oYRMbasnaQDnrb
pYYRtcys+LZI5vodWJVl28uIpck08Ooa6HCfOz0ZtT6b3iehRBFVO110AhIW7fOgDe+cxPuxEIcf
Cr/t94M9PWbDqL9VqTW/y5vOf1qiydy0AIDOjeOGaNBN4mIlfrQlooIhBI2ZPfmN5Y4MdnxoOs88
1N08boWYZwB0VgV3tD8r72I7CdRaIezRYw2pAG92zktY4/vACECNi6HRLsrjL11aLGcvgYBaUYXf
l7NuL3a8xIhHurV+kUMivul0gk9YeMFWoJ5wKC0rvtRjg4Ji0ytkaCZ9TG1KHZtBjOWz0fN8cprm
Q0aWDvqENi53Yd2kt8bFkaosRx2GsAvvWjoJYFQLix1Xt0Y9OZKHdkqjVSbWfBl7k2w7MfsPIUQi
L3qJUYcg8lzp0RsaEmdosowytPHb1XwP5zpCzJQFw2NnTefMTqd9vOQxuhnluGtaFYgD6X1xI1qK
q0sw52pHah0+eqpBf2GEgZG0ZFHOlkzNgQxE92D1Mj4FigyDyCeIKQf5qSmq6N6Pa3kIFJRZmNt3
lZW8h2INlmdKAfswhc4A300vFESX8iDmZSC7USFGsQE1itq9CUkAJeqjAPS0nWOYyKlDRN+WEfYp
a7Tzj6aafogwp0UyJYMM1cdXOzEClRgv7P0nmKdiuZ1D51PmDdGNYyOnALkp1oZ57tB3mOC7abvx
/ZLapPpAlG9IM8pdEMFSto8ntRzNXPXu3uD40FQ6ISIDA7ifb1vdhh8Q8CFLKLMlOFRRrU6Gf6LW
gTpR7MCjbFbl1jHBvi2dSxZTAdIalri9IbD2vjgWTOgODNg36IT+oDcigk3Ycbeh18yX0oKUXFra
+lJlOv2IkwBEe2j6dwCy0k+pZbwaDJUsb2EShrl7Ml+LvlTbSFX+sUxhxCTt6TckdQ1NKR6Wt6wU
pMW1BEwC3CMUO89vvYfKDZD3iSdjHlMzRdtmDJj5XNJT6vl2tC2hVfxhmzH6/r85O68duZEo234R
AbqgeU2fZbKMVJJKL4RMNz0ZQTLovv4uJjWYUTYgARcYDHow3RIzMxhx4py91x5S9yXLrehnmfnj
s5BE49TaGr/oPq4MmHBDuK8tMcjP2sxJIZ9DhndDqL0N6ysDbN6HDzXV2T2hoa9RFvHbIxfZQQ3U
kF/8J8JZKxI4NJmEUM0Mc2s0kpFfYyhxiLEnHCdI6+egMPKLI+nhdr4xf8FNJLYYisx90/vzm0DC
c++RlMvbDeeTgGZ334BweZBehCHEkOHJ92bkfZlYhg4yY/i8qYqC/6ffderfMvbjpy5EG2VZqrkr
Y++Tmyrn2aEiKaApMhKqWsZAzUBgFDjWwoeor5zpA62Q6B17HFj3tI/p2FogZWm+PkfomDAiTPFz
MpnPrsqbrS50c84G2Z3LtrPwXlTLVxTTteDu0m8LO2+PfVCnOzn1H6a8SF6czvsn6KeR/agPzyIS
08mZxvAU6RyMCaeYjx6rGL/mfnVoZ90+DGmKBbIerW+esmZ70+mh31Z5DPnW6+OPjjOz24sFAN8N
pf1JiRlQjDL7tyrMmreQk/q1dOLC2bjOUF+onRGdEJj5oymq6ogfitEkrwFdWD+nERLS4vPojgei
drYi7afPYw6kiCXp4YaeRPDRTrz4EEXI+ma2E6qsOPsaxt38eZYEGDgEgxX7UFmCFRWG6ZfKBaXH
1JOtsEsIo5iN+uy2g3kIKjl80F7wGKQo+BxijZ7DMe+exECNC1452rG4nScxhuTp9Ik8okiAFs7o
qX/IUhF+ylO6ymHT2p901iQHMxPOD43I44xcs/6pWx3c+6qpK8DTY3No/KraSlOnFzTELhFCUwAZ
3ei2hdEr9IFJ323moeDa45bfysYsQbhmE2nMUWg8GODmN3lfRGi1y+xoJ0N5NMORLvYo+4tmRISr
LAkfqziJP7sdgQKjyTeiUSe+5/EVT57MYMLL6Sv81LwntiL397kyoXLwJhubvCz8H0NhX1INaLea
TOdcygE8pNfUIYrPGCloqXWyo8MSonrM++xgZaX1TcQxdV1kePtisI15Y8ckl6NW1q25QSbjICEi
2onBS6Kfcod4HDWp+qUo/HDaW51K4yMEwu6Qj3HwwfeZ0ddSn6qoBv1ANfOZsN+9wHaxLya4xEMw
zg/0hkNsoEKh2mJj55iUL5yO7Qm7xrTzyq5+yKlFN9qJyV2y8vLAoUM4tVMcwhJQspvQWB3FTB3d
We4JO0h25Hu6GIikP1q5ZAAWZXZ7MWSKJW0mngX5FDEmmeKmX+ruXaCdO2rfbc82sTH7KoSJ65UM
4/JEvo9sMUeuv/MuFR5yEK8T7Z1Vjl/pYHiP1BQXgr/iJ9S4xoE70lkmMINL5VM6U35uRxW3pw4d
/jduMjREQHhHFGckzA01LhRzOoStmR+GMSD2Qrn+ziEn9l3VUXFhQEcyle0Vj3XfGhfWZUPl0xHI
0nkMxYla7jjj7BSRWT20/2KAq46BP804BuNIbHLRj18mx/oh4sz87JXGJ8/Ov+paOyc9MqcgUa2R
b7rIBr1F8JzssfBU3/JcVydq1+DFzWvvY05fgAEHuQ0V6q1N7I/cCJJ6eGJKLDZqDNIfkYzFMYws
6BUpGrlNNgXFgchR/AGdV13QPY6nsomZcjol51OiL4zfzM2ED/Cey2R7KYSb3Afoyl/Droe54OuC
ELmxCT8gqW+mU9b36aPpxu4zf1Z+52Stg8rSezewP20r3BoUE564M7qhqbbKrPRMW3OkvBzBTzdu
bx2ntIxQxbgpseKeukjk5PtJqffU9dmhFXO4jsD5rVSh+QzA03xpayhkBuLopya3+jsnyRWvCNuI
k1TOG5vN/AiqlZ25j9+tPjBRWJOL7tIK8gLI+EDGYyyXsmBFE8fWco1sVVQe7B6IcizQk3LxIrkh
wNJ36GQG1hpjGEkDmaT2zIL5A6Pw8oflNcZ7VZp8gKoM71FypR+dUBEnsGBot5nFDaHqo+Gk8YN9
ieQEDVv01ddwVPnjIFT/MNPG2jG9rw5+606L1rdUJDsRArN1y8Hch5XhFRsziJsjYnK2szR6lKWk
9uOm/KbsqHgsx4K1ko8GTb2gbC8ih3bqRUDuinS4610meoaqWad++jSISX4dKwygReyVXyo7ERTb
1A25GpiEpgPjN4d3xSfbgZQtINlhb997U0IKzQwZuOiKR8Fd6hNGvfbONJxqR5Xuf1cGlDsOYnHp
kwxvpZG2RGcFxbvhJnbE6wBEtkoAfIFznzaz4IHV6BAIKlGz9Xje/NeJGKxLS9WFAokQIG8IgodG
pzO7pR0d8rKZ7+2gbYgJI2rBRIp4j+yvYVbqMvLDhXo/hVW4m9rqhxk5zqtXuWZ7CGwSdUTcTrsQ
USFCujlI3qwyKO4y07B2UTOLQzD7/T42ZI5uCMz/MOdfSBNODiHmmfuYTQzdmKxgHdkdv6HTh2+l
3WOgwiDPHSwU3Z2VZ9YezQZWsXk05fNMqufH3PYxtuD22SIsgfRb6MQlG0hPT72o+wczaZZgmlzq
9zl3Z4J9FIeonxX7sqPaw0DQ3blJrZLXXJfiQLim2sVl+2lKzeDopb69G7rkp1Rx91aMZfbN030I
Ls1NtnRP7S1txfTsD6WxR9lDs5E4CNAJPhJk15dICebCI+cdN8xd4uIp2Mc5eUMil+H4tvbysfFw
9tkpQNBT2bNqX8PWt9R33dOTemoMmnDs1wa5euboOHgg40ot08oh4+lFmqfRsSEttLoM1/mlGWNw
eB7yWZkH2fdBecBHAG5YJyqGxh/5db0f5swJTznTKhxIkkC8XeemTrvVXJKKj5pWDsOiqyNkHsbI
uE+Xzj4c3iwLDviclxXfJpNlfkRnXL9ZdpvhpzYao3pTo5jIlAI84e2r0Qzkp3KYjIe2d7lTq5CY
h9cmrGmpNHMUj290T+gHOKmo1dHUc3iescTGx9TpEu/JUElIBkhO0+Xsg2r+afMl7Zu2J+MMUVFq
3sfOyJcWVornjVkq9tHG/VFdujLwl25R7rW7XCpsehsr72gdmVVBjwlzT9Td1U7l1ccBDkP1oRvb
FBhfq3ma8NouWruefjx63DCSbDSe4B0UqIZHJ67Qe9S9w4auqso5EFtI/4Pju3sP54D8mnQql9/y
2oUpgrYPtiNqTMmXjGHgS1NTr/87XvtH83UiNxaYXn91SEaRUMkZDY7Eh55j1T0RMcs6wHU3OXdQ
VHvvyenrpdmcx/TxCmUzDNmiF10UCV3mGffegCnvg5xNv0GiLsf9GDE5FoQrGbp6E0qm8xlGvkPw
up+m4xtJC3xb3fUnWn/1DmNQREYa9pZy8XjSasIltHymMKM7l2bm9K0fxzq7kEhLoHZKYTOjjmo1
/6bdezSLjHRq1T9lQuNIUkKP7cNIMWicnDgk1xRxwsxxnyX8aXUKou1Q4x0XX6xJD0zAigqF3OEv
LdRlDPt7A9UX3MPR5TnCChGO/t4GbyxZG5qu4XlV/Zsxp9hjvOjlj2Evh3iL2zmSW4WfJHjoXRoO
j5zp7Y/UV2o+4eMgUbTlr5B3ERY9RlzUzCYy+JC+I1qBgmHBE/DmyDw17ELJccCe3v7tQ9g3HwKd
q09HwfIY7i5z5xsw2uIhgjASkUhy7e4uk/6S/BGcj+D9vDE41IaKugOFdMfcY6ShscFK0yWHIB2q
7lgHVLy7tan4l6/39xY6UwaXBjUV8nUGbvN///71FmWDLhWXA/oYBznmNhzbPnwunFi+1EHfEaVI
HIB/hw/lW2IHObFrRWb36KHkIL4PvUQss81D6ARHmAVgFf78eLfMMR4P3AIMO0bTpsOXd/PrD51V
DHkQhHdOmTp7/C1mdR8MNhBC32jb5jBhRQQIZfus49bRw6XBdw8P2SN/cD81kQgfYjcO7YcyVXI8
IzGOknNb+RZkMu4VjrenyzEQx1jJkj+0iFpGFv6QzvPDbDuDe4i7qPA/TnlEn+Yvn+1mmBIi1HRw
9ADqANPn+7d4F8zts4Vt0rpbJ7b51VhSmkPZPNJvBtvg1LNK77gJd+1GNloHGy8qrOAsu4aojtWw
ONvIeS44ACnhKgv5o6R7K7be3DTcNosYkQ2Zddqo/8VsTfKajUaT1f/nj3Kj6mHKsUyqLJP+nMdc
4D9TDo0du0y9qadgJr7zZJLX9Dp6o2zv2WrtEeCBzmuCXszybCXl+I8xuriVSbpU3ZbczgJnMZXx
YuoQBMaVbIg0i/WgD/PMDrmbDMeojb889K2QIATqgxMP5e/y4M6tCdjxSjPNfIIK1j1ynWOMKM4D
vj0dGE9M1NjHi7kaxb4GQqD/Ita8hib+360NrblggAVXCMIQEpnlCf/P+EoBL+9wAKj7YWrKnxgu
s/FDSplDjNc8qy/Yu5HvBYHy1NG7KjWx/c3eAyPSuH8cr2b0wTRceulRobKzOQY9PTiIDeQSXhey
tc7e6EOBMwhqRhgOTf/8fpTSdLlw84KcuxQT0xlWgyreDP7bYzOZ9nSJ+n4bl5n5ZZZiMGpU2kBY
ztGwhJWxWxIHGnTIMHaNijE/2QZXXhhzFhPydLuCVFqpq/A+cEZtbW1nip2DNaZUtJ2MSVzkIBZo
OPCqntMoVsFR5FPh6U01DsmwW91JbUYaz308ZTiSkiiibuo6V6jvaTRV4TbKMO8+BvPk/AOYOA33
jqNJvkyLWdX7LISjgFxlsRqbUY5dncWHLmngg+KTubq0aunxz46MGY43IDGq94zWCaq8KxfBMbNl
eolCFGqCYO6egXEOBo0jFdACaQR9ApPUTJPPfu825EzNcarJlDSxgSMH6afv+OgaCXeBKCQijKri
S096S31YbWFNYCTGNvalqe69uAtJ9wuGzMRQ0806eV2fM2rl1bDoFdlxNAyfXMx+asm1HrPFodqS
VyAqmuVjTcZuM9ntX7aomxn0Mu91hc8eZTI9Z5R/KyqxwRrgoK+KY667iu4GzWvqUm6PTxXmAX7F
YAjau+DqrlRXxEHYezZxEmEfvbL6sDP8eaexf5+nLk8UwJrx4WTgJ/iv1NqPdDINFMXHqfF9/MhU
RDgw3XZ+UZMJYTtSs2qXSJb4AS+wi0Zn/TXxFxdHtzZrInwjURaHogymZON0nREds6ZlJeCCc7Zd
m6XGfgw6yz+PVSfP9ZSZ5rGSFnF8cTA65km6I449KlNSQNjR6ubYcqocGvqm1V9+gBs9SIBr1HX5
H9dna6UGus3liWIXNXXaGLSkmCd8rOU4Ox/c3MR/5ZkTR58x0QN6WfX7q+/UU04aEvOufDxcnRr4
l2a23/Gl7Y0GE2ofhgXpoVw37svGjprDmMcuAYg9DRwuinnefEyYOPJORNZffz/vP/UGywinBSCs
xXAT3u66mslLWY6lc0fbh8b8FA6IllfnethwOdrGmjV10o6vky1T/I5ZfmTLb8hC+YnSscNatvrD
nc6W1gJwctUnl1I+OJhmZWxWH/F4rQtKrvMhtQugBijntNrJdUhj2r69ZOui32eO92GirekzQ2Wa
3jnuAhxvMs+8/oMdGOnHiLmtsymSZFGoXB2xmd9XOXM66vEjtKW4fMhNxqEYISIb+sz6xRK0yEep
/MUBzDh++fJzdG2vXpk2P5MWJAnt/8osnozamj/YegrflaetbtfSDLmb4IpdrLAi6MtyaU5h5JjH
H32A0WxfqpnvIbkilzxwLNNZ5iIhtjqNmgeRL8mcwaTM8lQPIpy+QqCYv/z5FeTlv61mLWQcyMxY
kcJeisffz63OUbKdG4lomn2/fYdIi9RsBUesOtL8+j5RbszVD98PZXywtMJDktUtrtl4Ymx3pFlZ
lWeBieBfI+9jgQI/jOY9To16ek6ziDsnyiCJmlvaRfu5yMpRgIzxnOzgErEXkuLmVf4+k4Sob4xS
tP2m1S56/VXOURuZGPbZwOfY0Gt1oye8gU78gbuOSWQrRzt9B5oAkGC119anfqzJzk2unsbVm80p
xkWgMrpGfkeJU053sYiJ48WY6qC7rnMcNMXc9ftGzJl7MQuKI7aMbCmv1oH+evykvbJSjAJM2j92
FaXlJ10lDrI2uCxPXOsnNJ95F9JdCRK72XhevPjgmU5B/ozS8ifLi7aruCKFkKeN9CGFMSfbKHEd
tTHspHaBVDba26+8Cnot8zdWE8E8LpshfLHAa8pdbzMA/M6egA86hcnF3nkVS8XtwD+v6KQ6V/zd
bROpfzNnwMro9aN39iMDD3ghCXr1G1dXx7VKtgTNKOzGTjzXG/hMw7gBr7D8svCCImheZjtsjX6k
xWmWDVaNrLF2ll2YX3o/VhEdwNBuDx5n8dmYGzs7BolISOazgCyQK7hsa39euEsCzG9XSWptREKe
x+khOD9utedJYVFQSze4M22Nz6+6ftr5ip9Y66Xo6pMeurJq2EciBGJuPobu17qr6vK7rsT3JuDG
RC7vwoWZIr7ZrY4WH0MSTQ8Z2zhQ6Cwjxmqc+vwhTdv8Q6bLmcjoJLfG3YAJjztn5SHzYLOwCBnW
4PstTIBMg3FgbjMV8Wu0fsvfUl5RW4yNzDN5j3K6yMgXXy2Bseih6GMruZvo6yEowMwZ/sXw+t+v
yufCKtwQtTsCq9tzp+RDRVD7jLsx0kh6VnVOPabTiHRqyC6N1yEbmWSmufczBaW0/POPdXPQcxG1
Fgc2GkjaoMgz/1N6NHICutYW94r6bDxPfqi+tHGQ1NRYBgP+LC44rq3AcY0j+qkSBhwi7f7kZD2m
2F924WstXPgpQb5t6Y/MX+l85XuvAG+PFVHa1q6zGr00hvFJMfmcLf1oT3gUNl2j8/jEgnZt0Axi
+MRN1yqOxdUpt5pR//KJl23zf68D19IGCxYeA5t7uI8g5/dtlQHPMA4A245V3pfkX15duKWdQchJ
6noEBFEZzNxXcg6XMJbw+sL2wJ6aXa10DT6R1zTd0fCx9d4ysUNsa3uYT+2ovHon/YmeR1jWYX6u
So/ZpGFUHveHfHE6xqrzCehKwK7MnCoMKH/WceX0f5GFOrclAKlNgl4IkyjKSqq5GwuIZEZbhiXX
RGUBangdLKSGW+zlsbNPnbrmlhubJb6HGMNMtzFjo7KPSZsjYc5k4PSvQQ256y4btQ+Dtk4bH+bi
tc0lWmvpKCIvYcp2ZQLE3AOijS/wcD7oRFhyF3VxKze8/yzfxqMiP7jd1FF8Y7BBGTU4RbRfm4hN
VRjG2c+B2l9WGVTAnaDda9vr7A8xly3xl5fOuaoB/3cJAHrFsUefA3injcjShAL6241wbn3DZVRD
FnwnubPZsnCiI8YT4/MKJlLX7UcNbuKebJlm8WXlNZiTZvl6V6msHpgVYQyjCfhcKYdeKoa17pHR
ukwVdk9F8rw7JrjkUux6jILHYC5+dddE5AzipKMRw0Zrx+33ftaus69FFLysoLZ6ZvaEcXABGKbU
XhSXabB4+91JTK9QKdppzz+i5RPSrN+XC9L/wJNyHVEI2aPFo9ZGCKWIg43KIed74qDtpIOwrceW
dKboKcfvdotqy90svcpl9pbmmvjtlQg1Km53azHIbWCxwmcorN6tcmgVbvuRP0MOLYqojY569HKK
/hx/xRXxtJ7BUUCdeV+aURtcCsuHdDler4YTsh483tPApdC//jWognk8zBdUdBnjb4YY62mR1D64
SHOcwQStjJyVl7O+oPCo0Dyvp3mFrzmBKXrF/0EyZoNaCyWsUAvI6opK1LVQ7Xtkd/xng6RL8pJd
cXRr8ckQKUSVh0CorO7Xv3mW0IOMXeJO4wjW4wrqXJmB63LVRsjHQiPNJKpkqAeleDJccuXx8HS2
dew7n7d+8KkW71doAJAcHs0iwwgoV55O3aEYF/xhWFC90WKthuQloO1M5l4QEgZLd7DMc/olbjf2
T0XcKfnS21WmdlVHa28vh8mnhUi1sSxmW6JY29ESsZBEUVfP9r+lJYvpraBh7e8SH+7m2Vu5JKtI
VwT8nGbOZLPdjX5d+J+liCL4Y4QJAngyjB62qgQZs+jrtPfgGI7HJNIBMNDusbsXdr/x45K6Z90o
8+vpCugUyEGAdhS8E0ozsG1XiESU5DPAlbJfkJtgZN9Tw3G670ngiy+ubjPNdI/DEqjWzG1A2RMn
SXUFyK3ABM9KFxLNCuQIS6tigQ9tgrkyGG1nflUe7lKPoWM57CkBuLdiAgirk1nqGKuG0bUwQOup
h/eCooj3C6f5cn9gnPkej4M8OYzQkud1tdCB8YML9ij5w4R40Tx1qkPrltlT1H9YMFvtu2sECzqr
LLIFjcbMr7ufQVQ1vP5XcE8PgsX4WWWDQOnY5OknOjnkRiiJZm8TGpEXnYbIy+JtNFDMnS30wtWd
33vtvAPc1eDWD+iUHiu8BNn21w7Z285ClRFtAS6hTsBaSTv27Y8jlDjW1BX7N1ZNztvQqoQ3zbzu
Hn7ULC/IuoZB2vLh42HgwydZFHO30ipL3U8lJScIysh6xjayWCJwkE0fh4q19BJDZsECLAJn8nYM
r4s3D9Ba/GINQ+8hZYRaNHz3QXIQm2TQkvt3NQBEHWMjorQnvHxeEXD9RyaLzmSxw6+1HtzkQvC9
Cn9bBQ3H5y9aFMCWeJsmsTWyNygwl5ThWOFCPIksgrH0E5yhc2Kcol6l06OfC26uzSSd6MJtbvRf
hhGoKCmpbuPgF+K0ZDJJzMj4FYugX2uyN4k3/Fxe9yy/EYzzrR678bDBCMmO4zH5ni8Of67DuWjL
+dNalORX+m2qtRU8grusf0xoOupHE9+x4F8PEDlE1tif0M0vq3WwGw1P3EVnpLcoBVRy8ngdxMLG
c1yxkVbecr+w4OWRclt07KxxU4jyyKVTmw9+3iArH3utxiM7hdcePS+dqnvp+GV9CqduLtg4/ESJ
bZbWCSYpFASHET1/s1v3nEK3yxYonGu1vZCQI9+LzEeRqkbuA/QN9VFwFHzFNDPRjil0OP9MuXNa
ICKgqo4nHfiduQnYY4u7uJlLdWoC+JibsUMhcMx7EGxHBKsAeerArN2tNSND3SGsnpwTRRY9jhT1
l9FvclmV/YOL+yM9UlayLU4i4oRb2VaWnWX6bLuKi9WUqqyAQ5qZkkG3MU7m0cQFlpD7wK9SYllt
nOpz33I2Qrepm/cSzUeyswTqqhPG6zRZWKA92Aijy8YtJDzBis962cOrA5+2waO/vLTZhM6jVzSy
A6qVZTdAvsoxyTq+HpP8r8C1rHpPR7S0vwfhtLxGyx4/vuC/d+rPaWoIfZwNZwEaDr4WNlc5Wgn+
C1wiN6ouNLngNptlMtfPMB+V/xquv0U0U3iGuYVnZqPqCof2AR0xw+8NmJs8+Nc3h2Eutk5XqOnD
em9JLKvEkeTrkhHEBERIcC6xEpzDeD1Wf1Xf1zJlLSHWRu9KAx5MuTw9G7l5iWYIFS8xGjDCWZTI
3deeY9M9qqBp/mLSuB0whthfTTrwJpRH18Wo9nvNNXDrxNsw1awdBi6X3B7n7DyEzWLTV9bPMEay
Tyuc5uBJI/fGby875uF/Lv7/65Xi9mDiZTEDO4RAcgsYyqRV1V1jxA8G2tvmUiV+FT+gra7zAwgH
M2IqIoL+q3BRFb/0WbLs7CaoN+OnqhSovmVKS/a11+TixcBNC6Po2uReiXRFISWcRzvJ0mlrjyhX
ThWVaA1lEqaHV9fiPerYUU1bGOjXuLGKrepd29+nhcsFq+xlYt/1s4XwsPYNP2cSHYTZoXXr6YuJ
5ZubBK8QmotGP/cWNo5zJwyz2hljxQsE6YbNT0wZVds6qv7zt3cbvQiAg44i9TLMC8HhfjsklgGH
ktfN4b2nQm7mblro8oGXpsnP1uilwJZ1+NpaeO92Nkv1o+rA+m8rdun6oS/dCimtRfPgLxOm28DL
5bHom+MEp9nJzS64McDlkxAsGT+6dwwf8UBLQ424iLqGtT9xaANXKzLdfbdRwcYvlSE92M6ZdD46
eqQqcWNf1zH8i9zvYAaJ0j3oYWaDDJTokJL8+Tv8b2eWRzUtqq/l5mFhB/n9PejTsV/UaephiEad
fUJo2/uwOvuKKzcj4Nx7WHuw4lr7r0X7Fa7IQIO9yrsyyf/norTUvr9Yftf++9rzs37dvhfqiOFY
2XTEFeU3R2dK8uIC6L5ptj3SleikkVoNOyeM1bwIDSO1LV1eyWMsQtvY1q11p693+0TVuj8Lnk4+
tJx2aF4XKNdiVO6nfwZT5TgImcT+U3H11rvZDjgnzaiJHrgYUaeCG6IIAfJH8HVdx2hf6fKk3XnK
Z2Kw5zE0kdfS60y2sekORAFWA7W2bfhJvqU51xYHzxC5t3XCKoE84xbpts94CTdunBjmo91kOMY3
tqla/SAGlKjb9boEeJfzLkWf+ze0nrMsqv97h2QgZXtU1yENHC4FtwQYJzYpwoyovVsB5iGGS85s
ogZwwGVJuwgMBxntuGG3050hJ1duAT5JpIw99KV92udjAbiH/jECTJdmgjOWlnO/9szXyUCtU6vb
e1nfpYe17W2hkueel3bqqJWe6C02knyicrbqw1wDBz0KFJkFPo+FrLTeOaaFzBlfQZdr8/jPC/pm
eMXsBGSDC7/TAtxAnKF/ox3QEgVSP2aIlgAzpK9SAdwjB4Mc+jfZm0IdVhudHdSi/+Vdz4sW7mHW
ykY9NZ03jV///Ew3GAmeyeKhmJZ7Jg0al/ft5iUzgl4Dns3YUTMcVyv7qixbY9jTEmleuORUNEMo
EP/xeEtsmwRy7HCHGra6/YVxoRP/G7Z5Vz6u+2h87YtMPuMFAEt4MLe1k9OZ1ljx/odfbbkU/fsB
Cyw7XG+EGXKoP3+s/2x0gi8bhQ5/AAQBmAq3Pu+maR2D8+QYXq3Gnm/I9/Z6zVLBAonueinbu9rP
U/uX8zbjPObOfR1DgesInjIci9PdlMA2Ok4j1uQNIkFW7l+e9Pa050kBBwAzxTNHG+p2UTQ4Xkxu
NvWxrOey3HcAomkiBVDH341Q856n9NvQ41Ik+kfUZX0BL6U325eIThKx871r3bdYNX0eDwTOsS0w
v/h5YddcA0h3eCLtATQyXhNu0nYu/toYtX5vn7FZAeqAnIx6Ad0Ap8rNdx03ij2ztPXd6sWkDdZ6
L2Ecc5pTr+Ad7K/OvVWfFVplLs9KWOJ1qlznHfFTuoD1sABu/z/YCCxw2BFsQGw/nMZAHm6erizB
Hhtwyo+4vOAjV17B95Aq6JRn7tEq/fprrOJN0IERxrj+a+fWxnwwsTfHO5+L/Lc//+S3iYE80kI3
EUic3ICZ1W1p1SjGSEkLRnu6ai9RVKH7M+vOj58jztz8rUYfnKP+HHjV9j0OP4Ekh1tZlBbZXsNZ
dU5q1D1ncR0Y9BPxXTEHR88IAkb0imJQzh1SEYgGC6lQoSfFdrlqBLEu8rqtXst45Ep1mq+Oy9WO
eh15Iiy4tiP9qyNy1TG604J+Xv+iddqA+42/ogGJQwzK1du9tqe8uES9t0onB7AltOLsqQu3RMTg
F1k3N7bBiXcfqRviTXH9D3wYYTQ+Wu3lzwLznfOAdFFnr7WdBckzMKgI1JVslWR4DEN8s243RoTE
7STGHk/uSvtIjBLZ4KTjhR8jEuSh942us+hBgkWKDp4D6ehQhAkd2z//rDf8FqANGNADYbPcWGwg
eW5WGqotJL0lesTk6kCGWmM7x6qNmvRVU/JbELM1W4/vJT03cYZP7X3vFelZ+mmAV+/PT3O7rSyn
re36VHqWhynds3/f172IQi/G+HxYVxeugN5ud04b2Ae7dayLURagqviBnemU2p5VvcIc0Ny8//wY
/0FZCtrHuO6ZHthcZ2Ba/P4cWgazR+iAOAxlZfxrRv5o7JWQ5ZM9xDU1/WRotO8aaP3TYksCs8h2
VbXYY0KYrvfddc+OzJYG18qm9q95AP4o6Xww2UI0ELWzc9GQxvVjxHWvvTST0NWH0reBnMM7T8R0
CSep5HdyTir59OdPyPn9n/rGZ/9DRIAwglL/ltvD/j6GCNSHO81U7GEIGVA/y1n5sJeMYcK1Z/cF
0dxxMlWwu3tYhehTmxhmeEgcjP2BvVPapzWKiHQs7pybMgvfQ2EM/SfXTlzvDW25Ox562hBPCEQr
Uh3HYW5POPxz616xi40vuKCBHqzNX2CsjX5A9RvSax8qQCw4/tRy4V67ye6gImermqgI7zU3+y+d
P5I50xo2TmdM2Jm5ReSk+h8c/p668wKjr5DWLFgk0O+K0a3jbHjLAyI4axFXb1EtU80fPpXVJk3M
avrZSXO0cWhHkxFshMyZD9OmMZzz2rOiZUmbw1eCM3dFM7WjQ0NuxVW3ZcQQPszC7FuQ+hMTymtt
DZyDW5snpJqZyoomvRvdtFZbs7LGcuchzZuOCaEnfM5C1xUu1Arp1clwRVrt81hBAu95LhMAQYYN
i8I9vwtGORmHte/PC9yH96kP2wOJwzW9xuBe6x9ro4yYb69yXZSoHf6VFmn6J7qoQ3xZEIz0sC3P
SLcBCUQIHE1MwvcRctrFSYTjYQ+NIXKRFoId3hq15yV7oB/KfUgFcQHkx6RTQ76OUZz6zG0b2kCS
IW3pV50N8NCs/LPAu0oGFF3aQ+4jaT9z/zSYoF3R45yy1bybCet5AbVRdsd09pz6TtIAXziw6fQC
wbTKThwLFUqMqU2QHGRoa+6ghoTOcQ3ksOegBNSAJwaVIVrEt2mw5mL3i8kt9EyIUjOM+BCjFolq
bY9V8TWdhU4/ZFKUzqYqmZY9jT699z+/ZDdcMIav1HACHNUi7liqjZu7YKetgoZJiM43rqBCF3Wr
XgTS648G4iy6ddId0hPOxMJ474JK1bvIGqaR34Q2w94bJiazmSQiZ0f7ydIHz8dW8siYjcVZUe3K
HWkDefmMOL5+9hYm2HltDUnb7KdtICOxi7LKe3EHQxzYROv/R9l5LceNpVv6VTrqHn3gzcTpvoBJ
RyZJ0UiibhAURWFjw3vzWvMI58XOB2XNnBIVUZqJ6OqIUokmE8iN36z1rWJf8eOeYBNQTrQugtaH
v3/JvxBUObPp/y2KYc0me958V5m3HvksQMLsP/M+VhXw2CfTbvUdCq96oHBOrPLMor9KruSaS/ck
GmeezqPqDU7gNgD2WGrkqxWxyHmswUuWpNY2cabsHOyOpKI0vbJ+zBGtY7uxtigSVanzp4H9S/kl
W1hg62LFdzmxFKqu0rTkjaaYacX22Uc99MqqxKjfEldVML7/aMJ/8xa80/UAZKb3Z+8PlQ+0C4Oo
nx8eXSrKtBkU/erS4stqsOUp4ZoOt6Y7JnboKBhXAnZamywTvxi3vDflX1ZwGxS7rDxIfJbY79jK
4qI4Ekcm8xs77az6A9TV9iGzW4oOsoqY0TiZmm1eO6+bFp/Nd/3VGNq2Pl3EJcUPMI/RpQlJdihw
Z4LoLPXlEvNyyaSzp6Rcb9dihnXeElygP/S5HdtXhcE99LsPxLvnO28N4BsURdC+qHB/4TLhj0Eo
mAnnCiSPUuxZMRr7delcMlbI1zC0g0bfrN1elpvFFGvOTeeIMQklclptd0n0wcBPU8wIskbQbVBK
djgAiWm/BomEKGU28MgFVPXCfFZ0k1thGeeG9750Vy1sc4bzfjlW7PGLWCNhg5XkmFwvTqOfVE3t
cZ4nxaTwZlpMxIO/vzd+aVxdxzFVZ3MvuLTT4Ih+vjdaqal4mqryiLHYcZ+gE5U912RdKP5+FLS4
gL3xnmnfiCLkgjVJIaSaB7GSE/Jt09197H5YVnKklO5nkgsmRg9y0oheu7ImDhCcRumq7jM0dN25
yxfHCC7mqIv1o6EyX8zfvLBto/7XaQl6UmYkBrGbJqXELyddmelg/nEmHxt8Ehlbhx7ikl1MrX3q
WsYST/HoUez+/bv5q17e1VQPPQqieWrXXxR0iQHMyYIRAE8Bge0Lp1xcc83HraEwNMFO0K6UYzFw
saNFrKq7I521i1hvT9ZxFEXVg7ZY5F4QuYXtetDHkA0tWvbKMHLzrMSl9jty57tPAHhCFH9oN/Hi
AB/85XBw7EIHA50l5LItJH5dGn1pe80QuY5QWWioZRE2eY+dq1gzcZcyk+t+c7WIUn1/vcAU0s8h
O0SXhTr2nfYwc6gDjFlTj5YE2XOlQRH1QrH0fYdSl4LivsX0YH/uylIFMqM1oIcoWzZC6KVHu2CU
JKAW2rmLqqROR4/r/KOpu3TNShqv9EusWEnoQk+5kWqqsmzSs1W6wsP9sjWA8oeBDC8+PT6Htd3s
SH3Ffa0qbLBOl0koJxobg5baanoCUGCrR1hZJbMDbzE2LUZf3xmeYusPvP+OspdkRlWvbFumO96E
Qb+DS9TG0eX3TOqZn5q4PU2chuQHYI9RzMkDcXzsRQ2jVj/Npk0+ygB9sLoqENgOT8tMJRNdXgLG
MxpTVEGl/A5iCaUaSyWzsE5MGtwJdq6axYhIONnvWnNW8pd8AjUSyEF04qx0aIMueJ2EiSc9r020
EKs/24zviJPR9nXaYtENeMA71U7NxnULo8pnJbByjjDVjwFKV/veRjX4JyZVx/Wh39aDRkMuxxgm
k4eYVWP9TrTTHbeV3pJOipf7trVTXnWSpCuRgFNbMQW/1LHarHjW50uLDKF8VAUGe8u9Rocu5z3r
jXFhTwdOgRebWilfZ3kbMHLpJjpZpUwUK5rsIrM/85kHfWJs6p7bC3eoJwvC+nzxKV4gUvhR6YWV
H0eCOySM1XrVSpdd12FiCS7mrnLiSD9hJuP7XL720oRf7H/GoGP/AyvJ5ct7ixvlcikNW+OsvPTU
VHTcLmwm4/azV+GM2hVwCWw1MuKkr45ZHmv1ATYJ79qFmaS5KeuFaR4SZZ+5q9AjrbNhwPVJrUru
TV59eLGHNg3ati5YycLM6706mc29KvI8jRyTxeOZsKwyBl+tS2+/eoXp7FOY1NkVg7ByOCETHLoH
rcDI++jOdjk/T/WaWeRLbEaVojExJakyNh7ivJuVY54I0gS6xvsAwwckvn+50MlM9OEOJ7biHIyY
+2/j1Whjd922EA3PhnRa46ORtZnjRlywQZyFh7XrmPUo14nfrJdGfrept6zPNCL6dMzW0S7PQrUH
2AuXucZaSj73FDOjc5uINEaoUbIBDTWn9vpIL61c3+6AuT3EjTM0e+JUQef5aekte5zaCLxbIlna
AxSVZHy4WD+pU3nDbaWb2L1UIoN9ZuUwqQ/qj8/ixfxI9Ng2ZRVgQ8f7ld+p6LHyNyzA/pwBCQKz
OLxNbqFP9GZ8FAzTlb38zSDgRxf803Nte2Bb1LLbMM42fnDi/+Itwq5Z4x00SaXJpfcVND6Rcq50
+gPLJ4dlCgRZ37BpcdFhWI16LB1YC9Io2zxSjXIcduguJm1P0nB6Z9obgaJKuL2eSmwZczg3M+nO
Wz5rcVoMPjf36KTj7F7ptKyBitXN+b5BpTneGhuMOSReDLu/M2req9mUvbM3sB2KZ8zurCXxhKNC
9KupH1fy3ApLhnZpm0uoDp4WB0qWg13fcuBswx+tolNvhEjp6Oq4cbP7HH9ZEyTczuWxRjYGNWvW
Z/tUL/FcBxtDlvixJG0CxAmjBkynsm/yVta/27v8KlhFtY5XUdc2swb/vKuQjEmY3UzKBXiHTYEa
zyTHCz/FpUCepJQx+yFgXemHy1zlsj+75D1eoqjrH8o6deaVXtdm1d9Jde6Te2QYXXJV9YswHhOm
OxUe8qoYoiG2l2EHqrSrn81Za5ynqpDriLg6M6pQqBO7ZGJQ8QxNzpQQ7LQ5f/d/X8f8rFilTSQW
idnqZgTwNmrxuxEcGGeqZQbBJ2oRij+n1xm4rXrB6XUh5v39j9u+3U/3NAJu3cWNxIwHvdv7d7hI
Nr2iPVrHalbm51Rdswm9jcaivsYWve41DvPNkj/33W9myNZ7PTQ/FdmDzjyaaHdG8O8urquvMluw
thwvnxyO10bHuhu/Mn4fZx/XY01uV56mUJgojwE2Jvex0aitL1HtaIDl8BhFNWQnlp3dpAXVWFG0
Vdsf9CkS/rtqXJ0h6ol0SlnA53bIx1eUfguzXl4bszCYPi+FkZ46k5ChFD8LXXpQTPglzokYxXQv
FROWZOUYPRcbYQo3gd0/JMAEML6DjloCB44thbU5fBjjxnvps05Nj/q4WLu5hXsWzCUXkMgfPr6Q
YyqUYlKd4j7iSC4e7VKAGeGCr0R/LkMxhbOwmvMU82w44QwGwaoRnX00V4xvQbyiHA/h2pkVJvRs
/Orm3nB02rr9zUrt14Hg5g72NNJEna2+oqr+uTWBq54oSZ+Lk0xHhubqFvmB5mhAK7dg2yBAd07Q
oxAzOGIvsJ2+ueENR5oGHiGfg8VsjNs6x9wRVEJbmfqk2FLZbsotFkIrYuuge7WlhfglpgoS33pr
bo+2k+RckXuQm6SWl82sVp/IrPduoFcgUZwoP0GNUMPGPswxFYliq7WfgJvY6DRsrm22z808f1o6
HhInvWT5dG3o4xO0zuSZlUbX+FgE8vUTJHnuF0JRnem6t8XCJrbg2Pbg32kB9U7XR62WO+OhJI9w
8k1wQQ/9RAAbiJmmdUMMfLwcodKSI9riF5R9axch49V+2Lk4CGNMJLZekkEAPDJoTLXxY2ADEFAU
Me0SI3bwmRBfbFsfEwQI8Q22cIScmmSafBQakTc3qDNcLFZDoeq7pOLuiYkW7KMpYfxz1bI8GXZT
ozIn0gs+H8cq9Xp/WatKhrlC0msgesFHZVCaXj6gP+cuQrYnCHTG4SCCvBkXYtRnV7y6eiFvyiVe
8ruWbYsemWoOTnglb+Jop3H+QfMEXUdjtCZlH0gAgEXIe79dJg/lAhDwoPCna6iqKK8+XKxkF5Uu
Gjo3jTxVEu9ORoPTHgtjzpPzRfpbNvbaXNvGlmP7Y/hyicVZ7BxHKusBTAQZ/khfjb36OzbbRIny
gbLm2LdSOVAg2/1t5xQdrrDBnnZVF5uJbypltRxJ9JruyHyVY5CO+EhBX7njtIv7cpgO8cKReMZ6
sSEnZ7sAwtAsT32pcKYj8l+WS4v1H6/z/0reqrvLedr9+z/591dMI6ANRP/uX//9WBX87z+3r/m/
f+fnr/j3OX1tAU5/7//2b+3fqpuX4q17/5d++s789D9/u/Clf/npX6KyT/vlw/DWLvdv3ZD3P34L
Xsf2N/9f/+M/3n58l8elfvvXH6/VQLo13y1Jq/KPP//T8du//tC2kcd//PX7//kftxfwrz9OL/V/
/e9fv+Dtpev5Wsv4JzEChsMDcnr78Se6/k8gyTymNk0NW/E//oFasxf/+sO0/mmxm9Hwe2xyLyCD
f/yjqyhN//WHrv6T4Q+yDZVLyvqGTeb/+X1+um7/cx3/GnP988OZ2FlW3Rh4QAwYcDOwzb47FnWz
b5HwDXcjCMqA6FH3plKJDQDa7dz85a3480f/9Uf93JTzozCv4+rgtVANsJt+NziEQ4JjPhnlhzaV
H2Zj+VQ63f3f/4hfXs3PP8J592qseUiVngXlB01qnwbpHb10eV4hDP3//RjToVY20b0TSmkxajB+
ftOW7aE78Ym9Mwg81ZQnVRRRrcjfGD3evxh+CqsrqgkEKpC0te39/Etxvrg6e4vGSeH9HHMLOuaN
Uf3m/Xp/SS4/YjNPIXVgkM/N/dcfkSNxRSecyLvy2lICe/zNIObd9pWEAeYP0NZZEjAxZ/367o1q
oJmpbAubO0hLZ6f0TgMxr9ZQXFnNcmsa5VOfxF/UCpZfPUZ/f41+fWkUYEzOUBjyXLLf39j5XKoQ
x/WY7Vt+zjwItsr4O2ALLRJv0P8Um9sLhFyPjooYWVzKjvmuqpAYTbEeNc4tDpuBFreEYoB+5dDz
VD5UoC1CwFrZZx1db9AzUd9PHTNS1qnQOR1vcqBxJNB+QP+OzRiB1o79dfTSXZ2KV6sz7DvGKtax
9VSHLfmkP6uqpKibMbSFDXjLYwtuicFw2x5Rwuk37IfmoBuKJQBCAOmqs9yrpKGh84ehq/Sjpea4
CnJtuhmrvngUXlqjd+DxFVA5fqdfK/Zkasrp5LDxjFprBMAk3XnXToMazJjEQyiJT6TOjOBRiy4p
/THFjh541TqdstXMd5rwlL3JCs633fq5nj1rP9YkItcIMwNaLu8Gm10RZmjzg2qmUPFVRk9+NvXx
J0MgV5Xe0uxBuQtK0AZyMQORWxc44T2rgIoGvXO/2NnQUabWsbi23bV5Mpu5IYq6sE+OnbQRVEmP
iOAp36Xsab+mnk1QglUOIWEJ2d7KXecbm2uGUp2jhmQOq9GcUMQugF4jgxvp6Lq5cVQSgzw8d3kt
UlQfXTk+O9SDoQnjgAR33Q7Izmj2Lbhp0JHiXtXrbb6U+UY32ztZkw0B3G1mAZIoYd+MmRXqBtzL
qmEnncVwn9VOKSO4VfScLrFhPWZjH2YZT/HcXG+adCSp3GqkPxQtv2a7NAdGMGy8HJntZ2dxfPq1
4VCNmYi02pgAdeAJAjjA74AI0Tg3ZoZhCzZu6BF29mGGgs2P6k3mOmX/UetVgtpYNjIexPClQ4ok
sYuoVJb13pWWD+a11k7qdWtvCr/cWk8pcy4CgUW6oxKpWXarLuNkT5E7hWxY800O1pmNJ1y6QoXy
pGbVPaAjk1tmMN+cZdDNSLjt8NYV62cg9/Fxdltc7DRT12vcpUE+eut9BffvCgzG9B2H/9ex0NpA
zVp713neFtlSAxMute4ZM4cKdNsifiqxxUEjfjNyISLduoSZcU0d43Zpcvsonc7AFml3MMKbBMsg
2oPS4su8IvnoMZHZLR2nXtXPYkfLUHz3CL73YZnA3B3gtwuskcTuQtNZtTY/ZciPEHljMCgrwQWW
UGXt3mT5SBdwLLl972dEuWlAk298aMfRxjfurgG+wyKw45EBRZHUEeu/fqP2K36edQ6ADmsItER/
aQmriUoDNkpv1t1hUJeWP0cvzZtcwDAokzdnJH3ZqBgZWG6xMMcCzLemzYu79G5UWiok47UMrQqr
kEiG6kaZx+aYmWJkXLdYhwypxNFIu+Vszzzkp6nhguPw5C/b1OrsFOFH2SmMrnVO8QRpzFpdc7ry
GqZZizbATk1aTus2ZwFZi51ZV3R/dqEFTr+kp6YDGjzEyylWwlK+FPbTFPM7gNkIoEFX18i5kmuI
NAUsDiAsCRePcVPHBv3RnawQymmECiBDlzilEaFy39okfugNu1c4LCvzi57Mbeh049NkM68ty1g7
AvfLd6Jz5e3K1vWQFi2fgW7pThYLeZbMpCG1iCkPRRXX+3xp+vNAvnaAK7gKp9xl4KzgYPSVPh8/
sMB9Zb2bhnSz7l2LtB1qbAsdm2FYmHa2cV6wXB2NngeWaQxyM4B50ZTjO0RDA/q3bMcwZ2+Msyed
saUATE2Ctufc0npFfVFwPBGwMtPic6juW9EzkqJxCjAoyQPnvjhWdlNEeV7UOyKgmY9bXYlnJavu
tMnTI+hW+aFkunEeR2vdiab5tsoayIFUlJORqlWgpl7G5MeyDmNe6cFUriArU7iJGlOHnTXCQS/n
8pUeF/y1bq7B1LuciVmefZ2XojvMqAU+aM00vq2qyERgDCbsA3sYH8cNxc7p15C5bVoA5gf7aqAt
DVAMmf4EQm3fa9p9NUykPa50zIhMHljY0XEmibPLxpJAmSlX/M5YaAIFs2OxkoBMb5PuBmbPN2ub
0hEjmg6GRvGeMQihYZNJcVwQCh1Me06eNRLhI7tCrh3rg7ybbMWNUiZ8uL1nDSBmMkCpHYtNDpuy
KNQF8JxashBVaudxqqE5QNLrDp2+PfJizrbAcgkPzpWiR/6TMQVMXWXiaOdZ4C/9/IqGJN3lamtD
qzKyB6+Sbr5lp6No1mL1tNLQ3/Q5uZJ+RiAeM7TXjsH3IyR0xhoSK4rdNPeNWq07g4UYT0dz9TUx
vW1rOOBtVEStLEgox/J7NoeR6AzgrAHGb1CtUrzVnuSetlfUOnGpHhQBk71AaRrw0EzvZsf4WqUd
yd3jRN/Xxd2t68jqq8RSI3F5KGkIwbm+cSTE+oZx9r4waDUXoWuBok3yCpbLlmuweYsq+TrMZmFE
BIobVoiXMvsgXHvhvYPthj9qSYHVIisNAU2kewznyd3iQdLzS0I8dgyqyAShLIic0siDrge63nit
s8+7SqK2F69Jsi6+ydzyxATqE8sZ7YyU/qvKiwgZoGMpXDBLoczBejgw68cD2cdG9WCaqHyaNOd5
XdboiqzY7j/QHeMS6y31Rkv7/MpVExHBG1tc+LKFx/NvqDXfKXrzpGAYDcmRVe6q2EZjv4l0Z9jj
fsL666YreYa7btbhj8Wd0g3qtiKLi8ipxvQz0Bl5LDxSaatW8K0t/YuKPOWKtasbNMQZRGlcaeCk
l8UHLExgwDggrO3kd2nG7QtO8rdp+2eyMJUB0j+NmLbRv7AFvLaS6UXaA6mKGKF8pGj5YW6b/G0b
HVND4OTCRPpqSvFSTYbyMjqWvhtMd4iIgtcfFxv+GNoRshtysgNu8OGvYQkVJcwJ2DyMJmRYp2db
l3pCDaaUYUfqLkrQNXoVdeqYhy7KI3/oxuVuyNWXhCHLhKms/aoZ65tplcqRNUzbM3rAComkJ72a
iYGIyD1qg8kevxq5w2tmM0SSBeLOQCfr95RhKbqxmZH5xsKDdtHHGW9PXbkwGO3bKVlujAJApwqO
3vzYJp/dxItSDYKLwkHp4+Keb1G02mE81N+VYn1ryaU6JSxXfJXwMIb7Yrqiyqh2m8rN513UUbdN
Q9iRMxLUNnGjMEzGwPT6JoJpr5wlvXfYLE15oAbOzhUnz43KJ8knbqcKTCsn3YElaFC2XAMDrxNV
lMUzb2iTaT96cRpCJ0rCQsbLbvD05IgKSgvgQ34ptSw/LHLImLAixjMyY9grpOWemt6G+QydJKB9
18GjQ0vPgXbvzZXAzTkXI+wx+9WQPRgwFYWpKzlIq3iy9prViCfFK0e/NqjVM8zKxwwLK2oZ0UAO
87xroTg320QrqMpV+ZjkixkNiJQ+plqe80lFxNDwaCW0TZZSnAaEqBSESPWUep5Pm8U5aBrTvV9c
zJrYP+ZznkMtZsz5Wo5dfD0RcXLGy/Via1Ra6WaedAsGtT5JjNUhdXNCCpyJfLHaBHg6QNaay8E6
LErZP27IzetZd5trsdRToBe1dt9ig/S1arB4yIqjnCvoUosZqjihUfKP2V1OuIVvz9UTEU3cNV0L
mkJChC1b41Pt9mbUo5WJ1Lz8vlAXRbaXcpd6nD8oDzQGzPimw6owF0iptgyABWF3Y1EfiSlejhrB
T0C+RKN/nCrWr17FgNz3Um7hTqnISCEVeOZjNnS7zACNMY1tfGfnI2otxrxnzrnlMDY53lxLMs5r
RnxObV7tNGSV3L4Ihzn04/7cTcRA1rKi0Foa3fOROJAZC9S9ue86w3otykxGRW2SHonF/7FYVPM2
qZpxXzi1+1hxr0SuNvJAMi0UZCUTgWPVQd5T6I7ge6jWvuv4FDaaCSNZdb+VemJDBiAGtkp0kCWN
EKEcjWRHiUDODKt8H+aMEZhmCsl51aksgDmsVW1EVl/VZ5n2Lbu2RQZW06S7uVm+ZssqfCnr5ZBU
yZtVECTkQXY49pXwjiK1xA0KgcynJyl8p6VUNMxR2YmiXP05I3iD7ZUexsj3wKZJfX2Y07S5jWP4
V/4KvCscB1M9DI2XvBrr3BMt1Nf7ZhVlYNWxPOSLNn7FsbqebbVK8EOoAyFR5XLHamz5KMtUPzXr
uISmskrSZ5YG6YpCV8xM/op4CO9zbjfySVE0IhmcfibIQ1GyfQogJMq2sjT1jHtLLFWCnZfZN7bF
7N5gOQ5dD4qXRnIJn1m6rGpPrSZOuMOLj1JtKOOAF7AqM5MdR2a5Rxc7hWjHjYAYF7aGm4zKW0kW
6Yl629Xq+kC3hSAEqTO7HoEVGlmQOCxxnGPo0qaXsiuJUDGS7nbFx+mz6ZMcCTM1c04khkW+UuCB
S76Kp8w+5Ia0zqPTyHubmwfkQZPszY7nFZWovIHVOt80q2XuNGN+LnRgC7WHYVgM+rL3bEzR60qv
P2oCQNSEi4KmufB7K7dPUzp0YWpThqqIp85tr323CQ8jW6+e9jbO0nBCwb1rOSNDGvEPqZZMR+EK
2oJ8aq9sdc526GSrkMNMv3ZkS/RDl4ibaouOLvXcOGllaUWLjcRPr2wtzLu8PLQ1Fw/r/maYTVnh
ostnIs94K/NxWj/XIn1TKkTCVU3xWihuzI7M+9IXDWEgmvnJXpDhNkup+WrmdVdEeAoaS+8jrVTl
NyOV09gLL9I7WCDe2gAlx2YDLcxA5btSlpPeTZo4JLLA1AdOBdfgo5/yvpRmCnHaMXWfPG41FMJ+
ZZrxqKQ6dZjFcwGz+HRmcVkHbmd5p7Gw7CcznUbkAIR7pt6qByRMMYJH7Y6fovP2s6dLP14VOgCw
SE9zX+hhma4J/Zb2jVSxLKjRzl0XMv9KJE97HLNlDIw1nsEzJPMexePb4AzezVIrDSEt3nYoVvMx
KQh7FS2nu1BkiYjL8Q6F3k5RslAidYtTQ0KXNEywyE/j4JifEbqT5Qge+ln3Bhe7Ylzc88YlvOVz
9trMynZbFF/M0Zg5oIwbPiT2dUX2CqJTFQVEb0G4RzLkIzEzQjRTEDZrvPFDqRfhUHX9bnDp1Jo6
Bw9fpQRT9VkcJOOQsx5kDQhTSMdgryjAPldSvmMg9fbYv8UsDcOsJnmiQ0MPC4OyFqmEOMTTkBw8
DUz8kKAqrZIpA24sQZRBb6u07qg2pQ68yQpQLRzNIbNuMbIVjwor76Du648ZYVmRSUYay97V9j2R
yl2jl7wCLWfrYlVTBBLYPNZS+4yWBU59EU9R43SqjzVlhPcoyLLI1Olcg7Dl0aR/ztpWiVRZoMdV
jYnZFop1ncU5KhLE1vtR9J5vVqXgTaUdPk5qhm83Vsq9wULTH/pYj0ado07Lt8pUsDqVgDdCh92n
r02qdZN2ZKPHlc6vMEKXw3sPUKgavpO/hjcAwBSqTofUO7aOfuYWxHWMZnZfoT7ynaYr92JamiOm
hm7fVVOJGqVKDnYzktKCGTZCb9mfeQll1MxmfjYhRVzP8dy/SKk9404CrTv3MrLMctmAHepOmgNl
gnAI58IeGIDWWA4/MEYcL6ijVliGXifqzYSMtUHTvlcazZLWQIawR5H7+EXkrWfK8sDv6QVFhkmv
ZDwasYNub3R4rySreN0dOrDsajKHr/hUHI43piO5nma39C3Iw0YXXtqyZlRAymIemyyroOxNgO3r
rrpKesyzUw8GW4CQD/KukScH4MBnL1H1F3C5yybNGfwVHgXSFcM51JIPphS1w2ntNApsP3J46tka
/IZT2Tfr8ckFARGUjRzDru31Q9ItxRE0vXarTgafA1e2ZLs32geM/WKnr51KQRmn+8mWVYQdwN6h
PPB2Y+92PrsDXk1j1nu5DsPBTvJxh5z1uTH1HmyQZdw1hGVHXtoAPdC5d7Gei1tJbNC+imdtDy+E
5xS93M5BPQEHiQ0lWkMT4Yv9eWxbEGWjhZiKXiUoykV8SEytOhqKa5MzPnUhO+jmCMZl0weMpJT0
c0L2DmQgVrbZMc4zZg7SzcJh0c0QvZx9SOAD+ShG6oh7klOxL7QdqUXrrnTr9hvWavGgOG0ZYorU
fVICeIqm24CY9hB+X2vsVsFAY9oLpQ4TFLpB1/H4GPAfTBAk0BPl+jU5QA2LTY2mv0YVR658WV4V
GHR3yaB9zkTDMEHGJGc3pGGlE8DAKlMIbRcD82kYOL5N9Ms1WIT55BCjCBZjZdbgVETquWilPQSE
ezwImW+ZdoUjjWCE3rEzIj0z7U4kbnWYEh7qq1K+kVxfHDloBxSbDOPWYlhOEowfd1ZMEYFQAPCR
Gx/GZOsNrc4L69VSPhtAMcICt5MvDHs+TVNXnVIcOo8NrD++cZLtTFeo+Kq6rwzGVcYuK7BRZ6In
KGp2tqsuicpg+BUMCmJIrGcyqEerjEa0aPsmbT9S7MpwoX+K8LeydEfQcEzwFN2Df/Y7zZzYdteT
n1E++ZpZLwF76iWgbeyZ39Gu53TBn4pVn69rQ3m0kZcDCozVoE4mlefDoIeJ6hT+7HaModbm1cyZ
FYxK50T44DW/lGt7p3OoBV7n8pjWHQzy3Wh80Ud9eJi9bvHTDXmXodgKG7NRPsV0CNc6EM8wzaBw
U06rPlppc9cyi7uX2R0w9kyayle3mJGNmB1PabuzDxOWljtmlMKvoJgyUFOWs9CybKeMrtx3+CWO
2HyGR0vERuil6nA1p1vas5H0O6KFxiBrm5YXnm97hX5BKp/WoWfoTTCyQd/H9pBeTWAowpEUL19i
0vicZot5hUS+fQA06hI9BWM1qPNsOFcWjCw9y4xAUSr9IxuW0U8JV+LoAoXG5qC0QrSBaRQXIEC8
ysfVkt/NSvepHbcB/0RUFVqYkQs8tdeOx5ykdKf2W1Z7422MCOJWr+hecZVNe3dNP8K+7K9Gst+g
r5d4kxg0VwzgQY2HDjDeqNSpdBBmVU+ErenfzVh1+6CfwBIT2TGwWnDqqLcqlYwh72XRVnvfoJFn
DpVTFaptF1rz4l5p07qGOucdZCI57sCFAh4wgN50ypLtDLekY5P6q7Bzg2Qey1jwEohijNI1T2bf
9pL6th3K5Bksu3IzWBRZPWThADICeTKlFd+BG513eVLoDxbBSJ6P6D/fZgZJiNioChABWld9ak83
lq11O6QC66eOO/e2V9E+0RQSTmNM9admLJPQ1dr60WwZEmkDYUsaAZwFzxrDSvMXV6r6UYvFdGtT
b/kG6cKHWKxKaHWp9sX1CvU7beEzeozphtWaSjTQKj9KGwcQT6zRO9kJmZps1cX9poDfK5P6CL8n
gTuTOhwh7k5DPXrDjffR6MBVh9o0FI/qUNe+Kep83w044yhN12IP+8a2MGw45MZ5i1m9TUyToh64
1qOuGMPZK+0snDWv3+twYPzYwVLXxc3WwC19MTEoqvKZbmNNg8ZlfLZ0LL2G1rGAfWbfOEmH29hI
NbAj/T2LRXHIeYQwA6beAJpmgulnjmYbveEvlrRDsTIqmoq156A25Ychtb6qU5oTTEsnAsRkvG0J
hOXxTHCNgKu7AWFRuTfTV4vlcEQ+o9gPhjbWPlExyvXCMiJ0+3oOO26vO0kEOB8ni2LX2IqURKGS
IpuY8ZWyfNW2zXqumPozAfevG4+JjUQxzrcpnghkbMBgMMwwCckVNGgKk+2OAWobFILnhbZ46vcV
MHMgPD2/17NcPsBAF7cICPgoUImModZ5PdYxIyJ0Kcq/KNq8ciJbypXnFhYTo3kGqIxmkidaOnwl
BcI8Moee7nJc/TDxJ4Ms3Y6QysxpxScvzeqTsQ791cQzFcrFWoVSuMq5Woa7udP6g26vaeiy/4ro
3loGWAr9GZHC4BJq3biqx7rb18hwg9pQc3qGzNnDgIVqlujLHHr5tDzB05JISRuGuK0j6iOitNXv
4YRDGKe2I5SMhI6qdd+UZezB2sbbc50+Td/+r0wrZe+lFa/XYI9WZ/WX2Oj/m7QzW44U2bbtF2FG
j/NKEI16hZpMpV4wpZRJ4/Q9fP0Z5D33lETKFFZ7v1WZVckDcBz3teYcE9eQnryNhpzP6Rg+je78
TSTFW2LwKXLU/luZUP3ESiqMbjOSmN5xRrCKR9G59/BA1XbPRE/3RMFhEUTzOG5UigvfKkUz3xLw
dMQDhbq4hH5vsPeg2lXE5MKgUQsvm7QwjlM6ZzS+Kudc2B4YxatY6GjCy5kMYKMlo31MjHSvZ3AD
0TRGe0MW2qGZg4EDFRNHo6wQojWc5TjtW57V3g7C/keUGMnlhAHoWjY0cHItr7w4s1Mf/XVyTU1k
LrfYB8J8K2hP+tItMpp5rvK9cVx7G0/RCKS1qHcxbeVdr+X0FiN19skHjbYw86ML6sv5OWWdHI8m
PPy9KfPujHCMivOQIzfFoCkehRnmJb2TYyX78ZBQeN5mZibvOM4BGahMGGSuPRwsjT04AaPuNkHS
u8vaINwVWQ/grmcJ6dK59E1V0LWbipmUJyPwCR/hzBCa6aYPhSRGCmtuJwObjDIDiIHdPcdJb+3D
QqTbzowo0xlQVzaZW/+OCb4vwVkCG0O5pdLJX3Z6Bg5agk7nF7Oq1TfK4WrL35rq+77OxbbrwnEj
i7TdRbIlQJD0Z28kGusKCR69KTCVPujaJRzNsS4cjAMbE/8CO0fq6YQjvXFKB8qEeHUrl+1d42a1
HyPy3xudU27Uku6U2k4vQos4oGfz6CA+dcNYeNIgiq7tpp+Dpi94adWmRhTe88k0vwXTlHFFtvzO
Hdde3QqRe1ZX6BikEVPiSCRtTmpVfBVeU9uRtwZNqS0xbDaEdS29mzrXeoJhMn5TGqvF3zxCCyR7
WPebvim9rOwbr2opNoP1ebKawvCcnHO3a4eRX7FbuZhzciTAElDnEg59So5SgB5bh/19QkTiRqX1
86JMhIMR5kzwqt+qMvdHOT4PAa+5R3h2e+Y2dp+xyZUGtL5RXk+hpnkljF9q0na908XQHghRQkyb
d/0hC4fwHC8XMZm5oz9NqWaRJhmZ7HFcZ7jpqtLyDXLgCHMw1GclNdlnWU1Q7Kx81DfMNZjQho4C
llPPgyN6NI9hJi6mzkKDILTiu1szgxNrmvDGmO2mDqA3cPSAfQh49DxTS+zdqU2w5dQNm1YxnF2L
NmerYBfd82tG8mM7sbPVQP1e5xVFdBUpegLd5z4VmvkQZvjcA2hTtMppXcZD+zMYGyiDxHdvZKmW
fuZ2/QXiyRxjU5slFNjk0QmF0zNZ2Ws59LILdoi11fpOOaUPypQmbzQRxc8oMBO2DmP/G/tvseP4
P+yzUZP3yRS4B02t4p+jlNT6a05B1OgICAyydjsHpXzIZ5TLLK1txla1QrTpFpouPdljvdeJyh3U
nqwbY8ZTzQ+ig6s2nY7DCaV1SU2BSVnz1DqHwKt+EnsLt/rOxcm0FVRMQCArxnRBNXH2+yVaGSLE
tLOM9NpI8v5mVEpr09bGG8ZvlQ1mHlwPRt5eEKednM0UgGlWFYscR7FeVTDeoOgdlUqi9XMirGfr
RANS6DJTf0WcFjwC08KNoRfODvShN6uQlPth05O56fWZHnHGHSnltQolI9It0bkyce4kOQFv1PMQ
yFrlHN/Segw2eIFTcjD12eN0CK6P6Q1YUtMnrzDq6Dql9Ue1flbPSMEyvmtF6h64280xh46beQLb
WKwatDFL+6Znt3S0OO5VaHJSeIOEu+8IPs+XvbO6BcJTnRUyrbdafdAV6yKEX4FkZ+IlibKS7FJD
bbZz2mbUUx2tom4qtPmYBjSQsirKzg0Cxd9Mh2r7SEjPhV3o9o8I6NJmClNCi9Jl08c2ZUe/gLae
Q91W6xz3vNVakyOqeDENi6Axs5uqTVmzlJTEFVVJGG3yLvgVh7zmCf/BQSW9ZqHqN67l1zOb/oa4
lg39ECQFiOHNemOLYfpWYqw9YNCgVmGrBOxlkUFpn4Tkaxl3aLOcqN6CWbVodDXVA9Q7bkZgTO3e
qtv0d0/YwhO5OfMR0IX9zZUQWpUkJOQDLxfMcOduwMHbbNiyNidkhytJG3sFC3AHu1SkoSDqF03o
e7WetXytU5RRj45y8V2fTgQNffRNYJZc/fWVFrCv9DjC1Rk90lG9mzDTZMREBrD2C/c4KdL/V/I8
VIEL/wQYlAPBnVCLFcZcGYzWnQM1u8vUM2VLb/vf/nlbV1W0tqh2bLxRy618p520rJFMQjohdz3u
8fiIVORfPgv+ri4gF5nI22zsoSsxawzQQRcBwCTkMR40AhC+J8STK/nnYvx9P8JayyqarphahRFY
kSI+1EPww2aR+/o+/TWIjjTSwKyiWSC58K5/vE8Qkm3DGVuQYlyD3W97VHraKSnmR/c0ClCdSast
JjNaJ8KyV896rEioUPWhPKqEbbTUi3sVJcK3jH7811ezfkEMHASLnHnhdrk6To+PV5N0Kt1kegx3
E84FlfrSCcHnqb+/fkW6RFQGeZF31Xw2sSumM/r1Bfx1p0ivW6SyC1YDzLC5ulNKXkJ0F1VyjzHk
paZbKbXXTHMOsSVOXMrHB48Emw4pBilMaKx0iLJXwlXcx1hAR+SYVb6PB1qsu1aeUOB+vJhlCCaW
vmhkyU+DNLQS/+YdAIIJO+b17HrjW004K1j8UxrcU4OsXvQ5S0kvMxgETzEWQno5BtSXU1LsU6Ms
d/PdcsJxIE1kNrjXOnHLw3Wgb3TUMN2J2KqP04sb5go03Yjw2ZLxyqyxf6gV5snso/ie/KFuF45D
dZ1Ap97/mzkmAI1CMQA/ZcIWxPW5fvKN1BpwO9V8S8ch9Lt5knsZ1zkJogZyGT2VJ+b0Mmf/kUgv
4+FTRpBh8/IRyLWO6IgHAhxip9VuMzfOsh1xyOG1UMv8qtRF+Ng5dv6zl8ODBnb4lE5/TRz8Mzb8
Lz4EfDcxHaxmeVCgUDOhcd3mzkEuzCOVs+TwEqS36XybRQ17/McBdZUMCUSVFGrYgdXmA3bWE+/C
iovAD6Fs4ehwEfD+cDdWnwttCC34NFF2LKLvGnbb4cklEc2+1ZunIM4RQEUn7vpKer/c9g8jrj8f
dNLJItDz7OjqdbBpzOSydm3MiNGbHBq6ciXHMXo550rRXGRld/x6kq2xmv87PLp4wZqvgwT5+MZM
BsZDMYTZManq82CsnjqsvQYl6D6OY7/vA9vrFtP9VNrnGDYeFE5PJ37CZ/ecvcVibHYMFy/Fx58Q
E1eitZzUjtTlrkelverThPqpPv8Wxfxkl/Sr3OhlHGt8U5YPuSoh59ihUpy8JIp9wP1L/1bbjBnZ
O3p9Qa/8P5gU+FRhwgEwFJh9Pv5AYKjIpVHVHNPMONrzSDnSdb3WpNmQo+ezi8mv7fYV6dKJhebT
ycEpFJQR4FObb/LHkZsSB7aZpNlRomRsJna/OWs03ozMeiytJ6N/Fs2lMp6C8S3fx49LAT3pd8Mu
y+y7ZXTiABPVJZMiIJg9Vw5V/3McnqfwaEUuQR1PQYBwvLmhio38+tR+6k9Q5lejr263WsQFas8s
OyqSYsGcTLeWk9FZyhAV2tlPEBWSWlgOAD1CR0QJ7pXqxa+0t++tFHaToe6q2bks0TNapXUGByf2
Rq1EO1S9DlGtoGlVby1lQiPd5dtyYAww87fsGDIOoRzVXKLqwL7upr77XWRoBmE/bRaRBSufr+Wo
5BR7m+QYL+hrXUejuTXnmRD15kJIyvFkD6FnbvwMfPHU5r5hMGFCCMODDt0+KOldGukj+FE8uOpt
QAgvBo3RQ4NHaX/ytRL/baWRKVF91+zAdwuKpyPQIEqttqREhvgEv8TORD2/CSz4Z5OW+FWh72tb
/9VX5guyR2TfQ7utM2NTT9CnaNlS20WPEIYPVdwAAWn07xpGdEf8klSxUtP9Zptkrmldvy9nXveB
niScaI1eRH85FebDqAyXRIFsCTgzN73TbssmvDuxEKy/3stS6LqsvGQEAWhav2esAzM1dzs9qra4
pU4Sey1QYWr8BFeFpAZNyAUztH72vMcgfqGNwWMUD5iYoSQF+kveKQRHxKdWyL9fBrrAOvTP5QhB
1XK1PBkFVZfYLMqjrN4svgQ8J5PqrKI9VsnOpVaoTC9t/2B0EhHAiT3An5Soj+8C1X38WLBxDHv5
p49vokqnqScpgC15r+QX8AK6naHo9TZuzZke7qj+roU+/pzdFlEUfuwb4tF/Uj2MzmfCibZKasCu
Gdz2pq6IhFfisD03I2FCoZfd29ePb1mLPv5US4NfC8rRNQwCLleb+skZOg2GdENvgxcILJrq5NtM
P/G1+HuXgstas5Y9mIpfbE0NiFxUUW00NsfSqrdN1r046KPJ5T0avdwmbXNJR3739YWtt3vsRxhS
2BrGMSbBGp+nTLWTjhpDynnQz5BhKRdqpQzfvx5ljazjS8yjNjkC21QOCLZb3T+B0over1Uca/cs
7t9iDOgwd1yX4Gf31qSKnXRXofpMV9wrKrI/1J91Yi04tct6vAkGFH1Bj6n4JQeB3Oe/RyoxqQJe
QsOBARLGwpAWGpcjgUGjKm/d5IRr9O/Hj8dOg4a9vCqcJFafKtKrSkxZU3mczfYimOStjKsY75Mi
T5y3P/komtggObZofJRBSKxu1BAXWq3TjjwShKXT4K6iN6r66aFVnLeRFICb2DXHKyx/0wViFwRM
8WiemBJ/z0J+ArZeXkg4GZq++gm2Q+pP0DXlMa6+TYN1BxqdKn3lIWBx01dc7Cdm/d9bJMZj+8Ep
wOLMuab5k+RcQCDm5oa5a7+aS1IHC0C6DZ0Wd3sx6o/gxnPa+Rpaqpby59dz89PLNfBnug5Jb1BW
Pq5CitrRW6zykpdMxRPS8zEKi/wubjPqvJN6Zoa537mnGCx/v3dc9B+75vJGcC74OGqjQi1W5uUm
R9CYmtRXnPHfb7A+jPHnpXy304mdoFTmvi2Ppr53Kbe2IOlK6xsKCbS5o9+725y4z6nLT0ygT94W
jtwg37GlYrZeb7tLQ8O/EQjuqOY+9ARZiKF/nGnQff3gPjlYWZweqbviA8ehvD5EVjHCDZ1QhmOj
WTdNkD8qRY8MIz2EUXOPgtCHBfPQttNZa9a7Ypg5gNTbkbAtz83Ku0FqJ2bS8r1afSQ+/J5lpr27
3+lQkpwqRM2G9saibjkyc1ByeEpT7wb58PXV/72fWC4e9uVyqkUBu5q2I1XaGVwlYtc4PlMLlDNd
ewam9dBi6P3XQ/HxY9VenubC1Pt4XfHE+jfR6eLjlwDZpRQrtdLdhYn+Owwm58Rd/PvN4IsErodD
ExEzfx3aDHdUMuTzzdEo82Pem/eGEZ1YcT45GFrUH3QDpTrJUH8dyRFckFTQzs1RZL9rvdhowaur
/x4FJ8ASY8Hom/lxRkwJX+M/uLr3I6/miIGILRRi+cQ35aHSoGmJHl3d1w/s7xcQPa4L/JIFlRu5
/ojkJQpDNBzWrdP3FbZjw77CuJFdzHE6n/gy/j0N2bhB0tUcti32X09LSXrUWHYSHztoO+xREC9E
Bl7haYhAEFdyPvHSr94xujzg+oXBTpp0ir+nvSQPT+sITDn2GhgXJc/K/dyp+lamUwkQJexwWDTG
v+pKUDqic04N0bWo7eoLEOHjCxCkeooasHOOImjAjWku551okhe9NTi7kft7LgdFnpqkq+/iMiql
GuJAcPbD/Vwvo0ZF5SQdVeWoI2Q4U2tN7lpgKmddoeHyaELtRnHi4TvnSdzC7JTPRdjIbFP3Uj7N
jkSwDKU32bjdkB7jEstYljb67RzGfGnHIjovhHbi4awmA79YW5hT7PMotrKfXO0cSjXVyQcsFN6d
Fzn5Hdac+lZOJ75rp0ZZzjTvllmzsmbpjrlyHFxxr5ZlcW9HaBmHMFIuCfYwdl+/TKv1iLohl4P0
nm8MqBPTXK1+UlWAxcdOdewmT47e9O+aOEtd8uPfX8Z/dzlVk2KJUt3qWD23GAOi//Lnr74TJfRQ
B35hdTSnrZOirjmxoK1CPv7+/cvjevf7ieFyVMT/1dGdb8U3VztyqKZFlFEsMDY9Au4C47xnfp+V
u//uwSxLxbuBW8wnRdmZ1REbDonVZXfiyk49+NVSDaFvoBdp8WBY2FAUnqqOnvr7q1VlmqdZUWee
TD5fm+adGp74Cpz4+9aqrQaUtXWIDqmObJNQ6V7Db/v6Aaw+M/87cx1CHHTKGmJ9dmzCdsQ+oVRH
Ie6rYj+ae615/XqIv5b7Py/H/w3x57j07hmDZu1TpwjrI77MLXRVECJiYwpIYyWi2FOtuxMX9Gfb
8G40gbOpnWZeRcrELkLt5gzj/dcXdGqI1eKFBN01puVtx3Gfmxtdu+zmE0N8/tz/uWerBUtL6hAW
BUPgNEcM7Cr/0bz65+8v47+7S6BjrVxiLDwO8lBn2+7+v7tDqwVLU/BCyZlHzjkw7vysx2PxX17B
askayGq041RUx/pBH1mdTjyA5X9/dw74f+8FvGfkDGww0fl/vEElh00QG019HLNmj+clSpJNXzw1
wXT8+lZ9+qTfDbRaAUUDMkC36/roOjeKndNKObEH+XS2wp+gJkXpBrL8xytBbDQlWpPURzWTvtPT
m6huMudEquWpQVbzCfHTaIP/qAkMDXc4HO5l72CYzk8U/j9dSlwTODVcRqhZq80JoqjenBARHcVe
RMhqNrfGdDZbt18/kk+f/QJo4WyB+mNd07T6RhG5zdQytfOENMXfc+vbT1+P8dljR8zA7he4OG3N
1WPP9KqFStDXR8W5wmGFd+A/eD/eD7D68iHsbuGxMYDbgMF4hs14YoDP7hJFVFOl7gNCYN0Szawl
5MYgNSR7aYZtMe4xeZfFiV37Z/PK1Gj96ah7KCutblOQtgGmY8ofdneppE9jfd1qJ7aiy41Yv+mm
DoCN8D5BD2u1Vgk3FWFPbNkRw/OD7laXiiquLWtBS4XnaRzNnrmU1P/9438/6Gp5icqur0KFmr3l
vHq6+/Prv/7po3l3Sau7NoWZMWSwlY6T8O3wDPwAQra2OxEr8OkoC4XYRHxF43G1sOShSNiZhtVx
2kbxDbRMkzOLfuJL8tl7QmOdMpuw1OUk9XH14izZYp7QmADyvNwZ9omH/+n8evfn9Y9/fhZwBLCo
8vDDDuHpkY9Vp+6+fhqfTjAbcRezmJP8+uQ5Z3T6dHPkxCYsj1zoPRk8Htwez5J7XR4s4z+6Zf83
3nrP2JDEm5LdXB5TtiXZfD9V2ubrK1pXuP98HTnDOwYH6WWNXL0zTosvrEWLeaydAw58vP3oihrw
DvhUcYr+1Fr/6xE/fU7vBly9LyCLEXnVDNjqXp/cwCIh7/vrIT6dzi6xkq7F9wXG5MepYFk1jfmc
IRTcdqOOQ/KtshzPOft6mE9nw7thVjOO196ayYcojkEeYaTZh/W+0vcEiZGOl3ghA3893mefTEo7
KoBJnhMiho+XVWV2YeVpVB6b/FYGb1mwlc4lUJX0lEziszf13UDrSrVjEwMdCgYSvyF0GeaJItVn
M8BSKUtAPwX39qcp/27HqlpEsGshK6YwdsLGnOyFxokZ8PkV/DPE6laNSexCkM54UQGL2dG+P7WY
fTbF/rkG+psfn4UJkUAQHsAAOPVgExOdjo/KBEWcmSce+6e3i/AcvgLoPyk/fRyKKnnU06UvjsWM
Q+mVs28GiO3rqfXp5fwzxlol2ZMCS1wXY2DlM83vAFkqcxvgUDkxDEF7/Nr1N5rt6/+/mnV7yVFH
ewoyoziqWlZgpXDFdZpknT9WqHIbrIZnA5W2awkq4yLp0ZQDtsP15Yz0H6s68Usoe+hx+D8AZoqz
GgQKYL5mUfxDhI4PptFCRy5NxcPDDih5CnNmsZbbh2JwfgCBQRBYzr+kQpB9YhFNlUxVZfld5ICA
jA2rBTqku4c8S7vboQ7lNsKSCOwSQBnl08VwE5EOM2qOF1qchGpcoxiRH9O620yAPH18+OUeI8Kr
aOsIN7lGBjbhpaRjvg14hrbJCFM7ixvIdw1Wv3ge7F+uQxwfySTASHDg7TMJytKiHQm/K4mO8zid
53PG+bdVNwJmiYK1CJwIJARn04QhGZXRABIoTYrIPoAoiWHX1Saq9WkEzRKbrRfrUIF0abueq1W5
71iQWihWu1ChgFURXB8cbCspb/UifTWy0Nzi73F+OPjU9wakuX1eRd1NqKhI/XWn2piBhoVWbQe/
EZkO8LyzzrO67DdRbCdbxW6tu8bomwu1xNedd3TKAWaVxHpjKdTjyjxoWlD8cNqw2VtDV20dnUOf
W+CLEZHhnOfYRv05TZVtjT/dRynu+EHdPzdmaG9yq9N+W2k0baKOcvakDiZcR1tHyDeNHSi9UAXM
XtM3mBfnSF0GmOWEQZRs38X+XIWaN5rTQEiwMuK2qoCcuW7ePhbksPoyy4MSQUo8XqZDpF/qYfa7
0igFoRYRZz1Jrh6eCntXz8RadDmcC6xpOlB7FoEhFuNz3LtgxIAkbFUR2MR2xsahNDEKYy+pr2Ip
xDlpMe3BcidcHhHRLyKyNch51U9mh7NL9clYkq1xuunQznpiGM4qFTtn2E7plkiwN324GIgT7vPp
oXIWUH6Eaogoyv46CMpgTzZUsoFSbh3GbnrDKKLgrhc8FML2fBuGS+pHxBxhV+ryPdH1yVY0eXvW
2G25Jdz7Rosve0n+CVE1JTaxLnM8nPL6Hq9EeMibwTwgoITtB+0GH01q4LMcTLkxZPe7HpTnarJo
2tZOsIeCrl83ZobsqSmJ1okn5wmw1GR7VFhhBsQ5dpGxnslBrh1PNRoNT30IsiWOlNt8KMSFXhbt
rrWS0ct1XEod2bgXA7SrnV0Cx2yjKrxqHPMXmcGYWkRrbbQKH2af4rA1pfM8agkiPYQhGw6Awy5V
AoKEWm0802IS84bIiK9qGfVnTaAFd0E4x2dNWZReART1hlSKhZMPFRdPMyDWPItfFB30hmmCY5KY
mbdZGmt47w1xHbdRSQBMATUusl5tiLnYcHH4yUr8hJlq7yosghshdVxqWUCHsCjrC1AUlP3V8GoA
f3OWBwLBGTZxRAzRrVD70Y+I8fwWZrbjkUo37gyzs/wRYiXZ47ODQbSY0WcpeHKTAJukMui7sljw
TWVe+lWnpl5Mqh6028XLPGIABNwJxDJDmSO1Kby0+Vd4D7P0dK0tthFJ9a8hyZWEWA5gVU2HjB23
q6YNSUO/IgoCXti0zR53dgRdPUw3BvGNXpvIEZOPPXjImEPmTEiASKvauOvaBciTsY+05t4fwqq7
D1EI7drFlt+Vc3EeCfbPfQ4Sxi7mymuqGWmjrIjhaKfgVpvBeqlR+SPpYmMjOQf5XRObm7ip6eAa
gPXg2LQAJTW2XlGEmd8Ngm1dVO4Wrpfhz9AGd5kiK3RmufkzIxZqU+GQ3MSV81zjEN+YsXwb8uYX
yS8ScWXy1lvKd6Ps4K6OxmseZKRkOdwAsypxOYvq1bJQXTh6UG60rgPVTASLP3coVzME+vf0hSXO
bnBTeas81HLkZ1Z2ukm0SPOJdJ09IswJesQVjvOrxqotcmNvQ5jxhor9Q2+aIaJTAGh5PwHsBHHS
PPIf8iamMSBLM64LECxq+hg7DQ5Bq0q/9U31qkwzxKDgBblkft91SnYxSLU6JyMhvAjpDlV45+HN
dTFvvrOwWDCfKq9mKFw/y7EsYy0ewOOFxvngKpgXadz7AJvt8zx0fpkCif6M1f+ycVxohEOjeLQD
VcSAzQiHAl1UWPfGJrbLZK8PprntEyqE5LnFxAAF9l3SacOeE2dzBRCxvS5LMzmvM9bgpbV3Sc9Q
+nKMcMsU1m8Wo9Lv7dBh2VMy/qklTkKKZFf2hCuBfxp3EbUxpvhAVkiIJxSLKPZt01isNsl8rvfd
4M9No9/HUtGebUKv6g2mx2QfE8GJIdBNvplBwydeZyP9qpRwjzzYf4TImjX3VB3CYzIuVG69x5br
IvZ1C/HiJuQuVaUGJsidzWvssxLsWerYno5jGjKwKS/pVz05jfXD6rpvE2YUrzbS+A6+rYR5xY7Q
6tk/2PbkemC46ou0U8JbKwZL4mLl37SNgYxtlBjdhmBMPapvGb7DWDONQ0AA9exPoVWf56WJBlVY
oAasMLzReWhoLt1o58h8pLcXWrs2xWeYL4CvPGUNoOEceCnq2o3jdECSojz10jafz0eHmGK9NpKz
BhPudS9NJNehCZA6MH9lFarfBvfxudq2ZHFoqXgKoNGB3OSoli5IMieDUiOAsvgQ/PWnBr4iDj8c
BvjrZuthngRsBKKj8MqFWn+XjZA1wlbNrzTy3rxBSX+XcFK9KKE11ah2DW5ZiW/mAjRPZvXygEJ0
vimLjpelIcXo0rQHQFqFrVxMi/4JPl1Idt8U3Ddtau5DqzH3rZqN2xSIBdbDrvyWVyhPuqwSG36q
tlOwP+zbHKv0plDaGjZ7797Aq2AaT5X7Kmqn8EStaD7sRvcWjLbYmuqAt3BseWlTNlIw20kEdspv
OolVLzY2Y4yYpK+CYZ0zqgHqzJqvyw7KiTmoR62qgoegC8ERddW4l+Qq+qGbT1s7RFzs5jOLcyBc
iJ1K1u3ndgofVFBHd2bEl3Bq2UxJMfZ+SVrflpZ6+WAuNmyJmWrbKqxBYNsQRo9GsrOTXuxjoSZ+
UhHsMrho1JJO3NsEPG30gL1kNIih8Jy5+mXA3t9PYAmOzGzmgmb/Uk1UwFXO1rapETqrfIVDL+1l
8RNIs7VDzKt6WIPMXZzMmV9Oc32jtr0CScLlWj1ShrIL4r3bh8qdXuxGbdgEdW+wAcOraTTqq77W
VV+q2ttoLQ9tRCNjlzo22UGITQsAB9zPFB3GkcocmlyNbXzS4OzO2+sITaqn5Kypoo3nXVlbqPzw
wu/MSRvvg3EqN0rEywgE/XGoNOmjTPst9IReDsL1c2x4N5ApfB07U7Z7LdXoAW8zFvoRrYLDFmw/
VI29GUDWeOo4dPs0dOPDmEwSRautkXEdjlvTmNOLiYAYgu6Yp3YTwq4S7IcvJkvjLJGk7Xkcp9Wd
VWUJsYBl5itGPpOd0LQv3Phpr/cSC+swTfQtnT+qgarhFozpRQUUDqSBDB4ASsz7AVvyPqd4Bl1V
wKhmJ0KGpBHVsHJy7bEnoxvMaSx9t8zFlVKT6m3N7KCM0m5vYelxMFCrIXxuEg4hO1lPw7GEc1Oz
Z+2rH05aX46j9YztrsSbTlbdZJ+3JVj3S8iFqnJlqXXxjKF+mY40+rysMQxgFla/rey2p+HaWHzd
q6LWLposEfZNAzvtCv8hfWXbdLwMjseZ1eIR16EebQAhsQmZbSgEuWlvXVEWBznHtmdpyo+0afHf
1lVxJkrE57LSONCILEI32sGvECS7QtOI2GUHqSAUKm0NeYZqYtr2WRLdamWfoJMPauc+il3o3rV5
3w+iRfuOhpXFXtzasbOA8SkuVHVFeA7JAU77g5gwdAOoFsV5yQ7wzOiVeFeBnzlLUvwHCltr3+oA
NSM6Ztc/qtZmihoiyBtJlcKESIziIoP3zuZHtaWLob00zpLS+e7aDi+LqEPQijV2etYzL4+CHylh
PBtTmjoEaT3BabSshNjHvdJOIs5PFBI54EVXVTPxh6H25Q8ZILuE0ChLsr0XCj9VS9nMgDViwbSS
6QpOlAW/JbHmK6GVt7JKf3RAww+DjfXa6wxM1Urq1vsBveq9M6oEegEe2WqGme1IcuHjAH4b+zMT
E9d89I19ABoaaMVvJHOOr44a9GS/JNbe0oocpFYbXUNsxQ0azpaWbVyHCEo11YqnNsOYrufCAIo2
Ogd9JnJaCUACsucgmTvunBsZ1Lzr+YJh7e2aFZLdjl83E5QuEbg3SHgALFrNj9Bxfikp2iudo8j5
OOTKd7LGlX09KcWLOwVQXRCk8lyMktAnUDdKFrXkhwQKCmYDnzjrwsZSKuUAHAMZELpdTyWNwq/Y
BVzaAywS1RBEp1Ia9ErO+DqB72z2AJwSTjEQeufZcB9v1WYUHm0vkjCDSt1YYTJ7mYSJKhoHxY/h
zBtKPLqfqMYvNwQ3VBZkB2h5aHo5Wzgf9uTbOAKbAgMDZdqdDV+dTLilqjESCF56ELl74p1Vklcb
u/SVORvvW53yRhW3/aG2EEUCfQ0vazLp90ZmCTihcXcjCWLbY6vtnolNEBf2mCjXkCUhOQ8EgmeE
fjyRECkuQJJIPxklGGnmln7LVhfYSRFBynSL7l6vh1/9QDZI1PYuvyWdL/Xovkt3gYBaw4GI56JL
7Qdb2p51hi3QPBNwHxpGd123pbMlMC729VC3PK0tOQjWGj7wOIoklyncJ7OwwVLU05z/tObwdYr1
4THU8+KstRSiQdRsKuIzpIppeW1VWgmeMmrt35G0Rqh+o+EHY5JuUxXleFkG2Eg0smK22dQU102r
v9VarD64NWc9dnkcyyKAczLoWQDmEoiOHO3n3Hbag5EW1E0cU6PCXMOVKAxEw3mC3hYgwTdXnb47
8bycNSfIoE3JPk9Jlb3TmcFGZtRth5xtK840+GmyKDY1kSU7m86o55A+CRVlPlLQ6C/UEPNMIMLx
BgZwAxuR3JA4U6NDbAbhQVR5fRfpwrnnUgzPdpiZscBC1QzPoAsVfzQBM6jsojwUbcCB2r7b0gw3
v3dxGW+nNjWeE61rL40FMuVV5DDRvkwbv2UZvehNDEhp28AYU4Pv5NFhFYmUHF4iqKoWsqmfp7V+
aFzmGsSRn3Mt+y2MLPgNgkRAdBXDLnGdYDvU5c+xr+tHik0wr8Ip3CFXhOpo8mCnaTLvcid6nJNh
9KkAAXMzRAGHAjs1ZUjDM+3u16A76abUZHmIutpk7eGZqVBnCVa2mjuS65QL8EPOBXz16Nox03mX
SSG3M1R0Srgll6Etp3/lBzjm4kY6I1vVNielzDQpYYQBb6b1yoflF5FzUPKQh23oHVMyA9V0CG2d
7OHFNxXGscOnc4mXsEV3E+eQAZ2cb10OKojfZ0dk6OjVNlTdF2Tg1U7pct5JxWpeyqF6QI0eselq
hp1uFtk128L++5hD2DPqIPI4PMIeZErtCG4h70XanArm0pY/ZrATuzzv2WhMVrblOENwiToBsSjb
NDm0ReH+D0dnsiSpEQTRL8KMhCSBawG1V+/rXLCe6W72fefr9dBV0shqqiAzItzD3zmyjd+mXlg1
rNfVqxuLwEvp/Na13pDHnmfnRVusG4tUpS/7ie2wKDLbp6aAycy/7olYbSVh2Owc750xGoByhd2+
LjpQrGnxF0tQzMvafsczCVOEmgjzrEoe/GEV/7Ygjx3bPNXeCUOV7ToYMD9ZaFVe1VnivkCDD4jW
ZzInR9Mfevc5Iwfyaq+khTM9aM/GME/E/zrDg51nDok0RNngZR93phZrbzm8h8cR9Phj25nlzc0c
+wPSAVMqG8c+X259H+F525MOZR2l3S0+Md1mQOC/GShDo+sy0t7XosEgQK/qis++V+GF1NL2GMei
OYaiix8Ide38Uqzk6PKzeEM6GRdz5KeJVMQ5rjdWUE0k8BUhMM8qdY2LQeAJeZ+i3gFnZzzhiurw
P08I5uJ+LdcvLR5sRrD1rE79hM2PRVxMZdRre9GRydLV2nTEkkwAnxPzc+QTxoFEqtM0y6NTJy+N
2mi9VTcEuezpyPQ4PWFyb+5cMAlng2HtZSUgmVulFfIX21T9qZz+I6zz+CKIDTxkHQloc5J+R92M
6D4xApZrY5YMqQawmkkXkhalZp8VGMZVDQ2BtDP9HiAF77dFvskSueA5K7M/8nKae4BHMtBKoz5r
7Vw+G2Fqf8yr89cuZ54XnfOGoM9+X9lEv4HNdU7SAqvYZ035gkmi8w2y7+nc3d4ToKo/R8Pur0na
5Z6VaKSnD7BytXWd/bTOXUL/tfoVsjXsFaYTQCVUH4bP/BiCti+vXa/syGOxiYwPWsUepOiU9bms
1njGnzOQbTobmxtVn1654OQ24jVOrGfo93HNYMKww/G4jPYW95oRH1UIvN+SvKeipgOwmL5/s5Me
u4QjNsW/OCJvqRzy4pfpK8txTivd3TLM6mZ29bgvAa/6VWNWXkziP9YZSb6qtManlAQjXx9DkEVu
Zu9JPyDyRfKI3xPHHJ/xIIMdiPrWc8Jlht/Tj9ZtUIzmVoMM1KoTH0B5MfvPzY/RZNMR6BcBSxYe
xZORlQX+TsJGAn2qy70pzPhmtNVEvK9NjroLi6FtDPmuFvmBp1inaKv/WDCgQZM1TACIrupPsmH9
VZvmwAjD4dssXBEx2l1oRdK+7s8ObHj4PiTA9nrffhgYUfyxLeidrNwzyo8tA3Tqno1Kckf0pfXr
cPpf7WL6ZI+1PgP2gtPB4Il55mdS4LGbI1hfDBB6b24xF+VwmAMS1DmIqYE/U5uYPKMghw8jY/o8
iqpFNCDmnghYex+mZXycamGAQmXFA1pTce4UvnPePStmJXRQFWGLg3upXVF/WmvdhqAZOmO/yOR1
cGO6FHP6jOuNEyBn3fS4CuSzw8yAxPUhT3yIRSv5+EUhCYsvzHAHMPxppq24s5yViDeG0033mrBf
PuwBlfavOBEGT+8SlyC1DjxKE5s6dHWe/Jns6Pew1Tuf9xdjturCU7RQVRhu/BYi/HulE0FGEpZz
CA1NO9LkhCeyy4VvpdH06lSgwla81Z4WdfkhHSbGee5YbTnZlt849d9CL/9mVSE8k43qMpjtVmsu
I/1kG+Th8JA7xNcODin5QJ1SOifA6w1pb8x6s7+D4Hwc6yJn5iCRV7SxMf+S2F38ck4N68a/Cdz0
D0O0KryW5UBeO4n3Exu1Y58khxZn/N2qqYU9Jpkc2JRLPIfErV2ZtYy7CgEfRGnqGwbyFmJm9mdN
Vv/CPNpGlG/te5FeVLMXz9tfgD1wn4tDqYskOxE4CPF6ci5Oq07cbIo3rGkkHwioqi/MRhyUIEy7
R14ieY6I/0gJ6ou5JFXWSN2DzYL/Go3abkmzVyE2imnbin2aO9YTDLu/i7EpISSOVZKNaDhFQJAY
0OcAKCq3uMlpEccVtIwHfPiHZPfSK+yLPT4UOK4sEnGZeBqFonwv8vADe5l7MwpEH89etPi3ltPw
kiqn+yNIovTdpTfFzpWruMvS1jWDsOmre6ql4eoYyR/H7N6iWockkZMO3IuRWZitwYeYq5YfuEw8
V9acNZXL9pYkqPJ+qPXpIisiG5kTT7sq0cg/15hOlwkTiqGsIkbBfbtPtw6VFDY0E5PwXxPqdhDF
xgRfC7hYLhjzMzXKD1YlP2jLWB2IG5jIK+VEojQaXPJa9Yn8OTmRcjvWsKC1ekj2xPWx0N0VwJwW
7AiFySwHYhG3niQwF744nVAS2xfYMJ+c98bBRhbxTMAl97AdUj9k69QDpUfucJdjBNHZVdkaYEnI
lslbrrXGNiHibtrlxdj9FDZ9lJk5VVB11HKhUPDqpuhntuc4gNq3lgFSyEfDseQhwlh8SoNYTEen
UiFXfm9okmYxqWf9W2hdd6l7nVxICF27omBjZrt1eG4T81vK1UH10IX5RJx3SZ281o23lNMfk6PK
z8EUeESjfTka+ITWUM0SyCVncBitYXFvRI64oeRUN4vzBJ3I+lvRG1/SSC3kU1skzVsu2+qdiIHl
CBTbIsxo1fNPPYqaI8lB7pkh9N8+HiamwbA9nbRsQn5L/KN+3o/9c+PqTG7DrCXjkBDcJCdAwLKj
GDxWNNyXRfsFOwPecOOyVphycVPV5buMLOyRtG+7XZBlhndZkBw0OXZx04a2qC+FkRU3HW3JZum+
nwkHH1OIWfwcWrrCdYv04g7IsHFfM9X3eMmoHPWhf51ER42eanOQuPUGmzHeeJ3QrY1pDAbLSs+r
7WZnpW/Fd8tPgM5KM21Ezb6Jsthv3b7ft6PdHpFw4Os1ZYxJY85PWuUaHH+lvnMZtPthan2IMn9j
S9o522EXB2sSGke4f9bRnQ2qubCfnT3i5fI0mixK9/ZkntQWcT51XXGt5pbU4M5ZfRaMFsKNSXKc
pdSClV3coOtGReSB61zsiD/hWO6fqtvIGJlAGdCNKMDQC0RKsxH/W/KiTcZNj7Fo49bXQ9USO6xn
0a0FzIBaYxs7ZHaS/LvwgRNFws0LxVmJPDuOvUyOW3I4rc6KsJ/Cly7hFQXZTO49MQG1Ny2MtCSg
GC5WDAiEGLQoknZxHC3wSYkiwmBmqLvvI0bkYwpdglAbOs+shs5NiYTWEWUe2NbuMuPDuuhWYnxN
BXCldgzFYWpJNCTLuTo6cgRDTaV2iNLhMQOLe0hVAyBH5gKW9LaMLc3RJ5p5vbAWLc9KWfVJagRA
VE4I3rBN2j9xktRBBNjLk9Sk3uoWBvcLFwG0nAx8lj4+myPyjD2BzACKgoct7LvAKtfNxCRY1xZW
hT689i1ZxrDl3Gxdj64bqWAcZXyY8gnheX1fm7E9gjKqAnuUwxMb5QviETlhaTPkR5Mg72tttPVl
ETUhsubYPNZWSixxswyUeysabROl9107PUtK0KM2m0zIek0CG900a6l/WW7b3RZJ4kRp9+rULcby
XI8DoycqDM+mqilJRCR7q7hvY+UEmjt9J5maPqKpVPFuUQtHUMahUE/RdzEuap85CUz1bsqQunX+
wLiFoJaTfKS1iL56yywP4C7hssG338moAcyd2uNdaUCliI0VBFoZNuy2Re4Z8p171heYTFGW1uzx
Fs/LUGfgU7iX1y5bDoxZW59qv3los3q6laLIjrbjDFudqLEJgHBodGhT9pLlm4ZKpbxUZPBPS7xT
qfWa14N7QPFpz7XqNs5ko9MHj2RTqJ7U4NA9dXYVeloyzXf1HFWgAjZWgelWwMzcXy0X/1q6E1Tr
fxZmjJNytPx9MmX2OC7L5OltNAQmt/B9ybg4yEYEX8OKynPqZtaZsMnkkBbZayrtnJZU6JfOMma+
gB6SW5nJnY2Ag/rErp+aWDVEzFpOhhVG71m0fJd980nSSOwJznL8fR3js7GmFpCSJlCD67RBTnC7
2Pp9FLKK7NpZt6+s1dhBzDL8hFPoVuYdYWfLgmyu5lcisnHvu3FONHws7iYVFuT3C+0N2t2JBdW7
pRLJHnXgDtaus19H689o9LFvLVy1juARJ+4yvrr8qgc6NnHnkmL6SPxD5smZIR37Oe4+HHLnm3mO
IMzYrpCPMhefiNOelg6YmrlYf1qquyMRDZhM3JBc+mE2dyVYxH3sWoJXwfzjpOh9tdU2hFhvXVqj
f6xySq5uGQ5n2huSCpDIkx0pGxP2NOYECbv0npAlj0udmo8QJLObqAkPXmNyU9Y4bgKR1BBkGb3f
sxiX7d2SPpF9q3hnKbir+SgL1kuUQ2DX9D4xN93zkMU+wy9wbaKzjmvoIsorTf6Guv3/i8Cfp+fw
Qjcl98bWvulbbFSX+tOdB+I+pmG4ZRzbx1TjrxOZzILqTr5hL4i3rJb1uBJa7qm1eHSmtX9XfDTf
TVHIhG6EFw0mrJ/18SfuHgLkJW7sMbF9EcXTS1jZ9n0T84ZaGWOmlM3fU93b675TK6ap8a0K0RbT
CYKcaIdkN7J96jMHCz2nHYvAjUV/MgC+Pwx62B+6LClf3DE2fQhchscyDBBWMkNLL2wm9ccy9O44
Oov5EZE796rVTuRx1EJYRT5xiMnJGexhHvI6mqvAiZkYLs3Q7FI1OhteLXtqEXOexnEkd4WxFKyW
LUtbZDdTNd1XU1rllQmVRPm3w5eFSdlONROZuVHJYDYJ0TqRxm4w6PR/WefQ85Ao83ftw+YjF856
nOPU3psxzWmLEllp0qsIKTQI4KNi/+mr6T3WohcohWB9NtvOnDMZbJ3QwaCmpreW3QrEbLvcNx2C
Ig0SygVJofdWOrV/9b4Z34RO75PS78ITWIaAVgVvwYxMkHUquaddjCCLDLY3ZFN0jAm08117EEHk
4kkoHOfbnaruRQzmD5sPKWv7vX2YDTP1hGhCdgy5LpGFxGNKZbbrFWoG5Bm4XwYVDzu5BLujXRyF
WSPta9h9zXAaPQClJEoXbTrsRiARH5ijjH0y2q9Op4wnU9bGkdYLz47KGg74mpvFscJrmDYrfUGR
QpkKnxMSiy/Ih8Vrb2G2KBcnvwp1xivVRrS06TtEIdur+XKwltH+SAefGWqF/mRmf9ggZrDzGPb3
lAJey8uqM3xOMuOW4QGY3tJiLzAZoSnemvLfKNK7cF1IQH9I8ivJmLpxYWCzqxgYZNE3/AquSjJF
c/L4N4nfASj7istxb6n2KNULTCx4hsLPrOdaXCyLqeR9FJ+d5EiEfILsoxOu7TpHq6HCuwLdgRtF
lVzS/8hdkXxIWHGmxtd7XPOjKr5d+5G+a5fotA7d1WoPYqUX0i89Q9ByCJL2KLSbxkwLvJj9WOmv
Zvaylvdxcuhs5nzWaak6hLWfYjrmjKM6zTNwfJfVdWG+lLC9+bDpzwNKYz72KCRM5rja2v53gL8S
i59O84EFtMN1Lr4HoqGM8I5ZvyhayHkguFw8LHG7j6qXSH5ozVXU6clCvFby0W7cvRq0axVunpsq
qPnmiYX3QRRf9GE/d98LAwwrw+JIY6VPbwszqi4KphG3AZ2RSenFjDufjiI9y+XixOmxkblvyaOe
P5b1S8mb09Jp35yeaT/hwGOf+7V5RfHznN7xq/F7+9VU/Luy1lSmBL6tMHsCy7mv2ned8zKqs3Nm
HCZxgSN2KnJikumiORgG/V8aQ6PFoSo6mkrXG6fnMCKSZGDAOn9zAO0KcbYHpnKyPrcT9w7Ejow8
eL18q9RJMYoAsLtLwgnIxDnGf8QTwz3i86mzeN+IBw26tvyMqodcnPr4e8NREBriTRZf4E0z4NDd
3GKTwj4Zskz2owtMscN8af+T4mWZ34g22aF1dPIWOocaTYu1fw1rTn9IcdMUVtCL7xxVteBWBXOQ
rBrww1sV3iUS5B4OruzmcI8rkHey05t9Rb8LsgNHWFFpLSLuKF9j2DQn5rxfRmZkd47De7XSWWW3
CXq8A76To71vZwxS8sGxNK8wYbnnAL0xecFSUNfQaC7xCPQ2P+Z2uZtgN8Z1chwFJDASJzHuIi5t
G27zzQRQJznx3Nex4eB1EdlyRqrhTo6v4Al8Yiu9hmoQ/nmCtDyRFoPB9bhECfFEzzOyW3FTwLjm
VAZW95Fq72zat6i9jnnLiNF0s8Xr+ntrftXdpyY8pNgy1/qXSeVBa9/09clwX7H1r/nvBLQGAauC
h0Ma31EfUzxqh42GZFjwKpbPpHlN4MCO+jGM5pOadC8jGbSpCBJzoXMwvqdYQEs4LZhwpD7CG8fv
Uz534q0z/UrXjtS2p8rYEDzghpIfCTwlR2ap+EwMGnb1WO4K9XdW/HzpdeXXGpJTHTHTWUKPxQCa
a+0Bj5FvTG8zS0+u+w3Pk9v3wVbfWAK9CNPsllAngNmuxmEgHjXluF2Q5U+bN1LCzYxv7iKoSDgQ
eQZomHwtL4Ok095GTGnQSXdO+JhZD3OcHTPzj4HjfSmJIMfhENV/qpGVwfFlau+3m3BmiIg7y881
bAH1zmX1PM2pSAuBXeUFdrVOlwj4plxuEvKsSWTEHL5bgH/SODyHBKvb4a5Pvom2jnoz0NJLA3DQ
sYjOGR8EoOaxRRZHOqJk5dxv/KlaLy3svQV6amz5kflWVp+6zjcy0/BgD6gUvIk9oic/2IuKOgYc
dwSUSxLNIudPb2zm1PkuW3q/0MK/3Vj7TJlB293UctKK92H6Z+nHpTgIiqbMPZfuV2U9kI/mJcSJ
Z2bFEX1u6RFL61DClpvg+2WCULRHrtUkOzBhzCfNm+1/K2fu1PxrsxfbusaYXqz6Mxo+cZYFLONR
+KCiibs1xd9+nLSbMx8J3Osd3oeHAZpf8aFVnw1Tm1rS39pfWvcc8ab0yb4oDkb61o3/7LI+LBhv
cR5QITxL0q4bXIelNoBBTzmyy11bfMnowe5qD30WpYaQw+eufgcSVECAZeBAijz+vBVaCUTGcPxb
Ww8baNXVjpZ6yudfZJCq+8Z1e4RXQO9c7HTju1igyrqHpbmmDZcnp3hPHL6NedFMD2vxMji4Zdd7
ZT1wu+2ppz0iH8PfhnHJr8S8rZjtaYcyekvHR335KDCKiP6iUWNFttuDA5QZZo2EE0kRwp5iZgpg
5PXnHNbbgV+/9+CeVUFpqvjSmPnDRGoMP3y8p37x1PQ4TvgIB4aExZ1wGUGmJE29JRPIYOufPf90
eFBS6O3WTAr8Gm2UuYCHwVvSHw0FwgEF1+O4nmLp4ytdLO3AdBG00TsOs0CF6x20skOh01aBq0TX
DkRGdB/Op1wNn4sw9110KpwPBANa6XxfWO9x+KPuehdQe3HsvpxT09+rmn9woVfejcWhR5tjc/I0
xScFO6Wu9F28Xjdfz7i8mpyqWcGZsR0Q8rvgngqBh4bxg12Q+wGgsnpygPbUGT/yJ4eYC6CUROQy
y30F5Z2zBcad566fkfXcDdfU/YGtko/naL5COt2p/ra9aWjTvEQnCEadcZfUT6GBIG/ZAdBG/m8/
VR4sVHnMSabur8s0DBWFq6f12ogQ/OQrzW413gPSIFcVDOQFWHeGcb+IU9vRyupHOdv7kWvDdM5C
Q5Do9jK9U4gk0/qIVRW3+t3SPi3Tly14Yj7z5I8WW5jhsNnDGKu129D4WACCFleQPn5O9mWtHpT2
XSER1jH5F7B5v5j7aOV8rPJT0bzoJibML92+KPkUTq9Az6rotFr7Nr4UBNCvByL0PFncuUxmq+k+
Tx8k/tuk/5MnPQ/BxXJegbXM3GJJxBbLq2W8ROnDMF716Lxslqn+I1VnkjKH1aFeCRKCp3hCd5l6
co272XisGauPFu/jxyru3SGgkcM78o/7CNWbwGpAk+HPrEBylVcHhrqVA1jRc4I2Dy59vuwf40wE
iQEHLZXYJPaqYX8Gl1TI5axvCMNbAb4vqk6D/ZTq03U0/kRDeMgNl1k1nMP2jobGU3ZL21PuRiSM
WT8QtgTbtQ4o0ymYGV6X1ARKh9ZOVxLfQTba2VzATvlEkhle1Fdz2U679DwDysi7fwle6qIE4lCe
CvETj/auMd5TDgBDT4lQTD2mzwUF/IyuGE0/wxL7WrIQzbXcp11BOCojXME1x1+f6VlWnfPoA2X0
MLgPbFpQFUT7dWNpUnTMdmDXeKnVs6HyfTJ1T0MEM2SVHDSR34afs4Wbf3oN61seWp7WIN8zrVqt
37Er/DV+nuqvMCa7FZNnypFQMcFsNT/RUQGsB1q/a1/DT5ZcWlGxCzWc03zvE7Ry18CuqDj0BuO1
yXmgqxycRfRPmqhW6U8zlugRePlx1HAptr49nEfyftC5OXYhfTBvLvlflthbQmjhNvOjtH0exw9Z
H1R/DxcDJwaHdrhvy28Ttb11E/TP38oJ1ECqRxi+YpOhF29OsT3sR/HdsBIeuiBNtwTjoWhPNRNQ
na2dnbE5fLUPLZ1PFbQjfCfbVD/6bUMY90eB3U2DgrbM3GXxy2KsAAPbgNnfteubNJg5wafQ75X5
ZmTN16qrXa53njS/m+I3tuyLBR0nIo20yD+mNqE5x/iGBIjivI4ARx9qjUs3fkvc19gQwQAfrVj/
zrhDwpdy+XUboIXs34jPAWr0wEeNj3I9lWy+LHSIufoTwX9u/XTVj6M9Xgf1MjV7hZxLDQwUfCcQ
hul29PYb+O3QfFnmY1NRpJkINZem2ufifrAPozpZNvv/AHIsJ8BD4fXUh6pMDgME3wl7n6E/9u1l
kJcWcVzF34VpeTOj4147GcikNUPcVLza7Pdr4oD5c6fTR5Ea6aWYH2kzN3+Al2zdGEOb4W02geUM
/c7MH2fnG0Lh3xWujiykV8i7ynzBuLpLqpmZzw/nuwzvWu0i7FORHoYMwjCfDfHcWp9c63eACc/0
P2/3Rfw+2SFR85xELCadNR4flAJQR1fEZ9P6KaMat+gLOkmC4Q2nGdm1af6rzze9ebHwq5ZXwkjQ
L3iS9TtVY/k6thswybnUHX2PdR2LX1MpPwJs1DKrSl7UgKYEV6ZuHkL1mk2WNy53fRMi+lOSvQtc
XwtZnzYDdho+HoAuvNkJr135XIxvWvPstE/TchgJjCkdrPiEubVnK+c/qB/a7tOge5HupUv0U8Wo
JFuoflhALPI3WN73c0JGzoVVwV23PuX2pVAfKXyYdek9WwGLhvwXT2cd5NlK3tDKWp7JYLWgnY6p
6fT0d8SFWg/HCLw5mN2kosXl5i7Lbxe8To4ElogDEFYT20+T3uF88psUFGxUH4fkbawWFhxalOt/
yfTlsqwc4z3QzI/S+Nu04yE2F9/UT4BicHbxHK/O8DhoQMqJ6VcVto08DvqWtBFt3K+gw1TDJoYE
WZxNfyWmvkXPCJ0erux5nRk1hDtW/N5ADXkrpzTe6uwcusz1NeeORUJvzcprXi2I5Ww/MuoBApUs
gTF25440c74Pu6XhyVipku2DSYDrILTfUDZBERKM20gvi/Rfp8WYZMyBJvVPN2KdiDls6Q7eyAGL
veJs98uxJ1dJ3zhrUAWxyfddd8gMHaP0+k+Exj2KhVdihZWjezC7PkjERhAa/aaUx2bhZbeX6eRU
0ccwVx+oOUd3HQNH6deqgtpcrx6TsJ1a8gdmmYE5zmfm+58WxaFyxzOQnEd4q/40LfukjpudYVdk
XavACfVT72jXIosusantS6T/HUrGT6up/VDMT9Gio+IjVE2Gt1rdqeOtSVyiiQrzE/8LdQSEK27i
dsdmiEeA8XNsmr5o9VtpNn/mzFGBURG46+buWXDZ4vn29MHcNZoZrK7metaUsfD3uxSPffes5Eh5
vJY7w906ufwDWehhSrK9mNkasJfzSvILnriH3EUfMt1D2QokSpBZoruVBbJeiUI/tMc5DB+MZCRH
lRD6Ye3uBsCQpTb6GWpeqMNfY7AMZP3icDJveuYDvsLbTDhvGVnvRt3vRi7MPjPY/cOdY0QXM8qh
I6WvgqTw2Vhfu7ULXP4bHXvksESeO6eB5OBooL+uy4pNBz5X5GKuWA+aJa5dVRzNjvcUTyVxW17r
2Fi1ss9Gc45ZNd1aMXuVNb124DRRMwG+L+70hrv/qNr5CU7U+zQOZ5mFvrnCLxBgxck8peXZelom
iXsynTBYo6IuFV5eea8P30NoHVxDA2hiX2LdCiyE5YJeURHfgKudPDHuXsXbSxjUJc6p3DO24nol
Hkx9DNT/7DYoBrLz8Zh5cdwem66HVdcfBn2GVwbGEmUPIvbJNipfsRBoZtv7w2fnRsbY/OOCv5yE
fe7E6hNefacqqrXRmJ5HBki9Xe8jjXmcztRntmY/ZwDPWOpHX9ynhBRizxpj/lIq/2krfm+nCGqL
Kwp7bWNgPTMpH+G+W4wNwiUAQoSzBuPH1KenbMp9t81Pul6y75kemrn8RE3O/XCNcQjX2r5tkWE2
56FRLld0CYYi0wwcIdwjF8tgIIkwTiOd2R2YxJDbQNGTGiq5ZM4EiCw6hOO8+JLQqY5BRD7Xlyri
LHfWV4n1dewphhvNbSFcIn2NGx3dZRKo6+0Fc9EpW8AwsdwXujHNSLv11ydsQwMtHdRuZT7D0PTB
1N2DiMt3KasIRRu9Nzy8y0KqvBgeS9OGXCCLeq+J9Nns37KRDq9jV14odgX5OjkymvrZ6rPPdFGB
xLaCOfI4FxEsQ0qqoaaeY0UUG2SJ9azwZwSlUOTXFiWs7jmSKXt4PFLuj2ao7xe8k13MSyFKz8Hr
gI2VZW684CunfJgAOORNqBsKDJobq43PZdjv0rD2ywpNmzUHUJQYI2uvrbiISHvHcs1cvg7i1jka
DFchWATpOAO5s3dGZh5sp/ANq7yjvjyz90uXRUHca15EFrZjsNPeKtaG2L2E7eMlJbMwCZMYbQCT
QVp5Vs5uVt+c3XTcVVu/FgNOL0R3lJS77VD8Wh07d4W5fogJqW1cbiNd4cpItraxPTsQmvAbOz3U
lpITU7FGVA4ZUz2DfT8jxnXmOrhtGyYr1aWjGQSt6Qlt2nMynEzMdUvX+gYOPXfK3+ohPQ9zqnu4
Zu/XOITjKIunysKsiHuCrpAltlSWHx2LafRqaCwmzthU6Dc8sbfG4YPmmKe4S5BmKcks3r74wIZW
MKWoviu/IkNRVpX8MJw94sT3ZmjvBuXgIoDImiu2yUCFT9jCbcbxWW0yL+nY7+yhjLIrP6GZ4/Li
x9Gws69hUBO5na9T4SnNYqaRFr5iV7luda5dVkRjx8eu5UXz1qs3nlmWV91h71hwslRdiVPJ2Lmx
+jZZMvGWTHqxRPjXHfzTXKU6JNBcscTfdT8VFXjN59VWVHtVX2bVBuGqByajvVqYN8HYv2F5YxeN
HazX1riUcn0xU/OIx/tQG90ziJNHFOFbzZczzuowaMHsVsxD0+kYQ7OPenVgccpnpSxAlHvUe0pV
NEiHJUGCSR9JjfysJ5yiDqqf0Fc6DfYxVIxq7PpOR1FODRcP2pNr0rpN5amnYoeEC4XWmodz3m4I
e5afDfvgzn8lt9dY81dTI9+oTSNSjQV1PlsP/FNB7ELSUwrLaMX8Lv8tBG/juP/i2eOAZZtY4kHu
7f4jt6y9maf3E8O5fo4RhEt2vaJL0jYH1vuRd3pPzdm9lNVJDGzGVePBUOkT2+DMQlFmEe1PujJO
Qrq/jUrAhGes4cTlcwVuZZPXTZ0BnBq+SES7DjVYnFA+VITSsE/Ph+wKSMU4DU3OI8v+WDRm8H1n
E+CofU7YCL2QPMR8mGcUIf5/pYGm5L5ndXhdBxbVph5HZRy9uOV86/OBHULM/1bdl7uBDQbMWdWB
6TKKRsLCILjrJEVd4G6QrCjivt60FI1gAdz581RBn14+jTSDCzLi5bFsEvFZ5Ta8JB+ooHv9XMYd
KkBYk89gYepu0VaDuJ8hCWJaC2lOIQMfN9vmYnc36PYHov8v9rAMR9S1b2c291aSXmcGjGygBHWk
3vVo3A9hK++mqWJy6JBtUbm0NGCAkZNDZQtvhBFiN44fbS1jsdDGs52q002otrvTLctrLWeH0+xk
1slvZTo/rrPeWrgnNUBMKVlrkOV5agnCIEB0NuKzFeXHzQhD2esvDs6zbQbESEkxhxFGy8hkXnem
FUEsZv5eaVzajMJ65pPRdh9qbN4ktKqyXfAd9fQfWUw1B5EzVYRoFE0U4GnYz4bLDgi8WVT7/Zgj
u3ZsmJdzW51kTFIjEQvNbFF3S6YrZCisJiPxfjz8R9KZLDeOY1H0ixgBECQIbjVQkiXPc24YttPJ
eZ759X3UtenoRUVllk2CD/fde66Xl3gsB7znaemAQwRA82QtBPapRDZ3Va3pWEkzzmYlHrH/vdR5
0VKAba5botF+lKaqTUC/cX8okphw55ibn7Qz36IVPj+uhhWEhCz+tiq2WLZ74cRV4bv27ewMMCo/
TMS4dhMZsr3WGIUUXS/H0CuLZtNU2VdKMfJ9pXGAYSGig+cwxqY/tbZkXeAsFhce92MYneY8t/HP
mnXDgaRhQoq81BRlthm1pnF4b6Qk7RmtMc+1im2cd+h4NvgKYd7qurU/SPibB9tZiowdGItAcoeK
iz5Ny7JEbcjGML0Zbfem9kFkOC3JajrqSV5SjHsk61LcNhBCDt3qkHerG/rGddbvm8zD1dRh05vp
5ObToFa8Q6W3IajW3Rb2L7WOuGxTurGV8ewv2oYxbI2Y46MaxECdRuFNl3CvL7JhJpnq22yeiFQ/
YUqLT2mrsCvZIS0H1IOlLyT28XsZ2nDhTvpIx9JXkF1s4jqPKVwOA9Qkmh6mOvF+dOHCLlmG4rGd
TfjK36G+SNcJnet862J1Wp5Z+gdRRNWut3gwHzq/JeWt2GPDmCl+qCZdA5r8ip3I4XkQTPoaZmuK
sEV1iDoj9AGSlLs0d3HBM1F1nJ5L/OitffUvW3uuuElVcgl1bO1jwvYgj2x7Unz3Vd7Wx2kQz62h
29jREqHFlbeFm4cHx4ysx2GRvIO54XvbG/LGLsyVBz+pPbJ3vR+s7SQ/WD37L0MZsvxwqwwvJHnO
c9u1YxDZtXMWvh5e+85mBewX64k7JMkePS+PaWat/8ouzz8EBslDs87jsWRbSsOBTng/0pCNDug/
JvNJWX91h3nft4YXFdmsWXxaGWVGMndIuFyQMPj/g1+CqeBwy9KGEHMj+IPr6ScThCWvDOijWtRz
Yhr74E44SBhg6sy6wa0iUKc7FGs3KjiqJKowgmD+RpgWw2e0lm6AZy654Iuxd7bNjqImncpQVvbz
iWpabB96GNgBVi49v0wnfBKrV1EJZtTR4qTOSLmITZ467cFJCcFjY+wcLCFuf6iue5568r1vP2mp
1iYGNm4wt5JPzCg14b862eW1O6NmRIzVSWy2ktZlFFsOoBKc9zN/BAeUzQq8EsVwZw8Aljcwc1hG
64iYHerCoRuTX0q5EgzOE9pQmfnkFhoWYDHYLvYdNUWyecXfRqrO0ItDbXJeLHx3OwAQS4zB1qCH
pumw3FvtHUs6MkFDMt0nsr2ypeghSz3GC8+vj3WV/ahwfSmymUjL7ZjoBxNDxyegCaXDnxesflhr
jlFbcZjb9XPKMDVt+pjDtLhmot3QLR+zWRk+S2WNv5762hOdyVfUhHRfrXlA06TJOHBDtNYs9ImJ
dHp56L2iPnXVaDDqojPsZtv6HH3usQND8Ee2yIrYpT2epldoAvEY8FdvT0m3NhwAqK+MhUO1K1Kv
pp86j/4qP/rDkLLeyrmsPnLUIWd5jXLQgIzmMayNEL4BcfNoSwCVI64Iw3+taPInMZjwt1+0jNiK
h8nJC819yJfweZqc9uxY+AoLi3JnyPc+J8r11MhXuZ/dZNuF8NmYax1DHjVvu/EES5LVfuSghzD6
pO5WxJMv6aFi6Nh3bQ7XgOhrfVRki7aU3CCwLtHCiiRtREseF6E1nW3MjqhX23KN4oBfa3Sykoat
kBgJlZcZCb/Vku55Au+A7YnrwiVvP4r2IyBBspvAx902DkZimyENszMb2pFCKkvPYpP1FpOzbtYP
a2Xf7UyW4plw/ywzT0tvJ/sRvBK2WG4ulFiFaPmW3JQtOletuj/TlVYCNq7bjlQwH3vfYgNpp00w
xQVpSBE34muSBeM3tqs+kRPNdjnjHSEKBnWSfpSuCXhWcagJ5uL44cUXWYA/lldoKMgVsevGdJ3w
NaJZG1c0pfED/9mbqmBSjizva/W4aOdiiJhs3WwTSdQGZUIyIUOfl9s6WSAXCTIWoU8aF69ds+3i
NsK8oB8joiOUsdV4Joa2DzcIXGlFL2kYtrtxrW/rqf8VVO6MT5rRDBtCmD60k8pPXUtOryW35CCj
x3d+0s0U6Vl++BpZ9vSv4IMODkzZ36Xx/qJn+ft6KrhnMfZnWz9k/edH483ofbtGYzIoGvjWwrIt
LLZ0DPFdL97LxrUfSToMHwCCSOFejfKTsf/0fZWqfZJPktO6h0oWQTw7sTboT6xdMn6eaXvXXN2P
qY1a5XHJ2Xt9VgR5xLeYrBaxZafzH5rcxsnYyXOezd01kVTjsUwa1Bttkbap8w+z5iB7TP3FFXbA
nBRlNa8/88nY0kW9ZT0AosmkcXYLuIBJROR4HVxnua9X/S8ckuuU684/mHz/1gsuqLnx7n1tzbdh
HJLspRSk2XqiGfs9tDuHD1qtOx4QklfoVSj886yrg73KyZziloRzOIf1DfwWmqEWv3ggVuleisFA
d5n8KWYRSsj5rcAMu4cAgIhAE7p1a8cYIM2UiCtoiD0xuYltKuAXXCqtU/8xiXyW1o4189Zp1H6L
TYmG0xLN/mfT49sEXKED103uIyTuZpDbyP4Ie+4UKC5hRZ3nNPv2b5a7T607PTXOgFJYjw9qsi5l
mzVvYeimeB8a1IFhVHz70oE9SDf+LexOsDx2Xqc+ZhHmFW+0L8a3ThwNr+7sQz4RM6qtIrJOWf3j
UldPhKxeckOSyiFGybec03SzNs17D1L5rkiZAR1tQTlKAO1kTjV9CtsUgrQymcrDSm6wuBd1/tZE
18jY4rHWKidLetjfUyz+UVNsm2FlT2D4ZhiEik0x9v/ysvgVTlqiTeEU0i7b6AZCFa9MGg3jtlYW
bAbBgxoeZBIOe208B1+/YuieeocyQGbTbdNY5UEnwx97LGh36zJzu/TRtWzSx8fgpGDd2hgdceG2
tAXjBVOtU/ZxUBUu/mT0K7mb00JJ1q2OpFQw7f5Zyiv2ecaMk694r/PV+0kQ5oKySj7ruiRGsnAR
qnNr3aRQW7bD4uG7JOPJFgMIxr5c4uKnLkTxBUDt6ufOECn3TsvmzIs83PjaqTm57YVFpBq8+kna
qeSSz6G2Ql9LX1A3uIDyHcOZ0OmIBUA8NsdrHCcLwthCXk3NLE9VWk68/6HEcNguIYidCK/4G/cQ
fWrrGuJEL7EPztVc7qUe40NGPB3W4+qsDzKahp+clzvbW8Z6nxb9XWQsfaHKlQGFWbCkvNH9HVU+
VNvSnu6nsRvfXOljgNYdVqkrk7jIKKHhuti9sMl9EQQnd3loeZsytfugydnoM37HZB3Em4opaz3i
IXH2i2N+R8NngkuPBxWDizQmUI9rnLsSC87NUtx3C1Jc4/kd/5DLLQrEMwuWML2Ns+5xbYn6Mc3Z
jGZZ4zwWccl6olgE+1Kmp01Wwn+tyWWwjeJ3Eo9YkZKu95BTmtdFT+bRoqA1GOOxOId6sPeMNg2y
J+1wxqVGcOM5sR80od/+ZldqGw4URsbRsx4GQFN/25R/0Fp5iC3OhR1eVbPvDNLBPHjIxKEpv7Wz
OjurED0XEzFceNOqbe7wwEHOmo4ak9Lt6OvmlJjEnPK2RSt3UnKtU0/WE2c7i4+5vG8nTphiRHBD
ulRXEZnYUQurBHnPwux5PT9AQI0fgG70NvMG964q7eYzE11307R+9tjNaXhrqzF9F57rk+21hu2U
JUvgg7MW+3BwYkIo7XLjuOJnxadmgYXbiIputCL1rdNI/vzoRPawd9HItqmn6iNCCZYFW3CWG/5C
Yazsm6lM9NcgYPwubjKRDujpzLLS1+w/cxcmQfILZPioAx32c2KhtPkyDOQof9eh/9ALKXyRiuWP
QcA5q5k4N7v46ob+uux5FbjqRD7PF7zcut8SSmHt3BUvq5tAg9EolY6FkczS6XfttIxITF2bzu+d
f17v8joyR29jNS5PxLfs7cy6akOyTG5Y56O0FjeJv1yBQla9nbNEB44UZtiswu733cChG8/MZn1I
fKiLahmY2Zc7IViwDt1SA0xAyXJxthRuv+fFB/4R1t65pQXm32STeO7mgdtRn1hrkDCA/82gMz0s
gMahxDTM/4B8LsMsH3Lh/EIv6zZt3LOnYsj1GRsyDYNtLMNg9sBlznVjPdde5u4yPROUCVVJ7fxk
a/Olhzp+Y9TwPyabD3gqErc9EpKc3tvCSQ8VYRoif6SLEYSa6n31CIuVGCV2HcDSYBil/pfoJ6fK
jqF2p8cmByUZFBFLwtqP+FDYS3vTKCsFFSAs0peM2zDW8g9nakBHVOQmkBmX5J0C44UbCKnILR7V
esO2qd1dsapnscjl7NlrtWfg5r6NaHJTWuUn6L1sN9ndS95Z74L7wD7tFnkBXdW+4n/u7lhIK3KI
ERKWzMKzT4CPmGAT/aDfuMwvxFNMHbY/zZKMgT1k4WZAZfisqlWgYE2ILGvrXni+6iBt1G/etC7p
gaE4xoWz2mfXjqr+7+xZOiGhajqIcZHcZrWdnFvMWzeJh+OpGPWEnymFcdOTKPXyZd626YLYxIkT
L7fz5MinLnQn50SYKdw2xs7TwA7tdN6SRsHQkXrtmAdpMgCQyXGegUF1pTo3DnHHBUDScY1C+eyw
N8V53+UBRdC02ZI7uNBiwWoz1RUAAkvSZOiDRAUKv8/X2tqtnjd5SEwiQ2ZZarXxjIbXlAkXw+1i
3vsEPT6zVZTtSrW+qVWxRoImpRBNwwjn54IhqQ7r7NhL+ZXFfJ+WemH/0DXLyvozrduPNUuGCM5r
hYGgmGMK4+sBmBPazIOR7Yj0bjt3cYowFYpE7eYRk8w8sJED87XuqSZvDxya1z/Bf/X6vP+WcZ4c
XFyUOxvX2Y61QbHtB8ffF2uW/139sL1kdRoClAvzSW87xTaw9bS8X53akO9u3aDuU7PPub/dFHXc
s/9jLdXpkgEhlu4dVcL+YyPcYefrnj47C8luwq63JLF9mdd8fYXJWx3XapIPUll665u0fyCuXQa1
vYIz6uR8ZA+ADKWd8DsfGTqQKxkZViUOxGGxcHSc70mawOEq+wQlTuSH3FRy20zo68TIcWwZI2kz
dgWOTv3XYbq5pGXh/gAVgObmIugXwB9X/srs+9a5sQ5x58VbzdSwa2fWqXqWxe1aL9gXVDbiJ4z5
oLGJSjjuWY+Ui0zIs0cYXTwdvaqUnRxfDEu9idYqTq5fd+fevT5RfBcOqHaU63SiCJK5lA+8C9cd
FMJmESOKgkOjaXAsfEBCwx8v4lfdreV0VXXzvRRJ/D57i7gpxNC+FANPCL6LAoOlzrj8WGxKc0dY
+DfjGjAqMGQD8gT6LGuxrGz/yDhp/k4LxCAU+eFItCQ7N1FR35Xj/CO0ju4YJgqeKzzNfts0xKTW
8ujrenpY61KfSQFD0GMRudO9C3ZGRSX5QSJyo+F0r1u2HhVpc24/bOj8BOkr6SO5A25DPKeBDoyp
b51wJENShlK86ddy2SxgHoKo42WTCPfXrTqTZRZdH2COs2VBzOhJ2awfWTQ4r13MvDbFRDPKsdfQ
H40f5K5THAUS1obM24fO42tJS5vA6dAC4YL20x2NYPXrPGd8oJhWWAlBhUkqNR8cKIr/Yoxkm7ya
wqMoyJG6BS68EeYHuwAuNjKZFibvjED67CcB+zF1GCagrQCSqvvr6bXxSF1uSr66e6p62NmNFeSq
of2zgLkCYRrehZpke7iU6a6FO4V/Jf7HGQQcV84fy4i9uG1DdYyn/JVhqd8aYT3nirltU0xO8x5p
Md/5TSQua5n8dejQ5C9pouiuMpkI5nni+fbj6YFboxNQqtt9NHWOUO0obHK1ZOEVJ7/FalgTJ/3w
VvMd2dkUXJ5AS1mnKHQ6cssxuyDhgNPzvOIGih9WkniN7Ovnjc+WOxvxzR0WOUlZ+FWYnleWTxT4
xpq5rXGkPpiKm/Ck5PgWpWV4Z7qhvVRJOe65GeHrm4rkmf0GqfEWf3ACzDjerMSiNmubfPtFUp3H
qs3PmDP4q0NUQgCIMEpXQy8veVajs5jeZfKIgBri7HTyZ4Bk6jispXxkH4TDuysxo41EFfDtXH8P
kUwZQtYeVtY4N+qPO4nyjmcO+kIc/4LTQE5NVHXvhQqDRFLZ678k6dWuUwiorYPYMvVEa9zaspGS
SwZ0QNOhKdR+Jo59GBvKtaOmZdvqVejrdtls+e3Soz500Gki2z6vAp+NgkqwwcGJIayvCF1gUtrM
4LS4/fZP+cB8acvieR6ch3yI6r2AzH2A+im+vKulvLomC3l7GBodt8Wi64pbPVrfMp/aIOmcuQH+
Wrf7NJXjDSSSiY7A9Iu4dbgtCoGX16Ygh3IOEdAitZzjFXJOZLMirEX2meQdlmAHYq43xF8Ab4og
wmMB+iybL1VZcb3ofVxNFheAXezUTPMCO4Wv7eKQrJ23j5a87QO8aWyoV3/eKm1xdbQxcZl2Zp85
92efiOxyMUsJ2St0/Ph68mcPMar/Nw0IrwhW8nHM16w9K9Jy4iHLexjn7FBx97N7645237e/suvj
x0Qb8xDGWIlbmpLvaYu/0qrCNuRzlKUj6eGlqvCtY9olfkSsJr46y4e0YbbkXlPfhOUc30tDJLBE
UIZrApnLrvNfEbNnRcsm08d2m0U55EggBM5bQ+v9MQZiciAaS8ZfRwIEiY9iU8NG1dHKVYoB/WDZ
5IE6iXaLe1bvHBV95dgqT6uW7QX0YbSDvi3JcDTJduJU3mazr89jSd+zN5fvUd6pIPIJ+mZLNZEV
is2+l4t6aauVYNzEiCWtPg/sZbo6Mfm1Fk71mUYGW7CxeJ5HXiklu79calmtrjapGujMgQW05Nke
e593W1xjCTjxeT9gGE3dSIqDscd1UI/zEPpp0aseuofbUeKBqI7fzRdkk6OQchor1XgnCo9shZO9
KPLy475bk+WDnEe39Ttiz0npj5tQX9nmcmH+aw0+C4VotZvyjBBIP6U3vppBIpfD8+SV2VGBj996
k8V2GKLU0fZGc5kcMgIbp2pYzjVVxzOURvbM0rsVejkXCReCaZzTl7Au/nIcwzwv9XVPVKVPwxLO
z24xVJxRKWlO4+EY17H9sUBluzjzkjHt4//xGeFHVPPktWxS2P0r/o7Qm+MgFmj7jg4Fvo9VVQf8
CYz7xv+NvOKrB9bMj0gmh5U2hXM9N9mOdl6mvrqFOxtPLemvMcEwgP4oXiPYFBtvwe8rwGuTvFmj
nZq1NJuUlcMuatYEidlS/fYKmJRbofiR9atnP5PzlE+qSDGDKP49afIHAcHnal2Mu3wKmQ9m0kAI
RuFxJWKAARhX3Vwj5Fkh6490ZM8rKKRb2cfRjtHGf3JLs0RANDva1tze+JTw7fBg4KsuIT7eUFnZ
85G1+plfDQPuNNrZZbZAusdj5wb8kOJgcf1fS8cYw5vIP+eqHc+KNwjOeL1egCBYCLp+3jIEhBDE
o5DcKsL2uJzzsYG6n1TRQXIbC5ZlJDw4R1caCPgJdsxpA8E76vaO6qpDalL3eVI6f16SCNCCV6dX
foXauB3By2hi8TMwr3g2l/y4tT/HznPvF5CzwaAkAeTQ4SumnIAbQGj/ghAdd4joGiSfjuRzNMfd
mzQZLk0CPkjpHRcAYuIshy1sEaIf2pvWsdIXxzAx273SyCbDsG9LLGcWLJ7f0Eqzx6qP4HryNf8y
CQHWbOS+CFMcUumEZSBzOhvk7gL52mD9K0etDqwGGJNbEJNQf2YWgun8CFla3lja7b/CxmUvxcay
fRglnBBiM91W5vVfVAb1Ow6Sw52t3F7bKRdpA8hhtTIsHWQJ2GY5ehM23JjlEBdfOs/Ufpjm/qMc
uGIAJ2HinswPQV+c3XGoAgYKXC/GbZHsu3l4jBsvOVcD4qnEvjar8RpxUVPMGSSzT8OWn1s8BoZ+
aayHJjbFfW5082ijaiGsXoVh6ZD40SvOzHnROOWzhJ4G+PrEQnjLA6O4ELKJGyi5mLxdLOz1zncZ
LEgPIvqwXcHmRGvYlDKwQcAabCS/dP7Fal4ejdV7pMOaP8oS5cvYUDggMGx95fY0rXixne5YcWDs
nJXvmOXM2WUhoYw7VobbLgVeHzaUaec5eqbC8XHLBRqq7EQgB2IVR2Elf5mDmNjc/PpNbluKKFry
SUZCFeiMPT+FBicu+LX4QZI3h9kPyu00qNQcBm8qjuuom0PYrD0gDm/5ammNCEjLc1LACuQzQKiV
dUH/RuMEVC2n0KwDrikTxoSjZN/0MvcYycUk1tu5oTE2KSinhwULJFjwHZ6kbd3ZxhkDrmD2cWr7
+LuspXVSIQvhtZq/R1dqHuci+VfC4sP9OHeBTKc6mGTmkCBOFGirSAVyxbrLupi7I0UBgUNhBx5V
HGpxJTvnkC+ojWliH2ZQ3ZtFkdMeI5ftTxr2+1V1Hm5TGjWqftQfbT2h1F2P2YV032lUVnhjZkTw
TTK3fzLLMX+cpWWlWOm6OoEEbnfadvlVwBCIos9iwIeIh67cs4cIj15K+iakRGVfiiqFE+FZxyyO
0n0SDRbHalTu1YJJubHNv96xYENdqWCIPVB84gyeiYSq068NkiHcDf4vQgMrz856ikTlnMslMU92
U8R70OwZuy28ss7gylOYscibtG0eVT9SvGP0JyOGfaEnwDprcINMK+CmtgrU8o7I8C9ruquZiq7k
bSI8MExdRatHlg1wITM/PeUuXu4cnJr2QTOjBMBezz+80gLPWPENLUcyOLG/yrOV1fW7OwCf0UTP
9gOP071iFrpJgQFsW405JU/T6NZjL3WZeOr5PPUTFgiyAWVGlddYgROM3W8WROqB+PkP1j/kuXWO
DuOk+13DTffgcw28oZ1Cno29dAFf3vqQrxx7aVv6JD+LCXKUkwRJ1vmf7OQo7VtSsaHsElupptCC
ushum7TIJjyAW0Bmek/3UgTJAdo5O5j0W9kdZCQiAbfMijyPSpA/s9gXzlWFA9MCagks23lkpPNe
IASQk4AeBIUOKiLZlvgaT1/iQ6yngrmd2udUWz983hMH0hhH0pSuTpCGXnTB84orcEUq5RzGZisr
J7BF8Y78Fe0bdMXtMtoWk6eVnBHy4v1ieQxORS3+rbH/2pJ8edW5xStl2sEjyWB7T6SM28DPE2Yr
Qm9E6pW3DbEyAbTA3Ucdu9m1a1Re4mJ2j5GNyySCqNDC+PBYxN6xhjTvMoInze1kxL7D07FWa72L
0xXAV0xusBTRE0SS47p4RFV0w8KunAtmsSVHCiPJaFtlfsgKMtYMBSQGOkvAzwISHHti2laiFCf0
XugUeVKfhcc5tPWvZTxqWrx7S2AO6lGGYIKR48kq79CpvHks6hwQUN6JCzTudZtIZAJfJ9XRZ5Fx
xHQL4UAyyASFDTJgTsq3rmRfzlEbnxRoRQ+7/8L0XAO73Mym93YT1TV7VTbJu1MuFIQgHeLeRMm/
MZar3nE6uUF3nScgXdSH3kaDRhFzziuB8mPajn5QzDhqk2SEuzFhI56donrLEq98slySt1ydF6xb
aOBZXr/4y2wHnBJQ4di/HPtMeI+J6Joggc38hr0ToEdu2EfhUGDlWUkCrKxp5nwANQ+UOaBoGMmU
ruxuZ667Ib36aoXvmmFkLmWD1aPzkZ5Nz2dhouaIOW2Kb9WU1mCt4/bVKmY4WewK78BH8yPu6+IR
rjtwDgeyZLfW3Q6RsYYPLlDhsza/hHm9vlSMXhc3Th4WqBW7tBx+OVSmzezTKEjefzmEFJ4AFmG+
dTH9bDQjIgUaiM1g19AmKNLo8/FUwwy8hAXqTdugTfLDxH48K4mnuBcHgNsfseGzsCmHGPIxVrAw
H2ux89zsHyzQiscVUAFx0QafElZe8BzycY6mLyImfzo4F6dpjZe3Hsl8x152DHCgIVKUvc8sEOtb
9mrVoQtHrijkpUErUKPTWTZu0ayqyUnDYvPRLrbAZfxNlrFaLGpdbVWnG/DDfILauTA/GTDIS2MS
Nogjk6wQa3xb2ejFW9YJxVNtsuJgRt/ZhQsykW8yegUamjRAr+X3uP6m7cTZxqyM9WeszAy2E02z
KxPM4VXoXWa7xiCRXdbmsROwT2D7i0+3HtzvxL4StTxSQprr5DYFhXorw8nb6iFbgnINdWCE376n
U4eu4HFN1ksmUGni+YL3XP5wAhA9TXOPbpqMXg5uBbfwHPmY2lFHaIdddF76xQUracFMVTF40PHy
wzHMrAWQhLyG8A8xjPQzu75sb8+q+wnjIf5rVYAp0yxMAtkk4yZqrvzLbMQbjQcOxrVC1hrr4S0R
LcsixjUcuUROvRHlauOHFBWl9RC/shgOGcjz7GmiauTRB1OP537pIVdNYVC5jf6nHaw3/E/6NsFR
OLpYJE7NgG65zaxJ44nPc4yxCQj9S5OVDdJJU5w4rdZXW9XWjc0O/5A3A0cMw4ocGJowx3BLTD0S
eKH4glfz3onocYDuDqocnSn3X+vptfLQ9yRizn0ze+Yc4TzHqLFyTXVGm2wZVsGM5+g21d41Qd6X
GI7XSpzsYqBTAbn2oOwsebGvsTDhyfiCZJb9FopNNEn9EYr3VV6Tw7z3+zk/c8GoHta5cAKLJrQA
QAs9BTp7SyzVVNvumFbUvMCM81FqDQI7JSk7N4KpfCzMXuF4dE5xcUt+FTDJELIeqXubnEdq67MB
+HNFpPRvyXjFbBhYp+1U4CzB7MkiAD/frJJ1a3tttecgSfY9rRH8EZRe8BSI3WINdVC2qsVvX4Xr
T1jlDr/8q6+jTJqbqItSvK4WpHZxXRWlxnl011WxmZ2rne/0/sEoflO6hUggoB6xPaveUJjFF11H
7lGn1ZNoOBRRfP+zzxHWhtO8kbNP9VE2f5rJ1LdkneKfQcbjrVyR5ljK4NJrtM80AesUxNNQPCAL
L+9jxVHACpai9Nx7bZq53bTe/CnZBf0N81CwWfK57NC85pyLXnws3L03qliTA9w+c8W2EaSDmcpD
1fO08J6d3Xii06DJGHtIpAy8HQ5Uw2vtCmpUfY4w1m8SzYjlw18dABaXpGcn+9oU08MA9pE0t733
MGZx81o5MHk2cRRHZ3/OnBsMffVOLwsLUKGW2yYtDN/u3tzJErmMgr/8EA0+2NbR87EFsYFnK0gJ
x+K3lwbx+YG9RgIktvzG1xPtHa7nDzpu5HEegcil7BHxFtnFDSorCdzCrg6jAjEXDm10Pzf6B0x9
eSOrkXivmgy0/XDdLNzX7mie4mjGWc5xwTVdzlX4pDWmycirEVdK6I4ZC83nsmlZIHHZeZg9ggaJ
RHRQEySiPq3NXTt2fEJ95zqiEQBJZ5EhHvKrWwRJpixb6Aq53p/okEyOicFexZ3NvhKgy+PA6wj0
lrNq6v1kFydEUty+7p7cBRImBwoomIg6JvyMFpkciQA7LAlfU1N/R9fhuWya8ddAafwp9BAFuU8J
ypqDZImtcDygYZbPYlwiamKcnh0XBNo0xabjKbGgWsMfDLGZnHuP1HUoybhJG8KAQwNxYrf9ufMI
Dbi+s7zRj2UjMobODZYcAuJafhqgEmnqcR1Wdu/CcOtjEN6xz5pKVHdgvBLSWbg5qL2bdvR7Dfgv
ahS1HEexRZ5ahiTNTF5TtVCGM/AnUD69nwt6E6VzU+PND7Qa/VNTrPXBkhhphtVqj7x9DNQdenuf
eskusgtzznHH7pjsOJL64aPGWXjssM48NWalq3WgTDExhMN0zmgXOrSzoD5ZAfhP3l6vY3hfhHkN
pXjycnfapdXiXFbP/bBHF9R8zje2L9lYYL80TwMZu0vW8+Wrep6UxsWtnVsDjjuH0oARH8Jh8R0S
sg2mLJauvC5oqExglgJpyxLqliqseDdlikAOMG4uOKSzu6VbOPm76ix90gNqaLighTZb9bEsjyC2
BE7wIT2Wrtt8Mb0y82BNBQ+T5QMnoiP6E8gtHmFwQRYGJi6yxbfjtAJ6YNwc3dRKbnnC1IkWt/XI
dWa4t2NB9H6oSo6MmtCs19efVCURJh6twdtIrqn4F23SJy12EGQ9bumekhyd2I7mrCWilJGlsfCj
PyleM05E6ez0SpBldFqSV0nYvbdt2z2KjvbHqDHZIVpmuQO95u6w637hBmBHCILzUvEF2us+gshe
d8AYCG1v8fh4xzyFK6AGn7N/sf8Ms9dcOtb55I7YB3USV3PUIPhPmIV3k5y+KFUTB5L3JjCFM/zS
ZaRvpJ+ySvLFD8i+ImihsD75k/8VewaLW8t+gm3aX9y+cs8qh9sqOjtSEsQ3U0+4QpyBgq1RI/39
j7Qz660bSaL0XxnMOwHuy+tdJVmWJdGS7Xoh2mWb+77z18/HanT53hSHhO1CodGAuhk3t8jIiBPn
yPnZ0InXFFrDya0a3skaaRLU0fU66OiCny0Hra58UHPOfqGlN62k+Y+q0aTPOo9HgOTN0J2InMI7
NtXfZUPRokhzXhF2wL3kdfKxV2XwpbUi7yxLyg4Dfb07fcygKySY2w8TfZrgA/Nj63MRNh7lJyT8
AjrmwuE8SIFKXxD5GJI5Y4OQFpyIDlC7uwgpjANLwXs8kMejnWQ/VDQWD1A+JV+bseifDKuV/lP2
5IlSVWtoStSfS8LMB6ptUFLJ3vAXsd8XEGcmOVfaZBBFHQ5VS96o74AvRFH+jcFxuMkN7cjPJTd5
RGnKLoL6bkh0HTrhsnoKcEA3QQFnJug/6hUUWdWMrnbAOCiuUNZQ6ZCLjejBmEIeFCk9tXrIM8oa
nJbOfW/0boEHIALVWiMYY9KW8gQTTYsaCMAp0E21VU13jtNBdBzY8afGA0Bpq5Qg6phLwpB75pBE
2L7JJYnUW1XBol/VYHX6LwhSklmOEwuuERmOf7pKhiG/oWYj7eOYjshO0ZBMTzLuT5nGCrlHjGjK
aKZ0BhNoQNdo6ILXNKxXI8oJFB7f0YvyIYpjPIuZjafaiEmpBpy0BJIPerraYG/Ho0xJh7pamLfE
BODvaaWRwSFbUn1vNGZJLQL4DdUDnXdHOxb+0e6sH77Tdj6F02GYX/8S/Fa0UtFbYxzyfqSsWHog
mOHKhYwuMsf2zgS/7hMUGm1TIYDl4+/26GYEvLpr5RNgpE/lPSqTLVgApH5qiMNBMzhGRwXWgJtR
mlN/oVPHX/q2gTvUlGBCh9gQJJtv3NWFT4IFDMe3YJSMH1GjUC3WYQCWkuK7TYr2DDSnOCMUN84/
L/1B84F+6DSK/IHKQYdCAo7BmdFUxhfjqeH3TgPYgOSPJZSau7wyaSZP9P5QmjLkXzTlviOlRB6/
J57b1dzBdMRZ8U2FJBRkp1CfhTbtLK2jQhscm9U91a3p1UQ/weV/i8BBE0jHtA2lo94GI01+4JMA
KMrfpBZgJgm68ltsaiEvh1jlzVoyN9rMjKB3FKtNzebyzzTjnWWC6KtpbbnlldrRdxDVtzFCtQeI
5u2jSikPGhHNgjMkMu5UJQ6RDx1OWkmTckHVtO/fd52kvlLapmlSV0lSmpZ5p3uEmVwWtDspmn8s
0rF6D7e4caymtIQ6AvEAqwrpeKtokBs0+IIMPuJVRJdFPlOCkKoGlRaGe71qIbQxDZCdPtxFttLB
GN8llBNogqcVs+o/Rr3XfFEh74JqlUzTU6mBOctRItpPhQcXs8b+q0IYXpCkfLUpkJ8s74NDgwOx
3qxcIk/AXksJZI3Be/SeZCGExDSNgQOdK6hZq//lEzN8LjMKZVOXyPd9kBmPINLnDLBvPMtFQf/a
4Dj03oMPBB5ZkZk3qPVSD6cjCyS4ZSjKO7Onl1Ly2i9TOwMoVUhq5ZA+c96T7bFpwi86l+Iu6Uhc
kGDXz2x4knN6r0NPA4QNgvHoDMsdwAkZoraZrFWSiEUi2aEES9xM4kV23hs1RI4wgFSvvIiVc0fT
OG3SaKnclYrCWYmQp/OUaLhRub7AxkrDg0WSW74ZSnDJqJHFVvGUD/T3eoCs8Ebky1S1snd2kkAL
UdgsW0rDTegY0OMbWfoJjPmr1Zg4nC5F/jhEddh04uo7DL4AoHgE11DLmvFhSkd4xtAs3jklLbNj
gC+XBsjLGn7oPiol43kCkgpML6w+oSCjnu0i6d04MEzuFLZdrVJcpYw27esyMo8B2kt3qgrCnZtb
AcCitVRZyWrpulXCAZfl56nR7L9zTvPegNB353uAqNYlwheV2zXb1ulE1S3++b//p7gQhwcMh8Jy
CIkxlGmQF5qffvXzhqZqjmpolIBgf1WuP9/qvs7De8yf6I/+6E/FPlfGv9ZNvNVSx4ThELNrqmno
sqDXTs7NomDd5U/KdD/ar3TOmTHNyzRErtuZZ+JaSZ1BKJajMlWajAj29VDCoJqMMXWypyL6QPpC
LxAfwzG34ZeSxsN1W29V269t2de2Kpqdwlk78WkcvmT+DwcSWYdCuEIGPknf1/U7wGLrFpdm0dYs
RVEdjf/Q5n1ysQ/0luurBGH1BI6XTrQmfyA2BnexbmX+3cIc6rJlmRon2QHHrF1baRVKv0YoZU+6
dmdwucNgw8P4JlFvyv7buill/taaLWFEPoqdbHhs5T1UDDQDtNMT/bVAGr8DGt63Eolnyh39N8dx
h5iEa70x2LdHi91oW47myKqCN5yn/GJKEcZKHeCEHK07i6gyu1kf4MKKXX1e2I8O5eRKG+P8SS7u
w5IMy1ny4S5/XLdiLM3ixSCEnWg7tmLbPVbK9M4PDpN+2+r/+TMTwgFuuhSdiRATqnpS/prbuqLD
uoWFqeI6YnvruqJR3xMsJAOpPPAR2dPXJP+roy8yc4jFNowo6tupopdMJT+oAA2GpfV6vSPfGPWa
bren+D/W7jtvptB6tJM7nvutdKe3DyA5Aud1fWQLTunSpiFf2wQ9oqVwPWVPFvTy4GbjwgGspO+T
3PWcd+u2FrbClS3Bl0eeo04aMjBPNlnYnkZSHboWZfy8bmVxRJRodABnuiMbwobLJotUrMGxVZ3X
mTiuP0gdlAQG8JTp67opdXFEnE/TYG843B7Xswcw2urlhhERUCPV8gT738n8YaBysv9Y6h8NzTt2
7Utg3KJLR62WooNOq9kHJ39PKBF6pDw+JDDpDbfoVa7/tDe+w1JlS54R5ppizP9e/7IhKRtJChz1
2ejqz5X6AmT+x59ZmH/BhXdq/rWg5U+Z8/iHXxdmlnyuQzs6v79SwB/FB4nocv33m/y+K/cuzND8
94vfX3kmWW0ZCxZViRxpsl1ivIu3zvSiFfBtqjk7cN4V11Y6hbYkRNm0Z1IvIKGgylE9SJA6DQW0
/m9JBWno10/qkPylUFIcjNKdcaV+lJxNm5d/hzrljnfgeX3sb3eHSWcn3S82V6mjOoLrj3NvUGS5
QEjU+WSaL9Hdn31eGLQO5WPcUy9yKyhW01P7q/eixWTOF6ImqwRuquBHyjgsAP8YpHmnm3Y4R8PG
zliYHb5vg+RxLJlDLcwOOpSIeEuK90zCPduZ9m/8fNU0LS4UuP11e74GLjYeoFWlsOTaekYupYL4
eMPLLv16XdF1+gJVmUBTODmxrkVoJwwe9Jp346kafn1tVWOOSQzd1PF8wiWlFLlRRFLiuyZEfyoH
55cPPtAUW7VBMWk4L034vhbowNQkS3oOYQOEkr6U3v/y5rw0oAs3Hs3yypgh0wwJHUjHc5ZvBMLz
/F77FZPEOdwZimKZpqwIuwekHQ0iTe67TkvvOk0uu9H4jQ0KJMmUiRXw8Pa8BS52UCEXEZIMAG5q
/5vzXqVhfn2K3jotWFY0k71JQK/K4qPLkJpGGimsuXgg5GWB72lICqm/vlGvrAjnQJHGqqk0LXRD
mJ2gEcs2RrFwEK6+L1yB0OPTB4HUtNtUt014S1Z4fZa2vi+sAr+c4DnUQ3d8taAyLDd89MIicF04
Nj1xukOgLjjR0EDnCRRC4ubZAVR68o43HBJr62OYN6OwWbkAKKSZukqtUAw567JKgANgRG6RbifJ
md0DxqpghY82ZmvhWHAiYEyxLFkBry24pTREeALkWe2m9gMvUXASuvNhfTCzaxAGc2VintGLY1Gi
P49XL2s3Bt96QsYwpcl+LFFlm+RHJ27dujbgSIUMijR0Sj77183zPpBJUyimbovBIJXigIYctaIk
Ry9HNcE/bSJt/1CoVvMhKpADl6cwAhOE4GhN1H2/bn5hOzqX5oXRZ4E8ybqkVO6pHD7H0uf1r8+7
TZxbnX944DsyGRnhMBlwN43gcyt3UF6ryS3hdEaYEj4Ox26Pkn+7bm1ps+iIa8Ezo5KX+edpfrGS
NoApgBZ2hdA5cFWqtaXxXSvSjQVb2PyObhvc8XMYZIqbP2kyOtVyo3Lpu/Mzfe91TxMyFpB7k4de
H9DS4hgGkAebo+ZoYpYM/EFZ2v1QubQxPVemf9cb2sa9tjRnhqlT9CURZyrinFVZOEx2VKFqCBfG
MxSQ6mOsNBBJRpK8ccUtbQZLVRkOkBBF1oUAzKd0Ikda3rggUXPK0J/Bwd/0JixLDWjFxFI+DNDY
rs+gsjSFFmE0cd8/DlEMDPysBY2K0RTEAYl68xRQFkx+QBR58rHftd2nPmofexojOgdevPAmdfRT
2VjP679kaaIvfogiBBBN2VcBqfHGbSCvM7unMYc+pfy0bmTJl10aEaYYasyaVtCqcdvmMEkf4vHO
sKif03kuuwh911vne3F2tfm8ObxVFH0e9MWJg2TBiIuRQclgb6rmKfK8jatmy4Lgn6zM6xQdPToX
kJ1P4hxymcHbOGb/zL3optj9AHVsck5cNtfDcCxH7nVjrN1aegQQkwPlCZVHp/yiaNmN7t3AZ7ZD
cHPDkSwu1oXV+bxcTJ5n1WmWjVPtJgMI5+420189mK4nCGMpxrXJrgQbsr4/lHkDvBmpoVkEBpph
auID3wPrDPVr0LjI7h1k5TbtvwTeY+Gd4eNLg9suBLsmfQcxvTHWxWW8sDv//WKsfghVbOGH2A30
D9RKP3noTa+PbfGAmWRuZMtmS9rCSQ/ypu6lwqtdjfeL+T6FklQ9rZt4m9y1TIdIBLUjS9ZRKBXu
M+gqaJvAo6DN0lG8dKBmeDLrR7W9Vxxrr9Q/cuur4n+QupegeEiDDfNLk2jLCqhRndvAEIMhH/aP
Cen4xoXtU6Z9rNyYwa3vC2fNjsaebh6+D9QT2IrebjwCly6Ay98vHDMAJnES0+vptiO5cToj8kOp
+1AmWkqzT2fwZJCMgStN1PPWF25rZMJR0wO4BhObkeXI3Eyo5KX57bqFeW7Eg8XC8O4h7w7VubD7
lJEuthTWYRf5Nsd8tWtCHDQ2vq1beTsOS5Z5wVm6QfRtiXkhapIOUhx67SonCY1Y2msO6wbeHqLZ
gGMo8n8vacGhTxBnABfvMDAAoTirkJ8R9/6GjTmpBbCOcE2fB3nhC1C0HmI18Gu3h406PiazCtvG
rfF2NRgG72iCTrI+jngvOf7gdTDE1W5uH+izkH1uw2Mcb8ROi6txYUU4LymI4apF59RN9c+R9sFJ
j+sT9faCYBSOhq/570wJi9EOGuFzYXBBlJ+pAxK9IMoIaDq5T+ubsXywla1waWn558jMshUmzxZ9
KAWXdAK9ULsjsHlJg1OTUna3sTgbRhwhElI6bajHxKrdoPiAApsDZbHyvD5zbz0Nz0U2gEJKS7bJ
PF1vMS+KSpANnHcIdqQGytx9R4E8gmkf6twNr7Y8nJ+2BN8iD3YAK1FKhNKcLZVS1SmyN07l/HOv
ncv1cATnEkXyMNFtxO2JKkaEyFprUUgy1J2K6F1VbT1JF6KEK3umsEJD2Kk+TceNG/jPHt4ylO7k
wt/VyqGxkdGuYJB8Vw53g7JxoJaO7cWymUL4GnnlwD+Ek5py38Wouh9059y0G7O5ZUW93hyd0VYg
PLFCtDdEX/zoPqieuYvWt+DGtjCFUAGEetg6kOW4AdSoMxkiwpQbjnTJ/1xO1/z3C0c6mCVNOSPb
wqbJCs50dWMIW9+fh3jx/aodmsmrS4YwfBo8mkMe16do8fsztEGVTXID4nLnuZ7L0Ko1Lroj+yB/
mOpvv2FA1S0SYRQmZLFgIUW01felRvYo+gQ9cvH6G5/X8JRcmBavB2GJq0GO2q5Xahd+PaQU1Q0n
tjg9F5+f/34x/TplT3sa+LysQj9+K7Xpaf33Lx4EcLzU0rkt3zzIARlrY6d4lWtBH5ZNrxW5J7IN
x5Z24XVLiw5sztA7JADUN+/E1pZLiR49wooe0JTpnxQTlplKRXWpaYGpJ9PNusGFJ92cMGRYYMRU
IjLBZcYNDFaRqSO4lSCEq/f7aOxgeD9r1l1soWE6E7pLO3pY1+0uTinlDXKv81Pkn9LvxZpZoDih
SCWb18fQIMMioCMsn36xjdt1O0veZS4NkoQ1qGWJO9uHBXaEv4mkZcxLX/eOiBrfxoO+YWZpC6qW
OgNKABa8qZlJttECKdca14Q1BNbq/pyEk/Mbm+PSiHq9zwuahRsJsXa3JCnYApQF31+XX/LuVFQb
ocfCA45g6mJA4pG1SlpDIgtb2WPgfYR5AND3aUTwVJJd2bon/YO85pjIUEp6hzDduOCW59MByjVn
9N7UCCEfAVBHbdo1wB1OdfueRsUv6ztjyQQcCqpsG7pO6Cg4bdgZlFir09Ylrbd7hIF3Y7WWdvjl
9+e/X+zwALlzvdb5vqUF+wSFLql8sFqEOM/r41ja4aDdeCQQANtvkrlJadlgwvPW1VUEsWlvS9EM
S9r+tG5mcTgGj5C56OnwgLsejjzW0K5KMJ3wjtj5JhqeexXVcnJ063YWIlL8EHUZBGBUmD+FjYcc
qeb7MJe5uV7sTbrEJ+W2L2+t8EGtDuVWTLqwCaCK4H1IololjBe8HzqANMmmzeia/rdmX2X/WR/M
wqQpQGVUw+TiII0kDKYCWN4ZgTXguA9df5rS22aiM3pjyv5JuwlhL2ZIuag0IdMeJzgG2NOsROom
5gyNDc1/iejDzYxnKX7SrQfVPxl5MHNo7orI2iP6eKChc68DtoUFEW1NsLe/MWpdn7PlRCyWWALO
dTk3yyYc3TY9g5iHCw50cPTXupHFlbswIu7HWO+UXo5GHFS6e8mn33h8K9rF94U5hYopig0/G10Q
6z1kcCnyhRsnd3F3XJgQdgeNCo1Buw1DQPQR1tB76MhDeob/bKLmibzwQ9EgjRNSMqMb1DconIb1
0/r3t0Yh+FG9GRS/MRMmCo1EOn+795Nz71jHP7My/4qLUdDSrFlRGI9uaLwzA2lvdPRvOXf6Vu1l
eVtxWgkZDFDtwmhytfNGOchHWIsOirVXfx04BjxB//l9YRxgGhTa7NhWynQatJso2XgqLNwGV9+f
A8yLeUK5KQV0UI2uPx09hUYqGilO60uxaMIAP2KS+gCULkyRZvtpErRQU6EdoxXHHiFe5bhuYnEV
LkwIs0SLxZDWqT+6afWA3PJUPv/Z94VZCiok74KeISD3iGAe5279+0tTBI5VM8GaalzJwvflgVph
16iTa5iIDf89Fh0tpRv4jvkbotM32EyAGLglAVJdr/RIW102hIXsAmqFNNr1M5hQohvLugu7YWPJ
l9bDmPsPdEJ2RiR4KqUugjTvG5lnybtalvZ1N254qaV3CA9EC9gTRUhLU4WbuILsJfd5o7i+DuMd
pzyLFXlnNBAMWLALRwgyqvXXNjTupmgLULcUczAumhTguTHegCfgc25gJo0U16lnHLgd3SEom+gn
h04zb2OgS1NJUzuRoUFA8AbTmkK+OZFxVd1Wlw8tWEVYUtc337zw4sa4tCBsjHpqOsiisdDD8PkQ
nYYffvob+5uavmVQGJPZ58J+6McspTVfV1w5PSDCC/Vd5G88EJfmyeZBSgmOIhVP4uvtbXmePkDu
M7k51CApTKxQra/P06IF9jLlbkM3LHHHSZFUBFOaT24Dy2bQRLtv699fcgJUnwwSB4RBjOJ6BHA8
aQ1NxyNqjtERxl0vko5S9xvTdGlkHuSFvw9pyNaVphjdCU0ebaeqv+GJL78vLEOTjFNUOgxC88+0
iENNvz5JS5v18vvCZk1GFcEJBFpch+eRAsUgMiKNgWaotuEul1abEgG5eh4VNnmu64nSVDRh+7gb
3TiCyFqtOdm/PhSSc+AGFYWy1ptMCjHWYMFa0JOGQvs2l99rSMckg3EEmrLxPF56ntMDpOsanTqg
XsTTkaaBBj1X2buDV2cH2RmUXZ7TvKpnNizRahruUW+r92juoZmgF85TWw/lR9VEk2ogHw65lDx0
G55tYSmvfpOwlKMhg4Vp+E1lFu6b9FsnPZfqgy1vvKmWboorO8LlGg5SWspK1bsarX5D/CRHkFOG
u6F4LO2nTjr2zYsOgf36Pn3bPWJZKq9skrA2ReU3NWVDIfdaxagqxSh/oeKaqBVMvAc6AYvhbPnJ
boporM0+IoNRacWG9YW7XqUMSAbS5kFlW4IrkZykdyTbal3F+U+E7AuoO3qss/ydZ2wUaRYXkc4O
SrPEFYQX18ekhraJboescyf1RwLzwoyJKSB2RkJufUIXziOASHlGwnJZ8eS/NhQl9QRrXYtKVXVC
gTmYNhzXgvcFYMv1ZIMYfJsWsbRSsnOopN0WFUVC5vOkVPtK2ypnL5kx2A1ED6Rf3oQOcLWkeamX
gxumhzSkFf5Z0dz1mdoyIZwrNI9juocwMTgQ+CCee2dtZRC2TAhHSosg1BsmTKAmPobvaLVTtrbw
0npTkGdTkfDVqDFcrzfkwzmUYfXgwkYjQ2O2X5+kjc//4zQu7sFAtbJC1vh8/2rrD038688qkjj/
/vp/CoEXn9fNJh08fCh3OQLg7zLo2vuNm3zp5F2aUK8nCJbsjpZS1sBHceMfAqcW3byNO2prmoTj
PU1NhrJENbgtJHgISk7R9z9bh/kHXExUqAR1Z83nQR/+kr5CovEbn59B86TswPeI7iloCqTq4M9w
IY1NWppFaYj/MwvCAFQdWvo6w0KIJieS0Mff+fz8zuCJMycdr+cnHVU9g8W7d4up3Mthut+qVS1d
FSBh/2fAEs5ZaSedrXvcjrb1APcOBLgoo6YHadjl9gYgfDEKgR6ULB8oXwtc9vVg6OKfYPoZWzep
XMU4+t2tFr04xblT7+E+ODbq2Q9LurCPPe29kfW6PpULr7Y5AML50rcOSE8YaeFrWY7WXumqaAM4
XbnrERae3WQAZQy01dPW2i1MLRlNPBh85mSNRfSjCdUBf3AKV0mh1PBu9OC9VEHVh6gFXBgb+3D+
9cIr7srYPPqLg1TamgfbnF24Ou/6PLvr2pNUP/nJtzh4sWKYWQdtw4Uuzefl8IT5TAhxWsi1CtfL
ks91A4NcoJ6aerzTdBMCCzQ+p37jaltwR+SPZjQ/ghU8JIUNFNZO6QyyUriZuhu/5RtfX/CoV18X
zpoGc0jWWny9+5AMr6N1q8RnJ3tZ34VLGJArK4JLrXsHthwNK+N408Myqoefaj88tM6PCgw19H7S
cPbquxoltXXLW5MneCqjGuwUKZfCnRlNSPX9xpV6NbA5aLjYgVINhyLU8IUL6KCByGSr0jP//8Ud
btMXAwiQyEkTGzq8ALk+quq5a9hfwvJete+q+OuvTxFdgETO8twZown4nAQtuFALksJN7uGoN4aN
E7O0ApefF7avbEU0KY1p4cJ113WfOxi4f+P3oyBMPC7TfWLOO/xiCdpeVnRJ0nJ31B+c+tGrzA0D
Sy7NptuQ4IYkCG/jawPZWGudwVPGDfP83RBGpyZC6g6GZL+GnqfoNx7hSydyxho4Fs2NHHchziQ3
nTVNQJ9GZz9LOaTleXKAO9DaeFss7CwDKKBOPYyXxZtWIXQCCr+os9INf0AmUP9Na9f6uiy4Srq+
uQhMHdQEl8H1tJFhm6RmSko3gbtqV0n6Xd6jMAZVL2K5hwrKsVj6ZboKEBqXNoXjHtuG46DVUrpl
Cm2/dJglf9ZHtbCdrywIBz5V4DBVe0ZVjIjLpqfY3uoZXNhuVxaE/Zz2SOpEJWOIoeEPwlMLsVx1
pmHA2iK2WdoCZFfnjiCua1VsPqptyRp6zy9dY3Dt5j1Sva1xXp+upUQE1Db/2hDJHZDSKhFE5cKs
6tumDvaG9JJAeOaYj7r3Ie3Qwno01K1benGReDiTDjBtkj/CLS3nnRmjqkFcYCPdc4aIbn1UG98X
QachhLFpUfH9xH6vw1A8fF///oILgDvn39/vCB4n6MJKMX29cINmLlCp9iGO75msP7OiXh9QP+jy
3g81rKToJ9/qCHM0yLxvJEu25kpwA7EqlUlrM5auaz6XWn7vFdHN+kC2TMx/v7gBqN6W/52uIjjW
lIebjStsazmEMx9KZq3nGhM11dSNjhJEvtJu2jqNW6MQzr3neY1cylix/HOKbkRx+LNZEu6VNm9V
OfPnUIin585p/fZ+4CZ7Xbey6L0utq4Qklc1StFdyijict/J9ypN9PIpih6jLUiPsui9LiwJhzwH
T6JpKYfQoToUolHZT+i42UpzULVQP8a2V8DlrZ49Ob61pXanOvWnJJRv0CpAXwEtki6wvqwPfn2j
gBIVNmKuwJORMcV5egyyfVPfx19of1w3spRlvfAOipiln8o0lJOYE+VB7Hwg+El2XuG3h7gO+11Q
JBPSDcZzzGIf0QqudkjdDpAYIi/i04u84eCXdy1lTx1OMXojhF2lBKZT9iXvPQ996vyE8vzGaGf/
IETAjPanAWFDOUWhTMTwhRtp1bMFM1qow0EILUZZK0ddhRNZd07dYNz1jFJFPpgc5rkq5af137G8
tD9/hrDbJjmeqCZzj+XtvdUhqILeJ4hmHtDWxvoun6B/LYl4+SzQetOosIQS2RS8y+XHLLjJ/Xeb
HVrLB+inIeGWcSyvatuOme3UA/wKdbjjUKzP2vL1/3P1TOGOib24z7yMF3qZo32gvJj5Q5k+hPJ7
vYAD/dz7X8dgPK4bXQw8L2wKN47SmCl8uWxJOoA/GjMxehBDFO1D3pofFdv82KvBxinYmsr5lFzc
QL5qNwU5JQIO516rH1KbfMBv3dY/V2v+CRcmrKY01Wo2Af/zUanaJ8P0b8e8PlW9dVqfwP+Ph/lp
az4MF7YmfwSdURpEBsFDo35L9RfLep1VyOQGEr/i7059cca/EuMMe83G7t84Z6bgTyBu7ZJOY1PW
yhnld9l5ybxj3G6McHG9DCCasNqRCBRxIVKiFVPWTKyXhdrNE4+S/Ybfmv3BG7d1YUEYh+0ZapT6
3E5Gdeu0N3q+N4qPsXQqg6OvvBvrjWLnohu+MCd4Sa2rHFhfe65d2MBh3v71nscZx/BzwgT3VySx
X4QmE1bG50/N1iWyMVliCgK8R4xGNZMVKAfyaNVj6H/3wp2V3/v73wGXXA5FE9xeAjmqos1DMdSA
9jd/F2xcFRubSxN8Xpkoem1CsexKyan1QWd/GLrb9RO6sdwibCJOuiFA7ZDbCKWJ5y4aNk7h8hB0
kpawlZhvWpMLNY0G2OcLV6tuvK5DKOvsQ+r6O4P4aURwmsaQO1rSzGF1dTNGj71x82ffFzxmp6R1
m+V8fzRORngLv+369xddFXq6/5skwUvWNDgSFjBJSv0US3dW8EX1zxbKzOtmttZC8CSWQ3nCjudp
8o8R5L0mYdyGifkTb52VhSMEpwQmWb3295DbN31fUiWwh6PU/4izs4FCo2r9BZ/+hqnlSftpSric
O4rBYW+Qc/Cjm1H/1HSfW/gBamvj1bk8aT/NCHsrQ0amt1KCqNr/jFCRZL5Do299XbYmTdheaotK
TWYSZvQNokdHugl2Otprtb03nd/yKD9HI+y0scxg+fonUQPpO4pL6X6TSWpxXUwUAHWFf970AKV9
IQ28qHDwSJz62r2dvc/L92a7Qduy5LjosTCoYwAvetMDNFgp3OLRgPNF/WU4y1vrvhhwXhoQtrLl
TE4SeVyE6FDH6dc2PydWuwu758Z6Muq/rS455N3GoJbm7tKmsKdLXVOHEG5r10Q4NYP8/6Rax7T6
9Ov77dKKsKUpLAUxSqGFq0qfyhG5GmDkpxCVli1iiq3hCBs7bcyoqpOaRIHjuWmDdkVZnRIF4b44
Gzei2qVY/XJQws62rNZI84ZBof5ClO7Fd9OAeNahlx9t9WV9ArfGJThSZfDBb3SMS1EPYwhm+mYa
3iN5vW5lyfNcjkiIxLJWrrUxYYfTDWYVB20kb/sbF49O/w+gIDrSKbZeu2ullAcntrkRWtO8N4ri
WbH7c0hkCZ3VbwDWjAtbYqozb1H8U+Zoqbr1b2RA1GjzbhQ8ln3Cv8MRs50StDVIgZE1sdOz0jzY
+m/EAZdDEFxC64fJNEZzVgZeIbn8Tw2l//qab41AcADT0CA9EWDBcrVpp3z5s68LB78FmAXYgngy
zc9mfcx+50q+nB/hvLepH/umP28n+UZqX834sSq+hsEGEGL5XPxcZeGkG4HZIrEmF66fP6bxqxw+
S93xzyZKOODhaFmgZDl6w3jytf1WIX4x43g5UcLRRmA77hyPZW7j+FBGaEbFrwGoyqx4J6WP+pCe
QDrvbOurPtx16vvA+a6hvWxsPZG3dptw/PMaxg0LHQK3BcTR+Ce5ctfncdlR/m+pwKFd+xe/KFrN
nx8wqvI06DdhehqCD0r0um5lfRhA5K+tIGDoTXmKFY2XnnajjRsh4Nb3hWOvmGGfVAVvJLWkF+M2
2QJnLm5oDTAz0EnLNkVcBs1RJqJjFc+8tANfq+3sofrqFepGwLw4jAszwjDyUFFHU+PWqqvHKvzk
ITnwG+twYUBwXuGoRiWkI8SxqMlYzXcz//xnBuYRXmaT7KZvuoERpMNBmSCS3/C+i9sVtjUZtROF
jmzBf3UKwpKIuc6Qo31UIeB0VqRj0m/E4FtW5r9fjEJFYi3skYF1KzohBuXYG19yQv7E2ipebhkS
vJjTZWEXeEwXWom72v+oo4EOUejYv/7GshA+6AbpEEMT23rHvomtKcLtTxLQZZ39C2Jr3cTiEfnX
BPiM6znLYzkJvQmfLzukdnaT96naqg8sHo8LE4IXSa3Og+yRU278PcH/8H19AFtfFw6fZ0n2MIw8
8Rv/GXRevOFotz4vHL1KqvRSzVgCyTpnGrTsG/O/uJUuJkc4eV6jqVVosWcz82yf8i9P2lYxamuF
hbPnFwgVmnMl3Ej2Y/RAATnfuo2WJwmSTwsuaFURk4No3IJaMhgExfC438ebNYrFMXAAbEcHCY8v
v96lJQFomsQleSIEpdGP2Zn9u9B86APlpITOTgu7g5I/W83XybiLPVT1kCh27oFbbqzW1u8Q7nWt
b8qk7gp+h/c4olmJrMzWhliaSxvu0pl0X1XfNPhkkddkRtenYIuUGyfJDnr9ff3ELA3i0oJwYhC9
TRHZ61J30n74+YNe3mrwYfyiDZukG7wbqmXM9GJip6WReGrfjXX+EhdSeBPkvvmObI91W4yms3G3
KPPiX6XG/rFlOOTFAAy/QV8OMaxqST7lL2mt7qOIPqJhD1XKoUWVsb5vE22XI36FAuU+b+JnlDRC
NEOVMLvX42LnWeq+DmMA8fLGFMyXgPizTKIOAE3azGkheo6knUap6MoXv0bX0myOUvQxB0usRN8b
e+NF+8aLMAWXtgQvknSVXVrpUL7Y9qfAiXfIve6DSN3Numm/vrCXlubNdXHHjrIZlyXl5BfT945j
gAxqnx77zT6lxcmzaTrkPQzoUWyzwKWnRpuX5YucfZeHApXpD6GPDPkkHbJ8S1LnzZFj9ugAZ5ua
/Lc3+O/S8qIQaqTiBUbwV6MJ3yFtvLFJt0wIZw6WZFOXKP68eE3+NUYMt/W8jTzNggl4ZgwI+Q2N
ttx/nkYXK6OPXWlIaVa8NLG8Lz7ZWb0xhoVNdmVg/vuFAQoOqiJFefGiRt4u7u/wGqehd47G1p37
trgJP8vlUIT4yqfoQLNQzIJMHwzUxhHK3UFxskuq+jDltyhXnKKmOWhJcG7Ro4yrXy3VwaNiI4tj
QKXCv2JTV2nkVpcHff6iTdktcu9xK2+8fBb294yxRw+PXL4DHff1XFppoRhjFRQvw+Cdu0gdkBGc
UOOVgC3UhrfL63jD4sL2mPvrFZ2cFOASkVvclmw/iDwsZpLKDf112Iq+lwygNaFBlDv3O4uUExYq
n3pkGPlL2/w1BuWxc7ZIsBY2oAPLFkwsNik1U5y0Ju6anH7q/MXguSs/7Q5K+Lru3eb7W/DZWHCg
r0A97i1DWmLA+j/kcv4SIrmnl/3ODP/OjPpdkwx7pTf3in0ctpSolkf106bgGuKh0RJ6zbgqEdVt
9OdG/hiibWkM5/WxLdqZyS7YcRah1Pz3i+ObdkULmUPLpgZt1Q9TdfQj0Hh9YXX7FP7MX78oHBp6
Z4A0raa01lybC+o2SSArjF+mvqTckhx7QFCl/MuciPCUEXNyVqH/lCmEXpuR2jiTHM+JZvksNGe3
+iKXNvXl54XFURFeb9EFiF6KpMo+VIZe3FnmZnrvTUQGRT44b9Rs5v6BN6RUiG6rEg0GwUvTBycp
yI6IrhwrZYuI9W2gRIeqSeuvjrQAZHnCklTakKM3NDQvtJwdIu1mjP+ygjvD+H+kfdlynMq27RcR
QQ/5ClSp1FiyqZJl+yXDzTI9JEnP19+R2ueerUqIIljnxS8KMyv72Yw5xqNKjmX+6/Z2W84cLgML
+F7BtgEmDOkOb+yim+0IHuA0RX4HmPduURIX6lTQFUBexAWAXe676J2q64ZZYcC5mEdr+FrlT6kJ
eqP5hzPsTe9KpqSjMw4Jazlz2GsBjdjCq7daSFbmSgMUEmp+gHmDLUx6DSIjB4UbALivaUEHz1Xs
3Gt4ufv5xq4BiwuuZhcOgsxIhm2VTq3adq+Q61HZ0eZooffdLca9laGgM0J4vWgmhlcjRUgN0Ixa
MszxK6WD/szHsjhYbsI2MtVLKw5SScBfw9kBR4EMwLMQhM2c1vQS8dYKIOPAGzPYu3+vTUgXi6vG
yqCBH+hixWExnpvT/+3z0sVClWyqW1BHXtj7rs2z3W1ViB/RoUJEBVdUjKXDbpZW0Y9t7V60jh36
z1GzW9JXMiAdCtsAGSqPuHtpxhIUAsi47a3ZSgakG4RDYtNEtOFexqoJgNbxci+bQcI276buhbOn
i2ADqjWajTb46zckyQYV0tFu8VpOj1MZZ54xIeGt79+012akHTWNQzWBY6l41e/qeAxMdYuEZHkq
AJNDqxAyrIg4kSq5Hocx6erMB5K9ouHYc0+9Oux+04UBkYrEEYenJy+5RWlmdEr2auUvaBRLtR9J
d759LsQnrj0wPBig8QZbpmgMkd/zstGqInP7DGvRouXWr0y/jQ+MZBu34cpcXdmRzl+q0XyCAk72
Si3isZ9JusVyumVAWgw3cxrWTDDARgTKo+lryd6iLOgrTSQ9hFqWAX9YWo0sqo1J6+3hAvYyxMqB
O2/xly38EliwVNGfLl6MhfRR4ZJqdPNhvJhd0EZB5BwGvuGVLqbp2oR89hBqpaWdwoSGytwL2SI8
WGwn6fPSmUtb6kTugM9T7aH7S1N0H7CHanffhrCCKxauKHiVF2J+uZUVNsQ0xkvyoKgQrUVH/85T
AQMiDkVpEzfVohNwVOemSYy5v0xfevu+p690euu2JCGXLcB4KnBFoZdVtJkuerJKmKe2O+ggPagP
02A9Fn3tQyb389xB7RycyopCj+Zk/q3QHqYqWy/usnj7bt9CwgxcJ4LL6vr+Kus5St260MEQknvM
0gLDOOXT5KOG5w/mA4s/9dNT0kZQA76j4AEdk5Pdht3WPb3cM2IaMNvWuxqDHLnkdYwIMO31s1NF
fgsa6SbOAwc9fuW41wkQA9YQcUINHdMtY0Rr9EGocT3pZ+tN7U+qtTeNIX1enL0PEd88aNDeYPi8
MYwHQPnjdkt9cH3LYL+AkUpFvlfmpbZqpXHd2sIIBkR4Q+VVaB2nycEk6Ic4ACvM7GM5OB7b7MFY
3k2Yuw+WRbDzYXB0HjIjn0393KgPfP40RI9u8uX2qVveTTCBQBnD0wVdoLQf0eBZd1Ws6+ek8XrH
z+bg9vdXNpqu4kjjtQPxIQLZ6yGAKIVGDD47qhqHtj7lj00NtYWNh25lnsANjeQmhiCI+qRBmFQx
4sQozbPCh/tE6Z8SY/xU1/Px9lgWmRPB6o/ebhfBBfSYZL8/47Haaio3gRL73pn3lvG3RQsOJS+N
fsxrIJLUreblldUBwEpDbzSOKTqbpIHV7VyWpDSsc5XEPte/jPVGQnVleZDM0nEVINBECUPaYTN3
+FjT2D438Zehn73qBwemk1mX2zO3Mg7ct4Jd2QRzo2ZK47CM2XGqXLHOPTnqim9sjGLr89IoMp3U
yNri8436xUL6JZs3ag9rBiBrLgD74J5eyMDymiRcpdQ627zy/jjZFvhhZQOLlJ8KlXZRTZHXOSO0
52WX2+dsfOUJBUeEFhBnty8FsQINWxhay2ARWAgIFTMKVdVon1VA6Unl59Gf3avswDvAhlKhtwx+
0OuzPulloo1D7ZxN7djFgblFwryyCkiCYPZVIuQI5IJJqauDESOXdy7QjIO64iE97B0A2MXRLIRL
BEawGtcDsDtS5yNYR88GDZrSr/Pdj9XV9xeOIMVDlSOfcFa1x/afvNq4n5aHGTpdQJ+IcwwNW0Oa
/5IMjdPaGj0PReLVZH4mY/Ps9D+cLTGd5Xa9NiT+/uFdMrkb92CEp+c0OlQPynjYkshdG4kglNdB
MGssWV5H3Yn7qM6BOiGlr6XfbfM16j2tUTcejuWOQi4KNhBigFBjQRPUomFbS00WXWbTL+ljbJ53
byh8HyU3HUow4LKUJipno143XRtdkBnM+lO6RUS29vvhVSGLg0QIDra0Yd0Bk1QZSXRRhjK02vEh
A5nlhl++YUPetCV4eaIGInqXCT28g3okzta+XVoANB3xvOtYONVwi6+3EylSopREc89tAPB1u7Vb
xe1/FW4jS/Dx82Kzfdithp6UMZIi7nnKDoM++kah+kb33BqOTw3Nj/aHe7AHbwS67fB3F4SfbZSw
utcTAppn92i35Lhxjy9P3/X3pfHYZM6bklGMZ4ZET0C7T+r+9+7ahPxeT3lhaBlM6PZRaT2m398+
F+L/y0siqLAF+ZlhL95TOo9NNDuZctbnETIH8DurkxudBvpMaLTbw0We6IMtKQsyJlnOxwm23CZE
WpiUW3CBle0LCIuOOj6CR9QdpfibOr1DmGLRs/s1hSSAGu/mYxRq1iJaA5ZzhVJUjUxorDgtPTcP
lUkOszEcbi/Hygm5MiBG+OGEcKAqGk4betbS7C7qnAfo1FhFwPXA1tsTNdzjbXsrO/jKnnTgbWXM
czvDgHJL/RNn3SmJi9OU5//cNrO2MCZAB5oQAwfnnXRQurEueVJgWGn+BYwf9kbudvXz0D5BXIOd
vCClTgszAViAUag1fC/R8F/urvth3YEuAtsTBFLhVUkba0i0prbdkp55D6TUsdZ3e7VQMYe4JwoZ
oPpZpL4Ss5s6uyHW2eBBr/l5Htye/7VlRqQkEs7g11/kOfsKwIOI2eY5j8rnzMyfdKO7i2qyt+ov
QrIPZuQDHvNq6BAegtsnUH+rW12JYpdId9XV56UkpwVic7AqEvNcggayTjJ/dlI/svBQbZEWrs4X
GANwW7mokMrVvhYMVWmVphaaEudfakY+NegMatP07vayrO1bFPsQdCOSBSxDutx71nYO+LXts9a3
flMdh9z5NwtPkOESlRmBpLq+T8CVkTBQOmFjzTOEgGrwlx6mrUtkdRgfjEjDMNUiN4ceRsAB7TXu
lyLZW4AT++qDASmqZGnpZlEEA91UoJ0i9f6Fo3BlQPLe1KZC94aYJrCXBeSTQ/bHM4LzDFzYojyN
rK10z6pVnpoxdYyzUc33Q6IcZrYRea9s2SsL0krrZt9RIdp0psrb1Bx4ftq/lXC5GrilQA2oAUck
baUqZ7raJvY5ouO9AgGDaqw9vT/uPhJQeDDRRQEgIygGpL2kN4ngEaf2mcVP5gv07fZ/HhlQyEiA
BQzVBqn4VtgNHXu9tM9D+tV9UYy3f/F5YAiRxxHoYfmdiCutKocO+wjpYuNHMv26/fmVC9DRgO2E
SjhCywXIMzJIkc9MUc72D9vqfS23fWZNfkW26urLrlmgxHQNz7Wg/QeAS5qnSnPyebY65awm80Ed
DmX5qNbPyXiXaJnvGIGKhLhbbTwfK1v4nakdSWoC0RJHMjrrXFXqbCbnIXqrbetgMnbKo92BIBBj
8N3+vxHpKY8MFXJvwkhpvVTHfDc2FvzEmDhAIgUP/GL/ToaqxDMYfs9OBv29jn/KYvXQ9MUnkMhu
hMwruwF5cDComzayxpBQvD6QKVeIxeacnkkdGJ2n/DM5d8kWDFOcN+nNBcICgCEAeRw0g0vnMRt4
NicdJecZXfkO+WXbIc3vja+ptgW7X1l9cWZAGaVZKAHK9RjVTlqOFwzRQT/dcQRrGkezXKPf3T5D
y8cKtMu2YDcFdSf64qSbGGznMTfp1F5iu/HCARLk+79vapAFB74G+Ec5NTYqljVXfdFeSuNPcWex
3/s/L0RV8YZAfxx03teL3kHuZxxLt7mQ8bMb+1r1f/y+dMtTNlcGb/D9yPWd192atsSGAo6Yd/x+
BGjSIzWQeZxHSqLXSb3n1rHZ7SdATABTjxyDgLvKc08KCtyUk/BLf3Ls4kD4FpPUcvO8xwAIBUwN
qVsZL6DoE0VOvagvwPGT+KDS3WnJ6+9LDnSrRjY1rbwGMVD2qfCSst4wsDxkmHnQNiAniBS6LtcA
3UyLZrds2aUi7GfbTT7pRUeC+eP2Ll1eTXg1xC2IQjLqNDJ2Nkb/gFr2eXNphu+ZafgTkMYUqISi
3qpqLVfk/X2yHdDeEeDMpEuQcB4PFmtxnPu7mnj1FtXj1vel6yJpeiUxWnzfiILR8ZI/tydq6/PS
gRgtFyqUQ9NeFBSarR+QJ9t9HQEbB0Ya8ZADvCiD/eyhYTV11fZSgBGd32vDVsFkZQS4SBHcY0fh
RMhdu1XZm8k8NfklLb61h3K34CzcHJw21HvRKSH0iK/vu9l2J7tgLL10btBARmLjNVg5D1efl+Y/
iRTYr/D5ILd+1Pdl9333+l59X3o+86IxqDLg+zroZn4yNz7e/v7a77cIvBlbqH0hw309PdOk6fOs
ZOkljw/mdKfRw6hvJDmXKSkg4zTsIoHhRbAqvQgdKdxoVtMUwLiLm1R+y2O/TUHg7DpAGpXesNW+
u7KjgE4FmBu3FKRu5ODb7Kucz26cXtRB9cr4nveX25O2NEBAaYPyNOIhVEBlbOrQUPTAKhbaaLMv
1DPb3ZHY9eeF+Q85vCnJUmST8Pk5HY/WOHmV1kKDxt5Y+q1RSCcDJ76pkL0oL7VXpQFUlW5Pktj5
147f9SikkzGDqBHREj6fm5NnmV+Vw9R9A6J49/2EVC3K+AjI4PKj4Ho9WQAYgigjyccLr5jn5InH
N56ilWkShUQ0iiLtuAQzVTnkEzt97C62b3Zfcn13OCGkeVBnhWQvwhY5sG+U2XD7Qh0uWvJUFcSP
o3L/OouIBbAQVSg9yn4xSiZ8mhoyXZLkIbqLye7Uo4hY/vt5yaGM0zGKox6f1+23rrjYh9vbaHlB
wQ8DjQc6QaAWCI/4en05m2rFsiv1AlZ+5aFStcJDPs0F1KnlmwSm8lqjUgwxZ4SttoXLcCGXZOYI
7oramC+1dv851063hyKfiPevw72D8jlSg/Burodia9Mwp6yeL24xuS9g5GehpuTNnV2rUKfOM1r7
tw0uh4OhuGBzEUV8YIOkuetcZ0Y3SDKE8bfKPUT1Rri9HM/156W3IwY+P005Pm9M0Mhqv+km2pqP
8VaFaWsU0rRlasy1yIKZ3vSZ681kY4dtfV/8/cN1i4AjIk2C75cEtfbpsck3ogp5C8OzBD4YZw9Q
Z/ToyaVdjSKE78ehD7X6opHAVXHIv+xe6Y8m5HRLZMRKxpFDDTXd47W/xUa7MkVCDgNNPUQcQ9kJ
TInR1ZlR9GGn3rnlE9mq6659H2AJVEYEGgHQ0esl6BSuVW0S9yHSqOCjS7390wMYyHsnoYHToEku
iA7CJteA+kEoWhcTdBwXv2/Pv3DDPj52WGLUjhCs4+E3gfKS9mib9E1iAaMRWuxeoeg19ah7j7cu
Uy63Da3MFHoVBdsdvFkhxHQ9U0Af5zjRtA0T26NRoG24HlufF3//cBYyx4VcHMPnh/xNGX6Ye6kX
3ufpw88XR+Xj96ekL4cB31fV7xoP0/D27KzcSMBQIPGLNLvokZa8ZcW2GnfKyi4EPcyPmjVHZ1A8
pXOOEFfY8DtWDvWVKenZK4zCQMWi6MKkPmr9nzw/VF20YWNrONK2ray+su0Rw9HigKaBkh9I7SnJ
Rggj++fva/LfSZPvDsiPJBzt+F048sFLKsUDN5A3W42fJn+1+r5Ntoa1dljg6ImFQuvEon9wshlU
KCOehixy6A/NHaF0GbPMvI9zOj2OaT095NqQb5E8LADbGKgg5QDy7z88d9J0KiwFyIM5ach5Zr5A
rt2meE1KB/QcAwRrHPJ3aOPuSHO7fmKY+tgrlXZqvNG1h6PCOwgE0nQuodDSFEduOdHGO/GODZRu
EfirKjLmcAkBnJfea5LXRZ7GRRbWLavvHHSkQuW91ewHVg7GYdLBBNu6JqgT67E71S6afnNNi45Q
kPkOwKb6T5/P0NpSmPKpRMjupTnJAAUt6n9un7KVrX/1M6XbWkPvEa3R9xI2U/zcmeU/CpQ+9N65
v21m5S6CeBRubTBhQfjNlcykaTuSScctoX9xtMNuoS3sBgdCNaIRFwgZIjuWc9Ja9sh1HrZHhV4I
C/f/epRmAVhCc8KyAhzrWlGbTc3DvPetPLAGf//3UZaFR4FHE3GPdNUVQ++odZ81oZk8pqeu+BeT
//Hz0vVG08aqjAafn6yLVbzVGzmBlbUVnC6iLgA0xKLvcioSpU0UtQm5EbjpIXI20pQb35crQXWj
lElM8f0hC0zqDRv+xMoJ+PjzHemglm3CqgGEMaHZNPd5BxFG0vrT7OwOGDR4i6qDuBM5afu9yPbh
tUxrPrWVavGwtE5zYnkzDxOL+yT9dXsvvWd5pIsHlSDbBKWIjT5FuWhaGtSuI60tQ/waw3db1/C1
0s58UuX6MVYS4jOQPh1y3FyPMSl5YOdjj7sJzLh/AKXnZycevxt0Kv7OU5K+QERjuFR1nNxpfeS+
1KkzHpsUL4oajYXujdxwti73lRVBNUP01Ys4F2Xqa8diUApTjdwyD/tuuDchcH6q82QOODW+3Z6r
NUNovET5FygeA2C0a0NmURUOSZo8bFjZf54Y6R+hPpZ9mTW21aSw8vxj1QGmNAE7XdI7GO6YJwVT
yjAbT112H7GnPvkysY0obuWoCGQH0mWi4wK6otcDQjYfsp2FU4YsedLcY7bVOrw2YR+/L90kNfQg
bbfC99P6i04+1emzm20cx60hSA+7UXcjWmBhQtXuphebB7eXfOmvoCUFYQMIG+CyWDIGhhSdHre2
MYaJ6enmd1QWVf0Qxb/mP7ftLIchWl9UoVFrGCK7eL0S7ZwUjgXimLBKT8kh4xu3ycrnAdwSotlA
aqKIIy1Eo9eJ25jNHI7d3/jE97YMQPlCuCx4SAHExl6S9tHYW32mRqQPGyggGG/lbnDmfwyALQg4
U+RnFv5AD9JC28qHcGj+6M6ffPeDCpg9snAIEOErIaV1Pft8mlGXUyYkSyLqZ3dgtd8wsDwIMCBc
XqDCkNM3pF06OFkEfGk9hlZmeREPXfVMi719vJgkE+R1gAoBR453VYJA5GjSSp06scIWwp64/9qN
bOjyToKqHyhnkB4DWQoKQtezNHd5jOafwg6tp0b96rL8kJHqYGlvt4/CAj8ixoEADqcBUyY8HMkO
NWkb14kT8jjUfoPHWTGP/G8//QEX0CmqNjzvlaMBa4JoCBH1suY+lDGSmBOsdTEYS8Oq/BfLgsGg
bo1CGh5ZOQExR8St1LFsw1yzvU+k3svgi+nC91H1QBUHyBHZG+yhPMLjuG1DAJt9/QAlpo3NKy6H
aw9BFNGwqVwdbe6AyF6vB1iGnAS9yW1oxwOgky9t8tJUj+6r8pVl8+H24q+sxpUtaY+VhRKTjsKW
UiGZlfhKvRcIKqYLLBOAPxAREsoS2uaomPbUzG1oqc9dY5zcrPdGRwONyZYu0NpYkLwGTw5g0qKn
UZo3nhcIYTgyWz9b+y5y7vZPFcIjXFwEjVRIlF9/PkLAqkRpJjIEXucc7Ga3nw7QzofvS0tRaTFA
XDTtwnJ+VFI/dzbgdGvbCu4t2nYQCSwTi4wZEJ/qsz5MzX+q6XsT/2H8V67+KMa/lrYlObSgXhTL
Dng9ys1wSMDFI27oD/601SvDDPbDLiQj8UrzoKan5ssENslWfbNzn+T3Zf7AftW1zyZ/oEFanNGr
i/gNLZu3123RiSz/FGlfVBUhna4YXTg5DDLfz73yY0p+pMpzlgvFB6sN5/hFTy63za48QTjAoKoA
jBRupUxMCkp2gxdZjGvoW/MDaARgBm4bWFtPkBKivoFNIwpO1zM8MtVQTJDdhY7THurkxAm/72fu
6+apIMmxcr/ftrc6IEvg0kH8IHpQru2pbp3kjUaakFrWC1doMLLptd9NvyFWC+EFshGgTRC34LWZ
YUzLWmcIv8AkoLA7ZQvdK/6/fLuijxOeGTxMJDsk18CcQU+gRJSHKn9qYjsYps+d+2Szl7Zuj/tn
DCA5YotamoAYXg+lZCbtIl1HYB/XxmE2K92Lp6GGsKWzRXUqFlsaFWgJRVMyUi1wOCVTFrUqOxmH
LhzAGPWtzMbmoMVvFR2MQK+jLVLwlTkUoDAdhS7U/eE0XA/MBkjCKUDjFSo1MJMJWMEfXP0Uz6CM
2x0xYe6wHd47RfAcSo50nDqx2c8iYRod8rb1e9fybi/SyqvhvpebUYZE5CFzOjQaTYp4ctqQVhQP
UxDzrU4nsaPktQHaBvsAG3opQU7SPB0rpRzCNiqO4L3znHR8Vvv01E/kJXOqT7ZR154aqRvbb21k
wO8BO/bOWCiPLEcfTNTrbhdmznj6rth7OSpwUhFCvXNU6mgHlYvd2jByc67GPsz+KvFR3UKzrtw3
iMRBfocYCmh8VboIdDWaoM0x9+FIDc/pvkHu2I8mbf/yixAKmU/gzEVP0vVW5mNLe4MhNZl81X7N
P/fuLaCK0YqLVwB9bguIuejcdBlKnWHfZ4/w6R6Rh9t41ZezdG1C8kq6qnFpg/se5JCDP1fuCbrg
n6CjtIE80MXtfr2JBUAaqRisNIJmGU3Z1aM5GXmThDltKoh/jT0Y4anpO3P37JDq3tS+RXUTNHp0
cLkdPdU0m35GSVr+ciGzcCSZPXgjaEfuaGf8BIsM+ECq0gy60o2OJDe3sFbLxxGcolhNgYdGhUp2
PyI9H8xpjpIwSYu7yOS+q92V83Tfu+O9DacdGMfbS71S8YBF3PGCfU6kEaWN1PV1TkDYmYZZrmq+
qWVepT95QctIkKpsODh5NHi6QowgdW3gjCLjN6/NER5I1h+GNuk23IPl6RcUeII70ET2d3GvKWmd
TqxX47Bs7iufZfe3x7vyeRf7GnQewHTCkZOGW5pzoqlxzsJ6+Jmj2/XX7c8vtzUurg+fl5wbkN+z
uGH4fJb4NCV+ag+BvXXDLB9NFKhQAkeTii1aUKUbBvump27TV2fVDKqSBWB4C6z01OobZ3Q5V9d2
pEfMHDNWKB3sOPw8MIhB/Lk9WSvfF2cTgFFwPCM8kcZB7CJH3ixLzu1v235EqHX78yvThMsLwbQL
4O6yU7dLnUHtUXJHrsz9bqvTMf2sxPwOr9ZuDxOdBEhCoO8fOxYSNtd3cVRn7pQUHQ0b5XPZHaP5
aKe7TwUospBSBrwJEAI0uV6b0CuDjAxx3DkaD+xXtQXTWVmJq89Lt7FZmnWlE3xeqd/cX6zdyJ2s
hDK4ZAT3nQOIrTh81z9/bmqgFdBJGabp65SjlKse6uyxog/u8CluDS/X1EPLfxF7qwS/9PhAMAD3
5Z0d1l5QJsSzPsy1k2WhBQrqmY1vINdtvXhwuZe1xpfSaILbm24lgBTJeKTjoTe4EkDqOmMF5NjT
EPKZ3tQ8zizzY3LqYyswx7fOPZrKJ2jCBYb+kINkvtS+EQI6YStAcTuZfL34dvsHLZdW9LlAKR0Z
HzRoynWbrAATzUz7DDLmxyY6RVtpq+WNd/196ZKowcFK1KzLwrb+kjWl13S1l21yL2+NQtpALLNI
Bl6KLIwS68Dqn9qmuMHGOEwpTByLyY6sqcnCyfV5dT/qd84W3HV1ECCDFEEowhD5EEcG8kcFn7Kw
/5O6R6JtJGJWR/Dh89IhbhD+khwkYiGyVD0w02CB3GKoWvDYg2tXQDJAz4gtBU9FWofBsvPIVsws
TKaHgTCvtY5F/4R/HfNUFlmQlb7TfTHnbyPd4rdcOcrgAxLN0vDjkHESw/+QmSktfbS4y7JQJ09W
dkzmwncQvKkv6PXZiEBWTQmvWiQoUF2TTJl6j/KkWWOhWBDRoMs8Sk8Z9Vi/uwZt4F7/ryHJXeh0
qy5NBkOm9sVln5r7/WffFp6CoBNHXkve0wPva73N389+lx2HjQ23Ok22geVAoxtSEuLvH1aEDy1a
wi2ehYrhQ5ddeTZ+Qqmx3FKeXNvXyEah7KKh6IIK27UZOzFrlpt4PKYxcEig9x4IK25P1OpI/mti
UUWvtELvbTsNo/KA1a70L27i9/SQbwbVS6cEK/7BkvSQp3SiQ2yTNCSa16bHvD9OEKXdq3grjulH
K9JVwFlTu2XvpiFIjIfBq7ZK6aujQOIGKQ5APokjLUmmuoOi2nEW0tk3kBMfvbK4t6oNB2514QHS
Q+IXoH00GF0vPLjFKyAeLKwKtMbt6Ksz3oPx7/bKr93JoCsUpP4AVcHUtQ3EO50xWawMIammJcd+
Czm8NlMfvy+NoeRoEZ21pgxn8mqBADhBGSFCv0ZGtlSx3tNyUqgLLlWkrpEpBwmnPF2sKGjiuFEV
pnnceM5gfs9jF/o5uq8ydHB01ckGci8z4ruStV5bm15jpIfG2dtgiM2HxlSoeuPKQZZXTvAmuZm5
dopSu04P3Dm6W77wyraAIwwGFqSp0WcrE71k2djVtVUUoZ6zZ0bp74y098WY7I5+AN1AuhC5NYHh
kL16vWiAKk8bmIl//7S28DQr++7q6+LvH+7OZOYcXaq8CGP9c+aEWy0RW5+XtrUxAjzFkcgPyfxG
Dnb+evvUrC0BWALgBsCjBD239OsH6LtFU9ukodXB1bgo1mVvF6/YRB8tSAOY0camN7WwYB4K8zC8
3R7AyrG8+rx0LLPeSJK2Br6U1KdmPLT9J9tKA17Z3m07K/kc9AUhlYk6B9DYcn6bt7NrZU2ahnb7
lI7xfamwYIDQeQLVrCJEy/2/sQc5FIFDMdChLD3JTQ89j9FI0rAuYg/Exg9O9qaPnxX7QNm9Pmxl
j9a2GU46VNGgYIO6hxT5plNWWOMcAy6bHqkHyMvt2VvbZsBBCAUrQI8WD0CkqX0x9jle/oIFpfvY
lF9m/XzbxtpOwAMmcl/CuZABtU3DTB6DOiVkTuszqDTT/gKQuJ9lSnDb0nI0gvMTWAXRly4wpddH
vjc5QRiD50zP+J1evna6BhGRv7eNLFfk2oi0ASabt5BthicDVLifGxez2so8bw1DCvjoSJXGHGEh
7wfkhF4I8e2KbeQ7toxIDobdNKVdRvD5DH6K2f1cPapbFOerJgASAlHDO8+r5IlpUzSDkgfL4SjH
eda8AXQjRN8dfWM5PhiRHLExIgx1LxgZ0rck/sPpRn57fRCIi8QRRBJNmqc5Na1aHTFPip75vKhB
mAJARLvl760kcMQ4/teO3ACAOKWDFAPc1vZb2nlmFpT13dge3ePg+M0b5Kj1rQ6AFXjPtUlpfSy9
nxPwMKRhUjZeOsVo+rnviycFWVVgJCrtmIOcO2t3XwfXVqUFM8ZhbocRVnvBtRiw6eTknrkf8oEk
HhqdQYAJNcmFdNnEWydqKwXTOUTeSJ+1+Pf+awDSpQTBpYBQyyVcxeRVFydKjtAs9jT6mcYbl9na
PYPKEx4ZIFaADJVWZ6YDEuxpXYQKe6BECdyyu7s9BHFTXbuzJu5IOEka6IhwO0sWRmfSZwi452HX
BrmZ+276xNqHOU18kuwfjChzIU+MUBzFLSlOLgp0kthsiMJIqw5G/OjM9sZgVqbryoI0GBLNU94q
sFA9c+PAnOPtuZIeMVSM0MSJWiOeFzSGLCB3hJTNnHI6v4y8SPyBWQenLJ4IS393xZYmi3TlLGyJ
oX7wXElVGgYlyLsobH5xjeau52No71Xq+B8zNkYjEutoyLs2o7CIG0lmzy/QXNMBa2/9fHRLr+bD
z91zh0gWNSegdgGPk/cZanraPNFJeTH0p5m9ZfzZaH826daBkVNnYkAuWpTBPAaKPAQV0vNv1G1W
d0OrvKiVjmhz9Gag4sj8WFqVZxbcT3utDDgfradYoc0Jdbnu4PbKVkZc8kj/8zMQ1KC6DkjYgqZR
GafKzItCeZk7DcX7Q1Qd+oR6Cj2joOexemNnruwWxFDApgt4hwv2jutlzCxbUTUdo07yh9R90Olr
t0WcuWFC1momdaJYQKwoL0x9VrJvun3XmPuyBP8zaf87ChlqmndFZ5l8UF7y/Digu2srt7k1BOnV
AeUFzizHLPVZBZ3nziNt7ulb4utrSw8hSIhMoT6BXJp0pEy1KpRCcelLa/yO3dzXyOehvdeURwJu
YTfaiVB5nzQwmSIThXcIHrbkipZprBsR0enLMH9PkO6q+Zb83zs08sMbsTAh+aKT0rNOT2EC2ioA
QxXG12woH4bUil+UnBWnZgKKL2srzj2oEnzWSZR5Yzf9NEYrUBgYoakRVglIuma32+lf/s9vQ1sO
+ueB7pTTINxImRlRSl/y+bFynuaxALfZVgC2cvEDy4LON6RgUX105ePFwZzRTKr7MkUv8/2FPhp8
Iw0C7DmOqDzJH2zIr2MfV4nZoFXzRR9d7WXKp8wve3Xy2UAir3H13CtG9hvQKnLsXWP4Vtl1dWhG
w7lHSpUFIMz4Hiep7gNFG6OF0nICrdFUNPpUtm/VJA36wurBddwYD3pasFOt6t19VPaKD9Qnj71W
d/o7NIJVCJlxxCFxpXaeq3a2Z+ZRfG8l6HutDWRqp6JHWQ+dgqc2ZzUAhQl6rK3kh9Pb2mHs+jIA
uZMdoBjp5bYxBE3nKoEpOjYiv9a8iqrhYNueO/UVeMLH2GMz8Qs1589ZGineFFWAQ/ISJ7SHEqCR
mLaX6VrjMc1gXtGN/GlIteJJH5zhpI6JepcSu4K8Dyn8qiPKJzScfatLB+LZlTsW3xqo2amQ/Mmr
II+0qfWaiSt39czaQ2+k1qHNYvYZysDGyUgs562IYuOOgG8rmLqkfRg4TR7Kys4/aZ3SPiguUu9q
kYCbwFGblzh2NF/rWeRPnZXeJYrzFQwoxgMdHGh36U75YM5NesqIxe+6QmUHEtfNM9q0tKAxEvtY
FaA4mBJC/YRauV/XJeazsNugVPASU+RPDtw2yuNgleqxdZQxmN1iDsYxGp6qNjYfEsNmftRp2WnU
KTuMWaffz7GtetBrJfdFPurBRMzYn9g4BiPvLC+Gx/fEJt5hgbrhibrQ3RjNwb5TZ7W7uIrCPGQV
6Qt3Unoc0Ej20oCHzQPrQ+LljNUeVlILTFVBidWizwZt80NDM+5xMLv6Wqyqr7cdB8lBFQccnSxC
7lh0bMCBuH7a/h9pX7bjts50+0QCNA+3Gmz3qLY76Qw3QrKTiCI1UQMl8enPUm/8Z9uyYKHz3ewB
DajMqVisWrVWbnu8zQAaisfMCkjihiyZ9iAtfRQJGLBypm1d3Su3BAzikCMbgpt0mZHUtC4FsKyz
Y5q5fq7IT6aiPkHB4s/tca2aAT4GOXfTxulcXBNqPVHAARM71k2O1nhN/9rrRrevdKs+/IUldNOg
FKpDasVaXHuDyllbTbodt7TzncTYeZOzG/jWvK06ScQf6NvA9XeFAQNKKxMddMBiNMkGDmFpMGhF
qInxjfb6l9tDWrtjZ+gfMAAAF11xc2auVSOiTJPYA4OiD5f9YObsSdGhTFq61Z5NLNTyLZTbqodG
lR9TOBM+LEPYOs96JvIuifXvbu2X0e0hbX19sUqN4clKqfB1u8oDndLQ6jfKoCsnaW5gRPfcjNW4
wnwBRpl70hqTWCvyexCV7MHvEZaehWcrgmMlszf23dqIQASF5ifwDHuoYF6eXNcZqBRlj0WSxe8e
ktENzf5iSMgtgboA9dFrDaFJsfVeGEMSlxD46Uz10akAoNV+cauLiOJtXNIrR9YFZRDKWIjtUBRZ
hFpjUia0qDQvBlVbqMjumVmoLcotasotM4twi9JB5JOQXiydONPBMzGAwGQrhb22Gc7HsghpusIY
3H6CEa2Iq+GuqH1jfKyHUN9qXFk7qmeGlo0BdU/lKFwYAk/94ByH6mQXqV8RA0ChP621gYHamLul
V5V2pzRZC+S0IbzPhkL3nT09JLgzbx/WVTOAuwK2gMIDqBEut3ab5giXIGsUTzKo6EthhIqy8Rha
c6cQM5zFBABwuqJTI0Nfm67UMRJ0QaKZ0K+re7eiga6dbo9lXull4IkOQgeav8A64/V4OZbE4qKs
ndSLFf2xG/5kCOeM7L5JIi9DzKlGDPob/5vFeehnuQ094bRPCCx6Ld/VyGo79XG0vvde5w/Vgego
3mjjhs3VbXg2ysXZtQfEzM0Em9wsAlaCu6x4s8E/1NfFrs15MIDT9PYoVxdwVuaeZUYAvVzsEVQH
0AhPSBIj0JMaC1OL+EPyjWb//IUdlGrBpQLgIipSl7M5iS5lheJ5sd7a4Sgtn9ffwaO1S7oNIMqa
P59vD+xGgD31ZYubpgimGCqk+epG9XU3yvotmrRlAvz9NefhagLeHi+tq72IqntuNGK048Y04pKb
+8K1P/FhxDJZp5ZOEVA4uV+2hPs8I3uPGr9uT+bKwQYofGZTs9GSAaLSy8lU2JBaWlbYsTY5rV+I
tAKbBB1ClytbzZUrHhim0Ck4i6Yirl3sSMZata+Qe4tt5YscDynULitmHzL9Z6/Ljb24NiwDWocz
Bgrmlv4KFcy2rlxix17fxq0KcI9hpOZOmCTd357Af1ukFv4EKwjkGiIz5JSX/sTweqZm1oAuMDep
jpPi9IE+JpqfpU3QuM+WEEE9nhSRB4Q3EbezSLFBb+ErTf27UEX1JQP2AHoEXaMdSq81fKAQGho0
mnnkLB0eEO2NO7WoWZjnbR+k+VBLH0FbF1hmZYX4Vb8npg1PSZX1b3mu1RGbSHk38L6+y0hu+63X
2HvbTL1HwhNkBS0BPgzLS4ifKSV/BpGs8aInpA/KtJgCO3MY8nbS2id6R+KkgkTJNHRppNekQZBW
iSgtpAhSkIWdiiax76CQY/uNaoqwrkjq21ZVBtLs5VNKh59lgV/gotvjfgAqLmhxV51Q9EkOA4Dg
9wayfAGUPqQ/pI23r7lqPHWidR+dwvsqjWTYjxUum9Si7oNbNmSPFvlq5mIeH9KcdYhK00H/QtOD
NHd08NVK4w8W0jOoHLl9GWWGIvA4dZ37mmkUQBU8+akK9XJQZqjx5JjTsYAQ+CctrfSHNrXUSFHQ
lEl1pvqkH427uk4psGcJRsQaQ96TkmMZ6ja/5wPmymGe94k1HdI/E+gU8zKpdxDmBVpR1Nod/gvi
WqxPg77O+jA3UEBjrZH6eM2BqMBtue+khu3Tjk+BMDs9zB0E8k4i+wAvG4jWVbQLNcnFn350lH2Z
ZHagGpl7X5DaehLcMu95kw/P9shIkHLDeeRNkweJSZUDE4P2Bvo/MFXqxgjuOeFqn8u8STac5Mo9
AxpRyFHM5C0QCFncpoPl1mbR2lacoOGtzD8r/W8x1mHCmF8PP2tAdzfO26L15v19fG5wcZkaxDIV
BaSssWjipvg2Gj/L5DkjB8sAuq7yW1UGYtrou1tzJ+c2F64L8VTq9qDHjwt5SEXYWL71QU7c92EB
+Wohzkajx1WjZ0Z7sEVZiYOopAsFXshJveGp1gaBvisIcACVNq/WpatnqW7I0R6dWBi/tMSIHFn4
k91vrc/KrQmCBnCroboChMpyQ4x6j+sOvUExKy1ll4i6OoBKlYAMr/o59r354CWG8SU30cww2Z4e
WIPahHlDyx0aQWtI2TvtkRad+/FAeeaNmGsxAKxfCZBYA9PzMcH8Wq5fqSLgcNObTcirU+ygfxK5
U5S1l5hS4MnzcmTz2LnzB93KKdSqbBoZrMr+4oJDtzOAJSAlmUWlLxdT6XOFpsDlxCn/I6A434Xe
Ftna2kKem1iEBnWdd8bowQQIN9zcz8Yt2Pe84a4uThRi8Z4AwhDn63IMA036PLNzK1bz6ps9APSZ
VMAwJpn6ZjUtonKahredh7nmrUCEOmvPIzGArppLkymyyYxI6capS3lIBjns0Kr2Re1zwBkz51c7
VUWY6IUTuXwAHxWHll1XApsgMr0CZZ+ZPtu9Vfioc9BAZlW2S6dWfcJlbKPqpY+RmJi3Kwqm3iku
RaMmb5Cmp3aFHKYHlcKs0O6q2qQ+0pX2Q2q39t7L0Mw74lZ6yySpI1tR+p2ZHtSis6SfIs2LrsAK
/4+3EPKibDx2dCzukE0dkZUczQi3iroTqiNDk7gKrgGBy7gdobPZGFvOd2P6lngNe9SNKU80N3YG
K6RD8mUAngFwitQHbnjfTBD2KbMPgnb+9YxgypjV3yD2tqT3qYzKBp7BhFGo2k919WZz+1NKPWfj
SK3td7TY/387i3eFl6p8LKXlxgPe6xPAJ6bc6mpZeSJB+fc/E4vtp3u5m5XIgsZt/aZDxtyCbzBf
CeKx2/t81Q/9Z+e9ffXswel0U1qaDYaS8rfe1hCdfK7Ey20b7zH08vieDWb5dOCmNuUIPt24Bom7
lYFu3VbAUtWC1yT7xSBUhdFyn3LzwIzsiVLVt6ouBCp6IwJZHyzuBaAVoOC3jL+VtpzwEmzdWCh5
oNRaUNA2BJI42hjvWuBhoXl2hiQCo7JEJVojKVmuDG6ssiRMSn6fV5YvNPOAVuBvjWX+6uh0qORw
58hsIzeyNkREBYgOkP5FVnuxbzq1NESd5/N6BooamNibp9ujW7cwN8KAXmAmQLp0jHpTyQLCKm5s
l8/qUGAO0Sm7weC0dsAQe6C1HEHIrJN2aUNNOlUguHXiJvGJ2HXpxiwtm47fPcW5gcUJthSvbtxu
QhaRP1PlW+H26CE4WM6jyp7dJOqRgxu8w9ALv7ee+vppZJ3fb7WfLhFmV79isVi8UJRslBimWjyr
I/UpcQPFjFj1w+7doCS/tWQvyJ/b67cxt8s+MzbqjdbgFoidooqH3H5r8y3RrvWBof9jxjKhPWP5
qAb21xQ6OChiOrKYg68cbVMsMKs6tprkq5XlP/Dufu2a5B+qu79uj+99iy+9zVw6guzFnFtfnnLi
qElraRXi497gatA5OdTcZNLeub3ZH2xeZ4HtpuXnPJuSuCV4tPayKyNb7ZBCTNIS7CnKPy1IIQMA
UkSYpQk5aEJHI4EchzCfnCKqPf3HNDU2CsmeF/WeTX3CVfVN2BYALVTJd2xyR7+pEwvZ48KZwttj
fG8Aux7jzLsJLXHzirYE2lhALRHHiXUGR9n/sUEm+igGWz84eq3tKlqwoAc7cMBlhdi9a9xdXegV
HtuTh/2sFEcHKat9QXpxHHhio4IpHeWbytDdSNteaYNp5n1DCSE5pAiP4Ehs9X5Ew8BeQ7ohgPyS
EgDRwO/xSjcfvQJU3xSNey9J0ldRrXDjkVuopOb2xN+8LbmL9wtjOXw0PIMaFwwRKNstDk7adRbr
8xZp0hIJCe79bCbtq4SAR9FVJ6djKFAmR9XtYoRbR01pAEsznj1Npr6eS+RBjK+Fyu5AOiB8bvJH
4v4hIht9xdg6CWuHDVRn0GuFfgbaHxeOzLa7nloWsuHKtFPNl8k93t4I740Oy5kAegy1JDyUUE4y
Fp6y1upOJ5iJskAeKBiAFTXvkCRg5qtphPybWu1qw++yANh4udVWvTa6c+Pz38+CBzjQqamNzotp
JflPj3f5jlP3g9oK/3pJJIvxwsAL5oq3fqRdKxsEcXEmAY60+sg2DrdncfVKO7OwGEfWmeVkaXjx
qX0WFqwNlSL3nXIDKr02WzPnJDYuKJquoDIWIQpogXQndmv+SS+qewj9bphYd7z/2Vg+9upB05uy
t5y4ArVQ3tvICNvyt1t3YAhnIjY1Go2jcl+KMpIk+3Z7Gtdi1rMBLqU8zM70CgpHGY9m6qfGV8c+
VkhPlulGjmXLjn657SQHWlLLMUjuBoL4Tvdc8VDfEvxde3POIATkP/AORIPppRWnJUqu8NKN+7dK
AkWEyj33DasMtwQB1vfFf4bm4Z6dIlpbtuiHwo2lGRgzk3t0e1m2vr/wQaSxW5F1+P7XfqpmENFG
Hmft++iCm6nHkMu4IrVKXOloNqtcsNUnvV943XOnsL+I3NGmMIv5gXziCkGhmSMxUoYTWkJ0uzil
X7tyI6xdHYUGPDloSVEuX6YYlJqkxBaGAyiI7tuVKHxF6FuMVqtGUL1550QHFeIiUQJcUYuASYMR
UR6k0e08O/z4YoO2dZYuABT7mqcDrGJ6Ae2huE6rndH+SFJ3Y7nXzsUck8/Yozk9srh7Va5CsbEi
XpyqB0//ibdIRNm92cgDSzfc2ZpfPjP17u3OTgaZDIWhhodacvqkgY677f3OeP2LCUMNElxW801z
Fap6auWWFfNiR51eUFB+mTpn45JeXXUQYCCbCXj3FTrGa+0p1SzhxkRFcrPx5aZaxZaFhUdkVDp5
k+LBWRcQuvT/AkMNAhNUHkG8BSjpEuRJZD+wIkEuDMmqUfxusoPO97eXYXVXgdsWbWng2r9C4CS1
Nmh2kcAEV2nAcg/3xpCroVZUatA0PdgwdLYldrW6v8BKgoominFXkkHC6tLSAGF8zCbhC+uhEg+j
u/HcWkuEncdIi2ukMN0KWEoEaBYx/V46vta/ePJQ5s8atX2PbGzn1QhgZqhwcDrxBlq+fgY8rDh6
FPA8T3SOeB+I39kRhcQCnUjDGs1387Z9KD3Z7jWdu3eIhJtPH1/M89+wuNGQqm3dTPRubHUCgC1J
EGV7uKp1nzP9mFt8w+mtrSNYr7A1NSRbrrpABYh/oSiCpIfJ26ik3M+SJGzSacPzrc8tqrfAXaK7
FVnGy5u6g3aLLhLYGdPyGWQt6DhtqofOM3JfGOSlr5wfVTV+7xIrMNtiY1LXzvhMrvJ/xhdnXO0g
U1F5GUCE0n2iDb3zaLERWK21iKC0DwJl4AaBiVwCPBk3lZI1jh1b6otXVqFM7ofxqMuYVai7FpHe
D1Gie4Fmp/tO2yJmXYvr8GAHOyZSV4CYLqbXc7sWiVVYB4x6Z8jij+M1O2klYZHzrZTkWoru3NZi
NpkN0qBKeIBTgBsKhWh136XmJ72Un7qOEjAkVKjo9jtnVPeyQ1R2+4CsrSUkA9H+8j7WZRwA6EvS
6VSxYzI+tJ+NbuPe3Pr8YnBqAm1RSvB5UMj4Owv/uP3zr8+bjrIIiKlRdUOlbFkbQaUCGf1xwCuj
/lV2QzAWB0v5fdvG9RhgA889tPbhSrhKATaThfQcgPMx86l1B27e25+/3muXn18kAO1Jr1Lm4fNQ
pftW6t1zyqtHBRA/btd3t02tjgTPV6y3/g6SvPQa1JA6qGQnO5ZAcYEaw2e/bhu4vjsxFoieIDoG
WgYPzEsDCmiprNLsAZcBZSOBs5XfRzz6Rf1guFuudnUwZ7YW88YrmVGRAgKul+kM0g+tLcKS6wvz
cjSL+JK0TTcSG6Oh7ZE4YQny2hY5K9SF7f73Zq5+bTxI0qOHBSkU9CQtfI7MnY44I7VjQTVwb3p7
OXy6vToQXcH8X+Zo0NkPJg9cD/+ypV6uT6ogF9iZU/piVyp3IM1llIdCr/uww23dBqPVW3ep4cqo
0Ifm0+AIElJAuO/qFk16Aq2bL6PCrTuV58VLWdZkl7rM/EIzOr5WZTft4cEGELsp1gnRDDsILckP
tWGDaFSif4KrLYglMvRy+AlyaRFTNR4xFH5e27LFGiYE3KIjSR55x8W+cnJxyEs9D10b/PlGS9yo
bB26MwQbfKkycs9yBnVkZ+zZPXXEt6ax/ziw/tBqufrS2Q3bFTrzIqDMv0mudvsmpwLswKx+VHpT
7kDMZT70aHwXfsIFclOimuJ8tNPYKloWSGArAw7Jqp1F6M8RhGi+UxEtSGujD02eKM/eVA6PzMtY
hBS+AECHgSZ1ABWlzIYqtEGt+2pQM/d5rlZBNfaJr2eERF5Cjd2E9Ogp6UkREMGct0Sxq11Cu+Jg
CkvZV0CvPtSc2gGQufodd8yvNYo5QE+5pj9VMj0itywCJQWiSmuBAXUbrXhQuPozHSB/V7YKKnS9
/A1estt7aO2Eg9dxhnKDcBNu93IHOR04qMxBS18SYYH1lT2gyROtP+Znd2r3pSY27o81/w4ABG4o
YAaQr1okFTun1axBs9IXh5BdoZS7pE0fcmcLeLpqBu3n6AEFcPKqEzTtwOCkSjt9MUetB0cUecTi
x0P/ccAMkhMgikLPK0aEYufl7AnI1RlOhUa4yq3+Ma2u8Dst2Qid1vwIyJtgBYJqOOuLFWo6vVB7
r1VifUJp06B+k2+kQBZ7AOhEvL7w7Ab5Oqp7V82TZdOWeqO3+atHPxvGKym+evmrnYXJVi/3Yiiz
IfQJw1XBjgrVg0X0YEFWDUX7rnhFmQDoJcV3nOj2dl6zANLwuTaKCxGR+2JBTGASetMtX+MqV1By
3gokt76/uBChd2Wi+zIpX00ZmcOhHDYQQlvfX1yCkJ0b0OGK36+PBzbuthJ2i3MxLwAo9rGXDITg
gHkt9hLX8ATmRZW/UvcHR77AolA5y8zww4twbmXJzdeWY9kUWp2/Kp5f/WN/+d++vjhzzGzdqrDL
/LV3QzlGH22I/neO5lZiAPPBwbaMeQQfsL64Kl4l0h00nD7YxnD1/cUSG1rSsdwi+atjRo0AP0uA
itrtKVpd5rMhLJZ5lArYq0Fy/6qbO4+EmbvXtrBfiyh3OYplhwkV+YgLHaNgriN+TdQ0TiafpsBq
6yQCSkIebg9pEbv9aw8v4zmQUq/rvqNpKYqEouerBRwpWKDCdNxX1u/WYn5pfG3k1r14fRABslAN
PM9QYbtO4DA9KWgCuuvXRvmRtYNvdhvvxC0D89/PMpB9T3JDrzm2WXO0+R0fdrcnbOv78x45+z5K
g2k1jTjqiTzI8m5Te+d6j11O0MLTVinlsvcwQWkR1kYovOe8Dz88BPjwmefaMoB30RfOtkyswUAD
uHUCDyNUYapi45isTBHkqvG+QZUTfDXL5KND0qpIi9Q+6c1zfbC3hM+vr1Xv/PPLipms68YsGWLn
qqmfXVP57Tn0HoFYCIapvSvoxmxdn8i5PW7OAiNDB72lxaHPQaqBYCeZTnlIfiKUF2UweRs2VmYM
Epmz0OTcaYCs9uWmKjKkT1tLqCdWv4xjZGxppmx9fxEe8iZz9FzB94lxqrsX3dhY8XkOzt5LcB1o
dEH5AtrYAK8jv3D5+y06M+TktjiV1dFQ0+ZuzJrn1rN+IyP3h4/NfW925H4zdXq1NHi5gSYC6Sds
NVTUF0tDNKFMkuj9CUAQvzJ9C63/qvOWil+3D8yqHQj0oI4FSMDV8BqjHxVXhWJ2BqXsVoQFD2uz
9o+3rVydfIwCeRN9JmxHXmDJK5qMvcMLWkHEpNyDRRgvaaPe3TZxtQ9gYhYwR5oZ7XjXGjO61hNt
5O2JKa4M0LcwEW/a2AurNoDCBoACuF/QCl7uBSrc3HYHE2pQyb7oDm8fHgFkjw2kcgEKnBk9L7/u
tnVNlamYTlDzFruUR//T55fEMIoQos0lPj+4j9q+px8NQzXkD//79UtSGFomht0IfL5TdmlkmR9f
Xnx+RnEhp47HwGLq87yGwJ2tTyfxqFUHsYXBW9mgF59fRIi5bicicfD5iUWu+2TSp0z5+OZByQ0Q
ezSsoctwWQuxlQxKvxVXT1mb+MX95G1JpK2MYW7FQycqCGauYVhdNer1MBEV4seJnyqGPxY8EMMW
SHflEMyZQ8S6syDJVY3S8iCCgfOsngo7rMfQ3VJmXBvG+fdn+2dRyChUrwb7hXpq1bjIXspqJ7ON
yNCbL50Lp46AENDueR3AZnslUFtR6kLt2pAnWy/Jk6VJioZqpJkSIO0IfC2Sfa27N93+K+6W4RfX
JUUwMTM0+AwkJ6dMycrANJlmRlXqEMjPu8z32pbeUZLmAZSIymfSkuwXXq3e6DNTHZSdPngy7J3B
vgdIQexQgSr3oFobA2Oq8u9QVs/jrBzqEfJi6Fl3Rq/1W0VJA8jaV6/M0NvuvrDq0HN42BkTtwJb
HdwidMoJTaStOkV0SpUj3srGrs81sresKg9rdUAS1gAb/Y6kWfpTH8lwTNDFq7Ri9C3o2fhURZoo
qlsHyl/gflG1MT9ID2l139CRh4TYseJ3jezqoFFM5wtzm3LfEdocGka7oCF5e6yrSf5KTUM8VAQC
4qxAK5ibaSRwlVbdSeE1PlTn7C+FS9OgyavWdwtN7Ghhtn4Hvcd/1MFxdkVlm6fRqOXga6mVBNNU
IY3sSe0f5rojDep84kf4fhWNI3YzoeUibb1PAx3pjjvpz85M3C2MxOpmhFQH2j8N3JDL5k9dr1MO
3LQEdXiUDUiM+rzY4EZYNQGMBBp2UYO5QuURqySmxqUEs+Me0y/YIdtqblq55HW0qsAvqEigARZz
eaRSqG3WBrPkyTLtQGt2THm29GM5bnGPrbmGczvz7zg7umiqrCQDS91Jg+D5L/nBQhV8DarxuB5R
TUanGXBrl5/PKgqeYqWB3CxqyXkIvZAP35AX31+Eqnx0O7ie1jmxIgL6xx/zrV7zJUXXPATQEbug
10OKf2ZavRzC2BGdMJsmpxH4zx8tS5Jj4To/cl0xvhSCsIAZlQ5FXZDigkNJkbtZN8/3qP6QoDdW
6GqAHrvfjaW86pP76fbwrzciAlz8QCR14dzxcL78bY3Mza4WmXkyTILe0Z2ZRYn9z20b1zvk0sbS
uQ89Wj2RPz5pWeg9ky1syOrnZ1EgJPRc016K2rtGbaDm7RgnG7jCNqggq/MXvx8ER3jSzJxDy0tc
Maum7FK4qRRBsquferoR51wfVUzQmYHFERJQ2k210TJP0vqdu4bf0BQ4BQiubqU9Vw1Ba0pHux96
h5Y+QZgQFswTbp6Y+zqMeyP5PE1fXZ1unKm1TYWdDgj8HDJc8cbbIteHAbmeUwXeWtLcU+gb0ebz
7VW5ejbjpQ8RZ6w6QLm42BenijPC+qYZjZMcjVA6hV+Nz9y80/rPlP2+bWpth4GyElQfkA8C2fci
Dm0rdejUftBOBv80Ki9if/vzSzA5HAQwxfguwDKITvAOuDyEuT5mmpYI7dTno+9Nfxgf9qCvDQi7
99xfentP+eOgpoHSOlFdP4zdZ2iF+txuIlmetPJ56J5L/o8h95xsBPhrK/nfL8NNcvnLZNu7IDDE
yDP6wiXo5dAtvvFMXJvcWVEcFXaElugbujSR2yMt6NDoJ1U7qNOD3MifveczLsM+BPnAc80+eMaV
LIagqr2qI3zDnjfUwKlcH6XFYOSf0GMPjoJAn/KQK0+OuyN6Gophl9fuTst+JxlIlqvvVXnQm4Oy
9fS4HjQE6CHAiQBgpk1b1rccW7p2i8TDUaVN4CO62nh3XB/0y+/P9s8u5VoTGW0pvj/xP4PhRKbe
RVN+h2rlhqGtgSxXjyeGWQ8wZCAME3rAQI9w+3SsDmUOlLA9IIOyXD8yU4unEKw+mmb1Qvn02tU1
CCO678241b25ZmrWe4Z3hGIB3NflrPVINCQZmlaOgwBRQZfu22bma/TA+aWnn28P6/pk6ajZ/mdr
EXdUCbMcmsMW6b4aOM1D+lBvQfHWFgeR38xzMwtJLDMwzBsGMwF74ZE7Anyqna9urM3aIDy8OoEr
QTsBJB4uJ6wktMihFW4diTn6Krx8nQwRDs/tqVodBoR2gJBAxAyBzksrCgh7JQNw8+ih6q/6YCT5
m2HM1whKwAD7LDOwIANqE6uTGEYPwkShhoy2n3pl3DgrSwYd+Hl0K57ZWewvRxfgBYGjOmZuEhSz
elehRQZ/7SEBnkdC9MGkghWi+Gq4bx+eQswbMKaIPxEiLRfK0yixNGGrR46+CMX3tN3t769shIvv
L/wNSbvR5iO+r/SB4YUmC7Ivty2snM0LC/MvOPNoTga8BVA/6nFodpr7LYOG0D90Sz9uZae9MxTg
tlChJrB0AAJvGdXtB/WIvracxFuyzmuzhBclNgFOpYNo9XIMSmpz0htCPXoGD7iIaOKiZy26PVFX
FTAUQM6NLDKKyVArnZpgDJlEI2HyM5+qwLFfNL6j2aHlG8uyMaTl0WkaR2hqNWJZMh47pf3DHfi9
25CNQc2X9OUlfjGoZWMPGh2htzVhUFI8GMk+a09q9qQDWexWW6muVVOAfoKrHIT4V1h5qStaanRM
Pdrsz1R8kXoRDqPYZ+mprPONnNTapkYY/q4fNvepzn8/29RQxATHECnVIzrPwlL9kcxhCW4c7cft
PbFuZ24lAvknsgGLjecUblmrdqce83SvORlo8SJiAqP067aZ1c3w3rH0r5nF1pvMSe91QGiPfUqC
QslaH7QqPlBDG8NZszMrI9i4dBCQX5VndJPaKc+0o+MeUj2spe99+vhIzi3Mv+BsYSzoY2vI5WnH
Dvy6XnloE+hgbIxizdmc21gsfgkAfFlI2GCmj/7cYovccXWW8LRHgQTZzqtXSzohowognnaU5g8z
f0QU44mN/bs6BCBk59QM3t7vSrBn01SkQ+UJUmrHOkf7wsFFZu/2OmwZWOwovVSZVXStdhysL/2u
2+ryv9ZGh7MEw9D/DWBJPmHmdsP1nmOd2/KBo37c9UjHGc7w1eHiYLuQpZUlwIndl6J3QqqQEOFQ
pGYkqG0WMRPigqz0AkLHkBhI0bZZmANm+BeTgCeShRQN5nhZf54GmTVW7WlHQSI3DSFr9T99f+nD
03LuZwRp+DHT9jS741sedXURgZEBoh+p96saF6oSeSoSHb/f/ux2nz7f/vVrvm1mBESUOydsl+9H
W3r51JSpPl+qd3L0wNS07wcSDYMIb1tau1nR+ed5c7uKA4bjS6ego3XOSFsV3nqid45XRFpp3U2m
Cy5lpfenEZq8QGnetrk6ujObi5DRKtw2mxhsokDmK96dLMGxBy625vdtO6vO4syOfjk2mtjFlHOp
HqfyTVGfLet7mv7FS845n7/Fa0FoLcjjEtjAi/ypH6anXkNRrEbNJck2lmpJ+DKH2he25j157plY
7ySTmNQjWOjD0oor9ujwKLO90J3qSFa1j2pCWDZfq/GtVhEXvd6ez7V1A9Ec4gc8TZHRWdy4YEGR
BuEG5tNCTjcGmanq+oLub1tZ25EWCCqR4QBYwV76X7NqLVSlMMqBPDEaN92TIj615BMdq0htN0K9
d/KiZRB2bm3hjCk3knEcYA1CoveW9KIMXL6jyQPEMJGm1ndAVB+qrA7dpglUFz0AYx52HHxQhhb2
hfyWNm7Qcb7hHpdNUe9rffa7lk58qtOOGPNaO5AO8bzfRnLHHGQ+el/ND4R5voqm82RL+nd1hf+b
+yWml7h6liUcJ1M3p7Am5ps9KGGdtWDf2OJw2DK1OJwdALF2znBwumlXDi9ggq74wdhST129DM/n
cXE+h3KS3HDxPEkU9kS1cZege78uqke0VaNrGyK3KUQBs+lklfmuy8uXdrTvJw5RdVrsaIraIJSp
KGGhkeY+pWMT8CLdiDjW3tDgC0VRCChn0Hm481ydHewhq72WevOWz++r6uDYyk4z7/rmcWpAflkk
4A1F7Flyf0QJ9PZpW7vHzk3PL4cz0y7rMxvbXz02bYTOAyW6/fnVwwxs/XumEqiZhauHlkSh4DkA
l5X/8RCkF0XvZ+BlG7vvxviDkC1syIo9YHxxJSGSnllqFjPJmABa3KN4KCYg/Nmpf+pxP6HpQfuU
boEMZ8+w8Bx4TIGMypu75219/ilnM0dypno2KTBz9vSncaVP7cYv3ezkJiroT0URAqq5G0FRcntK
V2412MXwcBustEva9UCapCDqUaR7G8RfJDDYxqqtbIoLE4uziWSSsHoTQ1MGkKDyL0DWfXzbXVhY
HMtMFY3DCqyTY0++p0KbuxL/o4nFbZmXyjDoE0wk7LVt77MPo2Q1KAABPIldjQOEnrrL9dfTNM0L
muNNTfVQyAiYmPDjK/1O5Y0gcGYfmHfC2Q7rhEV65hnyCGLq72zIQ6ADf5ebCL21DeWC0wybCv+6
SnjShqBVhznyqHj3nr3nSuZLaDDeHsuKuwd14H9GFqsBnmMDjwCMxXVqH7ITYJn0R+2RZRtbd2sw
iznLy6GkHjMxGDMibeAVkJTcMLGSTJmJIFAHBEJ6rgVeLgvUkswKpCzymGp303iPkEu8DdaHwRQ6
Hp/vhZS5iL2kOCJNZxNHqPI4afum2QOpUm8BDdfiSbBNQILXmVsc0ZxyORCqGi2uo2k6Ul3/f5xd
2XLcuJL9IkZwA5dXsjatJcqWZOuF4fZCEiRBcF++fg7cc6+rUJzCyNER/aIws7AlEpknzznEehJk
eX9Euw1iOnc7VMCbG+a+bPtfaNW9c6kdDk0ZdpZqyVa8DX4GarfIS0GmSi7X6/6geXZtzREaxEAq
hk6z8MN778yAtPdSwx4AOXbnyAYGudhy+5+20IOy+VizkgjZfGAHBYMwygYX4BR0c/EB1Yk5WroQ
pYlc4Q3WooTfgkRIrQlaWJn8E8W1DnQb2oxQZggLlx5qCwpU7l1uaTsojwaz8ejERdCQJ939fn0G
V7cKKHuwSFggUZ8+3yqMM7PNl9yKnKK1wsw0bhswHwQEjGHB3OQvOvG2ieHcFAQRVQse12V6XPzx
NbdTxSyvOBKIG9gALaA+jiteOn19DG7wnOhW1Dq7zvvucnTmljtLUWFdOeMoagiuYjS5AUsjhUUD
QJRLnRtWRIv7sms2zZwF7fSLVX6Iotb1yV0dETiR8VK1HSScpCeIWZRgde0tO/LG4xKDpPBYGACq
gff843YAOAUsA0X/lZRFY9ppUUywQ9utTW7bKrD6AH0liuO2dp5P7Mj43HY2C3dAL1c0eo9uVgd9
Hl0fiMqAdPOiFgD4igUDen4L7dVC1U0gEzb8PsmQ9nMFgBnbXV79bAQxcV3pdlSZhb5vSd8E3Ogz
CP145b2VIGUVozt4XzvVN7MdjQCvWB62KPWCeWRQYd7E0ZLiTHgU0GWZFq5oZIfPj15JYqtKtZFE
VXdfm4ea3RsqZoN1E7j+RU0Vor+Sg+y7LkFRmJPIafm3wk7uPR+k4T7Z/sW6Adb7HzOSExnzJF06
HWYyu90a3riZ/iK1irn6Y0EctZOIqcy8LnOcikQF/TxtJ/PT9QGsvC58JOXAA4O64+U7LTPA7sa4
YUdQzCPxnZ0hXtrR/M7TQyXaYXVNTmxJHmhuJ9xauC8j1psB2LE9DsitKnu1epJOjEh7q++bmba/
jXThT/3jQHEANdF0QhwkQ0Tsd74aDkXtcchSOBystVVp96Y731xfkTXfeWpCGoA7QqZBqzOc1LTy
7tDm24aOBqHVlkFXkNts2n3cnovqgwO0NfJTunT7AE7TOr3OYK+zN15bBpbdQ90H4oYfb0PAhBng
AxN1VZBQSk7OhYIi6HS5HWn1gdPD4fo41hYeVxtuAjzDjAv4Zm45EAs2ErhQ6KB8K1U85Wub9/Tz
0jlkVe/MmViWwd6SPOyae89WoLhWnt+IW/+MQNpcXlLG41BiBAnbA7pfMRQrDkzbev/wKpgcxd2p
GpC0zzRSlglvYM3iHpLxj6NhAHe1v74o4iOyp3eBGXN9F1IJAOycnxeQhNkdA8lClOWfBi0PSnQp
JwRccK/ce4LSpmJMa2dHIAMEfwaUg2WEXkW9xtc59jJ6VdAN8OoM2iYbqZoqUSzF5bj+GJImLwbd
TVGbMDSjLfC2pdOxT30tyNPitURiBVpH6Oy/PpWr+9sGqRoOjvhPOqeV3448hxJENE1PXgrlKEXM
tv59MIGjCQY9PDKoogLfM6S4Fzsi6Z4XgT9ur//+tf0GfjN4AFPscbkAhDp+7UH91IwsCCSwHaoj
eaF4Ya4t/6kJ6YwW6TgW6EYyo3QICTRezdsqDXMVr+HaREHCHnon6AgArFUM9ORG7iHc0jimaUZ5
BwHQzLCW0O9qFWZrbYd5eHGBORFxG14p51b0jFvW1GZm5BnWNlucG7/wN9as4bmagvTKVemGrY4K
2E50TBrINMpUTWOcgOLEQH2OgPLkbVA99VaXxgIjoA0gAFCCkm8zm8ZfZgOkbu6cxK9uOUGWt2pK
qOLOthb60Lr6i+sA2QYkMn3i2RctXeOiVeD2b02U1e9d/khUx3F1OwssmuOLFl0i5vNkFzTohGJd
qYOlDgqtdQoB0J+Cp+/6mVmdNXhNPKJ04ALlvEzj9qbGQNYduZwEYEDZWLG+s3Ow7SiKM2uGkH1F
tt5GKhTh0flo2sHxZy/D6veDUYQ5yV/M0WwD0wD0ycqNLrw+rrXNfWpOOkIdIQ4te2GOfE29l6Lc
xcWODS+W/+W6obVVwjMUxLwAiiIqlEIOA4+A3PI11LT7L+74Hi+7JlMomq5P3R8T5vnU1SZaUZYB
JtzmJvO3fLmx2xsj218fyFpscDoQyR0YrPWgm4oZA955mXbJHViaRnefxYH1CxyGf2EMmxrkSSjU
IxN8PiTOIRgFRlUzKutuvtGhp/OJ6q2LBwK0ZkBSjrJNXY8OGLBdSHDE8eQqfsDqnIKvA5EDarPg
fjn/AbXn5XHqlWZkJP1D3eT/TG2MUhESiMEQqzbj6h45MSZ+zMlJTmogZ2etgOdrts0PRg+VKnYU
p0eOFkQfN25+5KPR1HhuoSTFUvnCtw7kOcsenUrxZFgfwZ/vSyMocpCElzo1I2TYgtb80bDD/BdQ
K4Ttf2xIe6Kc6dL6A2y08TKBimx5w843g6wa3q5vPtVgpNBq6JOeGg7OE/BAe2SMA1uDtoKm2GGq
JZEC0zqd6MRtWIF/zyBu5B5i5v2NU7V8keLA/y4g8eUwW3xAuwo21iZ5gMhK8zCpSDVWZ+vEhjRb
btxwTfOJAO28p9OuMw798OsvFgTEKcCmif9kts3CZ0luVJgqs7hl8dcKUjH6GCtuutVxnBiRvCjv
zMLorBjjgHZX4wd02kJJQnHtrC76iRHJidK+zkqLwIipPQnyjo9nByyBJYFGnUhqXcjIotF3oNMI
1cAWWpzNt1FXBR2XA7DAnw6MGfBlInct/n7iqhbdBMJAQw53ulu4EzAIkVxf6zUDKDGjCgT0KShU
pGMRG/PUaDnBI4DqW2/Kw3RRPHIvXTtKy2jSAtELqGCg63s+hHqaFvA2IhFp8Tm5Bx3eC/ryAQMr
qmcffNHXhyOc0rnjRcoTlXpI+yJbAzKVc2NJPOZO3pd2VHebJf/aLHAkoZ68g7XluqG1ecNJhg0A
OZGsE9v7ZGHaBowWWdPZUfwAsEXMFA5+/fPAh0JJybrkLZ46E7p8FG8zPb8D4XzWfvqLny8qgEjQ
YPXlWkjDhphAvN6O2jkshn1nKtLbl6cb84LqImo8oofVlsKwFDrfHvVTEtUuCmIHaMCgbfLDQ/it
JY73BbEuqWahA+bzGp3JkVFOxmee+eO7NqUqNtjfzy5pRyE6BpmtaKZBYCIdEJ8Zntd1sxFpkw8U
ahOAderbNLmIS15rYgfeVO6b7LadIGuOojP/UfSKA7SyFwxgNEW9CB09nvxQA/kMT6BXqke72Nb3
VWbur0/kygE9/b5ck1vAXtnrJvDOszHvkrbdTiwNzEbbxiqd17WRIFcHtntBIYnswvmhIXxptIrh
7rLbefvY19P2+khWvm+CaBvXLzRDHQSy5983bEarbESFT/O+DlGvwg6ufh6HHlsadf4LvCxoNkrD
BpIm8gAzHl/tj0dcqB7/+f5F0SkpmOs0ngXU4K+5ugdYMPAnxWKvjQEXCugu8UpG1kxagoawDB1H
oxXlOJPZe2urXrCXJx+lRlTCATyHX8HxP18DvZusruN0iCB1VQITk0HDevPRZYYJ5OMFpzskOeTX
SpLGxcBtUGcU9CVOadh2igDo8kTAAGYIJFmo0+qyd3R7MPJDLHmIrKLa4ZIK62rTarvCU2TgVHbE
308uEQ4IvZFPsAPV6KDRNhaImGJyKJUdbquLgn4M4BOQ67to/O4MswTfnzmgn4Vtmk7/PvRuYDnp
9+sLozIjNt/JeExkK2dCjSFinb2zmvym4NU/nlV8u25mbdrA/4HiOfonIAYvbTGD4e2/8L6PKI1c
KwPuqgQT+Lxpm48jy/EURHAkWP2RK5GrP+g97JzOtbqIOHtGngb/4CRd4OWfx+TbTD+cuhDGwLJP
kDkXejnns9eSLkdyUOuiejmkbgS+ZqtVXCVrC4QzDwyED/DPBfAAjYhm0dd5H6XUDrj+LIr0Ht9e
X551I+DVcH1wqOgyyVzbZ1UODrcuQmLJhsCsERBP4QHWTDgIjBB644mKDNb5VOmpNqSajf1c8M8d
SmVMP9qq4tXaLvOAKsIDiFiCku3cBm16owAH8ghvnN+63H70K7LjQ7PhxFNEe5dRKyJICKigiIF8
wUWuNINmNVIzxRR5Sx+45c2YbcHzu7HGz7RRJbPXpu7UlvR+jBu/GwH5nCJ7fPG816YCpUX2+foO
WJ86scmQ+L1k12rS3JziGlOXTO9GtpvoLV9CT5UwV1kRfz/xNsRImEE7WLG1aW9AUl10+rjmo94q
gDTCbZ2HgFge7DNw5aEWfMFUMCa9nzZWO0XI+gcL8lLFrLiVVxflxIK0KGTifk79Zooa6/tU3cYU
kH0VrmAFe2UDoWNBBwVROQgNpfliMbQei5lNUUzfKu21NG+X3Nnavuhxp0FSsVAzbxvzvulVEj7r
pgWmAW9xMCvIpSYv8VI6uOYIwBP/MrjWLWXGp5zXx8WzttbihHNt3aHvXg8cwNsXp/l6fUP+Hz8A
fIcgkERHnJwW5mguH0YTe8Vrnpn5y4B6Z1Puau1G7988uu35oTPubevD+SDMOFr8/mNVikfZ3M1t
6cAqBIuDGiFRvZmzfxKicB9rB+HUjBTT1bToCZ2dMaq9Lw77yiHsCFDRh8m/QYNyakW+3OeKpLqw
AhrUIOVZkL5fX6Q1Lwj9NvDTgOUBMHvx95Pz3JQLSGnnEZukoTzUp3aTLMVe871tpidfNTd5u25P
HCr5WANp8/sG+c03fm7Pgoea03gBAxuY5Mz6BoJSQT/dGKO5gUpBUFTb6/bW3Ah61OARBXkpqLnO
7fmlRUHakkwR/0LjF1vF5iTuo4vhnHxe2gVFFpveUOHzOn9ifbpxE1B7mgGKSSCMg/jesNG1D5df
RQsVnlqCIefyvWU1aYbEbVJFdvXij2Zg022WWCHPXj86cyIRQtCfAGoOlPikrQeOQ9aDI4lFVQDB
tNBX0sJfbj18HFUwFHERU1wQjIDblU10mVmU7nxj6/zyZ1TCtsX++jAuvbyw8rvpF/rYuhxRoN0y
XbIBVqCSEQRWnQaqevjlFjuzID/lq3yAZpmwYHg7QSZIwusjWP0+iBKQCEGBEso151s4ba2252iP
Rvz4XIZWEl3//Ooy4IaFziGol4BLP//8UpJlTK0Rn3fnoMyMIB++atrG8DcVXkfXba0thgXRPQFR
B8BCTuBNYwGqmTRn6A/55OIdwbZA4Fw3celgIIGEAgrg1ChIoxX7fDjNQNw8HcYq0rN8Y/S37fKF
oHMA/UrbjO00CPBet7c2fSf25PwBdfqJT0VbRbU5BBBZCSqSfbJL3wh0Xh4SVqpCirU5BB0H0nDC
C4AJ4nyAnUN9yAvpLKJ69mZOFAESDefCV4xrbdeJ3JfAjoJoRpadsCnzyj5zcfzBnHEDXgbFOq0O
Ay8JxN+ogV7oVmrDXHrlqLHIMz3AYNyfBgPD6BSPqo6hlWQi8oiAn0PUBDcPZu18wqzJhAtIaYUr
rgg6fqPVN2yZA90BF7d2cJwbaMMtvYEfUQXmdCzY9uM75NS+HGfaWd+zBfadnH9rbOO+hMRNANDD
LmnYk818BdB9bWZRUwbOHfV4w5Bb2UwaU6+dEzC4FiFzGwRZ86FWsfStbY9TI9KkLn3et9kEI0zf
aHUQP1+fs5XPY08YAK4Z8BfIaJ+vWTtbkDrvyiYiQYYalcoPrX4eHzdFOku/KCSkPhTZYjZzoBiT
oB3eKkXou/p90XsF8UOAi36z755GVVoMStYG34/5a7nX6cv12VlZYSREcf1baLqy0U10PjtxbLhJ
X1Ie+X26c/Rmm0MwS+XY1sYghIDwdBGXtIxYLUbe1kiT8Ygm37ohC7pJEcioDIi/n0ySPrRkQPTE
I9N5q+1fvvHp+ixdRuiiHvVnANIs0XZIoZsz8mgu42Ag+yne+ORO51+um1m5AAAUBD4JzXbIvMro
oWoshwp0WVVU6g1a0xq7DkCpHKGw+BYP3hct6RRnY3X1PaAidXQRQvJPuuHQCVIVnWdUEYFUF5LV
KPLUiXun+Y1KWHBthVBrRcoKxOLosJI811xBfItNZh0JMvnPbFRcAWufB98IcIqCifqiN8iP86L0
HJyShBv8dprL6bnq04/3pKIEemJFbJOTbcbSeQArMrZZpWu3+Wg/8F6FDFkZCBD1KIIgigXCWyaG
tJ3YSIfE7CL9fWpvJ/bhVAiqBiefl5ZhqeFgoCPdRb2zSZ8WfX99A6/+etRAQJohEJByuduxLSR0
anw+ebf7r5am6hRf2a+4wxGKoVkQGDvZGVLuaXU6F32kA5aso1pfVBtXhdxaG4QgNBcQNNFWLRW8
3UzXhnos+wgE4WG+jTMVb8uKN0HlFll8ZBZEVlpahKrKyrQncRfNzt3Eb7PpbgY+XaUCtTZXQNwg
jytUEFE3ON+sftfWCdUwVzNIjxP2szV/mgB0f3zBT4x4UgQ5AMpSOQPmqiVf6rBnistvZQzoPMCT
G8Bdca7FUp0cuAldR02vG22kxXtqhs2ieLCovi/+fvJ9g+teWRF8n3e3GtjPrXDhChe74tPxqIeO
FbBxIDqWl8FMEb9PXt5FLVa4MeaNbX5p2fPEnpP+7cOL4UNQA1rbiNdWGFnbxugnxpvoi+FHxayY
q8tjAZgB9PyAkgEi4CIF17c+6cxMtyOAmdtD3ClCzZXPIzzDFYTWQEsgTaSlWEzCUzZZ8OBJ0IBz
wtl+dHaQyRZccBDmwivromlT16AGSmZAS5Kft0P64+NfF+04AK+gvozy8vnPL4a6Mww6kGh+KNrH
mCsCkJXZEQgldJziqYs3lLRRbatwxxrg4sgvzJ3FllfwKClqS5deyQHsDVsUkSCSvHL6jjLSZjYz
gBdsgpSEjb+JmwPpFZHa5YkTrcOo+QKZCICJ3NY4Z2mnl/1oRF6XbAtnS119x5yPE7vACi5QQV0F
9yQj/mu7nrxYq03AV8agcm+0ecvnSLcVGc+1KQP1Apw4JGYQ2Urer0ocd4aIqxlVBjvoBC/BJSke
kWNFZ7f38RZ1ZFYhlAMQPBw62sjOd5jnJWmhxa0WuQFr3tL49foGXlkYtHr4kCYUVXMM5vzz6Df1
aqPmXpQN3UufxzBigc9Ue7luZmUjn5kxJTMFsefSrb2oNKvAWIJhUqzJigEH9RHkAFGquGyL6J0O
2oEGDqLdfDc/m7ni94tZPs/SCrZ6QGBEFg1vGTGNJzdGbFHTYZVJorL4nnQ7/kWv7idzpy+7bPr1
4anCegs+DHSug6NVMoU+wjbLa5AA11s9uaXj4eOfB30EfC6aI5Gxl8KchVjpMuiaEzEzoKifqLKl
awtx+n1pQ3mZTmfdyNzI+NTEeeAlqqbkldOHsAbJK6DHgIexpPkBy47P3CoxIgZ6qhF0HnlKg5qX
oaaiE10ZCmBbiGnBHI48uUyERXOtbGde6xEY44eneFaUmVSfl2ZqMGuaaTnoPSGIHIPQP/zwQp/9
eunIcStr9HLC5zOyoWmYfZwPE11CiGXRoidgN0REQCdHoqY9WWhCl6jsn3vnyc7fJ/px54SrW/TQ
4dDB30pLPWscSh1VA7Ax9YIWrVTufGtPimUQH5GONqJMxB+4wAGAkiO11NbzxSkoOCvNJMinaGqt
wB0+X1+MVSMgOsH9B5gIiiLnk8Utr9doE+sRL49QpYihEkhUgMN1Gz6whgCzCbDeuY2etkgREgAC
HfM2ycGQsRxHUyVPs3L6RJ4CIRVKITgY0kAghxXTOAe1kc5+VeZ9nN7EGrBWL9ena+VonFkRv+Jk
b+mzC72GOgU1HvlZ6U95vLv+/RV3Dh0NAxoy0K8SSf7z76cFBSy8AFEwoc82fdXaG7+8seYl6Egd
MFXn0dpowEmMBIiAN16U0cck9928B10TxL637ui/zb1qE69UytFIK7qAQKUkuGOlQDQeUN6ty0aP
TH3+pxnNbV+SFKgHfihQxE5JffAme+tUztZEX1qD20zxJFzZfWhfALIPgHHEkzJWoIZAia4JaqJG
eyHzg5XeFMPN9VVbm0dUE5DuR4uYWLvzVeuymGtgJl1Ae+XeW0P3GPuD4i21tr0Bfxb5JESSFwBr
IzacpCmEifofswQBv8+CEZyTfwFTcjAQFBORHEHkLXudDqtAeD3C+evVEnDm2oE+Txsns7KQ8+n1
+sytLQ5K8+KZgrwAOEHOZ87LGF4ZtYObrMpCMiCBkn2Ks3Rz3YqYf8mTAl77x4p043hVppEGggBR
qZGHsuqDjvWw9k3Lur2jK1zE5ZB+h97Ae0JDCGlasVlOXETXNEmTTekS0Z6jUm6Ehl1uTe3L9SGt
WjEBJRXBPsT65GOVOihiFeBvMmItAcXK8rSMDMyxVaK4hVZYNzGeP5YuasB6NnP06cGSYQZl+Sl2
3/zyF8k+t6B60Ht08qX/jzTF5X5Hg4cF+DNcuiGkU85nsc813S7AVQf6R5DlbMHxCWrVRVV/XptF
0bUgXC3eGPIjPzadCV1vE05VBhG7ecZD/8mn368v1aV3wFBOjEjegfR1y5tyBv1ar98uzXhPrFax
wVfHIS5XJHSEoIG0G8BQ0C9OS+bI9fflctTmY68SL1oZBWoBOvpuBHXJharikqO/qqVt9Xz0GjvA
Q0Thpte+j4cFslJAesORSrMEikogjf20eiYxCzwjDz7emYSiMoSkkOhE/hHCvuc7ymwILfEKZhBf
2sxsl758aJWhfQwEBgyA6U70Wcu1ElQmk3Ymc/LkBukUg/5IJV4inYh/DUA7U0hHoedBxg73QxXr
adMmTzTugkpfAtdLQu5WQU7214ci39n/moLvgtNE5gh5kfOp8qt4mgG7T54gEXnw6bSf0viOg20H
OfBAo/qmLUdQfNrf8q58iAtdkfmRdvOFecldo3+zzyZUYJ+c2fu6EPOVpN1+HFRcH7Jn+20Hj00g
v8ExizqE9OI00NfVzKTXjoODXriE+wM0xfND0vkvZt1HTuNu+na+cSYjTDTyMaz+v8aBrjHAGb1C
z5DTxSOZy+Pj5BY7WnzjXb4t5m90UeQx17YNXtPAOkBASYAeztcyQ/9Er5dLfKzZHOTtC/Sug959
tpniQpLO77/jQXYfr18TWVlTWjQ+F7x1oHl4jIutlT/kXOHiVr4PUhGh02ELxU45vseJyADZ8uNj
Xz5D26t8/viex/fhIkS2ScQ+0jxpi++xONOOnZOZ2BGDFTLNSuCwWfLQWzngbm3pBWnatQfQXRob
Nk7eAQ0SKkrz1YGiqOSi21BohkiHb1wgxsbMHLuy3bgPRCVO9JuD9yQYEguFArsowqCnZiVJaDej
NVlWfJy7lG/NzFnCivjgOwGQI6CFUXyZR8Y2Jqu9PQD+EIYdYrrnmU6CuYrTH52ep7spT3jotjV0
W42+2EPW9avXJN4mN2IwC+c54FaVhoQq739lqExnA/kJWIX9sLRmvxloBkkkMquKrit+AyMjqOoL
BWDbk7agXRsso7oXHzW3AJeqtU0KF8/B6mOJqv+dQLwzfSFNcvGiQauSubgddorlxUFV0LBWGJAJ
umULcsg1JrwYCy3VjnE8blgO4gLbrMLKcp9KhEBex+76Vgsak23yxdjbbv80EO9uHv1D4rAbh/Sh
ljZ7bxofkLTb5mV2MMosvH5gVicb2V/ByCLQe9J1apC6ponhYZvyB8fbgPklqFWJKClu/3ce0Pju
Q7RUtH5IC1o0ZJy5bmjHuX+O9RdWFBtTB2TeJztokV8fj4fzLR8L5O7w7AGqBSUfKf5wcntEL1uR
PGUcq1p/1zxUpPN9n+1nzQyd7ua6ubVTjtoVEoYI2PA0ltwN7VndAqSqHaf5kYK29Mf1z69uIRQ1
BHemhYe9fIW3Xla1gzlqx3Eixp0WO3qYIu4MKQcUjS4owZadD26bqqH3set1e3txi03SxV9Q6k42
S2/F2xJ6dZ9Anxp/nwrXCHlpD6AM0bqdVQ/und3Uyafrv3ptTwHU9Tt7+puE99wH12PvmGOBSem8
l8SBPouJLvhYxb++ciMK6Nh/rLjStQ+qjjznGdGOuoGNFdL3fryj9On6UFaNoEZsIasGQVl5fTuP
1M7EGJxES/yNNkPLu8vGGDUsSMF5daMiTF07Ksh7wamj1ioomM+nbimSEVjnSjtqDg34kgaj/6vI
HzuAgntdcVTWbSFHYHmo+6DUdG7LslBDbiuMTUtB9dQngVH2mwpdFxztXyBoDq5P5drJRBH2v+bE
308e1IVdmZwUGNpCSZAYe3/uAtd/RY951phBwxSObdUcClrirYByhJwvskbDpy1vtSMU3OsUHjQA
eH9vI2mlq8jMVyYSlzEKdqjQIsUr51pIP6RNbSA269MR2qPZ+xBb+1HLtk2bgUJtUTzlV3zOqTl5
4zdjVlapN+HmXwKI0Pfll+sLpfq+tAcLty3d2cH3lwpxUlCqyCtkiVdxH4jiJu4D8MyLl+j5TnA7
wc7NegygtX+Y7iapgmVPBgQnW7jpNA+yEVff6Gz10v9k0vpdL4eAoG0QUd/rNI73Necg9c4UZ31l
x+BnQa1C1PhcXc5vO/Nk6lmFiGqJd4PWBUV9q4HyNk/Tw5SUoEFV9USv7psTg9I8GDMdcuSf4qOn
DQ8k928Z8lmg+NwM87xZNENxImSY8b/zDjQm8upgkUYj8/m8g080ZvkyYt4HAv1y1j9YC9vp7btT
fKqCOrTmERrTw4Ev9h5UQmj+4iq0xOocQ5sZ+Q0IgMPpnP+EWetSz9bEMwaMVbb22E/7ge+c7uj7
bwVT3ENiPFIsgG0G4V68gA0PwLFzYw0H4Td6KHEudbaxC7L1jPtk+iGIa2L4gdILY0fxTLNX1xSe
Gw9RH/ViGe5gDJ4+91UTH1PnuZrygDvGJoPS6oJ+V7eL3OmLN+81iLfj326H3g+GlgV8zsLWqEKN
tWFeJkGV4o23POSuvvGTMWgM+5F6zr6aDkhLQonUCltiAol+0EYzpPadW99l+oy7Ig207lgVSOjF
e4880lkLkvExy76R+EDyG8f8pqE6QG6W+iadxs11v/EbKiDPN7YXXK5pAFcs90606YjHxpDFR/R3
tsO2nI/QgwvcdEFF/rszs6A3DqYzPGnkkYGMs8pTZCDmrelPAR/R4wfgXQeJwOu/ylxbEfGTQMkC
1Uk8PM93QWwXs2OUhn90kofJ7DZT/+Yj4s8N6N3U1nZetGA2dny5q/i7hXqWO/eBXX/V9CUkZNna
9J+krUM74+EyRUPnbWzmhO28m7tfMb33K3sT16qcxm/0+MVUoswNlXlkAy/C8g5NaD2lxD/m+DWM
cug/ggw++cXGZQOGem18ZXaHB99bxx+q0t3m1nboysBM95a+K226a3Q9NAgDKdudoRX7onlc3M98
2A/2EZ0grf862odleh+64sZhP8p62iyZd+CpIj6W+caFz8FDH6qPgpYdNRXJ53jewrq0je0j6Yxg
SB+19rbM72bA5rHfKX/t6p92dsOSXV5PioBj5R6z4c9BMSwamy+yqeDiGZshATuvEz/1/IFH1zfW
SpQLdD7ickAhkZeRd7vd5kPa85ocodv94E/pnjhIby2qgujqKCwxAJHHu5AwcVvUeHjdkKNn0k0X
33dG/TfzdGJB/IKTwGxK+mVo2x58W2AcRn8xtd6uz9TaEDxRDMWbA40uMmwKZCJsmjpCjlAOCgK3
Lf5iAKgY4/UKjDAAtpKftxhy0S2Sukd0MnWH8vtf/PqTr0vT0zStb/Udvs7rz8x89NokvG5g5U4U
EDwhYWuI8yKFAX4/W0PCaufIB/vBnvojnbwXsNJ9pma8md3kMJG2VNhc27zIewAAhDIh+o6kKXNH
czQGis070BY3Yus2n6phSrZssC3F6lyYEk27IGPAdY9r/4KWgzrIgGR1X0S6dduwV2fYLR9E/6H1
89yEeb6DTafShoHXRZSyebjpTahGNX1aHCvTU/W2XdwmMIXcpUguoLhx0RS2oB+eJilM6WOyqccO
rTPUDXynSiFrYf3oQdl9fXdcvECFQXQF28jPAGIvB8vGWBMr9nkOZp631Lk10m8NDlCmSlatjUuA
x39XnyBdKv5+4gSSMjHLvvfzyJn9Ztel5Y577Z3Hx+94sx1I5/66Pqy1XWGZYAAGSmKFKK1erDGJ
fScH05gDofs0/9wm9pGbKvjpqh2UHvEwgwAEOEzPx1WYJZ7ay5JHEAMBvSOize9193Z9LBcHGEsE
Nrb/2pC2H00gBEBjPUd7rfHDtpO3xXJuc39Av2r33UyqR0D/VHW2dZtAj6GBCIUPOW+3oOgxV5Od
4x6FfEv6yRn5prPeUQWxhzuvVSmCrU/jf83JmrNaMQ8Q0bDyaBygaIuHoT7UYfI3mwIASETr8E2Y
TmkTghg+AY6lKaLCzEM2uRGZ/WgZVTnPtSMFZjjw0OE6AhZDiklGb44Ni3Ie5a2bPtvJQt5one6H
/jOa5VUcuqvGXAN5KoRzQBJInnYmLCmQG6iiuWk2lY26VJXd+GMZzJoKIrNmSojtCHIVvKzl2kdh
A5PXly2P+hbeaHydqypol+94J3x8vwttQAF7N8CGJS1TSao+tywNDcVFYuy0XE9CbSE7jxo/HJN+
Qsh6r3d2t7lu9SKKwCkDETruSXQ7gHtJbNETD5VqtNVdCqudeW9o977i9a/6vJjck8/zPOtZVic8
qoORblzVr187QKe/Xpozh1atZlb49d57VePRNkyho6i3qkYgXMbJCChpit4RI1iyrdYqdaNUn5dP
DbWbsoFUBOSAD9oj5NOuL6/452cvHiwvGrmBjMKTHd0C0gTpIxrUgLvmUact+6q8ncYdL7/Q6plN
B2Lu61llcOW04MLD60TA00HgKMZ7Ml19M1mspw1Df3Dd3rEu0e7dvEG7YmVqm2SG8uH1Aa7aE7pL
uChQrJa9ztQsVVyjkSZi/o5+Qu3zJ/O21038bpyWJhH3EGITNHtCWUWeRDIbmQMOLBaVDvQbQUJJ
tXDEmQr9OIQ64VOTaltajYAy+y9dqW0bkh2LfIbQ5tzmY/1kEpQMeWbQAG66/1wty3TXe2meQPQz
4Z+whMDWz15h3cDOFDgcJFt8KPV7bpFsw4EA23IGDI6Df3ITM3sMHPB+3SUpjcOpGfOntnbwLa5R
FnKtgZCNntS0RVNAitWuQiexNwWSps6ybBnSJ0MAVa8Cb/DEP6S6vtzjQafdTNxCo2xl0iNkKpmx
s0YLyWsgNwLg4GIK0pbyffR646jXxrtXxV95ps3tjpZd95hkub4dNRdYXNdrBzCguDYLQMHyy7BA
3WlpuomG1cQxtnj1f3Z4mz8X3KaRbqAle0OdDLmjJW1ubHDioOu70beAksff/Nw0h6BPqB9qeWaG
hc3ILYBd48ZpjSYwuFY+ltNsbcYqHx+bsnQxPWOj2GIrR9TCGYGbFIQFoHA939LUHSZwk7UF7s3+
/mfZGorM88oWBsAK3Dgo3qPtzJeCKdJ5rAQpcBkldhVky7uRP2Tj7YAJvL6PV5yl4HNB7Rx5Qvei
7ZaOS9/EXcbQbTYBMHb/P5x9aW+kOLj1L0ICzPqVpaqSVLaqLJ18QUl3Ggw22GAw8Ovfw8zVvR26
3pQyI/VopNbYhZfHz3Kec0QbAMJxBrlxYrHgAyAiwVOJoIusvLbCIpk2gei658AYH4H8/vobTg0P
dgp0jICjGVHp6t1vJnfuLGmwez9/1Oh7IYKcue0nZ0BMAFAfOtv+ym9AQcmkRlHX91TGbv/knSul
nhl/Xb4WnKItfcD4TpiGKfKP/2GB/u/nr7m38rDKXHPC8P4VQdx+TulueS9WphBNFejnResAEkBr
U9hNLAfhnGD3s9fHnegvCLmFiw6Ld2GeJdI8tVR/Tra6eIFmLq/ChoEr9yqAObGPX6/VqYu3gNGQ
JlggtmQ1vlPx0QsAJ7hHd1tTdVFfNhG3knOECifuHfDVJvDViDjR47a630OhCEo/HFdizhNi1bdO
6+6y0T7TS3V6GgB0QJMNrs711sBPlIbrUH5fkP4ehYZIa3sn3HNq0ic8CmRVlkAdh8DHn8/WMA/n
jhMzb+8nQ0d22KeeLlPHugaVuQd6k2zQUfZNpqUlE7FsEVx95GwtaJZ+nrN0apw5q2nvizuD15C2
+SZb2D8TIMcOrBk2Cbjh1UngPqgf/aaR90QgXxe552omJ66NuwhtLPLfuDRr6WfahKSqlC3uXTvh
h8P41I7JOQjnidMM0pGlIQYNzKA8W32DdEChWbIM5CBsOg4inWh5q3sjiOZvMiv8u1oo/i69JPj3
OiLyAUuX5YivGbmIe/w5kwM+ce8hUQMAFrKaoIFcl+unDltUmyWOGJhspmSczi3VyQnQEghyEzjG
yNd9Pk+mAQvvjkV7j2KQTBj+fG1YTo2P9xzxIswX3vXVjWdWE/qat1gg3971qtgQ6+LrGU5t9p8z
rJ5Z8DZYbZAPiEpyFuW+nRRWnhrDe3OOwfTUp6BVGgobSzv5X8jdgs5TO42OvM/fZLELz0lKnxwe
7jvqMYBlwC35vBOgfc7NyfMkWhyeJhnb/jc5D/45q0B4/u8Eq60udSX6gmACh28tc5udkSc68ftR
c0W6yIeNQkFkZQ2dXnLHk4a472j7m3Rw7u36+y4PAgAAy5dqCOzH6jBB1W0GVEmLe9ID0Qy02xm3
8MRR+jT+6ih1ltkXCqw/oN7tLipDPyKHs/EyukOWb/P1qT2xWp+mWq0WFNeQIyow1QRCEB1Zj18P
f+IF/DT8Mv0fsWfTzzao63ApQH4Fu5ehOnVOZu/kF4BLH9xRwMHhlf08hUFbXqg8BAmj16DUDliP
EU4i/vo7Tu7I0jeObr0AccfqueN+bzRe1mBHHJnOXQfieGfTK55mgp/p8D/5PQvAGycL1cR10ska
/QKI3gBkT9V+3vXVmdDm5I78Mfzq9nmmLOze8zB8V134ZtpZqQZT+dfLde4bVstleXwYwZkl7mu+
Cdjmm63XiwVBiux/l2gtqYJoQEtW+uLeq2P0LhvnwBundhspE7STwcVZQGqfj5SdKVEVDY6UrAd6
M4L5xaAZvVNVbl44RJ9jUVmWfOXBw/9AWzQKIIDerU9w003DSBBponeotq5n5RexXQ1hxKfejy08
VklW0eCVEWqfw6qdOA0EeSGU3tGTDy9rtVEdr+qSj7K+nxweM7Vr2S4HSO7r03BqEhhk9G0SgKCA
Ufu8nIyD4w2k6Avv5wcXr5kGv8fz11OcWEIAHv5vitV3BJXF8JeYQtA3j9ALFm6DLIzHMOV2vumL
b5cyF7g7eDjAh0fQz7ZG+hZ8DmrbQOA+GCAynJ3YQXOZwcGqPNyK4qdRfv9C4TjiScbDv0BwV983
OZNBPFQmwKQcoXEh8af/4G+juL/Ql6Deh5ap1ZtmZIH2SCFBZZZtcuND+99/Mz+Nv3rTSuFUqh4b
mOmKgNvxo5qTr4/ACZuDY7w0nsM3QpfMcgr/eGp6VdpNbxqLJELcYpXOuS2nTvGS0ETLCNK28C4+
j490mgXY0lzeV2GcDReGkUqy+/oTzk2x2oM2z2ozzMEjqrVMg17fW728pdLffn8auMJQCUVJEsmn
lXmjwqOmj9LGEmSHsM5qy53/cOX/nGJ15Ys+tMew0KhGDrPYBk3XAWhXZmnVEfPMvp9atD+nWl0N
mbHSHeVU3WPf7nxd3HjjxTwcvl6yEy8CoFVA9P9TcvqLXUkOQTi3A9IqXZ2WZDd7kdnG2fvXk5w6
wX9OstoXMSIczkO7Aq9Z+Gs2uinKLH1m70/NAfoESNIumUD44J9PMXpHLQgQleweDZHox+P/pe3y
j67FNflblUm8qj66Fgv7MZ83XvHwrTVa2oDg4yG9DQYqhLprM0XHFkn7wOKHWSHXAarY5nvZ0n8m
gOIJIrklAYWewtUC5Zy1U875oYq67EfTnEkJrdYfw4M3GoEVerbwX38Z8tmshR+MpjxASzuG4KwJ
3fmvV2j1FP47gw839X9M+eoU1c5oKaux5AFtNYUZNeFVaUUm39cldDW+V4n7dy7ICSyMkdiYdTs8
GagWjalaCKnsxXQl5zb6+mNOLRcwIWC9BMU6smjr41pAQaCYXXkopipBrScqzknCLMvxh/P1zyeA
RsSHaBYyNH+9e70y6hn9hvKQdOFNGCZ9H3uR9U2I3r+zoFEYHhaC0r+cem76tMt1KA4ON5NsDmO4
C/9hpf6YYWVxx4CBPHLEDKyvY03NRJ9TsVjZwH+/Ae2G/wAcgTNd9uqPBzbkvls1oSkOsrrkDZju
d11/qb4Zzi2zoM3on1gOzhXE8z7Pkk+dJ2Zc80OnxAbNDDX8kW+vFCZB+hI9pgt//+qC+EVZjGEe
yAOhj3Vz133PVVs+AGUKoBOQIAAf37ox3Mia2WKU8sOU3Y1lXH/fQGF8UJsubWaISNc4KQF5MT9k
GTuoQiaZSyJlnHFDTmw0enKQ+oG81LITq0tnuVBfn5THDr2zEca1116GVcLO6a+fmGWhxAYoD91y
MCErfy3zLMYCPdQHI0Jc8FGFP88Zj5MzAI0C1iNoEMOx/XyUvF400hQjdoJciuCtoA8QDY5Uf2a5
ThjchVZpkTYIANhYE2RXILcbXRTxDoZb7UvtJoZ2EqnCzWhC1TWS3Y9vn99P860WjhUyG9oS8w3F
lHqOSs1vRoXLESZgs8cJgLYnACirmz6Y5TxWo18fMrkJMkD4g0g633NE/pmDoAMFlC3gNgBo8vPm
EAAlnQD8vwf7Vev4+7xHyIEDmr/gkQC2+Aet/YetyhsL9cLMag799GrbH+gU/noPVk7nv78eoHUY
Q3RcgSjq869HtOn3LLDrg38kKgrbK8ru/8MMyHL8k4bAc74c7j++gKE2PHaOhCMFqbKA0jh00T1U
notqTt2RBW/0P9Osi8OyAoyjdTFNw1OnvjPKI/o3zjXknHjFEWaguxAtR5Dx9FZ7jQyqCLiq6oMM
P/ixPyccd3J4cHoiEIdFwRv4ealaNvggZjZxXEP4O5qlKLqc2e8198K/Gw55YFyMhWto3c5v2tII
utKqD4FpRFa/c4MsycVHWZYpN6aoQFuHFmYkxnOZx1MnDWkoAPzRaIIOxtVtD1hRt93s8oOYP0j4
aMkne/r99VE74QLhNVmifkCSLJCKfl4/p6B9zjV8ao+HsdWQVz+vtrNb/wrQ7xHm35efB1kA7iXY
CwCXhhu/mk6BlaXrMn4YwM5BBPJ30kpJGH/9UafWDedhaYuA3hCqDZ9nacpiYJPELHLYB/52GBP7
nJzrqbuD8iF0aVHlw7lYTTHmzCh9iRes51ego06p5FGnbzp9jlH7xAYhzwRiIbSXwKVwViumbacG
QnsqDoqPP4baSuBoAlBkRJ4a0lH7z18v3anpAK9cFI2QBYV5+7x0oVQEKKmaHUJ+b+K8lY/CJtGE
P2b28PVUJ64uhFPQRgbbsCA5l7//w8pVI4f7PbhwNfxnLxrs7z+V0LcC68E/Lasol30ePpvmrFXY
lgN7oH2Mzt+vf/2JMwbBQjz5yACi4LS+OLVTGJkpm+ag7IRliesnk5V+PcW6r2gxPODUAMht6blF
5XJ1//Nmxua38OtL7z33Yz6W20DxuBo2ytyyaef5T2H33tQ3mX0uaDlxvj9Nvfz9H5vTen43+yQT
h9HQ18rTiT+SfcOzC8jWn7mt/5/PRAfjktWHd76yQWZTMIkGR3Eglorz8iawr53huhQvvA9TL3jz
wgdCRZJ5Ku7P3eMTDhywZECDoE13aUBYnRIgyXKr9QJxEM4v1V6FZA+BqtSftpnc5Xo+96knzjyc
kn8y/QBQ/NVF3cpwFPmoEanNd6BnjEUwgrJOxHmFFLz74eU71Jg6KEDZhYiEvAtJ2oQvZ47ViTuO
whxelYVmEODQlQNDhfQrx9btYZiNWyvD1QB3Z5IVdGPn5IFwe9N35AdIQ6HJCe4FYqYDoLY5Yho+
of9OAT5pUU6jljRvX/+0v34ZovwFP77sBjLG60aGnAdDMeNaHfV4iwLs0rPYtqlTbM38XG/BXzuB
CfDwheCoXFrOzJX1IaPQfdv24kg4j7cir85s9alPQZi2gDJAgAU79/kCeZMx2UWgML4VNTZgE3Wb
dD87+VY0718v2qkvAS8UwuXFV8BHfZ6JVaUiY+20Rw/NmykvNt8eHmBbd2maQd3jL/r0kRLJRFt0
R+qyxBhlDKjDmbzbX5cQQa2DrN7CwA9I0TrT49b2ZM2tNxxd8ruqj3Tcmi24BQ6Z60W18/zt7wlR
SoEWJqi0/iZPsXtDt8Rr2mONsrR5ad19f3ikF4DGQ04MHFMrg4KqWjY4rGiPLfmdp6T+/f3hgfUB
oT1AbGi+XtnlhTgxqDy7PUIj96c65zidOEqocfzf6Muh/sPqi557vU9Je5T8LfbImfznX08msi5/
jr7y1Z1S5QOYkNrjazkdjFfdP31/bZBlg01zAFP6i3bL6DQbEHLKI6tfFLrMe8s5cxf+PqgLrwBe
faSfkYteI98aV4CxgGJzi/B6HOH+e3vt/CL+1TTvjO7b8Rm8Pbz8IMZBLI5k0updNBy8vUFTtkdd
IC3JVczrjes/ZuekLP/edcwDFCFYqB0kl9auDIjGw2bI+/Zo0bShqT5zu88Nv/z9H4dqNE3W1QzD
992eikdGd19v+9+WFj/fg0Qx1MpD3Iv1oXXCssgzjG+ib31s8lspeWxZPDYDQARI8PD1dH+fYmBA
4KQgiY9J/+p1YmGn/Hwe9VFLP7L0R+4/efp7OCa8fsC0gAIP6nEIlCCA8nnJ9JxXcI/L8agBrneb
NrGfv/6IE3tCwBNgYckwPpCwnyfIs44BadJrHGQ01l0XxvfHBy+d92/4BSzL6gOwdHIKzMo9qk0X
ClAjfJvAHm2VcBOW246K1l9yXzOv2GT7hXsMq1e3PFK+ASfAOUGpE1uNu4eLjtwCIEZr5xA6QxNc
KOocuwMhY6I6nhbeGT/hxE58mmOVHxmUr3DaMAeldkL1kyTnqgMnjNaih4UaygKJ+ytUdZq+h54o
ZhBFwskNHpYNqz/M6cJw0so8xy99Ys0QNUKubumFXlKIn0+WCe5PcIIT+xjM5q4ywbgAuo58+/Xx
RXlmOUGfajdAYKBVc9GyAowbd+TzPLLt50xnHjnSwX+yi76+hn5qvRsp+mggBWAfoO7Y3GalrmM7
88m2tSevudDAo0XMMFAnsTIPZJll6Mnt6HK2l0q92yG6gAKDgXfEMfI2VYVb/pytgj4WLDN45GQE
fSB1aQc0cjT56TlQGQOdO7mQVe3TKAzHMinR8pPqvja2YeuNh2Lsx4Mxhd6bg1BYRj3zjY2yhBWZ
Zv5byGLT+yWNKAWjtJRGFaMy0sZDDrbUORytC5qV76UBHkOhvDYKnYoBv1rIj2q0+v3YTsVVHSgk
aVubvhY1NJ+iYppsnFQFi8hyZzO30JaNZeG+tly5KKP59EcrlVdFkC8+WoF+Yrprktmfq2ce+k3S
U2vYuCwkaFeqx3iwsnlHWWVGaDeqUpEZeOxU9QjV9nzfTYaZkt54nycnaKNBzXYR+XnAfxvTCD4v
b6CpUwnvRkzWI3pRqsdWCGNnidaOA7f3WZyzGfQxBRjsSNpHgM0/95UKf2hU/Lo04KW5tUT/Vsnh
2QrrMbKayb4KQix6VIdoymyVGF9K0fht5DfuDA1Mzh8n0SCwso0wu5gImOS4XQIfQDU6eoK25iyp
axLcO72tUUEB5inP1YCer2mWVz5ppp/UHD5Em3cbKbrXekZmLyqIkVsgtAEzXcSG4EkL9jR2wbM9
z1MRQTXPvFd+hcNVgsOpMqY8Mec6EBEf8jGMvHBs2rg3jPqXFyw4njzL46HL6gNFlmnnhO0D5H1e
XWu8z+uysBPdjSntzA9l6TbKGm+8DbtZq6QLere57oym3+q2/s2042cbqSyoKneD++DRQfZxJiC+
m1iK6CzKh6AL4mCc6FHb04/aUzVeFMMbkdTRh6qlr5b076dSiQ50ufUPbYmfYyGNSFaFE9dgn4u0
m+s4c6gfUVEEm0547UVo9B5JKRU1iDPLgicm5P2u1FxQGQkiHx0vJ2h8o9mQel5Jt00559HgKpFY
0F/9LapRXFQVf0TzUx6ZTeWgFS5/BlUkefJqu7mYpu6X9FQ3oP8ury8Fm4y4V+5rn5PZTwyfdMGO
09n6FQrPiOx2sstnU1UUdDdo1+O619Esqgb+DKUJyxHfoqr1BLJzU20NiJ/3l+Dg6p3bzAR989y1
cyRd1SRjRqp4HEIv8Rn97ZWyTvyu7FXaBC6LXNU3bBOMw4wDBHIiW5v7ciJmHTmTI+VFN3En8nvX
ir1Sy7jO5ZR0rHH2vsWqnQl1rhipMJWYQKzYBZTXlTO+U07k1mM8j3XmuHHREFdvuq51HRDwBL8I
wCB8r6v2umpafl1rWB8ciPbR5nw/lcY98xthbOdB1DzuHHOIhow+ZCN7sYIS5kba5ugmPOyb7rIN
aLl3hxYCgH1dDVZkWE0d8bIsQBXk5/JaEBM6blVY6cfa5Lm+UK6R77Qr8uNU+JORtFYv4GOBc6cy
crIN5iy/kIrXNC0Nv8+2OJy3VWtuVYYewt6ufvgmlITxxraJpz0dd75oYlK0OVpTqqy8kRyECO2Y
VYkehkGmk6uvphwsOQM1dyADvqQFDiAbPGvYgV8l+GnjtdyA4tn8mbWbnm0G6OOkZqZx/MHCfDuW
jp2BGR0NmLUyg5uW2pwmVeO2z0FLpgfUTd/70jKvuBruwNFZ7eqaTz+k2xQwLbQrYghAWF06azbG
DJzr+9wFiJW55vjWqzbbkiHgj+itepzr8gWiZeIisKW7t5lH9oHE6cAVNuLBHbIILcAqKg2TJkjw
ZhDQrafNDHL6vVFlRn1FvGEYI8bnd+GapbG1GOfZMVQcfLRaTZFkQz69Ocqxk0qDx6qHrY9Y4XgJ
aqpO0ntSggReubMZM68J0V/khBEJ2M9BEh0zY4BpraGxddG6lVAfoZozwErdAryEXlcGW8fgxEqU
1LrajPWcRQrMcBG1PY0He7yXMxUgVuqwC9NLM7EgAbCXRsKe+VU+t/tOFypSA4MMgsXewwD5qkIU
t8qf7QQtpyR13SJ4NDVI9109OFHnCOMFz8bvyaHUjFXT9ElgT20dzQM8vajuTSG2JM+otfXx+lXJ
jLbYajtNNceZLcCfV4Ht0IrhNbs4v+gA2PsBcnVEZWMCVM2u9I14ZhAXteo6ojl+mUk4DhbTZNsY
xE5pYQcx7YPymowVjxjIgIWbAWiFjVEDfg/e5/4IBRjzzm7zOoYqKu5oNoPeKQVwim3EZNqpS6sM
pzXrjt441kmbCXmfAVgQI8E4RS6bh4gUY7mHOEW+ZSPoLQOlf09YwRjPrIgDFPLAFk767ZKYxM0k
OiWOBgkftTP9IplFN6ZV3gHGk6W1UaoXGD/9gg7mKYFdbi6boOgOATqJYRt8R8aZr6sbm03zD1qw
hlwbvaVfQZ1hR3PbkhiyFU1cKCt7aVv+0+o8d+NRF0oZSwuv2eop1nNpXqKHmW1Dv//lEHVAo/qT
LRwJXIwRHANRkk3QF14b0xFYAILSCvIyXrazSNslmSiaOHdNGjtZaO+nAqye4PbtLmCFF2cpaNKK
tv4DHjB5o0nVX7oVxMwrG9ejtxu/jDmira2unH6b2ZW+CsMMXlgxBjb8UzVHdVDLa4i7Oi9kKJ+V
HRRPWqE50B0DecVym0Z2WUIKr4O3JHyJCzOalX8XzDIU6MIZSZSXpP7VKdNP8Fvxincd6OPmUC55
1smNPbtoxqgawEC140bfxYY3VOp2cKziJ2juSIR347kFBa1yON27swhRkpXhXG0tZx7aGMy0e5P6
h8rTFQ6yxSLPbV/yQN2JUjY7IwSjsV0VoH28CtwxadW4gcndtl0/XFSe4SSWMXoXbKpVDP0XGbXm
YA8b2gQkba15wW7huSYT72K7hkRv7/KbfCZ5mjlFm46GNeD/6MCi99Z2Po+HkFlpFhixqQadUI8k
VIgyGsNgRtFg/E0m610LvYF6dQ3JHtQVqnDrlEEiM/dXDqIptKiBtt+FbmLktxTkdiVHZo4WUViC
psT2hIoR3c3XYqBHoYsPKE6yzSjQsjnY3TOpJI2Z7b3Mk0svK+XeamIXCToCfvOmDm7K3Ox/QRLM
3NMg6x/mIMtg+2qAjw1dPta5alKemdMuF54O08lhZnmd96UExDrMr0ws+4YFUH8NfN2Eid32ropI
Y8D1KivXT7UZpmaAt82t+wa+myFcFObq8oeY8PBFpiTF0THVOMUgbCJvI3C3Lz5t3tD79KZzLwPz
YNHBaytfikA/ZOCfOchWwekrYGj2ZqcGkbDKY2Zclnps4wAv0q8xmIPtGJTDG3yHNkHexo24Q1GV
KVUr0yI3ZOpmbErRQl9eQUa4vbW5Nu86ELhvpCdc7IFXVTF0GXgYCTplj5USQDhmdsf8ver9xo5y
Z5jnJPcNe2PY5u+sUMMts+vH1vN4CruLeMEEZZJVgwYZ0CPgpwaD52+0AzkdBLG9Nkgh+1Zswc8C
XwMwhle09jdXiBl8mAoDXIn72uHSfjC4cJpdIQKn3nhwbGMGVvVNxWSVVLR4QInwV1PBxWvcMiZu
P8EG9ggmwvl3GA4KNtyF1fHx69Fk6aa8CqpnANSC/SzsMh1LyM1MuNdH5c1w3xupXqntqgfDMW5l
OwD1FfoK8Q/ojusO/VwpqB6bjagL6wFVdrA/g1KUluC9rkGTcGVPvC7AvDyAUhSeKUoTqpcS/iJI
P3NtQoWsN7yXARv0krHQza9dhaSyD0DezqRj41yIwbpB7XWwL9uBNDF3wPwBVDHp0yJokeHJJ1Rj
oJPj3EiPBhCBYz/t0oUvW0/qxgqpjiT0Hy/BHNHIKB95/+hkVXeBrItG2dm1cW5r6GsoUM7rSwgD
AI4iWFU8j14eRCB/xzoAqLRh+P8h9mSRJg1t881z58qE7A/8X2cM7oQC2VHXFmjJ62YaV3n5YFrg
0wSzx5Gb6rFBseMSFHpz4uYg55vCoIuzgvPbxuR1PKIS+lx79d0sCnhlJjpLvN7EdS6a4sLCy7Gl
lgi2ua1s3GUSJJ1o60szHMz2AAkxOwqcTNbXuS4kv4E0+EF55qs548XYZ7lygvvMNFuG09eDyl6y
n9ztH0zCHm3YU5xXZ3guTFc8BqyzRGTY0/wsnH68gbndBzz3EuDpQFsswuB1oPOzE7zXRY3XUBgm
OOJd47WsSzNicFjLCLz9SCgUnVv7SeZDBdjL8fOdpvHfh7kPot4h91lRuuk0iaem7Glcl7gYPOg+
umHBPFfNs6NHRP8zYsFilE3ko097Kz1Wxx2BtFg/huYDvOBHcLjSZ9Mu/DfiFsXl7FoSb2kHun42
Zs1NWLYeJDhdxS8ZBK9SBsjBvrdZYW6sOc8OTVCHdTK3qha72ekPXe1Vek+rsraOzENQV4Sg5+h1
9mEN00el+qtBlk3Sefxt8uejVYD/KG18MpsbeGvvBEQjEZfAlyK1gMRXJOelP94LgAoK/BrU2QEZ
cb0a1WDH52a2L0LV+BApc+SF25jviALenbAv46aeeORy893u0D9lwxZFM8VioJbFUVceC6yZzNTT
DFRNPAUW9GF6NvyWDjhEmevn8dT6M0O+ocj3qh76S0GMnkSVFvtszo04HMoGbChj5R6q3HseBdSK
LDrdjczzE0T2iPQ0LWFYwofWzJ4N8JZEvsuc7UyZiKeZsN2sg2LTlFmPX0blvafrASG8sKDplJXt
Kzo1VEJnONsIT8G5ouZwz2mex6aGxGE1s+HB0DN7q0JR/4DEYj3skAxqb0ugryMbL88Qa985zlkZ
PEp0k+x83dIytguz2k8wEo+iyiluuNcqIPhMD0x0hU1eBOB/F7M96j7JGsOXm7rhHgi15MYVtfmM
eFgnHKitm6FkfdrxpoPAEbHeWKP6aTfk4MdAIAXEY75YChO0uKEyZdyhvWArxuAHVj6L4JkgZgvg
sk6z+dAwR+8qiuDfH3aFZW1CqsJLs/V1jN5y2t8oVbUO+Fn7Oe1dal/SLmhj1K3bxNHqCflRsvMM
+yUsEFKNTfhYDPgwUrkgr3H3WWkedabggVf5T78TL3DO/HQuSHihW/DUhSj7j36ljyIvlErb1mRx
a+qWxYYJsmFJMpq0AUIbNWXvfj9ksWswHhOH7Tizd7b0do0x8TaG2yyhMjSnsht3ocd2pP0RkJ3y
usia3A97zNtNJ4V1RYoCKE3kXT9cJD7eCl8hEK/NvE88FrJoYvUt4s4nu8urtBoGDt+zKzc69Luo
6ju2dzTyqJM0XyaDiisQ0Pg80Zl4s4xZb2FX6a4tZu8mcxx9X2UiTMrecRMwbj1wNf8s88bdotuu
hpacbbM9k4rFaLwKDfCzuMHDEI5PQiozhynOkHFjdEgqXIu4UlZ4IZnBk9IdwEeW4WH5SXXtvuBB
1s1uLsufyMb7Vwwwn2uaezIZ9TiAETBwruZA2LfK4g5yNdwwo8HJQBMcGD9CW985M0QzWnAMpU2p
6F7beYnA2QQxTV//Dgrjo3UbJwqD8uhXLI8EnOYE6rHvWVaHEcuAfMpm6l/kLve8yxFtQU/OjHwX
aBdEEBcaOr9D3gZB7OaWAhFGCbL13BXwA0IDjYgZ96PeGsSOdKV4pHWOqQr/eQjtIRlYYB20JuKD
9hKUpxkMJ+zhPP8QeA62iiC63YyIAe9bz0bg6HlC/OxIZUe6k4fWUvZm9gbfjlVZaIXgqX6oK2+8
xCuL0t0UsnE/MOpvxkG8g9sCLYpOX07IsbXZs4RiahRULU/z1ghvilqaSZVDK6uEfqMPGQY+IkUY
viIDUMa54t3zDCzaLX6SmBAKoUkwMmYEXAgWgtSzJTWjqs78jc4mHZt96WxQCH+aupZ+hEh53k1D
9tzjKdoNAK7G6JazhrgdDZLOmfdsIWfHYIxjT3nKwgJVP/vWVviEEhyWwoGCTKKFMR0q0lUf/oJk
oJmGFQxz8qoQd14ZcyB/Zf2y7aZzhx/fJWObTfCykSFLQOoxpEAzyYcsRExrDeHBHoosHpzGj2zS
4DbWXEfMoU48wupsyrYZkdcUNv4TdIYfgcP9ZwDvyj7SNl0CC6NycIzIOMK+IhAmQpc72hmAsAHC
DLyCQE7qEvyO49Yx+XQHScLg2tHUSCbu1tvFShxUq8M5Kc06iCCCMSCxMAMKmRPtI66oHC+WFqnO
VF9PlRbQ32ctRQx0Kq6xaUI4VpbriRz94Xn204HsGv39uhV4jIBAgFoMsA7OqhpT+QG8Cl4RFN4S
q4S81hnU2IlqDwgFQRELSBf+WSO6XGSrSNHV5Ahess6NrXO9qSfGXyrFgIOguSFE+fBzVYRXZhZW
XRgclfsO+3mWhfjEFvw5/hq/6XW+RooN4zMxIDu0c+oLiJ98f5E+TbIq7VhtPgX/j7T32m0c67qu
r4gAczglqegkW7IrnBAVmXPm1X+D9fzAa1GCBfePBgpoVDe3uLnjWnOOFWQ0IoX37CHCjeTRtT5C
OAE8DnUgvuH579/lo2UCPBQa0w3Uzvs/vrn7ODV1+XRNmsXn6Fkw2mHXPX+6OVqKAKFSOaImE3Zm
eiPZPes7ztNe549f9A13N1WuAx4vFveWseumXT9ujPiW9ODWWyzmAVFJ8htCoxyz6dc0nMKf//86
aaFskIu68MkJK8cClPVDptz4wlc7iSwk/mwynrq2+AZ6l2Z6yNJ3zMS1GdtjYat/cutzpmZy9EAO
yZ+jn+N+aCwTnV4hQUEi5HBMYYBYY25nn2SW/68FqoJTqxGyL4WrzodSGNVZGkaWdlQJQ4bqKs0/
a+GbX+FdA3OO9d1MgNc5RUVNA61CtSTT9cRbeu9r4wjhv4HHANPpRekooewUIkyyenwjZmbrcAs/
P5DgQQAxIN986eDrLTMOlaLVjz37IMd1oxdutDD3wWLCzTIMfj6qTdDKiz5qY5V8qdoYx65/BBhG
iet+U71Y2ednxFkzcxL/3acQ0ij2LZNmCtIFrp/cUBlcmRHky0Vtxmsjj1oyBMqcWEcQ5AanY+0h
Hlwt3aikhisiMB9/kMsNAtQZgkfk3CbWkqWUr9EhTKaFxcVCncJ7wMBHshFg5dvuls38yithhcN7
halYVy/UUX5AclqOTfEoSX8GUMr9wFWQbDMB3BvvdKUlZGXIoY1ZhI3a+/zb9CFVvxl847EZZe4C
ZV91d2gK5O9xHxKBDEzv0xpCCqvA80IizLADeXLeIFm1EZFbox6DekWNkeYW3/2fs2cxqJGkykho
MVLP+pnzBirF4IqScwyRLCJ0FAxNnDRMTMTHVf0wAcYb7DQtpNQlreMj+pT6HVcrA9qFVN5Nkhnv
yDaGLxIyAmqvVOGGCJPxyJF1vFfSURQ2QKTaJ4mE7KMyfB/z+7Br9G0sac06Ef1+lVWYmkKxMKjd
oUX1kzgZ/mrQROFnncTSSxRx9Px4XF75hrhvZ9LJXMPuopCFZYyBqE+VcjRZS63kNMpoPKYNMbyP
27kUs882X5oiu8cZgHFz3rVDDBy3DVXl2GmhrfSHlpLXhLTGmuAUqW5/uG/bjZzuuAMSZL6xWF1a
lZCmMUh1Nqa5HIm6GKrKHHTKqLZ0lJ5qQ7PlzKeDfxXqqxVSeaeAKEOc7QZV6HKNZ6giwsFvQ8MX
fCSv1XPTGArvGPj+xhOE9fPHXXrl+XjM8UFAOQT8s9xojVHsE90rwlOZ94+ZlO4V6XPYJTbamfL9
fy3Mg+fd4ptTXrCWNVpoSag2K0H/tAKS5yMhm6Vk+iwePH9+rOlBSlnW8BRFnBKcm47Eqz2kY0Ri
xCGLW3rsrLZoxaSN+eoyKph0Izf/5RO8a2CxINXeoBZjSQMF0ciTKN9YYC9/PxcWQIzIasUrZV7F
rvGUnNDYESNiXHwfbvn8rz6fLwBacL46Lm0FseQLTd57wjE17jJp09+i8l1ueuhO/007zvt4Fxbf
VxYaE/WdFp/MaZdZp0hfZ58k7TJEz5tYnA+yodRE9C/xSRNczFip/+lJbP1zzOLK40x7Mcl8Uyhj
LTPjkyru0n1+q+TjlS9AZUm4ylDaRDSTiw2n64OkTychOmW/AnTM3ecHEJ579I0sEKx9SyZ0XKZy
Wo5WfFIoJinb+ZfPrkCzpf//Hr+4VctdpTdGx+PT7M5sHyrjxs+fx8f5dnz2/CXTTCWFGHcqz5dm
piDKBNkmNE/S3AnN5MYF8spYJXKCzBvpJPbupdh7iHQ9SKw0Oxn6a9529jBspFs2p8vNFuvOuzbm
0fBuPS1TSrpmHM9OwqroQ7tbSXPYcvXpj3LWyGKjNfUMEIJHI7lCmd3obso+PyXmnUHGWoz9jqPm
4i1KzRvqKMtOohGvq0LYe0m7+Q/v8K6Jxbra156eeV6Snd7q8WGIPr2tUXRGx57K1GbzWS5LcdJV
g09295jGPxtkV/KNs86VSY2XDRW2xefGcb/4zEmO+mfIPf04iC7AafnzH/js8YsPHAt4bxH268cu
HNZJeMzj8ca8u/oCyky1nbmOnO/Pv3AyFxTvpp4OqtA2Gnau9TdamH/jYmYjGmJfQ6xMOHFpE468
WsLOZhrHvlojb9PjtdetPx5DVyYbvCLu2IT9/s3q85fI0fLI1E82j5plOGr0mAt3hV85ya2K5Vc6
i8sjZl1ZwzaITfO8HUjpSaiYrXn0o+LO26c3T0lXVsGzBhZbXCAHQQUN0TzGf1EVBdZaCx3qPBu3
rgLLQzLOCuDiBgApsCBcfpZ+/k5SvboYDOHUGJzHZAQG8l5o3wxMCm27m6zRRexFRiK4sfT+8wu8
Gw2zZYQ7JJcDYkfcWpfR36wJFcn3BuU0DuhK0B7Fqu0jfni1plHZhBkJ3crL38JG6/94qdz+6XPd
usuK3vubWnq6zzzxDVVGvk5ltHyCMoEV1zrkaIrA1aIpa3gdYxKYL0FT+o7VysGTWdeU4QmtBhH0
vlMc/CR96afACl4FIO5CVtQrK6ysDQqIYiO1CtI6JIe7GqFKacvxgDQ9teLkHpFp8NJb2gmP6C2M
22II/69fKMvFR2EIc8s+H1q+bHVpYHTKKdTuvm7y7D7++vEcWYzd/zWgKio+T+PK8SOp6wbWZ6uc
RCo7IayvuluFT261sNgs6rTB0xPwCmr7Tdh4/+EFAGjO4TrOrxxiFyeQICOMltcSj1eFTRgF2xs3
FOXKJ8CdhwVTxRIJY3URMlX6kDiaWSonP0u1leHF8aNvSMWr1OT+QdTAPgnapP61ci9CeIHaEVGp
9kA2mnRW1xv12lBabV/Isf6iVZm5bTVT+qX3/YM3JulWlHuT4IwQuWUkFDug9dIm0gRhOzUpwOxO
DFYT9bzWXYOiqsNmgLAuGJwR2CuKzSmv7SJuxd9lyWhsPfwT0zgod8iShs/t+fNAYXmgEyTCiQyV
5Z4T4RgN9EE9KfJf64evvH08Dhfbwfx4PqAoqXijAMwut4Oi8UwrNT3lREzRVtEcDMMeLfjHjSxL
1P6vFV4AA5mpkSlbvEQ6Gc0QW756MkbDzZONV3+1Nh3RG/U7QjzE30ruxn9mjbvupuNvXXrWje8d
gXKhu9Gd0nyuX6x4Mx4Obib1ztilFud+SlZ6yTjm6klu84eqTFa9GhykYkLfpd2JwfSoeMic4DMo
ubSS81tFy6+M6rPmF7MSWVHbRiHNdzUiytjGrSMUd7463Yq7LN+T0PNsnKQWAoHImTt0voJNdWtp
HrP3kVjhkwDbRC9YzPsiXitJGa36KH4qzfDrIKykOj6Iauh+/M3leX6+72iLArD/8CCEDIlULheI
uFe4oxNbe5LbqXnIWwuhNNV9KTtenNJSTB4UE/tTEMXqHM6Td4ydBpUmTpyYiLYmblsz8R2/s/5O
TaS5ETWwUAvC0NWrrt8ib7919vq3qC9/sUqydR4ciokE/rzLxKqLBz1Ugqe6EbRVOEjlS1gNo9tF
1GbsiB8+joWUuXWVGXYU6GQnFKplIXgVi+53mLXxjS5cjhVqvDFV5r7jakR9ucWsUSKRonxpEj73
vpztij5uHgwp1JykRY08hfqt/NHV9sjt0CJBWAoBnr+/JdZtWvl59BwELmawSn9WEKsrn0tHMu14
q3etLGZAJBfjlLe0ImGVmcBV3fIvLpe0ZQOLz1h1yVBnIQ1UHh4H41XqXqpu9fHovlhG5ka4YMyE
DhZNkj3nfcXOF1SYv/znsB/v4jB/VAVlY1Bbyy7a9mlQ5LWkea4XegdDwmqQma8f/4BrL0kyEZ4Q
pzdWssVLNo0ZIjIS/eckaF0/VDa18VSMNw4p1wbE+0bmI8a7WzNl/2KFGt7+s0wV8TqM8PGR9hOe
he70H94GdcBcaoeZtzTntlpvIY+1gmf0rT+DMP+t65ieKOX5cTPzef1sgs8fzaSWIXFbCQvtotOk
bOjzMFOC5wgiot0GHcxIBHShdCySniSU8reUbq2D19pUNeLuoDA4LlmLNvk8OcWAo+DZ0n9a2jYK
T2m4VyvLLq3a7o1bpVeujQuY5hT1kyhqgev1/JPVOTY0vy8DijXspOoUVW8cSz7uxfmrL3sRKAKp
U6ps4TZfXLtiauMS/DP9Z/xOpnTMos/lmuYFwuACTHdZwHe4352/QiYF02ghWD2U+GaleaP+XJTg
XwNEdmW0S4hS0FycN5BkWSvItWod0n4lro1ba8OV/oFXRbIRHh+3+GXxGMksjFHyNeuQdI/3nfYf
fjxQEgQdMgVqSGGf//hBVDJJzA3rIAREB7706Y05cmXOm1CHqHTEBsDRfjFeI12IlDHo/edas73o
l6I7soXI+XNShfkTnLWyWFl8awiz3u9YvpJsg1fih1HFn4s1/X9NwKog/EoqXlzsM53ocYVDGklp
5XGDJvSuwvv48Uy43lf/18Sir1IfKuw00IQv7xXBNfFKZpvmVjbrypQmuoGigIAKo3ZZ/s9SuqLs
oMccEkDyowIGc1ceP36RK0OWbAerL5cBZoS+mHKS6TVTBaHm0DSOWm0RHn78/CsdZc1bPsdQNGwX
EqRUDM14bERmXP5HpCyYaO2LTnbAFH7czmVXMapAIkqQbugoc16M321YQ2JqPkY56zD9auKn5K3t
Pj37aECj4D1bL99EWcw+rJdZpfmmecj8+3BX6p8es3MIaNbXIAYlILMYUJJQk/NLZPPAhXJ80G7V
bbjoHrAtpLP+5Zyp1bQ8kg+aYHpJWMqHNr9T/8j9nXSrFOrFQKIF6B1AhuAzzSSE8w9QCYNXUfRT
PcBnctUa/fX0OYUQNY5EPjGcDYnhNBNPz1vAB2cGVSSpB67pXbpLzRtD9fIWwBdmmgHYJyDGRWCx
O2id39WZV0yHIGldnMgc9TfcXm0h3GfY82LzMRyPvfjN11aVt/XKG0Pg8mQ5tw82dK7Th7xneQrv
IAZUmPqmg6S9qBWFuzwNitbdhKGCmNgT5ay5EfmfPZQz7kiPkH4hmMqxdnH07yWBKCvMvoOOsVS4
i5sbC8yVkcdTkfswqK+oWNskEtS0LcaDCNatfVDrvRB89tjAK7ApcqeXOEBepDyp62opnioOh0T+
LSkhDsY/Hy8uSyHFPPRogUpIvAql45fwU9lHDe6X/cDgruyw6VGoOFxg+uZJmA6gN75pkb7SBmqM
1/7247av9t9MIzRn2isni/NRT4o9F/OwGA5Ka711Y/Y1HvWjUt0Ke16ZvorMoQtaP7d3toLzZtIR
BSFo/fHQUld31edBvk3i5JZqen7K2QGSfmRoowxgKCBsnl/23SodWqlQd5EwHkwFk0/DWiT+EaPR
0cQUG+fLxz139ZXeNbbY2nQfx0pW+EznGtdA6iJIvrViXEQ65vchkz9vPeRtlu8DfY75LGgMbuto
JpiV9GTTlt8KqbcrOXDS0bfTei3eqqR7tRs5fACUZlBehO46HLMxob3xELR1ZOudfhqQo8R67nha
u6kT8cbKdLUniY5ICApAWy3hX7FYan3RWuPBwK0WB+n9pNT/pQnYTzAKDezyy6N/MamSrxfKeOjr
4q9YeXsjNTcfj4eLo8j8sd41sRjinD4iP6nk8RA3P6RMstPsacgSO9BujIqrvfWuncVRRAxjkxrY
tJPB0bAKnJG36vJda4EA21w6BSQbJ+rzaRSwGEY4tGihUZzBV1N7MNpb1Po5TLiYq2QpZpkE6ypI
x8XCI44lGJFU7g9VjTmb4ycR03LAuJtFVk0F8SAoMafmyZ0VtcohCeJbJWJIC18sfsZ8XeAqiJSF
I+RSfNgV8qhg0J8OwtSE69qLR5ANqeHj85AqfFYxxW9MZjYogMcpzkpXiJLEzTWrcWJMFbBE284Z
inqwG92bVkUHFcH0cSlNGTgA7ERpMJexKrcdYjI7oT790W8VPDRtUm3DVDZXfl+rj+rYS8/K0Cpu
A27nIR/MbptI/ptS1P2XVFWG37GWWlvND4W3eFR/Cwbwb5Qa0Qt12dNVPZSqa3C2cCStZ0Uws59F
K+GTUcSpSN02b7PQhrHmbSerSNcCtvNdGQ761lerzm5afXIbvU/vrHAcV6Wo5a9GDV2GSqvqqg0q
4Yl8qOgqMriUvhtxogRF8dBOubWZCBKv66Q19l6H3Q3CSgFGAZoLnDoRjJ/Yr6aoNAObZFuIjlSQ
nCDWzRezStvnXqzCJ0vFoamq/t/cFPHNaVXylFBlwIFrrTse5VJtP85JW+LNfUgV0DkFDn53gBvj
lrjiVm3V/IgUzNmqRv3kyhwll508t/Mg9e4NXxcfUwq6vtSpeu8TcCzwDo7ZgH/YS1ehFes22HF/
p/vNiFEvfiDuLa193SDYFpm/NS2d3DCqQkrLG0COdKsAd2SVq7aPhJXV1vHXDE+u67dx4gxaJhIv
I3Vsq/pgSPdNGL7M4GmQJYP3HEXWT4Va8VsvUYXkUcRYRSU1tQ3AmgTfrLFicweW+1WaQrMHGaL6
rVNV07exirTaySQzfRJMoXcV05J/Ut6oVt2eufs9NH3xm9w09QrWpxA5wmgYr/IoZz89I5VOuKPz
ezFlNJay9acSs+bLpMDpoGuODIxx5aXNn1QYhOOUc0gbJnBPeUcFvl0DMmq2WFe6q2qhaTMW5XxL
9PNvl0X6azrSLQGILjc1Rx+0jN45Ha6tbdQk0jM1dM3CtjCkvllCXf8Mi7BzRCEg2lfJ/Q+vBrlN
Kk1wPSJKvhMZASCZITEelLI/GsIQ3FVhN2VPhdr6G9zRAKuGGjqTb/V2rvuTy68d92HRqCupYYMP
5pEyagC9hn48YOnvtmMc/oqVMfqe+Wb7FChTYWf0yGtEVkPfeTjt1zj69OPo8QFssBj+swH441GQ
Mv+UlMV32SjSL3Uhf4s9netxD7q4o+wmjl0IwViAv07CoK35UsMTHWx9UcZGdpCVSS4W48ZFHJyv
UWuZbh6L37CMaRpcphrFVtgWDtcx/qjIV/tJY72puOuZJGnmir5Sr4xBrL/7TM/CsYzUf1DLpuVF
TWrwmfhUx59G9LPjAADQwe6UP36iTfht49iV+rTlSxf8hxoOdb02oo2URrVj9lbnTpT2dLXGitYN
rAknw9vocIOW1kpXlTslt1SshYHxWqtAUroQbFfijz5oAkV1Rgae3U8eNj9/EJ3Cy5FD5+RKq7YX
cOjqmLOxyeNMCOHCU/yu/FJ3qvATp2BnTyrGwNQoOkcOE+FOD8J+MyVm6qT4PaFvdaITalHqyHWL
ZrQM1fpoJLDMZC80NxSqyp2qNYa/HefSu4r78882D5MdqA0NX3EOx06OQYaOmKm2rD6ik2tB7yZi
J70BQ6lzZ8yb+h4OV/xTEzj22CE3eUeJqmnG1nV7JSq1TdELxirKjPqX0IxYHAezkFyhA/Lgj71J
OfOAaid5BLgXrA78jSo+yWkTbqqQLGNH0cK7DvnF8+C1BWu5gPkXc5wTSa342MaRtobEV79gTR2f
o6Ru3bYx6cBs0t3WjPNDJzT6XqCO3bZphWkFECT+Crgh3UbjKOF1hELVJCLw1TDP93IUt4wbMers
QDKTuyZVVbBMY0WO1f8BlSlzIs969gXJc7GA/UY6Bu2oz2pbTZIvpBdSO/cFdO9gxt0OeMdaFEDT
CFY2PcZ9g2PUhBwTlyW7AwyGh7qEscCVvLPlZEA61MDHq1QvWwH8oq4BiIJoT+nvyY5VfP9d1LTr
sInbh0nGFi7mZrVSkPqtyqQZHSo85m6gjerW90Vp7WW+tRrI+DulL7Xf2YKT1RhE4WoauIYbQoHR
MxSiVREzprtc1XcVBGdn0FXEHQLFD4NBsh70UoqhqdfBqrbUv4mlT8fK9KuXIirSTa3QLOcXjRov
4MssPx7esiYx3LIHuGNCrHyELwJPqo3EXWx5zaYQ6mIVGO2wt5qwXyVpp68rbMHQCURtV8Xi4AhV
rO9UJCPHNm17R6glSBuiX7pG0TZOHRvyygg63Z1SEvzCiBbEwRgbsXPVvus3YPLgzqj3yWgKW5wd
wlbzDBAEAbQAK6doVtqzaIxCXO3B6Ukr4GzxSx1Z/kbBPP5S5UmxS6upfS2rQXGl0VSfK4gTK3az
BIJ51/yI2xnVZ46lbUlo7yOt6SEOWe3fNgt+VYWcHSIcvrZs+dlKA1prx4WV7RLZU1ywgOVdMXMW
lNHCRs5gZmqHzVEd1PBXpLeR21WY9OWQ1diTYUVGU/s715TaRmUU2bLEcBviXLpj6noOMWt5PVP6
NgaOdHtszGmLnAF8jWf6bvTvjJmWk61MibprMqF75B6pq3vSkGNvBxE8FqXWj3HkF/sBBAHcB5Gx
q08BxQjyfIUgXN8XvtKty1QzbLOT0wcMvb6j1wX4vFxLkRVx1AoM8u/KAJTN87NvcSZOtqdOKlSQ
GSuIL23dm2oLqTIx7THTayD1bYGhTrNWxQDWJCv1X+bU/aqMwfjWddQG8LSQpa+VxU3V5QA7dKR1
Y1h426Yq1LtoDHzohUG4gQOVv8WT4Dmy1jabOMkUJ62B55R+GLkieqC1JubVJkNAct9xiqTju9we
WgAbVd5ZK7QFz60fWJotGTLEobLSNqGXo4bKdchV47zpRE1XudEMoiSmpL4UocZ6HcIwwAGPb1/t
QliNdW2Aw2mYd3UdbjPclYcJusI2r9v6MZ0QSwhVoz+WHSeDIfL9p7yOxccqywMX0ZSwjiSh3+Q9
qesRdYthpyxCLhG1Yh3Fjde4bWu0x1H2/yRa7iSK9lTOjCOpDfovuhl2o5NPQvVdMcb6IJVt/Fst
mvirNen+SovwWPdi8CuWYlhAQs+v9SYFPoelOHXHuVamBso21zprDZxOXKEShAzS1YarTeawatpw
cLwUhH5XqP46EvTGnspe3VoSSMNEkBh0RA3wlOffxtySWDis9MlUp8hVsgCRmDrh6dYL0x4I4a18
NRdWAxTNyOFwLmp7NRunbl31lE/IuoEC3IH/xZ/UwPabpoImUQTaSiXJfQjUqLvXkO8k+8iioDmH
WnRMpNhbN1IrZa9VVv1o+cZvylH3dpEz3lWwYmvQqRxOe9/celbPzpOyE4ZJrq/GqGt26HdajH9S
sDb8PPumyKCSSKQ1J6MRkn1d59NBF/xQt+N6qvO7yp80keSwVzpRXU8cu5FmPNUDa0IgT4PTEpRj
V0GukYwxxMdEiw81gj7qD2awlbwiWQeE8++zoTNfgXx5hRNxRd+zv8SR3XhiD5JU8sI/SZe1B1Uw
0mMCx+4uBeLgqjnoB7sJ9MIpOeRtOCoIa6saWRS0ELf8BHZnkqV+m+RlsM2tvnbV2PhO6KbZx7pK
ErX30reh1KP7LgAxEadzoHLswtcgasc1fma4rZOp2EpZiidTLsKD7AuggrQw4EZUtpu0G4UVTKDy
1CUl4Z8JToxVcEjPLIBAPjmPfdBAusv94otQVzV3Tj29D0s9O7aF90USBOkZT235pCXVcDT00t+J
VcT4AOqwK7XoL/9T5Aa90qKpZEJqwdhtLPxIOy5c5aEsSmsrVJKJLEbtvVUQ+90hGXPBFnojWily
k4DM4pKRBn7/qnhQivVKE58sZvOpEfV8FQRe6mZRH7ihmHZ2PpTdnQhJbj3q3fgSqmnzosbQgRTi
GnbWt/W6ij3HjMwdZLi32FMFt43QxfhyD2krzbpHeeC2VLMGOqKa1WuYH+p6dsQ5Si32m0DrJBc8
yh8vrkC+6F25z6lA+pjLUCUSgGuDLoKGmvoOBZPZ3EPlbX4kGZ57qB/KA0wm2AgGFXvivqS+TT7E
+wDSKUCKoHDjSdwEkmCbVgYTaZKnfU+iedV4UbkHZeWvFc2rbH/ymxdSUrKDsQ2sXVOldwrFrdcw
V31Igr15L+FBdovIstadHrKnV3l9UqXsdxQ25pOoQIDjhsaZpQfpGgpKshv90PwhV1KKkMJrXbmp
mic9zdQ7KbOavdGKf3QjZ1VuK2kfDcpg1zj+bQLByXrSUC8HZPgcK2tUW6tyitC1QJa8wNRXwjBI
GziAoJsSM/qryi05J8WH6qXH0T7M23Qdg+RyyENzJulBeLBug0Go2A1CrQYsIVLQQLFQ4+KOrAAg
aoCGwQrbGK1NlxgPpBUrSHY467S7YSZOen0R2FroF9+aMhpXYu95EHq61JnEZNpb8hj/QGSmr81K
Gu6nCgxjFCevqiLQl1r81lu1sM5b71db1+mxUqLi0CQewtxBlg+5bHQ2Z1F/1cl6tuEUDmBIkmSX
CEkPByxXbInvs2tDiH2yXgr71g+hSxM7ER8p3eA5bQOwN5Gyx0DqpZ0HLHvlW6PwpDaEJfRIze/I
fOQPnRr1z2kIUxTozRFFJKrkQkyto2epMEtE4VWwQqAccZKHdhlZwYG4D0ifYHjIFSsn1OX9tbK4
vTM0bdjLXZntVPYpJ4ToZgdCPLWOKE/ZWyYDEMzpHIHmW9HY6dA03DiKUrvMosLJQtG0+7ryHS/U
ijullMRNl4mmUxZmt04DL3ZKRXsjSGZuYTVlf+MOkvE0AhDqlCBZxZrfcQ+ryic4KLBtZWvS7LyQ
phcdbdxOb6XI4bgrbqDy/K2S2Np2Mki5wdc5lIW1clfKk7FOBek+KPrUMf1CPJRKN3ehMe4aS7Dc
UIl/pGkcbhJuXoBOkpaIAsReEKQz0xksHhKkStujpRle80Ef1t4kcp0covRrLAjVF28I9T08Yih1
kVjZo47XTOAQZQP19F2zLAlwdakEWMSbHjvBGOwg1/KXMkQ3x7XVuyPOKK/SYhC2eMJBNfXQGGxW
6mAt+hWgsSRpIJel1ioj6G77bfnHhI8DcnyS4UAWgPog1tjGUAmrqSiKZ07Lky2ghLNLkRHlWxql
jatBejDbIbkP0ip8+zgiexHHnMN7mItJYc8lxZZx5WroYcuBgjy00k6X76f8s5FYnk9tjLlCgsSh
QFkoIbPar3WkWtOhaR+HaBfIN3Jb137/u+df1END/WtKIc+3nhIM3580bKBj4B/yndSbwrBx4ZkZ
DJM9bvCmA0ABYoV7qgqMUXEjcX7tHd43sohW11qq9XpHI3FA7My+5QK+9fjFJ7AQK9ZDw+MNgo75
c+l/+/wQsubEIrZZamAsRTGjUY4wvMnCpfX3Q638+PTTKclE8JviOTP2Yn67d/kqr+oboep08SBU
8neZ2BAxsM9mtQ3rn5KQ5B6DlVbOm8At08dFXWgHT0yfSD2SzxmVvx+/xpUwOm2ghSGvxwVkqQgm
c2UpqFS1g2Q9SfWhyghTnD5uQl9mC+bXUObaSdosS1zyQVo1V9Gr59qhZY+sZeOoJR1R+uS7kcm3
imDOQ/IsMzG3hQiKBiGe0Nx5l42EGsupyDQ2yGEbp91+8tpnyCgnWGy/xLElIPlZLT4TkSZ1FUzB
DA/RF02KhQBRVS21Q457MNkH/u+Pu+8i2cLzkWUwx5GnIZNZjIJEjjnPgP06yNnvqdmk4WgTvQWT
xwFOIgQU3Jj1F76j+YUQUqD0olms2osGtcKykgwMwSHrDGlVyp5GiqTaa56+IfkLJBlM2pidBkVY
9Rlgw49f98qqgISNKzudiu5oKRYhpNsI1M/RD0iDuL/tI/2Thr157TxrYZFp7tjTgz6S9YOPWi5l
SBr/YcDPJmK2F30usbVY2HIOy5QNbhgReFTIsvQqORzQxn4rfLazZu2OQnchOaZCsTFPvXeL0Chx
7u8Ncmx1ZjnBaAsEcT/+HNeUL3MVKbylMynFWg6/aJIrsSkr+TCRNPO5n2WHrOpto9hPBUhJoHVC
k34VPXVTW9kmaBNHHf58/Buu5LQxolAEiLCrSE59McNSgVoTwD3ROXAPNfTINimIIcOGU6Ta6eJb
LomrzdGKRDnTGWyyGB9RTVRppmQeKPi2UvKvQ1vbCVHUuv2i5jckjxeTG1UXhimEUQZley9616DE
myHBwTsMg/gma/660qmeopEqYK0fI5j0GWjs5Jc0mTc+7NWWLRZ8ZT5CXGiCe1UpKk+S+kOL4aRv
DcqQUA8i23nKvdQ9g6J2PGjQH3/Ii9WZt8VBMauJKIZz4SUIOookdZLZH7CCUptiTB/1tKCUROnm
ZqPbIyNqlcryLTDOtWYhnWFvJSc+D6PzWaLWdStYlTUcNCYiLNQAom0kyFwuJJd/zYsbH/ViCZtV
jahyWLRRHV5seAlFVAgnKoxXHIwpQZlbgrp5BJ7tcv8a+Aefm5FVywmhJFS2oIARSX5uNqYVUESC
kF3z6aV4boZMx2w0k1XYQef9xhQg6y3Xw2FSDXeYtCcprnYfj4irXYWyY1aMc05bWpuDUSC6XHXD
IS7y9nk0ieFxKPSPH7dybQAAtiC7JKO6Ryp1/iKp5VWaJuTDgSFJEmqrgeQsk33RUnBX2w7dt4+b
uzjw0G/vm5t/zrtVGYxuN4ZeORykgEz68MeUT9RVWk/Rr4/bmft/OQwM6kjQ2Kx5XB52WrGwAl/L
hgPxhRfNK+7w61JjSH0zasmW53rsnfGYIqi+sXRcnhDmF1Qx7CMAoT7lckLlQKSx70bjIczRB3gC
13HA8RoUqP53ab3mHBB85ad6yyR0bdhjA2C/wwtwKYIUBEtr6lBCjzi9wgMnsPO3EH5/3KfX9rt/
PnUJmSVDfimH1cWQDBKF7Q+++KSxAst16AjJU+vpwOIBAU/PerZVxIdA/iv0u88boViKWZX5k8K3
vOM8Yd6NHbXPq0QJRflQZhRYIfLmhzf93ZfD5qyJxf5mNuUcPJzkg5nW9pD+P9LOrLdxK8jCv4gA
9+VVkiXvFrvb3e5+IdJLuO87f/18dDIT6ZoQYU8CJA8GWLpb3bpVp845SKp7eQ4XLtAzA0JUUula
0hoBY1AikvbaPmhvejSFouh7q/68bGrBf8x4X5Pbc+6YVgQXJU/0UkfUZI6W+cv0/loDJa58/rWd
8WQ1aE+d7DFL+DxUy9Fmgtj28u9f2NKWTIyhz/6PWE6ItcNOp4oQKqQJKnDD5dgqzyVgjdu4V4z3
30qQCfAcBsjLk+/1UJ+MpYrTqWzzHgix8neDCEa2xrygzD9W8EdnFoTBjHmdTUouTzQMOKgUfde1
+0kK90H+VQ9+I3NCTaS8tgEw6SsP5QX/fmZYPT80kRFr/mC007GK/M+Alq8C7ZvXHxu1Rtfvuk1W
AIlL/g97NEew88Cbi31+hZRpQN7q6Vio/k8zln8WanFFuYIEc+Bvwig7ILPya/LKe60D0vCuLQPS
DRc4q63P4QXtBsIsV7TLojwTFq5Uv0hDA0/Ap4bWz8tGhI3/xogwo0OFe/eVqHCd5grxAfWdD5c3
39fOVyyQyHLbBoMwtWhndJ/iylwZgXCy/rEwK6bTzjw3Hgh3fpimXZr6du6m1K2/oxoX/7w8RcsG
5gYcWIznxobzIVgaekdpN+Vu25n3xljc2k1+X3rZ58tmhL397zj+MyNcCOBrNBWV1dwFGbvpusNk
Uv0b2s3oP+rK9zBYiV0WF55WXBWcLRe7yCaUwTidywqj6sNmywOX++8jAzqxIMyblxtyWddy7irw
LziTs1XMp9ovtoNFeBZtwvTl8gQurhOcGryPdUJlkQu69g2kfMwidyc1urbU6e+xLyG386Sby3aE
W++fhTqxI5zLEJGOwsDDupaao4CmduaVUo/I6wEO3XTUej/BVpyutF0uD452RYP80MwUfb4JYVUp
O99kd/TA0cpD69367cq9sWZCiGbDMlcKlNZy10EBw7z1v0TFh87q/JwhiQETsthDYQxmp1FwyN3I
oEL/xykfw+LqA6tzYkKISYp0gnC1CAo3zyeqzW7YQGNv/g7i30q0e78p8lev6QoIX8XRZB7sGoBn
MrcNnK2aJw9emiMeo5BFmPRvSmqsYb6XVohXmq6DMaMHRbwRtEySE320MleFnSIMEDkkLK/jtYzB
mhnxTsBlKxShM1dSf0c5EOXyl6H++MDcnQxFcA7plI80OtnYUKjoqsXOSFy0Qje0bF6Z06fLxoR3
2uuJPZ03wbVK/pTmfsKAHNZGr74aI3oRan7lvTMh8K8hak0kBE0aEMUoVU2hmZH93FUz407S/HsE
RD5wSoFW0TfDv/YbQmMwwWPkh+yB2MmBID1N0tfW2V+er6W74dSGMF+V0kse2kOZmw67gqq/8oEr
+/T78wY8iVCN0dSRz+L7UgizwIRUXNchyLjip5dWnXrHaxLKUGnoO7fS0cdVmuaQusqgHiRkPRF7
1dJfINU/MFuGjuQzflmmknlup0ZalERinLqe9Ck0bry1NOXiOEyIgnmjvvrN8+9raV87ITpMrjwd
mqSAuQDCqOTw+/IolsIPGpXInNBfRgudcMFAb+QPiKHmrjRl26C4bqcfWnnbBR1QQ3+n12uB52vG
5+QR8XpW2MZUb2hhmqmsz4eVa1ZSVWaSu0NkTHcWdE7bSKq0nTwo0iGyS/3a7Lpn2OpAD6rGeOVr
ZnTV9S2wVrQ6N0oJBQxiyhUJECnfhqqT33o0zu8uT8uSLySPBOm1ASEf5ZLzX2l1cEaNjYPLzb7G
agHG8kVtP3C3n9oQ/K3ZFrKkyFLmyqorlU9I6GykYuVILy7vyTiE2YZELvPRK8zd2iluLbX/hJLX
LNN2W0bFDtqmcqNH8Qrb0trcCW4kVdQu6amRuNVLaj1W6a4rP2KBeilvpLloIXZMw50zWUrpEPLl
gJO7m6D7mY3dB7zVXPr9XyPCMIbUnqxx9HK3y4qtTg9DaVSbOvrygY1GdEdpEc65N6k2C9VMBG1N
FggJxH6ibcfaKjxpLltZil0JvujpokV2Jr89385RUWptP1rEeB0K6+gy54fUAXdSfgmS35dNzdMi
nu9TU7NbO3HyEVVbxWyJ9Ybha989aiufX9pcuHaIruBMBOIjHBorMxIrhqbZbfzk3rdh3On9Gymw
39dX/OqlwI/YTBVN+fjf81FYXhkWJl0urqxT2Mtl6SjZ9s/LM7W0KDMlzfyA5d0iut4CTAOCYHHu
4r3SZu+A3QkOWgEI+OqyoYU5ozmfdQcWpsxe93wwVe5nnqRZsRs3v5LoqlT2sbWyLHOEI6w6WX4C
oJleZeasOzfh5JFkWIYUu2bxdw/I2nS2joS8Z3aDVvsO7EE5rviAhevxzKLwbIljHoMxm4B9hmau
9lD6FHsnczuDId8/fXOlUKeuDPZW9DZB2NGIgxi52wCnH6J9hbZ8aq/Ed4vDoVgHfwUCcByg8wnU
0jSYwOAnruq/GGlxiM3rqG52St5/YDPwdgHNMJPhUfU5N9RWZYbGNJtBl76hhbdR7JemXInylzYc
aRO6Ry3oRd/0j/po8/pTwNpks6LrDnI1uf9zeVGW5mt+8NMIPauuiNkZMy9D2670hLSJsbXjBqzE
sJNjwqRx5ZiaCx7NIQdt024NSRqlzfMZQ/q6m6q2SlxHD+tjabY/ytTL8q2hRSl80ql0BL7xBC3t
XnIj1EykxNjnBEBkCwvpGq2K9MVS5PgK6fN6UxaRyft0yl5Sbwyv+0mN/060oNw7k+o8xCYo9A7R
WSTtperKKIx6h9Bucw3HwuBCF0uPXt8Ph1jSox0bqXOrJOoful5CAlHu1d950tDDVSgSSPFac37J
RasPyDXb7U5raRqcwN3/3ehRtdWKsf9TIdX77KdG9MvPc+c690Ll1shTWG3Q2jxQ4X2OugyMMwDT
61AyJzqGAn3fmAj0dFIw8fqlF0Lx9BjGgDD702pZiGwBjK0+XF57VTfXRLMWfCaHkPoQGW7af8SS
ZaKmWY14ceyO45eo2zb+JgP0/oGtxVk3eMjxoBO3Vh3pcRIGDee9PMjS5nGYO04Pl20s7ikGQJ4M
oiJdFfxlPiUWGWZspBDfPspZtXLK3x6PmTFF55gbKLBxRM73rAkOONNrTjnK0X/QjAXvmXzrA+U+
Va2V6Xo7FErUIIlgj5or8CL9jpGjdtPR4Oh6B6+9kdbSbiIBB1cx358Z3GbOWR5CwlDyXJkQo2+Z
qjbMN3VAr2lJnwKSzd1+6ptbPx/uhkr+MXr2fRJPB7QIX+Qofvercv4VsJ+Rh4MATYTJyHFWyShI
4TZlxx3C6BqgQ70x8vraNt6JZ/h3xP/ZUs8Xz4DMXDPAE7vtVO1zpdmZ0008NfuiojvbfojWroTF
FSS7BAiIQtWbJGPfVpbOY4QZ7rw9imj3IM3fvd9nHAOYMxATcF2LdTCABU5jk8105wY9epBqcCHv
PVFYgNmNNyXKGvQ1nU9aF0gZ7Cxa5E57x7yt1oQvlg4UtUYFtwCdLcXj88/7oEDpbxoiNw3apyRx
rpQIId3Qir5UtrUSfC7agodInq/nmTTl3FYPHVjslF7kesbU300dD+DKqoddBwcHhORl4V6euvl7
58Eb9X6SGLymwM8Aczy3B37ecxy4YV1dPcT2ldSRittfNrG0xVAimtMxPHLQWDk3YbZ0DOVWjonB
t/a+RT2tVb1+5UU9f+XNQIgzDRLBCoA2YQ/kiaLHKNLGbgKyS06/GuVPe9or1J58Ws4uj2jRFoJ4
MILJeCZDsFU3ldkYTRCT0067LyZ5za3Ba5tamuZ5B3l0LPRR9egjS3ViVXANDoGH4iHS5jbBcD1H
EFtTa5Utqr75yvgWNwW8zSDQoQZ6k+WGOyGO68iPXSP/ng01kqyf1DXmswUbbDewQYBrmUVx4/WD
rY1V4IRuyDtu6nZOpu70tcrAwtY7MzL//eRB6ts9NcgII+lful3uIhIfl3fC4iggXWZZQAe/eSvK
Yy4nRVtGbtGXu6aRvxVj8qD67cqDZ2kcoI7g7DdJoIOBPh8HTCltDU0c40B4+lkKP18exeLnQQ4g
RjpT3JrCe8pWu4agms97Urw1aXx2VjbU0kXO65OVBtBEiUSMSYYxrSdVHkJXM+3xHtLnzwiGpPuK
+HNbloTv1pD/rOBieDC7vrvK8ia7tfPEvC+6iEaeDwwX2D0au2AziF/OZzOTRtTN6Zl2B1XadUP3
EPTe82UTb3NveAceQLMIG3oVYoJ47CulHOmZchPtK2o3kB7oh6C+p3VqpwTqrtBWVnBpH/IAB7YA
upu6uDCkoDDp+LTSyI286lNqVI9OGV43vf9yeVgLt9MsQUScQ6VjoRrlDWPbFFoI03J1DWf+jyD3
oNIf3LDVv182tTgiZ35z4cBABwsjsuswM/LQDl2L5n0ZJMRjX28vm1jc9icm5r+feIdyjsPB2YVQ
nij5bpSgPjWjZG3vr1mZB3pipRoqHwICC0cXX6vao9Ff//9GMa/ZyffTpqPf0ub7E0rzGnR4BnIJ
7zfBqgN8BZWiAgs8N1EbWufx7sX9ZFcp3ewrF9vCdarQcUmyFefG2074PMwq+FfdJs/WXKvmnWp/
dsJv8nBnae+PRHByM6yeKOFtwpUkadQMTRy43STtO8e50rR39vXM8TsmyLjxsiMHIuZyUKlokCoJ
Azf4kjubd4oWv/m6sNaJM4amH/J1mK7QKKnXsoUizOuNASFWq4p6TIx6/vkKwO3UgZpA2Ur0tebJ
8GQG6Kun7fBn7JoHXx+ei2ItL7p0UQB9suA7foVZiyqx+HzYSNoSht1YfTK6Y9H8zKT2q5r0tHNC
lRBpxiFrlCtNifamr3yOlQ+c19NfIGLpBkP2Sj3jF9SmfpRz77kLnZvL52nBt4FnpL7EHkG9SheW
0Yccou8r1Xdl536QHtLKHZ2VM7VsYu7wIdeHuxZ8G83QJVQ9JnT1xr5ObyftVlpTP1teK3XWEQF5
A5foTJN44nnM0IhbhH59V0qd7Du9yiW9t0p3LdmNdA8zsH/QDXJEueVJ294hLRWUOo2noy/dxBqM
EB+YVE4f1d/5BSA+Avsip5tlMAK3UY5J+mKUf/y1jg4RHDgfD8iGSXHPZOvc6sLxyFO5IzLOQhd/
+5ui5a/A17dx86cp271ipndtVj1rsdpuggYdpMvjW7hHSA4Ts9DxqHItCrYbG+UMLbYD1+7C7fBt
CoOV63Bxy5wYEKJAqRonfURYxy2meyW+DwvKku9jU/5n/hAVtlDdoPtX9I4t3fGKXBcEmlN51TeQ
MZZfPjBLtGYpCIRRIxADTTtus6aWutD1YavYxtogb6AUW0PlLK7FiRXhdDWRriGJhZWoUzc6GJa2
VFeWeyGCRKQSTRUShZTMxfesU9i5Y1VpSJK7hMgwHIn6o6mr7qYpiK/HQhmfHNlXdxq0NyumZ/cj
PKW55OEG5unHm10sTpWQrzi9TrAule2tOTS3iT19Ufvu2R/1lQ2xuOdOTAl7zhvAu0KNQQhmNd6m
a4PikfahfmvL0dr2Xlwz6nlzqwiUtqLTnYxck6KMqN9qD9nnuFkJw5YmDemCmZ6VEOZN/5MXxn7h
tFPoIqOW5MOjTa9V0m7L2txf3uFrhtRzrwt5JKSLNoaq5Nlr9Tvoy5psuEmcNbjG0oTB/QrfqAlD
POmAc0PeEDVRlkuB6yWHSr0eVxI2i58neUKMhEw0iYDzz49+AmodRTfgCY/9s1d+4AKkuPoqtEd/
tSPsLMpGhRKNReC2hoLg2uQXz4Nv9PdmNa3JwC9ehLQgoWTOUSUPIAylGAtYyAY1cMdaarZeBjZw
gKT00fKaodhoEaxGYXBAamhHiqrbGREdE0Usm3+0vnVWUgVLJ4rEFEEF1f4ZwHI+rXEWdYYCg5dr
DvadkoQbOL12QXL4wCakj5f2xjmDI4ZpQVpkwdRlgSvnzS87yg/j5PyJS0peMPpdNrU4IBvgqA4P
MQQl899PooycO9HobfRUlNiBoroci6fWKLPbvuzbFce35HPnLO/cRQz6SuxYG6W2K8eQdQzMdniq
E2AyRnk0ahMuURSrHiofRlcNWYmVHofFDQSXtDoHa8hnq/OZPxmjI4VmKcPtCzAqOxaBs5uVH5pk
hOas2DUUAhOrS7ZW7ThbT212PbUBb9TeD9W16VaBh5mcGdgEsfULPhm7mIok5cldUFaHQ+t7ufbm
XvJeJzZEkb/CqyxPtbExtBCWdRvDLOiGvdH6aCWaWXIvQERmNT181xvyA9VueyWGhMCV42tIKGDC
urwtFwdCs/ks1sWUOYJ3jCJ5rEYzStFj6g51+ULRcKM0X9XmAzekhhO2qNDgY0RxGV+NpbHzxtTV
IOnzKL4Cn6bjdWXnL42GZwI+TOFp/IZbwdB8CB+hnXGrcT+paD7fNMBm0/+nlXnNTrY5Sr0V3TUo
2PQVrFVGtUuGv6KAFte1Tr/F4ZCtAJZrMnPi66eDSwsWbjlxI2gTqy0tS17+19gMK+NZck3kLOaX
HDmqN4kLDwxCZZZ14rZK226cKn3MteZHa8QrAJElO9iwXpkoeDgJoX8UwsQJ1TeYCkjkNrnmlxtY
lw5TWj9f3tSLjujUknBrAljoKkcZElfRyn2GCEYk2/c9dEFxYtyEobkzfXk/TfbnCe7dIgmf9VxZ
OVhLB3dOMHK0KBjaYgXMr2nSl5Ipgfa3+QE5xzFHh3dlmPOFLEa4lBxoAgUUBTJOuCSVwhiyMcxS
1ymNL3o5wYUW7vqS4cX5lssGaLpeb6x+uNcA4sSDc5vm0c1Qr0m2Li4s0T1FUZoE4Jw5PxA2DAwp
0repm6tls6ulcje1drCrgfteHvGiIZTWXqFzxCiCt4ohrArRoeTkDXH0JYOvbN8V7Zizhv4H0uuU
kmc+CXkODcRbNJ4qvzEbJlepD85jk3wgbjz9vLBFU89C7WDgBungdoWXcdN+uzxX82l6szkQWZ17
8Kgri7n7KmrNLlP91PWL6TdcGHDEwvp4q03GVV83V5eNLS6MTUsJmQXYRERsgeJAOgsRaMZuf6K1
ZCPXT4llrKy+smyFYI3IBlYssX5Ut6GTlGmduY0uJxsnn54Mzz7YsNrqfrfXw/gKRtVNW+xg+FMn
6SEPlCcvD1DL65uVe3ne0uLsot79CqojTtWE5Rugn+zbJqWDJqF1BohMs51JwPeKndk7y4IbLvPL
ZNNmzjOkRmsee2ltKaOpFtB9SsViAiL1vN7PlDJz7aS5dkble5nDOTLyWLgaSuvvNkikDywwBRnr
FU0K2Gd2Rad3ntyjjk0xwx2l+xnw44QvuvrX5U20dN3Bv6QAezTBDIjurDDhaOwG5lSzD2p8BRup
6hy07gNZSzRPYCwiaYmZ+VecjMTyHQm6Uj11KSAeyiaFLFF5nJJ36ie+5ogMUlykh+Zw2FLPzYQQ
l8Q841M3Vb47ZgAr8B+5hlHbemlNNByVceVwLN03p/aEBdK1LgpU28ZdJVAL/62qa3tuycBcEKAX
HIE9ABDnA8o7Tn9pxHOUcBP6d8bx8uIvfh78BmKTRCDcnOefT1O7m5V5Y6J2iGUgPS/KaeXMrpgQ
U+Lk2qfYt0H4ZkGT3oxDmTzCy7/Ge7eYXZ21nBgErBe8X89Hgq8ZK7kCZ2WEqfV9hCjxWgqlFOJR
9H+H2IsPMGIpNyUEmUBwQn2ftWOyhiVacpWkzSndkkrGUwo/wu/KNmnMjlhLmraAbl7iabjOkuED
U0o8Bw/ErCNE3uB8rNYUwAyQzh1wnrcdyQf0a1mJpUU7tTD//eS4jn6dBUmEBaLfWaHgnXo3r+fU
AozPOgGQ1WXh+4ZX24GVS4k72Q/Jrh1W3j1L9wQF7blPmRq9IXrqRMu7qC6IrTv93o6ajWkZ2w6k
CzdTIN07EXy0ykpYuORGT00KDs4n0A9zB7BvA7ePnQ/IINyoVPG07vrykRWJSP6Zu5PBCZts0hug
dmnD4zS0rrMqvs5086pNo30bGre9mWew9vq3dj1uHKn5hojHLrOlL60XrSQeFvcIATBhNFfiGyZO
y7c6P+95WOhD/ewk/S1I9JWxLpmglYLyEGEn/wgb3SglMy9SIJy0fgVfbC/17myrG75entE5ahCj
CpgA5qAN8PkbFqAuBzMz2lPsDuawC/xnPSL7+pAb943RIVfw6bK1pSiCcI1c1EzQ84acx5cnvx5S
EG2amUFR3jnXaeLcBHHy4MfanZN0a8/zpbosyYz/LAqHDbEW6ucR6LYxqh+6Ig22mVzdjt1EV0La
3g2lv5c6WLaqzt/Ylo5kT9PvLg96cSFPfsLsOE/8iZqO0xROaezW1QZxgyBdeeQuf584GBFaKmti
JGx0M6u0UnKP+Z/U5NckrVGeLnl2+lT+z4AQWBhN3EhRxaqF6egB381uWjn5pelrrA5LboSuQwBA
qHTNyurnE5XAVa0FEjg9nx6/jTG1n5R03Gpx8pceGiuLsjgmgDgw2nGE32QG7Aw5DNoIY5fU0YM1
6l/gIN9ZWvb78tovbvgTM0LQHiNYkZo1U2eY3ibw1a0/K/f50lUcZ5t07Xm+NigholHkDAUfnUEV
prILmmBTBOUmNN/dqDJvhv+dOkMWlqnFw6ZJzn6Wujvb38vVU26tkMlcHgg0Duc7gVacf01Y1bXa
H+rf6lpGbdHvnQxC2NNFlVaNNXuiRGvvh0D5ngJzrFKDvjLvyfL7z7W61sa/vL3pXwBawANZzM+Y
QVLYkTPEbuWwMIc4h459U38ANE4VDTA3EFvovMX4iDpLL9kluHRHeomPdv7t8oZeHATdF+QIYR2D
ZPl8ZbzaaB300mK3K1Tytl5348uwxbU031TZyrtpzZawRkPW2Kk51jg2basO13q/6Y2rclopkywe
0ZMRCfdsGdhAT1NGZHlOtCmDYddU+n032TfoNNx1IzIaH5hCEutgP4CwUCY+n8LUbopRrmj0Crrb
ZG5mGbcVymHJ8JF7AQZkNhzp9jeIKl/LG1Mt08S1hxslvF4jQV08o3SWzI2L0IVb87V0cq1ZsUmL
ScDzqXL+kqVPWvGri75+YKYs3mD8q6JSLSyNVxR1m4SMoEEVwLiJZh3ja1ruL1tZvD+dGSpAH8Rc
4z4fSO5rSefP69Gk/p80l69yyfh12cTiTnZoWKPOzY2jCjtZ8kInjK0ocWMUY4ytP23MWbBlZWMt
+DQyv1AfwN1OmVbMv4HfR2CQWNdV2vKG0apoEzXVpuyNT/VgP1iZ9HWMprVq98J748zqPPaTfZAD
PDMtH8w7mKVHmuFucR5b3Wg/Q3z2tzpIf0lFu8+DtbaFhe2nU9acyWjJdWniqmWF0XeJTQeVbd9V
Rbyp/TsTqNvldVs0Mj+jAO9SshWJn3ywzkZq87AutcM0PUrOYxgeLptY2H282mcMPLuP95qwx4um
TbKiMrmIki3EveP7N/fZ54VTamdZEasen0dcZfRvS+v9TkaHFhtcKMBmYJuCM2u6YEwyHfw0yqrV
uM1WAoGl2Tn9vBA/tUUt1YPJ5/30KomeYd1YWeGFk6mDZec5DlqIVLJw+GmGR0QsAtzCO52nqw+/
TnA9hrwOUPC6vNKLpsDyz6ksk5essNJhOhSlaoE/sVBZKjN/V6t/y4O/GdRyxdKSIwBIw7kgtAVg
KMSBXhwhjBm0IRAOGuUT81pu4HcaHSqThXSlRuEh6uuvl0e3dFQ42QyN2tPb6tOUaB05dBBqapQc
B0e96+vquR/XLs+lDQH1Lq4aQ1CeC5OoqHlh62EEaLt0/elRe/9xoTmadmUyqDPTqBDedFOoFtD7
Dq5a7e3v4VrRYuk5evZ99dxZpnZfWqUE7l8ybmLD2Bf646CimwklaHrbOV/86mVCK13Td5dXZyHI
mcl31RniSRpaTKWmmVPQq6ahVdNBEdv/SrS7VLrps+vCXwnaFvYeFSwyPnMmcib6OR+hlXZaJvt+
D82IK7V3iPZsiumHWh3L8ZuclyvrtbDrsAbIBQ9NNCXWZ7Q0CcdO0jo3dYIHKTLhfDeew6a7ujx9
C7uOPQ3smLfpTAghLNtQGpOBCGGHk+42Y/DV+UCf0pkBYVs7TqOOZdfSmp5v2nyvTyvrvzBPZ9+f
B3hySde0TZMM5vt2+tOXdoN8Za1JMiws/JmJ+SecmIgQlvatqZ+H8EXuw12RNLiaR1NOruwM+UV5
ZUgLW/rMnhB3oM4X9IY5dDx0UClUyfzNgnfWtI+bY2WvGJvnR0iTgeOjTZaYg74nMTUROm2fQPnX
uVH12Tgo3ZfL+2tp7k4/LxyatpV1b5aTdUeE1OJD1Oyc9rE2tnVwKN9P/QiEmPosEeLcVCw+Q1Ep
Smu7zDtX6x+VJt2V01dfXSt8LNx1cOqCBrNA+bwF06kptFl6pbauZ+66HCog3di0trcZ7TXV86WV
4RECeJSr9W2FVrLjSJULv3WDINuE+q9p5V5b+b648gX6nbTfJq3bHGvk4PLd5ZVfOpgnP18TVr7X
0P/2G36+BkwkupuG27pcCdEW1oLWHbBxKpTQCpN0fjDrepAbC1VmF54K7pYEwfPpETmxywNZ4ChD
nQT0M5hUamnA4c/NjHGSKkqqNq6tdzS+DhuvfMm8n576tU+e42rzNUA1fmMdgz+SvQ3MPf0xhn99
+UcIi4WODgUwWvLBVRqww4oNUa1TGHbayuNRNTYeULzv/6/Pi9C1LovDMVD5PH2tm7y8auy/P2AA
WA3pITrYudnO59Cvwzqy+3Y8pj5UhYOMsodvr4Ea5o+c+LJ/Juk/I+KObjo5kp2+HI+Bh4Fczj9l
sfGMRNvvIUDbTpa/S84UbTJ7OFwenbDX/zE8Uz3OruFtPbeqUIpTvAiy7frFpOSKkNuanxb2+hsT
8wY5uYT02uRGqNPpGFo7/a9Koevuujbe9yj51wjNy7hQcN4iaqBml2v1hBFt2hm8edbmaXkQ/31f
iDa8UZILAwzNsS9otjv4yr6nv29Noml5Nf6zIpzXurHHNuuwopVXsrYJX7S1cSxaeBXKmEkSSLKf
L0ZujlQOAnU8xo3c7RI7+JGo9aNSGVcf2Ff/2RExWnYQ1PpUjuPRGOSvA0BSH9HSjRHUK4CB5fGg
DcPrzXpbZveyGiX31sJO/pB1yM0e6au7PJRFB2b/Z2IOFE72r+NXFiAeTPhoWddxvjHWSHQWN9fc
aAlJhkMOSLhwJPRt8zoyWRT4cLNeRZXZ3EHu2qvVB8Yy97yiKwWfFQ7tfCxxY4fjKOko5QHJRmR9
5fNLq3H6eeFaSxDHcdKOzwettVP/dDQjr72aluZqhjzNHC9gu8VQiaYELRyjXD4G5S4stv4NSsPm
mv7P0pLPOnAzywsXtPhYtzppivIaUUR7QoVabopNZBvPl7fV4kDAhfJAnznMxfY7O/G80Fd8+Whb
/ZUTVdeRl29CR7myo/1lS0ujQQBgpmFBCYU85Pmi6/EsdCSN6BdWdndQ4J7a+aDAV3L2S1Zm7DDB
zJy5EasQMgyophTKeMh6j6z1tOJQlqZrfrqCPELv7Q3YzUxRwvUmYzqOWrdR/XKbWNZVm1+bzUpo
trSHSZ5BK8dz2X7DzKXyWtXhUBiO6LduuvivDDXnLF0JilaMiO6xaq1aQwUaIzndM+W3Tkd8aU0W
adEIbFMUNAAiAbk+X3c0QbKOUGVgRaptKv2NrU3ZfH7/5pqT9HNnFfgfMcRUIbaLHBsNKTvynNt6
KtSD57d/XzYy/1IxPDo1Iuxgr7S8tjIR1EnRA0nK75lfbArtOyvj5B8xRUcsOUGAJG+ETnq9S53J
6sdjNIAoVuXqzkGou8unBwjvnivF210e2uKxITczU3QCfBNdTZFUehWX+niUjWJjKwjQrOXPFk/O
fxbELpUYwFYN3HI8OtYhknYTwA7039cCMBGW+xqB6WiIzQ0ExNoiFtaDXbZodCYuC0Z6fOyH3kRd
IKm/+VXS3HltqW2nvmhRqEvtF6mF/TilZrJJh8E+tE67yaFqjqy0XQlwhWf8688CcDWLz/ISekPW
0sGlFEttOB6LtPqZKuGDUbTBVrKacNugfbhxaIM+lFn68/3LempW2LGjX/T0PgfjsTL6LRL0V+X4
6bKF174P8VAA/9U4dIyO7Xp+vC0nbJ0glQZG5vUoqxXIa492uifYNu/kUanvaB12HgfgPJs+RAx5
yKT0Kkrj8qaEe+vgq6T+pFaPVl5kS25nBgnDATrrBYkdt8YE2JrWVE5Qfxe8tOVODq4uD33RAllT
0wAfNed+zkceBklnhyFbTRmDTWxXG096zus1COfSuSEbA089j3S4owQrpT0leufgo5NB2WVTc4uo
XN24UfLOFuXXLXpqSNgrPgWhposw5I2o9Mr5DiHspyEd4JZ39G+Xp27pOMxNN+QEkKEiy3E+dX3o
T/hrjVMqSQ9qDxeGIx1ACrqlgj5l0kffZDn8cdnm0kTO6zS3asytiMKbwy+7wLOraTom3lOug1aX
N3TIwap72YzY7/M6jyd2xEtVdsZIrUaithh6uTxU9nVZbxxYL+X4q5XcaTlCSxz46LZL5JuiWet/
WZraU/NCFJ+OpeehmD4dM2VXgx+YvuX1rWLsUnUjWyvxw9KtwaXLZHK3A/4X9mYYD2VotioPxUoF
uaI3G16O4cqELg4Iulg6KFF1ftMRZkehlTs+68bbqztokjTda6XvbT2tQUUqTqyrSO/jz3UajLvL
S7lomcCFUM/hP2KQryWZD90oU1nV15XabCv0CSf1S6jocCIeFWsldF0IL4j0ofAHdUkkI4aulR32
Tush8G1ILo/7dNwX1R3zasqby+NacFwExkRiUEHppMOE06c35lCndFseI8naTtVvqT80wdfLNha2
hg1jKpg9GTZ2WCrPT3gtK2M8AqQ75tMXb9ob/c0Hvg+dwhzq85IUEQ1F7qdKN5TKsaYxfNyU9soc
Lf7+k+8Lv1+uJj9rtUQ5UgPexqir0L/7gRGA351BMiaojHk7nDzoZfIfaTJq8lEO4g1Uwu8lG5gd
EVwTUH0hJs4LT3R4hV33aapZytF+GCNtI0lrqJLZYwpXP1t1/jR3/0xseD4CUjdJ7emdetST2Nq1
TnrjRcaV1Ld32mBcV6BDt1XvTJsyjl8uz92CL4eCB9LtWcmTYrbgy+GkBNDYcFSmfNP3W/Or5Fx1
2Upos2yEWjLsyChbir0TWuwpkTUE8jGZIp83mHPberK3DZzp2dTSlQBx0RgtQPSKcyzfvJL03lEl
KvPysa3NT7QVfvZ9WdlIafQ02msx24JfQ2z3P1vz3092nlRHiakOMW/+7keS/FAqFxoFNXxuna8p
SIDLS7XkbEB003tEbxiaDMIdoVmZbQFim45d6W8J1Tb0y2264J1UJK+bHSQYCEra7Gdi4fMxqbGn
W96ExmCmNVvHqd+LN/nXAHSOs7AE/kzY7JWvG5lMW9gxlMgg3kVoyl2eqCWPgzD5/xkQPI5mTpZj
Ndp01Mu92d82fy5/fmkdeNjhaeYqP9zP5xM0VL3VjB7SmdH3Ub61taO3VudZHMDc48MeptNMTH47
Vh/ActOSrkp/w6xuJGt4srcXJGAu+E3n9hX+L/p8RfWSKKgi68kIk13m3/rOSzj6Ww1g5hAdL0/X
28FgC3gX4B6IuN545zwbC0MJR/MpV27Du9B7d6Hg/PPCEQz72FSmjM9n93a+ddZiptdXwblrnvsW
Z0Y+oLi8UITLxSlGM1G6xnjKx6ugUnbV9NT6/gb0n2LcFKq8M5vfSgbqR7pTCmunDF8uT9/b3XZu
XxifM4554lu98SQ5z6Vhb6vwtk3fKYDFDsAIpCxzXQ+0rJj06Zw+K6eYQSrhp7J9Kmkxii338kBe
USniTMI6Ot9vVN/edBPnE6XNiBD4idx8ua+61Oy3g68Zn0FRRd+YZW2b5umnjGaL59xJlCe4uMNg
IyWKt52SorvVGqe+G1Sreuwj8uGbyYv+h7Qr65HbZra/SICoXa+SeputNR5PxuMXYbyEohZqofZf
f4+c3M/dbKGFdhAgMOBE1dyKxapT57C3VmmdXWMM7b3BYho2vM0PuGXynUnrdFfqM+HyCGVjf2CQ
K0AoIsbA5ONwNyB23FMkGjwB3eUDaAOzj65i9BmVpwGawQ55Q3ed8kZHU93aY1yGXZz1j209ZV5k
ZbGf0in1OBhgwd8x2kGftoTvcPF0HrJL5VNSJN2uLwz9dUjcl6Zo/ma9onlKrGaJn02smbbIg8WH
ehzpe4H+oPt6dNoDuPEYNNW7yvp7UDvyM9NGJbi+Ektbar6J8eJGLvHizrd5YhRqbmK1q2MWb222
r28E8/zaUCcm5KebLqKaxyVMuNs23ebx9voIlvwX8hEz8Q7IVy8CiqLATA4ttY6q2m+Zsp+qn2Xe
eAZUKNUb0XD/DuW3LekADlVjZIAuW8exc3ZU/QkUwMq7bMFDotcSuFTk2RAEyuUiAhkcvcLNfyTd
ttysFuwvAyJExfDyswmED6p2fl/ZtES6kBK08A8vLZ5AlTmrie+NtSzO0jCgtIAIFt1g8CHSRImE
0QqqUc6RqV+7e+58ub7mS8PAOCB0g0j5kvgN6X2ljKlrHYkunOfBmchfCRr4PgMV2T+ZnbpG5fAL
cHbur8C9MS8/jgpgFzLQIWpb2k1ZzaHGXlXPfTkeiBNr06Zm6eQjc6qi35u/O2qZbvopFU92w5mX
cB57UVOrgcqQLhCOcF8KuChn41hZtR1rg2PyHRsyJ1r6gf5b7XlsnMkvlKK9+eaYPTrEYQB1mKss
UmhPM9J0CuRHj6C5VOdOQ6F79c3FFcBf4dSRT5hJmeTIPkasbcSkT462+kvaFr02g5esNZJd7qzZ
CnIxiIcWwhVex4WWtHZyRDcUcWO/h3bP9c116RJhYWYYByUTaMnkCzCmdBwMladHPVc900bfpNp6
/fD3dStL40A/FB5CIPLCm1KOHIvRRPGuyI6gxy+exzVygstXpIED8vvzs/mT10hCmh5wPXw+Mt8n
6N00D5s+eq4aYN12ZA3/vDQWG/kI9HIgY3Wx8qim2KM6YHdpPHuEXHNW9CtN1pcWZpL/WSVmFtBA
6uh8ODqC+ATS1uJYamCf2RXF/vpqzP7o/Hzj+7O2nYrQx70AMjFDjZmrJ+JINJE8dqoTf1aVLr5L
Tat+MKKuP+iKantD3Gc3P1Bmy3O5fm6sQJXtfGSxUWoiaypxbH4AKpy8Xh/X4rydfF3yw+qYilRN
anGsEqgwNIfuD/IhKIWAfwDhAwjh8O/z3w8O6aoC64I4Dp7Sj16ir8WjS0OAy8KqIFuImZIOik6J
wYmBpR/rJyV6UPXVFZhfsdLigwkE/Xszv+Ms33M+BNJqMVgjqHZsYGtDeW/6UU1a1Vez3Hb3dGrZ
Z7zzCt9yueGXCl4Zvtt0YFJtIG6hwTeYykcRueDvUqPax8l+xY4hIDQE87zHwdG3VVBHfU47zQni
Ina2lZspHtfGLEDFIfEHXXuhfWM+OZGp7JOYx+hS6IvpdXCt0fJIodG9oByiEG1vi61aJNN9r1X9
aw6VK6+3WA9oiVBsBch2dQx4Xa41iF5euMD3gYQK6VoVeQC5XsKTsaJd4xpHMKyPQYMQ5UlDGWiH
g8If4gEFwNuPBRJ4BDsKAAZwvUmrPkHne6qQaz1qWWCpUNxI1/huFvYVuFWBJ8PrA5Iy8sZNEfJT
OlXGsYz1ZzI2nyZlrdNNbj9AwICfOCfZwXgD4JocbnWT1URVY+pHxL+owKjG8L3IubnrE97680vy
3kx7to/jSntPjTQOzKiPAtT1b8Tt//ohqEIjMYphAfgi3f+RGIVeR7p+NMztVN6N03Zk25tdDaSl
8ZhDnIGHhHz9T4y4RiYs/YinThEHqN5d//5CCQglQSBQwLGPe+YiBquyfqxLYnfHOIrEttaj6lXP
mnimiSrTT3oaa5+n0vo+y6Fuu3wgu7jsmqfEynPFK1x0zq78nvnOkdzGnI9BGgD1UOwjyW0A5Kv0
olL6Y2KkbVCiR3/DnQ4Vy7oYHDzlcBJJg8p4QngeqpqteH0jTI9GCA5X5ubyDWQCNgUPDIbH+dku
LW+cGnZWghbkOBZwQrFXu21Q0I1wA0PdXB/2wrGBKbh6qFihCiyni0RtAIsJ+OFRtw6Z9Uz6laGQ
hasYLZWz2Ch8PhiHpGlN8gb9zrwmx1pN8zs1QeLObLsOyHaw6XdWpoP/S+Ss9iBBpu5F11t3yeig
IFhQUFwro/lgTm6zrROioz4+1pvCjOlnatlsW1bNuNZlNv+ca7tg9pwngZaZ0lxD+/dwnOqD4m6p
/qA7t085FhZ8EDPZKeIraXWTUcTQaYGJkT/pI/OU7tv1NV3w7qcG5NJVihwJuAxgwHxxI6SS9/bk
uzfKf8xb5cyIFMJpZquA0w9GQNKY1B76lK4PYmkhTmZJpuOyRpwuLeXD0VG/5iy04h0vPl03MU+0
vNa/CPBs9HfPwzlf6zhqJpf0anOss7E3vLTM8x46Eyr/UVku/W4JRr26dCd/sAtt8nBBrgVDl4ME
BcBcNAUnz8zHJG0FferjmDV6exx6rfVdSo+ktp8iwDJuns0zQzIABRQqk5lGWntUSEDKYMy2g+Vf
n81Lp4WL2wY6Co/4GYchRb6mkQ9GD1XUI8LGLgUOzwf+ujGeAdy5bmjhGj63JEXBZT81xaSz5uhq
f5FpY8b3YnjV+NaMd04qgsraMXDH52ucF5eu8tystFjKaLW5MGEWWiDTIY8t827M2/ZwfXQLVlCs
wzsStW0QQcolFJXEzOgIMrURcIZT8pbT4LqBS+8wE9T+NiB5uJzWw1Rnoj2OqVL5aal0Put4/qrk
ab+FzHW3vW7v8pTNyWc0f6ElFK0LcsXDcRSSpmmDAb1GryT3nXGX+gb3db6r+5srBkgmgLkLFS60
8V9QaLKhRpxpQ8GlaB6SagdC6+tjWZg7JCvAQIAYENGLHMaWfZoXtlFqx148JMnWhW662I7frhtZ
2AEwAp+AKZsbwGTPiocq6J1i7QjBLgTi7VrktfZ97dztsbrshbDm99H4khtvhvlx/fcvOIKz3y+5
1aYjCc8NhRz7jKlhXzfikQDOzL1W7fTK62ONPXGiVis5hQVfipSFNuMHwWd6AQRXCkInjsjuOKr7
KrnPtcBeq3etmJAvVkHVQoCJiBxTEKZSH29FsqbwsWZCWvxR5A2H4iLiseE+/dolhzpd2cMLFoCm
gFzbTHMz9/ydL7+TcaXQKz4dU1UYAc/SA9fqzLPM+vX6Plg0BCYq1NhQsr2Q80i1THGTdJyOTl0e
Jk2772iOLOpo3R4uAyaHxDFy00j44NScj6g18ZiOaoERsWHjTK8CAASN8UcjLr3B3Vwf1WU8i0AZ
+klItyM1evH0iqNY9AVYsEMrSTyq/21Gz0PzxWoPrIh8exViczmJZ+bkakvXsqnIK5hrp69WdiiK
zgPO5vqQ1mxIe24a+ZCZmlIAaPiYcRAFvcT623UTlz7nfBiSzxmgj8TjOCpCNO73zuiJ4WaneW5A
2gOJRapGI6jkjV2yE802Um+kU0LAC8ePlAlqIEBNX2znSYMmrpEXLLSHXgV1b7ynVO89WtrbyMhu
DzbOrUkxjtFEg+jqioXM6je2kzzF5mqub2Erz/RtaJ/4xawjPzPRz84YZXYcjnlQOGEnns3Eb1FF
Es8jfb2+AeRiu4FkKPggZpqBWR0EKufnh7SrKqfRBisN7bE6OM29Rrc9fWAF8znbqwXfivoLXFCf
PJT2C3HXSj7SBpzNQyUFuVnc3ahoyNFp4fQcYGstDyM7bHUGcM2NKa4LC9KKtekQRxOIEcNMB5LA
b27Myl98Xwo/p7KIDD7i+2rSBdOkII+4u75GUnQjW9AkeNDgFE3W6GoeUu0O5R+QecUeU/UA4gK3
3UEXliSPI9AYNOgMqxEr06bQrI1hojCurSUflgeE5iAbKtroEJL2HDQEKrMDDA14sW3VPVMTjVte
tvbwWbQC0hNghn4B6aXBqG3epAq1szCxmKcVH/XwqVB/tGuAtMUdjIQ87jjkIIGAOj9Ao837Js3d
LJy+KInfrV0Ci59H5AzpCgeJGmP++5PEhxFRISa7xFzRl4Q/4Tjddsv8WvMZ/oweFgQeF4rvqtGT
2o0aHsburnc2o9io9coGRu8KfuXJk/5fI/DUQD3OmgPzVXcyCj6Krh27lIcg+dbuHaWIkJmIDM9i
6rAtBjJTKyNd1zb9q+P2TwnzonFXvwNVH2SmdWB98dCqHyjnAgfe/iyHtvdcpCSFdZfmbLudsulp
0PlX0eB/ZM+uFu370e4DTU0zH4iSPChFPgTg9Iv8DJ7Vi/Kee7aZfBiJpXj2pLBNT+vcA4qGeMg3
gKMCTOY+2k90PwPlOMu+TGM8BTzRftBxzH2g8S3PoUdBm3uWFN+bqVa3+ahk3qTbdEPLF02FWE4b
G53f1K4euL325hTjd0PLjb2b2vGTksXZRhRd9iYQmD/qgrT7pG52aZiEeEntG5c+TPkDNerASVXI
6t53Kf0EKQxnZ/dA9CJ5lwVIiSmbidIvlUomrykHx8u/g8rQs/s7PdvZ2mE0XN/Vt0mMajGYn0fj
e5vyEgAR0/BU0Q+bQR+5b3LuRdGGUrDnKEqg2Ik5d7ygPmIFRaX4lvY9cf2k8/GI1bk3DXrisQGd
vJUoyJ4T8E2CY1b/u1Tq+ohSjhNEim58UWrlA6QZkZ/bqbExgKz2czolO1fPfyRCROA3i7RNU4PI
eTQmutPUgfgoBNY+eriVbTQV37t2cIKJFu6mYgnK+2OVBYNVVV5tmH1QOlbsqVxlj3kv+g3APzxw
Sa35USeqz01WJ8fWEfZuGowhSPGEe2AdaFRIk36hVS8CW8m+oZcB4KskK7ZNF8W+1iXtdoq67AvC
W7KBuih0XAS2bVtWX7MOXLF85EmAwGZ80PvB3uRR8Q21D+K3o/3OMyowjQDGmZWrbRKdD77dtKDg
z8wXLB7uVUHpXc9N7lfIfu1Rc30eTcH9rASPeQWckN+ZY/ESpTbdDan7iqObbg3ka/0o0YhHW24E
Tt+Lu6lnUag2kbNF5tK450ZP3/XetDcNn4ag4oQA9m+6U6DmLftoLWpvxm7e5G1q3NsVtzw1yxwP
xEbJpqVjcZcIbh9EHmWYAwGVi8rRPVHl1G/70XiIktzxoqEePJBFlB4rWyxfn5YewBbUg6ftNiyp
uOnVddX9TUsr9wVNyMad3PyjmWxtk/ZRsSFC7cFJvEVzybbrIfmErpko0LQhPipYzA1L6zhwFIV6
KXMA+ZqKJNBAhrNF5Q1nlkCIJbMt7osIGCej6PR9Fk2O3xgjiDvRB/gli1F5d8nkImZqxE6zs/qe
iKHeWOhAzqCc2GpBDZYdvyjqFFgpQHq5NWWbLh4aHwTpsM6y9hBrmvBVhQ1oJY/opqGFfhjcmvtK
VxJ/1HPwtFMd6ckugZ4c7V75UJZI2eholDF/jjzTd7mqfxjoAfHqwXpLEQfvhoLYPrPZ37ZBRdB0
fev3JkaktOMR9UTFNxTKNlAOMp5iGwfa4LQPQDuV+dXkJht09RIPsjvObiwUJ4DSc/WYFZl+qN0E
GLt2wKEkQ77RughN0O4sPBpl7I4XHMfF7nOvRi1uM+ZgFEQtkXs8rUD8REfqWTn76BUTwj6pXdxR
jNhLoQC6ddSa74Fd7Q55O70jgOR+AiXXQO2mOFCGOsWi1jQA2LHYQC3Y3ndaZm2rRFvLjizeIEi+
zBQiUPCSa3x8zFg9JQMPRflDbxo/7/gmmr5R+FHQo18PuKSH1z+31Ykt6c61GwpvavccdAUPGgLv
EQpYY7JiZOliR7bqfwOSrsRYMSK4HBgR5pudvQj7/fog1r4/h0cnV67aEKZ2DN/PwZaM8++uwWTX
DEhRnBXnItJ6rAie8/bklW1wfQDLq4CoygCPABJ7UmA9P/ognUh42Mc+3Ck6QIo1sq1FEyjkYTsh
PQHo/fkc5UbplLbbYaGjpyl/Rj90rd0qT4SIbK4V/r8J6fkxNOqopB1MxLPao0dvLFX8s1cR3yKz
jx6Fi7RRXkxxiwPJw9JKvR7sQIbb4AmyBl9fXGzo5+KJhnzORba4qXBp2NBLDeGTN+VwANO9f325
fxFnXMSIJyakQFq0FJJYLeOhpqdWIGrIADrCMDx0r7VB3HfxDoHKK8KTxG+msn9MrSHfmyMucS2p
Y0Q2ieNNJP5qp9z1JrPs/ErEqg9FK8SAjJT+WA1s046TtbH7Fp1XTjQGdm9Aqc1Bj0xE7LVa2dqk
ScmPwYgNBus8xEXj9eLYipW8+uL+ReMyaOVnqjC5TmWjg3BIbScPE/Ojwf1nFQdVu5G85Z8d9tuI
XKPqKnUSuGHzcCIpgaIM8VWKqPb66i9PFdRDwBGFNI7c8czrttEGND2HEWCTR7VZe3IuXh/IP///
96VjmERRk5QCD5ASZ5DvBmcbBX17R/7E6Z6YkXyWqkd90VIMo82/RcmD6f59fZpkdMa/i/G/cThS
LoCnRV+BwCUP06i4Z3kUpMa0mfTkU16RwByyDeQ079JItX1tGjax1Wxco9hc/xHLu+73b5Ae1rbe
Nm1URsioVEcrhlxW9NqbNyba/hkomqvB5gfyDTSxnLvmiCpTjZQ0D82IbQ0t83RzTUVjcRwnJqQb
Eo1/GlxzzUOVMW9AT1Rk38HHrdzza1akO8ZO4g68AhgIyMn8GuVXMArs6LC9viaL5+dkLNL+1tAy
EWkAdITmFCDdsSqfOs/FhXM++b60sd0J5aIIQjQhH95SF8GycecWn9N45fysmJHT6tyBBHRvYxgp
Aruh0LyJJp6hfRv0larUynyZ0h5GJ5hS9QbGA4ATVoM9VJPy/fqSrCy8Kd1nLLIMU5QYS03mXm8k
uWoW5Imz0nm9bAZdZWgzgKKfXGXJYSbXesFDUjxOoEHPtM+EPV8fyvKy/LYxz+ZJLGmlfaNHU8XD
TrO8pHlU0HtNs3FjABF53dLyuvy2NI/2xBJrLFqOMUYTTe+Jqrw1E0Ca/83EPNgTE9R2ayg7w0Qx
Tr2n1OWnplgjF5iPw+Vx+T0M6ThyMrqZYcFGlduvtA51EFQNxjtQnB0zfBdi9nq/0hcwf/KaSemE
KmBEr3od3gzB4n0OZJqJjIFaOoGr5K+RRRu/INHh+lQu772Zdk0FFcaFyP3YToBVU9yqVrRptS3r
dtnP/2ZBOkSQVmJiJPCeIt8MP+J626wpry3tbWASwFw+Q30uWrMiPtAi1eAJUrKLisxDFdzlG5qt
8VMu2wEfO/Ts5jqvdA+Ubo9OGu5gJKLx2jb3oSrnFeNDyW7r/vx1c0Ln+n+GpL1XGUrTmqWFq0B9
qG00E6PN9PqiLB3SUwvSVhtGCwnYAhZc8w78BZn1By7t5PtywSOq1V7jGr7f2N9V7U2v7us1ybWl
03JqQvL/GiN5meQ2/MyMYgUdWuU+CFycrfKOJL9ftT/+YMrIDMRCX+usXnLudCbg7ju7jeBBuzez
tZDYWWGIWQpw8Q6AcPBMa3DRg+92jcJyN0exmNReYe66+CPuUhAbfOPFWmy2OHk6mBbRKDJDc6V3
Td8T0BObeJlr9n0iAhNYyQ+60z807U+28okh6d7RWQJ+dw2GAPdFoLnKiLc4ELQfzfWPGQwl3TZa
bCKtVlh5SPQiiHSKHGzI+TeUDnyl3ys38or8czKBwQO1EwAKaLQ53wSa6aSkAIwkRJGzpK92trLJ
FvfAyfelTZbmls4iPgfmzJuUGeo3uNu0OqJd7vpunn+ofNeAyfd/A5F8mdH2esZMDKRgo1fQT5Ac
A/nYihjhmhHJj2nMcRV0JOVhPdavXSeestH0CVl7eS5d1chrgOIBTXvgDpUWJdIKlVR6zsNsTLZp
fOiLH+qUbysb2pIuUtgm34zpGq/g4mVwYlRaqdhK6lqb62GWG8Yo8480QN90YOoi+IOVAtgHvSSg
5rjoKKldt4u6eYc35MkUyJXuWLtySBfHAqQu2l3BNHTRkTAYaLQuVZKHHFK5kftQV43H8qPjfL4+
lPmwX2y6EzvSfnCtBCFnMeYh0uRvabkyUctfR1MduvkW8PAqHaPWoS2+XpGHwRg/K8648uZY3NAz
we6/JqRF75k9kQqKuagUa/GLCSiktbIUaxakc6l2IyQdSlhI0VNvhl374EQr+cxlExgFmI8hICRD
LdESyoxC6fKwc7+pyV99B1Dv258s9G8T81KdBOhZnxeRQvo87AnKux9lt5I1WzrxAAoZEFoBTcZF
d/ZMB2A5kMMNx0Y9WKL3xslF0fCv0fy76F/j6slsk5WIaemMnJqUbkxU8JUGzGpIn9LqoWvSwJrK
YHDIXT2s9SIuLRCiWaAIcR7RvC0FZ7RAD7JtTwjOUL4dqw8dPcjKWm5+6bRAAEEFjTAaDtCNdL5E
ji5G6D9iCp2oeFZL6wAGvrUoY9EGQEkzfdoCi4lF2zbNoioLwTA17Ux9e/suAwEaeuchX07AYXU+
hCbvNLw24zw03c9me9RWDvvSr59TVxAuRw81ArLzz3eQ4e5ARJ6HAtoXg5euwTbWvi85E2UosySj
8IZmtgWGdxW8KX+fzE2IJhIKc4s20M7SwwtRJBGx1TePMTANtvOt6NbIC+QzIVuQzoSeDL1DyqF5
TPu9Wj5Z7mv9kJq766ssU3xi/h08thDaYRGgFijD3AfFHV29Z81j1ZOjVtLtGNHPBCD3LP3I6YsT
J2EG6lRE1XeK8pepv3cTkN1tnq54gIvM7fxDZmJn/BigeECWcr4hMgagxGA77WNUuc+56n40PGpR
4wYKpk2THQjDDoNh7POE7uxK/abHaQyxWKtdSeXIzu/Xz8BLXceLwwb1oTTrIEeoUNnEzyC0A1De
3XXCiINm7F+HEogaI1WNjWPmsadPzlqLw6+s2ukVjsNgADQBogqwKYNwXnp1UT3KoHnU1o8TeCB2
Udfmd7bgj/XkjL7Nop1iKX+VtHAey1HcgY/ta613Pw1a/yBD+wppakihuNGL6kDILNJy9SkiTb2t
AY/bRGP/KSuJFmSk5z6YXgK0HBxitIPGAxBG9nSnu9MTrjPfFlGQtWghiga+a61m/gN4TEb3vpoK
0IeX9k9Htx5MwOWDloFAz6EMzZzmjtn5rktRwxNQV4bYxMHVcFWo7Uuu2TMdbvaNknYNFX55DBGM
ILJCW/AsCyZLZ4BTcdLBolo/ir9yeqfTlaSRdFn8As9iQ1rYDo4G/SwpYGi5EG0V2yyEBp5nW3d1
ST37xjH8Y2Ru+Ud/C1rYZW5Io4tbYdQdCxv98GJG++snfHEIJ1+XHJVKRCoSgq+DLuMZfHNPpFCe
wHW3hvOU3or/jgISCeAKBPek3GTA2SiKoScsJPFuSO5pdkh4ApAEOISCeo1Oc82YdFDiqtNbW6jo
rzPeQUSlAlaqAY+WUtU3zJ+RWGOgW57E34OTJrEs3L5QLAwu7SCbAPAHaKR9RlfyOtJm/ncKUcsH
/SFY1uTdlgs7oWgUYmFm1elrmVQ16i0teb2+IZasAM2ILBuox9HMOY/1JHwELkmLDVSNoJvx0g6+
a3/5b9+Xbt5Jj5qcM5aEuaY+a/l7k2l/XbewtBqnI5BOpVroA65kjIDmBzXZl+qOFSsx8PyJE0/8
aynABAgKH2Q9IW8oXQN2x6oh77DgdfO54fdRmnq5oQGPCQCBEN718SyvyG9j89+frIhjKuh7ZdjN
qtUHY+H44/frBpaOy+lopCVHNcfuKdNYGCkvgxnQZPBcF0rkJWB6MfOYsvIIWhoQVCfAjISn9aUq
pBYhJY2uzTiM7sZ3gFKvj2bt69IG09SmYGnWxaGuGN5TWa31Mi2t/emvl7ZXM+VjT1z8etaiVabd
aMXXVP3o6HEN/7C0j08Nzct2su6TwXOnnA0de+W7s1Wyj/82UdIrJFG4zRID3+e6VwGaurn++aWf
D84BcK6Auvmyf8kuuDnqThaHk7ADHQzNXNiA965J1ywtB1Cz6M6dpZpB2Xw+S/0ItCgFqWiYODvX
vSPqJ530O0XT/SH5cX1EC+cErf4IiLFzAcSWO0sKhNxxpI80hM4woIH9dmy0O3UQr6Tke/CSHvK0
vrH+PXsaxHpo8gCVAdJQsjsmEVerynVpqNBA+eYIsATur49q4byYSMojuWXqc5AhXZYppMcVht7Z
kJj0NdcPBKzXN1tA1QwCEAiTwA2gSidS15VeQdqDhtCBpnfusOKMLzca4iJ03yDOs7DRZPCLNjBH
sQylDUtiAUg7VL7jdJ+plq+4rflnnjt92EFRErkblCIuVGaNHPyP4HLswiJ19Cew43cBsvsVAuDC
3iEfuSZm/QsadGkQGwBNHvNLTAorzEnt1HqgHXTLAB0GyDsGLLX5zuyHpjzWdABhFjpyyPbW1UL/
n4qtBoILDXRT0n7IWlygwIZ3IbenfV3wYxznK65hodd9tmFBexZoH5BUS67H0UabjWzowox3HlU8
vO58Uu4LvCAy3vgtx0uCOt7AbM/IlbW35KXLAEgKIiHG3OyM6qs0QtcxAMgDQ0EItajHgcVBOmPa
LY4KbHJnxW3huVBcrXR9M3J18CjQVUD4KhsDrxe7LH+WzMB/rgZV1a14mKWtjCSwiawB2EXQ03Xu
zBQxApFoVk1IVV3xczMx7+PYAeFnVLsrs7C0m8GOgncRyPMvGasSR88EGGRFmKAVCjTk7bTNSNCN
X27fTfBcyODM9EIgSzofUey0GVMSTYS5NRwghfKJKNlKXLw0aeDCA7YSLaxwzqpkwu5qFZmoBl2Y
G2InXidSkLutbNlLLwliohMj0jic2K7Rwpw1oZs9dNpju7IaUl4Bbn7mPcI6gKEOB/5i4YE3BvxI
awHgc9Ab/3PIYm9iH4Vh7yr1mWQQr70RyHFhUgovcnBOjyg8tKFeEmhukM+53v6BKzkdlXTM0dgV
FSzDqNTpkZh3/HYxubNZs6SVL6PWiKwE36f8Z65/L7U/+f1ousdpRKYTdIvnO6vBIRWGmnZh5/R+
kqUBv512FiM4sSAtAqoEkOGqky5Ms/30iTjB7advlhYHeQDCbVVOV2WZalYWtBjCpH52/ahYqTHO
v06+oJBemRnlEUJAavt8foiooVpf6S26xtk+RydIU7d44HcPeRa9xnrykRJ9ZUSLlyIiIXDhzeIG
F8zPjBpWLADQCa105w5oV3mCMpiXUgMNV3TDmve0qvfGWg/e0vEHPT9iWaRy8I9+PtLesmOCpFWL
fPEx/hjG59vX6fTzs/mTUD8eTZK07oTjD7K95gPcrNe/v+QiEXrNrQBgE7gg32gAqnH0CWddq/9i
LToFzcErx5Vs2OLSnFqR4hUHuUkyEkxS5IzZR6YYxiGPqPm5qmrlqZgIdGStIfLYFL8zV8RHTR/z
ld+wtE4oeYD2CO9ysNpJHsfgVjk1SPuGqdF52dZU1pDQyzP5PwOu5HIAQykgm2y0YWEFiRZozu6P
9trJGFzpqlFsirbOAafKaNhGE0pQ/ry+G1YmyZXWCblEFkPxrQVA6Jv5LdL/5POahnI23jzA6syR
x8lmrhPWKJM5wCvviYbAwlkrbS2FLnNwhM6Qub1F1q62zZQRFCZwGON3dF9tcifdWdpBr1dAQYvz
BIJocLnOrHVylGr1EIOsWnhPNXpid2r5B94TufD//7ysW6Fr07/eU3XyO0jJ74TmHq0U9O/l+ERN
MOWgzeIPVl6fsTOgIUcqVtq9bsbR9srhPN09EzlivrWgYiG0RgfrDKFCTRDkxPPxOVl7dSqiOrPc
Mkxt1e+756Q+tFV1UNHsOPHbWe1A8fCLiAXPMQxHup5FOfVKF4kqdAtj05cdqkDDAy/XEj4L2wDv
bhDHIrwEv4z8XFCrWGvHZqxAVnKwk8/OmhT72vel41g5NfoBWny/y48mAb3usL++6kuOGc85C685
JC9AtCutiojp0A9dWYUk+ZRBvRSkhMGgPqkZIFvKYxVnQV+9jzwPrtvV5ltRig9QHZkl+KDJOL/1
zndDlDqjnrk1JJE7sFtqqLNCUq6Kkk08vNXRPTqWSfSls75GZQLmoX3vJD5JXpzudQI9JEEOPRO2
3xt/D9lwyPvaK6tHowuv/8h57Fd+o+zQhVN0jdU2IizFplQCYJmbG/Fec6R9Og2yQ48zPS9nBfKw
zd7AtKJXiSfU1/82DGkT2eBpj2sdwzD5MzKSud54HV8JhxfCPYzDBCcRirAAsEnBqjKOSddWiQjV
PO6fxlxVjknLdOAlocXUgXMlGDrldcyz+k828KllaSNppQtt34aJ0M4TvzL2RgmUcbOJM81LjNBu
tmkZTvGX61O6dC5n0j+QuOJZiT+c7944q2pOTBg1wJCPJujyx/XvL1xjKElCp1QHbtoEgO78+32H
oE9rtTJMMuGz6qvQLW9Qth37j3akcYAv2ukp0cvQMLaq5eXWA1poCFvJji2dI+QpoZcHkQvE51LU
UupmlFdVX4Z16zflIZs20Zoo9tL+QwIOfCS/9J3lJmYFkKpaRLhcMgi7muSTUxzTLhjqv+LiwNY2
+9LqnxqTIv4oUTN1cmDMGD10rKdrGhpLN+Xp96XVN0aWUuinliEpn938faz2VPwQWowK5Up+ZGmf
gdQPsAlkeuaH2vk+c2tQ+0WuKkI9/rAZEO3gQ4LigV5/v76fl2YMUfecyQBfw8V+1koI6faDEGHU
KB5QGTfi5mc3isonNhhUQwGB+IVVOYkt0lw1pgKd+mH3RSP3rDjc/PORZsd1NT/2LUPOtqbYeD23
ijHMHmLrq228/cHnf9W80M4MNnopWGENXpZl4g4hZW+g4gBq7k8MIFAFDf3cHyHzvg64fh0yaUPY
GZmvQABdrAVCZHaz0l2JlkJQ3TgQnwAdjeSGHZKhaVhYyIC3Ltkyo36pIvGmA/M3dDYgKJ0n2voh
GsHi1LF7lTs//o+0K9uRG1eyX0RA+/Iq5VZrZpV3vwh225aolSK1UPz6OfLMnc5kCilUXfSCBtxQ
JMkgGYw4cc6EzHUg8TZv1CEvwhj0Bve04r+Y450gN/T2Z/T573O08DaDbh4BBdZwcpAsNxiL1pgy
F1wciXG0u8zi7PhbO+SczvekZNNw8on/V/e3K1ZWcXYDfYpRI5kfmGD7vMqX5m1TjT0nw8lTCjwZ
bvsh6KtDC1CwnwG1Owm5ue2XC6cDcKjofzOhrQYWUG3OhAU5jBBMB6eE9+gb79XPMWjBssGLOynG
P7eNLc3f3+KJD0AZcDOaA6UWy4reQ6nGj/j0GDYrJ93CHYRx4MNALyChod+oduKy3BFBf1JsW+e7
kWyctZTm0nRZljFjE8FwjI12eZjaNuuCyiyH0zSZRz+rXvocomCqfJXNWpVk0ZQHgWmo9lnICms3
UC5IIDxVDafcyb+2im66vPwYyODQ9fZKgLW4Lri3wTHqA5yjH60p6g6QflYD6EHKaMvwr9vrvvQC
sWcELyjTQVaKvN3ltIUODoCkH8dT0ThmZPTjkzTaJ9NOD3hdqTs8SHaDWTy7ub2fyuodxwKEpECf
5YI8C3fHpfGiKUfftnt5cqwXz31dQycveR0KfSjV4w0KYKB2skMbw+DVOI0nQdA7lP0wnGOSr9Q4
lxYIITfApDjFZ+miyyEMXNQTsmjDKe28zU+CetXtBVrytfPva88HppA9DiEmgwRhfqcAga+74sdY
DB9DgEFum1ocCkji8Q6FSgLIPS6H0rC+hKRzPkLr+MdQHKxsf/v7i8uBStNcEgYGV7+kaGJKAzhN
7FDQz/AHm4I44h0ONRez/s+Efs+QjPNwKmCiDtFfnVVREN8ew9JygLMF6sYz7Th8SpujiZhEdt6E
9v1dUD1P1vPYH4yVTb80USAHQBEUcC80I8wLdRZPpYXXS9n106m3Xqz2RdA9X0MXLq01TnkTkhvz
7v97LJyZMPnUNtQV04nQTyTu5Yfb07RUR8bzCefx/76w9QKEtAWYlMrWOCm/rb6OoBjelA6Iv1La
2pHRqXqLwtZ03ylQooxDzTZVzdsXLkNzZf8sDNSZaURQzoZKEuiNLueyZvYE4VJLnUywwXngkKn4
9vZYF2KvCwvaISZ7MQaehIWW7wSPU/IhMR9BHwb0dVU8jmvcPgsKF+iBOBuR5oIZAeAVGGJ1GlIR
d9MXo7J3PsR/iiRys10CFd9mek27adfXadzaW5qJOPUSCLft00Hu6/LUGGuQooVtgVfMTAcENAQa
D7RZ9oO6cajBcCNazWPlN4fO+9omNXh3y8+3Z3tpPRGlQ8sJd6/leJol+JXhVk6CFDkfYrfaOnRN
83dh92EogHSj9oKOJv12z0IbYigAtJ9SEsSt9VSSZ4M3b3dLdEviTQP+eMi965DR0RYIlgQKmDL/
UUbN8PXNs3Txec0nwSfm535JBwAH01jsG+iEvt0Agi1IXs0h9xW4i8tBurQJu5OY4nxnTv/l52d/
Ozue/Hyyacvw+TSbIuM4uGtd6wtuhA6pf3+/5kYl86gPXsLuRFUQTd9UvlYBX/CiuX8IsHB0E/no
UrwcgeEgRTVC8A1KImBkgpjjQydXSmqLJky0XngzfT9erpcmJmk341Tg0ccZ3dc4V9W4bd5RMwIc
B/Eheio89F5pr5CJgtXPpak8tW4MmbA1dqyldTj/vBY+pVBERZcaGU9mumnq+D3bDOAQ6JXOKK0r
4cpy8Hv03BcIMDsGcky2WYk3lpYApS60faDhDqhZbQn8rFFAgrryVIMONY1EFas3NkTNyRW8OPHa
gDj8XyzK5SqDvRGMmaNCesI1I7AerRGtLayAh4czembmowhAOu37Qer0g9fJkyXjnkR5tuKl81Gj
vZuhBYOKL0iwoZPmz/bPtjKehF4uS6xwkj4pJL+ZzWObPgXNQw6tkUKuFNQXbqILc9qKIF+spEiS
ERs7/mn8EEPEvLfHyVBmQXedg2UHuFXz2XLgg+EqmOjKnar22afbR+tCPIHPY7dBwyTEu0i737uh
Bvlt3coTmvjLfago2RdZIH5bijkxpOgIhKynKn1IVeNtVdFmb37RIM2G9wysQ431KltYoDs9kXOu
ZqS/wRos3bfjwC8NaEtU9V3nJsRCMuhlsh4yeXd7/q4dGp8PUOpE9h6Xk17UAT0sos8Czxh/RG3T
+WK5Kx49/75Lj740oL2T+qFyxyRAYsbhOzlsQcUrrf17xuAhQp8BwFc5yZFmoK/nAdBH7XNKju7m
9ueXRgBqG7yT5p5tEO1e7kniuN1YDc1wqhz6KAeI7SFcp8ibyTfnfZBTmF0ZVGc+jhltq3AOBLrL
RX+qjGbrV3Rv4B85rSVkFpYc8uNoscPDEkeNr4UL4SRoDfHg7tQdPShwWMZacmnNgHabo8fZqJ3S
hoER8uxBEmX2ilPpDZ0459ENh4Zg0E9ASfQqYBjSLuN9CBN5k20n94W5H0vxxx2/VtPBAJljCob/
qStihsbbfuKbKeHb8u24OkQswIuZyNbOeCTtMkACqiZTwIIjWMSiIGhjz13BViy43txeD/jy3/NN
D1osvxey7zsfPat2BITdtm6sV7esVzx8YcGQ1vrbzY+L7Yo9zAARpsPK1j9CnD42qzYu0Qx5exMt
mkCqHZW1mR5CB9A6SSCyJMyDY+WBK7oCobqxUrlbsoDEHI4xdDACGa3tHpuGo0FMGs4SZ3Pf1xph
wNr3tYPMB129Gw55eHSmuCs34svbJ+j852vORA1/GKcOnx9ZLCt0rwZrOJPFAUAzHA0MAGbjtL88
x9q0G1kJvcYjr6q4Ao03EHTvGMOZBe2u4nwCMaUFC1n9oj7jmX3789fBEe7YuW14jiGR4dWmqLWY
qIMkw+d5/jQ5pIhaGg4gI/X+oUF/4CG5g37xO8Z0blSbNTQRQFeKF+FRtjlgJkZcr7X+LG3ycwva
rHWFxafQhQVV7tI8puKOvj1sRQ0GSWM0qlkAyut7Q2Z5IQRK+MfJhsy6gc6ANycasC4zFxDCPNAp
6MxWod0gOuoT/whCdfmxSz/cXvnrOPXy89qNwtxRuaAz9481JDkBLMrcHWvviuDta43uVyjhoTEV
86RX5mlq2+XoVMnRaKBR9ezWP24PY2EHXnxfc+BG1QCqI7t3VHYctjv77e9DvGiA7keqB4mdK3ys
UyvcRIonR1++5lGVv9z++QuOevF57QTMU2Qx6gGfh3Bp30eB2thvj0YvLGgTVA5u6ageFtD81G/L
t/cEYX4QNiDXMPNa6BWUAZmyvPa7BPecEd2B5WDFfxbcFOVURIlzTy3Ek7UrKKDEAJMgJzj/ah7V
qbupQCkoOhtiCWolWFy0BQzBfJuiFqmD0kyPllAHHhHuhj9F/821PwzWN7IGh1nyWFza/7GiJzSs
nPijqGAF1M8bbwhRjn7HkuM+wqbD2Y6XiHa+SjRGUbsfk+PGq/o4AKn/baddHsG/39dO14llrpEF
QwJh0CxKH2z1jgsC+kJ4QJmA8cO9tBcowJbgD0Yb1LEmP4LsB93c/v1Lm+7s8zrXsyMckYwFjm5T
PpTuz9T9aZGVaHppilDVQF4SHQmARGhTJMqOCXtgybHMmp2pjCfQB328PYr5gNZegahcQtwLPRyY
Km/+CWd5Dav0W6vOwvDYFmj7U34aV565dZsQ4jTpDtjKamXZl7YHriHkFAEWwj/aqki3d9PBxJhM
4sQQKIkCu4Cq6anNVsLOxZH9a0ivDalKlv0gYYjQV2t8yRqxsTsWkTE8kmTtgF8eVej+VWxEi6g2
KssjzeSYcGa723rb4VCqh8n/dXupFr0BWMH/s6E7HACYqZv684ZJviX9NlXTyim5ZABBOirYxnxu
6e/pNoGwiEAeE/FOjpRQxACgvT2EhTUBNQfinTkPe93w1Cc2WIPLxjvawae8PbQQpc+yrzmhkbsm
y7YwGJiCvBhKLHi0610CTV8EKa8H79g/BdYHt/92eyQLC47yLKYKuDcPzLT61mwDkuY89484Ija0
+qeqm/tgPIUDW1mUv36q7VBvPr/wjgU0Fha1Hep3dhmw0TvKoZmiWuUPRVbf9563yQr5U46jcYd5
/WRBbmn06u3bh4m2cCQJAx/YXB2bntblBB6uzD8Osr7PnEP2HDa7tArfftB5c6cF4Kposr5KQKMN
wuF9AzO9uU+3fb/idotzeP79eTXPTjl3lEjhJFgtbtXbQu5dcTcaJ2O6b1oWpRWLhv6QrElfLlwQ
F4OaN8OZUSW8Jk84BkWOXvgZOLXx8+3FWdhNFwa08hgSbpIMNgzIfoqNArhYZL8ySCgAP4n//njb
2sKG8hyA/JGcQthxjRzzeJKZHjYUoUePfG/pWkJ1aThgn3FQiQBx6BUnW11DShEd2QQC5V7Ekk9u
OkauK3dmWe+Kot3dHs7S6pxb01yiyJOgw6uVHFPL7KMyBUFFWjzwsF+ZtiU7CDmBWYVIB6J/LfSs
6iwxysQlR8bVXc/EIwVVRVGule+XJg/wVTT44hJHG56WC23BoqZSjuFYtIwSdJ4fkWcZwZwFzb3b
E7fgB4CTI4eGiAQPfv08It5YlMIh0D91WqTz4iJcOVoXZgxK5CC9AqUDwNg69V8flj5tnCo8puUG
klf1tDWn/dvHcG5CW3y/bi2Xshopo5fM24/5im8tTBEor2YODxSirpmUDNUSp2+C4Ng16o43bFtV
a/S7c0Ch3QqoB6KShtgNaHh9FRRiWzlkeDGFDolD5xPzXhpvZ4fo8PyeiGex2nm1NKZzg/Ofn51m
tFEydGwY7L4KSPbgDljxq4VlB50kjiZUCm1ozs5/fmYgRSaBGV0NohWQHBGIMEbE/vDmZQe0/2+K
GrRAoM+7NDGM+ViPtg2ikHvlA1hyuP35hT0ICXUE0og4AOPVIRd4VlYq7cz0JHltx30XQAtWHtjw
i9hs7olVH2/bW1qSuUww9w/Oomva0dKaUkhgkrLTGDzIOLfu3vH5mdxzBh5iI2qfR9WZSqfn2cn3
f8suj8KVn7+04Pju/3/fulwNQScWTAnLTl5VTbE3sQ1Nhu1kDmLlybFmSIugmhoMNG2FgaDy2JVx
VcZijaZa54+c6x5z7hbweNyRM+DtcjCW8gLqC9AENTLdCZ89VkV76KW9qQLrsaz9MkK9bYNuwzaq
UR3JTJBXVxNoQG6vmS4Yrf8O/dWTp2lvqyFJT45PxFHYBZT/mG29hGHSb5BlLraoarAHRyIIDzr3
a5l63YMaOxExPlm/jDbY3v5FSwfV2cT8hdidbeu2SBU0CzExuLx26HWMuvIjGY9perJmujz0Eoxq
5eW30Ecwt2uiJg8uzwW5qgbRZO172BghVh78Od+BX4p8s/0gQRcSOWwQe39sWGwG4Irsi5BBgJj6
ser7IWo5pGgNwdoNTXu6wYvZ2eQ5LR9QueK70HlzFxj6HVCoBgkTeH8gr6s5Tjo6tFJooDol+fSp
rJwPLRlXrqMr/780ob/rcrzF3d7DueRmj2H9mXhQ2f3n9ipfHX2aCe2soEnL87ExUjBZgKpO/Oqz
fuODfod+pY6/4uOLw4HeMh6puCeurj4f7ZSJ0Yn01Jjo56zvrelPl/x5x3jObGi3HQPqz7WhFXbq
JNlUE2RQx58NZ5EYHqS9huKaow39Lvfx6Jmh4wsaQV2egyllnM+OYHxxS1ClKnpM3WIThmwlOXk1
d/MxdWZKG5c5pF4Bruvs1Po2At4fGUCXyRqZ7tK9NNeBAPsA4gq41Muz0J+UkY5CJUdRW7FbHhoo
/t1enjUL84yeHSokkW7CAF45Dv1pmLZ58Pm/+/7s7mff73iRZ6WH7xu/q3zjrsmbrP187eE2GV7V
1RyfrxOUZGKHrTynlxzqfAG0M8UTuWFUgZkcR+9BlNO+g8Rzkb+Uzho10tW2hzuBJwUJe+CSUcfS
3KlOclZZQZIc3eSJhHcjSHmD3oza4pg4axRGi7bgUehdQiof4OHLNaG2NFDjcAgGlT2FGXrB2Avr
pihszK3lr6CHFmdwJpKdocAeUFKXxlhbGiFuS3IEKd8WUjRb5iRfsob8GtN2f9vXFk3hQQ3ZzhBk
FnqSlw5tX1PHQO1D0NhOHy0xba30sUTj839naP4hZ049uhR1NAVDVnlP0SxfdneN28XSX7l+l84Y
aJ1CLwWpsRm9cGmHOd3ohAMKB4pkd6zKn6B+dxBTurJEC+B8YJvP7GgOMfZ4pSagYEZRLfyYFVBI
phCi6a1wa1fqiVArbnyxa4S96wxj39nV19vzueSQWDdQ7CPGALxBG2fqkrJGNQtPsGKIagaxMgYd
UfKpRPq3Xnm5/E3u6nfEuTFtsI0nu8aavOSY1l6/Kx0HkiSl/4vlQX9vJwPdt6zzYrulRkxsE62J
NQj8DpCqxvEFj4qsoWuiETCqrT9ZzS+a+V+IWT0EiYegTInHxLOqKJxK69E1AaLgyNTuupK40WCA
J6FBE1lMECqC87wLNxVCyKhgdfrqFUVyxwQPH6qp9uKwAt8eIp0wrguRHLgBDvUBOPfnrIY+PXhZ
w4cwhWZEIfmDAoBuAzKdfD9KJ4gLWYx3be00z5M3iG1Sd1YcVF7yxIvyj+zprqeQ5YrcseKxkXvD
M+kEi3kx+RF4TZJoqkV3Z/UohKF9wJlkVJUPuQqHOAsnO24SVKZTaJRsGyetDsVAv06kyza+YeIH
e+onomUeVXQixwRcuDulnDAaxJjtHVWhPduW4x+XBuPmjS40h03oIvJQDQG29G+TxNmWtIfaqrko
ETaF7T9gPui2bT+9+MR8Ui2Pad2vXP9XF49mTzvWPEMmkIml6cmn2daBfjsd3xMIzs3giGSB3dcF
SCyWE49lBClP78sUGnFXPbgARSv2CjKt25O3dHBCFwjcLIAvXRcT2t6o85wECAKGyFEvu3iwvt+2
cHWSzdOFdBqSEiDoucK12Al8uu/gEwE5jcN3UDNW/crGXlyRMxPaDUoCgEyEqcixLOMGMt3FSk5i
7ftaLOZMKN5SF98H9fJDc7o9P4sfn8WL0Hw1P4Q0d+pyh0x2mJCjQbM+UqX/RAK+MkHm1TJrPjsf
w2d7RCXCQh00x4tWVmPU+lm9Q9UvuQ96B1WqdERlNxjLCAVqFjdVPu1qw+L7wsjz2DUZ/cdgnbmx
ob62dVVRTBFpw7VmpkU/mdtO8fDHROiJGAs9KoEP9vQTmUBvbX0fK2vXGsnK/b1kxUSCATkm9Bpc
0bXaEw3ARIUAKDAJRFHvXLBS2f5KNLJmxNZmO6WZM68rsGhpDJLVn4LKH4bM7m57zpoZ3e3poJjR
zlnx4NNUnBr1XK3hF5ZNhJA08AFAv2JTHvDUAWUEygkDG/IYmqIHUw55xN7ehAMHhTQFNH1mgmPE
PZdT5tiA3/gOwCXeXrqfa3PlEFryf9NDagk9jiaYIjX/ZyMBM02PE3WYwmc7NA8pte/plG2M0Ynf
sSoAaeLQg/DOVWofZzpohBIP+9n85mW/Ev+QvZlMeZ4s9NYZKFbMZSRtNBnq5F1mcezmYp/QjWNt
U7Z9xyiQizbRlobWOr2xoW1NR4KriBwFy7O7KeVy7w0y2deiXXvpzg+1i6gM8SfoO3He4JJAEknb
LWUgR6tr0Klv9tOHIqzcqG/Sr6qmH5By+c0VXikyMNf46RatIvELjPMM3NUfJzX6VZVbdOaR9dk2
NfZ5LSO3/Zwn21Y9KHDt3p7PeUmuBukHKGaAVAHeoS2ZG0Dte2hC45g0f9IazAo0iUa0hdr+Qwu6
xdvG5ivjyhiYKYC3d+YtpV0piTFNXp/X5rGox+TBt/EmmuhQ7rgJViuH5KBM9t2tU0EM1Mn9VQmc
Revz6xLzel3VBysuH4s0N4+D2cWG9ZXz1yQjK0O8rkbDa/BmQNiHhM81lVGasyykwjSPgfWSKSvq
x3vIHEZQ/Mn9TZpsEQSExc/b8/rX67WJBRYKLUyIM9HtoydlugQvlLJs3aPTFO1W+g24zG2SbWnb
GYfKEPamr8xPhar4EPlcif3QdXWsVCd+BzyQkC1vzOeQZTwKmQ9lJMPr9hbP+LfBFt2HmnMV2e1U
PI0tOshwS1mvVqvqnZkiMjCmCo7aSvoC0fhvcmqrg/SlFRtGP0D9x6hiH6Qn5aYpabP1uJHtiCrk
VrTon4zAHpJCKdO1j4ki3oee+6DoMtkaEGrhugDGwUESFjQVqNVqBdSskyyg6FI7dn711Jv2zizK
Z09lu9vrsHCaXyzD/Odn0Uza2UYmnM495qCuFeYua2IPnGN4Md22szQcnLH4C1QiM1/PpZ2yd8JG
cjM4usGhMR8aBE3vGArgmv+amI+ps6EwPACqsoEJYkY2yufyPpvuyK/b41iYL2DEkPUBQ+JcENZO
2FyxohjpEByD4oNjHvI2bgp44Jqw+cKxc2FGi0e6NlO9UcJM6VYbvHBN+3c2biTEWdkUVe03UIHd
Htd1wSgEQ/3ZwLSoobQIaUTTBcekDGPVBbGfA3eX0G0XNlFSPVjTzkZewTJ/ymrbe2+Pv9B5jr8C
vDsBtdDcQ7Z+yixSBseWug+y9R4SKj6OwRpGcumow5YCDd1cpLzuLsn45BQ+QSdO0TZxKMHZJiKS
4boiTeRlP6zivnbcCB2Ut2d3yfvPzVqXrlkV6IQuRh4c/ebjwPcQdA/X+gvXTGiOSdHQSHvVom8m
bf6xp+LnIOlWVmvFjiX/Px+J5ph9JRrfTDGBtvzSlId2TnAY+9Hevn3C0COAAhSwBCBA0K5dn6KF
g02WfwQZRsSs14F+LIM1fq+lsdiojhtoBTavcwMGbgs/k8ArOYO9racwtpUVs+qHoCujcRYtgXgE
nI6IWcE7dbn+bmP3dW6k6HoQVbeTeeDHTKnhk12F6ErzKP/qO5TsEtOYok7ScWcUdXbPC7e9m0SV
pREGABIKQuz7kdbtXZ0yFve2n2+ZmxX3OS/re4+imDkSx4oViKa/uV4jY69lRgS83LjppfB2eRu4
0AswxjoFiWXOX7tBeb/zsmkfpFsGO5SSip1gDvIxPhjzRJ8Ej0XmDfEUgkIxb3z5bKqc3k1hjitQ
9PS5m4DKRbNCEzHhkaec92tMPUt+7WO7YtLgC1eU7rmRCxe0LUjpo+OJ/B56dFauZG7XTGg+nREx
+JUxQ0nCJ9t8LbvXJlipgMyf0KIdNIGDnAdVVRSB9UeTk1PgP1qaHKlsv+ckz6PApyuplaXMhANa
epB1odiMtnYtAQxGA6FqL0QCKlAmhESgn3KIIdGWgSchPxDe3IvSvWtovk9MdDxO4Z1Hum3vJ1/K
0tnf3sCLA0be7W9y4Fo7aKxtY7CbEunLzATBQV5+EWIN5Ly0bjMnGZRVUFa/Eh0lHW9Tp7aAqHZn
JirW7trekdAyN1eCl4UHzl/eoP9sXy2ycBQnihAcFO34CfTnjnjknh314p6pl7Ha3Z65xbMCdIY4
+ECfiIT95VnRFHL0EMJ6xyGHKkx1qJof2GTRaL7etrO0QojG5hYU7KqrJBEgNjzPheMdldvEmfk9
rNbehUsWZlD9jD9CI7FeIasgjJxPfRocs5hDJTVcfQkuOQBkyiFLAf2+Wd/mcqqqpEclsckQNcxS
pJu8OBjBO1bj3MS8WmdBpR0WjDizCWG+FFC7NOIkf0y/vn0pIAwHHwa503XGxi3zyVG5ATiw+0qS
U759++fRyznXRfH3Vew9WhTX7CDgvqCJ9Aq0vq8h9ef7Sz/ekNX6q9IKyg79eBt45+eoxyaQcR9i
Ngy/EOLdNSKI7AwvJs66lVVZs6dtyG6oDIiEoqRHyv7Z5s6+TvtDaqF0k4T3TdetVBCvUUwIjs/H
p4UjPAlTm/ApOSYd4yAjMc2XJPN/Q9q83ouJhzvKSx4lZtpsDJ//GUj9DTzt6UH5k3ts7Ex+ur2i
lrV0Spw/D/Wz3jHM/8U0hINNH1qWezsroOW+HJMvSDOqnYEqUU64/SRt0u7UZCd3XT+wrUpcb1dn
gm8DtxUbZQ5t1LMCTybH/cdGIWxfTm16Xyu/33SQzY2IlVRb9B4424xWJhrkwwFpJU5gi3nhN3ds
fMhahdUmEw2qaAi49qVv0C2beh7xruSb1gILb9makFgsUZmrw2F4KKmkd2EXyibiAYC7fgKBCSA1
eDzQyd3VrKnvu9QOdw5V0062skRbu1tHRKLZT6ANfl80cOM0F5CDznI/QmFGfQomH5HNMBZ7yal7
yE0ziT0DJblRdMar4yPxqpCRB0VU5DNjejaSFDoKrvpU4f96FkNYb5Wv1F5UzjffK3+KwsFX2loc
0jJ/dIxqj+PG3/dSGfdCtex+HGUZ2+1YR5LZ0INR6fBIp5yARqSc4hIsMFHQp9MrRO2yiJUpjznL
k43nK/wBsqvbOgMyCRKkzSe3zvimNxtj03tNuUf/gRMTaHvGwKd3z+h98/YQffO2fQDqeBBIyg3l
gCN7A/sYFsFoRgpX5BaP7MqKx673YoCgUBUVDInmlKZPfsHopqVSRRKY96i01e928hWOZtPYjo3V
AufOu6guEF8CX9E/D3VjbB05lZvJzsqtVTnDgxipiY6sfsCPTL733LM+Jflg3ofcH0OwAZjqcwtA
bbGtiQ20NGRxwq6oI4i2hzuI2PyphkFGYMys/qQ9+WGNvH5SJeLbLqzpaz8RMMX34xgDwuHHjdMZ
MZhviq9BuMvM+zH5IOsgPBHQCO5rywQNSaka4OA6e5OmLTDAUJTpNk2v3MeiptVTlRkqHnoWRpNg
3caqK/Yps/z2pIISzghXqu9AI0wjY5QG3rgUUawJtK9PuIUi7OCbO4MaQEny4ptTdn98zqvnoO/t
GLlx64/TpsHOqdJ0j2bn8bFCB96G2Faxk07DNmVXTxHI+cSxbAFWJVbKdnUrhntalwXU1pSot57o
ycbHefkg3NG7R90GA5UV3ZRG+XvkSb8fxoy+kJzSGNrL6SfBDEtE9kQAZErTwbjzm2LaV4y3kZ2a
2b2Zk/BgGZ0b+yrLoEZjBvtGmHLTmOOwbRl3gLsRSazqMbujtmD7Qf0ZeivO4LcClZ6NDX6Hlfzi
0mGNgoc7a89Bl1xvQDXGwR+9pkmOjQdJ7or1bSTqbIf/+U+TdI8eX1OVWzobZ/TPTLWDrIL+2pJp
b/MUzOnHVoYHuwXWtZHi0PAEp4K1hnBdCnJw3MwgIGzYKxrqZrKDBi3iyTFLN6gvszWE3OL3keV2
XTCHgDlPu3p6nlt1ToGdqhxor3LzRUC4YmWFFuKomewBrytk5lAI0eIovy4CHgrqHYtyb4D0LN+S
8e0JngsTWhwFUFFB3Akm+mYX1FZkQQWxfjOODfkrHw8gXJfoS8T1eBmslbhETDuD1nIIeqp7nq+E
AQtLgQWeAVhzgwNc+fLzg4Un01S4kHIOYm/jvRlEiF+PCiYQbGjPAXhbSxIRw1SsClR+opWIRh+J
7enj7bBhaQDIJQMEiQIexqDNT2WSzMsmyDiLNOYZOud3/933NT+SJuuE7+H7/pfc2Umy4kMLBwm6
iVz0mYDWH8g7LcXFUo6MOYWiCHPDexp+RrthrmTc+agQdP+8YyhntrSpwmXn1qES9CR3k/PBMFYe
X4tDQeYJ0rp4vVzVaGVAgsCbmvw0lP4LME/4t0ObHQL0Tc1WVmXNlua2tLY9NiJ+Odlo+4llmn9V
gwFUdOeVsVXUbgQS8S+3Z2/hQPERMiPDOj/Lrwq3xJhSu5vy/JTVIKdKHifa3NPk220jS948PznA
F45jC05xuR0T356MQYb5yQmf3Soq13CD87xojxqQTAJOiqsLqBs9nWKF1M4R6edgivcjiQCrM/4x
k3GbhG+vqF8Y0jZ+MNAgKBk2vm3+CoKvNXS8E/7RXWOLX/CDCzPa9gEVsFnT2sD5or43QK0x4UcV
SMrc9EVYP26vzYIDXNjStg8JQHxfmFZ+6tnJTvYDO9Fx/w4TgNv/hd/O6M7L5XeyrHMshuUv6NfO
2ebT1jNW3HjRA1BJR5ezAT56HTnqTpVXZ1CxOA1FOYGbo8qzj5B5zF5bQSGHazNjJRO54NKzPiau
4r9quHpnhK/8hFtK5CfubFU0Ott3TNnZ57VHo9FDLcJIeH4arQStI/lzHhh3lm2sJDuXp+3fUWj+
nGSD6Ma0y09CRUHyndFdxnZJspI0WbOiuTOdENiGSZufFLl32R1xPjYCLhD/d1OmObLpYP27ECtC
QQTNWiAUnUcR7m4bWSq+Yd0RJKNhC4emrlPXCMBpDQdHzcTMEo8FKIlYFMUosHBNT32DaqYdbArw
X1ROFed9ZWwcHHybKi2alfEue+C/v0RzEQhBk7TJ8Ev8ZGNPW2KsDHXt+5pvdFkGiKSPQ8jCft2A
cO/2TC6ecSBcxc2KcuYVScw4FsTKRyyXFC9V8WT1r0lxsukdRKHeM1FnlrRYBxRKJjIAA24f8hv9
OOrNFFBgwJt1ef4zktn9zxKPvCIeGqixiUIOiqDEcYq4cNZCg/nxcHXFIaRFUIbIFtW2SyPTQMCw
MWC1qxIvfRln5Kfqk+3cMyHSIeqrX+LNvcjzuHCpgosIPZy4WS9NMitzU6Sai1M5RLb7Ujtvx4DO
EAN3hpaAAlx/y0BPPKtVERYnZ9/2R1WsUMstnTqAyaCbGvIx1xBTJrI2lKkFgWr3h9PE4y60dl7y
8bYXX7cSYJKAicGrL0DREEiDy0kqizGx2glW5p52/kHmGy9/KFP0AW4I0A1jp6KJxJ29pva6tDsR
6KC3Fm3J1zUB0CWbbjEq2AUC/+PIVwL4pc+DrxT0q3NzKnjCL4eVlDUEEflYngBNlfmO0p+3523h
+zOUCVt/PsCg93n5/Sl1OxXYlJ6S/tX51rYrGIm1z2u7BWDdesxDfD5jkOGjm0z2m9sDWAibzgeg
h5xNVXfmWILLwEuce8GND3JEqdDla6f8oh07QHAObBm6l7TDxQIXv6idip4MwTci+N0ha/kOvCvA
rv/amI/qswOsyge/ViVea53kkTNADJMyVCPf/iZHLQHwPDB5Q3RTVzFj3KMjYnR6alsETOSj0Rxu
L8nChse7fA4A3dmQTtWW+pmTlokNnlBXAQz3p+janUMe/oe069qtXFeyXyRAObxKOzq0ZbuTz4vQ
UVlUoKjw9bPYwHTvTXNE2HOB2+fBgGozFYtVq9bq0ezxdkM4eaCcA4QTLkaYr8KhHRmhvxjX6UNm
/dbG33T2IntR1WpkA7q0I8TNZu8BjLBiQJbxvaluSP6jZzuPqprcZYeFgybxMMMD8NVjXR/7tLZX
5AImc9klQQYuV1XqTToSE+BI9BaCK16sL65G1etuuWQxqDPS0NXbk180nyxPO2mtihNVdmIgCvDX
luCRzaXLyx6vJVxbZhAGXZqggK4lO9NJ1v32RpBFg+AI5vy3yGC6r8qaWlWk1MkYGE0Q9QVIlYLs
4pc/aDdmQ3ZOlv02B30/w32HiRfsWaL/Ku1E8RKRjvfiNwgeooGkNSiLMV5mMDfqG38PMujHoLBU
2WHpPrkwJGz7dVgLPyE6XJ7v3iHU1iNr8DXFlEqNIBnBC8XAJIiEsM1Q1XSldhZDrBPqLir5ItXn
+d8vXJ3nLnOaJi42or8zkFd7x7UGri2AOkCsAUIPYe+hxyJPhhR8EUwLJvST5XfGjB6m7V0nPUwX
RoQxjBAKMqZpzGK9iy3rW+ZaR9OsI8N83rYj3VgoBfBaNy/7CHZIttTOwO0E3nmhRxQfwgDlu20j
/CNCXIusGuI/A8BpAP4EI17uQy63K3H3WL8Bfkp1RRQoGwTexaAWBzYAXGTCK2aCjulQFT4WvNmT
aheQPfRf3zGECxPComdNvVa0gomg26fpztttf14+AgT9PMzDrSYcuwK0pG26IFXeuiCAhQbGQvc1
UTzRJc+LAPC9v0aEq4boFdQCXaQB8RpzhljPbzTtTmtPZfVt7L5TpojPVGPiP+fiGNKyG9IihTmi
f0yyHAwbR0dFKC/dWf+GJCYdGzLXpQ7gDDR5z6V31BTLopgxMdqotbWBQDeWZXZQatfm05LPp04f
93413g92/dRP9gEF5Wh7N/CFeHVeLkYl7Oe2Q1PKMJcwq/2XWmNYJHFgxkUzHeehC9FqsW1OsVB/
dNQvFiqYltHVa0xiumhHoq0ZOFDMBDH1qIgOVYYEPzCNyYz7E4Zc8jPJHl1IDDQqtXmZ47zY5GK7
lZeaRt8bGXJ26T7PT117H3Rhp8IhSfcdgimO4bFfd4IUaZ673oyCgQaph6QsdvQdzZNce+WvBeHG
NzQL9XHAVGOPtOH0gn679zjlCwOCy3GXvvR9DZuMlg/Niamov6VrzckvobKAe0UUQ+29BilHV0PA
adthPj92y5cmUfQr85/46pxc2OC/4WLjplVd09mHaIARkKhhv1bn4zAe9BVv89/bR0RlSVgNyxvS
ySEp8o7Tnq592KL13TRYVADIMGTrYduafHf9mzthaYKCulY6YO407+RCnCZX+Bf+a7fmTbgI0B/h
VIbmo5pm3BXJd7/4TMDJzsof28P4wzL32g54/3k7KvIngh/L/WJZVn7e5xQd95Qxct9bwDb1s9dG
Jrr/96AFsMGaA2TLBCG0iLm69Z85QgiEauSrqU8W4EPAQ5pd4TzWTc3OIEf5Nad4lkGXDX1BAfWO
wLZ6e4M5beRrxcKXwwiLspvS0M+hVLq6fYnGad/aDwHYGHz0boXMHtaDWyfOiYAYVRGNyFYPhTCQ
dQEggEewECo0rVY49YKUGpRzkHIve8VbQLZ6l98XvGgFUsHEcvD9IXgGeEnPfuv6D7dUnC3VKISz
hfYgH2ItTRlPw8Ny51DFIGRX3OUghAOVjmVRowCKQdC7CQS/XfGrAn9tOt7izdhqKmenmjPhRGlL
yzyTwtw8RiCVJsmTsxyVt4LKinCuIH+xGAkty9ixh7AYXjLbD1dy9MrP2wdLtTZCZOV6Y9bnA0bj
t797EKNPKo7N1zo94I6/WB6RJ67ROTiJVGVcesGJstsyuNWSs5Z8IvnPQp8j1jzR/ocVnEfjYBna
DVNRcCqmUuSFM7x8pVWBH5C00TLv0uyUrugWPG9PpMwKoNDgosLzwYA48/UF0o0jxMbXGeWPOoin
jNyS3Aw7bY2K0v72DlNQ2uA5W7CXinCStEs7x2NBHq81OjjQTEPvcncdj/bYTLEPqn6Fj5fevxf2
hKFVTo522Ar2nHEKExBpz2E2vlkdCNsE4B6o9qEv8jUaqiTULnQ0RsZ+tkJ0dtGm0G5UhX/ZbjeR
TkTCDzwekAi/XqS5QpIaOJ88trvvBeRWG/Z9e2mkU3VhQDi2oN8gbtGbuFNS78R5WcvAfXaydL9t
Rj4OJGFBi8tr2MKK5FXVg+YIAVeBhiKAIFWE0qrv879fREN9vtpkSXDblp8hY+mp+KGkn8c1DvpK
LvcpFqeGzKM5+P5RFC2/2PSIB+o7pufi+0KwMKPaXlIN1f1yjVL2iHH8/74vTL85D63rZyhQ+9Mu
qPeqpJPUlYAVn3OdoWtSzBevDvMImLpQIFx/ms4SzQ2Q9u6XZtUV8yTdrUh1IJ1i49zp/IdcLHMw
WGmLU4mHgeGGNQDbQItHzjTttqdLNh6gyEFbAKg9gIjCHdOO85SU9QRwmudzqE0NbqjV2Y2DqXiH
GLIBWeBt04GAQ6VQVBu3irY10xmeqs/YMUuaj9qAtn6mFTUg/MBHEwg4lRnbNdlxqtbdGCxhV3v3
ZTIfQeV59N5BuYkkFWcYDwDNg1+4nuA0BTyr8VFKXqbTC51O2/MqO0aXXxe2udV0PWMJrhz61Vp2
loo9QDaZl58Xdrm9aG2flgvAS9mhGXZLA8mJl+0RyHYG6uAOsKlAeoFZ6Xp+Vn+pp6nDqyso7bD9
6N2OdTT3qrqILEDkKhAO8lXouhe9fkn0mVIP5ylJy3B0PlCwjZSniTy1QQCkuQpzK12WC3PCHdC7
/byA1bGIjfwTUnAGfdqeND4p4lMIADwwcrgAQb+qgweZ65Z54qfxqlsP1jgtuyxBLWmwppuW2rsA
wKw0GV9GptpvspcrmAPhmHCIkeXlG+bCXUyarhWBAUpP3K6Hepp3FjEPs+mdTJM+91Ow3x6nypzg
nVaznv22gbkMTXLtNB9KV9sB/AoV8+UBDArv8FKg+ELPGejmgULly3oxupK1IIVec3Bcm8VLZ5Xo
Ri0B29RCZ1SJLcpOFtC6toe5hDWRViXX+smhbMji0t2x7ghiOnQLbE+ewoQYdettYLvU40zUzYtB
Pg/pjzn4uW2CT4i4DzmIgeueoDFVdLa0dGonSFEGXrrbcviaqQTlZEPAsxdJbE6Ihtrp9YLMeVan
vpOXcdMhQ2LPt7bx1PqqVlPZKC6eJ6LgG3YZ8uQ+f2gl35v066x6fUi/7+MeR4uph04rAbmQVZ6p
TSYBVsk52oD6n7cXQXZIQOb59/PCDVMPQd+Z6BWJ0UxaOIfyV1/uE+OYZwpP/XoYwK6BZBe9Hpyo
Tmzbz5agqtkKPBEC9dBG4pgp7u7XVwE4IgC6hYAg6DwR2l6vNvIQs5f5tIpBEBBO+VcwFPb6zVyp
3hmvd5WhmyDzgyFgsF5dOWQpUP70AIRp2xe2PPXWjekoEhIyE7aN1nYOhEJKl8/lhSexgSuc9J7l
caNRNC9D7FSRZZctxqUB/gMuDEz20likgQFS0xBYb6osikss4BUG9h70EzgA9AirURg+o2tW1/Ht
0n7qp4/bm1YyQUBDohAFuD9CT5E3CynvKeg0DWtdDUjPNeC/rMKgURWgX9/72FBgZXPx1gOFlVgJ
c9POXUsnqwDyfayTPbrAHqv8ccbtXw83Nn3zo+DamnDta43bO70Pa+XJ+ZCraGMkC2JB54Pj7tGB
hjTk9ZLPZlDPXZq3sVb44fzk00lx/lQGhJ+P1kr0clEY8IsdoEPzuN9ec8n5vhqAEOo12uzpa4vv
N+3X2bmZ6ojON4Xz/HYrkI+CrA86s9DZL5yMvJhpF5Cii5HPbE/MOvfpqWxP20ZkU4VYHs4Q/+CG
Etai7Y3ECHKvjZ0fXfDZNj9tf15yOvDz/31eWIlxynUyG24btxWLyBDV485P1ugdRlxc3dBAQcuQ
GB94nrbmrV20sTfe9FkQjmjjzxdF4lc6ErDWmTovFCOsut60xMtzLSMmib1+mU9lXrEXOy/GT/bU
Bbvt8cjWBMSFJpTTdbTsiQDEuu0cp8jLNiblbWxqb642ArVz8XVhILW7Vq5T4uvUuenzNrT0Nuyn
N4PrYQSwOugyozcFNOfXs1Ua0F6sWywJSWd0uZ2XJSZonVWphkpmCrgJzBG8L/prRHE/R1sSzwPZ
T2zrj20Tl29fiKvPCwGJhotXGyp8PsH5aGOVm5JsKQAzkLAAp4KJ0JP//eLqA2Wb53WzRYCYQRtw
B/C3gyLtLlgNqoispJYcQGaRhuGmhCvQ0YvasYqVxNhzYQmOdIPl0QQ2qe2Ny1f1Ooo2uE//a4Yv
18WAEmSnWWLBTNl+7voZXVxBaDoPiX6rabGl0WhafmxblA4M6kQ6OmmRlRDBdd3QNDRdbSz9XIfQ
jVnIg1Yr/LB0k13YECYP8nA6qbmNvP8JKvgd9X9tD0JynfAnNnBT0I9ER6iwD3zNbcoKQmSx2d6t
65PWjMd8JCd9GhTrIxvJpSHh6Ht14WsoSIJGNMpLNNHPqsBXshyQJgJSH7hwQNst4cAwr2pBhMOp
n80X3TtQ62yrYGaSyXJw5BG6o3r+mngGNOczSlYMkm3Bs12Aot39Tr0uXKf99qJI5urKjjBXIIII
6nGAHdudQlK9dCrC1devHUTUXHsOREtck0W4Gps0X4Awg6JPYHY4KX7UpmY4DEYE/GRo9W8H7l6b
EzwyShJJ2bRgnS7LL71zHyT7ITs29m571iTUdfydgEQ4B2mATUfYAZQMtt6ZGSRgDND69xEQNAcD
qha0/TR7Xz10B5TNx6Sd376zYRbBJC4dBOMidLIEoAo5ozaNwShRv8zF//PzfLNcOLbVHOugC0ow
zpdDlJucJEPhoflqC67zagCCDxgcvQyCHgy/6A6rdi45avkXPQPnyT6JtpdIekYdtNOgew+JShG9
jyimLCpUwR6qWn8ytCA7g493OBvNOyov2AsXlszrWbM8AvIKrj3i92BljKpWEclIjygcjQMyIjAr
iW8iCyTBozOhS6P/oc/HvFXsZdlE4cmIrBbEIV+TLi9TTzK7BGh/TtkLpWRfWsEtdr4isJSN4tKM
4AdoPdl0Zbw3QDNfWG4/L+N7TgfAXzpuSQSvoLK9XojEc4Z+bGgep+R26U/zcXtHyTyZGSD4RnCM
ZIcY7A2jVRBiOVnceJxt2Nz1RbAryA3J8rNhKW5j6ar8MyZ2z9g6aYOGeEAAr+Ue2s5foOoRssn+
tT0m2aogTwfVaAPBsid6Z7AWGaTyYIbRm1+Frjjt8q9jvqBODCiY2P7lp60FvhMgvRd3N7B77e0d
Opxa/d/3hcvLnGmDdxfg6jZ9Crz+CF6/CFRGCq8oW4pLK8LbEcqNfmfrGIVDPh607IvrKQzINha4
2aGei2Q2mluEOyvXc8YGgqPhmeCA6SGKkdRPVJ/PRaDtM9TxFfZkywLqMQeZHKTVECldn5OpCVrL
S3BOEK6FH0Y8Jbc3lWw8EPbClwF/gry2MB691is7R1d2PNMbl937UFhAE32wy39u25EtDJwiD8T5
pSIWiZxxrezR7GDHr4vQHbOTqbX3vqMicpfOF6S6oXTNcxSikJUG3rR+7jBf7V3J/DAfXcWEyQ24
DtjaUGCHBtv1gpCA1eg1noHW6LO9D4n4QkXeLwsnkaDgzTn8ESGiD1aA8bzFn+G7em1XTEk42o/j
lO1ATKQYi9wSYj30ZCI4FoEC6WD4g08XxHsQxvHqkIUlWJxmV3G9q8yY11O22lWZ+h7MpBPwSABU
dIDNk2E4+vPn7V3Gd6sYskCxFYUfzjv/qrTfgmnPnFfKA9iQWidnOtjGHQg83BEv/ijpFbe9pN0U
wcSFPeEWIwlEEMBSlcYLAuUG1W+rP4AMqAnzQwWay10OgBJ5R4bhyqh4ZN0uKzLAXGOritpqp6mE
6mVH1YMeI+dPd5HhFVyOAd5GyyAQsgyC+5wtu6a7zXyVRrjKCN8zF+Er0xe3qEB2EK/dR+b10HU6
e4vq8S87q0gjAvmNjnB0twozZQXmPJUeHpfEfaHsabFP29tNOojAQ48ecgxQzhE29hhYJgmgPhWP
Vv4wzsuZI8QY1IW2zUj62pDCgAA11yXB88wVJktbzM4HfyLstNoAqe7kJu2Sg6WV8erM0bJwlJ8d
ETaGEMqJxmTaudXbuTCvf4Pg91wzdwridFmsBQdfv11YqnBGspvocpDCWcpsJw96izdrTbcFedHs
5uCt7g76P6GtK2zJNgbAznhsYH8jRBSehOPceu2UeAjT6Wktz955e8Fk+wJ9lVDMBJ/da5wMv219
5LbSuDHqx2l27zVzehzQiLJtRjoKvARAf6ojyyWyuHYrwnIDSCY0Ci/DoSw077fZO7nqpSlzqiBZ
5prhLgdKCysP1a8ZnHGIpXsbIRsxjk17DqosTMGPnDnTziHPo6OKs2R3xqVRYTdo1KypSY0s9jmd
ZpMBU/TSZUmU6aq9IFssZLr4AOEmgFq89kRDnTQg7gBaYPLJfaahZBaQPMqD8cfbV+vCTiBUqtEr
vY4WQ/8elIJ36WzsMhXjnfQ6CsAWh1S6AeWL1yulzYk5rFk86+5tu7bPSe0/NKMW6iyNQYz2Edyq
AKC5cVmOO63o9tsjlM4kMt8IXnCogAS6nkndZ0uilwlfs+wDao8x5KuPiW+954ICy7LHoU0osIju
EKRPM4B1E5So2wVlrt8z/eW1qsSkZDDY1eB6A5CEk2IIgyFFymyzr9CxYkKp1NHO6zAdtXI+b8+Z
ZJ/DjAupcYR7oHsWDlcKVszaMjFn+eyhmD2DJseNUu0xHX9uG5KOBwQPnKMCUvMiwoC12ZQTCuYC
sy/OKbOO1HAic3AVVRaJT0LQDQwAeBe5PrEwbbVhg8oOVIKx5p/S7KgqzUtH8e/zoriLmc0FNRc8
v1oNTLQLDX3vBzMNxfWgsiJcDw1Ac2legq9icAZEJkGoIQG2NKoYSJaZBOMKCKahxwSohEiTpfXg
WJ2RdY2L8UugVYeOJVFlt7vCWUMGZnajfDbMLrTzx+29ILlqr+wKcUtKgslxKBbJQZNiRjJw0n5K
yLlZQXGbqa4P2Y6wMDgQzmGnv3phLmxetY5N2gPKPf9VdRMN+fTp7eMBag7da/gXTerCIRqpO5mu
DW1Eg37tx36voxEm+A6w6k6rFC1DkvPqodWPv5iRh/PE89p5PQHgtEvBxIIo34cmZrJfR3Qvru8o
IXMn6gJJBgI19C5ee1M7tZGLJ0hl1MuwL1fjNAJME3TOfnvu/uShhTfTlR3hpm1cOrYktQBlW7T7
RHOirq8Psz4c8+4JvJpHy6giOxkjhuY5lJ1Og99GM1Fhi7lf2PoVgt+gBYTaQRCM25FaoU1JVJeo
mM+35folSKaw1EGstD5tD52PbMOmiB0rBqMG5AqBjecOyBR8SP0imkd6P/bm0SFT7FJFolByFDxE
GeBZhXN8zYE0NUVHmxat6dhhu7IddoPqAaywIA5p7AqLWTRAMJPfAxkZuvTXO+YMsAbA1KAggZfP
9a5cSqudkOVJY6MBP/NugRyYsQvKj910nN4B9EIx4J8tPtiLN2I7BdD+tPQ0TpZ9at161bM9KzLd
Ek8IE0inglQJwYRYG5pNlB6ywMEzdLo1ikNV3oMMxX7w3lOEujIkuFxm92kCuAieBAUL9XEMFz0u
gse8umt0dlN7YwSFmahIPm8vl3Q/XIxPWC5tNFI74eVVK3hcW2j0fN/+vmr+hCWCtjkBpRS+3+d7
zzz1bgSxEvYreDuDLQew4/8c0oZimnAjd1qvQZCxxvS5Xnryl+RzO9ufcmbTcFqofS5Avhe+fWh4
WkHUGVcz1k4wOemN33ozAufAadIP/hKkuwy+khPwd1HB1uAQTCX5vW1UEnl4uMcCUH2BqvdVlNYP
tjlAwgxGIdza9t9R0vyepIo7TGoEiSuUEPBWwD/X52owIFcGevoUJFbfaaCFxfwJ5LaK6ZPtPDDA
8iYbJN1wXV4bcZqZusOCZ1VSDOHstKHq3SbberjtOfGji/BcDJ4a3xs0ABuzmITefJsHt3aHCs+X
t8ezyO4A5AgpHoBUxDeNR4AxJ0WDN43+UvQ3Wff27gkkIf4ZEJlL4eTsadVrpD3cn7m3T+vIKsFd
FJpVNDu77d0lXRM4bRT4MSJwsFyvyVhWQzDSFC957Ubb+77iLSPbV+jxx72CutvrohsFUdXYdL72
0LlgO1pagPtBAno3TomqB0QWhV1YEituoCq0aEqAHOD9R+vwyGoaQcI6rJy3o049tGaCWxwVN5By
iWHJoicuW3AF+SnkCqH/4t+iab1RxOOyQOTCinhr104VjDXPF3l+9WJa7AMZnZNpO89p6Z8Q80ZB
+XN7J8iWykURiye/fDzVhNPZmbTrFxfXkUePdUbD1IwsWzF3skVCSxAylhaqMa9IC92VlACYAXdh
jmto6B9qA3GcN4S+sd8ejMwQqheox/xRChZjEqZVUzETGEqc9iYhaRJmtnYEMewuJes7CnIIF3iK
BZsC6sqC80wDl4HNAj1wxICUBAb0dn5UXt79Z4CP9iLqCdBO7TAdnbqTo0cpFCjYO9wALIAmzQbK
HdpqQiZqbdNEI6mNNr4CYh56Eyo2l2Q9AE8AipAL96EvURhB6qyU+ozj57OlCimOKDG9yEvZr374
tr30sic0wJz8RYbtjMq1cEDrtSjHxEX9MmHJnd+TX043Rhk0d9C5dUrTNWZ9cRO09p4SpkoT8G8L
74dL26IXcqs5t1MC2yvKPNZ8VwNfOOm3VJv2jfPS9XlkTQpPIfHgMInUNe/b4Znf681RIfcSpBVS
vl0OvZ7lOOtFtD2jEs8Aen3sDaT7MafiYRqaKZiDpEfbkedAvjAN7cnZVYGqTis1gyYRLkWNaEfM
XaMWOed6uSK9Zrk3xmhEvp+cMjtQxPey+ULVBJl+rkQN+fjr+QIwxCUaF1awvNOQQuJGEeVIPDfu
OmCv/yS8Xj2H6o61A3YlCjFlHTndMWEncL8x1w8JyIBqx1OsjiTo8ZGMRF4A70h0dQpH16q7QR8a
q8QzmURLUaKSDj4d8+Rl6an39ttbQXq40KPC22tRDgQtzPXsEZr0XRF0ZayTNNSgnJlVQZgxA25p
Ck2o/gQjpB9/1Y7qWfanc1c8WihJ8yRLgFqueKyRDPWywQSnCTBu3i3AVlWY9b19S6t5BmGlXu9c
q/VRBiMkSpDXhKTWWIbMmZYb361BJug2d0neF31IM694AonDgM5NN9h3xP+VeUt7M072vG8RvyoC
RtnG5hBzzqAHLytGDI3pj44/tCVuvfIjsRdgqGxcE0QFoJLlbdCY9teQGDS4JWkXMLeVcecGc0j0
/Dx0+Z2HFyx5GFp2Qib2rp+a3Qx9MOirHTSnOg8QHd3eI7IDBvQWkvGcLhB9ctdbxG26lIFiqUYL
Nj1OmXbK3lF4hPDKPwvmtQVvbsd19GChIuGg344qwU3ZgiECQjjp4394FV1/3+o7q8Jxq+OxXm/6
6qOP3vbU/PGOacLzwQaaHUQAItdZa5hlbflJHTuM05bsKhW+RuaIoKH014Bw5+adbWVtCQNAvxzG
atxPC+TAcFp+o150M/V6HS61lu22hyWrTCO7gOZLrjOL4qDgj2Zgnzu/CCpIfZDIKoIodcEhVv5y
8iak3k2R7AP24LrVwet+5oAYbZuXLd2ldWHzjRVrHCfx0OjW3iV9sK+t9OAPKpAH93KiL4KyECS4
8NwEIy//FRcBGfCWPrQF0ho5lCEECcwJktvnJOtAelCZ5wl5gZJX3G3/ZjXZl2Yxb/25uCdj+mt7
tLKwyvc5Nps3pMI1Xv8OamnZWJcNNmoH0iI76Nu9ltJ2D367McxSiyiOtmR2wabO5TsA2cL9Jnh/
raktOgSkQXm5iYAZjHLvyWAf3zwouHdkPMAqgf+K/cGB3tTzMuMCHQoAnYAPDKkL+fQRkSlkkbdt
SXzVlS1hQGs5O3WS+GVs1Ac7CEsz2v6+5AxiGKAM4Lld6MMKsag1osHPmdGiWFhPueHsk/aOVr+7
6n6s/4MutMKaIQk/L82JsUAy9gBnJzDnm48GiLW7swGC3qy6d/QxLOf7fIFUybfWR65xeabp0zLP
uwYq9NM3lvxu3IMW/N4ev3R+/41fTNJZo7UytBhX8cwO66PBztufV0zvH190eQ4tqA/2WlmBH0GL
gvWR+lCHfGTkKU0+V/p/28YkXCeIGC8GI2wWrzEG5gY5rIF9fVm/9ultu/yna79a/3ZIaKgltxUZ
woSaESkeKnpGWShsbEW8LzuDl7+CT/nFmDsD4Quu9irWhuexDas0XFU8ABK3goHylJDLS90en/YL
E4vnQlF9wKqVzrh3Vu3g6NWpDMwHoAZP25MqH80/U8IBGSG36eg1TOnVbV0M0QJ9ERXniSRCRrIB
8EzUzVDoFpObgK61eePAW7c+lFXd/4LJ3y13VTSkL9uDke12xOH4oI1GP7SwXc9bOXu40HxcfVVx
aCHUud/+vGxZLj8vhD2ZTWlvWhhHV5zyaqf7YLEF2OG4bUW2IoAp4frWebeXWDnFpgioRc0ybrOd
Xp2n/tS9nUoW2Z8LE8L+qoJhbQmBCZLbuyq9JzyWf4dkNqygMQLIdXRi6WLXnd65iz0ZHh4MYe7d
pdU7rg6O5cLNi8cQUj/Xi635xYj21wXBdjuG8wdwcygektKFwJsBmEu8Il81XtrjUDidPuHZkNYQ
LNKjit3ZrsKbyMI1xIhoh8SzGxVIsY1XN0y2NClmqW39u9HIz0QH5ttZoxZKbcijgb5Tg0p7ClrO
rnnu3SYyg0TBriDb2KAlgFYR6NpcnJ/rqezsibTTVFeQuBv1A8RanT0E4+pTWUORlbqsed7e4lJ7
iLoBAMXzBBQh1/aYHTR231Z1nGNGF2Rmjiz7ikLVthVDdjsB4PDXDP8ZF26Ut4dYwQxKBzBx3tTQ
NfbT+kNVZvvG9m4z0EvqWblrkB7KvPXGas0zayBBYLNvDi1eqFl9GPN231ruvdv5HxW/jbsiIYJF
xxC6xNEAB1JDMdvLU2SmviRVjKzvD7ejFJErOm5HSELepCW4Rlhpl2GnL5AwNYo7d+iO4Dhnit0n
XYiLXyHcZYaerCY0nOEwF+jBf151Eq6Asw72p3cNF9ubN+Bi1YXDmuF6bq3OqWJrKe41KI3rlXG0
MlzaRdNC6Dv74M72U+8tD2XdfHIXVaAiH+hf+yLSr8oWcMaksB/Mz9b8lFqh3kMwUrHjZB4DhTXc
ch4/S6LrzkndddQuG4yyiyz6oUEftZ4ftudSZURw3oMNeWi9ypuYOd8betLYj9VUuFbZhc0JKVEn
BpzmVZ21G5bAS1O3jk2U+fXubtGCSHfnk1bddL2rGI8MIgkI6z9rwrUKWqjZ7hqvjr3sP5R20KaV
RUiSh8xCl3uRRWkPyuj6xrbv0dSrWDGZi7i0bV27iLazW702YbsYnbC2n1mQRWDLDF0cvqH4hNqc
4lKRJfCuRiscOQ85AD3r/TpODKhrD2Ag1J+NudmP46PPW9O7vWFD/WfMFNMs2zaOawac0khHW7SQ
U2E9Sb1qpcjZoJnEt26W6psxqiDCso2DhD/2DDI3nCnkejqn1hvaJYXH7db+eXWC27oxbqjuopo1
e+c8UWI4ZG700iAf9YWLH8DETSaQvcdjf8i7EOyXq7Ub/GPOWatDZj5W7om+A4eKgwGJaeBcAVQX
2WgX0D0Yiw+MoFfVkVl90/LnUsVyxWdKvB94OMBLquj1F4vclruOEzgSACTXovJIzP22E5F+HngG
fgUa5qs2o6Cy08F00TJFwIBct/fdcNo2INtuHHX6J/2FgoKwEyqXBnTNgddkzhMjZ214SgpF1CIb
wx9PCwY8A0kY7vMv1p4SOhe+BWEUs7mt2RcvV2SZZL4BwRC/r/7IWfK9d/H9ZM5NkjEMoQGBMvGd
XTtqj0gCoZNjja2e7eu1ftqetT/tKeKyX9oUfGFRgWm7ywEJhgDAoWrKCAxDx5TooA4t9yU4S1Nk
0se62qF760C67JC4+Q5pZySb8Z7ym7ir1ijH33xK7mqa3YFe5dw47Q6jiTKa/Szscp+b4y0FNbRW
dzt/pGcyBLdW4p07293r9brbHpN0J1jwOC5e7+j5EZYJCPQVBKW8XZKdR7L3yLF+O3kvWDGQwcXT
CF4HqKTrlUKUXDh+3qJzedwhi6S5itMivaIuDIjlWRNdZSkD/Dh2HT90rPMCxk6HVgdXe6y8/TA8
Uu1HD+I23VfNnnQT/huamGG0INaFBgmgq0cN2gkQUPQ+pnPcDnFCaFSpaBqlR+rCmrD96mRyTQhC
QreNsmeaLTtWlqpnlTSNczmZwp3rzgBdBjUKpolbnprBDVnvhKXbh3lun13wBXbN+hUQi0+22R2K
2n+sHHRROVaUzeBLn9zP2/tTNWb+94tjzkrUpHxev/VyMPVT1K5WxZ0vPQEXs8r/fmGBzAlDpwkO
tTFM4ZKcVvpkqYDrqn0inDKXarnpjVi5grAosT8uIOFLq/NSskNJfhiBIm5STZoQTQwldVovwYHQ
xlsL6ipFp0j2ycqNONN42YPr5k9l/XrS0gI8qGuAZUlNdMH2X5PiIxIWevJhNh4b9sF3nrR1CLvy
E2u/1FUXVmRvD0lkWzSs2JFUXw3ync6HplOUrw0+k69c9MUPE5xNvnh12i34YaX7gZFi56MdIO1j
fTmbw7JrLQD2STya39f2p958Y90hS34Xw7lhL9v79v84R/87Q6+ElsFq0Bh5Ba9XrUbUae6HGRDC
MDeag4PYZ6V6OICHKLX7nTbT4wpVRBs/F0S9JyPRbxDE/Nz+QdKJgRCaAwAgEATi64ctkL9rFzRJ
D8sYWvSMNorTBFnBwVFc/NLzdGGIn4WL87ROI8QYZzQb2eZy06D2PTT97ajkVJcdKeAx0R0PgjUA
gIRjOxdakmUV7v/FcSJ0DQ7uFLUOxBkhYzrl6bFKVM3f0r11aVI4xeuSpf3aw9tXA4vy8RD4/83I
ddPgscz1aNbRg1Jmu3n4OucHdEJFpjbv3enDQBDSByrOeulTBaJwDrhogeV6hdQwAg3aqrzfqlm/
LO0RKt1hPZ3G9sFhecjabzb9OpcKhJrMsVzaFGbANbPKYNyxOEF+asNszU7bu1S6qheDEjxXQ4bE
WEsMypnaPVrZoqZ9CVwtXAe6M+znMT1u25M9iRBCgo3bQsHyFfsqHcZi9hbsor7Nj6ybd1PioAg0
3bu8JaY0FcOTz99fc2KkYpmsGG0TOwg8ai1w80wxHNnZ88CEjfMNRBK4T67PXlOCIt3T4XRMYIgd
dnTQ4Zw3h+05k5+DCytCiIC9bI8jsBNxy1BhWZ5s97apyyPYdeb+uWFPdvGQmHeFZYRe+7EFP28y
PM30UNfn7R8i3SwXv4PP9oWnAc+HqSUUv4Otd/XnoIjYEOrWvvfvXE81ZtXMCu5mGHUTAsmwlWXf
tOqROT/hP/P8a7m0UJX83DkxXY5u8Z/fHZnXhrypGNq92+OVBrpQZMMKI6EOYL8w8SttVo2A+Cm2
mkf9f0j7siU5YWXbLyKCeXgFauzu6sndbfuF8MgkBgGSkL7+LHzu3buKIoqwT/jBDw6TpSmVyly5
1vCmyz4qhn1ROCFokqMggRChZ4eu+1ysncsl8AwSB1MTF0Ar0HGemfZVq3KQ9KG5igi6GWzDfxm4
/Fo4bRWCNuCX61Ky0TMj2TruUACMXfzOpdm9srz+Lop+LVFzvfQmCuyYC8B5wFA5Zy2BGpboq3py
RI4MrfzFV/4u5TRshmejeLfHtQBucmyXYcWlvdnyF6Wn0r7BzFPzuU4+ZUKDMtF2XTHi2kHAToB2
U+C4sFZzdFCW8CFvRyBBCxaB2jHx/9pBXH5/5iA0fSgkuLLxYPGjVLyAEXONleB6ZQxsFLQuelDq
AAZu9i73xOhV/dQq2dndhqb6UwapWg3v47wrt6QrY8bX3uULkk6XNmejwv3YBa03pXx05wSY24aX
5obU3cbX5VYbeGxXxWNf9d/GItnrTR7jEovbIb/nlhnfPqNrw5+dE9fnZi2mN5otvRBST1E+qXd2
kCQnG+Hv9fbjtr1Fv3Q23TMfaGi81riJC0zvcSOD1QBCML+lR77dNrM2rNn+93km9IJNL4puX1tB
TNh7O+BuSWiU6iizwgvcNjjF6ZcH7nJJZ5GGU9MBOnO4KfO0fk1o/bMax0OWNGEtQTVtt3bEar5B
2Wz/D3ZRAtEt9JgjsJxtX1+zBIE2BzJ7GXswSI9us/YL5PA2FSnvdK0+5KWKPf4PXbIBki+mhawf
FC3mmLrGA+rWqNHVbgblPlfNgQKxOQAp1TrOyswu7pgzU9NSn92aTWY0iZ3hsFhEbrihvRiKxbyo
VqBm1x4TC4heJs/R0V98VUWsxiG3qQ4zZT2EfX5nAkhTbbo1jNe1w7w0M9sntWRmqwUwYybDt1Kz
fxeNtzKSxa14NpIphjyfMCtNKqHg0UDw+ZBZ2b3ZMhJq0uGAV6ItlXQfqpSbRkII+PZmXBocDKO1
DV4bMzk7dSk4ZbnooXjjdGUE/YkwoSv3wZIFXDdIygEaDR3rmbsSLSsMbgPu7dWH4dQW/8fPz7xT
0GkF0kb4vFZ9lfm3ZA3StfjzJ4pXoHDwDJyXxgeh4ecrNBSAfuCUpx3u5n+pzADp8R8TsyGgq5FY
zAC83/bj3IkqHmVrs7S0wc5NXC1zM+TMYYinh+QuAJec1/IwQbW1kiwy7PIXrtFHLe2i27tr6YRC
vHYqwYPgE8SSs32dqrSrM4VMX458qRo2lsXeAwHRyqJd2QfXplDFQMCG3hkACvHn0lQN5UjQlUNg
DVsQqNf8K0WM2Cfec9P4bnx7WAtR8lQywQPIssBebM4xG1peqaCYZIHA8h4p9RPgl1DJItSaXS8+
dKPFMUIWzs03hbaWI1gcKFg6XYTowSREczlQjw3KtJMWGkGuQPcwUOyRLlprh9i5M0IXLEprFq/d
OUYLqAak2QAHNeeVw1EALd+aSLdQob2Bihza1iVScCtJncVxTcz8PkJTdBjM/EQiVEIhVAKKPQk9
YuZ0G2LYR8KCe1Ou0fldHweM6MzW7MS5rqYCp8NdWHoFFBm0u7IyYy6DbdslcV5VG32gz13FV5p8
F4eIu3faMVC4nW8bVbqtC34RtMcyO+7qEd3KqQiDfDiWFFJ0tzfp0qpB+st1AAJHXWSejVPJ2DpN
DbYms/0ZSGB4cdI9bSWWufaOqH8iMfSHelO/6kwyu8SgWY+UnyPViHQjRdmVrsX7S0bMqaliElDB
Hpzdjp7JpLAHBEyN/4o+m9Cp1pgulubq3MIsYBHCKRNvYshRIGOqG2A3EP3libX5+yWB2hag2y5Y
r6/UxFIzQTMMQ01XJUeqHWo3HMWKx110Tec2pj14FkqAEi7VuwFRrWyKcAwgbPJedTJ2i10CKVNh
PifDSY59aNifbg9umqPLcBoRxNngZqsEMlGDKAvPksLqNm1lh5n+JUO7catKFJg5aC/W9sXyqv13
Omerpg1G2nEHFtvc+cSqbkc5iQsQ862cpIVs1OXQZtdY5vVA+UsYqqodTT/pRR0Fzd4wf2fZ946U
MSV3wn5H+2hoW8cKRPA245HFDl72enuOlxzI2RzPUUwN1M0gmo1Ckqd3WagL58Ws2bHsyJZR83Db
1sp6BrN7JqepHwBZgfpLcDLkPQovgV6GCbLRrvrirTU/r+3bwLzct3nPU7tx8PxTwWOZ/9LNDu1k
2LDtDwY966QG80w9dXb8MMTz7YGump7dPDlEdUxTTLNKY735AFI+b3+J4In7uNGTL5Z6gN5L6Ary
f3MHc7CMgUaxMtMw5GDYVPy5NQ4jWxnbdOhuHMp5ryXN//+hRFT0XtrmIe2yfZEZ4chIzDxt5aQs
e+r/nMhg5nxUMFqJ7WMmufEbbPGh5J9vr9XSxX1+AGZOxs80pwg6eFDNcsNMAx/XAHpkng8gIcnu
es0/MXt4EuwfULqTC8BzEwlBjG8O1xy7ptAqgujE8rNdaWShMqpdz3kk6iZS7bY0jyTN46HaFtad
L1ZqjovLCH4IE/wjqMPMce3KMHpnrOCAAv00JrGblFEjX13tkwQs+PYML5uaCq/O1EE7B2rWadFy
3uKlIEBXaEZDEzfpLnNjZ626tOhfwJv6/wzNfZnt5fpYTJiNBDRCxnvb8HCCn1bpvWn/9pqX28Na
qGVhAc/MzdwZdaqidOpJujF4JTVQjVUDte03tz3q1s/ee6iKvaArz/pFd31mc+bT0gZsDw2yZqA+
9nbUvzepE/bDgxOsxJWLx+7MzsyBSSvTM0jjAl/gIAP4Tseftydvbakm+2cxhV3gbUxNjKMbuw1r
zdCi3sbjQSxBKtSZTZx1QBvctrl4uZ+Nafr3M5upDPy6hmj2k+PuM0h+k6iy4tsmVvfEzF3V1GZ6
XmHeHKUeaz+P09p57q38COrKuMJbstX1HcAJe2OUK7YXHRkIu4BtmCBR8zdVjSZpHYyfcGR1H3n1
fQrEFuSJstek4Fs/+d78vTAZ9j8Kq2DgRnEebZOX8ykqVFaBK4PYfGpsmyr4JqoiRp7u1+05nbbC
1YVzVjWZbXlQQdrcr+GpSNFGIvjW/r2e/TSO/5ZlZuNojYYrN8WlOWjVxygg4u2m3/9+DHjbT9fY
xLkwZ5nqM7B/BtJDJJu7mwZpfL1fWf2lzX1uYTZLTGosK6UP3wdmjACFEttqdyhr3h7HkitHa6yO
/hsf7T5zfKRirVcMtQZXDj4Rs2MbKb5oaR8q24rKfiVcXFr4c2Ozm7nB27AwexhDq/+2yx81f01O
cdECHpto90V+4AqUPtA26IjvIrgogrBiQPl14e0JW7MwW5Y2J0NFRyd/+hSot8J7v/31pdsAGAAQ
16J4HoBI4fIEJh74XlNgYp/6sNH2UkQoqI5rfQ5LrhoUmCbe/cjyX2Vblc1daHGDGyuvfrUVjmCe
R6CSDEtUFOs0tIoVuMbiHvNRyMB7Fi1r82xUQFORewL2JDZWQr+2hh0V/ufGsHfS/XJ7AheXB0nY
ScJxyvnPrvAGgGhnrJFsoMbnAXifn7c/v7g+aOVGkhf6NBDFuFwfmlgaISU+7wpnow1jrGwPxO15
RMWKpaVFAjMDIklzohieB5MUVWuT6bh3TO5EvQDHoPZQN3dtJ6ZS1ynLyn/Y2JC9Qsu4bkODY07d
waTPKcg8kUGpYx4SPbo9c+bigJAE+iNaMUkIXU5d0JAkqZqifCok09HCQFAbTRWykZaDCtooVNzm
YLNDge/DAKj9K6/BfZA5Cd0QJZAeSLmKoA9u7ERfiI0GgrcQvb4t+E2keMzdVoQqRZ9tEhg/7UY2
aMZr2xjEz+hU0oIRBUlLj4nG/C+8TdTKDl/adai+uZN+xQRgngUibTEwxwX18JOWQSBFh+oa9sda
GWbpQjg3MotEmpFoVBFMIDwDLYvQR8JOWP/gos+NzFy09LocbBQwooW1vx3X+lYXJwrxPKByiOmv
EtNWHYDDP+tKkHa4/VGnDmRLlFasIFSWTqntg8hqEiXzkA283Gq27OwUwEJ0ferFUSdaWPF6gzal
ULX2yqlZXBTQZaEFCrUxsDhdmvL8PhVO5hRPut3K/eiSBvy7iRfqXpvvb5+gP+mNedwE4B/YzcE6
7YIv+dKWRTy3JJqNDswBTUCOwgmoRs96dOwaShKZL/zQt+oR+LuEbXqVIIE39v5nTPUXXQ51pHO7
iXtwHx08jdvYO1yFutNayMIF3Qm3URdbugbCnaETn0kOydi86+QRndRdmKJ69yOROk9ALNXZj5QM
X3Qus7tg5FWMh7W98UmObkmb+Q8+CgGRynzvqcJ9H7my+Qy2ivGl02u1cyz2GQmAb1KX5YuRotOy
AMzoTvpuuRnQ/APyJQTXsvyuS5ruBlVMlDhAeNVSIcFijq886wpoGDPzfvScJBz03AmhUnQC+be7
F43nhINoSIi+mzwcOPmiB/JrBpqVCDV8tc3K92r85KvnBuhBcJ3sQHgmt2XHIPhSqzBLChELoJcg
btpzkCbJqEmdKGmgDOYZ/q4NqiqmPTotrcZCX7SNpFNjkSbqzcE/+oCBRRR1kG3RNvRfHABqsADV
oS37mvGGNUSxkuPJocCyYXZVpOyPhq+4sqXL+tzI5MbP3lQNI2ZP0qwApFqPoJD8bpJgoyrIyYh0
ixVfOT8LAOVJ6Q26tSbwj+gzmtkjA8Y6kKF4KsyBh3WeiKcg05pD4wbJXYNNHRmZHDeeZgZ3BtOz
156ilhG1+ige0A3rbi1akOOIJ9puSIm18jpf8leAESGnAkoCvIpmx7slfomGfpc8GfIDPVbJ2+0j
vXQnnn1+DsQkBlK1KsPnZX6k4xGgT8/Z8nZj5T/qfGUoS57KB+TaQcMm4vx5aNmPjQ7iHfRvEzd5
Sr30wQUJNCNruI4l34uqGRAkgLFip84uEFY0qcGCAU28Ewq6RvepHWeNs9XYijv8U9KZu8NzS7Od
40KJGLUSBktu+lgwoYdMMw8JlEIdmUfAt8ZlT8KgF3vLUxsRDKfMtD7cbIws2e4HUsWaMGMh1m6f
xYmGwAVcNBg0EVFdnqDM1PtEJII8dd4P2/4asF/OmrLQ0iEFFcB/TMxCgdoyJG0LScAx/23oX9Pg
0Wy3SfmSguft9g5dszRbztRKVCM6WMraB0IeOdt6I9pTon6N5Gdt1marScBrmZkUs+bYMgyqwzBO
jbUrQejy5sS0TWEBukZmN2ivchCL1j2ITJDTS0YeeQAe5t4BRZMVS5NjuN6c/7U0OZYzN6q5epcn
DSyhD0GPwKXRRUWurKOZFPk2seC88wbir2mLq0OXKAXdXral2QTEwQV2Exnhq7DEtdBNJwNaPI2B
iojexLmOFsHy7baVpUH+8Y0gDZ2Ummc7ndRJW9gdUhS57ZKpRVR8CjodOdrOJ2E32O5jWjG+MxAa
37tu7awMcmFvAgaMsBs8LkhZzVcTnFAtqLgrcFA5QFOY3L1XSXFIamdPC/ejtrXN7eEuMDeBWAv5
OJBEgRfCn8tPJRZIXgOejsD4QDauHO/c7EPzjG3RnwBH0JJq02efadCFHv0tbBHl+rHtfvjWK94M
IfYK2o3zR8NfoxS8vkUQC0KIBs/E6aU4z/xDTk/L0jSRp9r44GW7celnmVuA7vxSvX1sg5fb03A9
7Zhue4pCsbcmjuXLrT1St9Q0W5enNn8R1XdafSHgva6MMtaNb7dNXW+wC1PO7M0IwuqucaWSp7JK
gIHYBsWmBMbT995Y+kRlDM682wav73ucGvRSI/sCzg0UvC7HZhDNzKAsoU6VtS14nK3cwYufR6gL
hlZUTq4yLy2RlpQOUacuJXFj/LaS19u/f6FOiQH4E48SikB4ys8Wh0DqDflKTZ7Y+GgP0NoxD5r8
6PxTOWx7+6myfxHxLJ1h5ZpYHNh/zf7Jop+5u1ahLtuWhToBaeQGL9k/IJpASA1QDDBigFNBtO9y
YXjukKwtgJ8uhy6y6V2eT218O617X5nAP3HQpee+tDS7iFxXsiwvCzSP1GjgtVCB3TpC/26lnf9W
QfkT/AGN+7nzveJQkdY+lLbbxgwkf1/rRHXfPY+iAdfBz9NHr98OaARDT4Ylt5Xev+Ot6JyAlgED
QV66GwCLvbc0SX+WzHNYlCsn+aECXYIIeey3PqHss5V7nwrWmFHbu/VOodMEZlAH36RFkD92jWn+
zkXK+72LB8GdyVX15hPcZi1zofcnEv8+r9rxhVZVh0yJNjxnvvaeeWXwDA2NahOQRt8ROSJxktZl
dhKp2+1Qc3PKEJoG1sarwDgU8dznB96XIIN2Mw2PTAb8GDHTNOQAQ+4sXgJdzjTIOaS2tW37hN1V
2dgeCsPBy5FydbRdkR7sBpddoYZsp2HDgPQdreQ96AG2nFAzTgczeTIQ16OlAT06pi1xfQx9H5lW
ngYhc3T/s6gr7TErOklDRzj8u/AFOepq63fsdxJ032xgX0Wu7VVhxR6YVl6ywu3uep0/Z9pg7+qR
skPhNuMmawA+QXuAjrcclRFv7SHyQGn0mPC2OzGUY744Zq79bNBIsM3Hgr/agabdqYCqSFqD95W6
U2tEPlSPTie7XenKAitsKBkZ0sm+dszwnxsEAaCcyn8qsF1ue4Wcmu/a+bZqab8xg8zbqtxposBL
xBEdF1Dks6pkL7KgxTMWmgIAHAD51ZhjZBhlcUAzi4uvCB51o/mdNX6NhnypYuX4WYwwd4i0GvX6
6E3PjajUxvJFH7zqTTWd/1KaTfGQgUMqbNDtcVd7qfHIEwIOjKSrUImH+FJrpO0HrRjbSeygiIAH
fueRxHkwrBT9AwCigwwe2QVp9tCqhGQ2Osu9ITQc4h2JU1vfdGlpv40BsWJQgCDARQPooatKtuGN
Xu9ypmOyRQXZCl8UG+brUDKQzbD1NIPHptOzg5s0xlGzWLfzUpDG5gne45o0aET7hEdmUZg716aI
nCrfWfH71/EShK7AxoOAHRDGKzrLkgF4anA3e5w6KZuqPwZW+6Ks8a8TU5MZZItQcPHg/mdeDBrz
hcdLJ3v0DCNycSR7941KZC7Fyh19HeheOrHZNWAnWut1XVk8ooVrawafab4LwEmfBD9uu0tv4YZG
Qh/MGugAtSfq+Eu/jHRhOpb1mD+OVuZ+o45XVJB/cvpjYrkMZxqJN2Yn/sbTB7XHxehirGYQty7t
jp5RBuFYlRqEy78iaxo5UDV5GLsChCnsS2vrkOb1hg3L0Wwv1KCeskoX3/0eJ8B0820/CDOC8IoZ
gYDNfqzxjt5BFXncFAJNuAWr+ph2pHkYksF6QU2I7jRTJVueQHBkNJV4ypmmxW1PPmTQd/vcQa5H
swsv5oyDFxa007uiatl3NpB6W7nBD1lDrTClKGN7Kg+iJkisB0mRZusCf2s6rH/RpRIbP/Ap0IGl
y1+pVZJ931XZrtdltu390dnaHVgKLKmzHccOQFijdVlUEezwERwvKJ3reKgmFg+9Ph9+D7lhh3rB
xS7pIXGUlRCIpaTPHyuDtVHdZ/RZ1HItWb9wnV/s09kdSEuqSUgCZo8s+ChAKEEAKLm9cZYsOJMk
LiScoDUxT9FKGrRu4zOEw8YYao4O6YeVkGQhKgb8Ge2nEOTGM2COCA1U0PSFnuePSoOX8hWYm+qw
07QQGdYY1MaRucZ+vmQRPGkAxABPi66d2VmoJN5Ked/idBPfu0Nw6d0rR1cbo6bBKWtdvwx10mev
ajD/XhoCc2hOTgVAehSL5o4lb4jmcCN7xA3UgLIO/WY12Npur9n0kXlkhKZh+G38dDDzW5dn3UxS
IMmlyh5NEVscvKMbVcRofCzYP2yOc0PT5jmLJpO80BRuNhjij4mdh3W18q5YCpORQcU6oRwFMoL5
y7XODAntWC17pJY6ZTJ7I0xwcKCL3yoXz0nmIJ9uPqDh4b7PxK+Wjm9/P5VTthOA4okAad6J0Fd+
zwEqyR+J5T00SQY9j8R8lx49BjXZpVnyfNve4oDPL7hZSaQcaVXXuocN0nrNvZsP4z1FAm8jHGZu
VO0UxxQvXx4i1AwercEN7pjKtCNqoMmqwtT0apvtI6RSsYvs6epAFfpyeSHOVdig5UxOnmpkHmZu
Fex6EEa8OWZlhRSKMLE79GTPC0fGPfPofVeRfiNaAWnakRZfQLlgPEAKPdkQiIpGym3Tt8bwqjjg
2P0dhI+3SaIH+y7x1RaBy2/01dAHGpD+kA5p2wHDY5Bt6VD+UhPlPmfoeImMnsh7kaFZ2ERLXuzm
3hij2IIiggrK8YvEjnxOJPeeQVCb/k46v/mU6ojw/36hQKmn410NWqwprXE5OUTyUvcTZZ1Mg8pd
ISzzrQJx0otnquoQULTiukjPQ83IbbdpgTOe0TzYmspIf9/+JQseGhU6QDKQy/1D8Xf5QwxfWiJl
0jq1hBzzqjmuJXCXDKDlYOobAYstMqWXBkxal2UqU+9U3xvOY73Wy7j2+dkuq4Q25r0FxpOBHwnZ
o0R2e36m/z/bxZOQ0H9+/hSCnTmphtvEQDu2d0LqteY/wcrdrwkzLyWcAlDjTp3lEyvEHJqLHmnb
kFXunlqPlAm6dzUPdDY51LrQ0Cs8uvFAH/88JavkjubAYaJ81x61BC3ofZe+QO8xRG+StS251zwX
mqFvOOom3/zORUswo4H9GSQYa1D4xYk/+9GziQE7Y0FK9LGcPO+lPHTd3wEZkXiCaDn2DGAK0LtB
Lfly3v0atd3EZsaJlRBZKvp7vMI+/mppJxMO2hCBhkACxbrCXkirMWQgK+/kZyYLg0HL3vUsEYg6
OVsxNZusyRQaHwFXm5SjJk3hy9GgDVcT8EEc78Q0qEKS2ex7ruF1/NcjgldBd58DznBE6bP4gJuo
WyIg5ieG7psKOumMf2TGWtg4rezZkfgzGMQeIGf4w0s9h0HkFC9Hp5bilIzWhoCbi2UbV78f2Frf
0qIhSH/g1TH12M1Ra0Y3JEJXgzgZBqsPLRRwN1kHorDez74YOBLx388eamb/MTebPdp46KdzYY7S
IsQzKB5VurGdn7etzJ5S/zt7iOKQ3UKR7qqFyWS1x0AnKU5cTNrR7s6XJ9sWYVF86wFlC+wOAKBy
e9vozIv9MTr162FrWBbY5GeRvgdqgrHuRhgdu3A0n9yOhrm1UlNe2uTeJJOO0BHIvCsFAFMfrB4I
nZOde6F6T/q/7M36M4pzA7NT5ErKbOxxcdLfoTQe2lvbWNOPm9Z4vrfPTUxjPHP3UCuRhCiYSPc6
KI60n5FKkE35fns5ljY2sFdgYEVJAOpNs3d7rQ9+0jBYUTzUgt0IVY2t+0+zNT3YAZEESs6arXnq
eawXWclPWR9skZAOJeJP2/11eyhz5PSfRYFXQ24APgHUm7NT4w5+R0sDDZJ1j4O5zdGpw5HdyoDM
uCsdMEW9yzUepaWNdm5yNrJcA5zRSht+kg9WsxH1/vaQ1j4/Wx2BqJWaPiauT58H9Qil69vfvz6M
0BgCkdiUhfIAI5t2x9keo8IaEq1iAl46j2r91NlfbUVX4pZrN2MAcIFXHFpEgDGdk6764MphpGjk
qei0FgQs+hjJTu8AmPFMccyGRvsobTt9sdyK3tlQD1tD7f9vf8j8LPm+bcGj4q+rjlBdS1Nn0LTh
lLo9/E0AqpZtiReZgjK7Et9xNpBetm3kNwqSIvGXga83KAFVEKjZRJC7b2LVBuOneqicfW6A2WW0
TPGeWBB1ROtBHzFT0yLE7sVr5tv1liYl1H+szKpC2yfNAZl5Z2vkprqXueJIO5naBrq0LFaV8T2v
g/5ADOXGtQlKa26P7xy+OQZLRxujAVWLhqLz9o0ma3DfUyPUUic41l39luCzMRe6ETZpZtqRbXQs
ZGUyhmPR9zukM/Ot29Z4tbBsuPMQr21zrypPAy7UV8lYd/JEwGOPyk9NWYtTbuj9XW11ofQPRpuQ
bTamFADHQtu37ajFIxrfNAIuU2bS/t0TGj/U6TjEna9DUlcv/YPpQ/o2Q+otzPJGHPGc+QUH7z9n
0HvBiefqwfMreoDfE5/zYgI8MQ7SKimN9sjTdoylDbqhkBcgzcER/y2JQwAK0rVYmBbZ9rU5xNTp
+9cm18ftOPDiRJoObWptWjpbpPYUWFAn7FZDLGA83eoYBDJtQ6sz8k/SVs7GZtoYjcT9YbrUPSiX
VhuJlN6xSgwQQo+1R+FnRwu6OMR9yIjUEf+asgxLJBkxt4QcNE0WL33Tslh4BpCkUCkAS3ef/PJd
km1E92hQYNNy8EPh2SRzs0UhHty4oy6aJ1l7xi8T/BYMvHnIf4NhFA/SRFE77HvXO6iAyfvUBMUo
qVHgBsVHFwVaYEe1NjZ0Qtuld4HLfuaVZT0Hhdceek9ZKBppxclQDTko8L3F1RBUO4Dq0Hovy94C
4wCEcARgVs9BCcG30Rxb6G9zJ7G30k/aHDn1aiLf1VRsABGnh9QFsDBkvhyRM1Q/OKqvyIlQowwz
UQ42inytvWWqMYswa3PQfpkZKkfCpVHrqXInwSqxt6jLwp4F+Rv8I90VJXKkCEzTEx30MS6KLn+g
nlNvqMb12Kzq6tlwEvXTgZB76ANB8NxqX2T/MUS5aaqdT3xjN3ZZ9uZbLdh4mvvcLyNeJdVDrliH
dB6JoT/ZvNdZb33tirR8TVFp2akgzQ6tUYkjM1h2CgT0LJCVb7IQSTysjJONetiBh+Yul5DIgkwn
/WiaQb3VViQr1e+lG1BwylWDsclTia2TeOOz7gHOmNbJl06OP5Lear9rnZ9EhdEqaPsUyj9pfgp2
+tKxwkBB+J5SHPvagnIKSjTiiLyItOKO1RIskUzt8Dzwdx1liRFCf7AAUBmNpgU3P3w+GjHu6IoA
tmqgVNAFOYoUgeYoZAkSayv00nwAaDA9pq72sw1Me1f09a/UxKQCVhds8BOS306ttdtRS3koNAAP
TbQNR8j9/M7JOIStMN19Q3RvT9o2iLkDr2yamotVRquJVhvmJ9+kZSTc8ZubMPrT6FITchBeHgdG
bT9oWdDdaa6sN8qy6X3SCL5pexHcA43ihgCF9KFwAKiWplbGfm54UWW3QE8DaZmutCQu3ZdoKpko
yvHmACDs8j5r/cY00BXNTi3cTTZVSf+SZf1PjDGp59mAySPSMGePwQ5EVymaMdgpK97M1I0J/1qR
z7dv5cVRTJiACReNu2cWXKrSk7bjlOzUh8jrRnarrdzI19e+HoDG1tcBC0Dlfv5sGkTSQ15A56fK
RB3wUAbbod79wxjOTMwiC4YHv1Ewg5+G/sjlfvjrEUxQAyBw8Gdq8phNUctx2RSdy07B0BzboX9w
+xdAff92DIY+0dzDEDCTV2/YsdZAWzuM46kdjgBRIbV3+/vXET6+/0eSAJkWGzwSl7vVELJkDFDq
kw1aNu7+ZijcZuqY2HxDbLKCBFk05iH/DBfgoeY4/ftZqOdntpbraTWecGYPlXwI0Lwo9TzUByfU
+3+YuUlCB+87UCeiU/3SWAvMfYCnizyl31pr7/srE7cQ6aPlAeHkpN6FY+LPvm8qqyZlp40nFOmf
LJOBactvI7DFvKBhH7zPXfBml+WrxtPjYIm328t2fXpQiTAmwWpU5QHamQXlI+9Sm1mMnZhhvpNW
/4SOtl9Wn6wM8toLXJiZQ3Vtt1NoyBPsJCrvty5BtoVs+e2RTIfwMiyGCWigoZAzyfbO90RpUD5A
TYqdUvV1sPwtimQgnOljcOvE/2AJPge5JxThQO11uSHS3u81w2/ZqbTknUd5GnGHRlmH1AYZ+5Vb
YA7UhZNGQsj1XACP9AB3wcxJJ0HSUssb+1PbiGYLSyLSK9o9CyP17gJhjhvm6pFdPqI1oQg7v06P
heu0gIB05auEOvcmM/MgbFtXbRrm2mHC+XC4PSML5/HiN05rc3YebdUYpOa8P3VE35QZCLqJqI8K
FEq2UX/Iqt3ctre01qDWREUQ9FAT5++lPcANfA7kSH9KqdmEZqrtTco36FV9GMgqFdXkueYbC6RX
KLZMWtpgar401jGn1mnT9ifD/KXEr1z77FlvXD4ZYMSuEVIe9VI7OB1KJ/TnaK3ka5dm9tz4dLDO
ZrbDUyzIGO1Pfd2j8G2Kb9QTb2OpB5Gq3b3F19qL/6STrocLRwTuT4huz2vLYzkJTlp9fyJ63U8Y
AmNPrRxq6Kbs0DHDiruWWMUjHokA/3ZOGgWIoEKnM1iEu8dZWekl/4RsON5QOl68V2m9gZKK8EwN
p06gYatvtceSk19jtoY4XtpR53ZmuQ/IsqPEogM8UNMHgxWxRrSoIFk01H8pAPHnPGM4cPfgbEPH
xuw8+ylp/STphhPLtPQ7OIT6sCyL7OftE7I4b6iOAkbvInU9R7W6vFejK43hNAQUDzW599pxk/fZ
CqXYohngEGyk34HonV8fcMO9n4gUg3HrPfPkaxd4kYDk8z84d89Bu7jtAZuJbv7LY6ABU+IFkg0n
GmQtyqzNHfDC29qkEipj3oo210KOZwqGQX5rTqLV85A1KMqgUuizP3mVE4+O9vA/pJ1Xb+PYsoV/
EQHm8Eol2y3Zkt12hxfCnZhz5q+/H/veO0eiCBGeM+h5MsDSTrVrV621iobiR7eT4pVjgkKANrcV
E/OXnC6FsnOhAMLMEMmJBogGp9MZSo5W9bJVPqrWiyjcAYTkiCVrh7dGn6w94UvRunichQTzuLen
J57gBkozAixcNhNvWod5ZFC/Lh9jcjRg+RqA9SjfJwIclEizdqkBBKdzlqSW5mKCEetB1GuIaBdO
1jS0gqEVcsw2OBYv1F/IuP24fQqm/Ki/h80cEWnEpODOp+m6sqgUL5IVJnRoho3VJsPGkcDvOpWg
2AlJ1rULgHDlKln0uUmiMX1iDGuhKSQYeJlGtoQ0QZYQM8e1+EE+xfjjkFsDtEgJhlaq04gF+lJX
9X5YPiaIHwFjIMfyIMgPjfbl9izMTDToXxLJNBlQRMp+l4en1IBZ+Q12GvFLF/+WimThdM7t2wsL
8qWFHiHvoI1igPzddnwNG2ltNySNrPKlkGBXtm+USmxdHla3RzZzO17YnVzNcQwILNaxW2Zvuequ
zBLlnrsyfA6ct49bQqxnFE3H/1xHHE5CYnO8h7XwnV5RXvfYJL9LSibD821Dc4t1ZmhK9K5lR0XT
tyaUkveOv19qbbj0+clesMTSC1SHcXRADVWrAW+3VF6c3Q3nQ5jsBkBccawIY8ySPfaEnkbqwD0P
t3H1NsjJmp2yCqVg2xsLUzdzGXERcZwsLtZrtWJZc4QaNG+Jenjcb+pUrTajps4eGla2sPHmTCFR
pY1XBM3xpk8A5N0jKyXB/GhZ4d7w1DvP2RfaQuy3ZGQyj0ncygnqD+WjQwrajb+UxrsPmfj2fps7
QucjmRwh3SgtsTEJ3T3z3h3Rb/qdKr9qymfVWv93lsateRbK5mgtV1nEcAZv7RsrEkGltnLLQ1At
BCVze/x8SJOLpVEGeCjiwH3m9J9EV3s2QuXH7bHMhIuIfv5n/ce/n42li7QYMQtmTeep7iY/fEVa
yQDZlzSFZodiGKTnQFRgcFy9MztylRteHnGUwqDXyIpq4roThnRzezRze4BqKXR/2DsjKubSShwS
sOn++JyKYuu5KSCAFqGYgvhVzLVZDe1e9ZVo4bTOTeG50cnu9trA65yEIyRFe5CDngIgbC8krx8e
mkGNjGgKvBytkCexTeGFpktP4vrRp0B2koe8uxOj1Lw3UblbN2ZfnQKrXqLWzb2hDMJuncbWZD2B
JFxOaCNyknqJ7TEIJ718L8jIF367oavgCp72LtebteYdHC84OE63Lob724OecRy09wDdgQY+l9V0
16S1BZkmqIrHUkns1iW7373JS1oXM5sGI/zjVlQheE/GSI8fMY/zuHj0JOvBd0FhZ8W+pgDRRA9Z
sxhijHtwEqQiTPOXmAV3DtjV5ZSqflvFoRsUj0UcnLTIEW05KGhqHb5r5UgHC0Pfdhv1NW4Ku9C9
VRfnwfb2tM4cxjFFBm8PqJF6RQttIs8p+tjKwfQF3638m9/WSyIFM6H4uYkpZY/3M5J2pZE/htId
af9D0Os0fnuRqcRkevWsLvVAlcdTdjWtoJHBNgGiIsN0Oa1hDaMO1lIOYNKVHgwqJa6dOVX7KSqq
+h5wabkKB3XYuCX9XmvaVBwcUQzXWYL6hRCU0e+6Mcf6cuOJ1Dxrupp3nX/XqVVs540lPVcWpCLE
1xvPLhqNNkJGmoRLiopz+50+UuNGRLaMdvKXg1Ai1CRcVc0f/SR71+vutanLF2qMSw1rZlwWHoTv
85iwgMdP9mDdaXIxVHr+KAUqqZBDXH+uq5Puf/v4PiOFSbAOhJWX6ORyaSzIz4bLmjinSjuY0cLz
dm4UJFLGIBYE8dXB7ZO6ZT/lzJawafNPTfNeGhDCNrcHMbMmoFKBJ5PrID8wfbGjVZOJPcDjxzjS
HkqhXA01HfLCbsHMzIEZlb5GLDg0BW269JCowiSPXBEEVvc789RvTmX9qmpzH8eCQ73OyWyJP61u
D+7a6ohtBGnEW93geTm5MH2jsvou68VHDU369VAP5jqXBVt3Vbomhe6qd5BBkfqlFPe1AxrNUuUi
8SnBF5oQeqNuaHMhicTHTFqrr420uz2qv5N16Qwuvz8ZFs9jopCM7yPFHNlIuGerngby67qLHumQ
uwljdVe31U/ZT7/yLnsvimGbCWRCpSFZCVHprAcJ4EJvPg61YFuejNSjegwc5S4wu1PWWJwVuTxE
Q96sRaV+RVX/c+eCUXGzXWo2G0nOX8Iko/7dwPp3u41DsruCwafU+ht17QcSWj4AzOotKfS7sNVW
HsKBShg/hE2z4/5fKDPJE6w9L3TopGNfBfLv+PurTFCim4Eetkx45oVPQ2jWD21ayoekk5o7UCrS
Mw23/caGUpg+War4E1hO8dK7oaXber1z9MPwvfXqLFoLVPgPlqMnaz0zfxZZQWGiqvuF03C9Qf7+
TOId9EKpxk0WUFDr1AC4ox96E47tV3d9e4NI+pyBsV0XgSaXMZXES09r5GHv9WmpHRJTj1e5b260
oP9a1sNKkdoNjc2AX+TuOncA3iXKFn2BB61QUO3Nk3vSdz/0yiH0KZyTYJj3nRrcJUlxz6fWKU2e
xDBdIYNE8NlX6OKiEJiYYb3uO1IIhek+iVUVPiAiQKe0SP0t9+YnN5WBRMrFsc7cfRxZpzwt3E9d
WhxqL6Us4+cbPYUtGvi7QOnrP66SA4tyghK4gk9feAOB+MRpd11mfkmCKgAX3j16XdLaoVRuBCn6
JI/hk6/kit16NKyvraG8z326b8atKtuNGbWbzvKVtR+Ga9kQ/phZsOog5Zp+Alk3pSG0kNtGgxgb
2n6+HfZ+tXUoyIBE8qJvnanvm6T64mvWuk3MezXLnzSpPGhBsFYU77mqvPvOEe/Vyvrk0LjED8oH
BOK/oFNz76n6HaxhpNFBXpXDOmyjLY3UD3FX3gVp/tlwivtBc/eDF21Tkr9D9S1NpXVbapvGEA50
9MInt9ZGazNaYfd3aW98lnTnOfIagIYoUazDQd+7hUiaP2/f1UT8kirtmoLEox7Lm7y1oLVGj0nY
evex0MBpMruN7LELTHnj+doPmkA+iG5VrxIrcMGdWa7d9ZG3TSXXB/ThPw5KQEq/DZ79jlNcqT+E
RDO2Kt341mRfkWdrk++KaxQPuR/s9Jo2p2Tk9AzOr9KvwzpSd5ob36tGDAUSYeMV5GxypabzHvhe
8RAVlgQaTARybLRrgHSqDdncW9Vu9r2rkNDUHe1jBFXcBblGDYiuguMg/h+vjbPXmu94IuBQqTvo
erYqu8eSBoJF9mK63sI5v75cLw1NojZYRppRKQMRyACU7je1VO/jyYdzEwDFL8dSa20j8KrtDj79
V4LPWb7Nqw/nNy5NTLxVlkCdz8bpCuPNQENh4bu4FOuY1x5cl0SKLCJv6JHfN5kpmH2ZA+tQO+iF
kUDFHIqdbNYvCWwTyVNWFkxUxarD9SAO7dYC1biVswEQoCj8lMt+kyn12gm9eENoaw9NA87T0kdP
f98I4bOgJ1/rrljDtW7vhy6KcBmutw+qEJ57V+UghyDph0P+2qVoDepCsCoc4ZuYZ6dWENEyaZ/j
QTmBhUTcU937bRseOrmJabnZP+tWsmlqdSfj0epM/eqE0Xcr9r5EbqzZUGullVQUGnoR3XsSNN81
qdrLYnboVWntN9nBiLJ7tx1WoWcptolIW1/53ynicC9r2t6nHLztXTdFiEDeV8jVh6X6Wew1nHO+
UhtlJRbFVvUack+g571G+uSo8p0fDC9SpAAlDaw9udKX2/fL9ZOSxQI6QlNMWFNXCXEvMqm0+I1+
0KqGZ4iRZ3ZW98+17D+nomA7um7fNjhznaHcS+EDAV/qA9PXT5ykUluGjXZQBeu7lKZfvGbhpP4t
2VzGVIzpPyb+JkvPfQLRaVV2tXYQrVJ8ZBJdtKFb+UsvpADmkJIgkNCUtSRuHUq6/fqpKeR70Q/E
TRH/UURzl9BGQKAtRPc7z9cVt8AhrUtwQkASH2OxgJYO1lbpm00a58OaljrDWxhI5T6k9d5CgHgd
9o5kYIrgGnVwpHImKZuwD9O4CQfpYA0joNPzTOehT7rqpQ0tOnSjKoIj8vrqkJR9+uHH99gaidIf
/GBim2m1SCzyLNSQcziEBPxHSpLhllY27cLTS79+D3MT6Cj0kAibofqYMmUeo3bag4dE6j5XivzV
iKv4vq5yZdWQhdvBb/degSYIY7Mm/UcEH+ABnB4tRV1ReaClTTE2/jbf0AbR9oVfhVuTtKdqa4YH
UbPLQZjCjvdf+iTqNqGr/UgL2X2p+zQLV3JWuscuEJtnMiHaRotcVK4oVYlvcqaIP0sHvWG1qbjs
cU5HSRsgCqG2+80RtWprpYb1ajoyt0IvJKQj83ZvDKWzV8us+ZSbnn8QBD8HWRpWd72EwHxTOxV6
R5L/qS47tETl0DiWjdN/dhy9fW2SjG1GpP1bkku0WHAXKx8tDsfOPV2IadCiu6vAaQoUvDtlh/b/
Um56dM6XZ4flplcVL20C8SsSehioLe9wszkoZfW1kL1NrjUrM1fWCa471vLt0DrPoIcXwtyZbU7r
1vFpLCJAd/V0NUtDMH3Zbw8pWLza/5P6r151H3mgASC/p9r7bSd0/R6nBAi0gfeFRUJtSrVHUCW3
hEhpDu1wIkuIquanRP0iCb9um5kblYYFhSwoeMipr+sDITI7w2kOemqsHFeN7biPvxpd+FNEpXGU
jXkbEJtY8LAzgyPDwGEirUw+YIp24LlnNiZJJiKVTV0/NfE93TvUpUji2o8DVxlVQVDS4K6fAllz
o8kz10z6Q5Cf+uTp45QfYHka/RVVSRw14SZ5n7bxwyoXCVRiqyWvFaqCLdXuF1GnU9vtRZqbLoIi
KL0Ab8BUTEIiBN5jo3OV7iB1L6a85UR1xqd2CWewZGXix9nyUtaOjsJQfJu2vrtI+VaNtR/t9fZw
ZuJUsMX/Gc5k4oQcDf5UxJCY/uENhgK3KH7570yMW+Psfu1kVEFCGROhtXK7Q6muhHYhYXYdlrD8
YwZgJJpey0NUoepIVTxOV4nvpvmx955XqxI0lL9wwc4sDIob2ojDoO/ylcpoJnX1UKVScwg1o4EX
IQ67kB6HT36gyBv06+C43p69eYOUfcgWjLHXOPSz2YvStFDrTG8OiH+jIxPeqQwrAV3ldNZCzmxm
FgG4AqeRqUtokjn+lDNTojaofUywcGhKXb4fan/YJVmW/4o9q3tRKjFYGV0Lf+T2AGc8AxCTMdkJ
jJIbZDJAxenCOhei5qCpRb4pelHcNkYvLKzbzD7XwIeD3RlBOyTSL8emKUWNuHnWHCTUPo9514ek
w1xp09fKEnzsLxpncilSdqZaN5aXQLxOXjQhTBsI62Fz8AYIQ02spraEpuBTreclOqOD8jPsK6hJ
huY+FsMgvAde6N/RtaAFEhsn36rB9B8cQpJN5njDKqnAyQpRHTxbjUVGI5Uc8nD0IVNgitl6rMn1
yq3iaBPRusnuIg9xsa6ibXqe5tuuicx1WwzunmimXmVWJdpEBe2d15U/q0xtQGQLnJk6zTd9l+46
sePB3mR0TVAS9LIJQuxe7zaFh0xya4Y+IVbn2mCSV1mguVu10yhgRYZ17ytjRWHw5LWcC9p9ndCd
TQ/U6AuiF7+lrtJ+W90ADyirqk2lSvWDLLXOxvcqyDpJHj6JSQ0oraZg9hvmqXCIzEqObEUKEGjT
i7I9VYHTJgtbfm5bsCXoEqGDU79Kx2WxKw8ijO6DWonOoU3T8nuILt5eqtJ+IVU5EypRlRivd/Y6
afDJPh8KJ1O8JmwPpVAn20HXzKfQaZynXKCrMRKXysap0mhvyJHzm4eB9y9GOqr3w78EIEPJ8fIA
hGUowA4o2oMp9T+LGiESPaAtohstkTxnvMhFimUyzlqKPAWRxu7gOTbaKqa7NptTHzw1yfa245jx
jDokSwqoFt6K7teXI/KiFnGBAI5f5YFecZ8G7bsrhashXuoccWUI7D1PKYO5o4LBq/fSEJwPS8/b
PHhSrT3tspzqawJUxvj2weFgRVfQXkE/jV5Y0+eT5CDIEOqa/9Q0X7uwBTUp2Y5pAHDzF7bC3HiA
4UC/1lU4BdM4MwgzlTqM4z8FmvLAcu3UJrXrKH2IdPPu9qCunDuDMjVKMKOaBYjNyRrVjTZA09OD
pz7+ZGyzYeHevzq+fN4Ca0o0BkfqKjvQy5nsxMCvnwoBFqwRfu7Je+rlsABX+Vs2vPDoox0LPu+I
wYRoMv6Os5uxs0TyRB0dfSwlXivZVk1IVL/44cGpnxEyCKqXDOVACj920D0jaLhwRV4dqb/moe6M
fIZrfLtZpWFciZX/lLfGmCF/gR37vaawEjjZw4B+wu1Fm51VXm3/b24SsAGszSJPQ4MtlDVEEMOV
pH31Psx2moxpMqWi2rWx1jf+U9KWtqE8WOXCeZoZBbtOMaiaWwrPt8mpdT3wHWrLKHJfXVmxBA3w
LU7vb0/VzP7GCI0RAIka1+B3ITQ8pFFNZN6ib47+toSpmFl48GsqdSK0DCCWTI4P+07MudmDp0wk
GSBQ7fyUuGrzjricvg4ig5AADdT17THNThxNeUSIW6NOzGRl2th0h1bCPSDPs5LNfNVb954XfdwJ
GSKw2pEvw4t6is/TtVzIOndg/RXPrtVT0r0F5ahHu7BCV49qXu1YGQG8/H+VlVJjT458zQifqr+I
RrMTt1VG83ckFV9N/Dqce/jOapBpu9vTOJUkA8WLZXDTpkx6cfwJl05DyHOwr2gFPSm5t5EEdUeV
fEtfn++dXN43afa70LRDqA9rNU/2cv3ntvnrVeS1TYMtwJZoCoOAvLSOWGlk0tkvfRJPZbeKKtv9
MNgG+NKZhWmtO5FFiLU6Figba89VnifvXSg3SxtldiB/E364ePL2k4HArXYUT3LTp67bJr+6+rdu
nm5P1fUhhnM53k68epCNmIJGmtqK8qFIsic1sMpV0KrFWszaJUbUzH7AzNjbXR9hI1dPEKWTg7CQ
iuxJjKJHR5QR6fQ2qfWmBK9JoO7NQVp7kg6NgEpjFS8c6qsxAlQBr8J/vH9mICWtbg55IA1PZdlY
92UglFsroUXR7Zkc1+LinpxYGX/F2T0pjM0xYnNsJOns/B6EBQKKcW9u8vg+jXbqUNlcnrdNXgUz
mCQRA1KGvDds08n2yAe3pBd6Ij4ZTefsE95ET3HnBGsZHOvaUopgYbNc2eMBSSww9nOROdl/+2Sf
DTErLdB0g1edVN5OEZLQHnXb9zRdiGyu1gszhjjyyjm+Jhmzy5nkN6B46VrlqY8IAdFi8D8oaa4i
vXVhYfIi7uQspXMdFqDrBNDyw4/uuPH7bDmoMpAwrzIlAtIWqUh7pJP/RgG0Sz8apIyfZ25oCQDQ
70phUs4jhDfEoDrJwZ3qr1J6ozYLHvxqDUb+B+guACYjknj6wGiCqnc0chNHfWc1oFpAyN3eu7MG
LEjfxBBkXfTJTZs5rihGaugcoz1YCHkperjynOPvP/v8uJXPtioOOe4bjc+DvpTq0g6EX652/98N
YRKhlLVPrcIJnKNTK1AMQxvN4o9b4M1KnD+Cg69WwVJKV1Dc2jqm/TtCy7G3pHw1N03nBsYI4mya
9BR9HtmqrKNTpOK2KCm58gpQ9xmVj4XZmjOly3RKh6ECRnWaPE4UoUNhKbWOqnSQwEPkUrRq+wWM
w9yu4sony0UIj6eaLHvPk15180w4+gb6dIgipJ+iRFhSXJgbCk3haBiiMZIr1YgmpnNv2+Xuyay7
k2q5n4xW2aExuuBF5syMyU/CKIxx5i8Xx7eyIm59lPN5Gx+tpn0MRDTjF1utXHn1ERlCwk0j/zhm
FMafcbYHMjkzBBgxzlGhu7OZtGgm+Y9k4QFWfFhkC1MgzskM0koR+uJku0VFpDpNaLmnBMHal0h0
1VfNscx/cWrOrUyuRWWQ+rhtPO+0VsufSvnz42fS+ut9AZmRF5l8XW3znqJk4Z6CvjM3VmPo6wF9
ms1tK3OLQp9TbkELesVVNxGwHn1YkSQ9WfIfvfmRVt8y8XuX/PiwFcQ9AI1zJMk/T6O/qNfqoDIj
72Qa5GmdVVXJtqql6yoYFtz91VOEJ8G5pfHgnm0y8ulhJ4qBdyrhIhlFfGpQ97Xh3PxINH8byMZL
nMm//sXoZJ6PYCt5h0xfkK0f6HLvsNt6mdpwENko04n9wUcf9baha0bFOLozS5N9nRG/lnJhuKeK
V8BasVAgDxQ925SqoL34gtzaZQ/0Do2TYRXQlvFTmg3IoEW5Qpc2H322279nZvMwXJ6xPIB4BU0r
glCEkxjsqXtKLW2VJ8/CkNiK+k2x/ty2M+OgELJD4JdXOi/maZAgwQaWOq1yTyDz3JXix9JOtmrQ
dBk4wtumxlN1EV2PM3xmajLDFY2frSbr3dPQN0eh7xNaOkbAmSvHjgparsSWPQwtGkFLkrSzG5cm
oLyhcY9XzI44yHq5VQUBSfTYtQc/+4PSzImw7Akl8Tfae303neLDkq7jaHnv0Xucl9kVlwMdbOh1
auaewHbuYp5jaGqsHSP+uJPBjAEwnSaNMDsmAUyWKrGa6557irqejpN9KT2GQC82dd73qzD2zYWg
cm4RqVEDdqNYiVTN5EKz8k4k7MOpGQZQ0VgRweHCRXps6oNAa4d8k0hZYEvA0e5u7565jcqVM+KC
qJITGVx6H+ggiexFkntSeJx5sJqRXRs2KCEuTOi8Hdph/zUDO//SjmOGLWEzHkfWtlrzWNQ/qmZh
KHNnm8D8HxPj388c6YhI0dXQ9U55QcnJ/VkaB0vbh9bn2zM2+uPpeTs3M9kaFWUUocsEQhxPKCms
he+Ubxbc5uxsAXr8uyKaMk2DRabYAss18ZpmtRmMQ4FmYFwvFX9mR3JmRb6csBwEct1LrImSUv0M
hyK6T0x1yeUujWWyteGbDVnTO4zFtdBfU1DjTnkkI/iysP7zw6EBMt6dctr0za82jZtrw7j+nXVq
RW0nQSm+vfZzY6HfBBB6WedxOY0789AIBhjzztEkNrSlMok3Xts/GR1dY29bmhsMiQuyQuNYrtKt
upGB+zISHoGu9xKrOkBTecHnzA6GwqNIiWQkWk4WxqtBmQtV6hzjorfWpdr/apUeZUeE/hYSQHMn
k+fAqPvDe43xXG600MnVRM4851iWET1i5ELbASZH2rDNVnq0qMw1NzAiCbARJmCMK9hP0UUN7ZRw
3kW3reLc1nWaKiyV/5aMjAt45m0GVaiUPh9vCAv9zMewOITNws0+Z4K+VCNpkTQkKhqXJpQuRZhT
8vGZzkZ/d8Kt9vv2JlsyMN7wZ2PoeVtR/3bdUx0m8ip2AFernd7ZWp2Ym//O1OSeAboRak7KWESc
pUHWT/stLpVdZofDuSSpDuf6qgVt3CaanOYEJB63NRSQ8lT+i8TGGO/8Y2Jyx2SNosVDpgtHhypI
UJNhWlKPnDsr5xYmi667hSS7HYMYwm3XSrTHyzaJk6yUbsFdzoUc54Ymiz+QkJXlnMWPaeoUQv19
tKIHdFpV0/Yj/v0Lh0bBnBAQTRcap05mLlHMDgQI44rtNEdMolvKCcx5zBFXw/2PT6MkermZZUco
hrwvMZD+krKfSy275zYXXt/6S87mVE7Wpa21RuUaJheQCWtnkB+j6jWlB/vtYzJO+jS4gIgCAppU
Ms+UySBqVrzy/YSYOsnixnYiUd/lglLZaSVId13r9bvIb9oCvVQzXqhnz06gMvpM4tCxhdTlBGqh
GFWSHglHFRrEIKW2Fixsudk55OVOAUwG7zINNsOAm64tQuGYGXp8ojW384Amt3KHbnG04DvnjhG9
CwAg0/F4FIO6HIxe+VCds0E4ap22bsWvKtR9P/zG+V1YsdlZM8nZgJqwrvHtZZUOZh6w7RRvY9A7
9YM9rngukWg++/7k3JTN4BWxWwlHy90b1MTz19s7bun3T/a1kmnEAMZ4bFrY4Gj8m99uG/jby/5q
T5+NYOJoCqe0qnK04JsrKbYl3w7ehJ/QZ35Kf/9vBDoO2cUfJbNHGWrlbqk97Oy2A5epEApQ7v1b
gju75qBw9goUB5x2vaFiDUJSWkIdzZgg3UmZEPcwclImZRMaEXXw+zzz2NfyWqAfJr2MntL21+2p
HNdiMpMXViYBe5uUndirgnFMPeUttuJt2rlH36LK4cbtb6QWFvb2rD3iDoUEw/jonhyiXDScqqBh
3dGhk6dVp3daE9oJuapVVyj3cqX+i8PEA5hq6AgCII882YwaeLfE8wrzaATte2/Fa7HPv9yew7mV
AsIARIzAmuLgxMvl+PHKHFLjaDgH2XtR+qcmXyhCzU3bSH0gqIZDDynq0veUTgu7PAmsoy6kKHFH
0qPglR1whviLBpCfhFNwf3tQf+uL051xbnI85WdbvJSV3KGxmnVs63YHo3vnaunGi83HdqAZkudu
hcDceUH1Vjflkzh0tBWLnvUezpsc3Wtecd9nS6/LazkptKQozKDzSZ/uaxhW2dHAwHJ5X9BR6yUT
/FMbh5ugiR8qZ1iDY/8F0MO184S2ep6ycFJm7lFgZcTNYGQInqc3DSii0JEM1ToqdVTBMHcq+OhR
BpKd5gZl67efMy/4EUTWEtX/up4/jpovy9SlTFAskzNDEyhAQY5gHaWkVvcDScy7rozFgw/8dd/k
WrBLu9Db10WXPcddIW4qEMr3Ulz9XtgSs1MAyo59CB+GO/ByS3Q0u6r8gjqf7isaukAlcjLIIe/h
Qkl3vhGiGZ5HqCJKrbx36wCqLX140WKlS0CSF+pn+tWkazcNkpWTdfmOfmluZ3uFkB8Qtwq/3v61
Sz92cmRqKVOU1nesI3IR3sqjt5GdEme/Vn3rrLJK93ZtKWpry0uXFmzOH6D28880TU6OlLekDWrf
OdKuem16oB37NbKNt4c3E43I50bGH3F2PDuvdfSowwgS+gYsa3ObNqvBWJAcHn/qlRNgd434AKKG
aQIkNLRaaD3XOhaKurWaYtv5S3nR+dn6x8RUD7rN3DohADaP7RC+xYnwBoT91LaLcfCcHfoBkQCh
cxIavpMJS1pT0PXKs46N++yWgZ136tatf99elbn54hJQQHAScV8hfAK5ViP6GVjHJKAKAA+ls55v
W5hb93MLk82lD6UoOyEW0gFZoLtc/xH/VJSFW3ru7OgKAGFgjVClpyQGw0oSrYgs8yhCECtScBtw
Yutfg0yjcy9dGf7m9qBmp+1/IWyQfXmqXG5mR0LJJPUl65grD22yteSFSvXs2pOPAmQIvhbt5svv
B5bqOEErWseI3gQbPWoyIqoCtKERLD1KryG8eGv9zNbEScakwLJCaq1jp5q/NQ/maKkfVKs/pDGN
3D3tBFT0XXdku03FuxK1h76Rjx1CsrendHafAL4m0Ae8TtLqcsgNTVn7su/ZiRBPCluFqv0z5X0E
QyQZ3gfYDgsBw5LBSaBF4xN1sLSBjfk6KBHt0d99Gq7c3R7V31hq6pB0IKPUNHT25lSLIHFh0QZ+
aB3L2mjvpTp/GzJZQmWniw5NGKUbsQz7dZHr2qvuRMp9FA/x2hiibNV0qn/0vSZZD75Ji9ohrneI
bBTbEkmqlZZY7cqqNHXbhp6zprOLTMdalLwpcngLg5gL5ohhyMHzIodOMJ2pSuirYjCcY6gEO0W/
07Q7TYSRRC+RqFnfnrC5VTm3NZ70s2tCav28BkoGNCc1smdTipy7une9X6aXVqusyZdInnMn2SCT
PUphEiZNwdBC2kiBL8fOsWu30vcsXDjIs58n3UM6AVyDNg3CNCGLErpRky0PP+lHKTzenq252jLK
wAAzIGDwnzVxFGaJmk8Wq85RoCnOi55W4b43zIBGL4a6UgrvvRlQ8hF6zTiaRmL+6AURUZRYlJqT
EQfGghueHS2AXiSgqQ/wYLpcvMql01U+1gYUby1qK/q73x7unJvnRYHsMpJp9DCbhEiDmQaVlntk
N4X0e+60b0mWbKq0s0tDDu0izv6gafRvbFLAhh5EWQup48sxGY2cVFnFhmyFvVesa/VLlscroeHx
+Z6L3kKZYM7x02F7ZNCSHDKmj+iMUoprOBw1ZTgO8s+AbIQpL4Vis8t0ZmTi8cVUF/xSM52jWIV2
6sX2UmFgzgB6HBwpUk8joutyzpKgrZQaSYVjv5GUezNdmKSlz49/P/MRtVRnxFwcKq9T/pi+8UTZ
bn17p82tw/kIxr+fmcjbNnBiFxO99GShXtru1Hrh7C6NYnLhGVboDZnEJJWPYvNSeAufXxrBxGm7
teIHhuHi2ETxwS2d7wN9BQ3RXMiYLpmZ+GvPSUoNdQXn6Cc7R1k79FNbahs+awKPQhkIffqrtLNV
gl12G8M69ii6CneNSaFuIRaYXYszE5NRJFVVVGWJCY9XlgIUZ8Exzt1qI8kL2gHSMtSxLrdTHOpB
1zUNTkTcOS4lhm0xfM+XFINmrUCUo1cs4B4iqUsrShBbiSHmXAb1ynuKaWX3Ei81fJp93APR/MfI
xB/W+MIG8KFzLJLk0VMzNAWUAzKFL8TmlZ2bvCHqIf5dD93arctVlEnPt4/mXDRy9gOml0w3Zmur
gh8QJ2SW3PxTl2j7NlFeIrdbw7n7F8V7GYo5AQJyAIx74gpojtiFI4vqiH5f3e8E9OKEhe0xu/0U
OLAYIsVojX8/8zb0bCjN1OXpX3jGNtIaiMVL/dLmrk64NmShuF7AKk124CD7IDZ4AR4jVFG+u14Z
fR5FPLeiUUkPbo2sCinJYN3kYXi6vV7jhphGwMwcd9pI4CR5ezk4BTJW7Jn4uaQJvlLaO6mBss66
4piH6YZm2/JKMAY7KYMFzzR7GhBggf440kumLJwSkTHFqAfgA2Hf3EWCQphAXL3rdEFEy6ostrfH
OWuP3q1jUzoIsdOu9hJSSYSS5Pp85KD9P571GLmfi+z1tpW53Q9RhVLL3+ZB1+GIFERRK5tHoHUb
idCnTZ/a9DXIqSpIC8Hrgq1ppqMhxx8IgULuu/4Rua+tjLzuKqOPb5t/uz2quQNwNqrp7pRdsdWb
FkuNvJbM1VKHnKXPTwKesC10oSJtcAzM9zb/qqz+za8fuQrcUESIE78rhBGpUEcnIxTabmg3S3q0
8z//P9+fuNwGFaUBdWOTfOpXJ4ltP1iqsM1dsQg0/98ISDddnlFXMt22zUzzqKePir7TnI3o3N+e
pNmL49zGxA8UnaHwjhxzNKJ7n4bSWvarB55Nr2UqPJtW++l/SLuyHjl1JvqLkMDYYF5pepstzJpJ
XlCSm7AazL78+u8Q6bvppq1GmStFeRmJam/lctWpcwwqnoy0s7yiIe862oav/wCVHzq1v9gEVW2i
toub0+8aCT3HVzHtncp2u+5BlhH0VB/78Z/rFn9f60vXhx5LIOjBioIq5iIODuAN4ibPuK/pZdzt
ZQW+s7CY4qe2Cug/Dp6dn4ykQwZagn/xvrHHaV9XQYKiTNpCyCZ678Y+PaDPoPxkIVm+7WSCJq4I
vOtRFn0uwKa31wqrQqamH1barBTeDC2hUIefWYlwYyz2tOAttcaA4tnYI6EmHrYF/rPXQH6KnY3q
9Nz4AeQnXrGLPaGPiWl0kWH7EIYL33n29foCKLY1Uv8oeEKhB0jZJWBhqixoyY4oScpQPrM4/jYy
yAjXujhct6MYBgiW/qzz/PeT+7uqi7oepoT7DCS70HhakyBUOmK0a8+q3egqWILHutKpyhA6R/h+
uUMBdN8HpjsVeyoKLwYb1gdGc2JtsfR4QgNH0qXcBzlxkh7Tte4r5WyBKtGYucixLouAKirM0uiy
nPulYx6Dqn7tTP7j+hAUuxd16D8m5r+fLEgNvbeqtGPuU5Bo69kPJLY2NLhthpfrdhQbDITC2MBI
AYPhb1kdRs2oiFiJoaAinWwyi2n7KsmHrQQr2or/VO4BdCtA2A4b4IJpITFxDVQJ3CeI9u5lK3ZI
htyA1/9pGrNjN1j76yNTLhIH8ckMhKEQqD2fwVDTzCwCbxAyvccqWdWNVWadQawGumcLkIELcjWm
VTqLmwohbzumP0fUhDeFLRzIK+u9tjcah9xMKLNMQDFjA6L/DFsl6SzLRa/u6Ea11NzQzPSViEe5
noAcz2wwMxP14iBnWlFbnYWy9UToLmiGnSW9Snv6wNSCYwSte3CxF/p2mh0mNeQHHN/mrfvQyDWq
f8XS4QafkThIW6EXdxEuCNp0pV4hmNK/JgAWTd71n6+6yMEqAtY6+FWGtPBia8giJ7UxObgajOET
g/yfSYVnZQk0pbWXCIq5ri1AXG13T2Vu3hVTu1LjU1XVgQ8D2xjKVsQG7cf53iQgWiplYQEDYnEw
ZNybWbKpm+cU/Daj2e1K1myi3N7o9uP1kSu8ypndRQQxkSGUYCKEXXv87hTjuzQ49CLCyW1mOugP
GEPdwEBnFO7H5TMXDRYDaK0BdGloYx2jBEJzECUOPDBCvzlDYq24l98Ph0WsAsggpCJnYWKcx9n/
nLjMsCQgD7UFXBmauF8Yi8JPGWmNJ1uYxq94chq0/pPxYcgC6TkjNJihOk8qV0eIc4/yO+a+q43q
KNuY3/MYbNtJbIfHMoL0nNTq3pVga9uEpT64TZXam6iu+ruITcbjQKvQ7URTb2wncN7LHO9fJKgz
3NOxsb0+qQonCiAPoAm4Sk10qy8G2eNdpTUx5X7b4yd0t3Tq3YE+6vSXjFauIIUrgSAhZENxzG0U
f+a/n8ynY06hsBrconHntXWJidqm9sv14ahtoBEeQwLiankSC8QkQclx/fDW3oQQsBPgYK/5yk5U
ThoiQDhroEkuiB0rPWj7skR0Y07VTCV/AAPnA/pSdyBnA5ukra1EU0oHM7cdookB6ZaLxmaQvNGa
hO1czdW+drH5bMXydkjF4zgRSLGLCPdfABoobRsn9Clz8pXYV+VAT+0vAqA0D1I9Zj3uvqa96dLw
tmH2Sgpb5UrQU4nQGgApG1wA57sDsqNTZeBU+UGdkxvNIdUzNF845JVSfjSjga7MqXKngJ1xln2G
wMISTADpn4KUpEQZ0rxP6oeEPibi2/XNqJy1ExOLmAs18aAobZjo9Fm95Ie+JtiqNACNLxOdr1Aw
WUbzMek6CuFJwIogXgJ8bhKuwQjWLCwWPpMdhaonAWRq2BFruxZdKD8POBRyROBkdZbRRTQMg5NH
BWYIuGYNQgy/rq+AKqjCbgLhB5glkE5cpipHTauKng+AwOV7K7xpf9k5XtXbmLvVuO2/ByCFLzaZ
7WlfrhueI4rl3UGgZIMmT3i6C8g24RNpihJP61l/JXgj7GUmTiuLwh2L93763q4dn3khLgyCiBP9
4tjRFzjtSHMK0DEiTssTsUOZ5o5o4qYQfHDNCtI1TRqwrQbA2/VhqtYPyMx/rc5/P3XpVR6JGtwj
/iCMFzG2761Ewf26DeVUMgZmEATX6IJcxDZ5QBOwQiPMp1O7SYPejUXiatMX0Ty29KmtE2iKfOCm
IuBSgZDrTBa4TCn2dtzZZcRwi+S3NN1b1RFqANdHpXI/JyaWmcSyqXt0cOvcD5Pku9Maz5XuTG4U
2CtFL9VVhYgQ9XYcMILu1fMVYiKmMgXs3u9j+cOEknzegS8SFGI/jQQ4x0BSfX99ZMqdyNGCjxcZ
eKKX17xE4gfbv0OO1A4GNPw3o+cEPN6aUSI2etPo2xDBqjdCuHRlTlVjRUUa6WYo2WG7LHZKkJXB
SAYaPQbTsSKbIfIatq/So52tPIpU2x431MwlhDDj4r0eTyjJx4CyPlbJ19b4NX4g34AmfMzhXGW/
bI2bOjCMdrKKHgkHt+otZSvvBdXvB8U2uJ3QdeMgH3S+KXLO6iob4+iRQno786BvdH0LKO5yG4VJ
RCrALSHNt1gI8G6YYYf8jN91wz7sdHcw2DYf0O7/90EDUNvgI58ZJlBhmE/Zif+ZEwBG2fWWH8jQ
LYzkqA/TEQjbbK36rZgxdKcgpESfIoDLyxmLWUn1Qm+Y3yaWKxvXGdcYHxQOAaVcG4/ImdcT4s7n
Q6mAzQYFFmE+ZT1AdOlLr1UvTfbXZFEg4YDHRlmNAJBysXUHmrbNBHYTP+lvZ7i++PsbYQ7ewIsC
lVPwQpPzYcSlIdCQEDO/M7103BfN8/WtpfAuZ99fbN0kTCVhE76v99viq6jTbV0lW87B3+20Lq//
/qTbYO+em23mW3yJr2mIlU4c4EOfokp9yNc0OC4lzbEcqG+iwQo4zcv3CtRfhZRhT31jEvrDEEzO
F55ntdvQsrsJC7gwu7eqO57j2WSKXEch3oCGOzLme95yRBSVme9LxxruZr037/pcq7YksmvoykL/
18wQc76WAFqW+mQ31A97/oww8AA9y8KztWBNYlXhuAEBmJun4ZLQ4L44xiLTEwk1NeqbaefCCCTB
yk2FZ6IR722SrAxL5Z0YugHnhsCZY2/hnabMGSEpLagP1Q9S5Z5ZhC6nrxP5wFbFywKEjsCrzvj/
xfTxvKZhVDKfOM+RLVyi30/6a0rvCu22XQs4VWuFBB32KkcHywU5ABTtCqt0MuazsO822kyAweLW
8qzS/kAXOnKUf0wtjjgPdIsUIoULGZ6pfHKstYhPuR3sWfwblfnLmAUJ2I73FQ5dn3E0H/Mx9jLo
Tx4T20i2Xcfsu7kdaH99syuNgtoRj3rQ9V2Qf1oia/mA9J4PcLAXZOE2xTOB8rsmf4qSH9dtqZyY
hZHhekc2BL3D5zuDIWGdpzVnfk7yXzSCip2dH7vKeKO8+Tb2+UtQgoLnuk3VBkHuAFStoHZEBnux
GzWCrglHYDcWUb8phW+Qg2mv8dmrrkl09VBsdzy7gO85H1geiDzsS0b9On+Q4MGz5MqFrxwFklXo
0QL85IJroUV/mDmENvUl8fRiVxI3dnbXJ0rx3pjlnv81sfB6iRFX9gQMhd+C7H4UmqvFttfVvzr7
ocuBHg33zvB+3eSlNCWugflEzWXRmVx+/k0ncYyM27qFHAn1gZZqPk1DF93EUWrtqVFSj0mAGiwL
jTZTMumbqbPq24q39UNVjGQTpclPacvBT6H5YEGQD2B/JAICex/ULbKRkZkgmch5s6bnozowOIrI
OTu4Gy5KcJR1ZmX3828ethpemObBQQYR5eM1vKlyUyF79rvWdxlt0y7JgeiGvw7LBFppqO6BHX0N
oKkcDaLVuQSHx+QywCN6QTS7bKk/6Z9HAq9jO25XficVOieMD7BFQkBgDlid+ZQs42OSIa+s9xP1
9ekTt4/DWmFfNWMAb+AVhEbDmfP8fDvV0HUINYIgSZPxa5X2D5m+1iGlukRPTSzC1SgaIAZRB9RP
KzK5TqftIgvOEiHsNuzWGGlV9Q10sZjg3CPoGQCa6HxApqllQYgMvR/WobUpxswzteY2SvJt35pf
obd0H4tyS/L4rZ3yv0dNgTxGx50ACldgLRcjlZPQIASi277G4mDDG5NvAZ2BH6VGv2PZWK5cDioX
h5QyOFfR4gRnvVg8yWjTZHKCPd1w29Dc9yNB986wv+5zVHsEhwoyD6imGEjunk9pXOSmUVu17Vul
H0BC4/EDn0fv81w8MfEWWFxxQ2naUQbqSZ+O+9LLw+P1z6u6SBAc/Pn+YpaMqbZTmuD7mWAZc2mV
CL+cRusTTwzoNgM+YoIjQW+LDcRv3+tAT/DMFYHb25G2KXWR7TMiop2dAsGRok/bo3rfvVsVSIDH
dkC5rAjSm2IsnENYIjdpOpJ/KaAZvzKO+Wcu0nY2ypJQIcej75L8ILRFEcIoyi+OgDa76VbZowRt
6cDDG1BMe9dnTXVoZw0EPGYAyLuEw5JEB2fpCPRHcaDO23gbZ4/EPFw3oti/KNLhOY7kGe6zZcYJ
LJyGIQlKMCJ7ziC+SzoszxqUcc3I4lDqYdp2WYJHEYkEyKL3Y4dSj7MyEsURAeIdmxdRIYrGyzSg
sHJOaomyrqN3r6NTeyyLwpVUyYqNZR4wCEESUE2ooA558Bw24x1Pp9frCzLPxXKP4ffjgYUX26XG
EAlr4sRRyf2634rc04/iHTLGfb0JgpUYU7W/TiwtBwNoJI+MrOa+U2qPUWA9B0weQpAeJGQNSbZm
anEj2GagRamQIAUQkD3NmDdx6cYoXsbj9+vTp1gh3NH/Tp+5eO4YORnQsY8jCj1VyD1qayUW5Ujw
ZJsrsBCJW+ZLx7wr0aeP89Im7KYEsahub9uG3Q+hthI8KzfCiaX5l5xEmQN6vvVhPpl18y3PDbdz
fnA6eOBHc836n2Qtxa2cuBNzCxfNg6iIcwqsX2YRN7PnqHTlgCq8ANRD/0zdPOCTATE9EKMzwgsU
6WG0dqSHnu6Kg14bxCIyD5MxqaAqC2/WP9nNd0pXruGVISwx2XA7nQ3FDLhk53VgX/WYuna2lk9W
NcWdTtQSHyLKildQcUUOqR7wQpCvlE7vCa/uoBD2rPPmmfLypwy0vcniLQVHYkHWtHPVA50T82Bc
vORfy/owbzgZbCAPnYektPehE36Rvb7iT9fMzOt5siXCNDIp+mYBEnFa0DySH9RwULkkK0dJaQbC
XL8RAOYFq7HhDJJwrbX9OPxcxF9l+CuLV1KPSr8w6yGh5m8AGLY4PkkEPfuoA8Qx0u4ZWP0ths63
5IVkL9f9mwpcgNTmH0OLU5TKtumpBK4mGCuvhAII58Gm7qA2Frtk/ByKx6a13brIj5AYvW5bOY0M
rRDow4CexvLVZUVG2soYqMQ8uJ/EEeo7yRo3rPIAn5hYbAiSGtAdaWCirsCfvI/KFfZH9fdnFAHA
jtjYi4vIzED7HYY2dkJgf5FJ95mYa+TW6hUCavc3VgH4J/N8U7M6koaZEcsP9S9hGEE+Ss6alTko
2ay43qa6iQC1eRSFduymZjeAhuH6Oin3IqI6jG8OI5YSExmJEcOyxPbb0i2ZZ71nqJoXK9HD7Eov
4pQTI4uZDKSe2xqFkR7S52iX7eT3RqP556Kx+yfN0dtv+RT222SsGwD+g1XlLuVmxHUyy3VAxG2Z
IcsAwiKQYrd9Y7BuoiLd250Bje52Y5DqBf3M+zEaf8gw+ccc6iOIVB6TrLvhogM3d3cjWv7rI3MO
3roZ3DE32p4vet+HU9sVgYWMrsh8vNX4Jz2px6c6cug+JHItaaB6inBgSWYZETjFJRZDA82vPugQ
jebZTWze8tJDoZjSw5St3NqqdYY7m8kYAdC66FkG23ae4UdYPoReNTe2JBq8aOsmefc0dZO+HUmx
C40WspMfaJTDgxftZHjxoiV7WSAOHR7r0LfE5ZB/begPwIYtwMct5zCylftB5RVOLS2CxmQKSqsc
NQuI8b0ZgNXFu745VNxOGArArLgb0Kq/fJvoQTZNWWtYvp1JIV0BPjPPGGdV1LiW36aofMN1n7qk
1OttH+nZjYQaxl3PavnY9l13bJJoPJSxKTejNlrbMrNWEgCq03TyA5dvAStKoEHWYpVHM7lpCrzD
89qV1ge876mVhc+IUiPVQH+CArBArdEz19KCylHgfodzR6sj8JHnhzCrqR5EJu75JOBfaxrcBFbx
HqxKLqnOHpw7sOwO9GNALb4wA7SipVkIjhyoCYhaguxofKis4IeR9+9mJdd6H5Xb88TeYnvajcMa
bUCXSTjpXiCKh6D8AAzExmCQfIRYxiXzJsoDDUG+2wKGBrryXl3uemubFi6pbs21J5RylU5szdfX
SdDXgclvZDlcpUy5axXfLKPckLVIXXUHQlwCRw0Z20v9V5py9L/HSJhp8lgEkTvk1aFMNNfs1hob
lMMBKg5zh2zNBZ29mJp+FKwHqtocfsgRFcrJfgZm4ANPD9j4v5nlpQ65pGQoK5gxKGSOaXxALnlr
WmvxpXKvgWnsNxQODKLz308WJ85TqGGCuNw3guFnmBV3JKMr8FTl8TkxMU/oiYmyydEaWs4mOhc6
lDzdatpdNWzkWklXsQeQEUKYN1M5ABe2CJWtmIUtrfAazKJXkr819nOTv8XP1327YsKQNkNxGnA3
FLmWCQHNqtoEZLlICWE05ob8vcsE3baNihMiSrQfL3xNCMT5xLsKjnlw89ErrJWrT3G9n31/4VtK
o+glQCCW38lil9vitqv7pyEXXmeCd4VP30Df8QWMbitmVUsDSAuowaCHy6izaNjsonHoURWzfCuJ
3RHHst6hWlzS1+uLo9hqOP5zk4WFyOWiKSA2wFtey8RCPkA/IqdDXfD63RtjuzOj5mBOcgW/p7ro
Z39jG3Cl6HJellTLKNVbjRfzDUeeKPkMWH54Z2WTV9pW9BToYXTTQEbZnZwW5NPC8IVId4GVgOmR
Zvq3NtUh0k3ZWt5S4aNQ3sVxRh4ZE75s0CdVW0oC0IhPrFst+DJoEDRB8e8Dk41mqxkZPHOnLG7f
KDGhdNOA595Aq+Lc3bSf9Ox1yu03rMINQ8nxuj3l1v3XHnp/z/2ILHkxJRJ3VpgisPd4O2vdbRJ7
M4JAKO421XS8blB11GfdGUCTQUHAlqAvgfx53NgDwkTbM2s3f/pvn1/M39Ckdq7r+Dxr34cb3f7I
50HYDCkb4E5Q9z+fLp4XXaVr+Lywb53i4SNtl0i8/vn+fBZP3HqPSHasA3w/OxJjV8a767OjWm2Q
IQDrMdd9wch3/vmxZLMkuM78OhONi/eVF0/1F/ScbvO+24IU9KfBUwZio7WgVeWqTg0vbkSnh1Dd
QEbAPyBy1KftpmNyQ8mPnq/p86r2FzArAJECkUcuIok076kFXAtDEPaW6I/OSgSx8vllBNGXIu9J
ic8negq8luXqfw9UhVDRnH6H44NrXyyRVZOmG9ve9Kld8U0NUOmeQehrxYpqPeBf56b0mV9wmYVq
ohCPQqmZPhH7bNr15YHUhzFZSW8oraAjAKhvgGMvtpvB297IuoL4kgXuYNpHLkjoDhqkuVO+5p7n
QGSRS0E5Af31uAnNOfQ639sJsNYDuAWIX49miJ6DHvJB9ueyLb5UgIO7meWEboV0xt+fKBRlwXaN
njLjUvwppSEApoMJULu8LYHQ5BLNCGbybey0ftPGxbvpoH7SZs4aI5JqJwJnN/cG2kB/LG9J9AGm
YIgJTV9v25dIOLfpJFZuYtWNhzQpBcnlzIq3hILm8VBmEY9MP68PUNRyA81roy/XJ1C1bDPKFFVz
BxCt5aseNEJABDgF4E1hWMSu0YsfwgHDH8mt/BeBWtohA5erFxQQzLluWTk6XOXYL7j3Lqq2oORj
ptRxBox66L5KXg1vXFqZJ0k/rRwEpanfECuUosG2vbiVsskaia2V1A/S4j7m4pAa0U1QJCv5c+WW
+GNmWVlB7X6oZFTBjNiX+SaVK8GJehjYB2jzcYBEWxwxI7HrYrDw/am6L8ebNvjGjdcPLAr0e/GE
Rj8DcMLnp5hreVwXeAv4XVG9MdofnDj4p2z5fzPzG31zcs9OqD4GfWWZuMfN0itI5OxG3PjIJ0XW
yktNOWl/RvQ7031iKrL0dopybvoSEAsWIfsXu7a1ssHmmV86PwDl/j9tv6thJ0ZqFBVifQwBqo6t
krhIDmgHYRd0O9ZtutHFgJSYuQq6Ug0N6VO82NEpD3ke83yxJshVzMh06utiq9FDFN4n6crTTWkC
YB1YwIUOONS5CdmOMR2EDuTylL33QflgZmLLIAT399sOmPd/zcw32cn8WUYoIlaY1B81Ub6kMY09
JoT2pZ+Mds3U/NpcrhXaq5Fcg0tFa8LiNToYujDNKGQ+5GOp28W029VJXG9Km2WtG4dJcSemcdwV
eVl4vA6sjZTasKmhi4qDPQLqnDbpoYEk63YIDda6PXSS93U7FBtS6PUNh0Cfm1hN7052G99YRfmY
oFMeqfQqhQ4UCw4hGpl2OohcvbFoXZGik2S0DLj3yvphxbwPASlo9CfEIpnr9H276SMS/tQEAfa0
0L8yTdfe8VgkWy0a67t6HBAHo6oLtgSKbm1UNAwIaermMwtCw03iKPZo3jXHihXxTu+CNaycKsyA
T0JSGChc1NQWe6Qo46GmDcDTju54pgkSLK1CayXIIVLnAx7w1NRin0RhREunj5gfOmD6uK/w5Fzj
QFYdZSRGASMDsQFaXBceMEucKclsONmia+7mPK8sghBacexT3nG6y9kae6Pq1sARRjlPB/nOBalI
S5uwbjVq+gA4fbPtcQfIz+MHjteJicW0OXEYdF1mIpAwDG802JMzGIcqH47XzahiiZkrnYOFB0qO
F/6oSActb20TPL7irTHkzVRNe0tQoLIj6TVguHOzdA2frZw+7HZkLqkzcwCeu45JC0naxYgALfEE
3RbWrsyd4vsOqmG/WeARZC6LYlDgZWlrSdMfLbTG8ditgnhlVysOEOJIkPVCDgQ+aemRiiFotWLA
FQWd+h8hafTn1hRyK6RGt7Q3rJXHh3JEqDgCTIBw/UJwr2/qbmg7NNnYZrINCPPKbiVwVQ7oxML8
C07cea9lk9NnsNBGwVPOnEOrRbdVO23sNl8LipSjgbYGyFzwykEv8rktRyvaaQ6WfLtzS1vbBszY
Xd/Ws/9aXBi4Cf61sAzrIH6HVzNBoDomwbfQAvZz6OVnPsDLfcAQeoCBwkX8ddEkCS2uvsqCwPT7
Rv7UAiNy+WRGriDVmqV5Ui6GdGJpsUASjYcTGbHjtPcm2dK3WdrA3rSJBy7naVzJkyrnD1sXvm0G
/i6py6FcjSaKCcERrZs3mqRbLnJAjPlKKu33o3k5qFnuBqgIyMtfcGRQMlVNbPXEbwY9c0ddAG1K
BUOrXt36ccOYlxet7jr1ZD6hmbZ9YfowuiZCtMa1qmRwA8suTXcQYfWPAEYOSIeg2xHWDO8ZHyyQ
6tb8zpRVfbS4VryAhDLdGGEgn7Fu6a2Y4FspOJ03o1lGh6YLQJ8SjELsSEDz2yBFsc21JThx7Iha
B1E11ScwMGW3ThhE3pgepqY9VmjE46HHMw9t5/sQ4nQDpPe0zRAGXm7x2yQs6T2ucKQkhaw8Hbw0
TxE0KDeFple3Bu/YI6t5+AtRC98yJ6l3VdJPu2rk8S7vihr9dHq/kT1ildYq4w36QuxfY2HHrlMk
xCWy1TxK62FrBjzbmVlLX5FXlzdOQCqv6fRpZc1Uh3fmX0LZDt4b4Kbzw6vJYuy6OsHRIjek+hnm
ciUwXzOwCPayXphNKmFA773gxhpXXIPy80jkIesBgPNFk25nUSlCUpjAN5a/WrP71BZrfcCKeGQW
EoR6NyixODLT51M0lcIYHGkQhKvBAezLUrcPRf46Vo+avgZlU3U9/Obkgb/EgoDf/dxY0Y1QvMgE
Hkuk2SIQegENyg5cXHtUxA9G231KoMhMLRFugFh5ue79focHy/MLLIxlQTYTL9yl8N/Q1CmAU4hS
zDKtNnVFb5uI7wncYAKB7alOmWukEh1SXPtCBma5kRPuEa8PrgjR8b3ya+atd/FrAPgHpBwEebhe
zqeCRG0bTfAHvpXeVIC+BKx0ZfjdMRsvgHAUMVIvkvex/v26XZWzRIM/WIMQ0cxv8HOzWiGYURoj
8QW/JdMxbG7qbsUfqzbtqYn59j65nWVnyIn1AwG1z2tzn8Url//a5xcTN+GKL00Hbjhq3037/e9z
LKhc/JmfOQY9+fGslEaHhjzikzc2NJ4Vmt71BVj7+Yt4wqRtNo4NDIjhYOmli/hyxSepoiOKQhWY
96CxyZeoL6NIHaoBoYy6YWu5fSzovhkNyInomuaWvPkAefYM4wPJJwJkA23B51NWCnuq8okQpBGZ
F00jjou+6dLt9XlTjQql9lk0AXKu4Pc4tyJCasYSeXU/NsAVaDxxfi/yr2n68t/MLJYnGMtpMEeY
6QygK8mTaT8MeFcYYbTiAFR+F63as6YH+mWRfj0fD/hvczuKJfETCK2OJcA+rQHxJPCnFRM8QcD2
1wem2ncojiP8RxsLGr8W9tKwEIYjse8GsunjxKVwd//Jwu+W0JOjIyrNbsdRJz7rnofmFeDej3wf
5S3wlDjgL1jsM85oXLLcxMnJG29g8UOdJCvJPBV7AYJ5AjQEBe3KBbsS6CDrpi1rwx9ji70EgxNu
7aLQX7Oh6r1CWumbwWzL0yWVL502hscchHkbSGwFnhBIjlRRXL3mpe7cg2wvfr0+Aaotg74zoCjw
DrHxoDvfMtXUmWGfTIYfmek+dgT3dNLek6Aa3ESK26ZaLbqoNg0uS1xQ6OWARuti0yAllI6A/WHT
oJFj17QfCM9mDlc0juIquiDW4QJN0VoV4Q7MAce2v0fpmi9UTRmILPH7rbklcElML2ynobEdEF8b
/KT4aoR8IwG2nehN23+A6BgYlz+2yPnyjMKupaWHGE20gWTGIRPpynyp46cTE4uMbNXnwwhIMfEr
PgnkwIriXitJgLljBMREo75jTZ4fimSUKP+igdQwiw9Q+4JBAwlOgLfR4rdEP2kpCdPQRiuuNLaj
F8oP+HmEQ5CrQ5kclYjFlqug2Iku2IH5ZX2nR49FcVtXh1jwDzgTuEE8QKCdiazLvHFOnFUqS2gW
hCbzM3MDKXipryzVfBaX4R1DVgcJS6T5LrpFu7JO0rKvmS/kg928TuAPjT/g0XF9oGN0xq9Dueh8
CGUDbH5dgyBD0Gdy1yUrcZZyBHAziCQQSFwwNI6hFGQIBPOb6HvZsw2ECj1jWhmD6lZHHAqIE8r5
CCAWtzotp6QEDwB6j9Eh+lSGXp5sveteU2kCTcF428x8R7/hSCcrXQdVhNAhYL4VbG1RIvcduyL5
0clv1+3MG/NixU/sLHaULaswQpMz86PkNZLbqN5C0j5N+k08SNeQDcA3azVx5RKdmFzMHtDmZlHA
rfpOv0OblTXtwm53fVTq2eM66GVw41yEKbhwYzAadtgFOsoIcQkoSWQepj75otE1bRvVbYOL5v+2
luALINeTESUH5qe6AS28eNvnL9dHo5ow3O0gk0EGBxisxRoRAxFEYU6YMEjy0uJphrNDqHvFyOyF
lzth7v5B9R6kVEhYnx/MerDLTHCQIRh9bn1qchsEtGAXYC7Rpla6rG9/hJ3MD1OgT64YrXAT98lN
yu57k4L0vc9osLFKwR5CRwMZKukCukHKsyrdYjQShFfC/FSjur0FnSiqR/GIhhlQVzRuYCALhjDE
+jHqdnScog7R+Dim8W4cLOtd6iBRDoUzbhgdi21nluRJdknnhkRWvWsXwYODqFC2chOGe63ZZ7be
/oxGmTySKf6HsCp8i3Ij37JuyDeFNAuXZ2N2i0Aqdfup6HdkmDrXwYV70IMk+359XlXbA73LM30c
kINIIZxPK7JFdlPI1PKT5oY7N8iqXf++anOgm4/MtW8HLZiL7yed0Q85hS8KkAapag3IYeuYmPXm
uhnlME7MzH8/8UeZUZhNzLAH9XLTUq+TKyd2bRjz30++P5EqDXOC7zNcCt0DI4/tB5hmHRRicPeD
eYdeZEJHDWKslUQhpkqTr1qcvJd41rpDY67cDvNBOT9IBpAbaBhCII4ey2UTgaENTZ9l4EnJzNA+
Oi2QNhFwqeME2oOs4cNtPPStV8mebf9+jZBvQyyPxBhHtel8DokOoNEkbepbdCfL52ANUazyqqff
J+fft4t+SKkNrpFovMM/DURsZOfE3n8bxWJDR3SiZjOPQlib/Kldw7KqNhqe/GC3B54NJCaLQQzA
YQJriEFMjYtsXZO/RuUHjiSwB+BfwpsMCKzFXhZJ6/QlGVC3n0LmZmTI0Cc3eroZrew05YKAIxRY
KIALkc44XxBN4tXNAPXyHfCHPpkZi3ddHyTfpjAMX8pq+gCtFJ5xADJCNR57bHnVQYJgaMRY4ZAG
L+ze7L98YOVPPr/YvyZr9I4P+LxhuMYtWSuTq1wY0ktAceNQApSyuODoNDoFowXzgRin1SFZ61FS
fx+dYNDT5eDAXGxcYuUS5St44vGm0ADrC39+YHrAnfz/7y9cMKRDcl1r8H2G1vR7p1gpgCoPxsnn
F5up0RvSV/NF0n3mo8v0fbZGdaOyABo+OCfEZbgTF3EMbvw6mCYcPcmP0tibMt23Uq6cCdUqnBpZ
rHISjCxkJoxY+W25SYeVTKtyDDPV8ixLDlbYxedRqQoibknmm/wTKe5qshnp9u/XeX7hgSYY9XXY
Oj/Vei3B3NlzhufyEYFS8ZERzMz/UKFHkWn5VA1A2QOMprR8PffG+DUuHqbhA8HCzHMALzt3ky9L
99BcYKNBEfNAQ6rb0YZX276visP1eVJ5P9zjM74WhJUXwAqknASadxywa4Wg/9dodA++tr0etneA
h3ofsAWoF3K5KMYgPX2+JuYwQhsQYDBf63i1AQuuuImNoNpPWQdIEzEj8/G6wct9hiACjGRgukKj
Nwo/5wYzNnADShsMPGgoskRb20q2SAFdN3J5Vs6NLDzKlAm0mmUwklR7ITYhXwnq1r4/D/IkqOOx
FGYwf1//1VXPaf18/ecr+vHn3w+IA3ayjllaZF2YlZWYwAQXBjTMCp1u+lJzg8pGwaBu7kRv7nEL
6y7EepyN0eXftWkNF3W5B2EZu4xbwDtf9qqDPUxrk96ivl7Jo4kChjvGYlfl4jkom7/2CwBzQwYF
hR4C3Ui6cJ99nEJOZmpMv6mPMT+sxV2qHQegAFwOdvklBRb0CyIqov+R9qU9cupa178IiRnzFaip
p1BJdzqdLyjTwWAwmBl+/btovc9NlQsVqs49utKRWoddtre397hWYYaD0fug7gjSWNu601rt+TLh
MLek/0+MPB+W5CoQN6cSTqSSNc5OWFEeGr3Gvw6U62Gc6Ax9f1mTHKaiHEETMNCX61qzpJSAt8WM
AYw4bqp0letcoQApQ+NKhEw0H3xej8G/SZBczE7pKHLeCDTo85jsM/3wb5+XTEPU/N8C0in1htLP
+BoG9qxJcgRzukWSXShKNFWrk42WNZ36mdhqNYL2vfkDlOM3vxTQBvjJADywoNdyq0M5FozyDrGS
5f4kB6p9v75VC5URfB9ZOtQVgZV72YqQI1H3Dscb6c9t8xWwqwBtAHaoZ8e5n48jJsomL0EPSop0
V6dtW5t6T+ntNSb8ivcOdUBLzQgv53YwH61RVBTpqOkXNxFvfL6+yiWNRjoVuUgg1GDGW+oXiV2R
5FHLrXBQQyV91W5vJkN9dB65QCMm/B7ZIWF97aQ1/ImwR+UIADQr+jy7TJK2AYwIHdsWmd1mGWix
EBaYeB3Q4SbIIGXGz2mvfMd8kJeZ4Fjr1iqYC2YOKNoYeIe1Rj5G9k2UiluZzkAGE4soKKMdJ+W2
j5Tb9RpbhQrp7GLB25WMjDqWJkZswVxhAL0UhdH+9noGsHqQo4e5RtIOj8+5SgmqGWVbKPkxF19/
jeL5ukYtbNLcuYw3FfywQPyUvNwGrbEG4yM/Gph56QJufHe7FRELSnsmQnq7izxPY6uHCGur4AWo
VtBCF0wYQvC59RWai4BVOgDScAC6kzY/kqQ7gM7DN7UQKIuoHPjqtOLmrMmS7H02JOBTVbv8qNBN
omM5vvLDAWuq8QF/52xRkuXXgPKraE2TH9viF66UV2Ma1xCPyRjf2ZjfiTP0RXZjOffkeXXnruGB
LxwZoBBwaeZkJma7ZDM2jBhEiOv86FifSs9pV45syZ07+76kdYOZ5kXZVPlRFVsretHJgyUAubWf
yRcbeijNjZU8mvFK3Lu4KkypvHeBwCuQFBHxKtoYMVdxpP1duXHEyucXlWNu+9bRg4m8w3zVTnxg
V0uMVk95fkyVx86eUGN9TltgPIC/cYhv7mHCrAjyMuiJRWkNAPTnsqpCE2WcASgsH3wVTZ0WbVfs
2oJhwCuKFCPcT1Q55TmAqkKrdjIQXCSgX2nNY4UsmmK+3Wx9bGRK5jLEzBVlSsvI1KrrQa6WHWnn
p5rPkmBae9KW1nEqYlaKk1MpE6saUyDWHgFfGqT9CwgrKpQ6rq9jITg4W4d09EyoPBc51hFlgUU8
NBJb9RbO9XUpSwp2upT5V5wsRZB8YNFoZmCJbv2C/a4HF6WRX0m6s8nKwSze0FNZkgVQR1eUSgJZ
ZBIY2FE3Ctp7QTDjjV35h7bjtiHtDz0WQeyOoZJh0Obf1ipZCAfgSa6Z2tlxrBOfIYNXNQ9ltYvF
3kxXjPri4ZkmcchMToF62Pm2ZgmmTPUehzeY6D42nirH77WtZa+IWbI+ANL+PzGy75ajsKKhQgBF
pLrnpsJr9JXuoEVVt+AEAzDlvdPjfCGJrtCcCh17NnxvAMw0kp/62nz44madyJj/fqKDRu42rEFr
95HTIHH8FKU7wLWtPRALK3FUUOYgbENR92Ly16hFAUzzLDt26Ih2QGvMp2eX3pwegwt9IkSyDMDp
UVUM+Gbo4Xhiye9BvyvWBkEWGmLOZUiGgSPJjVYsuCNls7OdB9X14GfV2pai99y9J85bvYbTvHRz
sSw0EYNHHjgRMuRalRm8YqKEnqHiChiKIrpr4vtxYv5UPdjOW6PuFTVQ6eb6hZ1vieTbn4mVXKM0
U1IniiG2RgPnBA1HyXXw9dHr202jYzRvzb1f0ESEEvBc5wgfL4j0djDLZRqSPuyoZwFsBOYF0sm3
19haF0KWMymSkjSkTOpotNkRJR19PDjmoe5/VG4ZJACiqqef1zdxUe9RPlYB1geAD7mu1zl2JYpU
YUeu/6epL1rx1BcrnsOaCOmceF9omVVARFFt2+RXmm/UNTK/RVU4WYV0Mug2rPPMwcVCyLHX+Hcz
/eqC2aPsflv8NUvveLTiea2tSTqkYSQdRkzT7KgWzqYsf9T1gav9you0KARcYegDnKt9MmaFonXd
GJEB1tW659GuQ7qROx9ZyIkMaSF5VtesaSdY18zHpFhTBCCgul3FEKoiugA6CRYivXZcYwlBswc7
DvRzxoG286W/vScHOXokJzDJh9rAxegAsNR0kJK17OgqgKA46GJfdJ+iYa27aN4M2eKgZxLJEKRJ
59Hp86dIYXGHXpqOHa3OF90+Vz9/YKdOvi89dcwt59HH+fvDa0fflOIPaW7uYcNOnYiQvKxEz3ur
T0eGaDVI26c8CT5ADnAuQnKk7BrcFkXes+NUb2JX8wx2aJI1W7xwN2YsYVRokCG/LBcb9qjl6FoR
R04AAjaqQUnuhb5WxFiSgkocmSFHMB4jv2y53dpxZNXiqDV3Qtub4jDSlQu48KjAQXuvxhjoWpRH
eDslKsGlUFdQ3S4wzD1rMuB7/qbj7rpuLcpxUVzHoNHc7iUdPFV6MRQcQ0ymW3nN6HokacHZMXq1
8u26pKVNA9UdiidAUCOgiDy/JSi152nUqtVRcBaU6Y8Eg0MN11eM45KjAyKvv2Ikmy8GrhPa9FiQ
VgY0TdGOWQBqp/NjY8PGdp9T4vXC8Ebx+m/rk0zmWCn9NCpTdczg4fT2U27qHl9LxC9uIqDugK+G
V/mCLcoRVmwXE46r6oa7Lul30/ASVbf7o4izUa6d+UeBRiNZZrNpSmLaTXUsvqoqsi7HCN2g1zdr
wWQCSxF53TltAPdCUju0Ehnu4EC9ezYeXCsLMKu54l+siZDsDbwlo01ciNByQMHHw28dPX7XV7Fw
GigEu+iOwBOGtnlJ16ZEb3NSUnEc02xf1fmTPoqtSdbSRe/paOmBOZMjqVaW6ehqRER1zDI23mFU
5nfVOYCNK3LjgTmJdkD/ku6jW87ZjFYfeSxyyGNjOn+MTrWOIlatfUn77mWKgcKaKhykh8JMN73t
/FHKtAWCOAguKrXs7s0pzw6VGf9JWyT1JlN5toUw/dpIuV8P5GvSdbCpjvllUlNjpwjH3ZeuEj1P
hao/kphmX02NJ75du7rXWyNG9EY98Y0WKDyOiCJPq9QECZbW9bk7FXtq82orKO8B8EXM/ZiLCeOx
1uDDMYj3ul0aAYoMBegqEvpcpKw+TLmu+rTXzK+umTUboJQ4z+h3rBHUqO1rJ3jrR7bdbmJaufir
q36iQEy/J1oJYHuixa+uGtsYrR175pkYFMV4yPyvcWpmmyLZ0OIOfGnsDhOBFlCy3PZTVZj8jmUC
+CDgZvIGJ0WSa9CVXata9caolNYfuQ6IwkwANqc1yea6ji0YaNxAl6BkhdIBwCDPzaYmmqEoBS2O
TvHWsU/1NHgCUdOaq7wmRrLOQwkwbpbHxfw657lH2SPFuE6xvb6Y9zyarMkIY+AroVNxJtg+X81I
41iBlhTH3JycfWQyEBKik8HngqeeZQzKbrISJdAFRxNwJxKP6EPuDYmt3TV21RzTJk/2RtMmDzmw
TP2WqtP9YDdsM4FK5XOTG6k/lIbpJ6OKfkejrQI9bjK/IPXwMjSWu+NJP3m6EDhJUf4om+RP1/J0
1w9uu1FUID/GgsR+5VoiUC1Q7pUjqsGoEhEvy3XuawiZPE3vj2bUjB7nFfHqvKMrael5Fy52CW4M
jArg2B25E79oR0Iw/8uPef89bQ+gAty04sGkxRZTQCtu+MK0L0ScCJOOhLi5qrvgkj2a4/dauY8A
SMiUr3yYFf6lcD+pVrGtzf861dkCxS2NV1RiSfFOxUtmetALYJVGEN+jx8zYIyrLWDD1K4/BohRA
EoDBE+W+i2aaPisikfWEH6cMQ2i+Vu5Y61nOyl1deg9mNmqU+ECZezFQCjjYWB9aix/rfAPYSlds
i9tZiXFaJyKk7ZqmgpgtsfmROi+se3Odlbd/aaMINA7j1qaBGRDp7aesrFHoq4ujlXwyh53hT8Ou
SlfArJb0G4VXdGuh2QdRrGTTXJrFYFfBIkryqZvuIzCepsXXLH4eujVS6nk/5KuEABD03XgWMc0p
abfZ6gY3mQvzOeeoizgY1Oe4v6vHX0Wzz63vK/Zt/uUX4oB7gVoIErgX4ItiShgANqDNWdR0nt2X
OuoJ3Kr2+G2llw2YY6AWkMgmzul2MEgdaIT0u7wfbMBOKdneVYjmAUA/2ZI+p3e20WZbZpHMR+91
5iu0RPqqd+zysxDN+KLZU7xJU9d5qi3BP6u1eAYmGAOPT/PTGrP2Oc8S55nbdhrALR4Og4ZUaWLV
HFweBSmCNnb7X1WSNj5XRbQb7ahGd3pXeFU58edc7+u1WPlSv+ZYHB7fjD4OJGvpPJq+Js5ojPTI
Jt8Suzx5SlqPG68r53BxDOdSpFsy9NTp9cqAFOJb+T5yg+vfv7zo59+XbkkNkqMidjB1V0+HLkzz
w9CvmJKVfSJSg0VbAKyk7rGCXr0jE4osXteDpunbzeuYXQoMlqnzqLgcyIqGAX91iONjAz5xgKaX
u6FZecsu3XB95qXGS4bbPo9B4KhO8vRj1yRmSVslpHD/XOe3UIft9UUsbBUK7hi6xeeB0yCPo6hm
pDJdMyKgXRnAb7l30y9Ov8/btZjl0pRgJSdyJC9cMxTS8dyMwkz5jgDGV9yj7haB7SbwJb7rxcrG
XRrJc3GzDp5snE7iQXdjiFONb3kaRnQ35m+gEE+NccUFuNRmjF4i4JvxwhbweiIhgLPHIjW07D1m
rBz+1LQrF+ZSC2YReBjnafHLZ8WOqVH0BtdAe+07sblpaLq7rgUrEuS2rolkaZ2/S0jegMPTrz28
S5uEcBgTVejyvRyq15oqUTgfMPAe29uWWZ9BJL9XijV+4MtTJxjmNXH08CGQs5SexjK11GlijRYW
Nt9HebNTqvK3FolND4JTUbcrd2dxVWALRiMU+rMv5kamchjzscaqcqW7A8mtR7jqqeqv62dzeXPm
3nX0qwLoDJAE8tCIZQgwOFBbDSs63Kei/1w7VYY3cPrVR8hhT9MXQtccmcuNnMeu/8bm0vWxY55O
LkfMLNI/HI8kIBxVcIOU/YG6a1nHy/VBFvBm31Fq5lrh+VWNnVpTRRqVRx3N+fZ4FMqrgUZJAP0d
UvdBux3eFhxNaMrFqLGxgPBcuuaUYMOLY1ohW6slT2mzhgN6eZtmEeh0ByQwEsMX80RTBtZxh5XH
XkwdRmZTZdvwlNxsFSBl5qRF5xDiW9k5S6ukSDC0WRyrQxo/YKuuq93iIk4+Lz89NY3LIVHweevH
g8t/Xv/65bODH//u62MCck78nx86TTSlVVuQKsV1A3pQp8g9sJFUXhEpD6jjr2zVkjqD0RsGGniY
8JkldTaRpkmUnkJakaKquWdV7DUqMnOpr+Dxvr60ZWEAu0ZvpAMrJOW1zIQbdVZl5ZGLQ5a9WEig
xy5gFETl1WSVoXJ2ZWSfGbbhf9LmYzx56BQ4IESxIa0HEBqNJi9Wgoa8EXGM7S8if4vV2uvyH9eX
uHRlgcEz5/Dnw5MLnBrtgTbXIy4wOdhXu0PV5l5kKn4z7JNhl9trYfaloZ0hEf+XxpHjqjHSnUkb
I4SG8NiV8WGAu4J68fVFrQiR38AmrppWGSCE1uq9GaeHXtEeRTStDW6/I9TIRwaXER4DQI8R7Eja
WLI4j7XM4UdgIwIlL0/orhzBklEkNuBmh2jsnzRWkI1o1be0Y7lvRvZRpWkW9EZHPI1z5QDwGBrk
nHxBdZAFRhungQL+o/subl+crFjr41kgQkXkfPKb5/t8omaanteWliM4Rx/EjrfKq9vQ+0hory6C
rcrofF6NnmsOe6CtPKQRgPmmtez9kkE6/QnzvTv5CaMbsTpJsW3q9KYod0YUr3hyawIki2d1yJvS
eY3tV8vxBFv5/JJ+neZqJLuAAbK8KZHgPRaCB9b0WOafW8i5rsSLazjJR81/P9mkKiUYxVAhJM39
0fbp2qjE2iIk3U2KsqizeREm8dMpGHNfv53vAQYFyC8YpMIDDWjX8yVgqMtudKUVR8TTPqiPRv5S
uy+RuUabeblViGsA2TPzxiGAk/0qVW9opyB8PxbEx+gyILGvH8XlVp1/X7oyGOxu6MDxfd3yJrJ1
h43Lb36jIQINvnj/UX4EZ8X5Vg1WypniRsmRNk5QN65Hbx8+hCeN0AOcCsjKINQ9l5DbpUpNwZOj
IPfoUOQ8YPnN/W7nIqRr18UKwzhDnhy7FtDjPrM28e3N9+ciJBdzBJtPY1Cswq6BXQ5I4uD6US+p
0skuyfmGIkEWvrCz5Ghm/8UoALhrbNpLunQqQHKXBme0KzfGAsbk1S7/66rKV9dGe9ZkSEUMIkqM
kWeQ0QpfHXeZcWeuWY8FUq75IHDlwMiFkFa+c2M60lIRCkU9pkNEgc53thf2Y8oPbfSSowzXGAfd
/d7SP639W3H/8GRP2y2r6psjt/PfId1N1+jqiGsRPU560OpbjJ/aa+0zS9vpIPkPEDk4LhecLkrU
9WPZpMmR9IFh77roS7UWta+JkK6/U3WdwxhN8KL4anxomz36s65r9rwR574KcnUnq5h/wsl7ElGz
roCdlhwT55sGfga+d4Rv344aeC5FOg68BlqMSQXsVbSp+71QP3DcSCcjJMPcwCUFDXBQxjRmyAcW
6kGkm5Lv6rUOwyUTcCpCOgsjJU1XZzo0u/FQryV8f/0gFr/voK6AjD+Buy+9irWiMQFcaAq33lNU
v17zThYP+uT70u93DUwndRTfb92nOAep8BNA4sc16rBFjT2RIqkTRz06qTAefbSyrZ7eg8JLJ8fr
G7W2EEmX+hGlzip3cBDfCCgtie+iVbFfETI/GBfX4mQd0rPYE8xwNqCZP/aUb0WjeqxUPGL9aM1N
6xyRq8mKz9eXtXb+0itpDVQDRDZ2bhi3kQMy7+Dfvi89kZ0BLEF7mL9v+MQAXPDKK7/y+2UoEiXh
IJF28P2q8Oo/2doE7NrnpQfSaFKnqlIcCHqWxTf75z9tjiU9jTprDAJbS49Nc2eJbbcWeVzqLDJO
uv2eGp1BR6XLTWnnAuE8U0GBU1JvYvmPEcl+Q/T7ymBr8eflVkEYagkOXN55fEoSZmTNGI9Vq4Z8
+Brlbzkgb67v1uUlPxcw/4CTN6NINFJOCQSQcdfbXQDkd7VhwUeEoMoPVD+039nykZA0n+zGVcPR
5IGYGn9SPpv1ipDlrforRNoqZhiVlRZUC9360EyfcMevL2Ll+3J7SsptpZ0i1A5qu/N44JRrPVaL
AkC4qiPTuYBMb9mdpSFNqIXM/JIkvzJEbddXsHjWKEmiLIGOtIt2asvRhVEDNzKkCWgMSUTtHQgJ
QYYF0trtdVGLa5kL34AidNyL4qfoe4BmKzgM066DJgK83Bod9poEycaioVSPJ0GQaVfLLzQtvlha
tlbC1RaFAP0JeWF0b1/0phpq3zOlcbBjdgp0wBTFL6o+CFG/KGCjdbTJ9OOq/gN45tKjNNl3drFH
O6tXY1LBFrfjoAKCeM71Y0pnBqmQ7KaetJ3aDp0eWoYvvipaWGsh2shuPzmM9KNOSlBnvIDUU8fR
6VowmoSpQfM9Gaw8EKVzOzc7lgKwPHAMYwAMk1PnZoe5PfDzaxVjw5gzi59RbfzAbT0VIO0VKUE/
hEqNFjrpQzLcf+Sunn5esmgVuIZZNQJ3eYq8ngbF6wcO4WR7JFuGSoTVFSo+rzj7Dkzs6sr3l94w
1HdVcL4AnNiQc8JtOXCWt5jaLk2/Ebva/eRqD/rtkQIO+USKtEmRQFOizg1YZJGiYTAJ/ru+SwuJ
Toxb6ahTImRDY7ecaqaKlaLcmqhhkr9a2hdusx0F2Kr+pCfFwzw9azVR0GWDX0yfuv5mJ2me9QKj
mwHQMAMQG+cqXDRTWVFBppAQHiQxD1aCiNktPXdb8X0YHeDoOxiBkVGR0MBalJk2TSEbCvA/YQKx
8i2FtV8H1Ga3na7yg2WM3UotfkkzYK61uT6uolAuuZYcHat1q8Ef6DnYU8EtMj1aNVp7isZq79DJ
1K40SC3JQ5eaikLPDBspa2IyMmpUcY1XVbN3eUP2NT9k9jaNVnZzyZKfypF0ESD0uVWMYl5X9G1i
1b4qxq/X1XHpwIDLhWcU53YJGChYZIMWapwAFlrsLJo+WmqUe2Y3PIIz8R6MfbeHgTN21V+B896e
+G4Z1VJKVAjk9TeruytsEZTjc2f2H7ClKOlYWJWFN1CVrZGuRKIHZGGoo2MSDc3qVATXt27pdFyU
lTH3DjAU1Zj/frISYxpLOKIjQrEEYLjljoKb4rqEBd8HxRtkqPF0AjNNnsFKyiSJrWnW6770wXdV
gv0wZT//SYj8qgFZqXJSCiFFrw3gRzQ3Ze6g+1JfQ8ZaXg2iD5gGlK7lGmlqDxHL57DAbfa18jtq
7qv++fpaFo4ELzPSYTOsK1grJf+KAR8tcRQGvlTzW+z+yT4QRqG/hLz3mYBOQL74hdZMlaLoEzD4
H6v6G0ivGbWAGvT5+jIWdgruEiYWQBEyP3eS7nZCaMWoKFOY1B5rPgHx2Lp5oAxoi2D31MFsj2EV
OeteV7E1ok1uCo2h3CR5/9gM0UZU7NvtCwGyFx459LGhQ17ymEqtMgk4tdRwUh7VqfadKfWrcqUn
duHQgamKbmxk8dB3IfNpFAOfjGbCmxYVT+r4lP35wBrA7fyOSTXjg51fc1txWUxJimte0q1SdUDC
d18Aeb1i65fOfB7ltXEw6GKSm1TG3kGlve2hWp2+G5Vuy8rmW0LZSkFnyf2wTaD5Y5oQXNZohT5f
jlMRVtk8hv113ciLdGX0jSw5oCV1y2qj8ZqU7nmsHexyeuBV8avS3RpAFfGX67u68O7gZ0ADsaOI
HOUne7DpiP7jdAqzbtj2GX1SrPxrm9qvRkSR4RpXFHFh2h28nu/AicB6BeeKdIodUP8iIDNOIeYo
9e0EPLPfbeV2YGRw1YCKoduMLprPB1vJvlUtqFGKyOzRLeKAw+v6yhecB0QQ84AYzLqKytf5AcQV
qVRl/iUxAFMq0JWPkQs0c+Y7a8wHC8N2WDQYKN4BCTEGNevcyQs1WhhKArHCFOp20T7SmL0yZYgL
5H9austs4BlkimHfqZVZ+01kk6BVnA+EvLj4CKnRsw7Mc9mW2VFWOnmrTeFQ041BymNjODdPD8yc
rX9FSA8x71POa8OYQqQEPHt4NF0lqGLmp/Fam8iSqZnDD8xFAw0P/QrnG0onFxykWjaFruHHg5et
DV0vfX9mdHu/GJdQZKwH74IDUuWw97v4yVFX/OT5+ZO88xkTE8QEmB4ACJb0rrgpYuROT8ZQy0q0
vH9PMnUjtC95HIM58bPWHW/X9BnUF/v0btmkO6dPDnV5VI3hve68bn0lfr39+/MUMQwIyhbaO9Tf
iXq3wkSKnDVj2OxjUJzRp0l/Suj2upCFI4F26XhhTIDpIYF6fuQI4gZHdKMVuiCzek6rl498Hndz
furh7Ml7ZMatDaJsK+T5d24dEnQrXxewcOb4/X8FzH8/2SS0ioE8k0MATMGu0iusogtc8qxbHXi5
hd/pcXBd4uKOWZgemH0LTBLo5xIpI/2oJuBzqQB+Fu/yled+4aFEjg7Qjdp86xFnnn++6buK11Xj
hAV4PHBPjjz9wAJOJUhbxrqys2urdkI+/WboU0+MtSaatTVIAWubxHqNRThhG200baNWQb1yN5Yl
YLQGyAr4R0YDNCLDKtBQ7IS0vkNqtmAPenT7Q4aD+Cti/gknmqWAHmyskXlDmt/1cmW2hib7zl9u
16ZTKVK8aGUEfLUTFpKoeyfb6WsFw1ldJJsIOAId0Izo1kUBV/q+axccIzWZE1r0h43x0mFXJj/M
t2q6vYUDjdxopEaiYu60lqeRNd6C6YwXTjhlb7Xyxy1vT0qcfX++lifHUYpWs2FvHaDYdn6vbmr0
G0Xm73KNpnh5w/6uQzr2ph50jBljHb0GcJM9SHlNto1+YkDz+sEv+ElYz4yTB2IrzNRLhhd8a8qI
hI8dKtbPTMF08Cdm+ulHtOtEiGSrRNTq3CQRoM8b8kpzfe9E7Y/r65j341LB/q5DenTTUVcTowdD
D8KwN9Gxbcy7EU2Yw/66nCWzi9cQOCqY3kXriyRnKOKM4MxJqBRATwjAhHz9+wvrAHstcl6ANYBH
KQcoYnITbRg7QLi7Oys/tL+d+PYVoDSJESHMb8ALkkMT3awBnW7YVthmd/WvJFlRqKUF6EgbE/wf
hGlyO7sNNkNedxZewhJTf6nwafVg3A5iCop6lJDmHIELr0fSWrtHiGcOqR7Wgz8antsdbj0FpJ/B
nGej1xxRjBw9TLYVF3aC9DQQeDHuHG0Kne1iukbscnnJIQaMGGj8B146XvJzY0IwhFhUGgj6xgGj
Z8rWdo659tCwna6+XF/Q5TU/lySZLdrYKisqSFKGL664y9HLqKHfKLt9POxczqwdp+bRTpW8yFw9
1OzeN41Prci8sgG0OQ+q6qG5fUAQw7MYFYKbDeSWi5kT4gKlIWOOHjpODC2gnhU/do7m6dNKrujy
2p8JklMsxVhmRJ0FRUTfDO33Cr0i109oSRdQzp8ZeOdhRFmle6BAgN0IQNllLoLJZKmnp/3PsmHb
pGM/9an/dl3ewormuYb3GRpYM1nFFRFHXasNQ+j0zu/Mhqlx1vhRF0Xg1ceIAZqdLgJjsEmadZqZ
4NK0PtOtSVfO5NLSwISBtngOfOCkyoyGTVmXOo3xeeeVtQ8VfcxuZ5Y5lyB5LZbT5kMeGUMYMea1
zZdxzblb2iF7JlEAF7KKfhHJB1YpcRJD52OYJqNfNrbXxcbtpgwVm78iJCc4j4k9oFN9DA14js0U
9MgPZv2Kk7qQ+EHqAZj+NvKDKk5cuvdxMRp610KbuvpgRD43PC52dryLFR/X0Ro3rR3Ya0WOhd1D
fU1F5hYOpQ1f6dzYxF2Vs6ppkOrWwZxQt5iruH3zIAGJdJS9keKRL0lkjrXWGgV6bOKfhHKMuAYd
212/iAv5I+C+IXlL4E0g/0kk7yjLwNXRdqjVlOUjEOu3DPPnKrc9NTvE7WNc3GVdfiiLmx1ZSEW9
A+l7tIVf8CMj0QvgOR1J9pq5Pp26X70wNyo3v4P05eY0OEShVwkeOSpEyIafn5OeWLmmtgWSru6e
d3967UmhX69v4pIqnIqQbmrKSrSftwL51kYJWD8+ArpvRRcWRaDGhSwFIC6RaDtfhVByTTAlQW4z
7WKvK5onXe1XZMz3/dyLxU5ZJoDf0VEC5H/psgIDyJiGGstQencL+O1PuSC+nXffM4DmA+e185L6
dhYDyETxAGkRdHRfXF2mpAjzOU7HaGLPQoby9/WjWTDTUCYkjgx45wglJBtX2KQDrE40hkXyqArm
DZjd65KbK+7wltH3ghgWhNwIxc8Pp48GwuoYKb1sUoK0mvx8LVBaOP4zCdLRjPWkpJ0GCTgR8tau
QXTM/7l08jPNOlqbZ2485MDOF1Cid1uvLKUJqSXuihz8rKlWeLwZn0SqP5FY2B7TTA883iuJnqV1
YUAHuVA089sIzs8Fi4FWBW15CxcKAFQ08vvbe5PQB4GAArgBMzysnEoyIns025G2oQLKJqt+GJXd
0ANua3Ndz5beIMgBVBtgnYF9J+fAC1VBU4QCOQbmm9tiq9b2o6rsqwYg/dNea2jAON/FZMIMzwrk
yXw6F6cHvw0P7UwcJjtvqFdNSmywNuTJiwLku6y9G1t0tmW3N0dhL08ESW/FaADQzHWyNgRLTOrP
QGaZWCudLGkExkHxP2BVXLbOoDyUOGmZ9WGevSoMrWwrd3VpswDFBlQ9uDyYeJIMaaa3Q1wylPhE
TrYNbKnW2gcjJsGUrXiICz41sDBQBDIJSnGY4z7X7RiYb32e8y7s689T3G9Y+SNWULyI4m1Svl1X
vyUzhyAEvbiIfi+510wzt03eQPt06uzB11j4eVr8VlR1xV1YeCJQuvgrR9KAqe60vjXTNkz+s+P6
sfplfG/64lH8WnHplrQAiTpgpIPUG867ZFGbIs0zoxyakHVB45lrs/VL24WJN0zP4rUDK6FU4+lZ
kne8rtuwHbNwwMhIJKrPDllD9VhaBbo6oGYzNDXyNucaYKNRQe8BVRpOjAZ/Ym2tfXnJbCOpCXZo
KDMKrJIum0WSaX0StSD1C4v0P7N7hQOvtQ8lRhbS7w7fXleypasDVUadHOlNDNxLyyGKUXHAH7Zh
VKcep29V+SufUDheSxcs4KG5iKn/Cpr39SSOd3vUtvV6FpQ/GXUamHx4AIXk3rDLF2G0nho3n0xW
bHMM8vpm9jsFniAOeUUHF8ro+Bk28uoIVOdJUulxqtWSTI2Kx4nrYCRpmsc+4ajiqn5l2WhGb4Im
z19VlT3UHXc9tI3uE2I8f2DPYatQDIELcxGYl73mVkWLC6e3ppdne9IdHQc47ms4EO+PhPyIAA8U
fQlo3UI+VtKlzgb5oBLBgli9A44Sfl+Mw3PZdxgSAt+2OtpBnppBwl9JE/8cQGhdWLmDVAf3K5X8
AlBqoBfDU0tQ0tTYrjSyT06ubWp1beB26eqi7wdIKSaYfhBBnOtGy2OU3BNsSGbvC/HAMChJ2O2N
ZWAgAYvTXHyC4yC3ziCL61po2hxDU33k2k77cf1QF+wC0kYo26CpDGyZsr9YUD1uzVIfwqSovfLV
Gm9vMkbACPOGRxQtmrYzb+LJBZp6qkcWx+8vWOIL5MPQMnl9CQumxzTmmu+MI3w59ww+v7hURT+A
78PwHSBSjOLYjL8M65mqP6Pxnogv1wUu7tmJwNk4nSwpLguXkQgxvlAelFr3SP7tIwKQ1IXhwbnL
1g01TnAfxeoQWuamcoPhA4qLKBRdzfB00cHkSAsQZmWNg2t3Yey43hPRX6i24kwvOByQAM0FQADi
alW6GrHekMIRahcaVfpNmdxtMzWJ56IxkhU1OKIsur++ZQsPwqnA99zCyZmYZsKapNK60MlA3DZs
gRbql8kXtbk9hD+TI9mmoWBOXWWQw4j7qI7krqLtM3Wr7b8tR3JuKq3XOe8nnBDgaFv9ya6eefc2
rEFULmkygFfREQVkZ3QISZdTt4Hu2NbwQLvEm6yHqF55MhYsJGZobJTl5/ZFwAed35Ri6lOg1bZD
aI6dV+toYUHrR/12fa+WFoE2tpmRFH4U+FjPhdjm+P+vIwe0Sc0+F2vcFEsCkNJDPhr+DWCdpFW4
tKzUrK/6sKVwL+s1EvW1z0sOZkWMNi2mug/FEEyOz9Y8zKW7ePrzpbuoJuizm3p8n5jbvvEivtO0
u7Lc9Gsl5xVBMpUQCJZtLQVOYWjUQZX9P9K+rLlxI8v6rzj8jh7sy8R0PwBcRJESKZVUVfILQqWS
seeCBDKB/PXfgeyvLYEMYdwT4ahwiSXmfvPmveeeE9fhXTQmtYcI6MIr83JDqL2J8Lg9TxGQsPOM
MKfq5HsyjtwiyfwxroJ7U9fx0C9sr0t7OJiUFCcWz+js7aSogZ8XA1ZfP0GWIjQP0I79fAdPKzBz
ePC++HcT84lD1QI0s0KpTloUW/C4Dh040ZKW7mt28P0CDPXrzxu8ZC3fNzizYi1xLVFpNOjL56be
q+JA+VO9dAlcnjkALkF3AZL6OdjIGAMXWFlTnQzQRY0oX3LzSZxmSX/h4vmZNEP+bGZ2fpDjTmtg
gbHt6EoLdxsZS9HIi+uDOg/Eo8BOcsaA1QB4P7QZDABvTbWvpOQ3UafqJLVbsg8GSDo2vSmvAjFG
V3k1egt326V5hPOP0CTQ2ef8St5YIb4/oKqSpl8s89oZVnKpcHOpiZlHIOgkmBKhCYs+jVW2sqIv
EUolPt91lxbqDc0IQKN9jjP3B078RthIIkBgatWbC67spfzBJAkIfcCJwfAMwhGmakyZ7kErCYSe
x2PRfSX9YaxfRq+Mqf/shiQOiiVw1bS95ocXuV7I+yJjeY4H56479KEzWKfeeoI2+5pZasPsfURW
aWslE33u57N4aamgCGdCdR5/nsUpqZOPfm1r89SBrjfB7VffDr4rj5oZxsKCvalwnI0NIRZc34BO
B/P6LZA0ICs0IO0TynEjxLEw75Be2CCUnXjtqrN0AmK42FEibhHMNsxNYF77xpVWa9KksWv9YOrQ
kRezR7VSteNcrj+fC+vSyUTRDeYD1GNTWuXj3R+yaCStg9Io7W7TLkhoah2d3k/wTAeD18Ettqit
hScMOuVnz91V/A7GInEHuCHOnZQ7OEArVi+FyO2p2bN582HyEKQEx/j80SYCklZhjWogRA3c5hAV
YQx9M9NQdw39YZDyDpoEHEoGTXAYIJ9Kf+i8AZRYxky329SJrvuexUabrcPyqPryLhRWkgm14KRf
Xl5M3wS7QKnsPForKpJKYmF5efk1CvN41Ldmd685BLfxmGYhQnfpOhp+b7yNSw6Nc83IKR9yPP7J
yrbadVv7iRcMoOtOY2QF7vzy7vP1vbDXpxKLKQ8wkQ++1R6/8+rTNlRD2qDWQgox3o/Uzg4Zcfja
J+MSguLCMUZ8BWVGkyt8gX0yk4bXCiwZMwQ7VKIZN0Mpx2tvlCKBXrx4CKue3bdGZOw+H+TFlt/4
yFF0BW9m2uPvBunZlWeVyOmcVAjyHt9cWeOtGG9Jm20UeIV1u3Cqz8ww4vKINgJchboAWK1p0t+1
B6mtEgSSTXcqwr097n//fDRnrgW+HYp7075HBgpH6+O3j9pwlVlZyN9QD7oefZXHwAP3iafT4grk
60tyKGdbZNbe/OZS3BAqUt1JgZZhANVmTEwgIBANXJi2M6dzamjKTCH6BZTCnMZtAoZWnRr6k8Wl
nwg/C/fIJjpxaBSPtoQUE+Z7CRd1cTInaimU0CBjNM9J0ajuG8d3u5M1HIRrxUa51/RR/O0HzjS0
d81MO/TdjoAH00l7QDMO8VamW8X58PT5rriwSkga4nRNYSBsjtkeF75TQ8FKt6dA5197zet7wrSV
OFFqff+8pQtThhIwG0hkPDkRrp+W8d1YwsYHtrIgaCn1n0EBc4Tsyy5V9VrW/RIN24VRuSihAroP
7hFA77NRkUJbQcY9jvq/O9pDj2dnBg+fD2ehiXlcA/WrAUSp0YRlXIssi7l1q5bqiy+2YSNB5OPg
TvGmj1PWIJ+aFzxlJ1EECrGZRsKJqevbJtXBwiG6sDowCWBGRm4ShczzfQBl3jHqKGuRPF7rcOfp
KyGvhvrH55N24agCnIBq6QmKDsd5tgealCEg6JftKZKN18S0s4ar3uA2BIfwyKFdXl/5vS4WgCRn
dtybMseoMcfoQszmrFWrMmvDtG0KXESTQAY7DujJ9DdMpSvb2Gd/u+5hag4ZMACmQqT751FyD/vC
7VRKT4N29q54qpulwMR51uHt0p1oK5GKR6B55l2lY9MXTobVquU16l5YumfBMbBggI4uElbd96o4
pnzXLMk8X7ihUCEOpxMbBId4HjbSfa1Gw6btCVo+1a40Ap1AHm/pzXP+XgBRCGwSEvJTKSfctI/7
ngfNMChf01PWdw+1ZX+TtpVIJ1ulEJ0BXqha5T1bWdwbkyg3F97854fOBtoNZD+Iunl4H89sh5WC
6m4wVXPKSrmqzAwkKWb895n2Uc79rpW5+XCdhkLwSzeniJiPCoHEVC9JUk0d/eDrzpqYWY/c88EX
pqzm5De/j/S+R6ofhDlbt7/ps99Yfgr+NsRp1uAs3pczxwZBtN2coBQVWUFsWEvg3fP9h1mD/cC2
QM2yOTeIOmJchB1aoL+3+3rBTCx9+az7ZReSsBrx5ZW9H62VTO8/N37nJvZj52eHFvJJA3iFsR5G
eM0fRv+qKa9cdvV5Ixd3r48IXIjqd0AdZx5D5kdG5gmnOZXBddYexnzvewvoiAvzNAWmUbxiTpDw
cBrnu4tckIhUfpk3JxPscLEs15+P4PLXIyEOrBTAUnPIeVtS13eMqjkN1qq1g1jnS3Gp81sIdiX4
q4WpB+8G0NhSAjLZNKfa9jdDDdPS5FesDLaWnx7GsVlY90sDAmoa2Tzg5+Hhz6xZXvQ+FcjfnToK
TUunSior+XzKzpPhMJKIg08PbchenLnAZkpDVQ4DRlSl+yEqvme6OaReDw5dc2904Ev3661r9de5
ZawtPSQDpzeF3y28Ci9ctB+6MZtYJyAiopXZnLQnq6QohiNgt2tBu20AFRbULLwWrX5aGPuFY4VG
USsLJwlcLGdcDCAODQ0hm5Mng9MQ1Ve5KA6Qkdq04H0cdbMG3fbNkI+xBRVuR+ikGkok4UsoDpqJ
2VZrjoLv+PNOXTiFFlwA6FV7QP6f3SF9Hwlf22Z9ssYWyJQTZJpWNVvK4F4w8GhlUoT1rImbebax
uoAaagyCGpiuwxhCn+uYl/c58RPWVnGn7tvq6+fDutggnligvpqqrOdYEtQvGbqRZXNqyTGQIs7H
DUeisshvWjeIBTMRGqn+vkEDebaDELILboezciPDoFqWHcyBw6/6ej1aGQrlF+ItF5frrzbmtRMZ
xWuu8zGuHPHIMEcLxW+FXpIfudDKJN8D6CyKKKYI1EezE2qEsf0mIKeMfBv4t6p5rOzHzxfogqn5
0MTsABbaDSpLedBKMK9e7Wj7+bcvDWD6/J3d7HCYUrPFAHL74AMp7XrPRtkv2LILx/nDEGa3C5V2
aTkcjXTWt85stk5TgaRsTLIlntClhmanh7dtO+COIyevj3NnlQGHWe0aZ2n7Tqs688I+jGd2IbuF
7+iKoBlf90lV/QzqJmZeHqf5BvmDdVD/CDiCocRNQsW3xK9jv9kSlSaaHqPeSGp4v+bBbHTsGweu
61VJn/BaS5QM4iiqrsZKrUObxwO4TsnObjZ20T1Aw2KjozXE5uLIfgXzSkyqb7UYIS9HEKNb8cBa
ZZDdLqEIEXo/Tfm1gtpsVd6P5o8BkZqO2oCEPEb5jWkt3b4X9iiOGkI1EwYB0JDZLirkYKd1Q9gE
0vBtuhZeuTDnl1uYlJlsBAHwXvm4T6k3EuZ7FTvZ1pCoEEWWS0jeCycBY/irhZmrmKFgfqRBwU7U
epDpthi+ecb688O2NIiZteg7CXnutmYnK/xh24eWrD7//gvb/8MQpvbfHWbZtSYzK3y/Mm9qBdDx
btSbrFs4zdPunu3+D63MFtv0vX5wbSxF4Ph7ROriLN3CF4p9tjEMtY76H5+P6uKsAWsAklAHwo5z
Yo7RdvBqyxjDG/hQBnG3BIFb+v7Z1upGs0PVLcXm9b679Q9aLfiKF1dlosicOGHw/JxZP6fu9cBb
G/MFolna3xf215oj2bAE5l9qZ2b8XAV/sUgttAODUAT9lvf7NLzVSxKiF9ffB2kGzjk8oXkayChF
BcIdn50qP0b2R+grYsWs/GbQRC+VDV88lO/amu1oqymcKKOYu3QMN6zRq15WOynCv+/bTeSZ/x7S
bEsTzZqwsDEkI92GzIsHsurKJZbpS2PBfE0vhj8q7z6ezola0RRuxE4haVcygvBn10Hg9W+THiBU
BdAqeG6ntC9o8j42I0uWhm5V8BOWKK76Y5jfudF1OwaJuxQvvbTjpuQyAJPI5JzRXQZ+6lSpV/PT
GDpZbDvVjgB0UMpoB5nZv/8OAYIOKoZQL53yN7PdjZ/nrOAEw0IRMVupZg2ieQd02voYFgtcOpcs
Asoi8fjywG17xms0+iWXblbxU9g9mrhvPWfzuUmbOjs3oe8bmG1rnZe2odOSgzjJWIVyb5VPrrnx
+Ctztv+3lmY7G8Lv1ExNTJv3pVIrFMdndJP2Oz08/AftQMlwqoqemL9mRpSncmyyMeenzEGSulPm
VVGnK0gBIlmM/LzOF9q7uPUC1F0hwg3fe+4PGH5em1RiXLnzQswXy6SI5/2wspfPh3Vm68CgBz5D
+BuAgYNcYD59HQo9PM7qk7bCQwA7ZyKIntZfVNpv89rYl84SJ7b19jL5sDnQJt4TCMmiuBXZ9pmX
UIf9qBnGd7JL8KparW8lVDjuFfWDZstl5q+NmmRJ3qdkl44BJNbHln4Lm1TuVakg5dXr6Bp0/8XG
bTK9knBXE1KBBsyJ6nJj67EDdFvi00gm/kCClSvqb1WmunWU+waYtUIZl4XhrEyntL9IFmRroUUH
fu5WraWr+HXI8cwOUsOO+2G0oF0s/Vh3OTkgIWms7aLob7uyCZ5qBOnXJfWOY9fZSY6NzqqNgJgy
An5xW3+hw8FS1X1Lg923fK1zfxdCIKS+N3ZGre58w94V0q7XTh7oNdMSiG/LZHGA6pqkt70mKUxW
xxonb1Xl6G9UmlDJswNwgrbi3mTDaynbPk4bwZOSjWZs2wgM5Q3A1yDkc7YlBDgTqdWjYxjdyuAO
sO6RYBshdY+RZXZSdK2XcKRXtnaZPVRE+5vC0CHIZ0W4Yn2qEtPKXoOuHlZ8JPXaoB2JWeMYwCjl
adwVabsxZFHE9oAPvN4oVyIfweHhtE7MGET9Bh/gfmpGr9BvIzFvRncD2sYUYn9uvlMlfKo2S92V
UzmQJkj7Pkbpx7hlqm43pjvmcW4XdgLlhSIxpcy3Bi88CInq+oqBGz52PIyw9OH5V35drwi6/B2s
qvl13wCE2vZRvykcxziiygQv5DTUKGsoyjw2Cn/Yiqhr1+bgy30kcoYj5jtxWWr3qhxbsUZyC+By
WpfFSXDnZRw88wlQwQ4SKaVKckVYPCDSsfQMOLOcE1v8xBA9lfRO5csfbzcNyrlUWhLvVdEevIHH
dh7dMfkkPP8ACHZcUuOO+c4+KG9ZsK11s+3S7n7kW9PUKxuZSXgUceOX2AHpTQO8dylUwvF2I7nC
VgIyd6xWCtzqlW/G4YCSy5/KMmPlDomGmSHXTGbrPqwRCL/JqttMeTB0deymDxkANyk/2rkXu2Jb
QPSUud69NYiFKTizfNMMTNjbEIWTiArPZsBzKzcLpCKnocXVcU+9FfDK4m/D4GatzLyImgx+24+Y
5z5IwRHAYvBErISx4NqfuUQfW5lnTBjRym8MjKXiCUqMJf+augt3+cJ0vdVvvnsTOZ2n/ECjCf67
FcYVPRj9yg4X7vOlRuyPuzIMKurV40BOdQpGsY1VHOs28c3/42zNLgbdEJFHqicnAwiPMnFpbCxS
KiytyGzdedT0YIpGXVnZmu66cg2S4L5jcclCZx36QsaIAAzAUpkNgq4GEAwdTDJFfdgahXXPvGpe
rDz8Hg1B+YeP/l8vw39nr/T0xw0o/vU/+PsLZWNbZHk3++u/fnslbUH+Z/qdf/+bj7/xr5vipaWC
/t7N/9WHX8IX/9nw6rl7/vCXNemKbrzrX9vx/lX0dffWALo4/cv/7Ye/vL59y8PIXv/56wvtSTd9
W1ZQ8uufH+1+/vNXBEzeuSPT9//54e1zg99LaPv6/MvP1/qXL3179nuvz6KbvsL8B2iHQBZkmZMi
qItvVK9vn9juP0A7CBLWiawiBGXJr78Q2nb5P391wn8g3eZMNCxQ1XbgZ/z6i6D920fOP5DRQmE2
Xilweabnw/8f/4cl+mvJfiE9cnMF6QR6Mxmjv3wZeEzoGnDjE5wGNWaeOSu49CrLz+ATZKfSECNC
sUOdAPLQ4ipUxm3aa3o1ZBK+QNg5cZEpBlwj6+qrxhi7gy/qfJW6kB2J06pVNyy3OfjIujqK0yjA
XWebi/K7szT1W4dDhKVRMI6HOhAas5PcshyCKF2bnQpbG3dOZnbJYFf9pm7tLPH75jsfXOfBBcFu
DtJLn2555hsLoeuPd9zUB8il4tUR4T8s35sE7DuT1XGao+C6rk9G6btH4ELs50ZafIeymwj6R2YF
lCXv8m/v9tafa/dhrT4e/alZLBBwZBj59D/TTnofPcoLcEBktqC4WknhHzsVkCev8e3b0abF1g10
cNCMZQ8FmLjz2JTUsuOI6TCM8yCtik0zkPDOBkqijlWVkbUdtNZCOvd8OwEJgBgdlFwhSAMU+scu
ghVHjD0j9akDFPWgXMnjPBKijX1bjvzKRAx0p7rBu3Ugx7qUAJohNN4mCLhXBPTBNoPq0HmwX5ht
ifJyAd+jaG9Lk+UPblWVtz0iVzdGyYtr368J5Dr5kCa5a7U7OEbRKqqL8roac2u1sF7Tenw4W2Ab
gPYockQo+kFIYfY20WUQMa+jxcllNY6UZI560W5v3ZrRIJpNjqTxs0Ya7ZFGHA4gjRwV2x4bD5lB
SXZTEbvJEU8Z8cZdXqnzgwRSVR+JrEmzYcIFzXaTZ5RegXLR8MiZSXdgA9K3obLFk2XJYkvCNorD
PrKvHO12+7osjWtq0aU66Y/XMhYMDBM2yghA2ASCC/iMs+1iN7A6XiqOmcrY0xjVBpyyqTsFIL9P
LhHewsl98yY+rgnoLEAJBoAf7Ces7scWu8Bq+trw1BHGDIekQrHadU0YEqcW9OmpQfyVVxQaL5dA
xr0LraMBYX2jzIeFIO1MKeht7DjQAPQgj4iSsDmsJ+VDmBksHI65mWeHLhTRhvXcTGQKhZK49czi
pi5FulZVUwE2roohLorIX4H9cV2Xhoy1LuX3sMgW/LGzIwzaJLivAKvimsHyzNzXRo0Zg4Uzj4Gv
iq01yPbatZ18bVfUf7Ioi2I3Gq04o7q4WjgwZwZuYmxC2AXGDbAx0IJ+XBzL67OQup17DAULHpmU
NdBqhJK4LSP1Im3A/UBTGACY6XRJhjoX4Kw91BgD84pKsdxkq5EodYW8M70Ks6Ab/vBwPjg47y3w
tDlmmwcbB1FIhCIBZD+DSJkiyhW33aPpqO6xB5l2Qnjf/9ZZYDPMvaI7BiAUgNYXNvxq1LX/Y2GC
JvM568A0Nw6w3+gG/IaPE2T6deWPVoE7h0bGNzE2PClCIVaWnQ0buBbFNuBWcZO1Rl7EvByzrzJL
S7BuWZF6jGhrLpi4cwvnfOjPLKjUh7yRlcrdY9P437O8uLai8veFMV/YFEARYmfgsodtn2+K0JJl
G2ahfQzasTABPu/6TZoOdEfatDj0WZ0dyiowNsSk7GmomHeVacl3gSTVLs+Nuk8QOup+UlKItYWa
24VNe6l7ExMGjOlE9DInxBCloyPpl84Rh6R7bFXLt6MLaq64aYfAWS9MxoUd6MGLRGE3/oNi2dSb
d56H4XWDTULpHkdPwlYWTMivfeTk+7ARw0vjIWjti7CoYsfIqivcHXLtBkIeYOMfwyIPIS2CWqBN
Fgqyyn2wYcVW1ta70czEVjeIdJhjLpeAwTNd4DdTB/cXUIIJv3B+1WgAjpRnC+vIe6ayuOyNNmn9
jB/oMKBLJPKHMmat0yEqUPQPIB/5GTE4L31vOb93ylfXNu3NVdRUJPaFUT9IS3SPC1M7Pc5mZwsO
MPSnAHaLELac7WVoWFjwktBJwU1ZJsoprVsSVGTjWnW/zWoW7UYUhT3UsrZutdWrB1IVK9BaisST
xSvqJQHOWOjThfsRCGQgF8BNPvGxTZ+/W260qV2DW/ZRaM/bC2F1j4MVsFVa0OALymSL/ZjSYVfb
pU4Co6a/yU7iVjNkuA3N0vlidL1zKGnXPXpIPr24ef4fTdvbKwbhHuA3z6IdA0hxOaktuKNgcONM
10D8pt8ixYZ9L0DE2oA0CMWADd2bkXnPWgZLrv1wZzHdHY0sXwDKnfnm4OODjYaPDGY+KD1MJvTd
lGW+ClOIxVnHiClv7xIw+siUwf2qc7OKx8BuvzgZJnNhpSbLO989iAkDpWuCpx5F8R+bjXqrr1uD
2McMKlg/7B6pN6+XdYJrRKwhWqPuSk28fRux4M6xNd3lb076f9AL8CSAIxiU9sAMzcxDVKkhM4bS
OlahjcircEKR9AjFr0sfEJ66pz9MrtNnhwxgc55+TvpObP92J/AunbAG09sWTJmzTRv0kPBwBlsf
USmQ7ynV9MbSoftSFa51G6SKHthQ32pVFyuFiOAzqlTDhT68OSkflwN9QEEPMFMT6GGeYwuUxcBe
55rHAS6Fsx58kz0108EF/zPsZtoUuL/rqvI3ZNT5rZtz68tAOH2lfZHrFQ4le0qzqkPUS7XdY+X0
YmdI174LOPP23uSYZoWku9byxWNDFN2xeoSMljdmdbGZEnI2XJciCmPAB+nu7bmFIBds2sJkw/U4
23kTun8qxMHWg1LqzCeoieRV1qs/bURNRzhJASu2ufaCOyDVrH1LEAaiGX8u+wClJtMrEBwo3r43
eri8meduC9MegXawv2SF764Hw+AxjZphXXueXmXCVa+tUM4tJN2+t4709vmgwaUmGhDDG0J8xcWI
TEVFkcF8e+kMg+McuQYKBGlUCITEfsHlVueui6MwoHQNJmPV5YjA9qX2dWxNj6Kh8vAwNajj7aOx
qG6lLdfc18ZediW/7kXI4whaDevKVOQ7b7LgxMC9CWwapTsatdWdh0JGbHwLe6vym58dMrD3uPfo
zsBS7fygsK4jNgIEHLH+d91xGykLasYNRBhuctw72wiFpBsxGPRrIA3jB2s6E/H76V3g4O/wRe0W
doRRT66CgiA9kQf8Jq3BWg9vDFsF/lZ4h8Av3YUID9xxROX3DRs3ra7Sa8SEv5mFcTe2ubvNzIxW
iKT0xQv1y/CgSdSspe6s29Ji4bXDaXndBih/9/AwHJoy31RBF1yPdj6sW23zrZ3KYa+VXe8I/JK7
spcqjyM+vpIgr26LEk+4hqQDoKi12nOHi91QuMa3kKhXoqvoVo12iZrKMc13LbiLk9xpnpuqj67h
bRmbvqtkHJZWfgyBhjqg8gXJEdIX45VLPeiXAKM/KRQVlQF5ItVbdOdNN0vDHXnflB1uIASVvgZW
zQE/EcADtXmAH779I9esyYHlrfeltarrFLGrNSTQkFpxVZHtW2BJ/7irfDbYiSE62MxOgxqU4ATn
Jfd2DdIlpyorzK3jVThyHDWXd7lX9U0cTW5hkdt0B6lKb897gLyat0VzOCYSsgzWj7Kq3Bu8s4It
EcMY9zIidoyV41ejshIwQ+w7ltHfnFTe1NIK9ljTLvE8kia44PyNK1BCk5a1WAFanm09d+wemB6G
JOeedwBzNzhQKuhHdgxK2JXNBYkzt6n2b7dRxv0CQDSudUwM4jzUrsturLFCutcNjWtW03odKNe9
LSBHmYzuIH8oyinUogy6yzwDYssDKVaoUtWbsQBjRSCzbmsHNADqJpLG2mlEdMNJdC9lCAWpiA9X
rXIraDQP5ibFTo5NO5M0YW5uPUWozy5AIMVRfd4wSC50fY+gtWvmj6i9w6thLIx8Zfl9mtisdb8J
Xgy/Bwq5P+amO7OKwn0OBs+Ni/wb8knNV0sENkxp+tyAffu+G4LgWfX591Rk1jokbrPNCKQeao46
WdYSdfVmFXMcs0dcQxtEQ9CxgoCvd6ibBIfxWcM433JwnMRCyN+cNrd9ID+ofGlD8LjC9tNdCbhi
Gxu5bJ1VJ51n5SnxCLe3e3RbEwdDNTi4A6+xCcFGqnfNSPPnqoX1M8oK6ltBiZiLDMKtxfMq0Skn
m3Fss0Oacnfry1Q/cuDm1hFEtTdDI9NE9KY4lQBHbka3y1BP12U7GRB2Kz3S7A0LEUvk9wzkEENX
49INXD2uLacpN1kb8m/QMktvU2SP8RwLYF6K0hvWQTfepzYI2JXpsyeWcxjCbshgUhj29Ro5GMTR
HA+3jGhL/pRzB2N+ewO9zV49+v5J9+11XurmJeUFbeMGSYJtU2sWm2Fe3RiWrF8mEqTvjifUzyYb
6M1gFOHRb6jxxe75eC2U7W3aQTg7MxBqZ7ka/ABpJ9a6aNiG9oEfZyOIH5u0ZAmQbDzxy7p7DMJR
xaQGXjjROV5gb6ZsHOzukbGIFLFb1PZV3ghEHksS4AUweNe4cuyvfgOrHjn0wS7MGz3gltXQK0J2
1ui82EYWFVqi1cExLH3djJxuKz6C0C2ssJuzEa2No8W+ukaPCA3RAkxoIbVXou/agz9E35vOZa+s
SxFSC5jdxIRI84n6xT1R9rg1VLNJy1zuw8zJrvyqdjdtrcObDixUu4nX7yqspEpspM3NOlQJLRho
vm3k7qM29Na21YQ3DYoxfF+Ve9l33l04eZsRcnF4lE2xK1FmFkvgEQZbG+ZWNfILpCZjmgIhCqdU
vxZRoG/kWNM/ggnl5Bwhqe9ujbwMkgJLta2lg6e7kyGJlAcQio+yGiyVBvSk8bitV30Via00qZHY
vMxwtxn59zAERwpEbjcqy9TeVFkfN4qaDw3Crduw4+MLgd+3coc6C1albrMo1mEHcepyiiD3ES9W
LLV+uuYgvgFxZ2QIvZjj3kktO4kMjke3KMdr1Kn1EHAA2kGOrQ1oOK9u2sJYN1pCVS1yq1tr6B1w
61R8hzS9AijCNIAIUq/UH4YbwAjD68p3vLXDPeu2Dtzii12Z/jUdexg2W6YbIDDS+9oYur0ddPRY
kxGPdzflyJ1Pp76B+X/0C7c+Dq3OEGMeLfmb5dfi4S0I8ubucZ8Wd9ypmledOojKE9ImRFRZLAwf
CnOem4KfDm88S6E7YNUfUDQwclT0IYwcExdAhC5S49caWpDXmhGxJp7d3lKY5i2eNXQXgBU7cUwe
4k/q97uODdRf2Y6guwgH/FvapxUUPf3oRr7dkLzUOzG4fMcch7SILdoRi0Vf4pTrPsJtRjXwDA5T
x1JOZ9mG05Zx6tz3oJK7I5GJOJxH17T0ZbaqgFnc9OFEsFfiCejgmIXRl9FR/r5nzNjCDbIeTcPf
kUp5GtvOCxE4LAIkcWQZ3pEMFCfrYUoCqMz3fzPrwcDwqzy8G1D0ouKoNu0nBrcCj4i2xd3NqcKZ
6/COa5FZ0PiJUhwvysmPJFqyp6idHllDqkucAD/s70uBn0KqEZ5yMIrvmciwA6OQsjjytXuN7EF+
XZSW/xIBe3HbRlWP6RKh3tWdIfaFoHYfG1rwH67L0VydIqRVm1o9dMiUPWQsNI4hMBkbDm5smYTg
aNjRdIT1tY0AhYrSsdEfS4Jl+ORW0jfWIx+M/rZMVYcqmWq4V6Q4VqnDdSIlmosLL5BfEDoWP83e
kN872wMREJiVw5XP4U2E5qCD3VuUp0aK9ScRqfHdhNdLY5M74s7pGX+lra1ILPK83oFWAO9xO1BA
ukvRFYmf2cWOdPamIJ4+tOjOEyxP28USuOld7oSga9VhG4ctM38rFPgUE9Lkaj9o+1GEzL3XAA6P
pfcY1H70ODoDKoZdG5RPvULnLRMC8tCUVg0KnmiaA0wDR2MNqJyxwl4XJIG/At59v7HahFHbWDVp
D7aSgN17qVntEJEd11y0XlwbvveUByArsSqQZOWOVBsH9eMots+v3dIjcCKK4vv/Y+7MduNGmi//
RPyG+3JL1qbSUpIsyZZvCFu2k8k9uZNvM88yLzY/lr8/0C57LPTdAA10oy2LW2ZkxIlzTvhe8oU2
DJlbEoNiz15lRaap/I2Y6MllHZQOO2HYTi7nAc2abTVvk1+XU2gLd5k3Xak1X+s2VV2U5F18Vzoj
00C6ybK/sfbi4IoRC316WzHRjE49npcHr7DEp9KtnTuRJPWPMqjdcafNMvnI2HA7/ZjP+noC+JOd
hMZkNZ/8IWm1G+b6wQhhKkyhUCgV2udEDt6mNlrYMdM07/M296NYY6CZ8MSp8K3jPBb90cRs427E
wmtnYqZ8m8b6dyVbyqE0lflDXvoc3pwDGar61MJvS05BEbmSYLZ1e8dEG1QYQTjWgfelHcjlo9xt
13FgZWm/5KKz5EYG/XQa2jbATnUQiQpCMASV7WG06S/GnJf8Pn/qnukdkwE51iL3o1eV21xRXAxz
FkdqiG36ADkVwKLjVhA5wWDc/cwfchfVZihaNz7V0upPRcMfAeBUV0qLi20/9PyXSx1rzhNZdBFr
7G+zGNg6ZlGxdc4/luqGnDeV6qorXaSkUlZi0E885x71ijenBVXK+UfbmHwrn3v2+zAyzjKwi2Fn
N+YKNFr4BS8sjUYvjDsOTfoKLqBUUUj1KtNmfCOej+G5lOMY5orxWjWLoiYp8Kvgo151sb4ZXRs0
t8Q84bXP5rwJg0m6P3o5wg4655I5LDqSEdGn15ZbOdeu22ebXE10rctCVi/dWvCKYgSXLRJnfIux
hR2J+hCpw0B6SQKpzOfR+xX76zKbsDPVbreSWeug25KjZN7G86cHO87bk2Z73bPlxPYOohXbMInN
n7dR1S2/UBP1OUravLUxScvtUs+Y3Ajs+Y5LsRg7PavlnVoUdjFgFeCiuJSvCBpPnojRDhMf65k2
WKbDXCQ/+sG3wl5N8xXHwf2oCi0ajKa8KpIgPhAdvGeBKV+E8JFDikcMSXfFQcPg56gNQXqTJ+RW
mp+LD21VmLfsWYzdg2DAr8bujMeq67tnPjvvj2wz2zZTIrZdtog4FGbxUNjxskQW/mXHOtF2Y++o
26Jr8ztVavyHyL+ckRBkUBTjrQ4JRc/iTbBQRfhGJr4Fmr/czj6jlcli9ORrKXVeThvL2A+H9eV4
/rrEGBF1DxZsXU+ale/ymTFUPz/s6LTPxmQAHXoZGl5OdKqTfNiAQTmPWV0czp92SXWdCiZj2uy2
tKntx7Yrvnok3h+G0qq2ciw+anlCuToIUURjahRb20jdJ1xTjSvqPzNk2h3gRzaJbQW74S5NdBEu
ZAgfNNlx2BIHWR8iluZuyqgaijGRlNus4DQD1BMZcLY3y5Qot7YDfp6oVjymkaKndqVWxCKZvOkK
pHw+TmP1nGjyK6Rd55QqGJqcgPa88ZlPjdbI7G/GNvZChmpZD/3cNG+BHfuPbaIyi9DAC7NVoH1n
GFWdR/m4WHYogIcfRjur78Qcd1vNXdBgLqm03hxp6gd/giaqBQyIhASppq+G12fgWjpp4tzH+U75
qYxiMSwHG/rula95+Xb0p+y0NGkjQl2Tn88Ajcg1Nks8167aLsqbXzic+Z6e6xZRPOTWM+rCj3Y+
FzLMlJN91trM37QdZl0bI5md61z45bd8iuP783JXIogfKnILQbrL7s5yho+AhlgP3ZQ/ZSt+rbtV
LLBZUq6JexWAgCtAS9SoEY0sCQinXE2ywK1Au/0ZjnBTCJnnWgNx1W3nhWMnlyrMl+7ZXXHjvZ6a
TTTBvt51RlaDgJTNg7RnEnhHGxsj7PKcNsVC2V1srI4hPE0jKoe/oUh2EPHIXYeYlZUem8XnKW6H
iLw2OZ2jm02f9ID7ywfZSP9uaEn5dmeU8FwigXQoGUovN+5jq3ae8Tusrs7lHecRYGE3sgtNOuIP
fpVZdcgpGd9UeuY/jPQYn5dzIG50HrqMk+u0q3QZJdMkwp4+39HWpuFat7v6bjLtbjNNGf9rUUdV
qeGr07jx1pJKv9f1JtlVuZa9OnJuruSEuS62xXeAY9pj2bcULyvSV1vL+NYZJboe1lpxOzp185rb
jRsZdSMwPOunxzOyHcROd+0WI0XNVOxGhb9Y55btqVzPnX6Fts6AJHSH6mNuJ9PRbUVFITZrUVPH
AmbuChG1Q9U+Zm1a3uV0zB+GYBB7feqHu54+8N731sBae84Xy/Tya309+BKR9HdJkKpw0dPxB60b
HVhkMEK9mewdPFXSxiEmGOUjGfRUIJTWVV4dim5O6EFYwRszf8FsoIgMpdd/nQu9v3Lm6s6wFmPj
9V0R0beIyYoMf6e1mvfgpcwcCx1FVj74c92Gtu0kd45cYCxMLUukQxATtXZG4O+6XG4ZseLMGxAy
NBgZJkbfDDsV9rGfU56mn9LxrXcW5zo7YxXnc94TA2eUt6xAAMbBrDWX6Uxv3doAqgIJ4TMF/eEA
fnBiMd7VhPE9CJIHgKHPj+f1BBHI2FWBDXAADf9o9UGD0FFSkJW1f/CVU1+puEivAjVu6zLWbwx9
SJ4GZiHMsk9uSGpIzJw0u9G75ZDZg/m1re3uGVJ//erXnn2lx4G5C5oiuTWoEEIjn+anzAymp9jW
s7sgIDlwS8vfO2lnH4thMHeV7d95FNY3QaWZ31hT8nWAIXN9XvXv4OJrp+OiAQD7Bi8Dn1ADs+0C
FVdd6lczVjcnBfn7CQD9m7/I6tiOZRYOhlMem0r392PRFI8yGT4Ow0Ar1IR0HknGJn//ScZRsDD2
uTvG93+/u98pFjSIfPz5UK8YeGhetGn6qenJ5bPlpLNmo4zeeQadH6zETswiGqosve77Mik3eq3i
4N8NoV+7sescFARIuGiuE/IuOmRxjoP66Cn7NIiVSs5Y7fr1HJVBqvStITN1qyf6y1jmKZVEV1tM
TqmS7xj6VLe5V7wnh/q9fwEB0V+FqXhhQci5IM3KJhiHPtb8U+2Rk4VFTe8CRYxzrXsggxl27O8x
b9YH/HVtoOJEp8rsPuYzYErBn/+jRUjKjQarENpp1ji/cnBFxg9JPfhmmLN+muvKftSqadhzSgW3
CW6nFDzcHMazXXN0pRu8/H05nBfjbzdE53Bt8UL7NC+ah6Zk6FbZLdppwVbhwYuT4K1ZwHj1Jh53
Xdv+yIch2AvLn6+8ZVq2+Sge5s6vfwT2WK2cMb2PZrdWm1LT0+3UNvG1XiZkvVL6zzYb/tCPvXyn
x3bhNvlzHa1j3Qwkhnw8+2KL6UNg5h388VOHr912aevuoKkE7Cgr9Y0a488wTzt092k8hzbTqrZx
WWo3XorlZF/R9y2DxVogfPdJKKRh3Dd61xxG4WXX5zPDL7BM/vuLNn7nq2DPsnoX44hqI4O+YH9V
dlYmCan/ycu8/MbTW2s3JHaGGABHT0Bl5xpPu/nKF7PzOk1Nu0N182r4BpXxWuyAK/m7bJ6T97bk
uuJ+XQDcF6eGgb3Lat19sSXhm9Yu9bB9GpM2fakqL96ntuyfWy/LNzIX5kMxpQywmiZKezc4erR6
VJinnXZr9It79NdkyIIPtoktt33roWFipZOX23fe38qBuLxPqk/mF+j4NCEo/HXnrNS5UWjSPGXn
Ls8ZB5NzVr9KUv2QOxsAI+nHITH7UsoUoQZqpv05Zfz7nfweNDCzw6cP+rJNBL0kQpF3cejoND3P
TV09GZZvgaOorixR3MVr1+jv1/udd8P1UDXioESYQnn464OPpoJtPOTmyariVAdMfKMlU+6rOrXv
m9F3rsc8aK7Gph5oxJAY/P3qxu+nGTISrg3ZSmdskXux1aSahyUv2WpTbHR3Y+eCas+uf9cHOUB2
NxzpMmQ3foH59zR1dZQ5Sj04CUbTVVlob1NVP/ljIR5gJL33Zv7wJZgi6fARVu4egx5/fTNMCasc
fcRZUOZw4s4sSjmlkFXsERTcitvnv7+LP3wJYg4mBufzAorHr9ebSX7tgl7xKeDsPDhMYeQ8l9WH
Iq9o5azKrrrp7W2OdfnRwZYu/PvlL1x/zlGPIL362rFP16P01+trDRZKbu07p0xz+iu3msSh9PPy
TcVzGxqpszHmlSBIm/dlWPzy1pz9pzZQfZRmo3sQzTC8Q7n+0+LghgBascTG9tu9+ALYPui1Vbt4
O/J9nrFyEtC+rVTsakhFgBmu98O26SkkDRsknrVDr7JubyQJHuQTmuotM9Dk11EX49uEqad657j9
wwfjLfGqoUwSNC4PtxrXNYagef7JNrIV925s2lh9QcW8NmozI5vezgnzOV5N00J74p1Ptn6Si6iF
4NqDaAvVFkj0Iup3U2UHMumdkz+k8yPzAG3g/gxV5pxdV4wPui5EsewMa4oPcpryfeYC3b6zbv5w
xsNMRxgHr9YOEKpe0GrpCVXuQlC/D5z+CGG0pCc3dfthiWmJasvyyZ9GP1QN0A8NSXvCUuQhc7P+
2qoSkW7yhkkIrdl+6YVRbqa+lN9SOEcnVwNSUfEyhjLzgAn//ur+cC6Rka38ErYLPJqLpZU7I9Vk
3aX37RrjQK28hx6RwrVdu2tlsrb+eufdY/r8ay8+GI2R1ZFh5fLDdPx1jyUpFfDSmsn9RI25d52+
fjYULfBRo/xqS4NCEaaj/yCyhOXKeZ6JqB2AvEk4qvs5SYwCc9jca8NM5C+zbX+I2aghDjCtCs/U
gDOxoKxaMMARxIS2TB3ZBN7dnE1PauoB8a3KsyPUGP0BHfj1qMNX2/RGoTOAQJTFSwmyRuvLAJxH
udg9q2VerkEmupC+bf+YLEH1+hMV+dmDrlPs7ZZMmoemkvMpEOX49veP9YeNFpBSuas7HPn9ZSQu
Bjdr7ImPZcsRrWWpZ4cECsGnBJ1mVOTZcJdUibFbZjyx7LYt3yHC/uny5ASQuqBdsdEvcgMR5ABQ
44jaVEu0o64YqnauKtAuNId6rHDpF0mudnDz32rUsvd/f3r79+sHK3MT1RQmJIx+vthg8xAHQzWK
/J7Yy6o4o4oKq3SCoQOGYfh2/XpGm6ZZN+4aLyl/GI2fQMVQOXU4BngewlSh9szwcsZNl0NSCeu+
Ne4GdwH0m82Zgt6OE4AWu63UlSYnUGKly73oJX9kVIDqkQUHZQmJA82HWJvmjwtQSo+UIveNDc57
IGDSmbgprShp+FYJl4baz6Yvl67JojNM3zexjmM7orXnM6KvQd9+y1ZoPVGi+JTog3rugiXGXX6c
r38yCd2V7lCZLTw3uXJn//52f3+5tOZM3pG70t5/K9IG3A3LsXGyew3hV4+ThA79yrDEFU0y42DE
y/y11HE8Kqw52WqzsN9ZXOvH+zUiUCOuuiIfI4u1aP41IoixQmZm55iTTrF5Y2fAW2EiCwOXdoQS
TFfB13AOYfz5R5ID653s7/ccBzhWJ/3D358V5pi/Xt3tcjygEBCR6rngnnni0pVh8vud19JQ8DoL
Hdzf3/eFZz5pBqARTFY82BFREQsvVnOSIYUvfMzuHYlStWeguRW2aWXt/IoW0DnNQmJWR3FvdFTl
XRPlyunwiOu1rVcX/+VhmI2n7zJ04iEdf96YBxfznJ8SOKfrMYZJLOTychaCUYjpT39/irOt1D8/
G9xlpmSzahhb7BEWLgK5Z8Ze7fRzfxKtrG+CxlTXjq0aWFT2hxmANQSkym6qYuiWcCqW7K3P1HNj
gKRByBJ1CM3buaLPjyr/DJBU8ZRs6C7dj3NQ3FZp+SnNGnbQYGTLZ3DCaj+tFD0qZfXkJ9b4PQuM
+f68feib05h35fI4EcS/BXmsdoXuMmUom5zpc7GYJvPiveEqo1l+XeKjeGASDXfoK+tgzko7GFkW
79Q4YEIwjuWuwCvqFBtjFTnV6G662fG3tJlrg4UZFPtqhErkw2T8QsPIhn485x12Y0km9+f8uEx1
ZhB5aYaOp37R0JLcUM4128Hp+w+FTdRanJNpL+kOElIQwtrUvhQOB3ALn2zrFgCGftcZ/T5r9MTd
ePQharPLfiSBVj6f+3yiq83sVkxD9WyWtX6dxgU6IxiXb35iGq+yiL0r6PBqF8REulI5pnxnFV/u
G0paXGfo5FtMBcT+/iJXdoKxnFOj0U+qhOehTT0nrbOGPdsptsGQTj9PwH+lQH6qCv651Bb/okf+
fyqQf/mp/fdqVfm2l7/q/0uZMonb//ofGfBvMuXrL8uXVLbd//nfF+Jm/tZPkbLv/QdJEgkXhZxH
VbAqK3+KlG33P3CLTcjUDPBw4XVzMvxXpOw4/wG1Q44EdOGuaTW/7r8iZVv/j4PTOBpMzGZIHsnw
/ufu7n/Gh5/C8T+LlC+y0FUcaDqwm2l0k4QC2P0afsvELvquG5ZdJZrExfQhzr4btWPBFbM187pz
CueOnAcXj3+8pf/exz/lXhdV98/rrjfvIfnykLT+el2J1iseYx1OsBsPoQ7rcdfYC42dMf93ow2o
C3jEANxn9bIBGTYuAmWB4dDSd/q8G+rRO+ZW/xJ0S4cXzIKazNTeyZUuTtOfV+NECwCAOaov4aZR
AYum3YSu0RsAtDxDbAaaKRsFaL+rx3GMhFTkjG714e9v9CIgrBcGOwIvAHkldXbWN/4P5FWOhlVh
AMKX9L0qTFpX/9G7xbyV6cJI0ryt3kkb/nQ9HOHNFfGGMnaGMP9xvQZmZBJnUKWKJC+mEOwg9Tai
WYYHt/GHAP+dvHvPIHatif5x5vFaV+0Jkk6kB6zaSx0RKB4DiBpv3Dl+7m79uksOOK640d/f5OXa
5CqeyXhhlIAuoMtlQpTYrVYC4zPaMS5KOvP5JD+mde1RndiLfvXvL4bYHbCXrsHv8GSX0CeLXSSG
egw47ybTszAXb2dJ8/XvF/rDu0MxbdPeXk8M/wx1/ON71VZalhIj+p0WeCekfM1eJcH0zqL440WY
H0tEoflBQLlYhOlC36jtpl1s2W+WnU3XYon949+f5E/fZzXrR022iuGti4tYSZwzE4UnMXx32NfL
gqtgUN3kCCx2f7/SRWoOa3QFfYC1XewQKNEvoqNrzqOvOTnt0C3MrHdC4MUvR925xnymOhvgJ3z7
i18+AqzORlFkO1LHFrmt1OPm0XJTo3uoiryVh6mjNRKVeKU5CNyroX6hpxxPj39/xosTYL0NYIWz
OJgnhEP96yfTtNbyl8nIdp0+ZkAlVawwNZB4IURyyvz64JWJ9XkaMIf4d0v/fGUCsok7BnbP+Jj9
emVnma28YQTDDq5Qvp+h7u3mlHnkDYvr6d8/JGGD83etcoxzgfuPxQ9ZrrSgeWY7lWjesyba5o2D
o7+C5LXsF7PoHzPlvzft5E9vdt3S+BSBpXL2/Pp8cWrq0huafFdJoyy3vdd1H4cgq69Kt8O/CI8t
Zm+pobK+/8uHxQ3eBa6gR8v35Hi/uK6pV2Wm18VOBKL7oLkejemkLF/bHEPese0RPZi5/fHvF73Y
+ZYDdxUEHaDUwtuaXOLXi9ojJollYBQ7NRuQKTp/zDfWKK3hnV1zsfl/Xof8B1kWO58k6NfrJDIO
xrbVip3ei/jWyQb7vjY9B67CXL2z+y+/Hw4xTOzAcoPRAOij3fUE/GXR5C403t64Srqo+/yezyLJ
wMURymhzADiCMax3F01dsD7rPy5g9baBm7Jp74cucbytPi/lcUgyHfEebg1FmGZD3YXwAAK18arU
hHBX+nBeCbBGGY6GcCmYW41kDZKT9uzVswzCKRXBJ7tzbEhsScug2r7yKkjG9F6aTeE0glBTKe+V
qr8/5lk1i8jyp+m7sVitsemtQb7UeAB4Ua2VxSEdSw8AMGusY780rXOLjksDHYTxidJFwkEoNHf8
6AnPgXZTm8ljmQX03FtHe42n2b4z0s5582bH+6YPevlAqd9bGw/S0KvMHNGBLliKWc1icYCBHI/z
dmyljnA56aoRB5y+PXhTbyybrprcINIZ+MxfarXgLsF9w0MYlo2nJWlsa+f1aVlH7SwWSNyTrA54
50praxmdxDTGiLPp4Mo6ZbhVFnhojQEYtpOvJkbLGYL3T/o+2YeSHQrwEGjzVzhV5qcktzDdmUuj
yENU0nKObGGqY0psn7e0jBxk4X1f4f9bCiZPeyCYn4SM22Iba3r+oDy3hhStDOtaOAomYp4yoOwQ
d66wQuWP2OI2qgVsEfTA+gPdJYyrSXQqbFJHr32KM5CZUkLF2AQz2sAwb3Qoag4TK6ZDzB/QMQu6
YJ9biypIUIr8yhNaYm6U2zFAccz9+ltMcXuCRKObO2turO5Ky+r8tpZabN1njRjvIcQy9H4U0MFu
erkw0pAxtL0TjnNTlgfb741vi2Tow9Yqy/x1wpX4s2nIEVvEhN5XJPgeHhKhMmkjQaFdb1QsDOhq
U54Xt5lTSAENcxhVKHxrqHYudJ3HIcsafBiXqfxBuVr7sND9soySIeteY09W5pVXiTq9RyQxXSs7
D7Q9zCSSPdOZileyPsPaV4ZM2x0yG6095MJWYzSPSYHezW25w8kam+1s9dD0ChxHvX1hdXDgRa+0
kEHFibOtcAZUm6ZSmr7VpGNC2CxU/2ZpsaFHI53BkumNg3ldu2bi7WqjZ9JF2ff6A7eTwlrT2x6Y
KO7pjI2tMrzIc5dADxsFQygSY02rY/Jc1iej8MoIaHf+HAizpkcivKnd2jHGUjdZPHf1XpMqdbba
pOl7BKNeuykMp622AjZFsbNgNcdXHmTuDmL00ooHra9wRpzpLxx5E3O6zUhTr+OpCaoornpDAYc4
+bMRBw5eTWWrl8fYmFlyqx7CwYsdQGTrWcFITMFict4jbVqKMBmXfAg1CE1ALV2r4HFDlo9J720L
XMFuYU8hnqtFjSNgJ742zTA6m0Lljr0DezVxWc+tMdkXk9uVT4Fd9Wgj6qzzt/YyQDPWO98YN0nT
FHqY5N74CRSDmUuOlfQfDbU0zvPo1N6LlKg4d5mVzd+0AIPqcLH1zr5q6QO0oEYTJpaLJdvjpDzH
idIW95S4mOLuSug5zLnKc5uPOQEu2wz4l3yTsVNam9nJXS0sMgtJgwbXRos81dsLPHIjPyV5XUEO
zZflo03+f1MqvZm3Tmkm/hatlahCUn/BWGu9qDAvdlW+b+ZZSxjGUc3w+l3NFrugTvof4zBpRmQg
g7iL8emsd06bL99rVfJjttk7L7VRGH3kVyXroG4t3Dc9r0u+DEFSPQ6eFPzlPA5AtSo6GteZu5q0
VIUnZ5QzbjOGXY21wx6Z2+BciTjQBsQmsqCWXRYClWvETY+ZI0Dlsc3xhSr8yYi3dMHQm0Ar0/Mo
M93yqhvP660tFNyxBb6ryPrB3JhpbJuRMVVoBfOkiM2tmdjxvYtN6tuQTcltN3v8mNJT6AhqyXBo
QFjVYY6Jfvh7r7uadyMch+WPxV0QbDWFoj7MKe2HLR8k4f/PpUwivxksF2Jt78otEuIJX2NOA/dg
qCBzMFVNDRaICLQn3WB1bey6Nz64eWp+ngf1Wnia8aEW7XB0u1VJnaLIi5y+08D/A5p/Qye/Frb1
jUphjKQX66cC8X5YIuvcW0vOoMiK/GJLQ+IRAl9ab6pcT/oNiQtsrRX8iMo81uLQS/2RNwrIe9uS
KFRhOU/Ibmc51PugaPsVWB2OMYz2m55kjKhQbXsn+FJqKMadImA2bfENNSqC3woNBJ/6m9O3y4fR
zH5g9r7jBDtY0v+Qq76C+6J/Qh25wUrhU3eepGQ+OqKqIl21bTj7aXprwVoMoXo+234Otom6gMCm
blTSzNdzZmmHSrKvZo64yHM0rH3G7mivQms38/YQ+aoI85Tmphm85gXabbKxGUOCxHed/irjMGsb
VKKDhPDkwLJEg4YjnSjbY4rBKQRYsdPqZb4y4CWeksIbbsa5XtptmxD1ojZtcPbWHTZ86Vfqu6WM
+pvbFv20Tf2memporBwLb/bDtqC2QyaTz/vWNdCuYWHy1i6VufDsrLFQCWV+WCTWpXZhkcXKYH6S
Bo40q0epDFMeZI8oW98bQZmebIUe2m6Nz0EWezdwSIbTxM4REbiH/CRqAV/fgEZwUn4sNLKpsZDR
2HX2N+UWABeYVsX6U4OgHCjczpD/jMP8JXYs/IWdR7cHPs8GmMGaw3yYxPzQ+XoVZe1kPmJt5WAc
Fc/qyh0s79GTo4WWoHU3UGXmrd4m5B5S3ywTRxKGJhUdLMOQxhZ6TfM1JpFNI9rO8Rz5DGjromVo
9K2TWeihS/6lbSC3m5+t1tJv0BSldkj/pDgorzXxnh3beyhv5sabO3UHF936mtIhHV+6Yh6tLQA0
M33jHovaqNbRri9mOx3nafleOV6/rUatu42p/xGuFc7HQejyG1oi53s7+N1GVRlZRZ9ULxOMiIfJ
BwxZtwjLLdUxjBkENnS00y1kbPrQXwWjrf/whfw8BaX1YC5WSQNiPpAb5VtDM7QfDL/qb6ogVtGc
GZ8SXzUfsYoZIlwZj4aCHBFmqCkJT2Jp7sasvEpV4Eco29SD6ka50OKzS9KToDjAuvwxMCc6VHOM
WBzp0TbrcEiGqN9uoFcvdYhfA2zZwK43GQLPLabd415CWo10eqbfwcf9e79etNDQlcmFjfLRleMh
0PFS15Y8DdH3eUdmJjfIrWLX/Y5pcckZin8ZPUs8j75g8pcPkdVU41bgIxW6TdHt8IEOtuOowykz
rd0Yw46xsSfe0qFmyE/cOHLj42B1RSvOSjAtnupjvBRsWaOedqpnFuDQu8Em62MHDVmrm19tO3YZ
Bzi9xL2bfairFqGyYAz1UekoWBihjvJqjMtXK+uNpw5W5o2fzmSq2eTepz0S+NKL5SNU/KHlhPBj
BNGdwRgrUtuTXFos/quORVX4Y3Zjc5aFXlP3xxpuwL6h27xxFxyXp9kipDgdW452g3PQtPg60zAW
8IdhjnjmZDctmIXJvG1JVrosClqviFDPzFQeRV8esT9qT2SATeQURRvFtePy4QqMI8mstTaa+9y5
TxE0vdh1O1mhhX2/imI3T/ZxjY4PZQFOH/Mw19si5zTfLYspTqCsS8AIxblgakw6IK0zq5moQYJ3
HPlKuyQwEi0iA6zZR7O36wZA07Apc4sseTGTPHJcLV62HjITCooRHmDqkI0fcKtw3gqjGuR1UcRo
li2XY/QWIWjXiXBQw3hjFb6LWI2eGOmKUVpbYFnVbn1VkXz4GUedrDTjyU60cl/4ZLVUX4kQEaqn
ZUROyZjE3SIVGne05Oa8Gi9je8kz9KmbdqeeqE/iWrilfjVCb1q1ZBlLwW+SJxepS/+gdLvGyE37
Xtc6bmizMrZWG+hR2zvazmIUHLchuueABOe7qoIe63R0lY+r6ey2kq1+Gu30tbcMe9MgQJEIvZHX
JQaHMzlZ5Am/8aJRupSajV9P+1Vk0yPO40AORU+2Fc4imF6XrEcEodO+3k/jnO0mDtk8QktThoPP
7KxCUb2WkmHxQ7kGWhe4IxGGx6AE47Zc0o9Cg6qfCMR2pZVuXZKeY57U3q2nK3EzaGX/AUW2X+7t
hVFDBWNHDyJG7TFkTakQwtYyQgIg23v8Yeob2dvZls1j3tOm9N2tWyMt3TW6QEwDq+xG2q17Bz2g
3mhOcxg0UrolZWJl1EshGOeR1vjuNW0IOKMO2sRnCfUxT09poX1s6rbaW95svCmjmF8cK0soSUxK
IwftUljgRHJtEZ+8DSgQruVN+UIPQFcbS9C8DUs6DxXzi7LCDkc8hqxQ5Bj9bdkLTDjqHW9vNcpO
w8qpoOSkyU2T+m/mIoKrzgxu7XIuzHDKB5GFZSWHgye1j+WMfk8a2nDnx75+jwlAuW1RtCDCmb66
kypOteEUJ2hp0zdW1gs4G7LD2UgqNPtecjOMgXvEVAQvq2R4pGtx5THWWkZzJXi3vRj1K6MUcyTL
6hXa1Hpu6tPeyH3k3gnzlR9iD3AJssJC81P4AbU241AQolZRWRbmR5IH+dQxCFkLG2Q7U5honai3
aRMzmydoJ/HE/OQA8sY8iLtcxLCM1rT+MydjwkXRBfrEUjKpggTDG+owN8Rp0sv4ym9c9WmslZ5E
Kcbyz1hz6bxWE5N9SB3x/2XvzJbjRtbt/CoO36MDU2K4LaAGFmdSEiXeIKiBiSkBJBLzO/kp/GL+
qrVPuFt9Tre37xzh2Dc7QmqxWIUC/lz/Wt96hhg/wTIIMrIloQqDfecUy03uiXFP+M766DSrvezI
sUUFPYmqT+fR/nzJtT3XbdDTr1RPb6sh4T0y7ssq28jgtyUZUdA0RQNYBU/J3B0iTM7FlGlGc6iS
fDAhPHaABjx/AmV/gFkz/yig359IWr6YC/I3iazMKtl1TTxIq5DACkhr/0cX9xcCRV6t5rZXS7d8
tPu+/p4L8B+owM0XGQIIGWRMrNUj24pdOo++hsua7Zs+6PlntuFSatX1Yj3IycaIGDbKvs887slp
VLQ/glIWu86R1m0A+l+dCblbj7q+nBnIwa1fIuEqpnCGiLtMxdl0RFVr1F7Nq/hY5JbhOMF092pH
0k9LtdY/XAOUQGfR+mkWk/3sOV24G5GL5j2Wv5jCrxZfNUm7djralgNYYSub6L5fyybfdYN3neXe
mB3yfAOEGjZu2OzGCKd6V25W2jUWUBQ6M2BoW7wdRNLMQOmgtRg3JlrKp5+owo5onxjc5eCLzXPT
appgz65jMHwaI8mojys3OBsTBi9+XoVEuEYdTNyxo7HfQxmhFU/IpWnSaQMzFBI+lQcukHoGWKvU
rRtUJL5Z+TdV0kOteqNdsyqSouvbSxdPsLATch2b4clxylRt6zqlswMivzDc1FNCHwGhHaxHMwnt
UX0oY7tmCO1sdwSoYc9AsMhmyT13D/AtoY7M07yUeFFcMpVNEnYTURUMfM67Fdlq4O0foJ0IE+pg
B183l9AVapvg7TKVhvmO+SvV2m+P6AlVx6OgDOx9HYbde8b+FhVtUnWXSMSmW3JC0U25rgGm2TLk
rh4BdHmIqXRzUly2zoNFoHXBAjjC2px1z1GCWW4ZbuJFLv2p4XC0JSi9nAbdksNJnk3+h6muOKKQ
3tu8pCckptPVH7fPqDXTkJrZDCRkvbFJcX8s0yGsMBXy94S81zzAt2O7YCvjJLPkTO59HFK0MG85
iw8yd2hLYV1AplizMfEBIEPgG7THXcVfZXNFmhwG3FaiwTA9OuKmJXYUI0KF46PkUWWhwiwc8Hxu
tcuuoVuyYgatQ+ta12tY7sN+6Lpdn7f9h7o2wbILFguZKlzq+Ot0wS7uRr/g4IHuN6Fne3Uh0rgN
unu7tHlo4lHnjhR4cat2ukCqSCtsGzkj1qReCw/0C0LapKZkmUbx7nVSfNaxT2G36eKS4tKaik+o
I+0oEs+z11sf0oODA87T0E7DDcq8M8qv/IvBe5u7jJrZZOQX4Q7Ru/GWDYKKapaDZykNcw503npc
4yrn4LeawIdMyjqQLK+ru30bzCi2xIMHD6Z9RT8KQBXvMzAwUAhdYNniFOimZ0YkuAOKxfbRGyp7
XG/EoJ3hooChamTdJqlsZxd1L9d1iRIrihdF2t6yolSDpketFmohjM5UxNe+AWtyxOYX66tm1FIg
99X+Y14FhXeF47rednLKm6PA9w/iZtG4+ZzWqsKHUJRen1goW/WeECYbKfApfBPQ4aimqL1gfQ3D
Qnzkd46fi2gFXqmpSguSpYj7/tyME78WUZOVB2fYVf61nlUFzLEa/M+2zjnVEwpw32wBIzqtw2Ai
Qks6+dlZ4H7sWiuWkCvGPBzue4EVKnG4yz8bR7dNalzflt/AhUlgQ4Tj5ls9VRzxEaNHuSuabc0v
EnYfIMovsbjBaOZ4SWnn+BOJodcNQ77jFd0xb7vidhTKvgPXUfpXWzdAf3pnTLVMlFBFIuh2DbIl
dPSDrALgd3SROIPioUmQYm739kTIu95Ngi3icCoq3tcggUzXWvLU0slAVGiCe7Umc0WS4CHiaYz/
GdWd43RXcWZ36Uaq05qdTrBf460ilTxG2DEaj+E+bWwPW27X2x6sgdYo9QIHAaRG63BAP9IQNYXJ
GC80HbExNE4SoOp1u7m2I2rGKz0ycnO3BqAzgLKAdVMX4dmQJ6CemHLGixC+EVi6VoR+NOUhtVw+
T512tiusVlGJ7shZMyXQjT7tWnOZ7xFxJ0hkfdZRXeL7U3DEhua1L4Nfzgwg5JwKrv+ycQF+2G3+
pRdzvhHXBf2w153TtW88SEbvGtpy+31ypC6RVQoOautssXNBEBb9wTOS8/3SMdZiVjcRhsC+8uQL
4kGf3VVjpJh22zVe9o1na/gfHHys3VKxxkcnmKT+QdsQlJiwjxqx7xblxV9AmrFHrbRjGLCE3+Rp
xW+Un4OmHF/KEn0kAXjgY5PmuVikllUO4K7WdfPOk8p8QHDh5bjFmuNiXotkFg2IV8L/4ImOoH4F
FO3HMAn7qSM83O6mYoUsl9XZ8uLi1/WvCQHipM2cpYlv/BLlhrtaHp4t4S3hvpimcMLijVHyYaxa
+YTqS2p5ly/Gsg52l7ktD8tIxlxTeLf3Mm9jF1cgXpbPGaE4eeOLyR8ffESF6hjQjAT6y/JFteua
YH2DiYV3lUvJDtDMMKPsfVmG7+XMTocOM+PF0NMinhc7osiBn05cJ/YZl66G8heEleb5XzFjz07A
MtweSnB5rddEMGekVzRJnclFnbqh8YdDtqiuOZG/XN6Zuwufh0w2xo/FvHjLa9HILtvLzrGXFFtH
0+4rGEgemzHc5sBEVejV313I1yuTzupRNtpJy3CHvYBWAHjMDfw2J3+OtgskiNwaoBVg531PvF13
+Q+MP8RMyWOZZ0x/5CD8NXSeNx904y5sIYFtEgjHsW0CuBCDkKE5upsKh0SHGMtTpwUCstuELour
YB6qNGugll0bZ9v8nbE370H5nf9cBzTiJo6txu+xxF10vbE4K3Zrqa2HzptmHsDwop99TsNvws3b
8nbNN/nu2bA5d3j5O+spi6LgyWoqh/9sMHH8ZfUwVj807ICe19jVwbmLAr1dx6Au5WlaOUTejFbu
V4d6sNv46Hnh2PJcqbe53PcEWcW9ror6eZHh5ByMR6UkcyUZnfiiCXGahjkWl9n4HZGMI/jW51t0
XHoUErB5o9PcZfkoOctzpU2JqDcffH+zCT8xXN33m8n6OwYx+AWAzvrmqDta7aFqrsF8M3Ylj3is
QuJL4RVWx9GVs+zegSNAgRFnWb6Tusy+MbuM1wqSZQeSq5brOer7fDos0s+fpY55NMeNzQBpDQp5
XFt+y+OA8XTfaFl91OZSKwt1tWdKGW0L2bfJa+QcB/G5wnT2vZOLodE3t7MiIecmijb1g8xqrrmn
Vu4dx2J2IjZa7cAX3fEOYljUuy1jO0+jIRY1l+XWeBR825NKgTAr56pay7o+EM9QXRIAUejkjr+u
phMUYF5q0MlwEzdeUzL1l8MULoSmSJknS6tBWoZFodvnZnTqed+DmGT7sWbemLTx3G+Jdhv5WTUR
ee1YsaPexVyq0zV5Ns7ZIRKED15RVDXn8tHUCWie8jVeto7+egCIr0qNDC82ZST5HladzfWHIVjV
fOmyYr6T4DcYggE22NcDmSf4Ov4W/BCbLTrKw7RbprQuj8NtNYxLuAN8ou29nYfqPKxsTFPP9pav
vtrKa9Z4FRs0U9nXCuQTX/l50V/AVYScoCeEa+bCOf/oACdo7uKctTVQzmo98pGwtsm4aIO9g3QY
prFFU2cx1AGb/Iw+XZCSW2ztR6VCedPzizBee74pd0zDPTkWkXf5WS/CU8etzZoSEhhUneMCSwii
5eYg+892xxHa8EwkqAPi6NWdFftflh7o7Mg9CCksOC0idGO9fWyJZ9jnuPSj+exnnECvtihkPJSE
wPs9IIwx2puIXPE5N/LixizRR/2gRe5b7BBoiG0gDu7zgeaNvfBn4+wmQC+nuZ6bH7ZxsRnm+Cw3
5qS8BJjTdfRwwK5rT7OQjMh9ty43GQdoRpR15BObYFK1J2oqfLRUwZR9aNncGr6pmgk8a3y6nOs6
jq2Em5z9OdPZJXpBC5w8KxbdX9dYLtW+jTFoJzi+LgMYMozaE5AInNuCh2N3wFoK6LDn2fvkBnMT
wctjdEutVTcBwAkvp2o95mbO07/z5od66rgioUxo54thdPvQk2V+8uzMik/BJqIqMaRcLJ5Ym2jp
KK3U8NQz4bAwy5T1Y1spnT5BFxBXdaPdTwwllUhrHusqJTWZffRbl34z3uvLiXSruDlceP9jMniZ
v+6jyl2z07hMQGJq4ifqCpm+RS2MyESZU8X19hKye193pUFF2uPpgMg32DX4ElU7efVcEK1kwR80
7gyBKhBbfwAvKeo3QqXZ8CiIs9xkBUeRm5EUrEwg/ggOdJZbLBeWrXhtqsUZ0qHydHalO58dgp7t
eDpQ0CuCZ1H28f3oimne165vniDsrRBxuroDi1F3oMdYNHYee+tg/lA59jofc9p9xbm3/Cg7WZgD
Y/KJMy+R8WYFv+uB7zrAx/DIvjvb3N1XGt7OYZMc5e+mWq1LCvYa9AUbEq9MigyW6X60FgfNFUv+
pfK2wVpfZ314DMfM6NdOV7gyEtUgScAlQ9H5jCHAvC75FI4J7yPr+jJsL2ibUYe3VVb630gjlB82
Pj1Ka6rVtfwbEfCd3YM8De/WWkKWiYO1RdJllMYrIzI1HgvKF7yrtuKIP6ajQALae+tMYIDNcvhV
R35VsiiFxAiHTMHJEnXZvkmLcBGFveTXk7XuxvI48STVZ7e20MU3jSvyvMnct18zJzfOjZWLUaxI
dhltFH4HzfVTuLmoxDeYfZaFrSS2/09hrphEdvEsl6HeldFk/GQOFQcwxy3UfJ1vq4p3E+DV8QDp
E14wNEN3Oi8V57x9OG75fAp4pk0Kn43v/shgmoDFyr2q2wm42uWVGdDjEiJ95TevntmMEt0TeIiX
oA+uZ4a175WgFDEtNMTqXQ1aI3wct2ITz9BG53q3BhfMIHuB6seEQcJjH8FB7Ayt1/0x9Jb3nQ0n
IkwPdVCf8KiM3RE1qx+hkG5hkBRCzOd+6d3xaXan5Qu7v7zeA4vMQD9Ok0bDt3P/3VSVZd3xlao/
mmWyP+YimF/DoRAPA4cvxlr4Z1/xMgExnL0QntYshHqcQERcoOB6ZkEAUihPQ+J8Kxg0dme7wnWW
96AvLzjg1g7NVSmFO++bhYX4bcmBnb/Y1lAPWG34r4xhCA4tsFh1g9bJ4ITZBhwQX2b1mYgZ/9di
e4knuo88llEEUXJ2Eb0e7aQC9F/sHd7w4GYNrTI6wJB1+lvckSQ4sIoB4wSbgzjqLRRzHuI4NjLR
aqRCMdLVRvGDO5YjgXzh13sqlSPasjzXpIZIzJBEM2akhFZPr2GmDrkNE6WU4cmWsuJAK2Ad7opc
L/ENduqAMvsK7v+JoTn7jNJgmAoqaK37AD/h90CQOzfcWlrOxsTZ9l4FKe4Q4Op6M8rRdI0Rv9U7
C7BzD5p5Fno91fHobtcmb6vhAgRjnLCCvmVLuk5EV1aXPiTW9OHsXm915iPZz117LdHYVWr7k/8U
W6ToE+XHzTWffhknVi55blcgH78XlQEA2jrMtPCAKZRO6iIGHBYiV1tJU6APJsXEFJ5stVa8aqY5
NKyNz+m69B3m3sYtMjzyI//1VQ7vVhythm1mUrtjdx8M9hYkIfbDiH++qp3UKSFm7vy50mFi9REL
fSJu+mYmoKNTO6rzb1FoFsU4PVYvoVmZ8vvaZANbataaSdmX7i1UQOsbJWb6I6YIOJ6ZX9XvDp1/
5jDoCKVuXgQfmRHrekeeO3bvceAiRPOyiBlBq6t2WAIM9abCCh6WiQkwbZp2fh3RI9wkYnJ6Gugq
Fbs2jLREWffcjjyTEpD+OPA8TLIJ7gaWl5+4jHHF0F/bchCUi5Y7zW4W4p3q2eL5s7QTrAJDzK19
mDliB23z4MXDgnJVR5eRpsYzuNOBPX3OOP1TjRjjjrgsTM19DkJ3wR1WcYG5hO0OReCv32zhisfQ
q7wvWtTsa0orY/iJEVnvq23p/L2UzRuSZnhVzSNJyymPxNsc+PS9IoLS5toO/k022qOddnXtPtlL
WOf3TacttMORL1daorh9AydQeWkPHogjp1TBNypZW+uhj73B2VUOXqiTX2bBewR4XCUWiO0DQI4O
C9Q2tYxhq1vcBkuBUm+4NcQcIC0nO48FUbbXwHg9anpWErWXXUVcumwNq3NVZWbeORpI5qPeLDu8
XyCR8ncMr3GXiQxygyKx5t6wOQm31KkM8O+O/DzfVR/gP3N8J26jSvg21hTogTtMxQwZ/TYU7y5f
4WnHHRAKCPaYoTvg6oqsq751Az5jUyDPKOmjJ4Fos08lx+8p6RTS1q0ASUekoCnixC1D9yYvaV46
rHHuPrTKsd9jpxpibqhrySclTXtL8B5MloRK8y5UVX0Ea87tHUSm+c7jbMROYZFg2A0kg7f9IDan
wW8wlP0HqLY+lk8jpPe99+tS32wXCfq9KEq7+KYjXVR7pfKqTwa/XaqkVnHxlf2oUizPR0pPWskE
vAvrCetVHi/r7UWjGVI1zuWtxvVU4jK12+KjOwY504HJxXYMu1y637AXTOO+QKDbXvgXV0og7IVj
TtaGyJ5sRujt2OYGX07bRgrDChCwA8zmSKRWXQ+rSgZlVv/E74EYOIkugkgchwvSv4H8e1ZCctSA
Yd1rD95kzP92xs9KIGd9zhcCgY8FHGubnJpQG/Een0IWvJCpV+IL2RId3VhNzS7W1hWTJJi8eOe6
vdgS5awKVKvExPghYo94u+RD36ZQx+o8qQ03wpPRdcQENfXuYZAyblPapPAkVCg97Z1o6qHnOgqR
e/0A0ia1oRmN8BEBQXV2p7XQL3nvZpif5hV9ukPyRUmDfiaZ9151HW7baYql3X+abCCy9ww45KNK
HmTqG83Doj2r3uF1WfUCGfF2rQsExMSpWiqTOZi10ZYKOUn2m1XdufuII3t0o6g7kCdcem1zY4Hb
R0kRZm0zEDbWQHnIOOAZZFKKiNJ0gW1BAo0jWwL+Y+67BHDzRvKMrARV0cWBPV3pJ9Mwr4VgiLCa
FpMFHizzLfd1OZwh2hkDeXmZ4TnKfmm+MYpM/aFfRPlFU55SHUaI/v1p4foAnI1VJB1YQaHYW0v/
Zm8NGXOHzyTcz5h11HVM2ZbCCTfPqP+Bv8Bmaud+/lzA5B1v18ZtxxNmP0Bwzbxl2Eyx/druca1s
8bmU0ns3XMQq0aBEl1S2bn1ZSk40Z/KZGXY8No/DnnuVpeunjm8imFYstXO6bKTwb2ye2S9cvUt/
zFiy/KgDVWTXBGcnjJmradbbsua8d5WVAcA/fscg4huFpSYpaRqgEcfnkPmmFhn5KTymMEpy7M+5
zTPEZulvqY7HRzGtQt750C9LDrXZ8IKRrcegWlasw8ELFPIEBTFClbX4dHl0lGr8KkaKK7Au0ZWO
lyIHFIzO0UxnEL5BJBMSZ6E5bW4nLAbgqWjCR1wpClVi871vGbJvubdL37eRdxreYJQMWezHjueq
ZufQ6GhJUMXpLYBQ3m0HP5zCz3nhYVEoFWaAg64gAKJDB910Jo5vun2W5+OQ5p0J6uuuLKzoxDbB
LFi6tK2/Kq9zayhQqxiuBj534EKymkpqbDx/+8pyU/efYHYwm3CyWfsTAGR7vmeA1xGB5mKTiN3D
FCWVmqjd8VZUzJ3KOXzfj/YQeAS0OyqaBy8Ih7PKSFK+GK4BXNXhJFfrs7OthtWGzrl42GrhZhyS
jEa88BSwPa584jUVA0O6gWm37jYACDnTcRtUty1HSdQWrazqsXOzteDY5SHYtG5nqRdjNkT1pNPS
vFklO72Hqsta8wkMhXRuYrdciQDG3QJD1Gn9Ivpe9LRb0dKVo147DE8KTdmd/YXt3Nw0zaOZW2d8
GaUXug1RDR8E8w7n8gBsWkrokEMbTZVizoClnJAtrSmA2ZhIxI01zYX6bLlDPtQp94/MpHDeu/ED
VyuF90lm1/EwwUhcXHXnkzSoAczX2HesfFwlFh+0wimNC6vvr0qor/K81iHei7XregQFtu7R97aA
Cv5C94htXY0Bh6bHjepfzCY6q3Lnfptp7sLPYbbxSztUjnvb2UUUpdlWhJDAcXZjaGfglGxs66rc
hvW6lYGsqmu/lYZ+pymu4fpgYreyPqVLJa+OnU/JxB2SWN/esGAUxUsQYnq5LtrcrPezafHXNSpu
48tzyr1Rmw3M3wB+vqJS3tO7AEWTO3FcltAHYSueOK2y5isYufBt9FgLSSDg7dvZHGG+1UOHyw9Q
o0YZQ6ildcDnxDpM/MH1aHMassITc5wM8RsJFvnZcQDm6y/HbGa07J7jskAnuipJIojmxNbCVf1b
ZBct35+qxmO4Xkedg4t/E1M/Pk62PboIP0KBGfg0IYx47HNUVXbrN2VajmoHbkSBPZyBjeR8F+Zl
QNNaLPzWMvWcDUz/AXRW7mBSKFZT7ye1Btg2uy6LmTlzLdjeGxNJzb3OZXvHo1P2ANvrMlerSduF
5qD1mA+TjIv9bHsmeMqyLC/7HQvJyDNX2LnE8lB7rs2NfeK1xc9eUGTzqWcLQoFRqCUiJkBtvliz
iY5D65WfdDWytC1saT/O3qbeCxIs1OOVs/jBQ2jymR919BJSSvEaY6kddx3m3w/lGMXHxXa2/qRc
q3p1ei1e6FeKP1PKm0+EVxSYhkMP1wP9aqBPeU/qxyFxUrSA/ht20T+ToP9W6P3/LNF+3/1onof+
x4/h9q37fyDW7gpSk/91rP3K1G/mv336n/+jlz+aH+a/7friEnEvvr2ZP3Zx//6v/Iy5W4H/G2lM
H9CiZ3vkGmMSYD9z7pc/AqtMfbDjOiIiVUki7V9Bdyf6LfRjQUIOdqaNSZo/+lfQnT8i4EVWD6cD
EEtCgv9O0P3PWSshoJXi6Qbvht+cKL79S9ZqRbzvFoPD0vg9i7Z5MTRWBLtpO471+v6H9+ofw+0/
fxb5fDK2sS8osPwlgGejw5EuKjNA/ALzjJSY27Td7ePcfPr7n+ReMpL/OxH9rx8FL430N/pdcPlU
/xghW6iEiTOwmek245jw4usp+oTZbgaVxsJGXeixy0RDV5VZaTZ3n9eQp1yGYaygiEl575N84hBR
7iEx2xhAwIZjIfW8yk0m4GL7vEz//gX/OVP38/VCLWAlQ+Qtin4llrHqVGKenTgdVzSzzVDK681t
R2xqC/EoZezU+I/2f/9D/b+8S5eOaC9ioCEAygLml3epxrZRj6hwace2CrmmfZR6eq/duH4Mlv52
zvBMKGtuIZJaC5EfZ++vl3IRH8s/hIZUd2UK7/Mx9zG4ci0nHjDlndS33fRpsar5wO4ZNywoh926
kRMXqiGAI+PXFYG3rrr2ee6Dx2Uyy37wLXTnfPOTMYiQ8sPiWInLAUmFGRYhzOA9XvRUYZYzbVe/
mB4XKyPcP2Ex/5O3BEw6HwRrPEKIv4ZEe7yac8GBM0VVXVLselhQ1up7U8MVLxw/TEfDjgg2d+KY
7AYg8Zk6DTxanQyOf//pOJfI5p+u4cD1Sal6FGbzkii4+fM1vLZViP23i1M7Lthez8qka4eyV6pI
ocqW2HNhEO0LfF65g6pqhoEMUo9+qF9AxvT/FpGIS/SXl/PLnSL2CUxWU0t5udVV8G401mwPUxHg
iH7eyp+PmP+y9/jyy/36y3NdesQ/bTcWvwL0wFORVJli7DMXIHU8DxPLwGD6h2/A7xTLv/wYbqLc
KUhacyP883vM7nitnWKKU4KlrLxN7N+6rjmLaDvi4/HOXY6nKnPEeSVFmm67AGDwiVke5Ql4/DFY
1FPnuU1S1tOpacLvHpvB3RTfjrWT3W4ADlFv6A5uKBbsqDuyfCugOQhnRDwBTy2mBEHrYy+ce9YE
Pm4iYnebQeBmekB3Krp2383YMQI13DnksJxivALHpdIMa1aqLJqebFQ+M0Y5uCXTJ2GdvQHk/V41
8xcpbX0TkZe92HbSaKFjSMTcTqri41SwtWKb7eBJxE3DD8v3VcMRIp4wAPxfXMfweKA5OJAH/kLg
yJdaz7TOxGlY1+t+XRKO3tuO7pD2NAjrQz7l7bUDUOgQrOgCoUwxtbdpMVVnhLmvf/9i/owh+XkR
c68DXBkJIsTu5XH4h2hxCGp+iLIsSvGh5NgsZpZUNrEJ+1s8kzqbidGxS/yHa/k//aGR48TUaNug
GC/Egz/8UHujy6PDnZI28mEahvgggwk8Vq9vt6IPMS2WI5yQL3//m174OX/5Bl3aheE0QKkDm/Pn
n9rMdohsV/JkJ9BvYm7e0bpUx6miVXKyEKrN+Bq2BD6mNnxdOR9cq0mccM/n//Dr/0IL/fmm8+1i
CPLILP2FNJOhwbUdXgYwKLOfrIhdHLvQnvOQkCy2M0KTMZskjZPynPXlkmpDMtINrbuOgeQcsRpt
RxbeS1/+A5fjd5jEr99/LkseftHlNmv/cj3gz5BsTrjNxOqLF+r6vl7v1goxiN7FCx730lzRHVuf
uAMqfZDhRRxZoU2iGPfE6zA2olRBQ51g9WGDoKr+i1GeQBjLUTs8CBy9SVjvMcDHG/8atLckbAKi
5RgzJ1TDaCZIqawvCw008mLECKo3BOuYokyujqWmS6g8xXOWEZOTDRTrggWepS9qd/4mgHQQfFsP
pnW2G6qEdEhG2VL44htpri1bI9crqyRQSBpZwnMOqBtL0Q3wyuj6saj8+7+/6i7v11/eT1omGHVp
weUd+vNFJ3JsKGMWRqj28ZR6I0ZTTFnuUHwskBN/3ln+/zHkv8M3/8P7/he61s1ba/543vj9r/88
bwAq/i3w4Gp4ASZPjy/cfxw3QCD9xnkBEyTF8VwYF5L2v04brvubgI8UgYOKOYv8fkb5j9OG91uM
oRdyBZVPF1JX9O+cNhxmhj9dIRaQEbheQIR+/abl0Ef70aqv9EacPfByiU6MZ/K18fPtWGwk3nco
mdZVMVvjrce+u07LZtPT1YYraEnEQk4ADupavgvjFy7pEm6g0xoTP/PrTeWJQst+XDB+pRZC0lW+
YNbdTbIfPl8e8nT3FS3eXUp5JsJU2l13Ui11k1CxUtNb0ocvdtfPZ7sqg9RDcbnTpQ5OtCc6rC4Q
FplCupi0SNYGkU4cvs6futZiMyM2coyLv5T0YBIGxRxM+7h0ZvfdxqBUEQOfcd9tGF+wCEJOtFT0
tC2cxxIdl/MteBbshnkzN4+WslzDoghDW1xVdHuqqRbWrnQpwdvBuDc3Tpn3V1iGicYUBBXTqESs
DBT7UdxB0csazQuSTxQwZszItw8Ehsfn2jPFJwzy+pXV4Hxdx9pcT9wIWDJu48vye0XS5Ck2gJEe
keEsim6uEAUnSjetNtjzZrj6AkvMbwlrtl+9KnCz/Rz0w9HHiFFDBzDBgW2qDzkAP+YUOeopBCF4
5GnQHeoLV5eIZBnoU2WoTinYmT81JCrQIWVHiKRQJeEEG881xUouBTLbwusPi+uuoCEscDDEIFrZ
1yw/x/4wTVP3jC0FCKNDFv5Vj5u6HWVtHXOOfK+I7+UhzocSic+UCU1PVuLX9SuK5UwhXdwBkZLN
DRspqMYg1LmBU5GLHhxnbkLqp0vFVBVPIzofh5rBCSpEwOWCauARfxhtek/MPEbNYfQ/RGF86+b0
4xI7qkgTrvGDKjBAyjinSbEJxl0wR8ZOZKCHD7QtEmmt55i6zCw6YWH2P4FZlwRWzfJWwhm5jZE5
H1wabA0Dtn0eUK9vItNfsYiIroOm2m41O+JPVLKW3zQCF55PDoepZ7S6Yd9vfaerQe8t359XJjuF
OcTziD1K24rP64DBttRF9LXOWQnuxp4ywi5XsGQHTr8te5aJ8EOXJTRpkhwKpboNRsQ12spRBmr6
PHdubMUl+iAxlU2L/GooFuu9jIP4uzAUCo2hT73CJC72tHkZhxcsjjp+yc3NZTiEnQcJ8pEHg8PV
jNO3PmK/JzQc08HB96tM162YX1ceT5/tsctuiHzb9zxjrGcWnB7mUK94kLXQe3oPq5fM8fSHrQrR
Tmkgi+xTI10vXdq4eaLvenjcwiZ6ttbOfou4kgdM/jYNyr3Gr9nV8Tlj/L1RSsnjrGByqNYO7rn9
iZEisHE4qXiZzxvurGTDf/axnbsgrSifugO7sFw2cIAtcJrUF/M6ABJgvk4zp8Uwh+DXzXy72i5d
igOJhQsh6nGNauKaxRx3b44KLzGW1m/Rad2YS8xUZETZy1/x0/27ofbdN2dqg08jPZuEwvztKasc
ay/ATqSujdF2Z7dbs4/iXJ5IrpKgkk7/oLNw2l8MbpeQmfiCQWrm/b3wREssxeeYqMZh9vHoTqGi
7FLa0XMkfH3AnhfvaemJPpnO0Ja+UBwE9CMKSJRM1fXmlvOPdYHk+cwxJrz6X9SdV28sV5al/0o/
zgAThfDmccKlN0x6vgRoLsN7H7++v5CEriuVelTVwDwUIAiQLi+ZzDxxztl7r/UtJVeWB7PPzUeM
T4+1YXhW0sHpPtbDEp4WsTEqNxongcYjP6WbEJ70COwg2IJaxF5gTNeuQzswDyYWLV34wk1wDfI5
uge8MKZ2KxP8MhJnubiYMxl/BzLi6NQYpZvRtZisCoXBw0ixNITyWe471TXEufaHMGkvCR6Bu0KG
gNBWhrHBrBr/AKk4XGFcVCfUFfIWEPL8knSYV2J9kKuHRlQsOBp5FHuJgo5P9OqpkYiEXbrWMUHd
OBEegNKuxlpC7RnlqdPVRbTLYpLw4obzFkF3Xf1AkPy6TIbxQPZJp+IfLIZdIpmBh24EFwciV/GB
3JtmNxhS57ehUHpRIMbbPkuFYyNm85XILFDeOtAxklXC9ogtYXoQsyA+FEnYv7dZVfkFJ9aZJPLQ
k+uWh3wcQkK3uYDelHqobbzo+4wOlUuY9znGlnOPpkayiyRpLorcE+gSG7hrjXJcvotKHo5wxdh5
ySyuvHolCMmqUJ9qDRspqgzBsXra9YQeSO9Y7qxdQXr9Rq4G9TViRvIoj3q7DzMWmiexLh+iNB2v
UR21OzrrHVaiXtiw84p+06XiudLTcCOVPabHGumPgjGqDQ8SusS1Jum2faXN25VaQPE7NcQ8mfGz
pGJuG+qmvkc1oH2qfSQNPG+x/JCrqexCaEcBsw5JjsoyqCexzpcfg9oaFlFnVnlmytu5hBEIrjgG
w2s5KcIGG7z8ZmTdAl9ojFW7k3P1hS/JkdMRD5XZfarNl1IEeZSmIDKRrmftdi5V1Q9y1GGdqjnl
gl1WbDJqAK7S23GqoqvUCdmPrsRbjHLKQIYDicSwOzap2hm5EZlMW/L0RmS0dUDhxStO+mU30oC9
SpEk7s2xkXeK0GT3YzUpJ10t1T1ySAN7+Mx1X1US8qitbiYljkDMTSVGC/muTDJuIjSZj3Zo5psy
QltG9N6Txl0PgnSHkFvT7Co2o6cE7eceFibjZOi+yBKgZjiTmrPdo5Qj172Qw1UC1CiQ/+tA3oNU
r89JTdhun5hMifMAHdiUKbwvrd5cjWSuB9vQyuCiFV20T9qm+yiVmDDdnksMLYvsR6GKyKS6RHgO
Wyo/NKTBue7Txl00K74B00u/MbtS/TbwVWdHboR+38s79MH4dQnrS9zwsDCFL8kynEk5pVEToEDH
/y9FqvAU5onxGUF9L+1GtPL3BkesZwgzXM+gRKeKzpuMWFHYd11KmxEgC9rjHI6CGpJZXcMR2KKb
pebqsZRIXkkpfZD62tpl3N7w05NnJ4CT2WD8VrwhVcyd0MjRR1vNAj5GkX6caebiocrnhPBafMEI
OXLlKUKqvEGlTnByOIenLDOCrZGp7KoknZ8myWp3XTS0gN1DI3HIUxpTGEgZwp5Ar3h+NU1wwQwi
sMmjZH7og6LezyQLHZVGmm5Vxk2j4jDGvgjfRCOh/qK083TH0VbsZk4c2rEme2sA3JYIuBw0UJL2
0p4gWTTghdqMm6oxjXtJG5On3MpSP+1KFjV4gHY/yqYQe1M2cXIXWpK5QaV2NV1znEcR/ltuzu1b
lAWD2y1puJ967mu2XAwcI21p7lSs1w9z1RtvEWC3h6XsuvuW4d1W0YvuU50gUSIDnHbVnAg84pny
vmh15puaMdqUwt6CNMROEau4Qq1EIIymJr9Xu3bcith09hE8NYQ9hjL5nUVEuYGoYYcOfjxNjNBr
B8bGsCVlBIQUjEYPX3lHemJEPyybpeEuFYLgdc7pd5eyap6Qjtco+peUpENOw4sgdBKkk0C9xnqD
jTROYrrZ2NEo7A3ZDO5TGX4Yoc9V6nBFVDakeqABqReDfOJBiJPEluve2OBEYSZYDGC8GHeLSL/p
cHFo9MGOPtt4RnpWXqthQPetIRSbaMOdLMw/2FzUaSJcFyE89YMunwcjlP0ayDgUb+ZEMK7gYLjl
2LNs4OdskRlrhOit9oqCIYdThWnoteg3X2i+R77Sz/oVvFXgTjL9yWXuaTjqUGA8HcUmQllFmZ8G
LTUOgsUWwfQxG/EIzparJ1mIjTopD4S6ZLhZZHb7bJhnp0IN9LRUcu1HKdHgUAE4TzruqIIXpZJ0
l1sjoSckrjgFma/bBEHgndioYexUMSYbyQwhbilDdMgyU3sDBlA66hInnmXpyQmTseW3khrv+lxO
/CQwywsz0mxXFiLfISZObzsYGk963Y/eGOPoY4cVpi8tJWOSVY7CDVNA4sl9b9H6bMWNib9+rzeL
pTrELZzQhIyOsGgTsZRVgJNN7h6qQNyW0TjQm9OMM0GfBcYNlMBemGq63wA3q9xYyNP9mjn0oTCA
Rl4ul8JW4+F66Lpk/JrM1YqFdedOAUznZIlq/TD6uN10fa8/TZifjko6VW6HU+eTVO/0FuDkuOCl
5/MW1eyoNzjnkMZnhW1w5Pt5IIWPmRB2P4awDO84BzAYjUt7moai/VA1Qd3zVGjf2QT90OTufldL
Zv2ZYYrAfA6EzxWNNS+F5qDxZLUCsuIQWSjoJiRdq96xRUnDW5yNWnEmEAa7fCgs6kEgpOOC5prq
ZhR4/jBwFE67WKHfczvDBrHGlKIy0z9pgRWvmhI2oHl0zRta9O1zbgqnWeqGc0Jk15PRZqhtQYhI
tqRCx+h1bKGO2PMAijDNkOOsVwVq1WttlnzzopnkQ20Rld0ZgoCjSTNz3O/l8ihwgKZeTLL8Vi2r
6MvUWOA2H1pMHzmxGJlX2PEUoez8rOzyR2Sb4663AusxKGUDrXHSzUhN8EOCSZt1h7jgiLKv0/pv
ytaps8Gz9Rc1jYsvvpY89Aw7kY2wOjgEhgSXQApL8Sgv2loxgmXBDIzHV2JQCmiDG6A55d2TklNb
hb2QNMRLRhiEtHk6ROWCjiatSCWuGqUlLrYOxxuad2b1jSgw/CwMWgvhhNNS6SL5jClUOskptXUp
Csb3rPb6CdXztMfcah66WkgZSiy5SzU0XjOkye91aELUYKwZVmZzkPVE9UAb1eybcCCNiV3W1Za2
3JeVOly6OK+3vazX77LWGz5AF3iGVGCAmArLW5ZSe+NnKwTIQ6BDoywHj1bJRE9fVOOEn4d7HFIE
v6WfcUHhy8iJNAT1Ak4QmWcD7nApRemRFKpmM6FeBSTZt/cEwotH3H8TntQyqR1iTKzTKDfFXjYw
KRIoLmdc/YFgAoVltWTJTqOwtbVm4jnC7fQGxgtb5NIuIW6wQXkIrLYlHjxP7wEtqm6tWVjfNWnw
F6RrTwpAru/Kmnj+QiM6z+TaOuBeeURNLX8byU5lwgJkwBbaKj/oUp64JmocB4gDDVcTehb0G9aW
tVhkQg75AoiTUPVJXMzB6asZdQzkgfQg81I26iT2vhVbyhOlf2MjTBO2kzg9IHta7s2iVoFa9q1f
DEV9KlLa3ro29rBQEmSla7W0G6xlRlgMdIdryOCE2CPOGD37kT+esbknzauhwYvzVKwGrxFCECRb
gvgiZy38h6LTOnsyJzhtdH9f+ja4L/v1HlRL84kEcsR1cStzemPtZHIlANwQCqNNHb2bI9SIkrB8
GEb62Ipp6QnKJEV+p/fCHVBH4VSWbfU8KFL7IxEK9StK1xddDwya5FIMfLEYGehAuHBE3M0MQeHH
z9W82Hlh7SepjXCJ5TMy6l9+73WYecj1udhO7OlbYAvCCbIp0KaQZhAHMQaxWS71N8RgAepkwCFk
E6Z2PjRkWyCE9MNJKIm/0bNNkvT9qaU9dh6Q0EyuMoogXALqYhoTtdrSUhoRwppiXV1bFJK4GnKz
ZcfWpf2gKWVpA1LK7zslDV+jtOz2U90NLk9EccsI2fgy8H4jesTudsRbj76wqaL4w4ihJOKezUz+
fi1zLQgG44KAUN6kOQUmR2ntiZX0HK4+okAtsg9THrcgAgLehBK8iz/NQwBvKRKVYzWzH2zFgnt/
Auh1dKZ1m/O5oZq7rjewKMqTUn/1Ud4xdg7HEZGSOvacIqORbJepDV1BksIYR0YjgBAKRGubUxDi
jBCmW1xj1UQVrfBRBwIe9gQOvt2kyQREqsRarSbcHfHZSMgB6ZBw0jZh82Lwvki0s3rUckEfKXQA
lVy3zSoGSK0Uk57v4bZJ31WcZs+jGBhM81TJ9OIwFTrkMkH7QzdQdtqUq/VpnDLzqvRtLLmpEPcH
a01heqE1iBdDN8k2mBN55LdIdbKead/yAqdIOSdS3UKVqWOcklDfdzOZ1gj62F+5v9TBcIXjwEJo
BulBoaD122LQH8MA8aOEEu2gSWm+r7hA+mMYcXGtOFPOVQ1RwYpVgbjEJdYGv8DyKttqWY7PTN9x
r+LCnTOcmEgPijrQOLRGJXnIpiLAiEPHbfB6vYW6RE7OUQ6lDKwinnOPDJnxLh2ApPb62H4VOQXU
nJgLhkjcZ9+4k3RvKCT9YdRAUUGp6S+DZnHQD0Fkbld9z1GnA4Usthv6hxGp2UYemuicj1YG/VKP
eWtSK3KsOV/uKkkd7qaoHviky7pwMGQUfjK0wAnrYeruunDRiYXC5IQ9hVRJZsjNtEHnJ7qlAGNx
nWyT29bRu2wFEA6I8vFu2prJCYz9u4T3ErA2QslY7hGtdkiU4wgHTCEI321TWhex68VvMeALM1ns
vvKU/nOgCDP8kJ4nnZdDZ0aszDOYEmUHQ6zE3NVC15xDbXkzp6i65tj+bNjiwtdIf9drxT6KKWqr
iU1/zG7Ms/TXJRYgBpRB9Aq1K0JbmBI+B7fypPAZvda0LmebDV6ygfViAJHG2TyEVUX3sCbiHID0
CpDpc2W/ZFH/lJCXtOEzIKs0wjcsQqBhug5GFUGy3nAPJ+m7tUmnWI/CStsqUYMsL6rmD4o+2jFR
leVXoBbpZ6YUKpsBMu23RTEobgPowPYyxKqv9gDl5jGdHnUSbtZ82fESaqTZhypdmVSJv6Ee+Ive
PfRHU2CSZ1FW6RtlkPahQIGTJ2/MyeIvK8DqDsTbPCV6ENIXEKlF0r7OFZvJGqpsCtwV/5KsWl7w
PhlFF8CQHm8TCyXVnmpC1enxdFXx2MrDtLdiA9jNJNQ5pN9cXfXJbb0j7Yi3Qmom/bVBms0eEGQk
EY9hAloIyviRaxp+IdSTo40yQHHJgB93ExiRYy+Z0Y4KTk7R4iJT57OtC2gzfAfU6GCKNGMVhggi
Eg6bjnQGoo7s4IMQZtzyAPR1fqXK2UsSafFbY4TLvREW4X0/g42CPyUd51oXwF0Aj557EcJ2IhcE
IlsTnNBUjhkZo0ICxDhFGR1Eo39As21A0s3yAznENIj6RiIqMF3mvWw2HZAv4CWF1nWQxWR6UJYh
g0HLoZsFlXDF5VtsrTi1vhIpq85KjGuE6xzRfyHwbLwFYCODod/TOCjPJT64J8kk48lJ1M7aaq2O
u74YsqcqlovHCJPiZaoWTkRYXZav4xqh094L0ruJI3WrKlbgD7COXmaNMqWTkxbD+C/Uj4J8RluK
dBlrUnKvcyq4mqG293mV9GdKAoxQYY+xVlbBtY25RiGUpF4E7fQESy5/zzQRqfpCO8uWm0T1Gejk
+0FH08WNGEN0lIZH3YypYFujBDcAlehWiXigHTIxS/iZGGthAVcQVGtkBedQARPiLpjnR9e02uKd
+wJkrG4U2PgyaTAfMhEcwdbUK/qnjSDgIUxKaQsHgxm3mWlx7Sid1T7NhjEemS8yrBBaNWMYo+Fk
eWmLETswgoCS9EuK8GQTSWy4u4r9lZtepTBmzyeRQ1wP2sHvpAgXdpMo0jsonv5pojXgKpOhHKK+
KD/xRfW+jOOW6Xif19zOMX1iK1MHrheGYsJhmaPEMP3OXIU+dLyQeIFhHR2Mq1yDImwVvYt5Nb23
uibE1ip1SAOzskD3F7dC8K5Nushb0y0ihVqtjpab4B/lFtOw92KMDM+lQq0IxlDmK4pUHbvd0LSl
4ghalT6UahNIjipY1mcXzIPIbqNDy2uGttS22EjA6ikFG9hKUQfmYkFTyp1JXydnwayYz0MCdcbL
2rqYtsxRg02ZpVZ4wJYfaC9WF7EpV4uJCDkRYYy2axMAOb2wlOAmsa63A9VzCvKW/k9TeBLLT/CK
xMx/pE0UJTdmHuWla/Js/FQxHEM9EsOCIVCWTD/EqWwyt7c67AxZ2mAVSFbBO3PZhlcdlZLxOYnC
CJ5iotXudrGZK05d4kdNCSzOAMiMxk0QehHoI7darzOkskbBbqh4a82wkTYlQwYma8QOODhE1S1v
L6NLkUFaYbVVuJsiIcBcoffycanj6HPs5lZ1i3GQdyCnm31Tz/kdNRM9dB1LiMM1vXwuDDNZDkw3
qltTZcnXgm1+A1ynuZoLjm07XLbcEZrJnhuqQ1IWAcCPQA59ehIcZybTPPBw89SflUrNXlRxSbpt
aypj7oJUZu4DYoV8ktbMK/xzzNEWX8gxNdiwQqggU32giQ5W2WaYSU8N8X1yHBW9HewAp96hiIrk
Rl1fYwVp9F3RgOn11UCG/KCoyjuNCsXts2n2lJqXEOJsPhgiXBzsARiHGp1GeD0Jw16tUuu76AkZ
6sIpPnXVikU2TDnZgHs0nkPaE+wIqZl992KevxKsYwAvT3r+b6ZOitenVluzrdTySSxN6mdCjTMb
ufqQ0uzLOChpVcgHnFLKjVGxcb/Ov64j7U5wNlkHL7acp2czj9XzpJsLD15Y3NF+S/boV+VNEMn9
Ps4ieauZQsX8TZoeZ9qxmInnZi+nBlNboxB9VafrMYUpty7FTKlrQjlbE0tn12oXZbK53BimV2uz
dQ9SNmWGW9OQKQaJqTy3ezyPFWW+AoMtFC6WkCqAn4rxiXLX7PAS1clO71rZEWqtezR1kGOkHdTd
jh6RRBgdOjAHVscahCJb4z4VRMjOmZj1PpOu0cP2NNMlVfTHYNHQpqVil58z/O+Pfa7S7uEFMUgQ
pmTAPJmBXYylQHY7fPAY50YkhRU85wLPJ0vCZNwVdZMyu8YEURWDLhjYYOS6KIWtuZfqKOQBI/Yc
UGg+FdWlJ8tP82QJVj7j8mwQ/gcqmn8iwe7fKZtuVe3+9yL+0/vne/kf/+v2f73//TsRzfq3fhPR
SMrfdMJpREtHxaQaa8TJr5p9iT8hJNPQUdGIhBP9JNlHRIO4Bam+hWqVbLVVcPebiIY/kkQdJTpi
Xh1djiX/SyIa5U8kNIalaH8Qq4bpZFLK1MPBGFQvsM5pqTwyKhrDtfl4DVgkY/DcM+U9dMUxtZS/
UBT+Ejz0d3HXr9Kd9eeur+dn/WKEL4yBxIBoxF8IR5HuxbE8F+GjRAEDLdq5aF3zHmSVq4c614tp
a5R7oiN69VZ324wvAADq6MuP9SbbZ4VnzRBv9MtIPuiomltGdRszfeXw5Cp0WLMH5ukvdJ/yLyHp
f/bi/yCDNKx+yJMwGg5pvJvEH4n2kcVv3OlUar2EDiaU6eqzkL6N6Tx8SkyEQjwDVzGZbWs6W/N1
tFZV7Vl4jT/4r7WbUS7bRT5K8vHUCfs6v6d5klqD3eS+DJhs1ShhoQBCvS/f6u+UuU8C/mZH82Vb
nIo3DHdY9H3IlH6zgQbuaS47l9d7GBBcWFRHujt26MGed2NHcBI39YqLYH8Ydm63XpDa0TE5yjOG
Sq8MnpGxO4bMzedBHs9TtE3qXSC96tU5yx7pGeaiZyiPaU2ag+iN2bM1xXaK9cksoF8AgekBnF2Q
6Jgh90V3zvZvtDTLPY1iLUYbYtc3dBdYJnUaXiX/+FoLliw4d8wIINKjCKmVu3S+gMsrA8fQt1nz
wA8cCrtrwBG0ugOtNcGvCYQAe133VBf7dN4q2laqtnq0ldTtNFzr/mKG7Hwbcdgpw5dezq4s2D01
Lvj/NQEA4Md8i8YACo9T0hDagjWpPiK3f4RGp6WUjCcSeMAo2rnqITTWbtAnABlXHg7C7klQT+ux
282u2lysdbTsS/syYnwMHYAuU/w66rotj/bwrn6Kn71iQ0UvIH/o5kQCLkcc6HrmqrgVb5NBsAlU
WcjQn4w+zQ81yl6LTcsb2+o7gcvZffwyyZ1fW9LzqKNqCs9tsJnbB6ZNDrMF0Oo1+T2Rk/KxC6e4
B3F2wJwPduNdXw8Bp9lkmsv7FHmTAUoNsL+tGG7EEM04wGZVnhb+ZXlcmXIu7Lt4fuq5qSjpWdf3
nfXEZbn2ZZ/Ceqd42T57tLbyXvMtX/NFj0svAGB1k34U8fmnTfT666P0c3Tlqh/8Sfv59+3hD7ae
if5p1JlWfxDus2uwr/fSNrooZ+2k7IvzdC72xUm65n/hRpB+L6r++0/7g2eFaz8y3pSfVhz7p/rc
XKf78g1c2UbzknNzzl/n+8JrTua5/B/+xD+GpJE6A9ItMvuDdBH3BGA/Lbt6E13Sk340L9o+O4tH
fSs/m2fl4S/e0V/1sn+ya/0xI20gAUSaJMRIygX9APwsXEHc66Rn6xzvp52+zx4mZpODnT/Ne2lX
b3Vv8dMtj8C+8fs9/8+nPNq1++JofYIGPzbX7lL5SEmuMSy2DITylm4KYAV6KAKQRyjfLnYAdfRl
SA8ysy/axE4sgh5yVhgfnifZZWZSZrZ8shiZf3ABHO/iyaWJBrC6nl2mkokneUCkDEY7zvFc+nd4
JCbM7fOOOCjtpTrKGzy19XTsBqaCFPJ+1W004k3QkZyt8RC0RwyStK0YHM3fc4EQyW6f0pn/mPC8
9DRRbf1bh68b2XQz7sQTNRnTV/O9vtVn6/DQbqAgUEiDAaKbnJ64sWOdQdTx0oCWuULzZ7Ym2LEG
nWEf7vgBFxQTXCI9xhKmW2kb0i4gutIlyTPXQJUS+qa8qfN9X/+w2H3L6tt6SdvPrHrtlCe5+A7F
XWNszWQ7fcqn8SC8osfS4BbChN7kMAPDbU/y0Q/xg5ySXfzdknaTuc1n+LG8ksAxJDRm7Pxjuop3
iAHZtA5T+jb0Tpi7DaWjDiebMgC4px1kW5FspQBUtMeCaL8NPHSf8Rlszzbc1k8M/i11PUcUhw/J
2raH+QB+bHzWb+JNvMt20YPy0nupHfsRj2R2Kre9QzPnqXO/6Oe7ug8E7GJdefelke3Rt9DMEWrP
WpHdir2XJt1OcTM/3RRb7dR4i606iy/frTIkx/SI7fLSM45T0amOQAR9moXf0fUQunR1ndjlg7Ip
Ce3EMXbZS+0B7XqiV7lKKVymY6o3njj0doYX+Mxf9/yK1Q4tK/AQFr/LyY3L6nm+SOfwrU03nXUX
wlyfn9Ad2uFDEZH9kZW2yBCy+BB/WIf6Vr02ryyCmn9ST002zeI27RZaj+qxPDWvyW3NCb9FnxDC
+DE76HA9zWGHubt7IA/OiS5SPdvlIyRU/irfQEd/D0LlJs73Js3wO/FqjhylN830lZu4E+6a9+Ss
3dUv0t18AajhsUN7ylH2gAc4s9vZCQ6iB90BQ3sTXgxfO65vpuBETrB/63YWX02V6xRu4Ud+eiJq
zn6FH+v3D7rfbSJv3tb+6+R8Th6izGP6lTDmeO3e42t2Du77l6FxJn4lVCjXdA8sZ/1u2ML2y54z
y13pu7b6jmyhixFW44F2aVm3SLc+oKQXLswi3Vb1A0mMVL3oABUeT2bzXC9wi99YdxNnMEAJlduc
bdmWX/jDgadN/WJgWr6IK7P8YDJe56boSOCwKYt1v72vTjpYjXmDTyl3hU155ElcNjlAJ6+KIL4f
ifc6h3ex8FS+kUdxHLBmEmuQu+M31IXK2s0sfJn0ok2r+CIRbIo/WT72cK110jeQPFuEUj5GREff
Sc/Ss7JVvW6nara5ydodit3zsuvP9RlIypNwWK7j3fApaza0jTZCA4Y9xm5nxmO+zGASjswnlSTd
BN2GxQQzqIg2NYkn2S4WHbrCMXMJpAXpoWc61bvtdKcp26Y9LN1VJkWMBj/iJ8QzRubKC1T0MxX8
spkkDyNL9Vzcp4fw0B3blGnskyy9VsaHlb7pwrPxEi7paysaW8aUQQzFn1yl9iGcv2HjF4mXPGZ3
qHIeWmZK8KO8jjgvE9LSulOO2+Q0oVf5sCKbGtyb6U1AKc/s6Et4GR7gmD8PWZU7ZV2/lXJ7NGhM
VjI8FHllVPPB09f6kf8wX42bfBWv8yVHi4/hBmxb8Nm9h6/dbbgLX2rmzWO3EXHhyVMNCxi0IndC
2evreptBjojfwmyjoTekaUCmRRc5sHDUZhelkAddnLV2c4PW4XT35o/uC0QPt+a4cdLh2J+7i/qq
33PJ6ecXTHI7or/gpcg7CS3YKreawBG/x/FlGDbhsLNkcu189VZ+QUoeiq3OkOfefBKHj7T9mqWd
8JI/dS/qHfIzYUCDTHefyy0YEusDgpVi4ICyxzURLXeqyMGtuqwmPT+uACTxHnL7hB1jDNOx4ioc
6uHJar/Q12gpbDu3GoHuOLWyix7BDHslIqLuGRXqiS77MtP0cQQ2Wc2pyS22brnkF8FB6a615FfK
BUkklVFz4PbMaFM/oqa71PeBj+4peiKuq29Q3zl57xSr1sYdcuRvXPUYLKCEoCHohvDxhwOdCqII
RtWbhsclZ4XRFX/ldONXC46qa90Fn+EXKnLSIyNyK69z/kpHz456P5sdYd4Nqg/tEwIot8wx3GDd
VSVbYYNQ7PwHs6io3WjSbbHutO6AwJp9js80+Qb5m17lY4ee2ZarbdS8K8ohC465+mGpdkABqKH9
3FPbSc0jAlnaeaDPx23aOdlk53BTmD6WriahKzpM2YeEy1GXOZ7JvsEVFaVPOf1yfSKa7oFj0+AC
0/nCZX5ib7wzOpptniYclP6s9ef0DkHgLX3XLtWLUr5lL0DIyuf4vrwotGlCW+qeGAiWu9adbtLb
lT3J65zqMXbL2qvgPmhk3UQTj9m2QFDH6RQ68GKAP4CDNMfOKRVwnyPpZ89QKw6hJIHgHBxxN3Pq
bVAkX+lHZ/N2/gjLO/leg8QELBGOHITuh/6eRDedHMhn6SQ+1FeZw2xxGPNTdUwEdMz2dDd+KjPb
hM2iq2NvyHYIEBqn91mQ6WfpaccEts+z8WD67TVDirOBThRQJnR2et+9mQEcCV+QN1Z1MNSHpjrE
qkM6npF7vZu222Sbu/WHSpPvEeOJeejvi7vshwDC+8QKZz67ZkUR+PYRfydH2IUMSAjSeoyOCOvP
kMwE9LmaI4Vb9P7LV/1scSdD4VGtFxtZJm0L2jyhhrYAQs4Xb3zMJihG0fk/8WyCVw3S4RAHyYiN
bbbFXtnqZnInvBCF8ohWnhMgJX7DtXqQzeekPSGztIN9Q7nUtk/y5GrccvxRGICjFN7KrhNX0aJg
q8KrVL/3WeaNfX5CU+lRTlvSC7hpbyq/f7l+/3+wl53fYQV9l/8GfAt8VypQhJ/qkH8wl91KaBb/
8fXjP47xe/FZ9k33c5fsv77Bb50yRfobRFrJslQdlIWo0175rVO2/omuMu1QkSaCYaBb9ZvdTDH+
JgNuWonP2koyWs1uv3XK1j+iu6aa4prQDORc/5c6ZWtz5+/lk2GS76vSiYOjYciKJv7SFPqpcyWL
KPcJKodrkH8n6uNqgW7SlmBJw0FI7625VCXmFiNjm2QMXgSN/dNb92dF8e97df/4Cv5QHEcB2Fqr
4RXUXKEJIbLbInRLM3GxiOy0BvFefRf3b/mKK9SpQ4Svf30R/xPd3X+O5vIcp3H14yt+/zdY6ZKu
/fRR/cMqP71nX/Hwe2zLL3/l13Vt0ADWDNPQRF3CtSxp/9UBNuS/0cDVRVFe58SwK1hzv61r42+M
MRX83XR5af/qq8fxt3UtiH+jYazhr9Q1lb9IJKH1r6zs33c/DBWxH+bOFdliGaYJTuX3Ldl4nuZY
bzsRm/zN0m9likxT7NiPpYx92YBvcpCsv2Bj8MD+/DCpQGgUqC2KLJnW+gv+ofMSYH4pSiuEJ1YX
qStBTqXWkrtfxxH/LfjB+NMfwyYlSoYuA8X+Q7dZCipUCmMkuqsFie3DU4ItQjdygXumdPFrmT6n
GaJBp8329eKRkh0j6UhdkOJzuKsfqd4FY69nZxLuAnTXPFhcUzm9Q8ck/EV2wLfVVD5Yo0tsXw4I
y0wiRMM2j9KZ9p5ReuNwqGZ7aEiNJYGKWtxJ3tMv5Z0+NfJZAcg7U3QYhPTfPufPemQq7ibcR+nH
6DL26oNhHRE0LCgMp9Fbr4ypZwzbdHED56dF+yf7yz+sAz4T2dAZLjCSULU/8gzGJq5FaWAd1DK6
HjEFhT4yFkasdEuBYTraEk7OvOh3/+8f+2efkWpIFkgDhiOAM36//LICr04Z8mNR3U2+uPR4jJjU
/kVHUeFc+ocVZ8gyvxhjE5beur3/tH2jKYaCpSK/igxm6S7WdbXYRO1ptEpu8EyqCaPiAtm858VT
m/0nc+exHDeyrttXuXHm6IBLmIh79qAKZemdRGqCYEsUvPd4+rPANmKBpq54J2eydztVAok0v13f
uSIuEhSHaP+0WP7DEihJjyDSTrklBmD1l6X9lT6yZSpfmLTCmCdBeYHELrKH7q7vkHu4MxIqpNsH
rznvoz/b9Mj+efN10M+BMgLxadpFh69TDr7ZJyalWJ61VIyLjPC7GYdr30MxVsZXImAVTuGweInr
MXUygiG4DAV/y0qmRt3aQP1N5LWP2O74KIKfkr9rCx2hHooSqzvDO43LCmDILipW6Paa4bmtO4J2
OaiEThddGc0aSaKF2ew+Xg2H8CIOIxahZZgyZyGLUJnfsoDtXMiWSD8CRqUKuxjXAQWpDtqaJI+b
lt2CDtPHQyrTvfniZn8e01YseBIc0tS8zOZSo+naT1UBaU0nHhk8xkHknvtCP/Uhx6A4o7jLIGq2
GdXPVOxq/sYaTefjZ5gW+ewRqFEgnwc7BnLs/KDKNDc3y9ToHapG8QnUU60qV6Rsv8MxlY/AgN4a
C9yXxk6ftvscIaIDHZXTigPEQlfXoQGV5h5zbbkZQZRObtcfv9kb+45bjKuPrlwVS2za/i/23ZDT
qqwKBlJr7ZSCbeI7oY5avEpd2xCXX2i6XYY0rVqhdWTLv3GwMDLoM+5iLlkxu9f6HpB1UdOB2odE
cTu9DjdDa3hH7pg3RuFih7cF+kMGvTa7yfRGVlOdd3T8mmR7g5rJytXJyH88i8/4rNkCEbJp2xMO
QzHl55vuxTRGgZalWiOPjt3ChR8i/MUG7eNGIVTW1hZl7hepFIklpc2EmuruyCH9xt2AwKoJ+QUT
GHNl+vcvhh/tLq51ox2dIBn5VPJjUdu9Iw8t8UN0JPYe2rus4COjvnEYgB1ROQZ0gC/Y3oej2nGl
mwJ1AidLoc34qoIGtg1WleyW2xLNBIB9xMZ+c0ROVVNWVUx8eToqXrxnpBSRRwsmyrMZfeu60nGI
+y6BkDFRlrkE+BLMs3fk476xIZ/rAIQ2LSTbmB7qxaAoHGQQRPvBSZQLUZJD8AwSqq2d/RxoFvx4
Ib05lm6yH8BzyJw4h2O5iLlIUcRYLh3AMIalVdaTjkWFICc2phzZgm+NxkgybAY0KVRzNp1uDRMn
ZoGguXzXDmRFdYrIliqCpIsR5//jV3trJxoCjw/WGsb0ZGa/nEZN9nrya6Ct1KDrlioqgySnfP3I
Cnn9SsAVTYWKCVOnYtCemZQNxfWeTHW3Q1hCX4n4W9tGfw40DMJdC47cTK/OTmpGIJDbOs3z+NrW
bGHQNuDm7EoZRHBwVyLRsAGpQfA9kr8MlU2TWBtRqAR3CpHDI19uhnziImbsyXdWTfoTOLhnew95
g7zROnUyMILvY0n9b4hwU693sQM1dRmhQAk7ftX4U7Ge7vtrGeRFC5b4yIJ9tSN5DhumoCroScIy
nX1Vt/eMtOpKoNlj/UNld6xycs6DG20iFYRsII3NkVl/89UxRzEEwN4IcGOHCyksrDHpW9opkf12
EUZ3na6wr0KkVZcoCZ9RmrhXVU8sbWrpF42t/0zRJa8LCv0+XtDPt/7Boc+1wszj/FG5T5307G6R
aQtT0GDEM4tGiO+gAheeKu1llMi+FGiCDYS0FvTmVeSjoAKE7Y5qwq2w/XNJb/0jJuerKwB3ExcR
IBP0LU7j2RVAFUsTjEo4OgPKB8vI96ezeFlQVYeuCHLVqr9Pcv/nx1PwDM07nAKApzYttARyAHtM
jvjLTa16Bv2mqD04spIB9vjZ4h543n2WP7FjCAeLhUbAm8Cev4IbY49fEuNcj87l6lvcfmmanSp9
88lzT13v+eIqmHLs3daj4hb2gpluGnDN4knVHZIQOgnD+Mb1CdOuchVA/5dweGj9n4l11UVnyDZ8
/GrK8+k3f7fpGJngcZjO81qoEe3NsEeR1wnLrS7vJXxPU/wYrMukozWteihSkt/GhTvcZvGJa+Gz
3pIsQhgZiV7a1M7L7ovi0XZVXOlkkIL63mg2tXmPDmKKU5ttQAkN9rooNmKXEChFgSEG6MU1tvRW
BSQXdMvqXVatRbd2w12snQbqVdpcSd4PNT5r1RMtf8zSM9L4D3201Sj/MQAgXGkKYWdHu+8fYnUN
l6X1b+L4XK23ojklwGsgxvGn8O/74L5FW1P66fko9O008ocBDAj6lDm3VsP11HgwLuRum6JlN4jL
mnZDyu2Lu4xKeNKs6W33PYR1EVynLh1BG1ph3dBR70B/prBVx3OMccTRCtKCI6gSh0QUTrbQTnLv
yhLLKiUVS+C+uzPdm6JZWuap2W4wXiQaojBESQUV5olFcS2A9oeqWEEJmjROaqpzHIq3ToW7NJoL
WV2jWIDSYC6gl+5D+zwcvhvKpe9G66Deje2fif9nn64GFMjzM3nc6uXaRKIzI8Wh0FhgaY+ycVbs
InIcFq7Yyu1PqGNTBGU7u55Wa+u3j0t8J0KFFoElWL/qzM21uJuSlDYIx880mEYKqZESNi6gf8q+
Y7rYONWP3Iiv7l3blA2sX7DDBEktZeY+Ra6SlUAXuHf5i2XStnSFxHJy7DB8jgnNtwt2mQzd+Dmm
OzsKiqCnv1aCQ9C1F1T7yZQBqvRIT8mG8Tu1Zpb8LS9vh+a6139o+lOF9mhLjj6nlV7e+ZVDvRTi
2Ab6hK2DFJyUb+tgJexNp2xM1YfB6hjWfdio67RZte29f6VFC/daOkkAOVKssvKRF1ug5NdgBJJ3
9fbmGXA8WJP+SX1WC0TFqOhYjMXS3lDScF7cUH9dxkuD3Fjg0PeWXRFQyCB1KRsP6a/TvNkm2hqp
FDg4izRdoPdc31rBTUp+ZPg5rj0ZbUSHHKOUOWz6HB9+KBKk0VHSFF/z8XuNuJx7UpFaaR1rOA+q
HQgx27svy/Pc36rKyoZh1N4QD7Cgh0QrRGqa0Wm7M7rKRlqx04VfrHVrX1UPglzQlTt+zeK7RO8X
OrusVb5ZCenIpNvXNAW1FLgZ0iMllnoOJIJgmJE6ZXHZJvtJIGIq3fvx8QH5ytLCY5xgkwQoYUrz
/4dHf53VsUn/Jd/bCAtHBO13UVKRIAn9ZHQBEfz+aMDpyC5QJo3HMVtdKsJ2baV3tAkg8BnqxPC6
gmwibduKkxJj/3i01/4cAV8iURbCR5T/kr44fDkyB5KmIZ7sjPA1aChtUwdFgnJN9wpYSFaeEZn9
GtWrpVspN3apiyPXzzR7s92EkYwlKxQ42sZzUOSF0xGaeeY3Ee/b05GPNFcQOqihVkd27RvfUKU1
EBSlSazaml9xKkAfNB89XBtTAG8rUbKhd5kQqktXGX2NR6b1tY0yjUUURxcABjmXDmc1LDI7aVrq
x0r077ahtLdl4lu4IZRRpMi9oo5pWn5+5MydvyRtOOSlVOLxhOMV/upwVCt3AZiBAHfQqXzI0b9Y
ytaZOv5ZVIF05AXnHgFDMYyKQaxhD2v2bJWG9Ht5cM6INys2TcsjyWZLo3/YvtN8Itzuvg1Kx9SC
Yf3xep1b4VO43uLVCNqDneUpDl+Rxm5NRQOncjQlrTDzqTStiTpYqgm3p+3O0xZF6o+HfP2qU9IE
+iQaCESj5zdZOw5mgoBq7tBCJTlV154Vkr3A2+JQm+gUFgQ6NB0gvyb7j0d+/T2FjddjEWrB5MT3
OnzZAFYGCuloD9kglGETCQpYsGXKAfe/Hu3r3x/NBs2vEz/CwJ2/J7lGA3IQhULwMZqVTCMTEMWJ
cUj6HVXL8cht/epL8oPsDvrUiBuTRJq9XA4ueMSwpEjL6ksqjCjuMl20PguJGpsyb35GSRYc+ZTP
gZqXh41FIpaACjz6KU5miNnyCUQlKaDbErKVl2OwtiN7JbunVnlnFpSxkIyXcyy4jm7YdG3ZVKvk
Ozk55W9a6XLsvkXRepSoEKEm6pvf3oVKvpayNdoXC4HQJype+emQhavOvitQQTMpreK/tfPLRrnj
Nyi+5geExOULYTOa/ihY24Xino7Z3W9+S94TtqmGIUScjMTc4cqhVUwXgxWlNL2XN24HV55WyGaJ
GGW7EAbCoR8P92qLEFFh0UxJDZLm9GAfDtd3OYqedIs5XNDO0CQU5RTQfhOkqeI4/jlqsIIqObhs
U/3yEyMrDI+xSROHNht5VAJDqbMCWGUYPfm90q1MQGT0jfvShp6WNY1WABNW6mgfGfjV3pxemfAc
8Wsua7SZDl+5URFC1BDwJmcobwbZa4himzg/A53btOEeOdlfpQY4wKZ5VfQpEkIEdLZbYjQ/c1GP
IC2p/2uRr6NbztgmFf3lnTGcg2FYp3DOz0lbeY4RV3BovWPhwedA9eHuIRxDdpLYL89CauTwnbUc
eZikRAxVU6jEhHorS8hY3Skt1iHlZY0erOTujk4GxbttJXKZ5DuDnU7dVRrvWPAj/ayuHJ3UqDtH
j0l2KiF8iI4ZBTd0COAo3fjkiejXk41Lu9jhaOMXJpRak/jIswIZ4LVbPOa0/tENSF9+RbE4oyME
K61aWirH+AvCZTUqulggCy1nsFOXn/ZrbMPfztbwScT09TlHSBkS2T+cjRYQIvw40RIUPg+UHpFL
kQCNDMHrlSAkPNov3ERBq9bOTpD70RYlabIjG29uZ0yeDtYTKX1Zw3ay5rEQVwR1MWKaK20sLcZA
hk1DnV/7xexNbxmU1Gl60vrjLfd65XP9orGiPmdpOUcP3zu24iKsgVU5Yz06TUNN5RgG3tLTCVPo
8u/eEhpxJ+jNz4oJBIpn24ykLLjDcqwnO8NYhFpjLVMFbwdgp1MO7bJtRnHk/V7NKYYFTqRgn8nT
1M7ej3ZyszYrrXZCvfS21eCeEftbo9lM3nyIH71ao+h5KNojb/rqDH0elioEcNYkuuzZp+zgJLmd
jt/feNT/h8Eg1r6N8q2VAVZo+wDz0bM2SSVTXV/1f2PH361QUKYD5GBvT8ND1udowR94lcf1+nGI
DVqFnSoJzE2EiDZSeaRZBoILEGuctFGfkjG19lxqoF7RtIKpE0gEQ4LaXcYi7Y/c1a8/w4ToJq6N
5aPL1IMcLrORxAhEf/qKWqk4KUUDuZI66Y4LFbVVSie67GsXHvFFXi1tjeQrYTBbVUwVK3o2Jop8
Nt4XtRT4TPU+lv6MYdBYXSOdd0Nx+/E2ev1+UxCZNPO0yhRbni2zIMvaygxQnZTYNptCxpE3e2Kq
SNWHZoOsgm3vucHTI6t7+tnD78zaApY+lR4YRElmhrsd1DYA4CzlxG6LRYVcPHl6eRO76rCKFfke
3YbkyMp+fXkhooczS/AeGBrMde3wU6aiUkQBkchR+pZaXMiVi44IPVhY8IGpKgX48FD6UKKjoa0B
w5daKBy1SnTkzn69xWj0nMo7sKhtKKuzS7QB1GNEhQbhJFIX0CA5RuyYjo8AIG9B40rBguoNqlnF
ePXxx369sA5Hns162I2NWVvTyKZj9gB0W+BaS6MS5soLj0z3sbecnuWFQ50TujI5rZCRLqRvgzWC
emkQeqBDXqvPx/pUV8NirQjdPzLu6xOEd+TUZGOSkaJU7HDcJEiFnTc+8QNPyZfNUDWg9lLvyI33
1kxigWANIbtCOdVsi3qjAMPnTyrvCc1agWw4g9YtqhKUoiX8Y1nKN5aujYAGJVsY1Eg6zf3NcKiQ
l0EYkiLv+HtgRD+h4y8HKjHOOi6GzC1WGde/H5vmjqQF6Gph7D5eOuoUKzjcsdMjTKpflOEJSqIO
59UryXOUXp06Wfst96dIXGr6JPzC9NQFJAhQrQ1OMsjji1pXHvVBmsR9oIL7I/yxWulOS3ywJap+
2UpJ2icUwaK1NSGDfCkNF5WfHrFVXx9sPK+pTqlrjERm7fB5G00ANKGczvFD6SJvkRXw9HxtUBYa
G8Na8+WORlw6aT+eplfrQicxhd9KER/BOoGA3MGqR0chIXsdRk5twAQHl/9N6npAtOZXDfbYZwZD
ZUygFk5gwJgdJJlr6XVb+REamuXE3omIhkbKQ5Pnm4qMz+++GXVVNpE5gxCZ+qpEkXoHuSt9QqW9
V/5ZFuDVcrQTm8R0UqUwjny819M47V4MLYI6U0xw9mZu1fgwnwlpuKIAg2NshKtDMhwougd0+/Pj
N3t1F+kMRvwRa4vrlrLqw282SD3FMJBJnYKw49pEFxyyvvWY0oINUL7dJT4p5Y+HVI6NObuLJFhR
ZgsFFzhiYS1aI9pkOU0NUdrIcAZppxh7EmD0tUSK0YNkLoH/qPY+smV1mcZfx7FPHQOo3YnpWjEK
DuaRmM+r3cOckGbEoyTUbMjzApd+gIdF4CRw7NyS6JLU4gu1/rPI3I2RNYBDIv8SuYX8yCHzxqgc
LoREGJajX57OoBd3RhIYulqZEXktQYoiABYObpwoU17lGl1d9lMtWce+xHTn/TrXLLxYzSCsNpUk
T8t6XpMhx7ld24UVOK7h0vsWn9TVGG6LsIW+b2p3duQp20EaQig9yo8qau6RWD7x/YFi1W7Md6rv
P1YicI/MxHR/zJ/KYker7AGKcefnSAPTqHNRPSdyYpxpdgKaEc4hAnnhLh8nwNoDcoqngTHoRz78
zAJnPlQifAT8CE5r1utoH+LbekOcmt0Q1NuwN+jt7YdtWcTxeshKdSNTR1kJahDB6AZIjvmrYDhJ
sl0qyvKb141fjuyUw3vn+XkMGx9vus+ptpoaLF6uiT6UOlOGregEukA9pqCdynIkzyxXdkVE0Muy
zVjb92TrobpExMA+Hv9wo/49PI4tOnZASVBePBw+cBtak0KGbysyocPQ34Iap/xYviwqegKrVuqP
jHi4Cf4ZEfcLMTVaOeYeWN43xkDYM6QWXPWWeWr3F/S9jWjXO8IftG3RohThmuKvI/e3WnI+lJTF
ifue5TC3PL/+z7tNDdN4//5n1X+euxm8p2xqEjj4m1WK8Ptw1TzBzn+qmrj+z//9y0uc/sv/13/5
f56efwXs+dN//xf9NGk9/ZoXZOnLvpopNPA+suYv3dnlY5CgNjv/Y391LEim/QfxWnpq8MV03MFf
rTiUnPyhszZl7n3WJgUZXGX/CM3yp56LVSjbxQYhVPFvz4Ji/8HmRhcNB0+j3gG91n/e//KvY4Cp
e9drVg/PMCEE9fykzaZTk6dQ5lHAtG+R8s59Zd0GUb1BrCW5iPIvEexK+sFUf+MbZrysNSV4wGL+
YXWqd2nK/UCZTOXIBWWEedS6ju1RawDijII74KFAlQNLXUHodS8joKtk64ut36JYDXTyKXAVneQc
ueAXc//3q70kXTw/6q+D769XYQ9Q5zNVV9LRcbjf/CKOglIrZVSoWWZedIcTkS/UoqMageBucz4M
iEcXQ61OCNk0W4T51JXvZe3WR9zgIlPHfBMrvXFaSL22lyEiLnMrhTmlxG1zU1pRft2P+VeZCv6P
H/25Mv/g0VUSUFNaCOdSJ3M6OypUKwrgRRvaulJlw18penlrVV7/kOkFck92qchLo8+zx2zQ0+u8
6O58KKxnqacg25TANl3qALcvWznJv4TFGA9EFm14KIZBu6ZnJ92Tr7YIhfj1AwextksQVHqUtJL4
ozUk6VVtNRlgyCGlK1M2d6UNnnth+z6o8qx2M9gIKdBHP/gqwwMjOqsr8BylQfio7wZ1+OfzbPzW
cfLuIfHyjPjPh4fO/8Lj5Dm8eew8uXwsH78/EeB+eaI8/8l/MFjqH1SB06pENELheuMW+AeDpfxB
sR3VjZPXMnGwfh0o5h+UHuIm4YNhHnGm/DpQBK1TJOie67unDp/f05I7vPX+IsBQZPes6frCAJNc
ztbIbVFpLcPzMEqWqpvso1qGh6U7SPDsWk26j0zYM6hMqyXEbVv1nEDD43SNZtFp8J56dynl2vbj
zYUW3kuD6N8nenX9i1rNOnOo9mGOkAuEdyp5cqQJKOs5sei5Ro/FQhUmAaow1KeWCK0FjGpMgbH5
UYQqdYGcFL0+7pUWrxTp+IUiWUQ/KlUskSZL1koa35p2ba5jTr5lP4bgu7PwWjW97FrRCQ+5ibyP
G45ObdwDcb8dk/CcY+HLMFbeQu1LSrbiytsmpSRWo5XV4E54QFBbT8Jyd16SOSjZXMpZduvL8W2R
NOdmEpGnrSA0oCdwr3VgYwpJ+U5V5xel6Q3SFPLNIDKwGy3/09TGxchB/fGEzk6rXxM6TfSLT6zU
uSHVRd/u7ZBYfVtYy0bhnaE5Byu7U0D/amRuAEAFEIBdMol5+JClJvV/gPj0Ho2rqtpkolMJ1mXb
xDOeShEAEv/WmHQqSf1lHQrJsSIgAlbaJaBe0emr1QFdjRCp3nIgLdeNLZ3Ueh8vx2KIgSUat0AP
lUVrtldFYR6xpWfX469XnVb5i1c1+lpGwstu94M78fxBgqbhlVFqZ0zytm5TedHqLZ3qwjW/uhrr
dzC7Bz2IwxV6WwiV1sWWWhvQBd5NiKKasNXvjVW7m7FSyRJ7Mb3x1Oix2NMrH625xgMG9vFXUic/
8Ned8uvRJwf5xaNHmd1CAZaLfel622HsNonYB7TG2Rje1HxsZN29tiiP8UC3mHb80BryFwMUgJ34
DhxRmg8QSUAGnLK7AoJYx6Ilyqic2hpCxGZ27fXdzceP+iajijNj3lfiY3gAZ/fLPUkYBI9ArHj2
arInhrYxnLr3vpeC5WNlt7EW3owlvFSyYfJWb41lmeWnyUSl68tjHuyhTfRr5mYGhBGy0YVIyr2F
0kITAB9o2FnHjPTnMoS3Psz0wV58mNRHTMWTS7hrAzpHcXFa1fAjCoPckGiRnGvNtF76MsqGpa5s
0ucktB/Qn6wmN15SJRQy+BcuEl5NVZULL442moDUYMbBgxxHN4pabbPQfPr427xznM/rDMyI7rQh
y8p9DytW957spFxEIQgngAzECo8cKbMirl9TPgt6Cc6/IAka6GRZt1ONCeCfMD/eplWtha5kjlnm
540OrgIwxsdvNrMXf405CxW4iPBOgm3FvrPHGx1EeRghk2CDjFtUnfETuRGXzFwv3UVeswyGcBsa
Yg19BBBgWdcsjDpc9C36DrEn34dFQwiybP+0M6QpEmso4WyjBH/kWd/5DPN8jiHQNHEHK9/XXfuQ
B4OKzAucr0JvUArXRxXNiXhjeOgAqdXaF2NPN23yFT0sZWF51GhxvawGub6H6+64nndONNVJkOvq
kJaKfOOk64PvRaBed0M+LrA5ZAco6qpK5LMjLzAt7jcW/RyZNlpV0fm6VuzHoAKYrqdOlVJepRm3
8qh+FV3tFGqzQTduiSbsFLIATE+0QhB4tauzIQ6WBGCucJwXJImvu0ymiNT8zkG7dRPUPzWvOJaw
1d571NmZn6ZSPCSuXSCaJulLqVGtU8TGusWIRiMYtNFYeQMWit/T8dzS2oRKR3SdGbl8IRQPxfLY
GqngkgNkSainT1T4iC68nNRNtFUdVdU2RrZFQt5Lc5W7IdO+2Qqp5y6KN0gxPMqV4mOJ4K8HoI4d
xRxOrIQ0Gn7OLfr1R26HWUPEv4tfn90ObhHVVqYr+V4NfcgqwYlhuPvEsJ9aoWyzFIBLec/nOhGj
ttbL+kROjXWK0MCRDf8chXprPcw8ndSqy4aOj3wfZbG8jMchWbYJRo+BLslljklh61FHgTFNYpLc
QfrXv+dSUS+Dxsy4rrRyQ3sPFcuD58SDYNs2P9AhRgdXKM0CZVlvqScKqjd5SdGy3xeJg/zJVZ5H
MC29pZkQB8rLkyRuT3RSOws99Tsn9S2xsq0CeBYsayvvoo0teVsyio+jKlmYZlRoFNAgMQAnt1ce
71Cp2GkVBGQuJXhMhXxNgKtbt375Tbg4wIVwL8VAy5SWSedtWt9FsfnV16KHlkMcfyo7TTxtm/sA
STujXBe+/nBkwx0Gv3594NklZspVZyGh2ezlHoO28orbqtULJ2/p2mg0OV/0PhxMrQTThqIq/Jgu
hbvPoehwE5NXwRRZ1pH+aPs55nmu05Pkev7Kret92aHJVPYYwh8/6/Mh8NZimHbiixuxzWqvaLWm
3UPePC/bM7OF6p1e6lqMZIAXLPRG7EVnqk5vKqsSu8CacPx22dL+ACQVrlWP/kLmjz/DtLyI+ofR
i89MydoUeYvrXmxzyAFdYCwqU9+Wo7aJdY93dfcu+Ng4Mqi6Br2XfXMtmwJyFRq9WV6jenICZ3tj
tMlycJWVpF7Fxiln70KSTpP2R6+aa89Ql4Efrz6eh1mi7Nc3Uw/nAeGVOEDqrNwLydZRJwvi2yiN
YIfD2dopFrW+rhVMcKB+hNBLKszloJZQcm4UMT4GElUeejhSu5WkMcoddORrhZWsFBVQlab7OjUg
/XjsYaeHeuujza5saaACw/OSeh8mkVCXmQ3fITDC4cxNfRdb2brw4qJzsmkDyloDtD8LYRba2Skp
fe+6SgNCP77wg0srCJubDnWy5Tjq5RnVX3RVpFm9RO9VonIxCldGdcSeMd473We3PoKqWSAJO0Nx
Ua6dUaf3IIJ4jmxmQPDLBuOv+TAcEdqELqVnHZCv1FoYjYBs6xWn4Rhcm4V7kTfDVigTnkxgM0Ow
hwfbGDpoTVcsAirglloS1hQNmvHaMCHBqSqk2NxMADtRh76siKQ1tndZZ4m3VD1V39JsTE8QpPdF
IbUqnTj8i2KqEApkKE15XScLYmrXwsXom6xGt4ozxwcm1aK5YpX+ZUDbBSz85IxdtCtc79yS0lXo
miPMzoYSbU+TocIberVzhyhiH01WvZwimN0aX+uoxqg2M2/VWnwmNUbgyOwsbX1kab+zWp7pCy+2
OF3ARoPzmu/dSZUsz3EmqqrLufcSt1+2dUTdlUdtvpk1T72OeFONShha16ga2CmyBIj0iVWRKV+V
SuyjUbtCcgFZWb/AO9HERY9arp6mIE9opvr4kd/zSiYO0stTCVHpVDfDPN5HkfXVb+tvyCVDcJQ7
EEGqf0m751cSDl8T1b/o46rexACLnMCQ0EJCLmRRqMFllSiPQxhcf/KJZpaJxpHr92ZKJKNQggtl
CEnlBa1a37hauvUlo/siVJu0OkUTK1/RFScI0w7Et7Qv9cw3Nxwwgn4aYkZnCJoFG5QqvCP7apaW
/Pfseg4WvPjAajsgAF3L+d7zJ9aJRtms0JBa1WL0BzGi+l2UojcjGRe1h9s82rVMXFLQA5coLbyn
Xr/wmwxoWteoxBNQnsxZiIsjM/fObaiJw2+JLGhAn5bS7lM92qmjsukyz6Eb9My0sp3BVreacS2E
tUwU/0jFzLvrZ3YDJ2oiK2o8dHs3UDZ15G7kRCBuElgnvmvRrSZvKtt2CgHmr0d2InTvKljUajAU
RFBAtY/aeGn59WdAyTjZz+buiw/ERxddoSj93mzbOy2MDQRgIAZmUX/pwm1eRBVxFBGlTwkiXSmn
BLXONzpeP707o1hptQTnUPG+Z4HeLKQyfDQs6UiLtDpNyRt3ybzfg3Up543Uoy/sw5ojhuN9g+Pt
/1QGxd4jgFRtVa9QEHPV1kEALJ5oWFxV32QBrzQgGtAqGk2HVkt0um2CPdZlh9iWgWijEl+LVluN
Rvhgmjh0qTzQA1YfKbd778aeBAdenhFuLNFUQtgcPnp7J2rbWlVhT0UWSea8TB6UqP6GBFW91Mmy
6nr9aHI+L7xJR1c0iIihsVdN5E29MbW1h4TJgklQob8GT16KVXtk9R+mhH/tzdmdZ+TS6EudaPaq
grCILYdnStFH1BylP7SiwXvKvAsat4EFjsWppWenSsZ1Z6KGvdATHo8T9na0uLAK96tZYpw1yMLl
ar15fr7fCvj//9DQ/jdG+qcO8/cj/ZePUVDVs6whOWJC/o9V/d//ZZp/WPQ/wAuYKkdVarT/ifEb
8h+WRdrQMkwa6ynz5Fv/AvjRAfdMaDGAnVEH+m+MX9UAnVHmA/XEQrtu6lWZJQk/Shq+uVsnptDh
oqdj3YcnlBqrjMamZWwDHu/G+Iil8N6Pz9eqETd95PLjipR8odbmTtXLv9bZu8nOd356boOgmqNH
yLyLlS5wpPvQlZAsGI1P/vrMXKBpN6CNLDNWltFf5Lp9ogW4hC9Wx+VfJ+HL3OZ7Tz67+IfBMix0
Lo1V00rfEtCfNCX/XtXj34cDdSyzSIDfhVXkNmQekN2+ifvosUIA9XOPPbt1PV0qdPQojRU2qLyM
kGB2OsEB+LlfnybrxYWmtZXU6Sorxc3reOmZ2S4ZqKL83I/PXFItF+bQZqi2mCV2eNeIn4XW5MvP
/bh6+OS23XVNxNWxQqIKpyeRoFSlx7ob3lsrs91pqmVDxsrVV3aTSVfQ56ydnjRoaH3u2Wf7s/J8
o0XPVqxE0jy4bUf7t3b3qZ+GwXjwQbOOIEqS89NmMoRT7gRycbH73G/Pdmdcxmk8qvgQee5hAqt4
aWVZHzF+35lydbY93bDp3dLN+J5K+iPEN0PG+fJzzz3bnawSG74rZ5Y3FCs3tpwO1euPf3raha+M
LnzQ2e4c9dygzCBEmQPbblFr/njhBR7y2JF7JOr73rxM//zFDvU1XwqVIZj0seSdKUsnXvfj42d/
75dn25MwgT12si9WsHr2pWgfc+9va+R3b4l592jb+mhOxh6RwETuwHy40OQV9YjB+N5zzzanMYQF
EmRuv6KJ+9QYk21SHEN0vvfTs405dp2QqdLQAZCjPKmq+wgUyKdme86jUJDEkwmA4oBLhrWnebj6
aWtm+LltPy8UpVO5lfOQX1fd4avelOeEulefe/DZxlSNBNlSORhWkqz+GGFvLoSkPHzut2c704+G
VPSNN6w6qx/Wos1tR9X04nPH7BwWRZe2UXht1a9iYVy6ttiMQXH7uQefFtCLXYkm+VhoQw+fPVfv
OqGDcz9KY3hnEc6pi7EeaR76if0qKMSJHovzNmqPlJe+99OzSzMZ0T2PAyTNCYsCf69DNP7sH5+b
ktm2HLTEbjMZYH9K6eLCQsZAaM3j5357ti+nQq7CCPqe80RHmMC0f0rJ+Lk5kWc3ZlWi4pjhxa9K
uXvKpeqLp3371FNTDHSwSECWKKMdMtulkpw3GSK3Hrzcz/32bFcqoabnNnnlFUmo5CQNjOa2UTNv
87lfn+1LoxyQPs7zftVp1vdY6DdJbB+5Md9ZgvLsxiwzcDlR1wwr1UDNQfaVfYpK+OeMwnnDQksH
uEYLcL9ChXWjVCoR8t753JTMbsvIpZe2sXPUSkliaBZlkK7/udUtz3Zl7IqxKL2CC80kHRqI4NRv
EOn73HPPtmXola4hcnp/0bO/T434REmOwfDe+5SzXelZNhjFaZVEpHtBgOLIWtSff2qF424f7h4X
gEnlshJXlteCN/LpzQP6/KmtCWX88Me1VE2sqGChtI20C1Lt3iPR8JkJh5t7+NOeFLW6pLDAEY6n
0CpFDUOLjzUvvj3lhCAPfzyMRFpIWs2Vltf3cgbWrJHlI0i99357tjPjYvRL3eRIyUrSu6mJIHpA
xf3nZmUa9MWFWWSmrBQ5l5ox5Ne159830bFupfeee7YzQ4Vsps88rzSM2WupCtqvYVx+6rh6xc4o
NC3SrToZVr6b3oreuB4RVfnclMx2Zh9mZmV6yXTP0zI2tNaTLj75KWc7U097o66quCf9pO0TG42s
WLv91FPPO7F96FFyo0b9qhIpGlN5cutH4yd/e7YrvUjkkhIwI5kVIAVew62Ps2T9uQef7cv/4ezb
muxEvbc/kVWoiHjr3u4+d9KdpPPL3FhJJkFEBcXzp3+fnfpfpEl6dr1UquYilaFpZMFireeATBBc
j0wh9xnSn/UKvfwG4EPPwZ24XMY5VSKW2IPRDACG6L5CgvLJb+JOXFZRXy09wYpX4fgQq7BIrPTK
v+Hf+zoqMziSNxWvsQX34Me6ZN/hAe4XOC7Nu9KJTStqN/DXZ3IsQcBAT/ZSF++NkP9DNj/czJjg
9VDwbnuGNe2SA2R3oZHy1thOWA4N0EYyxNUAYgSs0hMGMF27BH5B7wpzp2Qcal5ii8PQPivEMjXH
Lejke6+t4vKhwdkLYgPWQrHsK/nShGP2tSyX5cZvdCc8a7aGLbfJWuw6+URY/ZyOfuGTOrEJTsxU
ryJBVTkYT3KRkEeJA79qG2RrX29yOzQ9QVNmLyJDn7oNqodDd+HtcB7iz/IPS53QDKJ6ZpL0W0Em
WZiZFGRcvi1w9gvlRbWqN36EE6LAQaOpOOm9WPvqFCbiRHjotxdT5+JkSZlNIsDsRWTgh2WmTwsq
Kn57xclpIXotUrPrrUgnExRUwRdoToIffoM7IarIsDGlhx2IBligDcs/vfF6+MDx4fVeKdMG7J4o
xjm+NP82Y/oDb9lLkgxvHCyuoUNFOOgc674WpNVfdFS+J9U3r/VgTmBue73CB6rE1VaP723dfa72
S0oLb03aicyGwH+lg/B0YQV6xGtmk+MGroXfvJ3IjPe42eoFkbnL7YPozAcyXlKefWveTmSmVc/n
1ARoVJv2mnbsg4XsgN+s3YhsDeM4UWB6OgbIsEq2FJH3vJ2YnMcggIoUYrLvo1tSko8ZOM9+83ZC
strHMBsS9O6Tff6MpPmWjZdksN5abScgAT/lS0aA+9rb9EMt2Nddp56nlEuGYhJ1tlSytRjQ188p
S4dcVvST15q4vCbABahSBMp0iVnvVk6edghY+g3tBqUcjCQUO7CNzcegt6oQ05z4Hd2uLFWtRU8N
jAWKTcsHMOqvAzE++83bCUo2cqlJi6HDLvqfpOsHoOAv4cLf2CcuSUVWQCRHCUJnjSCzw1B/TPn0
2W/eTljOxAKXB2Z4oeUG8+r9Cw8glOk3thOVED+VdlWoU2ebeqcFlIk2PHz8xnbCsoE8UxeVMJlN
pwZGqvM1vHwunFTnQ/ov6UnihCWDYtRuGEw5Sd3E3+RcHrohvAalLk8R+jAW9A0j59qMhq0J4L+A
2z5uvixQoGvG8l+v5XFZG+UYKbLv2I4ED2+20k879LD9hnYiFPDudUsplgdU+2e1dodAZ55DO9em
YNMM+iiqhYJM7wTLjuDIeA7txGdN5WatxKyNNMtBJ+AewBzWb0WcW3OA1B2EbOq9kOBzH+tmW286
HWwXsuVzJP5lO7rS2eDPzLxJB5yIwTZ+AV7OPrSltBc2+1ujOzG6bhz8fIEHZ8fC72KsQUiY2Ve/
dXFilLbJYsZzpmza9mlaAbxdYLXmN7YTpCvENVeWoZ2JOmeVNwpagiTpcr/BncC0AByC8ormXTqn
DxGQ/CKO/e43FwkUg4HDIECF3h3skWFhZfLBKr8z0YUNLw3blymrkNA2Hzref23HzK/i8YdEbE0t
JHXEjm5PKh7p1okvJRv3C2tyjpO/7HAXBxTRpSMx6A3FKCuoroqqWd81yT4+2woSAEevb/qLrPpb
KbU+87DnBL9Cwnu4OPLPoeFXfkM7+7wy8YCDvNqLcQu/BkMAX4nIr6ziooc3A/byyNGMLXtYHsxE
f5826Xckxucj4bcVGQlrQZNAVTwi4xWUWE9RfKmw99YXdU6VroKL565x83Nb65skkYcZhPGUBaXf
oejCdkGcZw2IkSgwa/WhioJP+8b/9fqaLrA2TdUa0qpDy6qbkhsaz+IQSLH67ZXYOVomUlJhGlTG
m8r+yGQCFtAOEX2vqbswJvg52aDM8Lwilenhc9Z9EkDc+o3tXPu25lBu3c47UWZPSzNclSvzbFq5
KKY1EJ3eGA7FLICyd1ix7wtrLxlwnbfzX04XV1MxqqMG8jaYeFtt8Gxd61N7Fj/yWxXn6h8h3RuK
DWV3UO5ACgQUqLcw2vAb3AnQKsjGuVLYKx24twcLBf0cEhZ+G9GV3bEWmt8zQ/QvZLsWXVu0w/ze
b97OHl/gabW1KT5nRMyhz6bbWdUvXkO7eCDWzBFg+Ei19rPEfcLO7idR5Vd8d+FAcORe1hgt62Io
1TtwSh6HxPO8+sVd+e2sFU2VNF2H1e5Z/S1EogLltCe/JXEyWyDpuMx6zNpU5dWKj9nwwK907UKB
QtWBgJ8uaxFuQENv0x0QDn4H+C8lt98WhLF5TesuxN6m+6m06nGqM7+U1kUC6dLKiW/dXqRB3OWo
hNzNaeM5beeqDwYNUCS0/VBXng/tWn6woKr4fUcnoy1bC/GuEFlECeDsdVru1Q2floPf4E5Iangt
jSbLcAgmwZXZsus+uKSv/8b56iKBeqPXbKhwBC50NY/zIqObpl/9jhIXDFTtcR1SgFzhlxZAsK7d
wGbvtF+8u/LReEAEfZVypPl9+ECG7q7UlzTB31oUJyjXCt3efoiRAMVgLAM//zOFK5TXt3SxQLyO
WT322INmSR5Hae+ga3Jh6L+ziiCh5Fw5MeEVg8jOWiRMwdItg/adzrtQZrcwdbIfZtqQh3Rf+VMA
H222NctDCP7a54pGyx3JuugzLPCm7TSvMZ2u1hk+aku02HcwS4UK+DCS8ga18eppW0igvYCtkPt8
ncbqcbQrRKqw1Gn8mUblXWK6a7+VdqImKmc2AOg2F3XYvEQwUijV6EesgOfH62lv0H8zTdzOxZ59
Mz17Gne/ZyA0j1+PvIRo746BNsXWhtC3XI4Rr70WBJKBr4duIBg1qXA1Rdqpe9PHKAAzr5v9DyuI
YJYdK1cUfpeAtceol2BHp5d0fv4ejjAHfz1vuBFgv9ndFGVqYQ55lp0FZ8aPf/OL9fT7QwrEeQES
M1alJ2172qFPR7iKLuRp5xPjz/Q1cT1qo6YkIUyFTbECwP2c6fkzH7eDggRA2wyZV98RWlCv18em
Za+BXDTFvowwwFgg4g8blH34P53O/09kOyPOezBLF2X2Cu1YtpT3MLi9FVlY/HeMvvHUdGGAAHmY
fiQ4DXlg65chQMaS256HTR51WLX//iFv7R/njCm3THY26g04HOMG1z04AEIOyA9smJxJeL/vH53V
lqpkMIUtoRfcpOOVbuRHr5m7wKMNvOswUpg5mYIrBQvMru7/8RvaOWf2eQnl2oMmv2dQaZzsbdAb
r7LHH2bJbSAkePsZDt7GJjDuG84U0RWoWr+ZO7dzOSSBxsQpcIYpPS4oZMNxN7qkOPDGZnHtIXop
2NgyQLrjbfkcgZRbDaFfNxxUytdbZVc79KpQWC12MtxDWZvDRot6fk8nSDdhEt5xBaKSmqAiV0l7
aNbEc3DnhKFEQfZ06KAOkDA4r8n9YUi01zMF/iuvF0WkdJ2heJUUywDz0Lm7SSX/4LdTnNDsIUQE
DQaQ0EUQWCjV2CVf7ObHIwRf+/XE0zZuQCLH6DJSBWS6b2W8XLg23tiEqROcWpZ7Wk9QYwB/83PF
2D1f/XiyEHp+PevQpulKS9BNq2yCjorIfpRQUvA7aV3YUQ0yG+RmMG8yiRuYCD3MsWdcurCjAY4O
KlZgbcZDFBR93R5gN8iPXhsldQKTNv04tbNhhd13fk1k9GGh2yV5nrc+phOZao9WoDJqDG7MyzSH
n/du9svoUicu5z6qzWKAIdsX+bFnMHLO/FodiStOLyWbSSyxT1gHW7ttpieaNH61MZiIvd6EdIf7
YmtB3QKFeD/EVn2KNBv8PqaLOUp2oQQ7q5QTQR55Bz3ngPjtbxd0tOBySJIeSm4rqlg34zBSAFOr
yO+UdX1O8DHJTAUmvpbzC0rkn83APnltcObcmdWcbFECAW/IhaXwZYQ7tBxSv/vYNYbnvDHrRhtW
SG3uyAab1z71XG8nLpeN17WtF/DX0xAKQ4N6GpsovPBcfiMufyk9/VbEEmptplljTdQe3Ml0hrk0
JV7PWqzs6w1ekQRI9AkTJ3xXR4LS9aYDPxr4H04vqRQt3eHBDQuE6cAgiZy0+r3fPnECc5wS1go5
Q3ln0fflHhQq9cMvw83HWZJAlWwHhLnoEZ1X5wNFhJsf9A2CO68HH0XT2IpiSZJleIFxwlU0tE9e
S+LCjhgUuzYaL0kBdk4HeanDOkN+ym9sJyzTiURqmbEmfANOt63Jywxfov/5DZ68XpNysRy2TPiW
A1SSoNDTkHwwlxRs3ggeVyyfh0E3rwqc+6DnD+2WfVw8hQiSswr57w8qAv6dbtuZFe2kr+pavpec
n/yWxAnLQKYkAMj6rBRgIBOahCwD21RXt37Du6msqKaxPm/xjY6nZCVNEYjQj58InfXXy7IGYWr1
hrnT4CUaO+ifB5NfCy9xAUch8PNybFAw2Er6dVWoLs9t5gehB8Lq9cQTPpIlO2+VCbY1H6VM2BW8
EYzfbe+aceJOW0kSQKABElWPMW0edr/+SeJKnYYr4BgIIlYEw3S7b8t1ORq/vM21drE90TauJ1bQ
JnqYI1EAlua5HueA/e1Wg8PCLPm59gOreX0dxVaeILnp9y6hTmjqNRoju1esaCJxV071R7U1nkvi
hGYrOhmmo0R+D+3eWKktr5WwB6/A/EN56Mx7LDukKKmEfF1mxc02DJdEqN84CqkTmLOGa2VksOId
g6x8q1f5bZNB5pdduZCjSg84xik0X4yp0gOk8dr3aL2Vfh/UBR0ZHa6VIFj1EObqpxLlyneT0sk3
r2V3gUflNNNlAiAAigFxdLAwQMnpZv3qBi7uqIT/0wqzNgYB1vI7BF6nvF12v/3iAndMhDaVFHiy
wQECVglEdWdX7UuvtvMF/JeisAvdWWmQoo2CA7GlcfWwy1qA69vG8ZyvbDZ+mZwr2we38x6/Awin
qqweqx7CmMR6dd4SF77D4M6By+J8CgxJeGgHMR9gwX1JIPaNcHIRPFGkUbs22JJNhfRQlX1zmNad
+mUALoLHdBh8DCEtqQbYGozs49qlX7x2u4vfUa1ItyHBssQzo481qZfHOb2ouvPGspxdW34/12uw
rLJGYUvCwffL3O1XprN+9VoXwFMHDZKWDiph0NbWh0ZGyBaN9ix6ugiedDWpwD5nBbiz66EcFcxa
2O655k6OO+hmHldQwoupnJKjiWBCTvle+Z2Ov2Qnf7tLg6GLUoj+ouxZJ/fIY65Z4gfISlxAY7PI
YPklcZqcqyoh9HjR2A89Ox6uFtGyisFmBjVVxihUhaHzD6ph6fdocbFHtNlL1Qkkopmg4lhG4ddG
e/YRf3W2f1txmP5VO1vxJi+3+S6ENFu5XeItvhFALvioCpLp/7ZK1p5gw/wT7nrPXpHvQo+aNRNB
GWHWipXtKa3k945DtdlvcKdg24vYzEkT42k77jeZBBIzpPrnf4/9xk30S4L2t+VOgq1tgWiGhNJa
VS9m78p73E7ypOfZT54EYrGvz601wnOfd1gbS8Gdj1Q63mbDOPhljS4QiWcrk11HsPJT+aig+rYy
7pdfuECkqldRHOwYmpMUtDf+rW5nLzQmWniv1yRMgYKTEFZD8ZA8zCj0paVRfqnLLz/n3z4poQZO
rim6EoHd1O2y7vwEcV4/+ZPklw/Lb6NXEOKADQ0WpQn4y9qhEAJfdz99n8TFInUiaRMwd9BQabbm
RkcAkeItY/22igtGyuqSttH5aMlk/FWoZQCDMeo9B3eCdKEV13LE4BUfj3KM77i6hCx7I0aJUyMy
chICyqy0ECqO07yDT+33tQugsRuPY+h5qLuwJBiT9CVM/yhsTev6fuiC+QCTLD99GFiavt7wWtdQ
84+wKdd42w7TzJajiJILme5bCxQ7gwPzTdoBB+QSzN3zVn2Hj/KxsYxeGP+Ni8PFKDSpQVm+PE9e
TB+Y6W/g1uqXvrjoJ0rLoBXzubZoIF2v++im5tklY8u35u28SwcRltsYiqQYTfeQ6f26irlXTZS6
8CegpVuzMsxbdjArsf3Y56gDetXO4X77+nv2GkjHDbaZRQm8WtF25LYLdj9QGHhGrwevw34cF42P
aYLxtjfhM2syP6YndJJfj00iOgeaBlCDy+Qjo+I69dOZoy4Cam/sTkZyPtQ5fZ6S9oF3qfLKL+Ay
+3rWUSi4pRRl4rUyaV5P/WdYcPsl/9TFP63BMICpjyWZl+1DNVY3mTZ+RUvqwp4SGph+CzBxu+5n
H8YPgVae+9sp5IYh3AaTBadh2kVnaOx+CqAi6HVDUxcwFFOY5cwpowXn0JxiJCgmY3e/r+kihsKq
X3nZYacMZfU0t9M7U4Wf/jtZ/Pt5QrkTl3g5U50MiEuAEZ43QmxRg2tz/O/B/36IU+7EpVIt4AgA
rKBIHH0uoyoHFe6qHXav+5lyJzQBzq7mYYA+KKvGDZIL3fhs4kV5pYqQVHodQmMPl91yxBcdYUdx
nEUGwFYVtV7lFlSCX48eMNIpcl6aVvXPsE6/YcSvYQFXaGfozi49TFeRPitT5nWVvBdzxj23opPl
ZgIJtFzweoZhzG3dNS9wXfHqlFMXMxSsgCyrDJ9zauFmJ/fFHFYYeP73Vnxrnzv3ZgdjziEckMuZ
JTj2o76DOYzfp3QhQyzQeM2lSFVivXd5bOF+WifbD695u6ChBpY9JIsx7yhTD6L/X0fjD34ju8HJ
yLzX5zccl+Mx1ckOmOPiB4inLmaI8DhIQ9QpChMGD233slLz0W/aTljijCXwLo8xcsa+1UP6Y9nT
b35DOzE5hw1dBuiRFmB5wcQaJkgFLM+9skLqahQ1sA+NhabnXDx9RhfqZOXgR3mjLmJommdWaRvh
IIQJLbA9KsoB7vULSxczVGXzvLIJqyIScqDd+K6bmN8B7iKGxkjCTn4LKRxZ4EulxuHJrqNX25a6
gCFSVUPMY6w3nDnhmGXifIv1JQvON04TFzJE+aS6UZ5vHtUPT7WKm498G0vf4Z3QDGYVjqXButRw
cZcqemgzv0I8dTFDwyymNgT2AefJpsM8gKPBHV8AG/S7H1zckM1g2dRQQguYDD9SWx2zivuds8wJ
z3Cgu+LxgJbcFOhc79X3Kt5evELfhQ3tSYZ+aowVh4HX40wYueOhZp5b0bkz5z4kGVkx8Ymlj3AD
+gDt8cJv3k5Om5xN/4YJwGaYps0kh3XidFOna32JffTWRneuzYRtImEloF+pnV/gOVyhA9167hUX
PLQzQKfbCmjEteRFH4vHcvFTbaMudAi6r0FHe/SGTT9Ht2wqySGk7SW34PNd82evj7rooTGANfZi
BuAEo4rCh9zEP0Qktcyzsar8vmziJLfVNEDPCZYgoNMv8KBPl3wOUu33WnHli0i17XhrAgVBmp4+
6ACSxCDM+LE9qQsj0nyDzMiE5UH57G5T8besbzvPmTvJrQ1ZLaVFB7RPBn4git8MtZ6PXtHk+lsT
9D/brEFyu1l2nKuyPlDFLhlvvRFKroZRAjcNXpEzw0GF0uS1leBTTWLxOx1dJFFr7dz2UQ/Hh0me
iGg/7LsfFQl2la8fFGYOgwViOmglllzlQrY6Lzc/eVXqAolU2wj4WqKTGGTbeOANvHQtl55f9A8g
0UrWeUnhg8FScciG7B1hfg1z+geSqEd5WKkQ5TLWiBwb89/lkkPhG1vFRRK1/aKUWAAPaeusz/em
VkUjAr8GKHXVizbB+mzlKU4WulR5TORdME5+ehfUBRN1jUo3ERJWwPe1e6SdmIqBicEv+qlzk8LN
foqTNcTo0TjkBBbcuh+evYLfhRPt3Qp7zxEIxbnd4Iu4jzyXqxz8cgAXT9QnVVzH7TlFH75Hdfa/
hvtZj1AXS9SvHRN9f0Ylb+XXhlUWpbPKT4uKulAivD3bftcNamZiB1A2ldtwH7A1++S15i6WKDNB
qwb0h0BvBJiFjMk1RIGMXyrqYokMg71bV/bnFkJ8Bb3SYrrIAH0jQF0oUWl4ByPV8yN0SsqHvR2/
8bhUfq8iF0k0IrlQ4YRcNJ76oCB6+mn1uF/5rbhzf/azFWM5KBRZpkwWNetroDcyP2EX6oKIFIwk
h4xj9K61R1XTLV+0Jz2b/oEhGiu94Q9KT3s45nUYf4mr2QstQ10EkdaTymDrjA86kjvVR1+5UH4r
7iKIQjgCZcm5jhiW5fvz0CxZTl4f04UPZSLryNjjJB/X7MhN/SCo8at+uvChJu5YkCwcT/NyHg8r
UqGsIb3fMe6ih7Rtp37vwbPpVP2+7PqH5dI77o3M3LUxE8JmbK93ZOYyJgXc6ZJvkw1QzdmrJfvo
t+rnQ+G3dvmmSxIEeGIVgDzclDZWuUQd1G9sJzwDsrRGtRW+aKXGp0bBnBhwqO7436Ofi/p/ebe4
CKKu7ZO47PA4b8q1vu/MUH5MhhkASxAtgibPmii9b2Dx+XM1LPYsTrnIorEt57qfBZ7Wtr3fzzWY
EiJnF874cwr6t9/IeZ8OLIZFm8S1CvIw+dgOSQsFXIA8VB7NNJ2O/bImQd4Nu9WHskwp9A7jwPpt
BBd8pLc2s5IHMBQGSvAAj9WXfkziC9/qvJv+8pu58CMiQSmeW3wrE7HPehjVIQxLP+Vn6mofxdPQ
0EyUcbHaRcEDnEbHJptSv/B2AUhorAdy27CJk5q8o2aPrtnWU7+DyYUeQZx5LbMRU++34WY2wHuW
od/F6+KO1rWjXRDW544PCkzYrssT8MLNBUGHN4LPhR4xuPBmpra8WEFs6ArJQ/6JKI2W7zxKOHLi
yiT9Ke2aDX2PqeWD39Xm4pKI1SusIlHCySaawCuEBtl9GXaWeG5UpwRF0I+EjweigNWzyTsTLnkQ
Kr/z0IUm7Rlc5NOySYvYtNHHmU71OzkPde23U11wUiyJUIHEZkpZdbCC77k1oWerzMUmRWaMFiGw
MM2y1Metim+NqDyrCa5QEmNB1vANg4dZ3Z9I0H4d980PN0RddBLeWMEwB+eDreLlVdO92Fh3fumQ
i0maASsx1YbroMzsk1Zt+y5UJPTC4KHM/PpqtufDXYoGLqYEbvYL4/+ceTj/fXm+kVq4gimrDrdG
kQz4vqqfvsGHqCY5EvM+Po6m2T789w9549R3YUlWmUqRAKujgvUFCfSYh13o98B1cUnEgka0zTiW
CRvUoZUAJndN4rvbnZuYkTbTq8XhyZJY5BoCkqchausLi//3dYldbNIat5KNcLBC5rJ8i0p1D5F0
r/Mr/gMqU0LAkUM+oZjX8ADx5UctqNejP3aBMmmInrOOsSb7TlAcliKCFJH1oyjFLlRmpFanukFt
q9njJed4mYebn1lvnDmHut4JaUkNrEww2o+QM3yn00BeyNne+pbOTmlhFj/0U3suD6sAXFBeyHK6
VLD4dVn/mTfFLlZml+NYy5kC/dAOvL2eBFnSPMiqgF61jW3ed6Rst1xnOEEPvJLppwAI0vkYJlBC
yPtWVdNxAgju/P/DQOm0mDK6pGEQhr+S3r/MzoXBiYzvRMxoeYCDxMt7YZkdc8nrKMincRJpLoeW
PUsxqeoQMp3o607HqzZX0TxO856bbYcYLoBR9Rbi71awOmoaVjdySrefm+zSLAd6Wh2FyKabWY/R
dqqSQI1Hs3VAI29wuJ+gsj5BLS5Zgg4aO5NM85KZ9kXvNeNFtsi1Pdb7XKpDNHXlt2TeTHeUSi2f
VmKUeAD8MJ3ykvdVf9i2eXpetnlPf0aqLSsIYNVquO10u7zb4OoHxkylOLuHGNcu7veEjfxOBV0l
4GK7D90Luo/pcrcttdZtvoTJWO45HwazwgedwA8wXccWqpHwf+LrCc7auwI+VocAEMZNOV7DpVXJ
K72gAPbZbtGWXW0bb6LDYIdSfIKNY/++1Xj4vdt50jS5ilknbzNCa/LY1UMYHzKDavZ9oKt2eZ8M
fbfGeQVZnAQHWKgzFEUbmLW2h0Y18Xw/Ddkq/1nwsc2N2BSbQpDI2CCfghgmO/dVtE9QXQonkuqn
iU7CoG0bAqadR9Myh0/DRDp7g4xe8LxdNbcw/Gm2/QRzWXhuH5OhbGxBK6GTf8YuWPo0H+oparaj
JanlHILnyi4wPJhalX1fTF+GP2G0MPQf4xTIp3vTJEv3LqBpkN0NS5C17ya+z/gAfFbllMO0ee6S
A+j6236eJNp47SEFq6H6ONdTot+JOuE1PdAejlsmb8dQj/ewEmD8RUUDGk+TVXtZXdcEqwyOiBQn
Xu2lNjkDyutZTEm4vBvbFkWItKvm+rC0S2f/zfRSDlMx9h2k/eOht3dAOvMxRnadcEZAd17nD11Z
o68AkaYm/NiUVRwdjRb8OFhD6mOwtyG+ekIJTPo6qqsD2Zd6R3umHR/7NOofxSwpFBFFm30pKTfi
lvF0wEvPlmLY8QsFdYO3X0/1gfH2vDjmSmMVwmMcLoM9jiqRn8mutb2Ksza4RUVyCFCmrVpSbIOh
78O+DW9GPsf9oWt1HeXh1k7pScdC8TyjcJPOed/AIjOjSanzeW5Qm27g7vClld2y5VxwEeZtgH6V
smS44vDIOEFCLv0C6jd6tmbY9aGrRtkcabkMWx7y1lwNZon/twxsS3KbGKMAVJZ8OcLqWExXJqHx
v3RLh0/7Un2DUx95hmGNqmEMXe/lMUmp0Ne6N+jUzMMucjIn2cd4S+yxy9iyniwkT6rHVWTBKYC5
Q3cDiKH90vehuJVTVX2NVIiZKQXJwkOzsCW+GbNS6mcTwMXrUIXQ1TnuTdtneWjabHjqN66eGi3g
lzwsZfh+LRWvjrYmhB9Zw2uYt7X6Rme7eSpNgAfblgTlfBw7+9zYnl1vKUy2jmucLsMpaLvNnMYh
3JYCGXSicshtTD8G0cXkgVRKVzlQKH19J9oJfTQNkthy09VKH4YyaLrreC87W+De3ewDkME3HV+G
H+EutL5qRX20wSwEzpo+vlE6HF+6iuKfo2vRj4cavaKnCox8nqP+Er9nNmuaW1gwJcADiNomp5iu
/IPqQzXdUWtAB6q0WdRpmnYZ3Oumnuw1LGfWu66BY3LODZSZDrOIo+V9FNfQOYz7vTm1w7auMH8m
2/7JdHy9StEnuZe0qrtjGINknFAUNu6znTXksLJNgzGplb1v2MK6n8PSdOlJJFO65pniQ5QHupPr
U59V6IeIeG/xXwrWMrqAiodFuCSlOm5tB/NZtWZyf9ZJtcRHKAmDXUemYX9GCzcN4DKRGfVlykao
ZcMUb46PsquWhxIIXzS5+bg2xbJF8XbgEnJQuZqYmq5k08DeNk/iucljsL3vwriKT3NbDy/ZBjvD
ZRv4cN0roHpvh23bhvdL25kSfScAfdmT0Vs9PeA+KpMHO2bbpy0zoTwFO8jXVzUPoLtwUH0MZzT4
1LCfImUWHPKMxCUogVJlt80Egb6bDgK9SuW16GNznEYoYT2Ms8wknKFCUt9hR/UPFZcS1PalFejA
wq2n2PoqXJ66s1HauzipdXyYlAn/oSnU51DSawVU5s/aKZ+4SfuquYsFT5MjpDBJKaG8MYZHSTkp
Ri1+1gCev6Bovx9BSMFGr7KsPwQp9OzwRKDpU4O+1Wdm9fw925u1z8N6SrNDmZXJjZGxgQz/sj5Q
S6ZnWQPnetADZAGNquM7O89zl9NFt3eo2ojDCCrdITQNuaG2y+5WvY/kuHAGM0OOf1R/MbYy/1Bw
eN8rbaq1zmlpmD5SjX3/DJCYpddDvJMuX1NLqlPdqKw+1EszJ8c+mtiXsMwYquvBuO4HRDUNch1N
ffiCoJrK45qpoL8XzV5BRq/e9UnZUtIrQK1qk2Pr2buGWoiikz2sb6oYHsKHgE+0zyG/l17rqt7H
A+Qohuqaqyx9gJFcP+VaBs16lVS1pLexnEMzHYZ12MYlH8hm43dGVSk9LB08i46ZasRT0xvWH40l
8qOIBtvkpFzi8WDrZsy7CY5g+cCYWh6DOkung7SZutFd07Z3a5ruzdWYqsA+R1G4TwdActDyiwXS
EME3GZ84N4G+lnWdovoz0TaH1s+/bTh33WlIktoes0SEt2rVtbzisLDpC70QeWwYt4eYzkiprEr0
5xkGx3M+WtwD+RY2Xxo+ZHcSrPAcerjva9XDy1bGdYTTHjQadazWkNtThKwjXxGMZR5vIS7qmfD6
cW2qNv9/zH3ZbuQ4tu2vNOpddThIIgWc7gdJMYcdntJDvghOp01qFiVR09efFdV1G1VxKyvv8dMF
utBI2DFYosi9115DSvKRIA582PY5+ggxUhHymvIQn1THbZCcJps+zw2Sg/nk8e2UDhJITONj7s17
nGXWzeDw6Uzgpt/2xJbePrHaU9EwNZ296pc2GSK/U8hUaox2/DVvDCSmCjI/ZkMUMmrcUVIJExV9
meXhxJYpXzfS7801H7S1Ud+XXG3rJYev8JQGWux7gZokNKYZ7MfMCi8I3aVAut+AQnyMu2SURWyM
YiRKKeoHWLBPpH2SOnG62FCZ2LhWyOrEF5q6B2BlTRot8J8+orCHbp97yfB9tBIeNbWbkDQac6ym
gy9McA1Udkk2jocCa1PUnTc/BG1beFjLbCRRpfq5vDF64M+N1zA8I7NTo0oJEsdEEja0JWbjrE7j
roPN24Y7cCJY8yRw6Q5xkEUQc0mUulPQP5HrMvAWEaIkUNuyog7DFShZfy0ZGo1Yj2MSRE0R0Ccr
nCkH/pb6ebV1LII2wypF7RoFXlry6wIsBR3laQftzTB1+WlgPUah2oWRQ+gvoOttvUDnxcFoSR+A
zw8iwr5ZbQSj8pRNM+njzG/S7m6h7XiH702+cZnAGLGG8UG6IwviUEIY1crhbRlmyVYI9AZWN5X9
OMeZSDvxCIGx32593P1cRK2ggfpmyx7hqEuKSW2opip48GQ9ZTB21j5ZOcjFTaPZ6Um1VhUcdmPb
9nY+wGfKtpGrKmbiwsLNDglpkhxTVU0DKuCuqA4lvK6e4JYiSeigFJ9DOG4IbJ+imV4DVk1Ug2gy
jtW2G7BBb7uir+pV1+ZQyOG7DgEi5jNPgyCJo3dluXGKE/bxfLqvLXRGh2XW6FfZNOflbprgrhu3
ArFNcTLRRca0Z64bLdQ37jYdmcR+MzAN1+6+n/stXXy0gmOGsuoR95x7B4SJl+17U+EI3Xi+u5jX
nEFiFHGfqulm9vRMb/ngWL2CVVAi4yoj5dp3BX2uGe2vNcfZHzNqrIeOoeyhgeAQFseFa5IlDqra
2m3TTRmPpZtVzi7QYNzdohjlNkLWZtp+keXSNFc5HN9QcQ3VBPhD9+2a4J2vq2RBkVmWmhdfMuaV
9phV8LV8dgrPrZ8HVhL/RKd+lNuZSv4wcI83WGdFc6qH1ku3LSJ+vBilNc0jA8v/ajVZ2IZHEECQ
4J1z8AvrMKXLCOrfbJ2jI/yk37sNRh/RUpiiwRPT1EtoMi8Ai1eAdif2WPUBrj9MfJxTSpLEuUE0
FMqBLHHwBIWmybRfQFKF+7TmM5lHjE9ggBZSv7cEmgW3fXD7wseig3Z8ql+a2mbjWwAjyuStzxO6
fA8GrNzugzE8qOQc11i0aFMD6SeRLRix4Szqia86c06JS9NgPNi8a7O4mHB6hXmr0OCqtE9f3dL3
nxNJA72GFWAvPSTGCzwBmBSNam1LnJlzzB38f4IcgNyO0yFxR1PPNxQhl3qOgoHnQxNjL9AVbqqV
sEXJ0DjVMcs6dDC9nhms+TCHDFaw+u3ymKf53EWIQmAkBBtHNdgVJjiFDGi4H4ccwnMA0ZAnliJG
2Ujg9+6LBITgUA7F7D5TlnGBSqOmTuTqIlWngY5cvWObNVU8BlhLa22NkDvpDQ0CF7xgaoOXQLes
u7MaKMFdVYumiDrPrxQ6DWWRJVxwbH4C+2iy8ihVaQCSV8+XK9xWPz0siD65Z5WfZhs68MGcnI5T
Fg/YYbJ9XZvxHhmoCG1tKqvd2ybNB1SnwAvIu/W4S1eCQF64BbFpWKIWJfdw380dGUJvKctiP3dj
Mmx0RzlGXQv7ALtnJOFYq+mVQEhwL62ykIQ4TdfC3dTyKi5q6zYHMY7pe1XNSdeEHYO/GEr4Oscq
pEg5zNdjQUSGv1KGg+qa67KR9RYPoX3WpEhkyAcrt8xf5EdGBFpWnxTCi2YMTLoVz1NRXPW4K00W
5sYCqQ7nvqyLcMlGjjthF+8GAdgQvs2LO4UEtzceu94dYuYZduMHPasOHCM7jtoHx1uoisprQeIs
LIP9cIdDD+GXAV8zA1/VVdAwnr9NVFV2BW/RzkXCoaYBni0U2OCuYmWGWiiDg9crvBMLkHB34yE0
q444oOgqWtAoF3G69J0+LFPqddjfCs1DEKYhFE/Rg/Y7DhP6q9lalYUIlhrlsXPnFj2UU/O0CxEs
6z95RSe/88kh/QuhXTedtIAabw1gF8ayrPYS/AlT5SEMDAw1HfnIor/FWxjvOEhH9tiHKLW45HCS
g6dwabJ8S/yxRGa6lbXPI/hX0EdKgD6FE+wm7nMqgMwg1SVBpzn5tdzhvIGk0AVhagd0vfY3pc15
AEwHNgwRcUybgi6AbQ5mL8OENsBviBubpAaXzZbKJIeWVgvCyKlIWIQWT96N2gQiJMEoq6iRXfrs
wxht19dJyyLFSvklsRKMadME+sEo4z/lVuReREmevkICttxLJEUANJkJXAjnZoPuxw3CQfPgBuCa
A5lsM/R+5Ix5tcMnzTd85s4Ku2t+m6usZ6iYprGMbCK7jaemnuzKbAaVGtItmkRN7iG4JBsQiLRe
UAuoNVy1G4XDziKFakywb+6ddqz1vTozgL82eYNah2Ek435An6v0fQmePWY1FEcVgBuJ/iFNgLhd
50FfHLvZI6vMOvDzSXFNzKpts1zewR2XjJFwGLbeBEdXZWPM0b0kbi0qfINV5lBgak7Rht4EOCla
Jl3CfRowSeil0yoP6mvmifnLyHK7VYUk86FXddW+dRNJcGKUfa/2ztyVkEMSmfJgCDNoa24mwnkR
BbkpTQiVjOPccDPrq55rSSLVN2K3yMlJdl01wQi8zhOVfikVUvRugORZecwEk0FkU6VuiWBIYkr5
Yh8s4blB6GBSz1cTOusdN6M5zAlzbYQGCnZDXoLTtEdflt9UYKF+o2VRpHEuUJ6EtZcG9xwpo3vM
xBv4WdmhRak5pNMjwJoKZbQDxSv6m6zuD04rfExo23F+0pZlR72UVR0WQZJdN0NdfhRUCFMBjKDY
MpK5WMpDOaDrOwytDLLQLtRO0ZxPaPa9qnDgEuXhnm1kVgydDuGnkyb3wlONPDiZk+6LJi/GqHXz
ydmzxNoGV1P07wgTzFXo2V6LkC7ubDYu3KZerJymIUIxl5xSNrKjmwS31mqwSOF8J6cYe+dy1fG0
YccC0+53KOrFrYQTwcss0WHsK02LZNvSgngb4vqz3SDupe3D3ozpnQed4q3bJ9qEbSLmF+gXxTOr
xmqf97xakWpYzxqAi1e9jZzYInS7bnzGIMENQZNByYaxPbbPmlwrNJknDiAcGVoduAKrATXUo6bL
tDM4QG8hpumcXelPwEoLPxlvIRRe9kMnvDSck6DYq2bz1ixj2M9IPJtcMsZi0wfwmIj8MySsaabu
WaH0M5VYXKlMK5CYXM9ukCEJfV4LHmMT9WWOW5Ehjuh6VgW79tUyvyZA+76UXtKd5ibo6Tao6GNA
5nAe2w9PDQ9LUVAgzL1S+8xb8gbYn6cPntF6hxvjhE3n+3jii7Gc475rxzLE5fe+JM4yDbGPCrqN
rFOkIA0BaPvgC+pePA0cYDQSHYO7AJ3zKQ2sPDk8KzscPbPqQopli+e0m4vbjIzTsF4a7uYrnc4A
YAfimhfEuRCG45tzwPSlc0sDp99RTnpkvCRj9eZ6y/wu56EhQCJnz+BcKOVHBUu07643ZHipb4Y8
SrD5JgA/gNEDktTsnikg1dDajfbFsKpk4VhxuBoUbdsncR2IrA2Z8pIJFeI8He00pVnkAah/AB2G
T7DkcSqFzrQbvwInbKr14Bv5jgeLbX1/ua4cXl4HGc2v+NIOeeg33J6MH6gr7NniW14ilPwn9Isf
TZ0uNFUweO67xkvBjxcD20HEOkecB58zxOGXLgEFAb7B8grUESxxZ0DNVTDn5TMzYX7pE6DSJjVD
dp4i0mybDdiOKBs/l3nDL/XfZnDTukN48GqazuunQYJ4uljnU6IEfikAp7yedYKzdAXTTSq3qU+W
PeswEv0UAZJfKsBBW8+CGmOm1Tj6dyQ5siB7/tRFv1R/z3MGvEUvoF+5Xbgo/8bx2edW4qX0G1Mm
KD8qrBWlkm/NWL7QVv6M4feDVX6p/baVKBKu8d6eSp46uUSZ+FwUH5fsz9yKtEsLL5swttVO9dUr
MdBSw9fPXeyLaTPH/sphEQBnswqRDt7oc0xD3z/33hfTZt4bHaA1hDq7ZO8LJi2BodPnJtmXym/M
kKCMMWedpnC+ISyuj6kq3E+x0fil8hvtzVRyD0pN2OBkcYYu+hGzNPM5asJlYgR3Z6CI3XkRWpoc
KfCKhi+ffXP/z0sF6bt2LPMarEzbXftzFrGm+5SPDL9MjIBpJNB3Hyoqt58egS8iSV0/fWqlXOZF
yB4DM4dCQZW0M79Jc+2G46Ls5zaUS/035qN+sGgNub2Dec5onJ3I9OesmLi4eDa9kRAYeDVw8OIA
aDHAAIcBzfXnrsvF0zmoKRELfLzAwQseB4PBFFC6T773xdNZTrDoB9wNnknLtoWwq6Kinzt7LgXg
g7+YREh8bQC667HKvgZ5/fqpK3Ip/27ho+l7Z4c9we0SjTyft2nXLZ8jJF0mRsgZDAOVwOcxs0GH
4PA2pkin+MmJeS53/oKAcqn/9gDmwLsXophitKgdFU8QqNqSCfwL3mA4DGwry5tt6dPp9yyt//pT
1Fj3r//Gv9/qBsABQpou/vmvh7rE//77/Jr//M6fX/GvzXt9/Vq+d5e/9KfX4H1//9z4tX/90z8Q
vQu67C0mwvPde4c0xN/eX73X59/8f/3hP95/e5eHuXn/5y9vta3687uptK5++f1Hu+///IWdGfT/
9cf3//2H5z/gn7/cp22KFfXvt/rP77+/dv0/f3HZr1xANBgIBKVIQs7b+/h+/gn3fhWcMyIEYT73
gbL/8o8KBG+NH4lfOaVUCrwSyaOwQf/lH12NHg8/wvtRKhBaCJsdjtYs+OX/fK+bf9/3f98KXIff
//2PypY3NRqf7p+/ULzgTwsEPoXS9YUvA8qQfoYveq4w/qBy6CxcgbLeYVEK7FNFE+tMCKDCx7yr
0UWwdnQy1dHCW4wPieEdRASZ6zkvhd8VXdSOQ46IjNxF88KJA5pSz5uuAC4KdDhcBtsvK7dlYxtp
jY47aiFv5AeHM8x7C9OiX01zb17i1NHeE0gU4Glo61MHnA2oovdzUHTEi0vwEfwDH3X2lGP474Pu
rwuUxoYgxxFNCjTlYPJY4oPSFPSGmnQ1U3BR3vyyYtJH69Z7OX1kVPdmCWkpXHufin4CeQTp14Kt
EihsWh9kAO2lH4uskUeM+iHIV8byftqW2LG6O7jsQeNUwmiHx6Zt2VRCB55P3gendpAqYr2d8isL
DJbcSIcm3zJBPIqriWE6kEM7VVn/aIrSVju/mgzbzL04Q5hZgkazCAAbYJYMMg8QS7Ru2Velpvmh
yPzuZKwLrCKhEYM57FZUVL91jv9YJ/y6V4CT1eQdWdFv4OsEr1j+blN9a4pRpFFXQbNaWQPeDNwJ
gGwGZSSz+sph5fhl0YBZjezaYxBQBErWOg/LwDkOQXo8Yy5lCFLYwZubb/lSHGXBN/lSh2YRj7p2
1101u1Hbus4R/umxWoL03u/xPewQMdGtnWFW6GcjDNzCvAqAYNvqaSjlS8tHgGEzPFgQjFV2Kzw5
0WyCdTpiOhy3tXiAJ/DacJKfmklUceDbXZ8Gmw7UjbDBcgW6M4E1N3OwO8ZvwsckI51auAm50M53
43agdscqdy/xhn2YZ3298wgPg1piqhP0TyD/lUnElU4TTKNShvGtBsSgg4l22OTNofOzFdxVvwAK
qCL4H4l9kCSRrDWGSXWbn/LCR1VczZ23VcPI1lYoEhoFUyANcWBv/Soah5nFS2BL0M1Npdc2758l
kZF0kuUrxL5ylzjuthvHHLCu7+0IAJxVjenfZjDOK3Q0eIQceVNnJF4MeUDjfTubVGcgGQHm1+MB
0Cfi2vv23jVfVdtvFwwO1kuRRhYjKAQar8ZmCT0iMDWrOXcfAEEjGKIBVQTHzDhkIfAOHYKAtE29
9g4uw20oRIK+vZ2uU5EjZBFLJ8Tk/3rgiBLHwol1FuDP1/UWbhF3g6m3ooGj0Lj01QYOl19oMa5R
s4FOBLjkivcJprCWH4gCBwa0iQd0n2oNsy0ozObFy8KBbj2Si9Dzb6ciaF+XIPPvpoV7es1kUjo7
RwTHvh4OQ2qurMPBrW9SXb1BjTNGtgIUXoB3MIUsTfDwtSxfV9wHsD2q4TZD43yDQ7vfOoV+gLON
8cI5SM7bmVuDvCdbN4hp1rhPc9LU6TpwtKZrd5yjZgCtqs1XA/wA2uo9zVc+M1kNJl1dcqhW/f49
nwkPQsC+VZTNfCdmcs19MHJdrQO2Z23jzJtGHDB62099c+UCBQSJLZKyy1YUs40RwdsJSNkNb9YA
ep1mVxQO6IMjzcZjxyw4cj5CAlQMhznIRbJ1RtxRRTRNk/YaOYH+NgCSBxYCpCbqdq5xaadBxlpP
Dzka+wj0lFD3/Rdi6gJzBdUcCc5+1brPM1QnaGC4gUWbL8NW1ruMkhHEVIB3IU0q/tYFmEKRsZLX
sP8Lrpik12mNfTJPg2IIk9q5cX29xyTgGrGc7kHh0timcE8FkIswl47FdocLTIbeDR2STZHybRY1
nH5UWR2cSWIg+Q3mHYBZ8tFq8bUInBUfgBoHHDjqQhq5hp/pUzLMVzgCnB2YocsXVkHpRZLA7EBX
uq6px8FOq11QebqmzF/rxKlOqkI5TD3knbVutc2r7IY7wzXaHzCn6lz260E4dO1YdG/M1jLqc0Q4
Nik4oCzAcmy8Nm7y8UAzAKfuwFd4XvAjfyJP1Jg0coNOA25TxjtQ4RZhghfaJqvvBQAysH3xj26b
e14eIdoltlKP0diRDXcb7xogcL/DhKGLfV/LcdsYwGn+6HxMnomGGZScpcNpoiCYBHgv7tHav3jJ
+Cy8Whzn4LGvzLaWBiibwfyr6I4L9iNwfHcWm+NzmSUkFOABV+3RW3ZTADJgYU7n1McoH89kNK8J
l9pg7E/6g0omCcqxDFaaNQcQECaA7G/TrCzGscq7mgLmglniqu98eC+aApEeCO0Lna7Lb1I8/HNe
3Aag7Hh02vQg6AvBdEwac0oXIChF6ZOvXmfu5qA6Yix158tXcLuGo8KAdOrabbskJ2O6K8iduy0c
rJPIr02xBre5/hYoOB4Kbz9qegVi6n7Oituc7YgDfLFIQ5PsqQK8y6v11NaxJuOVk9qjmjGIAiHj
C+J1rv3GOZkeT5uq2l3JMCuFgwvSDBPsyczTpzR1izVKmaN0Php6azHnEx0YdP70NASLE2b+md+E
vRgUuQAy+HzjlinmB3Dae2uwD9bNA+Pf5IjtC21jm323cFFWU32qVbkm0xiR9ipJOTBoP2wq9QCy
Hx4zijTvM9dKAQWnkaPTrd9ft849uKJPMPJJWQb+Op6ALsE5+i7BWG8xtfWFE9vJrItsBOPEXgNH
deXXBUwMzHaB4+Lg90Uk5DUT7hUeWcwiRVSULbjlcmsWzJTsiG1+BuM2i/Ou2SAbbN+xadtTs/HF
GwIgThjY3OiyXuVGRiXrsIzACXZePOdYcneJqCEU9YKNlyG4Ki2or6jAChH7JYWQcMXc7yCwDSFj
6Y0dNK6X2oPEnkUtUvbahEfI9kEfbI4BUubCRI3DENZ9UN+eZZqudveMsrVmKE6m4NTIJOpyMPn9
G9PBsx+PAwjBOmNXIE5gajcGWCuENbdZkKNQQWEto9FrwTnJZBvLIOBbMHF2C994M1hvA9/ooosp
sOipmN/ANB72sKzKY5FMGyq90zjpPvQNTXrc7KbeYyrQ3S7GYTvPxaijdsCZUHMJvp1dj6brruqs
x7Nf9c8dIsV2WVOLFPP6pcJ2naTtLcPkpGxPQmf1diipiaF9PjHZHcBTO7B+1XI5x0zU6NeBd2OL
rPM7j5fN44SZ2RbUdtCGxdAEUWbKGDM/Mec3MNPdKbwkHHFejWV5r86Eltnz7Hao5jQCIWUNHvOh
DYgfjs18lETfG16Q2HNBNsBotSg2dQ/eeeSOzQr/RSCqP7vVqPfj2GF1u5i7gUUHzmhGJjeSTL9q
5u+EyJ5qpVE7jvw+mTVGEMGGG0xlRIeZbfEAO7d11aZtCIfLTcbko5vaGM4uOlzYtdvfgmOIFc+L
uLF8DSZCZE0Xlw7IW/V8pCkB3VmdCXx5Df6gcDKcGBHm9ts0ref1ovoVxMRYvCCkjlis6bQtfBJr
4O/hZO0K3NJYw62/ccgzT/04n2iczA0mpPU1KFIY5An+BRzsp/Or/LZ4JFN+n2bO18DLr8TQ3zmU
fPTO8GUMTIZz3iKQC7S43uQuvLUC57SM1X0zJ2tTZOtyMlekoHvMMPYipdGsCZjWE7unbochTBXz
+ltX4PESLi5HVh5I4WMF+F9BTngJ7PgiW3GlLAz7lorDawRFCFObKm2+THVy7Vpva0F/WwMFKMPm
jGCqnvAvo/CWCOIVsDQkIraBcmDPJROGDpgKeyCI7RiGHEIvmJVbTOpU489xqTzcyEWCbqHW6BjS
yEzTBhbQX0GTbQ+aTWbbivRoxnlVzCloTGbV8+JWJfug4i8ymQ451kk/qRVUHuCjaYIvylY+8s7X
WS33qipDp2yMgvxk61n0WZl+WaQ/Y6A5d9uqIa+M8HhiaVjrGRVMfcqSAdxUP9bdh+7dPbRMsWOC
V9E5D0EiHlQxbHw41FVl4UWDP33z8kPiMFAIG/gmomWLKx2cQFOe4jIo44QvB/CCQ7V43h6T+Ozg
TwbEWa/Zwj4TOxCPFMyy+5xh9OU9k5FsgmZeMYZoh7ERe7hsrYWY71KR7mjnXi+6OiZtFSIPK8IO
szJd/bWA7VSDU30k2QqtTCyGIYKw5Ngk3l4vp5qAyOs+E5eseP+halgAL9VtOmPw3oDkWrd7ofp4
wjVyqxMpEW1U9XWMVipMRlRUitwuzN96YDa6ONlyjD7Pwh1SZl/ror1yfOex60+imu4xcLzqwFGm
6nUUisXTHKyV75/5YXHWj4/1WaqgC5wc4GLmDyCJ4GyYIEIADnvCkFlFSep8+HxaOU26oJaB81qn
5gMwH6+IkdAD7v8wm+ItV4Frj0hdRYkH+qVONkkLnQ1QI5k9CZsLbILu5DaRXRDXVGjweEEYBUZ7
B1kH6aOGnlMhEW+VM/QedPzIPBy4obA+cpUbR6JwpKn/qpu2/BqQrnTR9PTlh27cSsc1T9JjWfJg
vkdsr+AhUfOZxj0G2Y73wJ9iR81VHg2BZ0BNIZiWo2/JKchQVjkhQtY7H8Nd3tYRSqz2lSj02THT
6FcxJ1UgNudJ0oHeXAwzWHWzUiMOrFJ/LZBUyNed25I98PfBj4gF9HB2R4DySmadQ6LS2F6t0UgI
+LMk01r4LakiUH5BSWSaXvv+VD/xZeZXlmnylRv45ka2JGhICgZeTjg5oMKv4N2z0i0q5Jhrt0/x
9b3ax2C4qEHzgcdEFTZlm6wqx6+aQ/UbS7ofGDQVDgctXXWLwL7tWXXtgexbxRZ0kgRn39w+w6QP
JIWyhZwGFDLb+et8SKHAkuPUx4nJ0mt8sfFBObY5jsyBh0WG/v2+FAKrJh2q/CGbmvwBNGXvy4LA
vA8H/NwmRsR5UERUV3kaEQwNxrDozm3FOBGcrSAmZdXauAWqN1a7C8p2V4HhaAz485EaQNqJQdND
NeIiKQOKn77175Ki8R4kBGfYWuYhA82mgTLtmHVBWUT9JDx/3fnV2OKpW8p8xeHTJGMEloNAJHzO
T67bFHj8rRUnqHCmAQr02h5QVkoGBpRA9lE+4aSMXAloAZv46PVgltLsnvYeONgTlg9kdWm9gHIn
B/Wa5qXzSKHMUptC5Cm5H0dwcrDtueQFwRvUizqWtXM8OstbnXqQwwx5mXqhC3K0E83jTH83u/pf
4aZX6Vtbd/VHf4mK/glIPTXv1X3fvr/3V6/N5W/+/4ifnjXIP8ZP16igm7R67f6EoZ5f828MlTL/
V5/Aax0GFq78DfP8HUOl1P81YNjYgV9K+DOexdq/Y6iM/Bqg3/ekBOvXw+/8B0J1f/WpT4Lg7Arr
MnqeVv8vIFTgt/8XwC4pvxysjb2TAIwqlyOiFHbuOL2xAvsaJnkcy3FceXMh18lCvv3hwvwFYPtX
cP750y4mbWg4lEqTYD5a1n93efUypdOzS6oHx/deM2p/Mkv5S1Xt+XPOovg/oMFkTrVKqJmOsDBG
KBwsOOjt1Ap1XWRZf+uPZL6toeI71JUrHkEAwiFnBq2v7JiVoPDUFbmDYKArw8IrAb79/R9//vDL
Wcb5S11A1BCEzSNMlOdjJdvXQHos9m257DGm+plR0Z/BcIdRFwsMn4DF8sc/u27ROiGrcThSJ9ka
MR5b+GbGvZpfDK9/lof9ow/BTOGPH5KwGcoOWcqd6GWEGOKYllufyJUzrP7+Ov3oA/AA/fED3DLr
RArs/ugUQf4dhOlp27LMicB8LW/7AefZ33/Ob4Fef3VDLqZ5QkFyLdJmPAZQTH1x67peizqpIwVy
GXxMu2HduG4fmZZQYB0zefULbdd4SD1Qt1GuHh1EYT2ZpMfeDQQ1uxun4Oyy0LL0NIPAx8JBuvle
m8Hc/v1X/s1I5C++8uWUsHZLXnLdD8esmPVr0Pss9hpFHuzZKiGUDtjx4ST98nlmjSzDtsg0ZBuG
/yxL40fX7HKWmFAgH55TD8ciB5Ne6hvMUt5qMm97nK5NYdAgeTej+yQhiMPIKJwKGadZsPIGuxu9
MYL4PCo693ZR5cqpsk0qfnJp/opKgrV/OYZcLIzsXYpVYyA9a3sYxvU/WSc/WI+XM0jdqtYxBd5Z
NY8Nmhs4oUZZch20P3uifrAxXJpQN4MWxplwU4f5hqg1kVdZs/n7BfOjq3Kx5zCiR5852BHc9tFt
rvj4E+eSH12Ti53GHTozcx/vq6UL0s6pBKa/dGBSN59xzj3fz4tthko/qBmYZEdFbwnefUh+wmf6
0dW+2F58ayEsGWHzjeCWDPaz+VVXervcVD9zFfzRB1xsK2UAJQ6mf+nRndpuVcHjPoRoowUFZL75
+7v6g2P00onaK9KuMRzgvCUQVmLeGSZp8L12qv3iqV3nQ0X19x/0g9t86UtNagmWbJvIQ6qCTU+y
MGPQncHsgX0msBS3+dKbGuOIFKIHJg8NVEXFVG1MXX77+y//g7Xvnf+oPxYBxk31DLLyoVTWrjNo
O4AA+z+5Mj968/PN/8ObO3Wg/oez8+qNW+e68C8SoF5u1WY0muIeOzeC4yTqpCpVfv23ZLwXDs9o
hM8IEOAEB9KIZZPcXPtZEKvi4ZEoI4olZusWk7ghMFsZQTyRuqiltEwqwwhRZnicuvxBbwAenOqH
2w2z9nhu8rKhgBAsjYwwTo0H6JlRJq7dIw/pf+/x8r9Nw0YUkGuNpod0mPaZFIVMGHFOUlv39vPX
mp6bwDIoGqNQxXpYo4pTyp+begtQubIZ5qHUmVjLAwHvJUyILi2IixdTHd7iPD63ifyI2l7TTszm
e5OYx1QLKFciwLVo4STg+hCCpV0aVx9dXTxkpCrdls0b/bESLXhkdYukd63keBGoJWEtpj7rgX6O
oyho6gLH4yrd2h2shAseX922KMzuB7wpiyUk4RleE5nq7NKOHrrU+I5bC2LGf1DWKckHk+I1nYoE
m2yNIFoo37HdXh7OTWzLErukgV9oWNaCehApBPCT2A7f20vwMOtmyNu0Tpefbr6T4l3tT3H1xqYN
6fVa+3MTu6CwT0xJirhB70l3wjLnDwokG+24MfVWIgcPtMblxCCjfM0ICVWTfcTonzwTejRQrG/g
/9Y+gZvcpBRiIA8sDFZ5Irt42W/h2IS7XIpbSNhDbvTDSgzh+dYorlKYOg5G2OmoUZNjmM7R+v12
fFppJJ5wXbA6Adi2NkIWmeY+prKHo5q1G0FX+N4LlvD1Ze2RyzlB9iU2QlHIwYYqI7cWkGQu2vIb
alvMAZ5znVSWMIPWp4eiDBe+AgVruY56tdu/fqXpec416r+zSaaRHkpyKdhDUyGRGG9ZWq8MH550
zTKlkvTB0sOmHQDRFd4oSs5so5FQdyJsmf6tdfDyZV/af1JgoKVSA82T4oKjl99YXL/LEoQmt1to
7fncNJ5oNsQ9SoPDtDsCCuRmwDqI/ZYN3VoTcctzhOp6WsJpJ2zTgKb38KK8lKrhCkLif+/n81MY
VCya4BAalh1MqKG4ey2hXngsWNVuzN61BuJ22CgINE21RweoCYrkW4WgtgdwMTdpoPG7/RErrcRj
sPtmymB5gY9g0bvWCgsc0AYOw5mj7zACMcl4GnYzVvGEatDqiDxz9wJai7Kz9Lzd4M5+ei1fyRTw
ROxY6ToBBNXiOONqBQ5vXZn4ESuKn7iXj84iUtU/WKET4glzwXARaAplZktGy54S3LNu/IpPK/lr
v2Jp3i9TpY1EE3qclh6FAbKhIh6aXxJoHoESxSio7MtMSe2iEGEtogL0aldqgT0DSAKtskOtobqD
7mEKE9VI72GuDa1lMRuhKWd14s7pFN2lsqofxCaabBXu524KkWeDeyZDOFas3ly0V7aFi4z160cQ
1O4DE282R2Vs4hkF1LgYs5tqxoUQIwkipDENsmaDUQBBUtriMnzj9P4JOL7WfFykyVGNatUouzwy
g7moOX8da/1AGa45TevErNjNkwwXuqcOPwuSw9PYjnYLVYEg6bs+RVn3zCAb1ZItFuLKxPvs5i/d
iUROagL/WxxjJrFDp9ZaIGWacM6stvZuT7xPwPC1b+biEzRouQgmS3GUNFQ/n61kAEgwL4oS24xG
35M8njJXRcY1cfWJiTuW4i4ZiVqk4uAkoZ7SEgICSRa73xs/6PpHy3yxXGmgSF8WCCSktuZjMXdT
7+HOtE27DSIbb95t4X1X0tbII/470KY+j4o8xZtK0M1fi7f8ADqaeWd47YfyV0eBOuRzmRv/2viw
6+Na5lGiUoN5RGO8zjwZl/g8ulntMqQybWZ/ZGeoPPzYMUZH8ZL9uHGyvb74f15nfJ1KGWoxGKN0
CuNRfVzqU6dOfdr4nLV+4gaOlNJ8lLE9DWsPJ2an9FpntHMHHpeO4kie6DaOuTFIr68OMs8bBX8S
1zcomQ2zARjByrhTQZyEFrHyhAHX6rc/aO17uFXOwsGtn60c3VOLdxkwSE2qHTQV4qPbz7/+EYrM
rdMQ+daso1V+rFSUdePEm7hgFOEWNJILr6eQSd1+z6dPwrUZzX1I2VUoMVWgpEMqNf+JYE8OIqg6
BxLrkjPPAFG6uKBp7FbP4/2EeOIj+xG7OOY3R8qm8iXS6vFApqn6C2SOCLKFKCQj1Bg54Ndiydid
KpkShIeonwlNwMnuulESw0Km0isu0SWIiWOwsxKrm751SsG13b8TtRUalTW6OYYZfAcq+rPueq/s
58CK6UajrXQ+X+jaqoh6k2mNYdcExdTaZQLFivx4u0eWn/nfDpH5OtcBZhnwOU6nsEdlw1uXAxWE
AutcucSWpR8R7kYfvE4tyFAvZBfA7W5EnOsfpfAOBGOqKwRb8fxYWMBo58eE3qVGvZHXXRnOvAMB
0EwArKllfhxIIdppNdF9DCCcS7BOho0wVd8o6cO+jTcjiCXTmvuM5kfWdBDSGwUU0P1WWnHtgoc3
I+hQfW8OM6HHyqL7KBscJUGSev6rLQIv5WKZyPkC4yi83B4Ja4229NSXBb1vaVabRkmPwFXDoAoU
LPmR5B3yu/ffewG3g7H6KjFmvcILskMiHrsU4NnCJpitt5+/smYCPPDvFxAAgLuuk8ixks351zzN
pt/gjsxtE5HsUfsjwXGvIj8U6EyOVZZiD2kyyCITuXnWY0UCDZ1le1JD0nP7B621qPzv75HUGBUi
mkqOGeSrxTRcKip+oLzm2KfF1hH6M0T/dwKjkurfl5hVDVFV39Dj4Ixu4de7zCU+ZHS+5FLHdEcn
soeA7diuOZGd4P6vNA7ijOv1Vp/+Qtfey0Vy3P5FuI7Fdr5zJ0/zf0l2v6ud2KPOH2b/OB7PivP+
/IgiFE+0G1u2H3//7jcOZCuxg/c+aGraKRbNKER/2Q6VAqpdjcO9JDP/dr9d35kovP1BNFaRIo7w
mYlJVb3LqUT8DtCmjaCxkoMVl3//Ms+yGgQHmOXkEJCf8vhJMwynUu/z+QP7+du/f2Xc8SYIRaOI
UgzY8rEXBuIQDSUlIiyLQJoBMAUyrdtvWesFLl6Ap0ksAIYRZFnpQaLlGBaOreb3Qjjvh7CozIiM
LfBRnlOobH8zEttmKriVsHEeXWskLliILeCN7bJGJCN0EUbqEiV2qXERrIfb7bM2irjZr+HWmZhp
T45Wqty3BCVbhux+79HcnIfpMUPUwrUKKMvdUdByrxciYWNDs9av3MQGCKzOJNDSjmJS/ZlZ+6OL
yyCSQY++/eOvP1/mDREaeJUqRCyy4xhLpzGV/6Ba8ACd1J/bj//Mavw3MMk8qN5ASRAY8tiQd+7s
wn7STz2Mz6A9s0vhzvsP6NR9qXS798YGSOcP2QEx7sBLziscZeMTr3e9bHFTXGrjQihHHD9USIxS
UdsRsdkYtiuP5rkhE0xp22zEZrCGQPAxE7CA9aLaf2tgyTw7JJ9mkP16YwwF3FSPyPNW8/cy1TLP
DhlNs8aRQh/DCZA9CnBpdeii/e0+vz6XZZ4dAmwt7pdkaQzN+VTmv3PlrDZvVbYxIa4HbJnHh8yD
SKHbKaww0X5PCqhEqJUpI5gflR3yyi+3P2HtJdyUjlnHgF6exnBmBay8IQg2j5pV+hMU+GOyMTfW
2omb2kVLUDsHgmNowAHAsj7yvjvK6kdqiBtfsfICgzsMMZQ2o4gL40dCnB5nrXTqqj02efUbPPXv
iSpkHi8yoXRFhUQGMMvqg7D+aCWjO3e5f7sjVsLTf1SQLNZV1HKPYQGNvFAwN0HuI9nYuaxktGRe
9cgSRqq4UsdQ3UV/USI4nOipdVGF9Ld9ggbxkW7JHlfOdbzsMe+zxKzQTmESdEBfefPR8HWHuMQd
bWlnnKKLdih/m37tk1258dKV2MSrGmt5UuCQhN5XC1ZA+6zmjki059v9stp03IJdJMCXw18Ika+x
Z19xM18PxAAalyNAliHqQjf6aO0ruHW7TCJYDQ4YACkooZX6arVbd+IrKXDZ4CY5m6hiju0whq2l
ZGcUsFl3EsE5DhjMKJgBbM+dMVVyFJAx9VTUeoFyk0iCxcEkPlYiGHBm01nHnNXpHjhA9YeVVwOo
xBE50gwItHJAubcEu65zlQ0paotiq4NA3Nj0Mf1Mc19ZWw0ugECmG5N5RttoNgnM+/E1ui/P+sHc
UTtxULkBUcTFOKN6wxHd/K1rbd0XDu0Tyiy2Vtalqa78Al71OIuJ3CEPjqoeu3MxOR3Bfi0CoKLt
y5P3EKT2r8Inl9HeHd/eJ1dyMDhE+/1uyf4tR6EM55HUF1zT28rUrsQLXgWpl/0Am4Z2DEXVT1B0
ZrFnSR42PnfldCfzUkZg/gSzBSI/FPatN7qCre0hSrUF509nG4gcnWfibAUIu71MAHFjxVPXWnmJ
71/OKCLpJ0FQMdcGZ/bBK7WFo7ZMOvyZvMkZnAl/sqBzqY2aUrv1NLe3FXQCgH82WK44BVb77tB/
WD+zs/4RWaihtjUn8aKNSboiPpV5oWSixs2ISo0xbDAKpGMcEp86QH97A9okPca7ytNx7uzwzhh1
/t7tILTW2UvM+NIu3SjURjr26A7MLBpXLrKMurQR4VYCj84FONaj0CNaJlev+tBRFuzX7R+9knSV
ef1kFvWyMOd4MPuIXwz02DKQFLc/p/to9xPAEjv2cH/l9O74VzksPXUYjqgfP7Ub+7PPi8xrs5YL
fCgXJHlk4hfACceNdrKX7xNk5WOv20fH6Gg4tdt41kn0kX/xMk9wI8/0YN3i9075Y2umKmujmote
A+CmBpZ3jOr7yRt21SU6sOPsSogiBUYPC6FNfgBhMaj2xH6vHOIkh+5EL9Whvch74mh3mrvRJUuf
XmkQXrYJaMSIciw0iFG7IwJY/GBgSVvyJ92+2ueYVj+FnzA/Ss6ozrQttw2Fp3q/9fpPV+trr1+u
gb6M44YRnB7IMiJc1XntbQATXPBAdsnv7C7ea8yezkqIFfA58s1Le2Tvqo8KXh9qOPSO5DEP5fPu
Vr+s5O3A3v3314zZXJhpsuxVUlu4dE+wa59/6HfGMyq6wI+4kD/tL+nudsuvbSN4KahgoSisheAn
nC/GI7kDPOKEBIw3+dpBPqKXN1TRn4nsa028hJAvTYwVfABUZRlsh+pI7urzsKM74wEN+mjsZtyj
aQ7QNl6x04Jpd/vbVgIIrxW1MpNZQ4NeBW4AXBNAEeJiI96uBD6Ni03TXAOlI6LVqt6CN8gObFpn
UdLc/uFr+wpN/rexRKMh8CPDItr4IBLj2fK9FtT7+FzulbB+rl35o9B89dL6ltf9yk+qTbCUk1Py
R3nb+AnLq671FxeidIJDZLsseUABOySoAnMX7/td4eYHJBB2udO6gzti8PeBiSBV7YaNXfPq8OfC
kjhbs1xZsF6qC1t4re6GU/4sB9MlD4xD/lYc0kfYD9z+yrXRzytN+4hFWkOVMdR36Z49iafsUcce
2nw19/QCaHfyvaHIC01NGUkjJcI3xRosOuAPobRbFq+f9x9XeoqXlg5TJkwmCr/D5Dj6+k57zffK
Pj6YR1iF+HXQBzBeulgbkXpl4PMC0wVlDp4cGgw2NYb5JohBVP/Y6IyV0zKvLx3N1oTP0Yyt4335
gDRn9Ld4U5/lN7CtQIdP4Rdgp7DH7GyQgzbSR2ufs4SOL1EJuXITUDS8sobB3JSGEQrQtXIjZ7sS
f1QuSEBtOgyCihyGoAO0RHbzZr3c2pO5+NBKuJyKEyR4mhbAxeRX2Y0bufIV4cPnDvhLg9TjMMTL
RUbImGb3BDiI5EPMnqvxA0gJUJW2JvnKeZxXmU7tlFSJLC47akBCvAKXNHAIfKjCxqPHMsj2qZ+d
jKDGvifybo+vlUbjxafzGOHTakS0dn7KyTNkOhuLwcq4Vbjdg5TMraDE6A0kd+wImItYHRzgo1HO
T7cC1Uq/8LpTUY+FTl8CSOPOr+l7fJYP6Z74UiicDU840SC+Sx6aMzlEG2eetQWbF6NCEzrAfREz
PfrZLJa3tvSk/Sjv6XP0Fvcujo9e7U/6LgrlY/zR75WNGbm2O+d1qrCzZEyP8aVA1dkazLB8IMi8
JlDcZYOcOxBuu8m5+psHZVC9WwfyAEsgZ9k5bAXrlaCgcEGhnE1CAKzAQOmG18b0hwSWdnCWvT0M
Px9zJV4rXFhQkhjOrxU+sPZqT7NFHNnb3XBqcVxs3J9PCbbeha/9orv8BAOiEIQbB8d0u/lTeFlI
PPztWXfFaSs5v/a1XCwxGZubGU4GEA+OMPrRUBBpEhGYNGMjg7g277idBDw+FUjUEWPBJbHZeEzy
P7dbci1/9HkX+yVYFRSuN0aGIYrqOk+4oC4lrPwxAMjkMu51t8IRCowpjA5ymvblRd83CCm3373S
arwItm27hTuFThw7yW6r9xRYFiAOv/dwLqDkMIDXmwGRagBLIV7qVOe9ACPj209f22Dx+lf4ZAHq
BmuaULlor7BnehFPxWMTRn73kv42XibwSN5uv2olyn/O8S8dFKszjM5yvMmwUheEHpgeVnYV/TCH
eyX9a0DhOktsa7Vd9odX5hWvRTVKORqAphnDV9n5KdmZ+/TzlNs44J9+pQf/F7X91H5IXGSKQO1w
rB0QlL5o/02QEMvsv+HLfeG83P7slREvcwGEDWMOBycsboWo/NUAWoW92Maj1zJgn3PhS5OmcMKD
vhfPph79C/+VEZ5YsT09V4/Gg/WTnNug9jMo+rT78cA8ULXD7Ht72IWY+3WvNIlmQuoanamBiDY0
AOEMW6DktcXm82u/fFUUAcMszQi50fPkwOHwlB6ySxREqCNHnpJ5wk48yi7B4bCAvuLhdjetzWHu
oEFyY85Egv3ZIJ5U9alM3idrf/vR0sqzeT1XBeWtUExoLOYLF3bUwvS+fDaP46G+Q/8c0ovh1hvv
WhltvLqriuPa0FS0XT/2DjUnuzM2kgPG9RnF67mA4RRHZZm+c/ZMUaMmwV6uGzTwqmbw7zZ2nNIy
fq7MW17XVWQVa2D/jFB6US7ToQosG9I65N/ES+NFH7c7ZCUSffbTlwEml62gWiP6WgQkn3VnuUbq
TYQzWpccKVzNgCvbl2m50XBrXcIFgBZLgw5nqGWqPFXKe61sPHftK7itQ8nECUzx5YSUdY42nTMQ
PKYB+OT2sUhaeHhB+ilvDKvVfuHmuwK4pcaiERuDQoaRTNDQ2oHhkF2oyHCnyIpK1JbVZ/hHHuv6
rs81+3ZXrU0dbr8wiFKmswIRro/uIv2c0ZfY/JYCTf6UFn4ZBQTQZqgT0C9NPz9XUeEOhnGAkfB9
KxQbXbTS9bwYa1ImkBBpZwRWxmYX1nHtgyYpWwNr7bDPa7GAaY7KWSgNOAIpXWyXap/smAYCn0El
PRBQQeIbBSl2Iy2qu0lQ+x10AK0DCJO5H40/tRx1jkLgjwCsFhtNj5lmvrEAr0QLXsjVRL1F4bJu
BFSAPWT9Zs3MteZ7C8BJBdylbw0OXsul5xGJWWmZQcMG5ZKAs3ZRMh3ygIxuxe6V8Scu//5lkOiW
mXddL1kBqkma9yFL2a6Ea98FBprqxlK69gouPkg68JgV+B9BgYyoHc3xiYrNb3ijbWRbP2/nr8TU
hZr09RsiE1oDJslGoMhxH8pqYsHHvsvcWaeTLQ2p+TuVUN0O5pu5s/osepJpN+wLZip7JaagQOZN
NSGjCKf0AH6q8LBT4aM1C4rkdIKa4D+l3BehXfcBZ0UuMKnal1IW6RMor+RRHvUEK3dW7NN5tu5l
OZ/dVjUqr9DjJpBjAHrTtpl9AyxiJ83gaggVuvAkzwawrSiABDOth6rRlvN0DJgCp3N7nmvcMAEY
346VeFjKz4IyzUHubej4G4ZN9JeRl7Lu9GICFoOMIpygVilIlqKkvIx9pzyVgH17pahpsKTXRVzN
xZkMmuqADEpDBihB4UcYGDJKFXHnNIg+TAlrCH+zXMaOw+yY25a9dGpJCVLpCEPf3ayWuMKL494m
sCV06QgCvwOTx/kIw9LuXgAr8zKXA3Lb8EJ+/c7wl/jqisIqYAmbNGYQi3pQNNC0svFUK9LGweP6
FJYs8d9hA4vruK5z0wqsUQFjEtZ484nlcFDFbXvuER2FMi4dSBLc/prrsVLilSvVlLZl3tVdSBZ2
Ii1BDk9HdSOBcX2Owarv328ph8LQiSbXoSY8CeVZAml/y4Hs+qNlkVsZyz6K9L4FJaAVAKEsZvUI
8z7FHtv4W90sL6C0r9O3FacKxmqaEYxCWsKqMRvtupDBQK+J6N5u+7Vv4Lra6GIjnYtYCJQyc0bM
mSE9ZlLl3H762kBaNjBfYih8oBI5VeAB2mf9E4YNmMgRqOaK8XOqTAHUP/p0+0UrQ4hXNxITKN8x
tywYLhR3FfQGRTFurOQre3iJly0yQYOVcqFaAVHaMpBqhcH/swNTeKAdloNIF3a5Ybim0oJjW0ag
zBZ0j0R8rKAaE9tygD0GoKemtktDBiPEDcG0jjb8b2yX+KI7QmWFtaNg4JOl3VTsVB1OrjA7lo2N
1WOtTZch86Xz2o6CVFsYVpB31R0VBUei08amcu3Ry79/eTSDW0naSiPMETS92o1xBQfdCDDd24Nh
rWW4VU82Bk2M4ZsWID0OI1YAnmxYZb5GYnuBneym5mal/bnZn8P+N2KpZQR5qz/E5rQX6bB1IbXy
BXz1VEdjaE0EGgVYd8yTLkrmi2bW7NzIlfhgzOLWye767Jf4GiqFdikUEKYRVPrsN1Jky2O/H7tv
bbPhcvNvL3ctuPylAYOHGiuvM5V6/cRA+IRXY5e9MfBdd7f7e+0rllb8MprESJ5RdYHWkibpB9HM
pzRPAXBmf28/fq0zuHmgRHOZgvtvBiJoyUhczhIcG+pDPm5smNeez02GJlezDMLZKLBUoPUGrYDb
Shyd6rw5z2W18ZK1NuLmhKFGCQXzMQropAe0kEBSNoF4bure+14rcdMhy6M5lzWE+jx/zOBNTKRD
W0KxoG2E4ZWlxOTWwkocpByGo0LQqBPsVViNuwbSnrpuTA6RgplXGFsugGsdwq2JBYuMdGhHKay0
lxFu2uDF2ijpsLNhI9ex0hm8HhhoWrWQx6YLpcj0KLDXttwll3xkP273xUpGXOL1tKluDV1cw3mt
ppmwZ7JKXwpqlfuOmdbeUIz8MYclsK+bwvR3Usv6IksTqrXhUoTsztAldxFG/L2VVHAfoRExj8oA
G3PCWGtXVTLcUd2aeie2lg2DGA+wW2FgkwZdNWhbZWvm9fDKK3UFKbO62aymMI8yDahlmN0Qsm+U
isHXqb4H8uZ1gGnw7QZbYUGAPsuFEMEiRaS2Ushob6B2PyJPOP/lgwvXxs41Ewai29SjTNeNMgEq
MVg1LA5YRu8Mg7IVxz4ppFeWdJ5O2hVNrJoqmcPIGCZwClR469pmhBO1q0YpthaTqeS/LFpguznU
Iv2pDRPbg+kBr/e6UnZyAx75VCAhIFJJteeRNE/EmJmtK0Lu5F1vnodRT9/hvlD8LKSuuJR11b2z
uZxsQ6TAN5hp+gqbbiDstUppnLqVqIxTmILNzlw3sIgayR3ENNUdavasxs6AT92BNSWBbUqmF2Z2
851otbmra7T1RJGy1rXMXnGbSejvs6GxXBmOtLtYjOHIA8EuXkvGfd+02g6pOTDrR/iFFsYgu2Kn
lS6ple55KssCbjPZNB0t0KEOKDae/UEQIUiLSb7DqlY7sjoRFAYU6j2OLp0H8qICQ6ZSRM05uMGJ
7ABonVK3pC3yl0bO2sMM390waaqS2jqRNXDpR9Z83B5OK9sb3r2xz9OWpYx1QNbPk1sDW+yCDmR+
M3pwkTDGnXmUwpUobMr4A2XehwzOWHaOYbCReVuJf7yc2WIy7Opx9A5r6a1BZJXKE43eY7JV87IS
ynmxsjKq7Vzpeh2SAocAiLN8HSdpR0yNQ2Yobyice/pWP/Ai5HaO1RbsZDOwclwpgNve02gjxK59
w/LvX/YcpaZ0CWj/UkhiZDW6grpxWQWpyi5Th0Nsb33HEdkEBnvppC8vSqlSMGFJi8ej/Jwp9LlM
avd286wsQ7xYeBzIAG0cMrsIK8gJSYUUEBEMLvjFbF36rgwlnhc4JlGnFVYvhYVW3svNIACGL77A
3eheMMz3//9nGJbKzzbIJNUcJiIsTJDEEnG3nIBNn39jCC0P5yab1cNeINc6Fqaod1DIOd8am9da
Znkwt8lQxLRCT9IiJAlScnYD//m7tonEv3SWkvs0Tovd7ea5FozwIn62pQxmHFVXdmEl3uU0dstE
2Tjdrz15Wbq/DM2JpC0KjrouNMU9wRKRU2sjAl2bXctv5mZX0qSTOlgFTKzyR7USA6F6BD7ajvPM
Y1G88ZJrw395CTezNKZn2hjpLOzgciXEhZ1POEFL4sbjr21glscvrfaldTptNigVlS5MoA2V5ZOU
PQkZjHfgEzKDJwmswMaL1hqL29oPQDTGpdh2Yd+Z7hwFday6rE+dGbKjTN3Yfq99jcx9TRXLkQlO
cgjLCykAQCjdQ5VgLclfeqgLBW6LYOE6ZWIlGweKtTdyMy9joEdEZdqhmjc7NpL51CsoYNDEwcHR
G65qUnwodep+b5JwsxEMfGZVYCmHAq5EBlm38+/UtWMY8JJ2msB7OhIw/TQi9idR6hsngtkh+NhR
47BEzJF9H4SNE/dKm/E04lmUU9YbyKQaevRJYivsBkmKg2kMwJgS6A8trctepRGa1tsNtxLGeJF6
bggw0sikLgRHm5zlYirv4qqdfRSmQwmTdfn3RgOv0BVq3A0LY8JC3XSBRUPl3uzNXgrzu40XrAQz
Xpor1c1QsTbuQoxtu4ebq5T9vt1EK/OTF+ZORC8HXCKw0BygaIy1IE3rfSrXyS6r4B6GjNTGi1YC
Gi/KxdkhE+SIdKFq5L7W3eEM58ra7vZXXJULYSDzstxGLNGdVIMVSxRDNwOlwV6Ryv6YG1MVZLMA
u5gO3Z2bpWz3owVztzyhPhyACxfHiMGjOB08GwrdrI9YAgF/Wlp+0NKTXwKsocUm/DWtNozMZoL3
T7rr6xEEPfQfzqVvlVAj4V/6sIDzLLG2MK3n/zm5rGI+1lqaC7mwkZ7UVMGkHrDXEJW7anw2yTdu
Q5bP4iKtAntPoaAY6S39ZabvSvqNi5DluVw8Bbd5yFQl6kNFhj0nfS5Ew5Hg0Ht7eKxNHy6AtlEy
1BnOwyFrIDsSYEixiXW4etmNX84rdmW9mlrUO/fhTLXRkQX4h+lSRkOlrqHa0ljlz2kFf2EAcd+7
XEBpuC6rxOtZnAWTCkKQnJaWLVoVSva6Ut6lQkx+3f7slfDHizglVRFIPMH3zyorOzfE/eIfJBV7
3Dd+bzh81ip9GeWtLIozTsWY1MWhGVzUwt7+5Z96rSvT57Mc7MuDwdqXrKzDgxfVZBXkD3HIniRU
Qhd+4iNl4A4+DSyUqapHM2x2xKncjTcvs+Tam7mxUspwsRpHCzujo3Ixd12g+ZU/nAD/Ec7pqQpb
v4SOGbV2kLnKIdJ7nvW0WQH+Kc288nZespmb+lwkLCnCOKlFGHhGKVQKWv88GmByOyAJmU+JbpI7
eayjFj7TFhltZdSgHWWt9CbEgmZCYSP3Z1CS1CMRrVT0ULIWEWdOy0aBQ5manxl8tw9DUZVwjtTh
PjDUsKOxSUQsmyHL5rQi7EfHclZgiVwyt1CT2RXEPrINjYleHFERwVWVAhE1vZe4lNkLRS3MX0uK
4lOld/WrhdIjVzM7zddhmeMaqgWDZStmZ4HGhY8ErILLIMl4EuEb7vQa9Drl2JIQbmywzNTGwi9F
cfTSeQBDS+zHZ8oYrC4bpnppX7IPrZdBBZ5UvT1lU6X7RpNPp4qWMvzhmhjWVmkL89mhwqdVQ46t
f12RcyXR7rFUMmGxhlaE90hojKNcM8mOtTJ2J7jAgHk+98lvw4LmKlFq4VmhcX/O9cywhUGLnb6K
fmmlIf1QEhmOQ1Ey3xlg2HkzgXH3rBi1PUosI24EbpQTCVIJxCbu5GdaAfiizlHlSXoh7EyRtQ+T
OEVelaug9+rD8CPWZpLspoQpr9jkRVDoyxjTQl6GTZ3ALZRKM8zDJvKjIU3kU5p2Z1Mt9NAo8tlB
TLaCYrnSYxZQBXbbJ6I35T2ue8s0nRy5MJb0nK70LgA9JTxhmxj/W2fUDAaXkQIbWkV6rGCPXNhy
lVgHpa1/xAPCB+ISzEdD0MtgujgPwhapfyUg89UIidjAateorMOYPY9F48Hzd2OntLL48TUIMtZ/
Q4Oz40GfKwBLkOijufFrbreu79Z+OXcuazsxHYmEI/eUDuRUlKhk6tp0I3n2KVq8Mv35uoIsR/5M
7nCsiHQFKgYhit/ntIu8CIqHQ1SWox9HJHMmaYBjoUgMH2fyyYmLeXIAhRbuxqwCbxpFoo4IK+ew
0zr5Msbl1s3o2oKyNMqXqFz38FtvoRkLB3mIsBfNdiQzTbczuxpGqFsF2ytNzJOVVSFuW9yZ4eQO
VZaZnqPy+XZsXxkbvKZcg0Oy2QxUOdQZJkEx57/aFEM+bbcE92vbUF5LTpWUREPbKAcVKfvQVOi8
h80lcWfBFB1C+pBKWeKWsO/dEy1zzQFUWFEqL13RjztlUsqdEH9zG8hLzacuLiIJvuyhOgcpeSkA
ao/1b1zvY9PDi8dLbAKnJimzcKwuilWFljkGsCXZRf0WovUzCXdlKvAa8kQwxpQuo2DA/HoapjSF
82kpwcC8EvamVc9wzekM9cPq2vkZq0eJg6OU+YUGeiR8xA381bT3FEkgFzESPLJJs/yS5vUe9imS
A0IngBwRZTt4ldFDBCSfrSYxiJamOe+ndu5h0Pp/nH1bc5w60/UvokqcBLqFmfF48DFxbCc3qmQn
AcRJgDjp179r9nfjrccM9c1dyqmSBkndanWvXstznlsCHV+E7sPBCiTZDWOXvjHfWk5tt7Q3xVjW
9yHj4qF0qHvMwSANKWyBVlM3s/bSt6Zdo0OWCHsMd0EHrU4Ay+w9GzmEtWf8a7SEc0QCrHvOKjnu
IcAOreGFFRsP4JUntwm77kJElNaAMGrcFejKkbvgHpqXqt5tPnRWjPVfT/bBJahQtA3avhSYV3oo
zNOT7Ld0tf79lZ8cARN03WZD6ncMp6xzUK+AkLjt17c5TeuvYVpD9DnoId16SFPPfodw60l1Z5YZ
lb9Vgzi6VpD+ykkBIZPR6vUp98PuYC95cFPaEnzCodoqSJzhQv/7K12TG23SzjQqkBtBtmyROwkZ
h30+V2LfQST7CErj4Q0qJOyGBNk3R5X9xot3zZcZDzHREHDANyXDtcx/zk3+4o3k28L8jafDyraa
vQ5lJ2WjZqTt8vQ5CN+4eLnsgtfGNaLrsnAQ3QroJfd9fahSsFCmYuPyXLmczG6GYFkcu5rhMCgl
kRymmLTNngjoOqPmdvnXryy6CdDPqp4q8DMCC7g8jF4Recrd1QM5XB59ZW3+vVQ+mBJD0TIt6nOq
dBkgWn5U7e/LA6+tjJEQWHgGpV0CG7XVcHKl/4+CeHnopFBKZxsIjpU00r/4/A+/fWgzNQ8pboL8
jDO7tyRopKpHq5vjrtoquq99hpEj4HnRsql080Rp+pUu+R9wct0WfHgAuPp4eaXWtsA4nhIF6Gzq
XZFgnmVflNrde/m41dS28gEm7H62Wd5YXd2ecuZB47cHtTXYgr1vTRj4rzqw2w1LWDmmJv5eWP3M
UNLGzV/pfZgewaS9d/KNU7r2EecT8GGn6eTVY2ojRIUwhBu54fTC6PJW5Ciez3C2l/dh7QvOk3+Y
ZORoFm8oTqzTHcDIGVEJFXH2fHnwlU02sfNNKJSAfrJKVKDQsy87CFeoyt04Qms//Tzrh5/utKHO
JDi/EkYBKF9uJg2eJW8j37K2+IYlOxbVdhUihS6XQwBQHIShs311TTUXUZ0JGYafSFM8v7G1tNrh
WRq3W3DEtUUxTDdFvKgyB4n4XryR7A+nfaTGjQVfcT3EsNll6B3wMRTw+wMZEOvZ+X4A//xpRhZ0
x1STH9NpXHb//2fnXPA2dlc1JK/BlagSKwyD3wLwqC9l2W51p3x2Ms+jG9srK4uCLk/NSeWTdzeo
9jbfuh0/24Hz0Ea80KCryEVLnJ0sFXt0x/wpDZYnOqYbm7A2vLHBFQOYsl66LpG9HRfFDw8VV5Y9
XV70z079+bcbO6wAui+Q93ATXj+I/rtELo4E/4j8n6uGN4tgQIHqvta4dwNPWdGyIJ1og36ZthYa
MBj9eXmWlb01q1+gCZ3cRQNsMPHgUEKWO/e2OmlW1scsc7kUtYxa41Byt3XwGh+dfQupt9hnBTjM
vU4eLn/CZ5aGfTBpmDoXMqWTZjaUCLObtBja/eTJMgr7c5KrQEbJbre6F9Y+6XzOPnjRzrEL24Mg
MGgWK/dPkU3oDZLo/mFDSW68UVwnRmmb9EtNDfBDmiugKT11T7k86tB5vbxaKyZh0i81bgs95wAW
BxmG5ljY2r+VgOveMz6x+PIUa6tkGnVX8NTWC85USA7IMM5ROs//QMfxxWmBK788ydrBNUx77jOc
rYqRhHcLecDz2jumbbiVb18Z3SydMpDPjoNAZkS2lJ96r+j3uZteU/jBiTXrppOaJArYw5Awn51a
Dyz+2RbJ0IoxmIXTpmxFObWAHc7IG8ugO6Z1EBeDc5g8kC7aGxw0KztsVk2FQhvh2JVdEtriDymt
/NZq5ueZMzdSCCY3tnjlqJrVU0ACeQ22P5yjNj/YKa2BNNHzzhfeFoluCLs1H8nnjThv/wd7dksX
qVge2kmPNNRQPLX8q1Mipy/BGyKDeKqtjb6QtQUzrlBQnea6Ll2SuOq96Qc0Bj5o/7ufso0IbO1D
DJPLAD8DNN0naPyFpJwvrHY3KPuIci8ERUJQaLJxikN9HT0viir/XTeUwJoSgojdOXF459k0AlH6
82W7Xtt041YdtDctLdCxiZrBDzg8eHO2K+fvVw1uVkX9eurt2oXzSyeUPhCHQfYnCNoNv7fy083y
QR1OMzKtvp3oQB9VU3xFu1EWifA6bhPIe/531cdlqeAoHDvxlBM7S/sVmtkQZEs3sqcrPs9kLWoy
VyykwftM8fb74DtfxgbMXpcXfsUtmRWEtMbjGJqNbSLDPJLsO0DbxyD7WvdLbLX+xiRr629YM/Vo
VoHRW0H7OHipC2pHthRfFQ7qhkNaWyHDin2vJ0PR9kuCeh8SzNWNlP51cZhZsq5EuJRV2gFMr6rX
mYs7Jys3kiBrv9owViIW1+p8XMelQOUMHam028o8rbg1k0VIjhmXQb8gH5c3k40+yNm99XQ5HVv0
8qPsWbCNC2dla80CdBg4KPDgeCYVxCXjIetVBGUJN5Ij2cIerk1xdq0f7gLq6znUI2+TArzEuY2m
orgPtrByK4wQaB//7+hoWmnF7KK7pOrQBGLVu7AvAc70hzc+u5An8/66lowDNe5tpX8FcKu+Sr9c
Nr7Vyc/b9+HTekuEfR9auH3kkMU1Bw0A6sQEzikA83EkFo/sQLleAvMjbJwPythuRjfDgTf1+MR8
3r9e/iUrR9Es/nAIT+ZiQRaCNyqqXe8Oba0bUJ21oc9///CNoyvJECJATybqjiDaAHIX/R/OlaMb
lt/UDfomBnmGib3746uz/Lm8IGuHzri3pbegWVRiXBrIu9AmR5RKE/zu/eXhV8ICM1+eFgAj8AVh
30LfnYVELbpH6lQciNPubFbEwzV5fwRS/3Jrf1h9KShwDe1MksUJn4bK9SKEXwB/owSw4dxXXI2Z
R7cLh5XZGT7mSxrGVkfkoUsHsfPLCczOfZde52nM2lRoj1lKJ+SyROj+mKEqRtzqNSs3ztHaVxhu
AMyAuFwh55P03CMx97n1taEueKGDXNwwO003VmvlXJk1qoaWPmj9YWiu0B1BUD5YOw2tlJOvC7IR
qa3c6WbZgVACojWNs1vaaB4Iy5Mavrn9AtzOPw278iFmVh8CrfozQ4ZCpLkskSDFd6ag3n7ZPNa+
wLBqVlRe2Q29m3hL8ZNIcaIMnN0F4AxpcECleiOwWtsMw8hHogsv48wBCrT9S3XTge99uYf261Y9
dYWLF4Xi/zq/qvTnWfelm6CnY/jjeXW3Y3VR7Dm3+U3buv1t1UKNm0HO+IWDXw1tiSX5CWab4BVX
Q5UwxtzD5TVd8cMmTxAtvCb34HPQ5NN9U+i4j4Dpf7k89spCmpUKlnWU+wBdJYXlQBnZ775DEzxF
PNMcL0+w8uPNEgWjTen26YQfrweQ5urxbSHq7+WxVw6byfHjF0FZuUT6yeB8l5LuZervXHJb+fpU
Vq+X51hboLPb+eCG0Z5B6qoancRKvxRBGDuiioatEsJ5kE8ey2aBgrTgMrAB3UlSGj4GFcCPNftJ
GXnRVGys0drvNy5xq1EhaXzuJg0HC4HnVPkjaI27CEhZveG11r7CsPmMBo1fLdRLOFxVh77URY6x
knOcbxH0rn2EYe4h87LB47aXeLK1d44jnfuh5Onet/L5ukvKJDnJ0sWHMBj3kjYFCgvdPcEUxFRd
ObrxBGdu6IVlXlVJJkmbNKUAqEWUenzxG1ps6QR/vkrExCfkwCkSqJJ6iVM/zD0wl98p2+jo+NyK
iUlsAugvWEDtrE8Cv6iBSgutkwONgo1Uy+d2TExqk9zPrdYb4M3hyO/ydPzTkP5Viexd9v5vACL3
l03583NKTKoSD6R0ne3iQTjR+ugh9ozKAWoKdHDjtPW2JKrWZjnvzgeHERZWkDusg3J2I76ms/iy
LOOD26vnpRQbp2ltCsOmEYiPfk8rxKDqC0EMKudHQl/z8c/ldVrbDsOeQw90QqJp7QQXT7dfgqqF
fHoP763c6rtFc/utdwfx7fJk52X5XxdImGHaeTBQm7gwip6ii3+RlTz2M39pq7LfKJKvnV3jJk+J
W0C/AumvcvKP0JME24vaOLhs5ccbZl1PvoBStqsTG1x3keWjjsRb576uoXLb0h8+ljFioBmJhhB8
5ZcXbGV3TFKWWiuCbkF05+NTsueQ0fkG2gx2djuEgfpRc1FZO1sX9d/L033+3iEmN4sP/WlHeYsG
6+aY//ShhXBIRQWRxtm2eEyRPIu18Dki77mnWy+TlUNhUraAUsiyw9RBL6235zVkIqtbf9gy0LXB
z1b1wUAtDTk6ywV8yE+JDdrYGW2XWfYi1bKRmV6b4Pz3jxP0IctZN/LTMPb3MyG/2rA8DJbVbZyA
lQNtijUid5yCZzqAdtdEnhv0D+zQMjDcXN7vtR9vGH+A6i400CZ2sq2fs3rQ3Wvfb7ittaENU4fI
RN4to7ZOXvUwAbgPZE/U0I0gZG1ww8pB53CWIVj4aWFPzSLjrP/Sd1tdKmsrbtj54BQZcki5dRJE
fq0qCma4UAfx5RVHe9bnbsQkYsFTv+YomqDRJIX4T1RNY/OXolnoS0FTUsS6C4HlDESljuAiceOh
EW/uKPQ/PUL12FauD2LBftrxgarbDgHGCYza/l7kS/OzZxU6GGwtnCRwbN3HterCHe8ttFxVZa5j
aH4zUE5nQ/9Q9W2xQ3HL+Xm+XtAfKqakRPdJjA6D4dGzNEemoKYsrtBY92OoJZpUmScYeOEsq4rH
kNdjNOcDOlNAKPnestnvojpQ80vfByArLPqqj/MeKN/dzDLrD7UKv9+1YDZ77LgFHEHj+H2+Z9RT
L45NQZExhoX/jxCCE3jQjL5qEeh46us59mcSQAd1ad+81Bp+TIIGIhqLmu7cfIygopLdBmfYUia4
cxrVAKECSkCTovrhhcjub+mlzX2WwW+FdpYtz2Ve1HwHXJ78lYEUJyoFaSNVVR6mKsLpCGlA9Uzz
tDs4XNZf+DJr/Lf61dO5B83IBJK1galTQTL4FTGSpzCEXZ5r6/94PoXGrNWHDzml/gGK1dY+BfXR
LvML51aB2iWW7izjkc5tHCxOcNC96z0uqTf+JRYKEvdlB89aj6Dxjqrabw8VJzLyxnr4YTEHnSKW
O+2F7aGCMbhz3Hi02M0kq3bzlLtxyNv83lmAV274PO2sueqnfcEzL78N5TB6R0hfyCq2rNRGR4HT
Fz9IsYxf0DSef5+8HO05Xu8H5cF2LFbFQ83LO7xF9a0eCW13i93QtzZnGi011BFHPWYuiDVhHGGY
u2CA9gu/jLzUhti510zv9QTRvF3qB80eOJWxjMvetW9oH7r3ORXhl27OAxtUL2UfDagbHruRVV1U
jbQE3yC1mATZpyXRblc2+tYdpxJi6rafJdBZnw+BEDHoW7yjyrs+0nADeCaQ8VtpaXfaBZlTAzXe
8Gc2LODlH/wBkne8AwqEojMFTJP1gRfNeCa1CRsSd1LxU1iU9C9y/dZ3BszUayMKGE5WN67a924n
b13uuTdN7tOnsTn30odV3dwL3drBPuuEfg97aPUGupteUdP1ip3d5V4XT11Xq33jenqvJss/4M0x
AQLkW7d1T8pXXszhN8hFzZFjj95BcYr2iLZZntPG6o+dpAIZgGFMhiCo95Uk+WvVoDwZgiPpnQ+9
dRzq2tqHonpB8sK+XSTr+wjchOOPNp3xcwird4v0SITdJieiKwEwvK3LG7AO+nTDra04ZJP8iYrc
neEK2oQBrYC9KHYh+q3iVJf7y35zbYLz3z9cszT0ZE5zQAfTIPiehiOagMLFj7x2q8rzKSwdmWKT
jsnxUrDUouXzpB9JF2VP0+vyE5xH7X3+bX62fjjv4fv0op7VPX/wvlz+qJXQ3uReylraeBk6E052
q6sIJQYOfFKhLRF1NGzB7arT3eWZVpbPzGcWbd4vfuqiUyW3IfsXANVTOeXv2tpKxK8EqiafKneX
QrDJsU6SgQWeKlB00V2afZED2LqkPlz1GSaxakkKCeIMILUrRdEwWvP+RczjDKFL6yoeJZwCI7Rw
hlCSqkCltervgtqPstbbsJFPg2uMbMQVVHlWZkPh5VTW1hAvdHJvS8dP7IwdLb2koBzOvgGTc83Z
IoFZqgdoYZ7sjoLXa9w13fQ8DvNdNaO1p+o3grBPtxwznL/zg0kuEi4dXdc6QQPHniHEcwMV1+fG
xTK7aa4DKmGa8/QfpvFLeO6lx7OrQ4EtgIbZnG486D4N9DCy8TYo8I6SlY3qTrPMKB0q9Ksu7Pvl
k7o2tuGv7MktF4sNbRKCdazKg7da1b8vD/2pLeNnn6f8sCBlPy5hrQCi8wtPx8phzqluub+nU/d0
3QzGswDNorXPrAA2IDKRZOhm+qJRnoqtefSvyRTjI4zngY/e1L7hU52QTnxXqA8VMttd/vVrS29Y
MBiLZzoteDFJv4mz9m/Ns+i6kQ0LFo4AvNqt2cly5b72wZZQbfiGlT016/PKH+ZO9wXDa0kOiF7d
Digkty5+p2Bs2ljytTkMeyX5EPi2QyFbNbSRTxA2zmdA78aqf3qXkcAs0AuRVR3agBBEeajRowVd
vzfOq12pjbVf+/WGsfY0dX1fE3ZylvshpbFd/G1UvbH8K0fGrKv3bYBmr87RicjGFiGYbe0yJuk1
T2ESmKVXnanKHuu6TbICNV2a90jkVA+gENzIeX2amML4xsZmIIDuQN7LT8AOupFVtUnJHYC+JihE
kd9jJbvIm9pT5hUbJ+nfNsD/yeNhRsMn2xRXSxO6YzK+DzruvrM3HxmxKqJ37gLBRPlAXuYfX+Uz
+vn118u292+z7WdzGgdg6lutFzcFMrPx7R1PAQGN5RTWv5xJ8z8+qhIHn2bDuxBWBSmuTvlfl6Io
DnJBuD3KskVvf78QJ7bytv3bzvXyqIIy/1M2LgX5jg0Fm2Lqppui9TPQ+HdF9+bmInQOZeh4Q5RW
0BaP9FLmv/F4qurrzMasmJXN+WSkyO6CzGC6b5YWy1mCvoY1rv9QWKgcXF6+FfM0q2f5HCrFkRH/
l3hszH9ZXZJqtlu20j0rFmSKYyhQp07FGX/FQh7Z8CpDfRUsjQRm3WzhINNH2thOsjobDxBoofte
8PaGefN4uLw6K6EMOX/VhyuVliW0mLzBS4aW5jf2wPcOeq2gLTHct3Z+M3XXEOKE+BbjZpXVaI06
C6dEWn35im4TJx4VWBDByDDoa/BqMM6zB/3wMfbUkdkZuwJQuPw0Tt4dIJtvl9dpZZdNNAHKxmXn
ibFNVF7eIQh5aWr79+WhVw7ov6X5D7+6yUrl1bVjJwH5y9ivtPgnH+zILa4c3og3wjrMbGdAxS9I
y0fA6J/m2voNBa4ar5P8/bpPMAIPHk5QdCWIJyU8RWhXUe1pKMc+h+Cpum4GIwDpde/7uZ69pJ69
fYuE3jj9CNMKPm4rEPn3lHziZk2MQAbuFr9LAw9VDvS32R2g41nYpT8622a//TbNHqXneXdLN6l4
LrpwXxIg8yLieXky9RXFsUgh5sinzDuQaZ430uwrJ89sYqNt59WVHnVi2XcumrydYMszrgQWZi1Y
zhAYwY8dk5Ymnj9FrVVE7lWCCbB3Y8MWQTo398AoXYY/B7S4xxKqv1ic8N3Vxby/fCo+/wKACw2D
B33PotGymXR5OYKCCry2hT2WEc3mjcv389WHDNF/Z+hp48vBD6YEqiM2CBVIVOd6S7Bj7ecbwURX
NmCqyy3rBFYrKPs1Co1gtKXiS5ENy1befe0LjOghZGFHSuoJdDLnO79fnpAm/nJ5+VeiIcrOH/bB
deVlPVLQIwu8ZcAM4ma0auJRViRCzGLfWOVEdp4X+s86oNDtQP+Q/kFaV/MIeBnk6Ms6PTKWNj9F
J9mzOzLxBQik9KgYda7yTEBh/fcXerzLLHV+qk8MpzuslLe32wm89i1vj97At9Tj/0Up/a/3oOy8
/B+WYvJbiDiP52fdnOqd6wyAyMr+tCwckpvWe59ZTxzxaeDPX+dw2CJ3/pxKnVBmXKsj9LGAAJjC
U6boHu1sedSPKdDBqN2AQzzd6bL1j6QbRFxpPzuKoQ+jtBs2LtzP429qKiPlLn6R0GwBhfrwBk7P
3znYZSNVWg+a2zsG7ojImrsHj6L98PKRWzMZw63UBXcsMZDwlAOJ7M80sr33jtsbo6/toll1xg5i
HTM/wFsujcvMB+C633fEiRz+6i7tvm+Wr7NQkVNtPCg+v/ypWXdGbiTv8LwLTp7T7m3re0O8g+B3
Q7Fxe6yNb7gYeygkF2TSCZEPuqxv5YCHSQa2+2LZSIat7Eho+BfbLsGQ74o6YfK+WMqdPf4Eq2B8
ebvXfr7hYGqAyoOMVcgTg6EfLGwQ0ENfvver0cvGln8eACOb/l+7Fb6NfnxRQPJZVVHWPTooGLlo
wIGO4FRcuUSGkaLEhcazEWYS1I+UQ//S+x1uKuOsfYDh4cKu9vw8CJYkm9KYBQHoQB8Gr4i5q9G+
93p5H9YmMQK8PnN7IlO0u3mWe6y6MocqPW2iKswiPNVQ+bLbDZeytuOGgfsZI/M0WTUycG8hVJhz
lu1kCrlnAKovf8vKgTXL0Eir1oUX+MCn2dNfrw1mIDum4+S7Wz31axMYMUO7zOkUtAs9lQVKuNk4
N0c46ezJ1aAoufwN/w8f/8l9YxYEak0oaA2z4FQtGT25Ixc7p1UgdOKLUhEqc10WW5Q3Sbgw92ZC
URU9GWktdqgXpydLewwoJJTPQ52K2CVjfZToG79Dv2HaoArtZw9tQGTigtXuzm6GEbosS3eCbDmU
LoKZ31U5PGTXD963iVfDox+y5oaMUr0MQ8C/LE4vd2h4Cr+4qYQEOGQXd23hyKjuPWcHCIPedVb+
i44dJP5omD7mqm33EPNDhVdN+aOjIOAVzQ1ZHuc6BAHuDDxqGXb5IQdr4OsSAAfgsU7clmMOSjL0
z50a3ypOlAfFbeCCUrER/ABt9fyE+Cd9WIqlehtKlv4CtECwKG/T8G/Oi+WGgmb3ptWkvWu4LmNw
NLXndnkRc8n7h5434GhcpuEwj24bT5Lpt4Lp5iDQGbWnbZndh6os9lSBKDXiRUsebNpYSLjI0IlS
x+mO5dTVbwNlfyna/mMpLAr9jJwl2lbTDVgj3XhBo2UyFqyPQ5KFv+hEm0NNmuotcHT6ptw022Vh
qsCjRR4zeFswaNYuKJmn/hYItj8tOMKPZTZVRx9A28QbU2BZUudbmU7TYfLtaregyhK7efBzrEj2
Umka3INssbxrg77+AmiaH9FpCA/MAU2m1PrP5TO6YgZmF/+i6qDneBeBfbG/aewyjYa+ex7mYiP5
t+IpzMrrGAAdr85e1XMzHjWg3o8KJX7MnbPs8m7eeheufEZw/vuHwG5UyOmMo+hAVm49ZwV/Ssfu
tcz5hiWvDW/cPyBWdysCetjE9wU0gZ7qPo1GgB0v78F5lM+8hHHzsGEQ3QRhoVMngqfGLl7gKH5d
N7Rx79AxzPLGD/xTW7mRbz045MqBjbvGl202CUAggPzzX2m+PAz2Ft3M2mIbl0teDQ16YacFrzk7
Uu1NT+0d5RtPjZXBTekHK0PrmBeMS+KOdRzWBd7TaDNkzcZWrg1v3CpKF/agG90k2qv7XZYBfgQu
PAjZBsLaOIsrFmUKQYBR0LJqQJ9O4CviUUmzN89SOzubmx2FXNBV58YUggArQj771AU7rvzuNN8G
9XbduOd1+2Cnsg3ztqrgAEc36x8JeuXzyNFVtnEqVyIgkyvkDPOwAC1ZwKQFOy1nANK+lPnXpqOR
u9UruDKHScaT0iaDiq0vk5k60xnnUYpd7ffqoM5RaRAuy4MNVNdVQHpCTXYeCyJcgbf43ql2sOUd
BVNCF7V62ojd177GcBB2Jx3e5ZaHp2nenYBBbw+tjUsUj1MZu0XJ9o7oxdfLu79mHYbTIDUB7l25
SzIzaPkJaOc+M6k3TO/zNlislOk3MjkorjG6Lkvv1E7BfGtxJziNqLDEXHj8MC/ge3as/Jsj0uFm
geZXPDboaYYmT7O//Ikrj22T1kf5QqmqzDr0n3DxdVaTv+fNBPJkn0WsocFtN7Ph4NajODZS2hvx
+MoNYtL8EGJNIxBOSzLQEPfrY59v9dB96m0AOzLOR2chf9prHp6mcDxZoXjJxPxjEfwksmYrP/Lp
scAcxrFQQGpktusgXSBuRfNel38gnbBxvtfGNg4FWdIQTdDo1hlHfevQbD9TfuigsXV5u1eWx7xO
5rats4DC4VhT+ksSYO6lIi66r8V7P24S/J4Dgf8JEGxiina5LuiY/QBpWkCrxY7PDTTtu29207y5
Q50U5fxIxfTiuhDrsZAtjuo6exKAIkV5utXk+KmfwE84//2D42bZ3Ldu54FeuHPym8wqQHpW4qWs
fAgAZiywb2wVbj3+Pj3OmOy82h8mG4K8XboaEAlhheO9Rk0hPn/cy+U9Wxv9fFQ+jF7RDJzIA6rD
g/197L/W7Z/rxj3P92HcQaeV1asSdW6POg8tJSneSvkWefnKQTbvgRF0v621dAP4qcE9HHF0JIBy
3eL32quWDf+8tjKGsVu0cjlyajOYRrvmVo1yvLE07X5ftz6GmVu8a1rHximmA5RYWD8Ot+OcqitH
NwxdWQtY5muHn7wRSce8Gh/A3LWF2VlZfNOrhyVwyyELiqSaw2yna05vdUqmnQ795RoUhk1MF17m
E0dALfnJgX4KyyGenS+7VG48w1bM13zm+V5LobVEi2TWDoNoG6DZVZYFkZb1r1QDj+1u9pGurZVh
vFOxuGzJZtwQ4Y1mFB5J7ys23l4+RGujn//+wcjm0nNLuyoLJDJlPC03snMB65cbYe+KOzeJ2UgR
LgQ6KkMyix8h0cA8/hqcNh6uIQEFiNdkZ9NytiGpyaYkn4t25zNafuNWUG/5zbWfb9ivu4CafGnQ
d4LcQyxUDw2KR2cG2+iWka2tvmHCrZMzSuTAT9Ukvjs1uw264AUE5n8ub+6K/zGlESXWJu0txk9u
N6V3Q0vQR9iyDW6Gld9ucr6B4IM5HUFncN2SU0CtnzmixLrqt7r0Vxb/f1jfqNUUekZHUc7eIPqD
y/K2yBI5pjeXF2fFhE3qN5oBWl6k0MmQZdlE0ywewHgWMUVip833VmO9XJ5nZRNM8rehntEzCjjt
SS+0innjO89EOfmGha3twvnvH+y3hTYQEEXTkCCE2JXjuBPyD63eL//0tS04f9KHwdHTVTiB6L0E
ElsRUb9nvOvr7L0Ak9DlCUIM9Ekg5p0DtA8TqHPJjlnwbehryfF26NmXmuZjPNYQtEPTTKqe0LjU
qx04kLdSCmv7YRj12ASeLFp08LX+AlCRfCKSP1/+nLWhDXMeQgdUsqCQAUkh1XEP4v4z3f3husGN
C7nJCqEkR1RvFeH9Msh3VFs3brOV322Cx9shA3QFQIikgZDwHXLUDPLwDd94TK0cURM4XsppImOK
am2Kyii0tGJVZ9E0bnVMrtixCRhHA0xbqEyFJ0c2/0j6Z67uoWKwo3YFXqPgOsYeYoLHLYo2ogLq
l1CMsHENi6+1nG50Szec6YqlmYRvwhnITNjZEKyvTprvhnP7HVgWxi09+LUJDFNOK7+2W+LzU979
ggpUeJCelYjJeugryBxePqFrG21Yc9qmfTb52GgyVvtJk2NP3uR0VUoabeOG3aLXa4YulIXRfSvy
un0IvT26JbOyZgGG5VZ2j0YsiFKfQN+AemvZ/xpd9efysnyawjj3u//XyXGIV5b1NAKtkKbQfGQ0
DlvwE6BV5nZ0IR8V8Dvu1oCPtVc2KZvw8gnNYiSAcmEyp8MuXBC/9767g+LYBkPP5xAYm5jiPsEk
Cy2GcU5EY+mbTod43UBy8lsttL1DH2YRQ+2+P6geYYeP5rNveO6CQ41l1U3p2GzX+RPoBr2lt4/C
Laf9UDpdjKQF3woeVvbThKc74WxxO3C8hNbN74CixSfiwg5/X97RlYNuCgSVbV9w3jTslE1hbM8/
8vHd0ht37trY579/uBLzmbvQkAigmG3ZTjTX7BeVQdJgDa/77YYjKEc3d2WPcCQAtaFaXgv5UqgN
3MWKKzbVfsZxropmQbzp6CECE8NhHkBGG0b9IvftVuvZ2tYafgAEZpPIU46glg3fCkIS0mwV19Z+
v+EF3EJB73720PDRW0D2LH8dpwpItHT2cAeUMJRHATfYX96HFYf8PxRww2jLcpJekorsyVH1sUtp
YgXVowjG+KopzEYEG35gTgVgQ0DC6qjPUTAsWeVHNlhYeO7vLs+ysh9mOwI6h/1s6vAh4Nk/lHN1
Y+v/4+zMluNE1i38RESQzNwylkoqzbIl3xCeBElmAgnkQD79WdpXvX3adsS+63Z0l2uA5B/W+tbf
noq/e+mP3+kf98JKXAqGnc3Oq1qSApYZWk9k+/bn9/2bG+1X3XSO6MINmF880TUyVGh6TkXyaN3f
sEa/+X1/1U57wF+vJAFbozv4vTd4ZbeiPZLzrf+3v+E3V+v/k1D7QbhOIUClXUavx06F1WiiyoEz
XYhwWiqro795GUn2n1nhv5Tqv2bDTE7H4eIWhzD5NUAQSRc/hxhmX5lOLm0w8/UdGrz1FffP8KKO
LWtFSAd4ppNFNhP84p8nEsc1h7d+KjJ/9b7YidE2t3Z4lNsYftKwxgJuZPYTRYTF/Yc+4iaByKJM
V45w0HDqLzKKkqvQLFmFLCZ3y0R8IEJzpS0er1Pl+5rAbpPPfTPvh6gzJIT9lCwXdRAcMPSzda6Q
baPeIPqfj1J7FC2rUOw5SDTwmhrt2fUxJh0EdqG677yBfp98mu4N/vOoGqLVIJsKKudUBPTd5PH8
Se5e2EzQsn3OMZC5B/LCnje5x1csHNyDR1Ig4nffuiujqUcLOvf+lc87c8dGbDQl27ofubf1Tc6G
vhKpsKc+1dlcOG9bn6E73VW5MDOyBpQ1DR854deWJ2HlLzkobp5vH7j2us9utuSbh2Yfzv+dPqZw
+y7F2A+idGEshkJSGMAOmgMIuPgsBF4hMdcS9MQRAZW0B0fBrIc641O7rowd8edqZHSrwdUxxd5N
3vUSH/6TiGdkyidZF9+kCL056zRHnn0aIzU9msewTpcZPq2NyrWhNEsb3F58ahBCmj7MUXCE9ZCG
yCyLAsASSLcFWQkQACti5vRL4s/uySCroUKYC8G10MtmjYRqRomEqWV249mTs76aY4pIEEp1bYJp
qiMx79Vh97XKhgCABo04kmBx8uxP83oVZCqohd3jB9Bk91d0Z2rHNyCC05Fm8PaAlXBCMZIU+xxu
U4GrNX+wSFx8zMMoxUUTeJ8nPMzaycIVBKTuVPVyitrDQiHpCZ0V9HD2R5wN640ALuMTxAH84q9C
VniGyDu7p8croummEinzewGLqG6GEAg4nYBdkaNxv8xyymqdwbe47FL8hD3J3MvMImqmY+pmxV/X
RBaiC3A6pioModvN50jfgQWkmoCBFSo3PT+RBLDytJeHKCCKc5d+m7PPvSVzE6+M3iPmb72bh4CA
oRt2cOxaWYWHx0tA6fN6D8n+CRteiG86I+vJz3jdK4ov3Ve6Tge8iukiU/b4JS4OboebBEnbjYry
DD/dkTTRkPA69KcVCPi4u5VYPhVDBIvLinzVUy7Y8iVaob+N+DLdUDpFuBM3cROvUfbgTEcvZOks
gvyG9NVHImbpE89/MIFYKy584E0WnSDBduHBKZlTcvItrkzI3d2t0JhG2D4ZvjkgKdqcR13rZcFe
r2G0fyLh8QZ4dngVr46027GBFbsfURH4zl6Q4whwRUgAhYCNnZ/Szkav2a5cPcOfSoqPfKei3210
u6B6LsdD0r7IjzipfMbe/SQQ13xb8x9BPiZF3/e8jHLA6RtBc/0JG9lPnQO3O436Jo53dooPpHwi
wM7En8be9D8c6+eSTtweZ54k21mp2Csjj8zgtDL3lAGbtZR5ji2nESG/D6JxeWSK/fCSQDf+kM6P
claIpXVp+NmwxKcl1wqqC8ikainy8DaNOcAYoUTML1n7txD/dEa5keKoG3VaHBOCH3xHvIIjYaTq
5/nNCOZdQVrnPs2+J577Wc9lavnwBlyIRoJxvw9fcxu46LSNmt32AcgY09ELjhRaPj8dZORXSMEi
hSCGP0cGM9jaJHHXchub6yA5tq+hsjsv6e7Nt4niQK1Gaf4zhlK9QOgoqYG1wOf14SPfkJBaGs3i
0qZe0lA1kZOhJqzCxA8Qx7li/j2KzivoPvqNdQg4aOIu7VsqOLyP287SteTpQMso2oaWd8l416UC
TsJtxRdJOlIHS7KAtELI+YB7pdwNNvTjkg93fRRnT855y5NR4nghcs5aH2SjmyyztoqyKUXTvx9t
nFkuy9zrdEHDjX524+BXCXJIWre5CE6ATV/vxzy9OL1kkI3i3SPHMygTHDoIGc7jl7AP5aNAsmdN
pb9/6ycPcwXDOIK+1uFhn8DiWoNZtevi4TE6OKQirc7sRUyUV4fZuL2CKDDck2WP2t5wU21ppEvm
eazsfSUu2NTujRnW4eYQWv+QyzzdZt62NHTO+BfuevD+1BiNJRYv4cWLiHelx3A+4bLAFZLF4kr0
AW8MGFS1kH5SxqtRheM4tyV+pr2MjcgaEmb+yyyEAaZ+gedBsSQ7yjFfvB8bhhoXmXfsLjbwRSRb
5G6pEf0nHgTZK/X5CHjEwi4DpH9ttmdhZWwnz4rgBaDiFzi/V3U/6nU7D4QCSo9oaPqcwkheqKSL
HsS6yUJAIft0+L0by14rHwntcug+QzxJztB9AssdMdaGArJabhKOgzkGGulItnuu0qTMTRiCKgyd
J/K+lnaTdHmZwBtu8mxhn6Jj/L5NsU4qDaXxTQSrSo2wZf2MSgK3fEcovTpCY64igHKiQhIYukvS
K4CSYhyt7jFEm/Xm2ylZa85pUg7B8ujS5ZbTvJhwi2uOY5GFSOk+oi67irshJHexmDpZw9BnmzHv
p0956q/nQEC6JdZJnMK0Qz5mutIZGGeLGM3LBpDEWiov1LrZcDyefInsoDJf8fR1apq7YmC+ePIF
IRWzEUhKIydPMwuiYrIh+gKBYUQoEUGup5h7tXd0yYObCcKnEU9Z9cSYdz/blhqMeivvDj1jIW4S
VwBshQ11nK8/MhdLB8sss28kIxb0LzKEEZ5sY+5XK4qfV+ntywvJY5EXUMSKRimtSo2rRRSQ/XRj
SY6of0s6PADChbxL7runQ085NAxIo1XFyjAQKo2JwR5K13gp5DhnjddBkgTZrrmEkadaHIUgDc2Z
vtIzBKcgYEVLMescdRRZvP4t9nJ2PQWRXwtfGg3AXToXsDnlHnLSQhyJR5peDWmqWsBh3B1Ksfwl
SkHRx5wajFuONEpgEfwfoAkxJExJ5CVpCQSQRmp7zbaEtc5SX5YZ7Rz02xQ9QKEjQLoKunr2Pu6p
bqxEDAzQw9gnZcNUs8Sx5mB0PiuRMICZwp7dJdkwX1OIFBAHChpXAaSrdxt6/WyxgBpx3Ie7F7yI
WaTvyovHrzCT4vGbumg7U4dieRRYaBNf8hO8YUG17Iiat6nhbRcH6nnVyfogRjxAuGUh9NORSwsh
E9ajOxxcBomg757NhDD3CiQjzgsOiHByFj2AfRL328smxVj16xgE9dQd4i5L/A4RmokIwLmNEhxF
CTdh3TnhfQ4m163lBKf6e5+C6hHaVd5C0oFFGk1cbVKuwBEjoyhlwiGsF2BbQJ9+bOWydvEXtYuo
4NaaeorS8Anx7vaW7V0wFP3hIsCm+qX7sfmpF58ADIaYIwpMbh4gfwEsAJkBe+Ml8jQuMrp28BBi
ahjRrc26nl17sBlb5Pcyv3E0zwGmCgJ7vwkdV71BK5tkK9wQmwIYLdeHK0fjiCynUKCYsZZOT77q
EVInnbxz1qSq2B0gVIVAnuWDEbtrkuljnuXlbnwF2gdGLG+FOs9zG/RmzGc12TYUTfOK+n6VmJJw
Y4NSfGSEr3jGipJJhROO2n1Kygii9kfeQbFerAbveEaddjVFPtpLyvqrPpUdQiUUOhy9d1cyJJ4u
cu75tSWBuNrsaGsZT9MFOVz0jK+XlHbPSaNjsUD/Qsbb1c5dq7ZEFhuhsKGDZyNvYAJlpc13cRry
NbzAKCq/QKet16vs8NbGE3R+kFke1FuvkpsxxvMCgofjPkXgxP0UriopVhgJrxd/NHeZr9xa2m08
TlTSxMciG+g3Lxnki+8Q5psSr68lHrsviBlMLlG4QDwt51m2Y87iJqTK4NmOEqSYINMo1yAe224a
/HPENW8NhPGPfu/NXxyK7NMMQf+1TjSHX2pnvOJjx2MkNzA5V2x2QxkvvnlDMHH6KheQ8aiCdr7o
IzNMiOVAWzeHxL/Oe55+Z2ZiG4C+bAPpBgQt1HbDTUbXvvaEMh/aJLLkJXU7/oBt/YufOHHjPNH/
BJPNbyiDd507QdrI8qBiqYqq2OFHwtxzQNT77sbaAG7d0MADciyZaRttJL7JD8Fx3/AAZHXVo+vk
5Nz7saQlCJrzy7Ax+c16Y/QmMhp/xfu3Y8mzJUAaCrCCHvE8QMoC8Xllva+LYPaDRs5SVYE/5aeI
xftrskBi7MnFPcNBXuXALSAje912laKtI7a72gYxPc4h6qRqEyOdMELydV4GXrdUQzIejRxga0RN
TD7eFFS6FVo8eCbA0hAnFVCFvbkfvPqrzK+hxTBZ02f9fLOmZqt3+PxNue79it2rN9K3mauMtVLP
6GKoWdB1hWs1LHKtKQ3jwgdADu17ruH2oT4KVyWgR9/k10ygIq2Dg8XpHV2EWJ8CCknS24A11lCP
aJgpQmyl+wSdQHAtZiR1py6XRb7inJ/WPsZRElmMTZ6SOetqq4K4XoBlodWcT+SqQ95lUCC/Drcy
PJTLN6wKpiKY1P4ap2MEuxRs06jENqg7zSSfRz3uPZThh4yLFAuXF5hS4qHqVRxiGDLn5AyeIBhv
g3PJadMCJ0KPdrTZ8+57ALLrPWqVtUCsYxJU1oOlppSU26jqu5NCfzDdA+FoltJFWQp3cSilqfOZ
Ig+tWxgtPYy0fnZmgQVCzTkK20NMLcyKSAtH4ESRhfv2knZiwGcL8qvQc+Zbn2W6RcgIKzW+xMcA
fotnyZOu2vcoxCH0IVqeMPsplAC5uYCSebvS+z7BXZIgHptNrIFKy3tVQttzjhrtzEFavAFhO+IF
DB1+Y0w2Vkrs9GQyT7SpjNll1gSTFszRHSh8UdRGIXihR+7ODtV2gQEQtoT97G45eqMqNCgACw6i
6ynyDoGrEX0Rg1prEheRi6ROer62HjSbBYyMtOkSai9Qb5oTLuC0JE7Pdd7F4rLAe4tWIM3bLYKg
OEUn+yY5ge2FHKwJBFnuO5Pu+H3dKGqc2U9zj1YpyJl5StkBYxCgEaeoU0fZsT1rJjFnd2veBVcq
6IAdIi7qqnDcbQ1b0X7OcAvvqJb3/OsR4zaFP0ZlN4vX5adpVeriMiig5K7pM7WT+4rykb+Ontal
mPAIrxRyJlGfaG5vCfcmhwocYwyqkuROMDXeeHCW3CBu2uIJvQ9DA3NU8KCmTf3MDRC7SOpCviad
jKfgrSCgQ865v5eIBMCpLNEibWlGahzEoB/yS0c0Jl/TaCuPCwy5pAxAz6Si7nwO+l4CGQMWOyy6
NtYPK93nuonHLMGQMaQvckoVln2jQaNi5/7VzwR9wN3UF0gmozcpi/pqdnGEWvNQdfDRlhUQl3Fb
QLXQVWg2g/OGZNMBS7F11mXIgv4NNZRfQzOXnrfDynM+2vmyepM9yWldbuFpNA+pF/StjIPgek2H
5YaFTHwD5TNv1OFnLQmTSBRmtF2LOWJ6Ze0UFKHPzRs5wqNNk86wAufWeKty51+PhGyPybDFLwNj
pOK9CIdSMT86oxD0rxZP4/2nWrZaYMy6ekdyg7l6cE74EZcZOiA88H116gAXsgX4SGk59Vjt4UmB
dE2xeMkP+Lnw5OwmgQdbMK/Bs79Lkp2M6LKTWGxWg+Km87rbF1AV1z4bMQNJ2Zx9dHW7Bp5zyutB
WXvzkQnUZtwcl1xuHPZQ4963NRpaNwzkFggy/GJpEOibFflwjxOCfq6RC4DNO/M61KSdZywIBZZM
5QZ88RdM/qKfZILkFsM0cEi7OIzvvAAbS89s8FbCqQtFgMY840sI69mTXsge37Nl0UEVQz6flAus
VO8plPvPmIulF9tvkamygE53bE9tQ7kb7yY3EHA6l/heI+8JD0y2vPcqZ48ZYscrUFyxAiXQY9SZ
ztaaRVzWvjGsPPzcvwmDJTvZOZDNzEXQLHRGK0QsuIZJLpFsv9EVaPFxvu9wkNYZ1CIntS39Dz5G
6XnedAZvtrVtl4TyKpzk9BwomaGewMLlNRgwLxXo22vQZxHYnrC1XTT1b1TmW7Dkh+Qohhyr5gyP
43cvCrq44MeaLBX028F9ZzNx8hVFxXZM6ODBxhgA6BQCNMl+9Mh5WKEjBgmVtxG+1IsF0UEVgNuA
+zsvWX+7enB7dindGlSEwZucFjD8+i0P0cNJiAzGxT26UMCBEcUhdrlIgAva0B9p1yarZt8z1FDn
jIs0AoUxO24Wh6FYuZkkgREOotnRCvd1titDSuOerK3WcfCpM3apnQqUqRbY48sEd/2jtsCZw87v
f/Wn4YBjcQM+yeGo6SSAojkNghOQrezSmURXHhhAP9juvfv+qhtYyI+XZY954+XgA0/6CN5WGS93
4WKPLyocMZnN8q3e9LC8zCgy6kn0rPKHucJDrPIlyc0pO4zXWjB1o5M2wIklMgGKd+rVAjwq8zGP
3cEzLEhiMZGPsQ54Qd7lVvRez88oErJ6NpxXBiC+Zo+VV5IErd1h6UwL9NruWQ17Dutu7H/ztcuv
ApB4Hia1rjcYXSBi7NBZg1YsP6kO9dlCMUxneI61s1BZTZAUch7Q5ZkS4puojQcxt9qRby7t0sfZ
4xmefvg0rMe0DmQu9y1PVX9B1rR3zXC0PPuwhZSqFwkee4i7ny1SZzZsAeHw3lEJzEtlErRBbsp0
OSQYuZIxXd6wrx0vXojjOrS9LUN5pNcBwuNquTP6deIEswUsNC4LEzjnGfRU+AXpfBQH9ilbiXnx
VOuOolDJefiIg6FrHFD2qF3D6ZIdHfx3PerAp8DroVBD4dTObHJXgFjEJVoxdB523FBiYw4eHl3Q
UrXHTz22/xWqDjxW1UHrofNsX+xempfYfshbEBzFF8c2YLWAQS6PnAu4Px0Kot6wOrRIiwuWj/G9
tJ9zkkJ3nfsMrwy3qp1hYzrEQp6RtPtZrx7yOta+/2z24N36HiKNpBZxBaKtrJCdE1fYwL+Hx2R+
7EGPgZw1gMTyXNXMsOGooxQnT4GBe+4XLvIx6c3Trcl4nr26Wbjn5RhEX44qZmjkQlhkxyS39RAm
tEBmRVqLAcdlmmIMDb6xu9LMszALS/8x6g/c/vvOHpkeJLjRfnalUKXUeIxNF3/Puju6rvMbqMwO
Icvh1IKnIMtIUV7pBU9CqWHUEahKpsKheG8AXUua4cDoDwUnu7UoA/MqSXsoBrvUq6M1zJuFBQH+
9VCnJLJ5hUo0q9NEQYUhokwU6xG+xtTYmrs5vwEsUtSJ69TDCi8uko5mhiGL158Wuee3kERstQpR
YjOEDlUoV1Xb7RIPcN2ne9F1mfuEmjC+TUZG3mFfhXt4T2xhXHwA/dbnU+n78oCtyXwbevRvBTgu
8QsZ/KfIZhz4iImp99wDJTrwD9kA/Lzc7gEm9mMyLp+jAx5u5GgfdSwzUSXb9nF5oTuxdOkrKlhW
rr5vCkQvTGU0UfqFJ/jvjoBHDRv8kBZm3dVVfnRzG3ZYPnmYJ71RGvmn3gM1DCtpNEr9ugw3nYmH
mx1z0GLIYFVJs/0NZxAGBd2Mr1As+zNnedxoDCtOfZTED7DnhPggKfYuiBIgYAMfmJC2FluAj2N7
sXAfjn7wHWo88uptHbkDwpm08wcqp1M6PQ8Oixoq0vAa1uK1wPYI8VIB4ovsgTXnOJhXniyuQqWD
V9UzayYPpOaNmeUqCNK0FJhttwibMlWuKahL3iyqTmTqNBBc9XbCiKA4UIc/Zt7CWl8N3bU1swF3
3U3nmaGVjEeTX3WRQyW9j+wZ8WbfsIKZagMqfJ3v8LBTtJ2lZ6jfWqfxs9qRgRqIyuoWVyipRhQi
VwdfABXTyXHu1GCBx4d//djRn4puVLiKI32/9pNuUV9kKe7tSFZgXcO9h8oKsWbLOpxghdvPOsK2
dbqbIC1Pi15mAKtj9F/KyRykUPGUnkkWbq3tNY2xstzie6iI6QCa/BxDoGm2HwsG/XdxOK76acCA
tS9oFgR39tC4Mf1hWZqIkekriY7oOmM7uQs4UGhbmmRJaRTDpoqOOwBSR+ZxvIMdD2wMgSV4DpZo
7M4WhWnm0E+ijAWBr3dGfVKzJSavWa4R9S1ctAPRLJNmMi6oUm4wMBxwIuquW5IG7tEN6GiPN9DR
jxW8+rxaUB5+NpuLoXKS+fiVhtOsa89fRFhb9Njf4WaZXc0HX1/nY0DPSZgkX5adTec+nez3HSuu
rQBBKrmka0/u8wFFJSaV5BJsc4TrGcxCNPoXStP+kutZXvSG/7vIsDiLqwln5FpF2HZfgzfdt9NO
uKjDftpOsKWj2sGOarxaPTbWdGPDlV0W92UbDmVLPq0IhAck4qvmqflsh8TeGtlHjceToMVmKgH2
Yhkvkuv1VoRGXCc0iJ4Ijzy/mpRRdSrQROB231s5bfkNH8XxYN2e13F/HC2ZhwRWCSkwsNwGBhz+
jv4cpxNGtEuA+p8jPyI3Q53yI0I/64d9Oahdf1Ue4gFsEDAfgzGL+yKPpu5LtC1hjfCSvk3DkYIW
mO0PgsS6njEvKVN19GcM0KcH8IlIqZDf0vTIVnpK+94+pwgfbn2SjZflewb82TME+GDrDFuwwqKw
hMt8qzarVDHi8isjsNzHwmAW+RofHS4dlbKbNGAp3u7RNYQExw0bGbo3X63xrZ/o5RvW3ogbCMIg
eUOhs0cFwh5CXe1Bug/l2DOMOjZvBZKAYZh14+/DDLGRU1ggR0Y/DFJiZpDEYVIbRhivaadx9O8h
omJDZY5TFtn+tZOx13QLggwabYR3YwPcNwWZyPQF+S3qfeI+ddCRxd1n9D6sgiSIXMWpHODnWUV9
QBKAfshFB5bO0W7LJcs+NvPA58cRGiKUofauy/HuAfqnAMkeo7tkW+x+0MHzyplpr9YErr1y8kd7
x47APRLfDl+ybHKty5wNQCO1vDwQNMFwSlB1K+G+uz7C4S1zE2ttHvOfSm3sjBGTeglUGJd7iCii
cp/Tl3CPzetCJ1wfx7y9G9x3Lwt2/GErfbafEDXRAbPP0rsceQgXEa3QvSAD8d23PoPTjS+NR/H+
oENhXoE5/Yf1zfC4LzYYWkP06Qcn6FKFu12Rl4lDB0/BSlGIdVruwVNdpCxFUdb5vl/HsUC+QRiK
5TlXKKcLhdgNv6a5nOI6Hvy9GTYsUHKX7vWOru+sDri/CgZf/48UmLAnvsPnUezbLh8domI3tODH
kpVTpLziI6nitBM/K+fF8nvBYjTCAiOA7ylwRuS8H8qHiE5u9YEOAoteT4dTgcAPMHV6nKeQfBA8
IpdRYOEFeU5eYpLVP7gInS/V4XGzYxXxxrIsfk5lxC8omuDlTg9+kgcT1T5hTZFtLsVwZw3aPUM/
bfD73E8TETWe67zM4rB/kDD/3qfGXJJl/jlsE7mVcSyrlWlswjlh7YpOpfCPSNR2xlVajBtjVRxS
8m6w5L9Cjtl65/BgrGK2ixbj4BnxkSa/PqhDk50lce1ZhBQnYbxhrpPM77jbxnsictOAem3ugX+l
VxjppPcBlh8lIF9DJeWM2UGw7piRK9vV2Bgdp4PCpmDQlH6KsoTfQU5pkCgZ03useQakv63YaCl8
bVI7U60HZBBbOG036xZED2HYR+/orWfwYdZ9gyrF+G2kkHED33sXPBgSjM3HDlpD18FggA3Qg2Aj
mmJuC01NSSzlte/h2hwBBCmRA7dcwJMBeHbATKeCKbA74Zoer+dk7RsZwhxecMbxODNqRUk/pWsX
1P1QbLeYegzrhOwDhb74nGKhh/0SnrpaYmYeDaG9xfpDFabfxzeAyawpdczFtwkhUQfvlhb5WEk9
j7iC/iyb+52u7ReNJEuZ5Gn2kU8mIJ0Rkx83EBncjJ7N0Dp2/5tK9T+osn8o/yLRhWKAcuM6wdhQ
wL2EHgFDe86e//wpfiP++xV7uW7AW5pcIpocCTkDWMbZDPVUkL2D2Zz/ReH5G/Xir6zfw0H6NWsE
XWmGbugBJ+6f3/tv4kv9X+G+aCkYySxi+uS4n8edoQ0dh/JjQUr5Uo1Unu0YYgCk2xBCMTIkVysE
dd7yF+Hk7z7Xx5Xxj98m7zeHwy2G+lm8rOnTAiX3nz/Y736Ujz//xwuLPkPXBnPOdcSxMZGF8n4k
EPn/+cV/c93+yvzFjIztH1w4HKSwq5G19GKG+/bJpH8RP//u3f/iflg8PBhMT/trfTC0lCeqF4wv
s//x7Qf//d0oguX2juXxtcOmL+qDrkJXCgI2duO+/1f28u++pF9u7iMnbvH7ob+G0BG1zq0fLqdu
+8iOdX85Pn538fxihujzNVL4Uc01uFhlH/1AKlb15x/4X18ZRdyH/eIfVw/mrsjx0nt+9kfRziGr
fbu+/Pml/9Wmhpf++PN/vPQc7JBB9fFHNyRvoT78ufVRXIC2hFY4WPPyyPRnsLv/dh/866+Av+4X
2TNZNuzxOrdfJ+Qt7u8Dgsyt8XFevb/own/3Tf1yA+/oSnIvWaNrbDj2Sy/n/JoAJPPtz1/W7179
l7tYrWaGEFDCSqPHM1PZHcdA63976Y+/8h+/g4UUjWKblSOWG9jxcam9Kf1bDNy/3r740n+5fQ+0
uNaFEMvPGUQmJDQnBHWp2mfi/s9v/nd/wS93MN81hnrYiV8jXO0WQWa6hCv0J/Wjtz+//r/ajPAB
frl313yKbbdZAcH5MVSmm8O73v8oKZKMhG3KF/WgsEd4mN2SXdxspr9FNfzucv3llk56smmXwFGS
HQo20cC7NSg8QNf/6IOjlfzlx/8NphQKqv/+9bcelViUwywNgWs7QIwScHkHQR1qSvvNiuWaRPFT
N6uTJI5Wf/5S/xNo9P9k78jG/eXW70MyBV7IAfpMbXjrkRyVJHR9rsLoH2OZrF/qAcqXhnsqLjTJ
QRsO0qHZ9rErTBB5yCyz0WlcEUTJ425s9ELVHcSMcYtNd6TRf1tICgZMkAovDZd3DO/HIh75Op6G
fbMDBESHuwT7glhAPu+nJSfrLXWZvRBn2f1Gu7CNdrL9H2fn0Ry3zm3RX4QqgiQYpp2TFa1gTViW
A3PO/PVv9Tfy5VOrqzS7Zfs2m2wCODjYe+1T7TTDI7RjdhVVk5g0TrJ23YS8xGu+bvo9bFs9R+rt
OHQOiozCIOdg+qTZ0XhvVom7VO7gb7zBsrau59jRguM5tEfQB8NnzyifkF+LbRpL41dKd23HeWey
Laqq3bemfVYaO/pR4tA4dp41rUqjH0kWjPSb0W2TdSRqY5v6vrGOJzNCHjRxvO4Kxalq3wzfRg+9
dVCfq8gkse4iy+w2eanYKhFjYLN3G+N8Gw92tCEPyDghONWuLRoXBuUcKNnRq9M5inEOqPLP7UHp
tfurwdAXZsI5qy81OiQCuIsPNkU6Zk4/uOZhvjDW53g+BbNsiiITQmxR3YFsbFfKE9+nzq+XGpVs
2eTrxoz2EjH35+Pg0q3MZl4VR6FWG5RmNkSEzZBiOMfuoV8pCi78CvNIWCcwIo6EhHswOKAmXHFt
qQdm4Sul04XvPmf1dprfOWVPEJdDs3nvpki3ys60dp8/mUvf/fzn/6xJVTtC6FSsSU7XAhflTI+2
uEuf8WsfP3vwQhSFrRGTfUT3ezdNA3JmrVmMunX/tc+fLXsdJEYO/fn6csyWmeetkvwmjOzV1z59
tuZpNX35qGUEeByEy10d2hxOXYMYy/9FYH00Oc+WPC+etCjRc+8wFaVa0rptb/tu3Lic50MdBjwK
uNVC8yOMVeOav8K0SN/7lH8vSJjfVP1oPJlVYKyG4NzbczFZrtH7+Zss9BO0CkX4lLQc22oiqU4c
oqH6hFlv3bsGolqSQ+xbTgPrrRk0cuvJplgZWjDufS1AnhhVISo01sDvmu85GzZiw32lNT8DmYYt
8qWuv0tA3W2cvE1+uFbYH+gNe3Tfc/NxcJnfcsc1NhxssZ9HZn9rM1H5y7oZkqPphA7iOQ3sf99m
i9iAAeqZ8bRtRdMevUmiuhf+uG4iKQ5WhzCBtqlLO3gwf9LC636qNMnA3w3nIFo4sLbVWK9BKK2n
WjT97aA1042V+tP5AEDF9MuTCUqqTJ5kVTQ3/UhEZ2KnLSYhOYCXtY3XzpX5jRhbjifQy0an0Q3V
oQ1rk3ZMKH96WVL/cExzylZepcmlOenZFv6WerA58jwI3RxuOk8wT47JO6BWFPmjo5N02efhzqq7
4bm0hHPSXCU5LYuRluoSfQuDDPB7aaIUL1S0jiM43E5NFmVYaMMiRKP1/exvOzZtKZGwcyC4GMRA
xF+oY7+wBtosrZf9xi4gHo1IFsdaD803oZryXQbesIHZ1J3A5aJxxk99MuH2LT2sT3tsK7T6JDKm
KpBPoScUygXHDE6J3TIBB3m5MNoy/i4KgPQNIajXwKYf7/w1156NVhxXaSVrSQGsBnUkP6F5QqUW
fJ9AWKFPg4q90zjKvg0nts9mVjYrrEe047CZfIs9k7hXP5y+AliiMpqVfV7XmLDZevdQi1M3tjea
K07EG12ZOS4UlXNeddeNVJQu+V9W+xNbwhKcOGzOm7S/Onuc56APJo95hGVioVmn2eMcBjjKFnuL
RZpymFUZf7EqdYtJH+oFsrRoYdTNo6a7L4MbNcvQvkZu+XgNV3MG1pggEUQo3R6lgyLLGNzu1vWj
ac05tcErbG7hL1Zr3WfoNtXw/PmE/PFaqOZULA4UgGwSrnrsC/lWp/5viTTg84/+eCFEE/TfhZCP
paCdcOjobf6Oc2uARZmnd1Y75tvPr3Dpy8/2rbbX2kUSBvoxcDOkqsK+Jav4++ef/aGZVlNqtoxn
cpKVNsJ67wXGAIrUHi3vgkQb9CRWdcvffGkbqOZILF+Whp9yseMgZbiyLDfmvU5Re/jAwz+/l0vP
aTZLNPZUOtIS/bFR4ZPN4VTlDV98TLMF3R3DxgPoMBzN7Pc0lAscH47Il239zcfF+PnXv/QizVb1
osnaGMEG0VCGauC4FPWyq9MSwkT5JbAXv/Zs7rJFaI5ucc4YE5a9cwrOH1eGl+Q7mWcjOp6aTJov
3cycklVrJQIgJyUkcfDsZ2wC/tYzIQThtfFfPr/EhY2xmpOylI6KIRlzeQx7zd9rkmkqDczuJfZB
vZcu6nRaYfo+rkx/P8RnX7Co0x+fX/zjeVrNKVoe2ircitRbHHL9jVV3JLMKPaoMHsJcXml4Xxib
c4JWJEPOUauQsDlbWdsq98Z1XTXBqkNAsO7soHqRjgj+fH5D8uN1QZmzmYDzYR8MEoaRxunVo7Ka
4jDJ0X9ADVsfVDThCqysH6NbhUd8IRg7sZIR/oOKxL5PArJlv/jmnEf3PxsLJ4l9EU1kbCvREV4v
VirANPQ1TrGak7diqLpVKTt5TIy/gnzijvpBb+i5Wz8R1Kw/f5YXljhzNlskUaPFreENR5lFd2Ca
xB424lLX1Vbp5ppEja0Zdj+G1Mu+tJHkgPq/zyyy6rH0q1YeHWaldZTRJey8Ml1Eedt+8RKzqSPF
9UgDhGQyZ9xF2X3n3U3+4+eP68J7PsdwTVmr7KkQw7FrrbUd96Ra1iu9yX/WVoZ9hxPWz69zYczO
gVxSDQQhtKF2rLMDQtrFWA9bbcw4BH39/AIXZvA5kgub7si762OcC8Sj5gWrVCQ/6uRa+vyFMhgB
xH9/Zj8mW9uZpuLYIhla2ejIdkaKn7NqEB6lWlIsNcyIR6PTjZOwW04PqfaiGxVbsl64dUH2RRSY
X3sh5uiufuzNKbAkrRHwMQscVGu6GZB78uJra+48ALod9dQSlhYfo4Se8dCuc7Pe1Lr13KbZTS/q
+sprcaFsMOZlg5ElPjIRJpwOy0drJKsmGoLV56/EpXduNhX0XUtfXXjTsSjYxmYQvIoane24yPXi
yjJx6fvPBr8b+2CTcyxxNTKXFq7sWVX0+be/NDJng76kkWs7Yawd+7ZdKwgBTffEqrse8AKG0ZWL
XBg1c2qXWeJIzA2IMdVI6IqxQWW4MK69pZeWtTmyKzTKuDbLujrKya8OLVakgLTsCtmC1RHMIhDy
blyjsdciVMk2m9DWug6qn76xkS1j3rjyIly6y/Mj/mdZY2OsIFYG2jEvnl0jWYLTE187QdbUHMyl
mYIEc9gwxzrW0cMkBKV9V9fCHS+8BPr5jv755kOMaR4rLd+8j6e1Kqx8ObQpvs1M4b8eXJSf1iCv
PKaPx4s531332KxNssDHo3P2UfV1CJa3avNFE2hLrHfXEkY/HjPIhP57T24Y4ogEfXeY3E5DvmoG
i9Y1rwzISz/1+aL/PLAqitBh9oqlUsbUaT8aC+MEQtzPx+SlT59NV7UjMAA4FBcRmBfLzbYccOzB
vVz5Aezz2P7//QFMRP/99o0fF6NqQOUEthJ/+qr1wHxU1KJL36ACLc1+fFMoJ5NNPclzamrqmCvd
9INjTXQAoaJtRXiAagK16TlWOBQNfjkpwK8tbS+pbkGajoshElm7dOCArcTQtWjRVV0jrgyDVQPO
Y6+j70bJFFsb7B3yFJTt+LPVJ+/Vq/vp0c4KsSCDSjt2CVWOL3p3F0SOQzdKH1YNZkDkH2Y+vmRZ
Yi5GHthuKoW7nODVhMuYEKTv+CDKNe4d/T0nEe6xLoriMIq8eGibZlqWwxTsDcgdaHsMbL9+oux1
l03Ot86OppWOv2InMV/bCytN3ENeIF9utZCzLpG0m35QUY0wLoYVEopsW+OPQEjrBcWhiAfj5xS3
tg/2Hg8lHt+uu8Ib/XjoKH22DjhD5hf52EzHqa2wRNiwK0KsYXQOo2jZlfX95+/fx0NHzQFuKMYq
qQo1HGsLsXLZBeMiSbu3zz/8wj3M0W1p0JZ51PDhcce0nL6NwW/bR+6otPXnF7jw7efUNjZoUV5K
KuV20J8cfyjuioBjqq99+Pmu/hn4gaFs2U+BOjZxp62TEqlHgdj4SsF16avP5uEolzXmhoE6xavU
YtK0V47u959/8/+hCj8Y9XNsGwQJnwDPqsRXb9OaCXHQ3UmZTs/ynKq6UMUk8MWkzn1i2GqNi2Kg
4xpB7zPdCYNnZSsEhTiGhzAyQHMMqMmxX9w2YnKWnUycXady/ZvTRf2+sF19FbrKrBchlK0rz/7C
KvW/mvmfZz9aioSBxGohFPm4OXLrxZfNiQgX/K52caj9wL7yCl2YgP9XafxzJZsmmjaQ+XrUXG44
cpsbpPbjkp7ZlSn40gVmAzlo8bGWw0iask8wJUfPGMYrz/oRSfTsX1pFzHkXGAuF7rPF5wgJSFrf
PGNe3qILvPKqfnwH5vx4GXtfGA3MngfMmYtQBrtSO+HO++LzmVWlgBfrXvRBdxTFd9OA1jH8xER/
5cFcmIHmCkk/13OCmnvvAFltOSCY9tVNR3tav5pu/vHDUXN9pKt7mTE5TXxsTShKTYNm5aHXrmXM
Xvr0WZ1pT1qfdCN4R5OVUVUngZqt//X5LHHps2fzW94bEuc3XVBFwGSiyNC0zLxZ6qZ95VD50sM/
X/ifoRVLXPcC7clRAzBhTzHobA+KQbRT/fZrt3CeXP+5gp9WXj2FwCPb/k0WrwRWMQquvDqXHs+s
MpNNSIYPqLhjYiOgjuEF2UkD2gN8wOdf/tLj0f/75ZuxDEbwjiZqBKfdhshfNuyNs00FDWbhEndz
hXN86UZmE1A/DhEVTy+PXfbD1n4pDc/atfL1wjw9j4ovqaroZlKlpGHwpmz9CCRxX5b0EGnMBHm6
/vxRfXwL5lwVabElhmo1TUep16jvoT6+tLaVbdM0w+v7+TXOWqj/v2ZC/vvvzzH1MreKmo0Ra8tu
mNojTSx9MbXg4IRe75xSvIl2uPKbXOh2m3N1ZK3LKETSVh41Ie23kWUYDrjABrCWbl3eBjA1lhI7
8tInKwwvaLxW7XBtdf34zTPnkh5dCwcZU2IfNFPzHmCUTofS9oxTU5fazon6awGZH9c45jyxCe9V
UWojXUZBG3gBz+c9Hq/FX114Jazzn/8z9HmhrbDSgulo5nJLFDfgjSA+1zvX8scuPCT3/Of/XKAc
sXYbgp1ZPn2Lm98CJ5s23sTeNdHWpc+f3YBB/ptnRKY8AmN7s7o0vSlSfDdqGJxf6PmvrYAXntM8
3F5q8F7AcZfHpCLsNsnG+tChMyENWr/WIL90idlMmdclPi7Ye8c8/x0CuCmRawZhuP58XF56TrNp
MgubzCdRl+qjDA9eZ7/kvb/xMyNcp2NzTZNw6Rbmc2QMlsKsHPtQ2Sge5W1bd4vcvlaeXRgH7qzE
mRIVQGnDa4D3cyPN4N4ds/fPn87HhxPmXE56lqcECNkQ/AZmuSQ5Wt/laeYufdu99+FevCVBkO5l
GhWbOC/LKxuMC49rricVYpBNDhHmkPTRjR6Vr7DibrW6fPr8pi785HMlXevXfsaqPhFcuHKS4F6k
xY8+isDsfqnmxDn137GdVUB9c0vqRzrqI1Y7393iu6qWqpm+lAGomXNxY5aUoZvgEz7URbcnBehv
WzrLEWiPlvXXVt8LP4M9K390DXryBFHumKVKYmiuNbwzAO/81L82ti/8FHOtDnrhCZt4QKRHSfjA
mKIOBvtE5xAu6JWF9+MawrRnAzwvCzRXqBYOmTTXYtJWmnXypsekyzmU/P75G3XpSc3GN1EYKJZ1
rgGmYo3da5/5yV3WO1eW80u3MBvgjh8TpOBgxAIUrT0A57E2EPHCB6iUMRbfqdyJ1I5fPr+XC4XK
PF0y1pyuwnaOc6mIHnTHQAVmgMMpplera90zB+Jvkzf3n1/swp3NQyanIUrE4Irk6IaZd7QdCJl1
K8a1FoABWvidLp4SwCBf2yyb80DJtIFQB8OOehJE4TKU+s3Q6U+mYTx8fjsf1l2268wfXuEIQ+sK
LzwUQewe8I3rMLkGH+V2wcG4CPkvPUqtcBVFXv3bghkEAnmKrCsT50fD6Xz5WZFZBCnJmEHlH1iB
XVriZoGW4cwPSJaf3+BHL/r5Auff8Z+qxelxBLeu5aMFy7d9VUcQPO0nc+yunXx89EKcLzCbOl28
barXRXTgaFdtykG1z1hxwr0CiQNgcDTy42Am0bX83o+WzvPlzvf5z/14vQjhnnf+gcbyrdI5rYY1
9PmjunQns9nTs2SnosgODwmovls/JezDs7XNWbUDmnhYgrfXN59f6tKvMquQhsQ3dGiu4aEJaCLW
P/RE7SdQa59/+oenYueHNJtB28btdTwA4WFynHUzTU9NRsJQYgPU0aK/GucWYcTUTe7HWx0B7kQe
6C9Sr3r9/Pr/Ozuab53O15/Nrl4QeGZAhPGhNttVUTwadFdwyO2E+VsAVQFrAXnmp9MH0N9gWnRa
tk3YVk34rjUQcbph3LXQDsp+PPmhtjHs/FsEHS2Y0kfZ7jp3eiV87orB8dILNZuqk1hkdawkrIq4
+htABIN1+/75c7gwuOdaSBmAOHdkQpXqyIMM3VOq1au0sV7Kwlp/fokL7+xc+ejkkV3Kkl/aBtQR
x8+F0+5LtdO8O83+4pCbSyBrkeSd35jhQU7eUYcMHRbVla//oeaBN0XNZo+iQ1opK4dHVEHms7IV
esttn4L3lT88I35Lm++6aEA6F1Af27Uw26OVXDPHXfp9ZnPJqCWO04xRfIgDVuQqg1iVWn26Kfwh
P3hhVl65ywuv2FwcCVxAY4zW/iFv+7vcbQ9dAJf68xfg/F0/GGpzdY0rgsasXCM+2BNYh8Cy4JRz
QZh+jb/62iVma5TP8XqQYd461KkOEckY3v2u+mU410Lo4M1c+iVm8yHG5TyGvmEcslEGG62tx9sG
E9ou01ygzySptMi9VZz+Kpy6rHbM+92e9B/tWXerrjpAZCrtM4HCeFa2yHYcMosnQ68C2BRw3wfd
0W+VgOcKTsV79rOJyD7cOepU+3q8rzLLw76oBc9KJRyEgDByToYzEixUwUGAFlNOxlIEib2t6F4m
R9Arxdp0i6BeKqIkl4XZFu6qzkI3x/Sma8sk1uQqiy30lpqlQ2Mr4HOVlW4sG6E4VVFeskCm5u88
jZP2M0Bxg8g4zBdeEowlGD7lbwiLbHYZeSh7Idtkx8sALlVl9aL3OpPpdKyMZV6PySErMAjqmN+2
tRjrTTYSwz72hvkLBLl9LIB7vOijBv2vwczxi7QIsRt7u/zlci5OdDA6VICz9dpHZjAsCRD3FkQz
OCQ7qFisaD55t9KzoNqWWX5OIIjC4HfW6x7tKUVKzSLF6/mYlwJDWw0vrfXJLRn9qaecCSE96KDp
E55XvNRMp/3dmzgnWh8ANtxPGX4XSQmJdBr/9FNF8Iqm1+qh7eseKWRRmIvCMoKN3Yb4IBLwksp1
x/e6CmmsFz0wV73Qml8eiKUXOJrjmxMF8jFLZfxgqjzbeNK3X4e+bZKVrUUwYsbJ2Rawbn5Z4Yhr
UGYNLI187MtbtwQXsvQTrcca2wwrOSLWpbDt3dspLl34QVDuNKyGw3IC2HYDq1sakN4zTSzaxLLx
F/naX/w11pMy6nxVQZXfy3HofyaycE5uoo/Pkk9ay9Ht/oDwdde5BW3QREkIDZOS1vAqW18aqncW
XuD2z43tWkd+F8wm/+N5eINLzkeNJ2sphhr6RhpExkHCQd7z7NUWQ6f7UGK7/DtwSNyDiwvOAkEr
+zUNhriDRSfeE6117wTga261FP6baerptvbMtl6AsJUQY9K6OuOOwp9FHXAK6ReO+Z5Irek3blPL
b7DrEVTCbHTtleYNmbME54npM1SdvRSxMYK018Nu36vMeWhglPE/K7g7WQNbBszPzdgoXo/UN4ut
aY4QRVIgHwHwjYUPCjlfNo6sokWZeHymZ8PAUUN4ilO9eiTWxT75cVJhpHQtOOqmFcu1y4Y3AYAj
6pcUEMJfVXFOD8SoANc1ps6JppbCVlOCe8+0adoEkTkebJtBF/p9h9JR/ojqjIPMLoXkqLL+1deJ
kIgSk4wGSBoEqRTpXW2yKGkZa8QgS3+ROZO3KV01HOLCsL7pnWscgM/IpeoMi3C4ur0ptHzYFxYo
2ALIrbHHJi3XUk+K95yCa4G7q3vo7IwOq0hx2cRR941v6vygZss34WjWN4EPlw1qYg5dL1i5Tbdy
DCY6QokOMm8gtEDya7ZxEcYYZY22WQb10Lkro+vdb4SXeCu+MqhBTT6WBbavxDsHLrng9kRVpqvW
mKJv54AmWKm90d5UTSHWkG7bdZdrI+NwqLydjKq+WzQh6Mx1FrWgBwCc75041ndtEeR/tTQ1X+Bu
TTsnJ79ugaVJX0d6Bo23jmwIc0TnPNWOle6sQRhwEgk92OpxOe3bsU1PutuB3lJltKZcJeaabBNw
tEG/slRjvgxJT/uqhzdLwJswFzYO+VXvJ86mbER2cOy+PRkmVOdRRWIHPN76QSRrVi5sqogFM2+8
Jach25poGO1NEdfAdzRgxX0hUtJdimFjtEJ/nkRh33VuYP40KxBfGzlaMX0Nt6t/DJG07jMloztB
XNN2cDrvpSmC8cUTo72s+gigIIi/ZQiA6jRB9zp2ZhLvgPT4m8bXirUna/uusPNgY2pj+Gox7L/B
sbdxCtvFaXIzjQMwENCZZeq3ASh0Fg+YsXqZ+6smtbRTVQr7Ri86QKuuG8v7RjP9XWM3zo0T2njB
xqnaiwxXx9Tbr03ZWT8Rd5PE0lXsmxZApOJ7p+31YYlHqlpZncisFbdmruK6z/cRHmwSMWyTX9No
N5UNF6DJvBD+q+qe/c5MH0of4rGoB5dsWEMzl4WU2mJoYn6PLs30mxKj9gOMzupXmpIhsiiJIdhB
XyrfszIQ37q+8vd6yo7ZIlAEgb6eVbuEBpW1YOb2jyEe6xs7z9WbqUcKo3sSv4NPDQ+i63mTjEEw
Tym5dwaVrjVfSzfE1eLpzG0fyVjkyWWMYn7JK5RDUQq931D/KnNHcdXe157jAngtrJ+c+aa7JIbc
vorqUP7Rqyr93gHLurFMTlbQ9BpveALbF4EW8nvt5QoFZDtaJqDVVq4VJEkwoLmhPdshtm3LpMNS
isl9SbyOLIVQC/p+FZZ2hArBcLdFEoOSJTxwM/Q+oWldqJ+ZSWpPlkmAQrxs3oZEmEBss2Gt65QI
yk/gpuWA+soS0Fem0axj6S7fW5bIVd2MDZC8xgeejNRoO+gxviqv9AiOIz1aRLL8TSyL2DSDEW4h
0g2LxmY8dWUe/LClFoBjje2nIOsjsNYw7qdRC2/I+IpAZ5vacYz6F98a2vfGKDVwyEn3mxyq8kz9
UvEdwCLtta9IyTJb5iEJYZZ8JaMj24Sgu8iHMV7Ub7kOYXgIdPJIiViZTsPowyV002yZViI/NZPu
3qIw1xgIVZmDecwgfraEU2QVnbhF2k7aPU3Z8JxD0RBHGUd/DYuEhbRLupvKDsubZBTGcmqk9PCI
lkG/j4tYxSt3cJzxJg3raZuq0PwpBqu6g+gVb7TQVGtauPbeH02ym5Bn7mLTG6m+rC64i4oBRH8t
aO+EfqSvNEnqABGSphsRFdEm7qImkwacF7lMB81z220eetE94R6xturyKMmXfWm730okX4+9hZvN
MEiVsKtG7NigsPeKpzRd1SZyqqWPvG5aNaovXjszJlolrm3gvVlXurdZozP3wUBvCW8IAkC+eai9
tanbPnlykMvOrfJbmmtmvipqJQjsCoMYmrQn023U1GkOwT7S2L3rU0sAjR1be+UA/SzMYClastQS
T19N0oiWvcCGnhd9udW4oWTZoTLPIKQl+bChIFLvohrKt3wKzXvc2ecsmKyJSTmN9PwudDi+6TQ4
on5puT+H0k3+DF6QrQLWvWDp0JvfTBQ9r23tjqSbNWHxAqEQUHkREzO6aOPUSBeN2arbzNFdbamQ
071mUe88thosckcq48EHzExul1Xr687v4J+JyQKzYjvfqtEnCnGM6u6WhUpSPPW2dmOi8G3WfUlQ
guNV7gYrRnfnJFPxx2w1sNuxLOSfpu2sm9HrcrVMaFSC3Aafzu9ixBECxd4nlc/QtsUki4MxNfEL
3KzsiDAnWsWBg9owjYODUxZNunBRHJ1LYw4JqJrVDhj4kC5s70yazX0pb8lw8jP8uxzV5cLx3bUp
2MjqRAOCEQyQ2rGGGGKbV+R79X0DZifmtGEdVo751PCalFl7QAGg7VjhXILbeD1YiGNz00Zp+5aU
5Lpo0ja2VZdkMCPL6hdMIy1bN04crLCjT0vcq9N7OIEIX7DVzFn2C+F+d7vYHolk6rMfoRAEFIwg
Rr+BwU2+NWqMnpLMGteBkvrD5BvJIeYwpF1NUUfWUGtItGhRMPxBQR/dGDDj10U17IDab12leswH
U3LL4lRjJ8/HCCqyFUOHQwCZg6a7T/QWbz86c2fRjoK0FtyOB72z66M7ghNsMcxs7YmyIyxdDdFe
7a3MYcRR1rXjXeLE2l1omt0+cYG4EzMDAzStnNvz1PmNNE46iwLkxgB+8ZQnBMHg0PLTI6Rhfq7M
NqztSOEUM9xa+6iZ5CWoAKXnZA7tX0I1dGBvGckNfjH+qiikDzbvww6lnA7a3c2wPRX9jiTF5NjU
jruxSeRY6kKOq4iUi5+hr9n3Nbu7dKHFojv5LnQYgo7a9TA0DEhR56WOZFWR0xSN2tQtjBh3xkAu
3Z1t5ukffNhsKrLYHzFkduWGDMySONVw9FciC+p3swdpSrBWH65MkpVWru/XRFEn8iQKRyuXflwx
SMl0Gp7NMZ02MTl9v6DWnveJ4MYeIqVlNypPvfIUTp2z092puB+Q9OxwT4MxnUxqInj5abn1ei1B
lCNCpA14itYFtOCdSbz9uAIx2iANJCalkgaLROzA6Ed18ewLyE1EzwR/RKHGpdVCpsxkSPmO/RxU
/KC08U9e+Oa9mWZJtO1HS1I7D9QUyzKu0pM3kpsCJjpNT9wkNChlKYZmksBpIFirOVadCBYOwaz7
huG/lKZW70j5UksSL6Go9Ek0HkZmwz2MdLA/GAT9m9ADSwyk2CKtqyPzHKgrOTikIZbfNTKmVqoc
z/hzaf+0xzhbWgZQxpAv/GCpUP9duWp8aBLN3+WtERy7KrA3gI7ljVvV50VXNJskzsJ2haeeVkjB
Hz9POaFHGilNd7CyxA/INP5vP5cRmW6C8AnIIh7/MCeYqxonagEmZ8Mg1i7My1VopASmoRcW742u
VVS5Y+Y19G4ybZ3XbsgL6xqTXAojzSck7MP0FiOa1xddVIRrCUQVzK7Rsbkhe4oFJWwsIl9Lq9lI
vWj3dDO1RRFK6hE3twhN8tJ9x0YrXGAeGoEaVVRiU69ZeCJSgmjtxHg3BsNmAu/T7JiOBvqmkA28
jzRsRTNcHg2G+iaw6/EVYK+5zfpzLITVBjY8Amda+bQ7yQ6SRlou46iub4uxr+/46/jOyG3S1gCX
AyyITav4GU6GCaDfYqgQinpQeuyvraZm16+GpDsm4zgSKJLm60Bv1S/aA8ahyGsj2URGVa0qVFin
VG8gqU+JTdoT3RkPdiPdhsHqNlQojr0EaEkEBM4PoiT1bGMM4zlpptU3U5/Gr2kvfWig1GwaUSvP
FnBJSL2t/56PMajTDtdI1/fjAe4CGzlTmeGqdqR4nXqiUj26QivPH7JFGxLqsCg1s/9jEna0MZXT
KQKy8pceWOKBRF5zWCg98o9l26VrsxqRnaf2+OLUNOlIXxrLH+RlNa+eBw0IHHKrvhUWmbIa+aOs
6PRrQCGrg4bi8iT6xKKnZJL3l9EZb103f89S0ec0ZlJSBWy9iZ4toxnXep/Cvg6shkC+clixnc6h
W5fUkn7dc5Rq+WTLTYiIbrIhZlb3qbdgMGY8xZzcNmnnj+U4xD9ILiSvpZtaYqyQH66qs7oLjLA6
QimjZ5uM4UtRjN5qyOvqxZyc8egPnNiytS/uLD7mjbwf+TIp29o1bqyfpAjo9OBZM9yFgFa7qX0H
fnenIVWdADfdndsbRzEG5zfJjClUbPBSyyGp1Hasx+BRIW59xFtCil9fTfuMiNidz+ZvWzYpCOx8
ilcGvOBbEoM8Ejet4RbvNStO0Wubyi2TG9w6DvBgeLO7forqN2Psk9tzkbeSlmeQVIxN+3etAIrV
9aQBBzbZLaLAWevGQEZUQ6EljTJkM5foPDiWfllHRPVEubYCYileC6wQG0Kj4IyA1c/Jlc6DRztg
iSkKDnws7nDJLiZbQ6SSq1Fk7rQkKFQdJ7okm87yrDU0f5R/fUtAIkEWC7iuxAEmugoI10u1J6+x
qLgG4GGLiojPbddKYz3CudqLiV/FblvxoFHv5KQKNcENr0auLcsizR5xMIIAcHslHvShr2/d2B2X
NqmWT4R9iG0MOf9UaYQUF3pYbNOSbdZCc011gMvha4s8Doa3jDJ4SUpHFnGGRCk8dZ5/M7LOv4Lx
6H7ng+M+/h9nZ7bcNq5u4SdiFUiAIHgrapblIXbiJDeo2Ek4DwBJEOTTn6W+yuYxpSrf7K7t7hIl
Yv6x1rcqsMtQ6RFoOd1Xh4Rj5K8yKfGNc9Zm5TrBWpqvGod1T4in0PcYweDbAE+7dXmqzlBv0QPL
42FbGV8ioHVwDpcjIVAtLipDxgofUwziMFd9i/Q5iNTHOvI4n3asSeINaVsHlbQifOyovqS9pGpY
d9xl75ClDchJBlX2ZUgzvoHwA/u8tqse/S7j54I4YbYPdRBvPdCbUIzGjglDT5/jRNbFmvguErxE
1hxMQeWTb/IU5Aa8my0VDX6V8CqyH52JeeuhxIzXG786XwJqN40Zkl0DaC1GjW/GdU4uOwbRND8p
Uiw2jIVtv6pxa4qEcOMegHJXgIDnwfeMO81ZDS5OA5LKL7po0xd3QNRSE3hkbyYDN8tUM4VTqlKo
Soy82IG8IQ7cj5tD2IxkC1uRvyoxCd61YQeovs31GwrW4FK1AfKJLKmPowUwPrJlBVw3rywDDwdH
+WY3Nq7+SnWjdl3oZcdecoPIB+7WPzDPq4dyMuxAWtOfcEdan7y0YPdETeUD6kTyNSddc0aqUYxk
xdxbIxU5AyKtNFj6Ov8xEThY5bLyX/mQ4DyOxEQEDhI27QSjzl9vDMhmcCj+fxmY/A8WNbC6sVcp
cOuLlMFyUvYJ4SzdN2/wQfIe0N3HYqjPYx4jNxfVua3Cf4wQMQboEEOx2vfhBpGh/hXiMPCcBm2w
xjwVrMJMplshYgfhIbV7R2EnWitQZV6dhDcvKOawu0YzP8KwKtm6sHVmt0MIG2mQ5xVd+5jTzywL
USHkZCI7lB0KAVKn471DRNZ7EaJj2YNvoPB/hByj7yMCKcMXJah8kSo2D1ZZ/SINIpQOBRIj+BZx
W/73rMOyHdGwn3DaRCL9e5937SMiYTSJKCBR+cqiaA4U0+C99KhOI8xGy+zoUVRotqJJ6LcwTI3F
qZoguxkZO3nDkbxI82dEWyJxpkFiy45NDkeJNnXbnWM9uWkItjlrIMeHozN5KoElzBLA6ksECxEX
JCCroL4Sg2mfbVFYZAypvPqVIRwJ6gXO6ROY5MO+Q0jU/YB80KPEZPjHJnX+0y8a5IyEVfsVuWBt
sMGEjHQLXJLuwyw2kNby6daV1dK16OwCvGs8YzRyv8Beap5LN/BwyZL/wC0MuWRdYMeOFITrl2Mf
6e0uF5izq+7ebUlnK8c5AOHensFRSLA9t8Vj6KT9F08OxVPt5NWh5GN+xxEUu7/+2MUbs9m19Wh8
jQuzuDxmIDggVC2nEaW5XZNx7NZ5b5iA/mtCKTfXKc5OQOutXACzdj2SgLeQ9Bc7z88bMKaQGrIa
AQ7ZxTgVviCVWt2PbtX+qMESj2yqnZ3X5n97L/SwL0voXc1FcFJVd+jU1MoIqw3KClWOGB4kQqAa
F/dZ8bsIOtQh8lRaRNqmE/pDW9uNjBNU3nOqBqR0aOaeUbGC5zPFwTpFdSN1/jp5Gf/Nsd15jLMW
SbgKxPpjgHjxfNcaNWHNQdHIDAQsvRJXSIjAqjfYn4g7k1J2Lnrvj1dT88U3g8AQK+STadp8pRE5
/Q2pMIh7QOT6Vy9zy691bXG9xHCucUJT7miPioVKneypS/3hzmudYZfUGg5BIATiiMHLGNkKJVCW
mx84+oGUJjwfDEdP3hDqLHTZOVKlT2IfE06C+zxWI7RauMk6rbFMWkIQBInQxjVuWqrt9e7jXrrn
B9fGc7jKeEl4wepXHCltPYbgFN7+1rZlUSeTHM5J9XvoUN0FL8pnJxkq7EMM6i/PPXKbn298h0tX
/eg7XN7EP1KebMolpkkPgQJIeXAY0kpIrQ91rve428J5LoCVuh82RQb0f8tfrj914S5+Tl1pkSgG
XL7NwO6j+pVMuJzJa8puvNeFe+w5ZWXwXdyBMJIci1Blp8l0/laQcHhguDLGjVkmb2kk3YUnzWEU
E2exbFD/OXYVlqBVrC8KhlB4yC4UzHypc/QfBwsBkrewKx0AVjvnif+OptQIjYoR0FcPRL5medY/
JolhKEMFn33Hl3f/T8MmLey/EGrVR6+V31FzLl+h+R8+2YAzqQBIKOCEphxHlCmJcUOk+Bfilf0N
DdhS95gtHNAz1ogTreNj5hQr75IKH8c3BvhSk80xLtoN4Gk2XX0UDtCEwhrxhWAQvNEesXCA+HHM
UVZhD5u6ewSdIuzQ4GYpxPlwnWbeiH1w0T3WnpPuuM3EIXCS5gb0bmnumS0mPbaRXhL09bFB6T9K
dPqadogN83P57FtGEEJvst2nxt8cctKBMRPDaYoXHMpVqrB7996vf/KSEmam5jEGblA9oIDZCkTQ
YA0bfk3CrV6morplAVnoHXNmicCl1wimHj9gBXqs4C5DZNwNxfDSR8+6tZcVIQfwqj7a7pLoDMvg
6/XXstC2dNajexw7k7gAE6edzPDu8YTBj1Wwp2xyUYFOKBBCOQQoP64/bakRZtshQHgCiaie+Djh
vOGYe4Z/TOENC/ySrpHO+mmnUg/bZd0cB4SLrbwe0cfgXyLfcKwI3+HaJaUHVPniMfKwmc/22F4g
QBwXMd6B4i4ImUc0G24Iry7qpw9Wrzk3I26asq2g6D8SFPWjALXpzsJoW/Y7E/BDLZKtxaR/42EL
jTiHqAQcsQsIQUSMFlH73nG/SHHJFi+m376AFBY34jcmqYVlZc5TacfGc8ukiY+jHI+kjnckQ/i7
++YlN/r50gMuv/CftcFpqqEvtIyPiAKE9AHRl/K18azYpYirP7lgqAybT3XFOTVlqpNA4aI/PnrV
Y6zvPCDEkSb6ifeEFXzuUShFI7SA1f042K8uL1c1S1fhBS/x9/qX/6h3XT5/No44z5Jc9hVAoUi8
XQdhTwEcyFDxwv3TCrk5BW7rqD5MnjC3ZJ4fDd3LI2eDq4Dao860EMdY3DPvzLo2QhjH597XXGZf
A8YFeRmiflyiX4VuDnGSnDyVfS3ZcGMRW/j+cym9H7u9GAoAsXNpooGxU+Y339oy+WQgwFxJP3ql
7+FGMjiGbY6SQUP4+OonqX5BQOZIoo7Vt5BJH40RtMRcUo94xCZEKBOCimm2qiVqmlDT+KxaB7c2
UR/NJ5cnXN7hP6Mww9YBmgqEG1hgGvxyAF7MoBT0vUHRDP/yE7PW5SmXte6fp0BNafOycsXRc+s3
YKHPbViqbUiG733eI9oPqpPro2Wp6WeLJza3TT8mMT1BD92stFNulK/KSDjk1+ceMFtE2ZiLhDr5
dBpF85IXO8TTvQT+jT3nUnPPxjobB+iBCJqbJqABoxAyiF+xf2dw2f+5bz8b2b0bdrDttMjZgiCF
xIg6HSGQg2Dm9frnL/yAuc59cqBIYDD2n6YyZVGojDpD/4LY+rpud9C8y83nnnOZLP/pT0EuobLC
lHcU9PvgZFGLSzHWpjvq/Ln+gIV+NFe6D6odkjaF2wj4iX7FhX4PY5ThsltskaUXdfn7Pz9Aqh7O
FaCPj/gfVHqh0DB/S51s6unGD/hvQzDflWDIzYG/yOPzJ5KPGVTyNfkycU89ItkHabOJR/faBQaJ
D5NFajCPEdim0hzAYT/dpOBZrr1qcnYa6q+dVoW/w6Udvyuw0Tg7bptGgroXtx/A5BAExEgdrGJ3
L70JmhI1pZtJO+06ZcrejxZRvmUfh69YoTwTdW1Cb2weFtpnjmUdM9z/IKw0PWF1nEBT1z/ylOoN
HZ3N9Q6w0EDz6kBDa2hNoXE69UnxKo19KGS+mbo4XUFnl98YjguT77xI4Dhxnk9JNZ14eJ95w/6i
zsjJvds/jGmwu/5DPjpOoB+w2dRbZgIi2Z57pyaXDm6PIIC1sfft+of/x5z6oJfNMatIMUFEil8j
2YIHKDvQNl/nDPC9VQtByb4cc/NFjqn+WiC8/m4sAZKfWtU8Ij+n+TNCj7pF3FePW2iWwq3g+qDe
D24TQI6VIC/U7eP9EKP6s1Wsqd+TLijsjV3IQv+ZGzEYEJsIOhxgHafh3zqAxgjWoo3l/g0339Ln
z9YhKL/jEHdh9hQzqnBnMdINQdL5noIbcKPzLD1ithJxxSfrQ1R9NMLZJp1G6SeNvzspLi+vN+5C
75wXtPMxHfKK4wGQzwLS5lfyPtbsqylwNaNiTA5VXQafW1bnwOoKag4TT1iYhumcsLc6qRDwfstk
v/BD5gVVCl4asN5ddmo0ri68MVmF9BEy+lMhfybxrcG8NNBma5LBmxKmxeKNJheRFPmpy/xbOU0L
jT0nDUsyZKg5tIgfQuSSa/5YXNrw4uV6Qy8cMeblqMnHqQMQrwxE6I79JHVhflZigG8GNydqS0tZ
VCvk7ap3QkekRVx/6MIE+x+g7J8VsBwgTYd0PzhChxgVE43XmEZ2yD66T2GPvv6MhSaZIw4n38OE
TdLxpL3ARZ4axA5Brj83hcwxfJiWdCs9fpFjGC9KRAONiEw3mStvFZkWGn1O4LuIjinOrfzYhWbd
j82B5+MaidifW0PnDD6fEAHHI4PIsaOQeELmOVVgyXzu09lsq1k03YiqKYaDGKfVkPwuIP4cbt0Y
LLyZudctp9jHmg5hdjSwx1gG36HqPpAkuTHzLfTNOUCa0NqWAVCQRy947qtXFM02BgzEcroF31zo
mPOaPTLTyrwy7niiQw9hFgcI18Sf7DbzwuogQhBFKhzfgRY5WF98g0QWkjC3uAF9W3o7l0b5Z+TC
Iz+hkoq342RmRZKnoJer3P9b1DdG7dLnX17aP5+P4pZWuo6BdErvJKSutHiG/Ldyqhutu7Ac0Nna
nLa8rBwf/I2gMqAj2ODOaUUSaVLcm4Y9y7K8YShe6qWzFVpDuOTVTi2OKHBB6JwHO+pCvuhP7Y0p
aKkbzc6LCENWkMA546kvofvOHxHecmN2Xvrqs9ELN4LOWopjbuz5XtSG06FxMUOk3qfSZEk4r2N6
SZxmKkYuV4KJ4qW00I43DR/3tuia7fXZf+E3zCuYfgbhXjZeXr/f3guv+9VkxS8wEG58/EI38i5/
/6ebgtUy6STBy+86Ee6ngdbr3im8VQL/1bHx+nxHfP12/acsDIl5BbNIw5LGHZBWYfXgQnsF9Y4A
slAXt0paS+/q8vd/fkyXt20ZmsuMx+pVmVz8dwLV3lt7o6WPnw1p+AMUz1xwIr0uiFqEyHU+icRN
1tzCx89hr7IzJpAX4VGL2hykPX6FE8YQREmAWPPrLbAw1NxZa6eqD+OJudVJ48RbsO1FvPq5T760
+T+vfgw9PQEs2sBroORKdDBoTM6tuXrpa8/atUA6WgBqRXXqGAiX6qvTv1//1gt7xjlHNoeUlrpO
ir0J6Z6DfLxHvtNjkACOFRcjsmZKL3KTan/9YUvtO5uxZVDGaZMX6hQDT4diUgi4c1s6a9KyG5W3
/7adHxxk57BX+AuN69d8PA22y7a8hBYuTVsJJbVXP+uw8/fOyLNTFQv6FEP9cqwRm7TtIZaFTwUO
j05WZjsIAtk1pHYXwV2SrgtQt5Fdl0DpWVZJ9R0zg7fpK+jesTOK160pwpfrb2ihnees0V5mcL4z
o05Z7Xhb1dBkU7Cy+9w6Q2ad3yl4in7pq5MwgHk36mfmsO/Xv/hC05JZ7x9CYRICPcvRL+GO9Lqt
mobfTNyKilr6+Fn/d8exYawN/COtTYcJDfLtOqPrCW7N699/YWb+T1bzz+j1Cz1ax0DqnJhXzS3M
Lc3KdJAg9smNJyz8hP94Rf88oQt43bVekZ1GQt+dxpVHWOkdyN5Zt7n+Gz5EH6FG9P9YuHGhEBDJ
sJSh7hllVWa2Pu5ptqrti6hVIYzUkJtvwqFMj7GLUCKnTIPP7SbnufUSN5ZGwWV5QnpfIZOohZO4
bqJR3riHXmggMps7dAMT0Nh06mRguFm7WtcQaTbVyjZKbIMm315/h0uPme31OFHwiIDpcMzHjQ88
oMzjNcnv0rq5sQAtdAMy2+t1k0l7FnY4y8p2pat77Liz9NbyvzR9zLZ7fuh0CBXJ5RG6t2i0bQTE
1fr6i/l4oRBzQCsypmxdd3mN9vX4KogRftm7vMlWMKBN+7Ed2igMpf1iuny6oQ74+NeIOa9VOZKk
QoeAKkIf/ki4BDo1H8IbP+gy6f3/lULM+ay0l7CLt5k8hlavGvgUpf+MuPaoEc3KwiRw/bUt/YZL
P/tn1MtEKTJRn0E+4fDI8ZHxAzvkjbP50ofPZkWq2zLroDLETPLEnPDP5Ijf17/20su5PPGfrx1C
tt0UOq1PpU+de9Qo9zjXQqNMBPwssn0qeXFjT7D0G2bjOkzLFOv11KB2bs4Z7Q+DI26M5aWPno1l
sD8o3L9NfaKpEFGrvQtEJ19ff0Mfj2Mxj7HvlXISVSXBMfcYb0Ez8Mczr6sWwU5O8ff6Mz6ejBAj
+r+t0IY4WiHNVx5dHKtortYtUtsk/Flx/vKpJ8zhojyvqvpiwD0l3ImmDDib1DsKQFSC7O36Ez6S
Uwsi5iDRBMWWCcRbhM5oCNfjlpWYlAYSVSPi//zC3SlD3sFsfJOdvvGjFtpdzLc5Y8fBsJTlyQGB
LbxIntuthnvqcwhDqIH+t1lqYUwMTz/SiWrckEjsLoMWk0Zt3BtbhY/bnYhZxx2LDhQEnymooiZg
ib4BphTR+GEKv11vk4/7LhGzNSiZ6t7SCvQRk4JghoNi9s6C6caX//jtk3kiUGkDF7TgSoOPhtyv
znH0NkN1fn39q3+8DJF5EJCvxZQXw2COViLy2fueukBKCARdBVsmtzja3ThILPyKed5CKPq+LW1p
jqB7wQvLDBgy2JNvr/+KpU+f9dCEa037LFTHvjTtQx+X7JiZ9NZmeaH7zOHfoF8WsQeq61EQZ+c6
egR0Q51xqauiOha3gokXOtEcf9vCc54U09gcs5jua38qogkmOYQ72/frL+njmYPM2bc8uJhPcIo7
1l7cbEakqsJtTINiU7U0fcuahEfw8b/pIUhg5kuMvrFkL3Wx2fCmFYdRooyrI8QOYpUV/XvYNUGk
oD9b+RzF6VBVmM4c8bljGZlLzwbABMsW9qADXIpyFdei2zSDV9+oXi71tdlgZ0hIR6jKmB0NLQ0Y
Mqo+wLMoPrV8k7nGzBgkfiLLvDzWQQo/qeOqBz9k5Q0F2MKJBg6+/51qGZgJQWyyAGpP+9uFzx/2
cf+xoOUXFwnxqyFTB9kNZ6RD/cZZ9pYS9OPdD5kLz1ARKJzQptURBs4itqAf5VtNH7wJnAQoVK53
74Xx8//UZzzpyqLzsyOHM/3BZqnFfWbq1PeJaG9ldy894zJD/LONixvlwgxu21OSfrVAXHX1KkTM
yOd+wOWh/3x4bRoxSuo0J+vF067xsm4dp6w6a45Qu+uPWOi7c71ZXtUwW7Zhc3IVrLsxPyBq/sbh
wvvv5PL/DwCEz8c5POoTuBLhEbl4GtZSXdIHQNvyCWZumP+DOtZRk00clCNe72JWDBTlAHioYEbs
1gxEqmGlSw1BVNp5PwBwoP15nBoUDnqitdp7hJdfBmxnSTSCOPw7ad1ar3hdq3sK5A9C6AkiiGWp
kXUIcY9cwRXVw5tMybn1gcmaFKIPQZqMIyvD8JlDWQvzVeKxhxbms20Fo/MjkX12MiVJz4WvgiOI
NQ30F3RXKO0/lblMo7L37CslfrgFQhDrcUrdl07j6p8AG7SVDKboiA1D8pIlKTu3VrN7XIc6a+qW
/HnI6ylyw+pXmMbyzW8RwtoibmAFIzvZTdxxfzOgj16taegv3vjZNnVyNmwd30k2hMMO4Xrar+8r
P7dJlDa2f8ybBkhYp663FegHbtR1DvbmAA+BXtBJUdz5oHCAQlfDU7mBsoN/TWPHjWQA2CN057F3
VlgS1piZ211uoTwEcqXI6Ql3uM2lpkE3ta7rez/J9JcpCNnRb7R+kKNnzpLCrC/HBFpSJOad4TcO
nxICW1sbYMLqcpqdZR/7L4qQYCPzPIftnVEQR3z3pwldONFpQQX4N6j7Zb4qDmlRt0i/lNV7CQfb
pg/HYh8IkJJdqPF2xhIFFIqX7Cn0em+CAagYJ368KRCtPmzsyJqNY6A0pn6avPqyq7/jVAUVFNEG
yCcLSOCp7QbkdDldUK083ADiPwUiS0zpo+CQf62cidIo44jhQ+BXxdNdJ8ZwX9UVOh/yTbasaJ0d
oXQA3qWtVzWXEt6/CXtK34Bm2El3k1+QvPDQ96eGx8m9qWCVrhkPoX9G1h+pqQbNIVHDN1EB/RWO
nn2CM0lsB8lB5LAeDbY69dWF4l95a1rUySkvWR7VBoraNK6GDeOEbwxOjsA8+HEEPtyATYKZNoMA
ZnozNr0EIA4LrNPnQO7AnrOpHR2fwe2xP+BoTqMsTvSdDV1oDKh0D1mKqDLkcRKUkCfKzQqni24L
+KLd+qhg/2jLUq4bRdtT0wb6oGQd/gnzvLlHzWhIULKFIw6r7NC68P22gLnYBgFYq6rOq3atJoAH
4ItkxRYweX81xnx6najnbWQNLKZpY3afNeAt93wsTwgpn4ZjCE2Ng0UCpKsqTcihBZ8sanrouhuA
e3Ye0HrPfCzSS5gNgR/b5NvBMdmz64piF8IytyqS+EuMQbjyJxGsAaxzT/DpOSsr47+c8wAHb+ME
SNYux3UBHt2938vgZHKQRAKr+hWo6tXaahfavHKwjy0fRXwA3UX8gYsS+cZNY2EJNpWgu4SQDvA5
MGns1AkW9QBfyigABHOVoW3eXci81iLPgMEM0mqT5p1/gq6q316GVgjmSQiVOqcN3OSIL3wbM8hy
rbHpQVGmwRzlgF/pOvkjg274kZFwekmmrN6XrBn+WN4SeMcL761snf5QkxrAloLxPczI00MB3VA0
UuBDkaEenlNEpO7iULTbSU4KJ9LEB04n8Wx3hpbTXQ1+6+2lL8LiIS9ksHVVQ4oVtT64Kaxu1Jsn
KtANHfyjRPikxeV8nJmMrtLBy89dCNrQ2gGpCPR3N+jYiYJK1t/YFS2su3MzJlhHbo1AZ3XiQweT
dQXuFALbyhUri2R3fWlcesTsCKFB98sS4AFOeR1vodI4NcF4gqfkcyeUuW4yoIgXAXGlAQVGUkhD
/R0zplhf/+4LB5S5XhI0Nx+TuGxOgryk6FejvHht0jXI3Z/bOMzVkoC1tjpAOMcpcOqfXRieQ1/c
KLotvPg5ij0OS0KybJRHv+X+Bg4I4C8IRzNU7eZTr2cOW0fFXsKBXiHSTtsdU/LNKGrgyO7fkcfa
f+6Yzme1Ja5CmgHf2YL/3TwKJlCQsTfe0ML2ea4eZ26JbSwrFXhP0XgGBjwF0NLuA3Pj/SzsCueI
9K7MHEDnEbZjm/Ld8/6ynD9ff/MLbTuXizNw6wG+YOpU+SmAa1mUwPDlOrcOegv9fs5GB+/SE1hZ
0CsL+pSDyOWn5Va24y/axDe2tUvv5vLL/tmU62Rw+oEhDMrpvvvpS3ArhWjpcy9//+dza7AfW8ES
dWrU9GRD+83t4i/XX/rSW5ntw8FQUVAlSn3SlG88cQfO8SEs7pthvNFfllrV+9/v3tU592BNRxJb
es7ESxnsrP94/bsvvZbZ4Vr3TeK7l+yt0PtbqWdPHq5/7tI7mY3OGmtUGzuZPg3BMwoCW+Jiz9vJ
nQ958PUnLHzzuZgWC7zj5APi6Xoc2pG/WnqrPstv9EL+X7Xvg8PVXOiqezXEPbD1h04aZ+vFRfzN
FrXY93TIkDMd55sWJsGN7ye1G01+ljxlNXgmEHjmceRLD7RVFVb2JJTsHh14Xbbg3LkPhsfBD6DP
i1+Uly0M8CCOT8hcWSUxCsuNscm5RKn3PrU9UGvNOAE0AN6n8TQ9Aw4zxSsKfRjIJFXVJKuxN+6f
sXbA9Mmcv2U6jG8NjIDrLlcpuEBWDPV6IAzgzYyL9oXwPkVBCE6kyz5L9AHOu0V1mNJqADuDekUE
6qS9TxIvE5ENdYNmA5clKqmdNtUU6F1oQT8XE2NfjNcpiOs7XMRnHJzDilHjgISKjE7H4go1hpGj
BbkISFecMHvu2HueTcHbRAt7ByxUtg24GiEhngyYeLGF7tbhCajqfMjPuPSYfugAJzvc94MQ0yB7
bp+Yduh3uNqkP4se6PIV6v52W6QKR5AwzZCqjkDh+0DG8j4Z03CXjW4GfuQIhhbCT51VGGTJucVY
jVetKvk5wJ35z0GDZy26Ithnia+Bs1fu2yQS8+57k7t1kwAQzMkWLyN2nGt3isM1fF3AvmUTfXep
k53CcKBfoQ6s10rHIE1iI8u2RaIKnGM7MO02bjClW+vIOELW4BglY/0nxRn41zgYnNxDwr4ArNzs
/SRkEXG89Ado4mnkaSf4lox0eGa2Tbs1mGbh2i9T7KvBHjtw/HVVVTlC2cve3+VBHDz7su6x0Umb
vagsIFSD64hwXSqW/OoJCS/rr/iugP4Uq6ThaQEzdAU7tMwQdZKHuMvVIL07adncA/kt9z1wYAdQ
1HCmsPISD1BITU/4mpl74rGP86LJnbKOmjoAjTuI85FsgH+sTlg49ZH7vn2yFuzJyc1Bgsy0Ao7f
68DaqkOGeBkXtIhV3unwNcCQMrBOZ/m30Fb8IQg1llvXL35mEwn/doBUvIPPGzygDJiVKy/wmq9c
VfbFLQksxyQEbm/rU8EfBoNoxTHudbOCFrS9R3WkPfb+pQdMfnXyGho+9jUnawEqfWSyJgM8MQBQ
WadarwLQYldePTjbthqbPTFSrYGyBpCkZJAc1kCG4/yKXAstIG1hrk63lQb3yMcpbY2tiI/aBJIg
gqDr7gzG9Ya7YCfw1rc7X07ZpgxVuiWaXw4Zud5UI3AxFBDou8oD/4cGZNhpq4u9Vjlbj77uwFrN
u+9ewZIaxz3gVsxYK+Q3AKv+lI1xFqXB1D1djhWPmKkm3PiDBKq67JKcY6cGPTfMYTkswBEbc5l9
QWSCb1Z4AeNOuCmpoyQW6gBEDcDQcmrBymyLA06E4iXB2X9bYsz+jhmmHJxk+lU7cAefa5FdYJBe
/zURgf+zqMDuBnzYnEvCkUsVlFADOl0M9YZVEk1eWqqeSjHGQCwC7NKukJ2i947LkWkH/uoGN10j
7EZMAKwH5GKuiimCusB5UsCGBhEO0mKXd8H0y0PM8H4o8eYlLdh3XQ7lWwx3zqbAhLfLQzI954mU
38gUZAfjJogQSkK/QbGBFXcpgj+evCEc71M2lY9JnRqwzkK+tyYHD4qgeVXG44eSJGYPmYu7Kb3R
2RNI1jbUxvxNOLZbTWbqfhVIZllJENYBClWKR7Hs0n1QN9lmbEn9FTd2A7iwVINGXcMIX2K23gL2
Rc65V6GXkwGnV+aM5aaxldxmGU2+lqMEOU/5Ft4fS4vVSNSArSEH7iwXOFqiYqsIAI+maOI9a1DA
K7vwRbg9TN5OfJnQSbonrJUHoNPDR1HzoQW6CpUrBAMUaqt9yIJcltlHDevPCofr8T4seH7OQmLL
NbMB2N+MalRaeALvFEGzDDG7I/VQvEhJipe+gJbOJZW/5qGXfmWkK3Y+j3OkrTnV2QVc9qkc0nRb
Vjpsd61Xl69O63Ym8jH4jjCqoS7BCg2qa2nfHZ72qNuxNqJKe3tIfuR2qjEEvLLKYYiXfF+1EK2R
1DE7tK5apU4KYbpLPUAzsZctgFHyVlQMwPaDqYeRC+DXjgzIo528IfiWGcwnaXYp51csHFdIMFV3
8EGZ16HhFjsoKTaqhpphtDyOahhoXxuGnA2gxEBgjh2+G3gbfy8lAFlu0Ce7TiIcoUlLoKDtRPeD
5d2aNEj2jIMujeLKa48EJfeTwzxIMQJPjBvOQEkG/XOK8jwOQKAl2t2qEjQqkw7FcUgskO1jIHdD
6MHwUGNuccLpzW15/BNOLbsBVcXf4F8CSQItyxHiJxBGey3WftCHdzn2Ug9IVkSttiWO/p0U1YVw
pv1vWH+8k6waOq1cg1lkixuOF9exahNL0njrymYWOdGAJD7m3WC3NRz2d6iyw8otjYcQGEd1vzA+
2PfMc51jMZYY1sw0X9TQegeZAusbEg8qRFeP61DS8QuuTwC4T4oddksGPUexO4xd9liCvPzeoc63
rnHg3AR53exRcDQPQAuqPbiLFBi4pNnZsRUH0wEno0vfuU+QaRzJvHPusTF194aRac1b2z4o0cjH
NMucZ5V76muXusXX3nYVXCnNY1Ig7iGv226NpSHdEVa1l2W9v8vGbNpadMk9axlBVViatQtubKSR
DHAHKJL4oTMsAGuOkNK7wq3Cc2d4j4NT1m/t6HS/TYsyGtb29DF3Pf9hcjRKa6idf1N1Xf7KUfQD
TRcFtVG54bYEI/KJA+b2FGR5/cgHL/sziq7eBqIQp67lX/wc+RKAEKe7Wuj6DtRb95m6jfMbnM//
4+xKmuPktegvogokELClB7cbT/GQxNlQSZyAEBKjmH79O52VP72mqWovvZAaSVfDvWcoXvpReje2
GOi4b7DTPEBx13/sCmeMQtfRP/UUkL++DsgRHzzu7CapbrM8cZ+RLAhvwnma3twWnFkGzacPyDxO
78CcO7uga5I9SlEwkHEqcp/MHfsNWV9x78E+5S1FMhb6m5nqX/I+hdNKr7q/OObrHArjc/Ez5231
pecM1CXMLnlmwgYqdZB9T6NWpEgdhvMooNwsqpNoJJdigO1iopA4KqvsgAO7Rd7LcdVDhrf6Q9eI
8AEKsfpuEi7ZgbppvdWjYz0OALxAcBWQV6QCBya3kvr6WM6BhitNkfkAHrFg2MJkenwDBbPEWi+r
W1HDny1rvf4JRYssgg9Sl99wy0bSsyBfHVsi8zBCfjKgZXATZqXcTG3hfFH9WNwr1tGbtqBY4nlJ
78C4qLe1CiDaTKBZ5wLHcANvC+8JupHiLR0LuBxBzr/fpS4sr8PG6rc4nOlPCLb7OEF8yKyPSBQf
mrEMnwYIIG8FsVyk68cSourMDz+SLPdfkLceT+WYbucx4tzBxyTIIuhrgOPbh/b3gHdgKMF9Dng0
Qm6DljkQ9uwygsmboKKr0vRRcBtaukUDD8AxSRw4KI5qazme++wN0DjYEaTTHzkMyKETbdt7Lx+G
He9avSsTN30sM48/WHD/2M+59j8sDoVZpLJHFmFzcB/txtq6llPASAnatz4unA89nuV/WnuCC0GS
VSRyocF9603IFTOvBo8xgQT7fYqr3pdiBGJP1TD6aK2QuNsMtyrs8V21o/10Q31IoJNEBTdwSqm/
IF3hvpIcst3w1Jx3uVvpm6lBUQmKjgRsfc/Ctd3Jqj+6Gt0nXmRQjNWaPU+UF8VmSik0btwyzFcg
oAvvbJN/CC8QJPgTUsVZITcQlEZtEKYeV+Y7jRcxHRy7zWwKnFgCQYjyqJqPPl8pMy+8tk0aWosE
MLTs0XaHdYitf0P9KEi3GmJrVz22TSJaWUJS0e3DOoZq4zHIskd/XGP3LrzjTQoa/EVsN2ks5IHD
Bxz7eIGs5MKWGj4N1qeMzzy3bjhaAJ8x24I0m/dWSf7r8nAsJAipkaTidY3SwuhC2MWCfn7Hvomk
uEOtoIjCib7WSb7yCQsL8v/Uvdy8B3cra2IkabZAEmwoe4CzzOWPWFo0RtoK+dkQb0MIBnHcNAcC
lJP1DovgzWynu8s9LP18I281lT1UdrKTuITC+5GCC9CJ5nGw+zV22Fn5LchrUyN9pS0mrKZHnaJL
IrnDA0pssq18Y+/+psNjbcumtYQQFs2ZdJCp85XYbehDIxse9e0x72AYigeSZ2E7Kq7jetomEY1b
xRAEftrEgYdtGspgeLREDoFtyxqcdGHVmjy0rg0GFcCbM078QZ+MIY6KNwdIhOutPfhw9OFI5lw1
8yYnTUpB4aAA3EPeA/nUP8LLfCPkj+saNwJb6s6GfQXS83XyolxUib0WapPX4dtxlf3vtmG3gTU5
Fjul0Lutxb8xF+I01ppK5sKmRE7//7QplVkDGcfSwYU+gHcoLuktMPqXh+Ufy+zMGjVZ5spOcEdH
vvE2b1qkUJDsnrfZKPohyuAj/CNoCvYVcu7QjYUsoXyYO8XxYiym24ZSxncJLEDgA0da3GkH62OU
KOJnwK9B/Adoi6wd1gQjFjYek7BOnBweMjByOXYzJEbEhmNzmICvYOS66qXJV68JqVDoD5xjArUn
WPTBLQCi7uMPqOmumZwufIPJWZcpcaXQ8EA4qdiXw63y4UvkUzxBVu4iSx2cwH2fFkpie6StRkqO
PjxKAvEB2fj0ZMRprYzRwkI0eYSwNAlSzUf32PhIZeS0OPBarhyPC/v+P7nRT7/d52DGzZMmxzx7
bku9gWflBH+By8t86Ycb8dm3LfWtgc3YvPovIFB/cZHpuq5pIzilhAptqpFJS4fgG6jlx0LI7XVN
G4ct1RS2JFVHjng377QFQxPeOD8vt7003MYx29bQ+/BtgjehhtNe20Rti1VznfSbbRLLetqleOVj
oSCDH8LXpEKqgvcvKlmb0KWfb1yMM5hmtaN2yBGpgkgyrHHnvWUrY7Nw5pmMMhqmQNTAVvaIa32O
IgUEo2bZv0IZ7lh66m8jrOm6xWMyH1NkJyY3cOZjmPwExmOTwNP08vwubAUm63H2OfKFoUeOQNd2
e5SM5CHE8+jR6fEKlTyR+coJsjATJgdynicRwuXEOUKrNNyAi9VvqJN9961wf/lLljo4/f/TxsBh
kyUrUpMj6qWbMXhl88NYrp1/S8NkRK9OK19XrCHHtto0DNg09T2vWVSX7Lot2WTwpWnhB0jZTYAK
K5grz2IHg5Q97rZvDWogV86BEczwXJTIUyGY00BuunCGzNdHOF8j6Y77skneQy53zusCp4qtvk41
EloHle89OA+jgrTyAUvTYIRzV1hjAOcacpQ9RY0UtmtNtm/0bzxQV+LhXEz7If7+u4pcpCvqIATP
J+lwf0pf4dXwmBV/c/BxaniHXl6q/7A85m3q1ItxALdUaVh3tqiBWQJ3Y7enR3hX1MeM+vWbUJJ8
yWQONf7JF3wPLNCws/IM9TalkM1BHh7QMCF8/TTn9nAHAowDHXmoKVpAR2+aUykrQjC4gL71BUyS
oAyLtGRXb20glza60tVdASmEAr5YcF+B5kj5kPewc4SvrfeMNDbb+UM/bQrSZV9xwdHIZ4JhPES1
yLpbdxRiSwjI4pEzEH0ERrbHCJXqCO3lQB9QfkQ+Vkv34JVZ95WRJFl5Ji1Nzen/nwLcgddMjbIr
QSFHADgp9jBaBhlx+F4ClNj0zUq+49w+cpqb09r73A2FPhSdnCpumkON7GwOZgNgpCsr+NwN49S6
sUsh10f6qQajz6vwo6najyW74hpwatrYo+g8jgFS2KDHp8+BByHqNRmEpREx7hcd57AuAKUgzsQP
KENsXVRK4Vl8ORaWGjf2pFrCCkf7wNIlLiQ/4LtZ+a/MW9PQXGrdeMP38xyipl7Mx66PrTHcWvpr
BvnGyz/9nw7EuTA2tiPIM06cB3Nwy6lQxSYHeXnPbIlyrA8RSk90VRzKEIljEeBms4FtZ72TTg9l
hLbtHuBoHe7hsAzmomfxlf1r4YNNzmJNgbmv88E+zun8oxA5OCG1fWOhRryygJc6MLYuAoQ3LV1s
wRZhu5a/gPkDM5M/l0d0ITpMcqLj2Ulanq5r0leHmtKfXlv9va5pI6yh49H4kGonRwi2wnn6ydFr
I7L0o08j9WnDCFLVuVaPEUnscYqgs/joqDFcmc9zJx6COjCCWvdB24vqdG3yS5hQOm+0dW/yAKJU
OUjll4dmaUqN+NaNzZQLONBRExcGuPdgQUSjWKPCLWzbJl8zKRjQuLBePk71L7hh7yryO4EZ8YRj
xuIrk7s0SkaY50CGZwGQRMfAf2mCH6INodDabDyuVyBnSx9hRDp8oeGnIwmUD2pR//RgSXjgCsbC
2zyvkGvJhXZQ6/HHX1fNiEnk7OaqDbout4/UZbEtvJ0oxwMT75dbX1iwJn3TsYDYD2SBR5HbR8r7
4bgrDS8sJN84oV2AyaET1TowV/P8PSousdeOT1ljrQkULXVgBrFFIK0gS/vIg/4wcw3b7TR45I6z
vzwyC9Ns0ja9fC4JSGyQ2+vL+x63qQimby9li8cczX/5jFx3lTHZm6pjIswyxEQHHYpdVhX3fu7f
zFNDoyy0jgxCKJc/aGnAjNCedN4r4Vnzce6mdCdtL9mHVujvvEK6N9d1YRzgWV4SMSddGpcFPNR8
91vRJz/gHH7deWNaA8hwcKSXpcNR9NURiTeYTzdvACKv7H309DPPnOEmRxNV5NLO6wSbnwviTNpa
/Z4DrwhX5w4MjwHgQDhkFmP+029HJ8aruHpzcDuGjEuT3oB/xyVsPZneVtC3qjZZXyLPAHD9YSxV
GEInGBJwGw52270l0wn4SytDtUJa3aOgrv0N9uDZ13n25j8p1+X+5I3zBcxhcvQc4JRy+JVtB9gS
KOCDpuHj8oQtLHITQd8MBXClCa2PAezoo0x29yIPnryw2+dD/9en2Uo/pxvBmZE1QfQdoX4GkEl9
HEvrPZGA9vTNbQazOCnDDavG74O75k+xsKOZoHqAIQG8qZIGJDeyBSEqjZxiTWR8qW3jwuMMY41N
wWuO4awPuQ7sqHNmdt3qNjH1k3Ql1BggNgB6344m7Y+xGPY2hz7d5bk+F/8ngQljw8xAQifAb6pY
ABWm6qMPX9vMf7rc+LmROTV+6vTTxcdyep62rGjinoi7nOQ7sKV+X9f0qctPTesQ6jkQpIf7BM2A
yvw6qasI34EpTwEX5lTmNfRgHcaiYHyo07fLv/jcFeQ0GKf95dMvHofeFtBeZEfSs6+ySYvI06CJ
KQDz7KFZkz1dGnLjogNKBJy0wXGLraTYMA7C1nCCh1z+hKXGjUsOKtrKtzpUhNs0SaPMcv7qXO0u
t33Kn5ibAYbHvNGUwNAW2oLeKUS44KLoPbhw3wXj705p+gAJrq0m7b5K2RWH0qk7I2j7Sri5VQP1
UlX3ASx9U/pXAOl6+VsWgsq85oQJkIm2AyWxGnaOheVvfGBcrOFKVSRToQL+8s1gl4GMPYohUYDF
gIzUr/z2hWVq3nBckNInSER4RwcIRgmci/PXa8FXWVugS+0bgZvbtiLSbkpYhzyUfh2N4IHC+E1f
t+X45n1mckEzKNoyBsGBw6zS//DA/ro8rUs/3Yhg6XlwmXVzKCLlFapWHhBNwJTlUQBiw57DGOJy
N/+KG+dCwYhhyfmYKxv1a5T8odgmceaDdsnTG5cH6mboFDT6w2mIrZIQEDsc8eg5Mkcez7Lz7eXf
sBDp5qVH67KEITEMcTpLPucndGTZvV7VtClKUWSgkwgGHXrHhlu8xYeNBXz5yuo9d6VAWJvaE67u
x5APgJVMPAU+GUxqd37i4zubXjwOpVX4daz0tBDjpgBFwWFv5gUu1MPcZkSuHNxkuwYZuYIo90oX
C+vN9D0qZmAS7Ym4xxDG6cDcRSMQd6x9per58lQsfcPp/5+OJEBvslaVOJLAIsZD6dsMJKoD78XL
rS/NhRHpTNmzU7sdVNByUu7TyWn3GSrVh6Jwa2gpaotuAULmtwXexR+Xu1z6ICP6B53ZherwQZW7
G0DxmE8w9nHYXm596YPIf4fLa0QyjQmKd1ah7ifbjQV4WdMogEnOd70FGKtutbPS2dKnGJsAr1Or
SGwI67vFGCL804fc53dOnl6TCDyFinGYQ+lSF6GPr0mS4ga3tDu7bSARcOUOYt64x25wxooAAEdL
e1eEwR5Q88PleVgYGpPBivL74AwB4FA1JPtdf9ro6SX0rquBBeaNOwCCG5f4GVE3FzsCs4Rc9dtZ
rChjLcS0SWL1u7mrZAHRwVreFORZh39QImnztR+/1LwR0VOQ1L4X4seT/BalvC8MchET7Bdt+Xrd
2Lv/jYHR6RrmAq8VN7a+YYx9nZBLjkq7Xcmjndo5c/Z5RgSX2QSlxNJ2cLhBeGDwIZQQZGt3zKWF
YwQw2AZJMtmVH/tZ8ShnCtdqGGPLEz/88uicTfgjqEy3mMkK2jYsMhWzEfo3PrylHlAumjfljEOi
dWkYtQELY6hzjRDLIOmbzJrgsSj0eOf7Uj6yrs13jQMjh5VNeGFBmADXCa+YEYBxNy6n0osYzX6P
lf2U9/6DLZAdu/zZS52c/v/pHGlkgcKj03pxLZMITKZxeuZwNifq++X2l+bN2KpSlkH6GgdgbFun
1PzHINqtD4e+y60v/HqTy+uf0o940LjQ1WaRhJ5OAAAFIN+RBUfzy10srGpT0SJAZpilaejGnTdv
uLMdqrVjYunHn3I4n4bem1kmmho/nrGtdN9rAUW3X+VaxX6pdWNioVnbSwEZm1ixX27zVhJQu+pn
4a1gGpaGxditVAu2Q50kLIYUFqrFsq8ioKBWToml327sVJ5CCS0jp5EZZKSTOwuK1zr4WXv9yla1
sCpdY6tCMIODQnNcA5jcCJdunPIhlWtL5lwSDjuJSQHHUAchrScSOyXYR271C3JnYB2HoPlAjCvf
JLpbOZIWrjUm8cAG28VqwNeLQxB9oJ4BkverB15YDx0el/9s7bU62NKAGWFcN7y2B2xIsQcqez1A
0wh2VFtXz3J3VZiZTIRAFPlYZ/gSW2UweXvJ+MoGtDAZJgOhmoo0Q3KfxX2QtbdhWYMeNMlpNxc1
UPdQbwQp0xMrX7EwHya+X7QJsuVeCSw2itP7hAkoASngX6cKhcnCzwmP+jQQh2zOwpVX8/nv882i
sO34gzMV0onb4uBodaPc9FA1v6TUL6Jaicfzwe6bUrapN3OnqwAAbzpug6ST3DezWquCLiwtk6ug
iWY23pN+XFld1JbskECu3fXW7soLSoqB6ZYTCNqIAbWL2EdgdEUZNfZNBdTSkEK4k1hR6j6GeQMC
9xoadOkm8a8c8WljzylzExdmfzHhYML5v/j8q4IX6ljf2/lX2v62gyfFv9n144j7V+s9d3jsXo6i
f0jZM3cwk9dQqBGUMwVPl4p0m6yRX5njRAIEFjgtpwdUOiNmdbdjk90AYPNnDOZhm/Xs1c7SW+54
e900O6f2rxNKDEzyg9tpC7yx2okTDlPpyVVfBC9vfWCSLn/u+XUZmNSH3h4hdyGUF2eOHScdPQDp
/HZd06cI/zSHMrQ7L0t8VGirZpOPeeRXa+SThdPN5DgM0CTLatk5cQFLkzzgG6u583oRQd935c7y
zynrzDIw7XY6UI4rD1tdnLt0vM+aVtxAjBpqmF0CcQCQ+jdT1ViHBvWDMqobpzxYsFF9hJKce3AG
Nm7TBppXYFk22abIwdMFmDcARHga/oYzPAFnP+Tw58jsFxU49tcZhaZfzLGgqjCUXfq9qcM5JiPP
3insl75wMM7HqKvJcAf5NrYHStp6SB3fgoBCwu8ryfLXJGeQ+B5VAMW/62bQOONDyecSNqtdbIU1
pNh4HKbun8tNL9CHApMx0bk+0gVaVnFR1v1Holxrn0L84jDafvsbzH7vYZwKT20mXmZP0Nsb+wj5
puQJ4PbhZmg16GqXf8nC5mmSTpzebXOgR7D62xJwICq+yo69BA5dS1gvdWBcxQpbB65qAi8G/WST
VuNGqXnTWc+Xf/75wyswGR2d14YA3k6QOVUWvW9F5UKMB5JLT2Xv9W+F2xSoa2tIgl7XnXGLseRU
5A7gjXFSdHqP/OhtqyBWOLLxCeDLB3eoV27HCxURk+UBX+pwCKHzEwtNobOXQhXowSsE2TaqaqFo
33oAbLog9ftlD0UR2+uztSPg/O7im/L8SZOzcvYSO3bhZbRpKnIgJdzznKn8PbZrOMqlToyBLPKy
tgbROLFIvmmgXPPii4taekt+X56ohVVn+mHNwof6BoRNYpzbX7lFJpxf4WxXkCTz/OtCxySyQJhD
FW0uqnjKpq88hbL63Gf5hmaps9LDwvFk0lmA16O1GF0SW9R7KLzqA56Pa1rd52cgcE4j9+l8Sryw
tgWXQ1y35W8J3cmohB8jRCnI98GuvlyehqUPMIJfZA1qbX7WQ+QrfeRTuZ9BJb3c9FKEGLuzo2dr
SCjsquAmtdcc/Hvm32XTuNEcWZSBb1A5jyhbG66lBUX+O1xz2SdlRnPI5aryjqrpqVPurzQp1m46
S9NhpHyB8rFVl1Y0TtIpBKbEBj1tlGW4C07nbDE3bre9PHDnnxi+CaNUhcognDyzWEmYk/ckue8g
XxuG/Y57KRSvxuwHG6pflzs7/1m+WWr1A5cTu4H7ms9uafsKKd+dDf/nYrxOENM3y63D2FYApuOl
XwEyTVp5o/q3sL+Vfr3y0j//BbiM/HfiJWNF60koD87zgyrv3al8zjQ7OAldmY+FGDGJQjY0uCC/
CgA1S74x/6kc1vLB5ycaeYT//vLJLiEx5pYknsphX0zWL4gaQEFoCO46CGLSufrBLLEyz0sfcTqf
P+0mKFe5LdOZG2s+37twd4mcsT1cXkP/aMJnLqMmOwg6KpBIh8Z2nM6kfqnJGDxRKoKnvAvGN5hQ
ettQz83ftKq8LWehirqTsm8nCoujeMIgGWJbrrP1Oz/dDXDZ3pdUVnsiSAgfQ4mcn6/VwRoo+KiV
G3wh3jAdIVk1bMeuDm4g7QthrrTV97L0IUnWszWN9vOXF98kEygg/W1ReEMccKSDEX6ifoKvr34P
mBoexipBdalT8ubyMJ7fweCq898pciy3kQ4EqeMqTA/F0G0J0DN4tl3X+mlhfFoAk4QcC+VQALIG
+cWr4aOVhvdCNu/XNW/s9pWog4I5Hco+SOhVldym/XfZrRlQLg2NsbnD91MO8DCc4rRuRQQ5u0c6
ur/h1iRXDqtzmwjm2cwBW34ifDZY9MjrX0yLSPk+5EyKbUrWgNTnPuHUgxGAc9+jQolTAk67Myhi
btXAH43be1X4a7nyc8v11MXp4z5Ncd/avQ34Jj2qTsTcfwjYLQFkG3YeUZOsxPpSH8YiTVKG9WN7
9Ajd7BIEHiGGra8K8TwxKP6VPWhLfW+tIW2XBs1YtN3clF4XOGXcVOVRa70Le3ZvDWsb19KsG4u2
IJD/EdBbAJaS1JukCNO7GY47O8zVdDOVZbES2Uv9GMtXMODh4GBOjrpG0hD2bK9TYD21mcXvbKAG
Lkfg0swYFxQmkQKF6Ds9Dqk3QZ49u4VtyIfd+Td6qL/5ebO/3M/SnBjnLSv01OsZnLe00n+ITTZS
5D+Hvv15VfNmmniyKhdUNLx3K4idB9mEzOo9dz4uN37uFESEmKlildUCfIlRxfbYH0WZHaw02V5u
emFYzFpePYSi9GwMv51171ZqTxtfzO9JO6wVk5Y6MKIbJqR10orWjmmPDE/13LVdlPsrebalxk//
/7R1sJCWLPfoGDvpA4HMKuTx9sVq0nJhaZoJYPhSZPk0l2UMOVt9QDbAfoYKZXnniNbdUh4W+6Dk
7hoQciHazHRwDpyJGIkXHOdw+GgJuSO54ECE0Xc/mavo8nQvdWKENCWat7U/Nkh8qn012WGUsSKG
u8VvD2nhy30srVYjokEiqbu2B1wOogkPjuhfFXdWdMyX5tsI4iJoPa+EXOCRZyyCPmskpB3N3svl
H342I484M9O2EK7Da8np7diCO0/NiDi6rr5JA/sDsrabpnCO/qx3STj9moo1/MDCjJgaNiEXeQrr
gDnOvV8DIVuokEZNXhyI97byVadjwbzmnr7qtLw/BQlBja9wJ2zj1gwF+9Dq0wNcZOpXCM7rB5C6
mhc1W84R0rP0pg6Z/TqqmYDGTuyvtqWKJz3aa0Doc0+H008xNgPolTbtjORD3GXjxoM7BWdDNDRD
BHHieyf5o8OVbW1pVI2NwS94TlQ5OEfazwocYrZjtHtLpuFb4ldr3q5LnZwC4NPAAq/sZaML5lGn
+eThMcDCx3xovBuwNuS2Q0GjXvmchXVPjBMf4ssk4ABZxE5CBlAB+u1E03fidVfcsk/zYmwLbeu3
pIZSxhG8FOh9onT+oRSkRFPVyN+Xl+HCrvB/GVW46UxaK3psyvqjCXhc2eHz5abDhQVu7ApWA1Z6
VknYN1djEbnDqXxmb1CBefS75ItTBvBl6f/QXjxd7m/hXDCTqEzSqWyTaT45U/twGiV63ATBY0sr
aGN/u64P45HtqcICB16Ex8Gfton24CHFI8L+8iGMoJu5v9zLwroyU42D75W2gvP7MXfnWytVRYTb
3TfoTwebyx38W0FnNh8z1TjC23yUgwdDrXG0nW1WIYOWt0S9ZUk2w4xaWW7UUa2rrUJOEo9rlT3q
zKFPI0wTReSXDXRIvdo7ltCNi8NEeS8hY14DDr5QP3xfi8c0TIp8wyZI/SqUf2IYhYMIcfn3L6xa
UytmIMqSXt/ZMDzO74us21LRrMT0UtPGqgV9y/GY3YMbPDH9yIWT79ss5yuA74XWzexPkHfOAMM8
WMFBhv220/7wACWDZCUCFnY+M8nryqpqWnvs4hISs8EkB0hFpfdp5rxSmP6srJ2FT/hXxf60vSZ9
KIe2A0kfJI7uYcpcBqByvnZCLC19Y0sV0+i0wQiFSU3C2zRIXlFwOaazfru8cP6F0LmFb2ypDewD
LQLVcWC5S/tQFzLbcuiS7B3l/3WalO8tUTl70Wi4gOUFvc1U5R7cMbFgSVB/CJcn2zQUOYRx+uaL
F1b0tYQa8cqOef4c9sxajC1KATpeMx7LqgdwMOXQwq9f5eh+AW9lm0PcfqsG3D4vj8XCUJsJw/Bk
vNT6UxmXLb3rcvYxyOpQ+tXKI2BhMZpqQvXEe9BXiH3Eo/guhQxM+BXwLJj9rZVLln7/qeNPC9FJ
yxpSwTM9BpA2+Qk1dXVsoZF5pMOpUH55jJY+4tT3pz5gQV+AkjG0sbTuWF5+sZ07KKrcQABoJZoW
Di37FGWfOkhbXnBSMLCMp+mg2QsS+BtuBygrya3f9zfXfYYRVbqdlQBfmhw5WFx47jlHfBWkmIv+
6DfTytm4NB9GaHkclJkhgYfm3PZPLW1v7FDtlRT7y9+wsO+YkkIk0AMSp3o69r2Ha7iI27LZXW56
aRKMPV8Fc5aFTgvnBtgvt8L7zVr4VUN2+Y+cWLHRbvB2uaOFc9czJYUmiCFLMCXLmPzovo97dtyP
t/oGgBdcH3+xV/eFPaZP9l0Sk8NLcZ+9rQnJnp8b7/9EhmZt9ZNCv5Z8rcN6IwJ4162Zp56fGS88
DeunNcyJPwq/bHWc6vxdDN67Y61pti01bcS4Dv1UpRQplgZSGjPjzwG7SoUM+XEzQw5okZ07GcAE
ba7lLnOcv8VcQT/d1yvL6vzmATff/45L3thZkFtyOHrgqTzkCZ2fbSGmrZpm+i2d2LSyhyz1Y0R3
309+afGmhvmriMMCSt8wm4ZW+F5l1kryYGn9GLFtSyqJPeWYh6bduFJ+bWj1mudkjWK1cC57oRGC
4RjC6ksr3Crc/nvi5lAP+OvBAYkn80MNQ3qLwE6W6eMAY50NA31zDLyNb/VRZ1fgXMJglosNNK2u
2mzgjfjfqUuBQB9h3lXFqRiODaM3yTyurIqFoTTBkU7RdrQMccOBRdOj8uSTnVo7wulVGU/PrPem
boranJ51rDqVb3yHvk1yLkHtX1sK5zdLz6SRCxXCfSKRiPYJALA7JFUPIU1gYZTBbyTdXt4olwbp
9P9PWwrgZLC4LQGYmpT+AEEyrun8OHXFGvV1YV8xpXR6mNE6xLVwD8/rPS2ayMuvApBiXzFp5SWy
5nM9NzoGtOY39sVYhtZbSmmz6bTY1d30habda6OcfSlXXcqWBswIUMjJ924lwZsI5nIHKde7qZUH
5q5d5pbGy0ge5nkKr1g86OIKBpdd6OuNFeprRJxPA2bEfj9SOg9Tp+Mp/6YA3WH+b9KvBPL5JIRn
cs1TIWBHwHDwiWpABW4qKv4LR729YeHs/G7dLnu0Bza80bqHIlhGxpV+z0L+8FEmFKJ3ICCTzU0V
16KFgcIj7x5gKoHsMfQobGdP3fmBV8WxRNKgKx+d5LpcnmciJCbL6eDRUsHXcGzzKEuiqt7MRb+D
YUhUzXB2HVaSUwv7gElN535Ai2xWZdyOvv2WwgV823sW/a1kC7XiPLU2jqrXpFkWlrdJVZ8T5MGo
9qt4HmJX8Q1Luyho55XJWmrdOKhrgqzadGq9G7/lbrlJkW0LV6/4DHvW/z85PZOnrlG/hpcGjjYc
z95PCxK6JztL9hcOR/mWzDJbmZClrzC2gAI26mSU2HcGEkIxVEF0gkPcJ1l5zy1sAab4Du8reKHU
XMWz1d7a3bgXlKzUD5aaNjYAmkJGtSyojEOkmXpVvvc+vwJZiTA0KeiCOyPLCuyLGtCQ/TAHW5uw
CE8V5y6d4f7V+9bNOIfeDroR15BfTn2aScIExfkBIgGxU1gU9vH6b8tzKGz2dA1KsrCkTEZ6IqdO
EaBe4rIDPqIu94V/343BMWE0uuoANgnpNM9Q75ycAcSA5zpMoyQ8MG9Nx2khz8FOK/jT6e7NULQQ
tJWxpX6MLURPPb1xXWuTN28+8W4CshIRC+uKGXGtCyjmNUWIfjxnMzXFbcDoSiLvX/HpTFQz49IN
L5vR7uDfF4eu7rbasfNNmFEKn0YH7PASWmFRkrfjvV/79ABBpWQ/Fqn7DfZaHTT7BhbB+xyWYW0q
I+VI8rfIkxYirGCxD9ydXhKe0veQOPTLpIruDrZeGnpzUu2gpAQ3CC7g3QAvtf3Qj/nJf694QxK2
fbo8+UvzY+wkben5OZJROk5EMQE0lO1rr90k7vDut6B0CQeO9eM1quKnaDGuFv1MuRynGdogoAg1
CZSmu4PMy+3lT1k4pUzqe1BjP5dJpmP7JJvYxCAVRDBU2abFfVWSlQfYwjozCfAT7EG0pdBJ1753
2b7iazCfhV9v0t/9rtE5VMY0TIo31P7jhRpQjCIiyNOtnaxLv/3U9adYBFMV6sYDH+I8hBdIHdhf
u3beXTX4JgOez9KpRmfCTVjD8nIY8zxyYCAFi8e5j+DMdy8Uf73clXOKOzMeAX60jT1lKO0hG6rU
i/WQixveKIAfQ1hffgOFYrqrcB1+nZXk27Tj1pb6KtlOFs02Y0+sfVUV2WaotPh6+cf8M4D4/x/j
m28kqUcNPeVqjLUV9E/9JPkhs1KaIO+SpTd5GGZvle/30zN1GG/2Tep23hbpdNIg61SGW8L9Yp8W
QW5vsrxL6W5OaX9rQYvmowvbaY4q+NK+h24WdiBowV1lZcLOLYbA9s07XUhGTROQemJPaVinsZjk
9soZf5qHM0Ni3uCSMGwR+wOLBzUBvM0hyw7ByeuczgMzjdr30KseGiDPYe8aRvk8qI3O0pWfvkTQ
MwXZOe+6nmb/4+zKeuTUmegvQsLsvAK9DbNmtsz3gpKbG4wxBpudX/+dztNcp2mkeYo0ikx7qXK5
6tQ5A5w7YCZoblmiji5xMPMfZVY2p7pvfy4tfxF9CcnmTO1abzn2NZSCp6VCuB/K5+vn6pI7OJ9x
zS9LXgR4D1M7rZr6H7foIMNVJVY3erGs5U/pel8BvZw/pPnkEEB60qpOpUbgTlElitQX9MWY0SUP
mpen67O5fNjAEv9fz2OBKQvoJmh9ZRDkjK3MeCCM/+8rY4Ms979j5xMrc26XJO0qu8QraHzsIAWz
ERtd/uFQ2/vv4JZVDN35QZJmwbBXXgoe2MP1n315g/2/MqkcuCUedDbkz6C429b59GRwKU9gabUT
1VTDfeOV3oaXWrFInbIvyEcUNsoKTAWgoHDOtEDD/TRuzOS80BfMXU+w1IPZDuSMEPeKLOr7bz50
tEXpRAHY5Bo1R0BvR6YIN3ZkbSpaMGYWdUhh9E4KNw+KPRvwbnJDrA2zuxRtwyvqdH6cQfEhNPh5
oWqIFDVHEKdFPRoPRe9vON6VjQ80g+vEYIzMyNBvgp7IoO+OYR/cGAYEVKEIRfotiOraZzSTg0aT
r8CWJtMJFP/NPMazLU59n9qzAsz6x/VDvLJcespF+FkfjAYFyUAHuDA6p/FQ2bsLHiq1sbHf5I9j
v3C+dNZcywmJ7xu47qGQXsXTIoKnrmbVsZTQg455n2WPJQMFT+T0Zv1DNAF5zsPcu2Nmi/0b3Dqe
rMWKuxH/NQqlER4WZxxovHRWdXQ6QsCN0Fs8ATwCffLzGN6ApHe8hSI33SH/7R+bzO1vG1/4ifCs
9liUSwDmLpcFL8QEWaxR937Eqg5yV6z7jtDEuhu7HuxCs+MfRLF4SeOgeVqEGd7qAbAAPe28J8jE
1jHwquKhnkb/vmMgsxihdIC9QtN+5CmHHJkR5mA9yJyD8rpzR/AYLtAqbcCP1CzzC8R/8oNv4SFo
u+N4QuRlnzJ0LwFSiKznPeiwg9izwzDul8KCBrZpO/9kIHBK1Qytem+Z5jdhkyenK35mQ5dCjDc4
mBNvE1vl/WPpQQM17/e5gUL4MBTFzWyyAlrBEjYdBll4sie3gdJ4ztqkB4cWyL8WG+rbyAQ5vp0l
y9SwbzMKeTcmbJUBXmJgytT0u5/UQEs9yUXwUlnAuiTVkJOjKbm3w5ZaDpY9gGoq9VkydI4ZORAd
f+xyNGPujLYeSiiAIpzcOGArDkXP2ZQ1RKVNFvQI4Nz5aA1GlrpTpvae5bIvXX++rtBGSDVLMxMA
TbIxLmuwPhCxaSBrv9/67xVltAyK8o1fp5ONLr8RQunA9RVtDFbPr1Suz7Gi5rLsQYBmr8mApnfK
gzupPu5M4wcEoDPQhQ63EHLdsva1yWheq/EDCU4gu0+dXk4nCuWgp3amNsiTguX9Sz5LTxPhDe+P
YY0UtLSMGSBirwLeo2g/lorNd5bplxu+cYXw0ddzQ93Qt7xp0fjn+XZzy7hUh1o19FdYTbWzswMw
LxBImY07tEE4TxC0Ln+z1mHvjIS+tXHZrMQvevaICRG6IOtFcWuEfHwt532FWzr+2kqeb4VP78nA
M8IZWTdkaplCy1b1q+0R6FuOnfgT3epNWTkROvASejYFuKm94GYKfg0WWJirN3Bnbtj+2vKcP/pp
Bh6w5Z6xoEDnTsVN77FjQNnGyq9cjXpCSkyT37YLb1LR908ey6bIG8Y5kme9T4hBfnELtGjIn6Cy
2M9g3J8aEbOy/W619b72s3u7dvfXd3llAzzNvxQj6YjtAsfmWT2YHHgRQVrXvBMtnzbSzX9w0Bdu
eD0vpCw0P4fVYqWTyRQoikooEPGJcDyoqN+cujEXjyipl7upz4bjoEb/iM/nz1CRG2Na2819QALv
EJbh8uxaMxQgQkUe8tZqk3DogwPk/PKXAFpqMrJbA/IKaK6IjGUWp7wLWBYFoLwQEZrWwVrq293W
42ElBPsrpWPmkApHu2FKrV9D4EXDSCMQnkWF8aPtt57DK+dMJza0cP/mYPkfU+J2bDeJCcJVIWG/
THNyfxPhhl9IsOIO0LNrEBlS2Ja+TV02vM5yeMrFcrx+wv4kUi/sv55UE304GJW5tChkyXtid5Sc
afQotN0tAypM5TIflVnaQ0KronuHdH3/vwYh9C23jeoAmDm5bdpevdpW656mjlZ3EGgzdkGNxgq3
ktKMoXmrjk1ASVyqzvnhLpLugyYn/8i+61IomKlDxoQEI6fX9Tv0+YBuKAvJsR2MZY/+xOBQ1NN8
dGTJ0JBAm8fApOzN5J31bkin2Ge0C45LmDc7UXrDm7ks9Smnkx/1FXETX9HxOM2lODmdHO/KfFqO
eSCduLV5ccPOzLlgmrKbeDLGID8GAR12rq+QMwbSZuYx9I6b+4oHzpKUddWzU+hR8YsGISgIO7R4
INNmvpEJr9/r+3EpJ4yt1rHoqhEzlLxocKNmO6UtlNy8xFFjQvLw0Mg8asXGmVpxLX8h0otpypyy
8SFTsagbAC5JEnj9ktSBtYXCXfuEFlBY83LOzoxzytB40ZzEcleYG2oeK5eHnvLsssxRC/Rx0zxn
4LN0e/I6+HO1EaasbIJ7ntB/rqZxtpvSN1MFpM88mk9WySEeOn4b/eLQ8eD3bM4b27DmQs4T/PQp
WUlGO/hbBAkVRHnR/4fELQ/eOZ0P10/U2he0a0rRJZgmBqItY+zv0UIHIbFq2OWjW0cu8Gkb53Zl
r13tpoLCFi/83Bqg3M3QEvBRFruc5l+7aXUOULNuAFCrmuxmUS8N9JuhdQ3irDsj/H19idZOk3ZQ
O8OwRkFVeEMlq5J6WGLS0mZ3ffA/nvSCh9XZMCe7ZlalinOWekFqvjZBnzxYuYvcRuEnluvkj9PY
FbFoyvB2pPUS9U1NG2ib2e6uIUW5BzwZdPfZm4tsPmI8aIlbgYisUtpxVnphLKkBNZRZChSjg4Lu
LFADxW6QFTd8UO7OMvzmiQ5svHPcoNlN2W7IpuGe09HdN7VXCLygpwqE/fOQeCCreyZWjeLtLKHA
OI9F9hrWg//RGjZ5tIjqb8uRT6cQcinvE8vyW2bUUCqsWfkbUE4jsYK6jaapbws45FbeNaM7gfbQ
oQuCL2M6Cduc3aRrmnLnlbN16FhgPCx11pgbC34REwIfqveFo+PLosLyjBvkBfZVUyYo3+6yYj7w
4mAa7qufvRtecev0Ly1SCHghbNjASsyhd4sjVgaWvFbZzWjK3/4iE4bGDs8R3xiECxx/i5NxxaD1
jvG5LZk3WTA1yGHvFLeTkoBhxnv1a5FcP7JrX9D8XysWKLJz0A04Zh8twRKZwY82LGLqb7jvtZXS
vJ6REzw0lWncBJkJ8iBIORBxLIIbIl6MYqu3em0WmuMD7KyzxxqzkOHziBRiRmew/N92nbnhllbc
hk4o2lO3csN8RvI1qMFc2bmPGQ230FqXlgj1Wv0OWgrucfQk9inabdH5IaIB5eCyCoHERBVfjV+Y
w/kz2k6MwmvCqmwEkq7qw/CrvWt2G/WcS8tzHlpb/6znpTCkAN5MIXBssz0j9f76Ab1025yH1m4b
9E1x5YaoBLtigTKwlZsHzyajiOq+zjagB2vf0BIvg+eZfmacKZIdN6bIXAZCPebVFh3l2upod05j
+TMt7KxL29k+LKGV9N5W983K0PqFA6UpGYZVDgYUBbV22g3iNQgl23gxXjIrrL3uXRtXovjXlmPq
qjx26nrXh3NUcFxKw5ZE09oEzjbxKShqIdPluhUFoGQUO79D1nwoNzlz1wY/z+vT4Dnyr71Byyrt
5mc7rKOw/kpG47wymtvsiyrsJC2A5/D7f8E+iJoe9LimLfGKlQPpnCf06YfPo0/a1gy61AaH5N2I
R80LuAWydECxauM1uPYJzWTbvvMHuz8z8XX5u4lk7whTi/qu3GomWlt8zXBDNyvZTABwBRD1lmbd
S1APv677hLWhNXtFJWDMDMifpaMHSc2yitWWt1kbWTPVMu8mg0mMnFdWZORTVHtf8zE6b4aaDB/i
jRDKLVHHAZNbaqrw1QcQ4fqSrGynzpxRKAAwoHiCE9MBymJmr/zcYj+XWy3gK3eUTp9BHNF69cAQ
iQzVjnv/lpN5WOocEjQs4r7cCKvWZqEZrFeDIADUTUDnDP19ZzjHrrY/SrXFar42/Pnvn8zKNKvK
mqUzpAxk3V1hHcvuBvyPX7MonUWjL6ZyoRzQoqyph4QTyE32Jbk1UA/buMHXfr9ms/XQtsJWSw6y
zuIHZWCgM9nPuamfr5+hFXevsyarbs78rsYE2qx4MBR0zkFufmc7wY3PviJgBMep0yPnZVZByLXp
UmrfOoY4WJO3v/7r106oZrpFT9rCsjAy+l2foe66l8Hwrc2XQ4bLfBDTsrEJl+rwmIHOneHbTpON
UOdLB8v+TefiJCfVRZZdPKjWh8BUBTRW6E2RCjYZRVf2XafOmBq3tcMMXcgNLp54LPC9rOtINFK1
hbD9k+jXn67naWkXcQmZzXJcVIvXy1g/MXQc3uQd3opJ2Knsm120uBz6p8ks8MgKAGYUUWOcoyTZ
QV/JxKudxBnKtFOUeS40a8DHhlBf9oUHfgIuHmZXyZ+5afZzzOwFhaygI2clbwoh4aByv+i/9Q7c
Gjx20A2eznyZ4wupwgc+59+un6+VTdC7b8FLEQYyGIeUGtajkwUn2flPYMZIrg9/KRGF9dc5+haf
hS1fTPQxmt0btdGfk2X3lfJ7VJ3PWEWH/bIGtNVc/9rKZHR+knb2Qm9GDjUl9jBHQU1eQRPOInPa
AiquXKQ6LfJiktkKFT5QOE++AKnax9d++Pl7n1w4KJAKo4IMRbpYtwX71bPbdv51fegV96eXwIhv
qkB0SqVQCahBdNuWRhO1JngRQEThirus6syNzV5bHS02ym3Tdmd/HtDxFURyul+MrW7/tZG10ChA
l0wuCUZuxP9c9Y+9dXWujat5V08a1BwbnP7FanZ0KO7swfvaK0NnGTHCMyY6KIaULxMFLL58A0fz
wS1AQlHIbsNrrxx4nc+YuoPfDAyKWgrMXxYxH8I831v5VqfIyvLo/CJEoNPfKXKGiLQvjv4417cS
LYMbP/4i+hXOQScXKexQeIPqYa5V7x8NiFdAa8d0YqVKRBpz1UbFkvVGZAQG3aupJBD8HKqYe6Uf
QfKwBKX3Mn6MaP9MZAB+lSCz0fhnmACO+mCqTpzerh9Ch1cbodDacpx34ZOV0qKRTrioITXbun5j
ZcjuILiuvn/JUP+ASj+NLmihSlnk3U0ISmdQouf5yRiXLqE+NA7csml3X/uO/d9ZkJkVlaK4TMYZ
WDvHR/t4Eb7NZWMnBlpZv/gV3RdIcPkiJh1SZG47/98K6eBCnixn492xthWaQxiF0XfSwNFpm38L
9jOstsquawNrHsEh5hjmkNROQU2PICCG9u/GcV+xVZ3SZVrwi5dmgUMIqldmkjZmXv6NZe7b9X1d
+eU6sH0BkP3Pcyl1zAcy5JEntt68a7/8/MVPJ5NCa5zJtkOPT7uTeBkxwKdU9RXUzjlE0M4jwr6p
b8x6hJBOsFNTEdmmlSCt9LVV0c5hQPwcgAP89pJD99i4m4at1uCVi/Uv7HNNDGNeRlAlQMLCNOZ4
GeWuZ9+maus+XVt37Sx2NUGI3LZj6rV2NNBbcmZUmjdCjsvHxdGRzxJckZkC0R8aXvqIzg9m9359
xS+/WBwd9azsWTYex0tCGsNNS+uYKCsaxLPFabIA9HX9K2s/XwvsQ4XUg+0h8eAz/7llbWyp6un6
0H9ebX8/GhydgDmwu7FhM0CNkIdnDgQBiQlR7sJJJtV6ydwTdLCKzk9GTyBXEAiQDJqO5SVlLlmC
cjs5hjnauS2oQCXGEGa7Bm+p1FBN+4xOWBX16DaLwbLuxhDvDe5dd67LCILxJBqKptpnnAbwlGS8
91kTHixbFju/yp2EVyEiiYL8vD7PywfYCTXTMBn6z6mH68x1/SoWlO67LnhxUXmKbTzvv7hRmqf2
a0fys1O9qbNnNJpiNbc4dy628viho3NB+KVthAt4SW9GFdFfZQ692rj8t/0orIjflx92HWdVtMWM
snLgdKYHZNJriDzhYwqCFBV5zpaNUtLKNug8Dwygq7avOU4bu0HtM1JuFWUGj6ppSK5v9OW3vaNT
PQQ1M1hv2Tz12/xXO4A2ps+/geeHxUVr7vK8PLXSuKt5tmFAa0t1numn+0Lx0RnqArbpzB+OPJ1V
aq5P5LJDdPROhHq2VT+68FlN0IQ7IHaGqLHb6VRBo3bjE2u7cZ7Tp98uR66kQ4MyrfhyM7jVknZy
an+7IDG7Q0a/2diStSXSLr1soAv0d6cafSfAXQ3hiTntt+uLtDIDna5GhGeRbtZ2qRsIO+Jh+9w2
7Uu3gGB6ak7Xv7Hy83XGGsUDoLKDDJgrlz26bfYDXGkb5vCnPnjJ+2pLM7e4VgdPDukUhHMM0LCz
Q0uuEbv+ODgRaOQ4gMMsq2MgC/tdt9T+fi5YgAa3rJx2FR3pgbVt/+o5rbj1WUEgICmDqKaFCQGQ
IX+qQGr4arqWC7Z4dBxgVeS+n+cgQbESNAy1le+LsFCvOe/bGxugfcD9VMBoTCcifju9sJ4XqYY9
GMr8IRpQy34Q2Vzvhn6ydiEuj9jFI8+q3k3fyKrDwD0/AbWKeT/0RJ0a6A7tHWGXT6TNzd9Vnnfv
Y9kNDxbGOLQNuIL70AqOiFvQcMBs94G2EuUL6BlsYgsvZ2UcvVGlQacZs4BcTwvX6w7AmnWvEEmc
E8fByxQUEzxSY+fVkRW20LK/fmRWjqXeudIbuWdlIZ7akxrLsyoe6sLq1lqmH3m/Jb+5ciz/Ighp
h1INNUKymbCfBaH/oB1y67ZZCWv0bhXczrNXNwtP5Tz1cWXUL2IpUyr8l7Hv7ux2+OKFqROCmDQ0
Kr9FM6wz5cmInFAdmF+L+XTOj66hoPIrALzgo0w68mFmP69v7soNo/eDnrl6F2gedmnlzcG/3G6L
/VC4YKZeuP/Y9HYRKzYbEKXzaNJDu21//bMr94HeKzo4heWVHE8qo7F2aBPZ574V5WO7cWTXAgy9
eWgA9ZZXmCg/Zd1Q53EDcrRdW3nB3eSE7Nhlok4akxT7POjFPbSj/QfhkQwi3kX1NNMmvwc5e/Z6
fa4Xm0sR7ehkCIwrUF+5Purtdi93Q0XKOxACNLGDbtnjLBwvMeCNdw34SXYNt/luLAxydEdgl2zS
q//lNQA81ZiVG/fMihNxtdcJVx1Z0BfYpars28jpkKXwPOtoQxw4JrQt4z6Q70Pd/tqY/x8m9QsX
g95rU0krJyDWPFeiFE3RBOfeLoHd8yiQcvluopHwJAFfeTeboXidLN/7EXAf7Uf2DH7sZEQvADS3
K9Bi2tz2d3bRNamZ9fKETq7soQ9LMzFN29/zkcsfFvWHu6Ch/q5YHHeMPNOhDxkB0ZhhhdVPPlRe
E4/O7J5KF+ifvFvYA+tm49aRlOwNw58ezb72H2cBnc4JnEUHUK3OLao4RpC44FL+APRWPXZN4e5a
WY9vmVcUr9Qfi19kquidUEMQ5600D8W85DLihLNb0Iguz04jgDvrZfPqdagT5zgV/wa1hS5Dqkj5
DWWOKR6rZQKJD5RLCPfth24p7IghVxYRj7B7t8+9mPY5FGubHqk0IdAIj+xzEfd1cy8Hb3orxEh2
o+n5H4MjUPdw6m5fgxE76bvBOwwVlYkvSfd9KVw34jwgsStNN54Hv75hJrp08Qrs4rYAIThBw0Jk
gMf7bqS+8a+fudaBel6WGLXX3Y6mm0XViLWvhHSPlAZmDHYq/2B0ufHTbF0aAz2TJxZzeIf4nlpv
Qd8a+7FizasP2tBodk0a5x6APzj41jE3SR53JYhCQHhBX/ty4TtvrOZHZAQdYIOIeCxtiLuzcKgP
dm3XiRrNbKeaHFlxMMvRyDYyN+bzsKTCDn+rZhgPWVbKxPMadSvqcDz4gw+mVVXz70ve5794Zcmo
YiOYPWhfblG3rNxlOkB4tG1bySZEmo6axa3lSvvOzb6igwdfomOzCLoyLNXj6Rda9QNetWHUiGJv
iy+hac8fOM/qUxgNib1WDtWEbkgBKfsHWv8bzBsB4kogoaOyTOHZdTeLLmVLnYBkEjj3M8ufSMYt
ary1pbf+++Pl7DmgdoZng6wmkEEFC0+wKHfDb65cWjoWeChwthpEX2nvmknguBAKRqvK5H4hzRiY
nr61YPdxxNKqOvWUfcdl+U9vBkczz+qNS/HSzz+Pr+1sSRaoEFc1uvFz/xaC6mBuBVWsL8zf1/38
pcU/j6+F/6VXw7EbZ9GlwHmkrvMeLP5G0njtp2v7WhPFB+4GVaoIWPJtXBzg0Ri8x6/9cC3RMQx4
9DpAYqTcmE/Utw+AfH+hlnReE+2qrdzKCQxVLCBOfe2834C3orj54fVbwKyVNdfxdg2BqIjsHf+G
+lZ7VwNCfRL9RA/XF+ZS5Ixfr+PtZqTBvE74VWo1rImbysbJD+9HVt+11Exy2WzBWVf2V4cvI3uV
gUIR+0sKtMMg/T1wGvWFvWFZlxzPeR7nv3/yaVNoKcE5XyB9QBMDnQ5ZT2LZ4r1m841PrM3g/PdP
n0B5qfXKHrUZaHSNp9nv5ye+9DzmoS9/XN+NS2HbeRaa/WZ1S4DVpTNoReVeFA1LmPB+TCOafsXC
vwHjse+HacNXrx0szZirvDRB7ExEapQiyvqT6W3MYm0vNFOe68zloYPuUVBi/UOnJYeqBuIbJq3b
sp225HbWfr5m0m0mJjEOoXNjjvxFBfOrhMLn9W34Az/So9nzPmg2jc4id84qCK22IbGfq9oBcRry
uySaQqO5X6gzdpCSl9Cm8CB6VsTh6HXfVNPkh1zO5mF0TJ/sjME0ikOPZ/WvtpzIEquQFzwaQcIb
yzIo9j24dG6tui1uDGKMT7IzyRsZjHoPFqfwN81ytEn6FhKm6OPpGLR4ivre7EBriNBr+llAJiM6
50Jerk965XjraEEoz8mg5iV6CZbmxsrFlAQqe5b1Fm322vjnM//JfMIOjP2KFaCatJq4Hd0f5twc
UDnduLlXDp2OFqTdbNEG/aapk/ETnnfHvKn31Gz3zVJsGMyKdf4RXv80gyDPra7PwCfshTM9Oov9
DEaXA80YjYwueLbw7Cw6FB2u78fahDR3Q80+rKVRgvRUcii3o3+L/yu9t7rfOORr+6H5mjFzZlFk
nZXaZGhRo7f5e25z92aQ7pZW38rlostucSgI50014U5plhgcE3E1vIvplXpD/EVVak9HEIqBL0Ve
CJJOXnAvzstvNu5xUfI2hwL3huv/w+dwwSH8jSGcS3vmlUoFj6d9cW/doMcz5okJAETsRGqO28S4
G3bmPotunvMEOKp3b7f1+RVXZ2vuyIFEssU5hDqnQVZv9UjtfS9zsgWBXTlpf8ELw7EJzL6UaVn/
atw8WuyHKeOJUz5dP8krP1/HEhKSE7CigZCMyiAOA//Wn73j14Y+n7xPJjlOhcXsjlkolKpnwEqe
PDxPrw+9tirnv38amsmC8IVjaMvrTxWa1tD95gIEk9VmhN5QuXG0VmxER601cnZJE0xz2uYd6pVd
OX0UlZOj+c304sYqUDlzSbnF97E2Kc3oSyvrVVmBBM2DdJcvH1r5PxvMDk25UdFfG1+LKZycCQVN
bAXE4n5ZcF+W3x2wHFrdhtO6yNiJm1nvYG4sRURm2E5qxk4cvI13bhdVr130uNyoXRmro/UBNlXn
2dxXiXEyPvr3+r36CXFBFvmJf0K0trFvK+5T73AOhrpc8hzcWJYKD84ULEnYiufMlV+j8fP+ALM+
nb+l7bk7zZ6dShIu923esBgcb/PGRq3YpI6A47ODzpQ+xzoS+zRI/qP2v0YJ5+m4N1SeGiLy0kkV
KvV7mQNe0PMQ0O7rdrmy8DruDUcYlBCOC/68yTgE5sAiUHxIoJO9Ly6NZviIHWxj9M+sZ1N+ApTh
tszCDZ+y9tvPf/+0p5VrACG+9OC3JPWhE3dLkMUE2gfXV2ZtTzXjNo3cGMMM9LU1738p0ztNRra/
PvTaD9fsWtqj6w5W7aZg2I54+14FYH+bt3L5a6NrD4ai6pzJqVoLPHPNXef5u95ER2VZtMvGuq+t
jPZW8BSlBeg4bTAp0ZOUDQK2Ktxa9hUPrqvNs5ZYrolyYzr57pzwiaZ1nd1bZUVBkAfFC3/yN3iw
V6aho9RGBvL5IVNu6kqAQopubEGB62xEtyuboOPYw2lsSQ9yubS0XtxZRoNUkZy/+D7Xoew1ONdy
x3T6FCnbfwJz+e5R5zvLwvuMcLHhGVYuHx3Pnoe+Ckk9wrrsYHny/IbuUAMpE+ItXqxKR+6uG8Pl
d4CreyCoTtTwmiMB+4v8x3dEdbPM0OVBrlCJBMpq5qvZeYA/FApaj9c/eXlqf4ErchvsI6RkIO5w
hp1gSN0H7swSL6S3BtuUyb1YU8PtqsMUuarMjFLPBx5qQtDj8HLf5mREFYT6+8mBHH1UyWa4maem
2btcjnvfZu3RaPz+2Jil9REUeOden/LaYT///ZOv9NDaVIFUz05bMYO7nECy8SNjIJXfOC1r511z
abWiIpPna8qfpjvb/uEw99Qt5sboK05BZ3lFaXVG8QfNa8ItD+H8Rr18h/B3z4LfPvvn+gpdPhSe
DnIcMkMAR3EOQaQfuc0pc6HMRsqIBFtv0LU90B4eHLUUpCLO3YMiD+OcgX3Da8RG4vRi0RRczzrK
caLSn/MOPsG0yy7uM59+ox0afBTk4u+7YoHmBhAjy+0SmuJU2ELtTYc3hwWSdC+jNdoq6tDcFed8
kV+owZ9/kZaj8MuS1nAgTpoP/G4YjW/Bsnxx6PNB+XScZ8dFXr5UVsol5ByFHCgSfHRLIeHyRrk6
KtLIWAPEIB4rnA6QoAN0ZN9ntbvxgLtsKn+JbBUO952+wWEeux+L8SAbEU3F9+uHeG1szcytYs4c
7qIVw5zUXsw0Imcyzfz9+uiXTcQNNSPnQiAvxGEiqpMRNW/ZWAEOyiODfwUhfT4yWuwy+R5a1rjh
pJwFqESh0D4x54MAHrzhSVZuG11PsqI1A2QpPPNAyCEyq/bDcHjiUoar1Gij0qYuPlls3G1r26FZ
PN7TliUyfI2FoPABj8xOUZ9GoZFv1HlWduQvqCbxauY3WK9xLFmCijjEEJo2Inx6Cqdy3Fi0lWno
uE2097C6yz0ndc7BXs2CJ0cMt/Y8b8xibXzNmhtraMfWxiwQC4CeAPg2BnmueQtLuWLOOvX8JCcD
jE2dSEUr3tu5exGdvVVPWiGwQdLiv54IbLlj7zZwcpM77GZJkAhg2ZtHQcgWBE4MdOi+KCdoWwTy
xzize7OY/vdH2OK6Sa4tnWbwoBn0bWi1wSSRVPluDrS8MRwn2BHhbCkurJ0xzeqh3iONSeG1MoUQ
4+TnKxGEwYU7eDHKc2/X57G2R5rhi57XNTDablqO2S2x8tveLTayHGu/X3uuEHBdVYtaSCpyJxLj
/QQ9UdP+nQ1bvCwrPkXH4gl/dpkYQby8WN2zWCA+YgM50lcPdTk+DU522zf5xmt6Zbt1aJ65CGvO
+rJJSwL3hWQ8ynOoKu7tsvnSq+gvka6pD9B1ywYv9RCDV/6rTTcGXtkGHZGn8kyMtVua6ci5H6lQ
iBeIGffxEii2D8pKHq+fpLUlOn//U2hA/M4OOaA9QP6RyC7vcvyz2BtR1spW6zC8uUVTT8BHL13Q
bAupvyzk0bwMkZvJiNTPJoBG12fx5737d47c1QF5lLUcgjcoJfcghDtkrQ0pI7usX8bRNI+QGXPp
zqwyKH/OZ6mgQracJ0Ep6VYae+UHODpdvec5RRm4CpXyIWrD2JwPNZjDimiuYsND2wTExjaul8u2
7+jqgC2K5gXzQBDIgvlxyOdHUB1u2Mvlof8SGvNalMbcEP0tqrV+TBP/oeotos+186x5rMoZ3co8
q3dAM/Uwq3sz/+bLbw7b4opY++ma2zIGPg3ZiPF9s4wr0UTS2Aie1yxEi0rQHxGYRcmtMwtFFS+o
9O+n2rViUK81++vHd8VOdPJoZJX7KZ+zLkXbD8Dmj5lVv5jkUbX2wVA3wVcjE507msiaiMFHA6MI
xpgTUA0Ov/wx312fxZ+aygUj9LTAZJLNhHAXt1KT2M/WjRdXN+2r/zNMm1O7cx/n/3N2Jc1x8lr0
F1GFEIPYQo+0hzh2bMcbVYYvgJgRIMSvf6ez8iNNU9U7lxcSreHq6uoMob3Ntvlz+sS+m8/+PTyk
78Qhf8o/yg/X2horsWBhJcyNx4oy7ou0daC+bJYvhdfd9/oW6B3y7TnS1qUl99rWxIuPJZ9o07+y
Zk00a0Gt2JkrO/dFb5Yd2MoniHUPoZNBZp0ncfc8QFYoBEoAODBPQMj/jKh+LL2eb4VU9D2x3PZR
u0jG0wpwSAiq25FR5Shjpqz4MCYUNuHtlY5BBpumQLsd/QHZLLWTrWk+FkXchUPX5Hujib3QUTHb
EAhe3XQB+odNQEq/tsxG6pMufsPgajf5+UYaP+HmsBIKLwcVe04dyKHfXsG5R5/G6r4T/rZ1xmOu
73vj/fqKvty+M7doU6PZDAPn5DS1G8sIcBXdWuI7KNLh9faXluosKNbd2E2uwjM4SexHUro7iI0+
39b0LB4qoEIGFMTwbDsB01w2mu2tqVzzu1wamFlMhGKzUknpttDWM19b7h0SSL4FnRif6sJZceC5
eFeAAc88KnJW5BzVbRlZrdoZpN+Xkh0cXh6Hwg57Wb40qt/4IPPBLfeAoiCkR9Pj9dE7R6x5JDt3
fQ7Un7KiyvDM3mrbLhqNp9RSD/VZ/fmMiKLuw9SplUi11MssXg5N3PcSD5ZRakBOUxSyh3WHFTW8
/MgyV2z7fryxp/M8fvo9Tm0lgwlP5AiGwR+Wtl6oyJM9vC+GoJD6jz2Mye76yF06Lc8jd/7/p568
GuqgozSbqIUMQphkJgkHqr1gGNaAHUs9nDfTpx6I2aSF2WPUcBKrRwkdsC8xBOQDSPSWK88Rl/bl
+UfM7nDagtx3p/0mQlX/p1MYOw+6ejfErHPbsz1/VlwbhIHP11m7940XazK3RvMH4PjbZmCOD+9U
Qz1l5V2kptjMgtyJs21FhBPoqrVWAuPCyp1jiYlpeJ5txUVUqDx7T2tOwlra2dHyc8Bccb8PPHhn
roSyhQmfA4uHmuhymMw8AupMQSMlg11DZ7vHJiuylUC81MVswrNkiOuJZN7RJ3eOdLeedeCDvHFC
ZjNe5dI38WTfRLZVF/tCJPRIbZgw9nVXrhRJL14/sKrm2HHli2aC0lgWNURMOhgB0PmRpDIN8fSV
hcQmbjiUtAJ5mORNOErPGYKJ1P5K/wsbxp6NX6ssHvsNzyPo1t/r2niO0cv1gLLU9Gz0/NStOjG0
ReSUOXvsTedPH2d6ZR0vNT47JaGMkXBwYoeICLjIcsk/QBFa0/VY2CRzIKccQEOJIQEdIY/If+Sx
hpFZo+zsntCmuRumynZDQ/q3gNjPS2B2JttQv+EeQu2xVeonFIZeXFd/1E27cjdc2CJzKLgaUss3
JlVEo1MMAE+P5dH0WtBPfeSnt0317NQ1HOn1Cj6Mx9Ik3Tbmrtqj0iluqKhgfOYg8LFq+qSnAjic
koVl/uhXMCbMWOBOX69//vkwvZA0zGHguXC9sS1oHcFVU31AJRwQ2n7yxx1giAmk4zlL99d7Wlq2
5zn6dARquycDbJmw3TLS7aX0/buiT/PNba2fe/3UuipH28KzSBW1vey3lCsn5FZbrUzDeTIvjNIc
6ttMpc36Hu+4XaZFUJqGvRc8hcwFK9qNjytDiArtr46Wrzf9mrlSaFvwMrY8q4mmqfxapdmLLLKV
NGFhg89hv0QXjVGZXhO5uklCl6PqUAzOvd0Vh7MqSFiIdkVwemFpzdG/xWjHqmF1G2UG9KWGcu+n
IL9nxgEamW/Xx2lhf9PZmsKNtgMwaGgj8HGfuZbfmKc/pDbWkCpL7c9W1ZDUqen053IGsoMW6vSF
YDDHWXN7WdgSc7gvlAE8u/Xx+ZqqhwqKpLCaKJKVHbE0/LMzCJrQhfD8to26FMaNXpEZgAS4dwNt
Hg2brczx0i+YnUV9wXvR2ZjjMfHGu85I1D6XxY1Z8xzGC9poJSfQ+KPEbmFerZJf1Ui8UOc3plBz
IK8L/jAxqGyhuUKGs1LbL9+DW/Io18ZnYQHNkbxat3g2EBwLVL017lunH3O+spH/wgMvBKULaqB5
bjjVELl447Q3RIzupsFkI2qbxvjdg53tR3Uu+NRwVdxy1guQDG0N5Tsy7oiArHETg/fbdVYS2LHB
X+zc/Nm7KAHHKqcrLzMXMQs4wf7+/1NgBgZmSmRa8WMBzSoWwO5ZPrW+cLwwbgARprVIDhCclag6
D74DdOpUwuIuw+PEZG76jPlvQqn41eD5miHFQjCf62rycipjggJJJCp+Ql3nrknYF9DpvgLrG3aN
82RM5hRcD1AL0XYOVhZsqLOKelakQGi3/B10MeFjbm7N+t31b4FxYYjnnooDvDxYa2t+xDz/lp3Q
wTRNDyUvf0Pcd2UelxbyLFkeySiKqdbsCEIaPAr20jLCRJUrsWqp9Vms6oVtmnXjGMdUe2qXW1A6
tKY6+eDQQ7mxi1mkanq8DJPRNY4O1rZsXJjKuPG+McEWvj7VC/F2Dj+mwLjFk2fxY0uqZmN0xb0q
EXjHPD8o315bUAsBdw5D9jtWjkld8iP337z+j9WuZDgLMzDHIBulIIJRYRw7cje6VaiGZ/jRrOTI
fzUwL4SqOQDQLR3D1P3EjyZvG9gIUHoHNQIC+7wkRrhJSLOhVl7/hnKMu2Xx6IdEZ9nJgBTCXk1D
g/hkQ/SGgySmk9jfagAib7si/CPbyQ1BCcEPryBjBnedjZy+OOWaOczSsJ7//yn6dRDyrNJz67J6
yBK8XYijZf66vuAuumqeQ+tsTzYShhVW3+PTB1EEMp2GEPaagUCgL2S9S5QrA8lwtx1LM1DwXd3C
j3rllXQhsP2tf376YbYxgKwuCT9adf/I4yQYnT7I0mKnRSTrNVTKUi+zTSvrzEztpkmioqWAIJn+
FyuxvF3s2I8TH+rA1+ZK4XZpomYXUeH7pij9Ko6QzqQHDgLhztP1f4JCSvf6dC3s3DkW2U0Sp9Vs
TCLbf6uVOJlefrje8sK3z4HILczoJpIzfqSV9cPt2nwXI8N2uVx7vV3q4Dw9nyYb6HhmVKPJjwoi
IWFqpM5jDeeprxzifjeOzjmqfurCQ91/8itEiLo9QJIwNMu1V+6lcT//qE8t96rpRr/LjCMc4/pN
C4PbTV2ofuW7fbRyIbL9der+1DqnpFW9wnfDg44HdcffIRv9o1fJz6myvkA6mgTacOC1zfbXJ3vh
mJkLjI69XVbcMNjRE6M8DoS8uyJ/ln4La6ik/nq9k6UJn53HU+l0Tgzj6mOSqw0cszK7Cyt1C5gG
cWsOwxVp6jhlbfNj14qHhLa/srx7ZIN8gWl5SFL6mrs3VmfM2bZ2DWhO5ho/xKLu/ejwjcuLlYPj
8rpiczCuBqKB1pbEmVblT2WZvGRxvrKolpqe1ZTAUZZFlTZpRCE03FFgzCa4wKwcxpdXLPNnm9kA
IbtKSJtGVuYXz6gfCydEwRIkkqqGMZqPOxxQk6Nq38fJ84/ShwXm5pZlxeag21SNo2W0Ooks3wwc
N32w1Ulr++V665d3BptLBeaF9hqjww/rpg4GwDvHzEPPhRbojTowgNz9fyhJuRw05iaN7KzLIGl5
aDQ0QMf0FoS95wOq///ti7op/NhMjWObQooJ77dj7D/56S1wlnPzs12NCGtV7XlX1xAWq0HOb80P
lj8Z3Y0TMDutPdMnuGpiX2cZwJ1tYvJAIJznrH5JE0Zu3ByzLd1Wg60VRTwnyjiYwtn1tf160wqa
Q23j1Gv8WJZxROpmM3UHKNs+4GIYtJW5u62H2c52fcmatEWakRV/nOzRIM4Xgz/0Dlm5pl1OmNhc
HJVCxtmeCNIyJy+B/Yn/46mP3dz0B1I2b1VH11Ally/RbA64zSsyODTjCKx9EeTIL6Fr49N2o3Ps
bPW1FOlKuLp8FLE5+BZ+fkR7I2NHe3zkeRuWsoNczNqlban12Y52YgQpMA1wmpLhVXggFKuMvDhy
bb7P7fybHrA57k15VeNz3fJjmdEDy6xNZcjn60tp6dNnu7kZnIGAVcWPBKrOAxyPJYzfvGbtornU
/GwzJzl421bDjKN24BLdozTSFHkckgKR7/oPWIjXc0xtP1HXNUwcoDiS2xSyc/7r2OXhJLyVDhYG
f46kRRXBtnwbN3JWNy9FhyLl4G1v+va5rGVGigTHIjJiPbQbKl78zA7HTECM7+v1DhaGfw6ltRsF
4BQeY5ACJMOuRVA62qr1trUy+Mq1YWH85zKXA8lGwB0Qixh7Jj0Ofndfus+U35jFzIG0GUmnNLM9
kDys7s43x9DkaqVasRDm5sjZ0YNPri4R5tzCtd+dxJCh1smfOu5pYFbwliqaMlkZpqVVND+URUbU
oAe8IapKbQujyLb2CKHA6/O8NAnW/x/5o3Cr3O76PCrNGEq1VBbmzqyh9FSPlbjPO79YGbKljmb7
OXV9qG4BpR757J50Tyz9AqFjx3y//jP+vqheCHTe7FSeRMtch7Vx9P7+eDS2j/fpV3tv708q4GER
6NAMAT4NTjz87QQwnQqgBrLH81NIN0igAsCPN3JDIieaXqujt2/udBXUQR0+Q6Qx6IPfK195MRrT
f9hqsAmgrTd1pzJTj8yu7iQpV4b38iqh86x69Ep/NEE7OjW+e0ils3M7skKdWWr6PKOfrphJBck+
w2y6k2u98Opr5v+6PhqXQwyd58s21JJU2hTdSQkNtXnqBzQmX9xk5X3icoZA58my5VQVCkFNFVV2
knztCsNDru8NGzVlLLQ4dUNzqKrIpVO1UpO6iOX1fDrPnxMX0xu3ZXySucTjdVHr6SUvBrabUHjZ
THZV9PBuIM2JSJviCYQnDziAHIAAIe65Tew8PXkJt/e0sWkZTlKp7wZJYxg+0Mk+WExPaehUcUqC
jtVuHAiY0R+hZBubgQvXhnuH+j1O+MoIock6fDN826y+umOyxqBZmrHZJvOFb5eOgzXrxZI9Na1F
tizhxs50WLWy2C4K92AM5ygpswfnsgKt81RBNLQOYfw6QIvceFNVlVVHN3ZqP7ST3DgpA4byae80
G5a3KuqsWFRhQswONrQJKTaukfivpCnsgPl1/x5jgHQ4eLL56UP3awozK8u/VB0xvlMdD90WfA71
wNJxXFnelwMend92ss5zZUss/2hOk7m33Sp98UDKFUEDJdjTWKgbExk6JxwKMyaQ8Sf+sWIl/z3g
TQ7J2MBqI/D7BhbzMXSUVzbVQiyY31AGY6ggh8lE5CcdNF5xMuGq69XsBtoAJn/OAuwG0SZDIePI
lPZPj0Fb4kzTz0XKVo67pe+fFR9ijzRlyVLk25w8tNx6dLr65Xo4W5jv+Y2EqwHWDD3zUBODvH7r
nXoxPQgAmAJVkh/X+1j6/PPG/BSKTZZhi1uGh8/vntuGbcCuWJnZpc8/d/mpaSBa3VoweKWweIrM
9NlqxJY2fqgBgrz+8ZcLP/Sfu0jW88IrlHe0HP9eDvHOETQS9ZfUzYOmBkixtH5Xqbu93tvS75kl
NhV2XlsapgdJ6fGrReo3bZf73KYpTBzWmL5LfcxyGttwGttgnn0UDZ8OLmkfGt0BwuLRaZNIuTIz
C1F3fk8ZGhO46gYl3sHNnlnn3jlk/Ip0Z2XdLjQ/v6WQFt/NgSE6Mjf13/H2Jr82OYeAQ2Wm6vf1
yVjq43xGf1pco0uNHvAAdozhghe1vhZ9AFcJI7CEhTB1WyezvQ3sPvQbZM6OpDEeyTS8JUZ1TBu1
sveWfsN5EXz6DbGZkHEClOVYjM6TTM1vvEGiWA7b277+3O2n5rO2a0dH+vQYMzMYi2GbcvzJNre1
PtvdgzvITnWMHlu2N3FHjyGA5w5r9nSXr0N0riXftOMANy2HHoWx42q69/l3l/V72HCGFttd/wUL
e82b7WfATKXRYmcdec5/16VRBDBAJ4Hr5SJ0ymElhTuPx7/XCOrNdjRjcZnUiU2PjlTfiAPdBIOp
r9d/wdIozbInOVWJnzoWPZLK3wyy/rC7KQ9LAZKXC5HVOm1WKjMLHc05IF0KW2EK9aRj21r1+5Tr
7gi76X6T+238q5qAfiyqXKw8Qyx1Ntvahu5UquqCHTtjCkdxcG3/LmsPxTTtUvrt+sgtvDTTOUlO
pK4GEI64R2v0oAkvRuX+mioX5KyujeOtm1EemrUiuxa+gBvak/EZQCIgkVLPsNc4/gvnl3MegU87
NJbWCJRLl5zquj8I5e904W4USU6mO+1F4eN0OXFar6zEpd5m4QZUf176jk5O1uQeTYMFZOKBzao7
bNt7k8udhPWXYPLl+hAvdDcnAFpMVkMjR0iQOS47GMpGbKt98xjbfhfQs1ceECXQysgdyz12ad2v
ZMkLIHw65740nSFYYxj0CMUCI3CIbtUpkbAx3pC+jB/9QjqBl3EmgtrkegOVGefVSvkaQGIBH0bn
FMKUMikcltlHXY/Ti5UARnPivaY2SslW5kV2kalDrHsK8C0MBDj8MTLQpsyGWAERIt+mtu7BP3X1
u5alf9tpMCfTQGLYlTlJnCP19RMfqynsBATKDTGuFOoXAt2cUaMG2BPEwrCPipVtEXRGb+8sCMat
Cdv/lVW8EEndWSQtHQjFJKTzjuwvpiXd1on6WgPjMuLJiuLqVjAGnFh1xmtuFE8CpM1bWkKx5puA
+KxpvjjjFNjOo8ADSEGLA4OxxPW1vnCUuLNA3Jhj6TQxQP8ZuHetkYaNeyhz/Viyt+sdLAyuc95k
nyKFTtpy0MrxcPWLv1W4y4I2vDJvFxW/zvfjWbx1e9NMrTZmR1BWSuSatge+ygg1cKVkutGWV0R6
sn1Iqo8OvNOBsqzhTr1PFdC95dR2G5u59Pf130nOycl8kuElPN88k6dV25VyPMXAb0VVOSIDngb9
k1lxG8KV7beZtfbGin11ojYEtXgpIb/iwtwntLJe38U9B65WNMnWjWv7cP2rLo3++aPo/49+UboN
nSgbT5wp2NpNUSHXJD6Xfu88CWn4aFamzSJnenPjIVLduypv0/OD0dD/f3fvemgeqv4nXdZ41uLp
rkvqb9y16A0p1HlgZuseMpmgm8EP7qRbdzOO/7mT3CjvV6PWaHoLwzNf90Cq91VCBT0ZlvsFNnOo
GBplYBnZysY9r/ELy22+9mXuqJa1qT4lyHGeKovGU0BsqwwIPa9zmhfPuRenP9JcAep7fTVdym8w
aPNTX8debBM5pCczrr9V/pRt2qIHfaR796qYBy6tV07CpY5mBz5cgYifolZ3Mvz7UQHvAlCbAc2P
fnKDjq+h8peG8Dx1n0KTwgMdntB8cYpzCOIGqBrzN+mfhet1LsndUDvqjpuUfu+Vtp+uD+HSsjhv
1E99xp5pipZzfSqoiPJs3CXyOR7XMpel1mfbXUw5HTJfTlB/9Q/D2B0p7zcWoSsMg6XmZ1veEFnt
DJJ5URnnm6ze+6LbkDWc00KomjMQhyz3YazkergS909lNj64TXq8PugXc+bzwp3tdjAVWgFyd4lR
Hx/jLHkwc/VAU2NPtLNlnf/cVe2DQRqY4DbgE7V9tzJil45XdDwnvZVp3FrSy6YTvAPpAyqG3XHq
PXvTptQ6SAHH9JWteZHsfu5pdhbavTcRAa/JCBIAdM8nQx7bwSiBGiteeZYVD5IDCqq0tg7MKMqg
ogw6hZCRCHWmwK++baTnJDmLdVVZwdDiNJr6rmpiMLJq7C++y6DO+Q7Goh2W+DjggrJ0xy0B4Jkz
yvB67wsbek6gAyG6JnRAUK8HGorxlZo+XDRVNMifvXjs4F9xvZ+FfWCf//95E8Owd+hL+LUUUpWB
EB3sMUZOAhDLbwsTcy8VColFe5Iji+zxYzB/g7cSeDACv+3zZ1Gib11Ry6RmUTZ881w/tIgDZfg1
BOzCPrZnQcIkIpN53LNo4PoL7fyjU65ZCSzN7ywr6KQyIFziqdOUWZBS7bpER1lfk9DPdPkTjh/m
h1XCG9y1pkavzPXCUTQn4dqFjxpRbLFoghOwND+EfvXlH6P95aX/3TQdc0KjN1ila8aDF/XxkD6U
RhsKw8tCiIWsJTsLUzKnMDInTaCOMU0ns6WvLmVhp4cVrLZ1XjQX8pA5h9FE2LGKBivVNOpxM/Tj
GE60aUPLHv7LPC8ODFhBhwxKKBvbdPN9P7bkiQFeHDmwcb8f2+Zt7NwRRtEOBO99bgZaKnjsmVO/
LWp7eGtV6m+7PjMPMMzRgY88fq1mvbCP56xIGK/6AOpjqRbO9IyLw8kW/iEh8VqVf6n9WZygnht3
tYLfX9vHsLtJ5NY0fbwQZquArIXzhc7SCQlPTs/LCo0Xwtr4KLrkt4b6z1eDEi9o/Kb/U2ld7N2M
3Vs205uxaMTdCClOPMqY/vcSmCIIUnkmHE3y7AsHTPGDQwcrkJQP98rl7Y/KZfbRZ7BYTcmQgJZH
aWCV+S+bV2I75XAU6TJYGxKtyavVgwzodVr/6ZF37MEXG56cNqnBIUunozs42a4BLSqs/a49QFmv
hH6/+zNuSLZ3Sl4duC9YFowa+mF6sJI2qFs0bVkUl1+fVV9cu4rAjH5yVGV+KVo94aE8Fz+qodYZ
9CvxROZQDSEJq/fHld2/NIOzUOnnlqqY21QnZX4fTRL0Fdxmxj/XN/7StpxFyiHTDYfdb3uiNd4m
8Ws1IEb91L7c1vwsWiq/BN4wVm6kMJku3nJ9w7jxy2f5lMeyNhuS2DoZrOl2fHKtjduma+W+i+/e
yGX+oYLyySSmyaoT9Mg3HjT/koZsuvo5U+ZGeiwQqjkqe4p8gnCR5cNB9F+l1ltRTmHVDnutzV1a
s0PiNFvt2w+xke2zST2OOOiaMQmcZKUwuTCDc0pp6tSEuVp5kVFCcFa709Fo8ttSgDmlFIZgMZRe
qD6pUsKDLAu6/pvTjLflAHPiZcdtIeok8SKkSul9b8dwUXOsLOJtMayBChc2z5xwmfB+cEsOScMs
O6jpKSdRQX9eX9sLp/LflfMpA0v93hGg8npRA80jrn6agwiHXKJm+lH67W2b/++R96kTCM12gzWa
LsQ9ygevy1/bgexVvubRs7R4ZtvfszxHNXaJq2BVwSOrhVfO1L1dH5+ltmd7f2hLu0KeB5ve/iwd
/aPOV1b80sDPdn5ugzVIaniIV7a5yVMIFcDN3fS/mlJsGnqb7qo9Z1ZC1H7qwdjUp8xnASNvg/gD
vOX1oSF/AdgXUpY5vxJBVzuEwaPWMnod1qbbHpRBFAlHuNUYG0cMnb+xvQkybdDttzYUGsmHfMjq
D3BHkxNNj9M4WfsGJm3HFv5NX3zHyt2wp+dyEgTyQPDjRowqQixqBy8/kGkL3Fxm4MiVNpT08F4i
9soCUoSb7btKsvIP6Bh6G5sVVOLbDG48zFA7HJ/s0XUbgsqKDW35AC6j9bvv8CKEdlIuN5on1nhX
DkLCVW+c6m1vUOc5i2HYbaX5GOjezO+kI9ITZIvFgTqlt20aW/3JYk/8GJKk2HtOK7aDqwXO7cza
Z2M7PnvEcFRIOQeUFgpj6ZMmsQUzv6pIp6B34uI0GJl7rMzE2dOYx89KankUivAodwdvZ/Bk3PCs
KI95n5c7GFGnBxP4qLAfOmDfBcMjSprB8KgSMIbLbdnvu6K391VnwGsatXgXfA5ugWSjFJd3XVX4
aaicyt5U1KhOMbXki267JOy7ganI5MI9GI723gzfZ1uuOv016y299cuBPXil2z1XZVLs7Nhj24YO
thnAKRTOssNY219ER9yXrBVQ3RhSCBXjuw8ZG+g3bk2qDj0tXbAdIfD9My/GCYrlU9VBCVbcJ/D1
3rZKFtDdE+VOgjX9OLSOFxUDt4Ma0YnhWd8qT3xqxy1m27gboXBIt3BeFA8e97J7kFWq//pcVumh
aqesCwiAzM3W89zqkI+eH1ljbn1pWCMIgBqyHgI7kfGWeJrG20IXLTyVuAwNXOffGtXCzY3YZh+A
XG1W92C4U3ebV5CLCqAuMoQJVMOgUW8ku6Z0/l4B6s3Yq/FEmVZ7sCyGLXGd+hlWbc4vp9Yw5+Zc
peHgsqoIC6TK39pEw+23UYw+1b7EfRQVBqMP8mlSz5Ov5VZVOnBj6LD0WKWb2ns2bJy11DfsX0PT
N1/zDp72Zl7Vr5Bsecng4re3Gl06RzcZyqhiyRjGExhDMi7kIavU22TB/mTD8LMfuWEqaOFOrtmF
TXv2aLcrbe9kZxPYaWUQ7bztaPz7OvYp7NuooeGFtWGRAFIDxu5sn1Prm2M6a0zahXNxzhWW9tTz
WHYEtrUK9yFcDeK23XILbs3XQ9zCrWBOCNZNbvV2ajhRHUsou9tQNUnL3AmE56kD4wlfqastnDJ/
y22fRqqAw1cTT+DPjnkf/8wsC0gEmK1YKxOx1PzsrElNwpoxJdWpsTNrO/qiPGbw4tvcNEhzDrDh
MA0pac+JCrIHIDGMkQJZ5GEczJXPX5jmORU40RQA0cyxo6z8YqHQ1/j3Yu3avdT2+Xj+NPJT3eTK
YhmPqOn1X3RW8//gl2XCwCdxVnL8hWLLXCfAiscRvhztdJKakI0Y2busY8Q0Ao0QYjy2Kt7nrrwt
rZgz/31BgLy3Bxalzrsbw/AI0k52ipyukXAAlytH/9KCOo/mp1ErEuokk25Qtyv9Kap6nm27aux+
XF9QCwM2d3CikIkCyA63fcuZ1KkniR+IBG/3JfHV1sbmgIB8B1qQX7QrAOGFfT53PKJe5XlO4aKa
CuUUKGqMgU/kL8XkUea3YAdxF5uTqnsv67ghUWEA/bh+dSyln2VdQboDXNUtCDHGCnbmIvjh3BH9
/8nBOYtSNQDgJ4jk8z0t6m7beh4N25SkGMlcpd98iCidKojGALTD4+3Qtmt4pIWVMXc8KokauWI9
j6wKF3FwYwPu473p+sK4hCc5/7JZMm7B5qxoxxznOWcVdDambqPM9rfp83Bg6BLZplDWvUj5f9c7
XIoOs8BZJSWcfikk7ClwwwfiqoPhIx8Fam/NRexyD3ROuLY65ZuKCT9Slr3hqF3itrpFxrgC87y8
sP8lh7SN9lWNERtN+d4Z7s5Ly7texs+U9SskkcuT8g9JxBUgDzDH49HQjf0enL19A/Vfty7gsmGX
G2J47S4BxITTter10pidf+yn6JO0dS6oojyKPeseClF7uHhtRWuuhNDLS/gfCglqHGnqtniPb71u
Kyfju9v6329ZT//QR2yorA2yJz7YaW+6nUKXDds639/W+Gzfj6bRwHjBRBE2zXdKu99pE+/YkK5p
fF9EiTDzH/IBs+BLn6foYKSpFeKhTDzKurE3NifDtheV+cgdVm5R0ewjY6jbTSkLAymBCeSe70yb
yR3NlZxjaQnMIkFlEeGZNebIb5JNWdYO9Hb0Q1kU+sYOZju/kOd6fE09GGHjBK17zUN4d71Ic602
t7Bt5qQH1adCuDJlZyZRFvTEhUyXsh5gGrkDw/NJV/B21KV+Lkv/9/X1sXAw/EOE6C2nIXJClyMl
fJd2cltXdJc07i+BNzKYjYjXHtYHVZq+jJXhr4ykjV35b5GAztnbnJgiLUiC4k8Pu63EVeNxSNs1
PublMgqdEyQSz4bPXSGrU4d3N2Ekr65tvRNh7gsfkDAUA9aAmguRdE7ZlpDCovmQI8w5/A83+Yev
i0fRWydm0LVnlKUfcx7CT4Et65THKghvnqibQTREePqXBVub0LA1+Uh5OdxnkA1/W1kOf5HUl2Zm
FjBEY3qk6FUMaKSR/4T9RJseatelTqjwtN8fRc5FqGxaQzh3sO1v1C3km1EbDugcY3rnpKT4alXj
mQwEO6lnG7BKiiEf0oOoU/UTjxDijTYpq4M0duI3iKGUdyQp7K0NhIC16Xoze4K3Iy7euWXd204N
ae++7nu19QYvy2Eb/ZrmvxwLlEZzgvFgRqb3mgvMq+O1H6xBmfJ/nF1Xj6Q6t/1FSMYm+RWoRFXn
7umZeUETiQZMNP71d9V56o87FFK/HOn0SKactu29V2CZan6Z2kAuG3mGGOmbOW+/JHXBjzmx7V03
p+NlkF1X4zQi3a9s9npYHAEp2MJJce9KAqSCumrPss7bkzkx3ynMFEPJ4dzp0Cw9T0VqHpShJoW7
tDTeU9upw5jOTei6wIWkhv0cC6R5UH8ojx7Sv9MJ1N3KhEfb2O91W/6ugCbxp8Qw7rLUNgOdeJDv
oBkNK94Pu1ypb90Us6CCtFUIBSoXf/LoHjnf5lULB6D9eWzYM4ZU/wEizvrGUrd9mubj6HVX4omd
zEXAGtf63db5n9SheH5piGGEdiPA4dOOjWR90hZZ7hPH/lKNXb23AdqLrLma9npsUY0hbtq+kRmW
TD4VsBEMvBjgJ7/uYJIXF6PrZ1avgnKyoYvAS9va2QZLHypd4BZWkM69tM04+uMMqQE3zWcBWVFw
vQOiumzfeFNF0f9E/fAm7bSwFfPiI1AMAhqPIz1aU0xyBJ+4Ow48F2+WFu67PYzyKEsnxmuPApdY
FqZ1ZLOH1AGyfCLxrQaDYLCRJ2Gpu/lXosoqajyeHqCXm35jRZm8GUAC7kvoag1BOs+4JNIpUWkg
Y2Py7cE2hl1TzFBgM4l4tdy0IT5wbPVd6xawOxNesiuKrAxIV45hz6X9ExWQfKe8ZNR+61pXsGSC
HBeSLSV0hDL96HExH9qadpCAseuHGjyU55zlxrHtnUzu0pE4FqwrknQMRQmS4L0NdR1Q3RihL7f3
9FqsXWTCOTSPZxTauzMyW+dZPtvU/hT+hi0NPmQsc52mbX8GU+ydNOIPRTnTS/VRiC3jlX9qf+J+
seQkxUL1c2255TnJMWiyE/JnBWEUf6AU6jrDUD2WeVqHkDXt48C1m5Hvk6mdfoKVC8dIo+UEIGBD
0r+plSSv5VjljT/kHa3D0nVQx/VEnWw9RVZGeklw0ryd6VR5HdCI4xyARToCO7EF/vn3Axhvi/89
B1Jv4tg/qjtT0lO/kvF5ysRDqofX0uYHiMRNsHLowttrZuVgW4oyVNM8NNmgu7O2gTGA+Lonj1l6
3yd1cPsDK3e1pSQDEazGCm+HyCPjUcaJxF292+UJNzeehWs9uH74w7GZexWoHL3sAEF1vchw3EYG
ssodYHKq+i/CdPG5G/b/U2gw3MRws7Q5KwqitGN5P2I3v695/MmpWBzItenmlAuQ4kfe7RV4PLPz
u006xIyNDqyt2kV86KlDLAGCOjpQ2H6s+6/dsKXBvTbNiyu522q3SgdLntO5f7HiOOKJBTb8+HR7
Fa1N8uJC3s6cGzPEmKKumIegwPEU2HOFS0dzN9Juq9K68pUlyynzOlESQAzPNQgyLqFPSZY8irH7
U9B5I5KuzMHS0UbByBqEkYacE3dqL7OXZA9aJXJjCa08K5akJpU6AobKnjwDITS6jj+6Xwde7qzB
8utq3MOAb3/1IvnUnCz5PYU2gCuoPX2G93IwmQ/IAXvNCEn/jVTWfwXuf9xQlzweoXvRq4b0Z+sQ
H7Kjeqmj/mG6M495aARuMAY6oPv54uzLYxvJB3KsDsPR2W2l7Nam6vr3D4GFAdHDY40lPUJOITP+
WnwD7LW2zBYbfcRlpe/iQZ5JNrwmcAwITRU/y5HsHJdvnSJrv36x2ZVOIQ8sS3IeQFlo+/hJWu7p
9sSvHFBLVgHYNiCgeBYHDoEEsV2FSJP5aaL83vqmigRq8p+DDrAlvYAMnjAaD/lszXk0wMPSd6ru
NdbJj9s9WZmJJbtATkZTTJ4LXHEaNLODGs/D3DV+O36uCPb/qDUF6xoiXBsmvnUS8BhlRjnKt9qN
N1LXK7O8pBIYAH1NqWD67DbDHSxmdgzX8dtjs/IcXfoXWbnoE5ZN1VkBkiYvTeacYyIDrl+13W2c
SP+kdOHSt5TmmJUD3zizgEuo07yOEP/F4kntO5O68R+TQ4GybePyCdLmUA0YuESeySC7LkcFfs6d
4kFaeXvWHDYudQV4ZF0rbwYTrEoOenCgsTwZhR32RvVuMLKFRlxBwbMlqNijpc7jBJy+sjKrwB6z
EddPVC243xpQW/Y5G+Hhd7V7aok3v1gpA1CxGTKq/K5J24171cr0LOtu13SfU1VaQXbvXciLgNaN
Zz42GlZp6cYnVnbHsvJmGU42zD0cHF35tccrjWTdbmSRcLf8NlcuDUtHKYOAHGiIyYxMCwkDrXYG
nfcV+WT6217E2TlnWSyvKkO1ToCbdP5Sj4W8S96oITcCyFoPFlG2yEGJqjuuz/Ja43ea8lRpthNJ
u+WouxJrl3QOZCeymai+P+uOvhgSVGRDe18x+3Y4GsnzXEIWgpAtvtja1xbXLM8uLTOWII/Ab/5H
l0yRJvzsTlDS6JlA9ib+25if0RHE1l9yOoBSHRq77vpzWVZfHK+/k2r8fTt0rczKksRRmHBRibN8
OFeQuQRUsfpNr85oCnLGtz+wsvmW9AziWUh5uS2NivhdisfUMU9cgvo0FnsNm+jbH1mJ7UsaBrXj
ts8suGbLLLs3NY3mXG4M0Nrvvw7ch6tNAcSQZA1qrDl3Elivc34koJ69IyVd75VyB4CCSPrrdj/W
gvzSlax37Ti1h45CrFA89YJMl5QW7FIDYr2jroQuGvNofmyZoaM0scd9Jts/1mTJnWcRqKUl7QB2
xZAPx6YiVPrOwEQAXX12zG1g322k677zjrZ3YGB8DvvBlvSLsfFMIBmw7+TYhH1c+QMki+vkC1XP
t0dlbY0uHkxGPjfIXjq4eijrCGbE18btf3IHglK321/ZykvCha3i0nBlR6IMBZqwtKHoq5Ki3OVm
I45lGvdBEnuwaJ5UE97+4kqPlgQMs6/SRIiJRIlj3/VueehhwOIlW+/8/4BD/3gOLOkXlUfavhsH
M6rE+Ax+1Cvt1U4Ls4g8GFpHYD+kgZfb+UmmTn9MaFO+186UB2h78A02tbuuMraIYmudve6sDzvI
KPoamcXEjJDA/E3L7GEY4yRQOt8YzJUduuRUdLBYMZDHArBYwGu4fXWk4TM+BkN5iXGZ/9yMLcJA
nediVkNKIBFX+e30CAaAT9vD5xq/hrUPI1QkntazxggBI0p31gydg8qjSPxzaKzc/sTKBWVpNtWX
rWJtgbkvBBTcyt8jPekKbNrPcSkZo//bBQZg6DimHejevXk1ShOdX/Y93xigtSleRACv72170tyJ
mIdKM+d+HFMfFRPfy91wyj85x4sjvYRGnQlpaRbFuWF88ey2ClSv4tOQ2ux4expW9sKSZ5BQOwdD
wlaRZ1xg9hUwdmjpVrn/P+zSP7b9khwQ06msBmkCOaOzLAsyxarnHBJZUeGkGojRypM/64mr2SdW
aRVB4o0O9es2LjL8d6q/1IVL/8QdcUJN0vavWxW4yzYlhOFvd3+tskquE/xhpTfOMJSkY1aEknsA
Y4nUB7Nj8HGO7lvINaDaMB+FLFUoq+ECqNzGM3xl2JdAqSnvYLWWp3EkGu6FhDY8woISfpKrYmPx
rHZtESHGuEglwIJWlHM6vii7VXdW7XoHZ7YbH/ILKiicIQ77tnUBkK+QgifM+XF7XK+B4l8TvxhW
VLGkqGphRUnlwgBMonFI8exvN74yeEviRpWVEEwFOSTiY/UMu7QKr5vqjrnml9vtr4SmJWkDsl6D
QUCnOFfNQ5XTA8DfgRzanQfA1ee+sIivVWuBQp452ZnD+lcD7BVkNd8rswP1D2DpjXH6D6f4r1lY
PKJ0P8RxQymsxaA2PZZGWEn7gKsp6pLHiokHyITQ4TtSN4HVzruZsLAvvs9OCo8z6Uv2HY+8jYTE
2pQtonEOTXOI7jEV1YVZfAOSgO3gCt8GhWelG2imtU8sQrKmBCCC2QQlqikj16iRjaj33NvowErA
X9ppSZHPtGcWi+qm9w3nT1wwP/MeOscBAmSLaLvShSXno8TNviknXkICt1cVaIUoJlgwZpPhVIOY
f3vt/fsjdKmzS2fVGpayNOAPLQtqL653Y9PEIYgYW/bZKwsPqub/G1VtB1Cpq/DKuQJJA1o+qZh/
1rljvdVJbT2BIIuIb/DZgusZM/lvC9VjuGwDilyHeV8jDenpBJUBI0bdJjDY4AT5cH1NkHI8F9KV
GxtkZaMvWTDKrjNm2bOKVDU/MU4CkY5AiKchfu5nBhuU0/8dCAqVkKkarSmKofoa5Vp3B08b5k7W
hb2x7lceC0vc8KwJhWhxMmGs579mbRfhlEoVEVxRhF+P9hQqWrZYtJ2ed5/r1XVpfTg0+ySZzIbW
3dmKXWMHYZ9vGXyH8KzbMo9fm5jF+pHFXHipg144WWc9alu4DzCVdkP4fl9hdzL7XAr2P7zch47E
GfhLZYKwFKfucbKNHeHkk9OyiHhVWQ5QiGwgFEOfPPvFaKTfzjitQHHxHpN+Sydy5aBd8g9Gk7my
lVV2hkvkuWvsVyB0Nq6Ga00vbp/aySdYI1EVzVN/ARYwSrN6426yUutaIqr7vsTNxHNZ1NmK6iDO
mnFntF25g2R2euBNx3ZGD/pJZtLqrzka9caGX/vu4kAsRGbCrKOhUaLnt6mH2XAFQzUOc3m/FNPZ
UP03knPAZ3Bh2dgrKwfHElYN1wTM+dyRM1QpdQjXKmB8gLzxczrho3zAPVO4W0DPlSlbwqyZSoHi
xchGfZk+TInYQWF666a81pHFchhUZZUpRUegIeKmu3LYDW/JLg2tEJLcyW8v85v7+lHdl7vkQT/e
DjT/jgN0ibHWKhaaxKo9k5ldzTjNO4sxtePp1IQJbY3D7c/8e9joUoifZo3VtUhonnFPISeV1tWb
cdWQvN36WicWZ0BWxWQyCDMjuJt/y2ekwrKEnMYmn/cjzGQ+eaxfv/4hlEll6HIA+PVsuoc6eZDp
ozReb3dgbXgWu4YBPdVpT6LuzYv3kmUvTmqEt5teu4wsoqQLa18gv1wzmp0EPDvNjxbtS7y6yo2a
/b9XLV2KoY+iiXt7hu6HYef+MP8Ys8b34u+AzfnM2cplrA3QYmsUxI1jw0wwQLp4yrsKMFlcoG+P
0ErbS7Qxm7QLrWRUKWg7+634Q0Dev93yytgv1dULqtJEjhU595lQF0Ax6gBvdffEE7rlFfHveEuX
COLc7HkHXSketX3JwmYc4O2MxJIVFpUsd1CFyqtA5j+SNt9rycr32x1bmfMlshg6oW1aEHDtR+rY
AZ2L15wT6vcNTE9H8VpXzP5UcKdLaHHq8CEfTRvqJt6bcv6OlQ4l1pktf2Sd+twW8a4L48PG1rYX
Z9oF9rvMh3Gv1RXQkCDV38KEdmsl/Jd3+P8vRdTS/vcjoMoXrrIFsolGUux51SMnC9/gPy6Hit9F
A1h+T9vWGn2BPHFxcDJSHDtzrrLATR2Vwc9dauEzlHNxNnQyAgZWBZ5pW2jLbXc1GJ7fSElLP4NU
RAhStLYCBlrv7Oe1DcslmCBEGWYqqDnpw1HH7I8lCD+VJu7nPjEz757ZIN6ankhC0g/JnvYOvWTp
xPZz6aX7fh4GvxbKfedd7r2a5jx2vjNl9gueC/lecd44oMjK+c6YRHKhbs9S33OqIWzgu30A8iyJ
kj6tfyLrNO7LEkEI6ogiSCHbs4dDQLmneJi/lP0oIGQ9aAjKGHKXeGjcp+nsHhvTdN+45yZInw/k
KS3YdAd/syGCe/gMreVSBGAflz7pIc5Qyj4+GolbwYTLnMBK8mDO0Nr6L+4mzsEGWsKHjUfha6O3
X8eruI1BHHLARWIM85yOoZqvHrrCRcetqboYfZ3sFPiKL0NhOn47mN4zNQDG9IdOu1GX2HSvJBEn
B/pgO8hO27vakVNYm1axx/6s9oUN1WJVyvZdaosdIKmcv7UOWBStxLPQKgB4DnQPFppTe+wnRNOm
EFn55kXacxfNaQ01hN4+d/ZIdyMfi5Oqp2RXj9o5zD1pw0aCHFVCqfQeBDbzybY69ydLeqTee+ni
lVJPJ6cSJR6hyXB281ndcWUm+7lxNZqCP6DrWb9a0vWohjAHggKwdYNGEt4ChRtYmQlpWJ4+GsKg
JwW89h4Mw99J39on5EzJi2l1r0VZ9EeH5PQXAAldFfBajt8oncdgghpd6eNZCTP0IrFZEIMB/7ed
6yaoZjWfCtl2odeUWQjApfuYA+H8InpP3be94DsPOsHfKtus36Ssu3uIzSSXMZv/zpZqAbFW+YPb
uTEGQKV3ndu9ObLJokHTERNSi7NSdXOfmo7cA5HV+EzVXyBIkN5ziRE2i0acYrQIwW5rONSlsEXQ
jF0RNp6j3mNY0Uczy8gBr2gWUp3A2Kh2sr0zc9gaNZ32S6duDw3V7CcFW/4CXzOC7TOLX0bHyhOf
1YgrYtoeGG77u8wkMWhgAKxK7B8nqA3dXFpY9wUeY+ikkHGAFd2EsI91IZOCgsAkunSfDyDgclRu
fW0lkJptzGlvWiI92mnlBRVCis8zIBc9TQPFVRMUk6pC1jqp8GPkP786jVM+lVKqJ+iNpGFTDElo
K0ceHWWSYSdtPgXIu+idXeJBsMfn3HNnQKm3VQScgsQr9VPrMfIIFQP4O3l1E6m2nw8CCqeowOZ/
YlZZkWfncZgwlPfh9pMdHZNTz095F+NchYPXyYZW7T2vqlwEsTL5V0Ey24e/M/LSpojBcKhH7h1V
U1TfTfAvMj/H/DwqLVgVdgOdTL8C0eHBU7V3X1o8+e6YxhclROsidrR4a6QIIbtKFXwv5NxdtATS
D2oYtm+IWd4hBzPsnQwlI6dCCqKSUNz0AYHWjzrFKkxLR0NmOvHOE0StdpynbcgbW/usr9x7sx/7
e4UUzr7Aa+kuNUt27k1XfsGqzr/EjLA3rJ3pGQnfCfHU6CCjzae55T4pte3Pms+HoqXGM0qPzVcg
owmoHVBMEPHQXKDBwIwQ5NA4aHoGxw4T6iFt0HjMRcK6cRBI57Q8wgCTI3E+YG8K+GK/tmWmA7jy
8J1RavW9m1pIJIEBsTMyHie+LDKe7jK7x6kGwWIe9CKjx7Lhle+AaBv0fTsdOWPsQbeyD1XpivsM
KI3jPNo6yEyOtJtHLXFUMyCShOXkYapK9ijg8xC2Wg977GAs0xp7oQGBep+TqT9MuIuDehF3Zgld
RA55UAJV3dJJupCRQt+VTQZBzyw39zmvvHtKJv6shBqB4ZbDnkODzQfdwHyAezpwxC1NfnUz6/f1
INP7BBEnaCzNwtyx66AAEQwugiSOJkY0xOchWL7PruCjgnPcgXD9KmUQQ8X2kQMl8lwVbflCeqCe
ashp7GReF3cyo+IVSqCxL3TSvBZ5AWWQCavnJGtC9sVEyb5h7aPX8SzMLKJPbLbId+TCnWOcu20I
UTQOBRDUCD3UPH0bmbc7L5258J1sKnaZtsgBWRX5VKFmHqlS1+82H8WuZIV7AErUO4wwq8L/pp2f
mrN1quese61ZgaOrqePnsZznnylghQeAptwn1rfzoVQyxz4hHLLdtnUcDOmcUo9myDfX3WVAmvNs
IXh/Y6YxvZZ98xsaH+YpZ073uxsnWQYK6fG7oVPq3uJG92O0msyv2mTwY+gD7qFAM1/GWRcphlgx
qMpNEod5AVE5BHCsol0hYEblD6MFwT3TMb6izpi/DLJOf0CFuAg1wsIDTfr8W985PehHaRVQoilG
knRvdkNBUjAcYMNds8HBEuftpacT+zFoDYsByLyhYFmncPCer5exfmiHl57YQM8KOw8ZMu4HlQDS
1SRU38NpoflDhpz7he25YFKhylyosQNUKs2uLlTZJbXz4RlxW18QellIYm0/i3KuLtDBz46lYfC/
bAZ2IqxlTyN3xKWryj0rNLs+CfOKgD03FvnXsTLsPanq8lQLczwOg6Jn02zSUMEtzEQRCy40mZG2
UZ5CmN6HGjYoFUmbCITz2jvZcxn7ht0OvzKITaOXefUIBvLnRH/pkiHSQdpg7niHyl8GSsiUszqk
EtoizJuajXzVyjt7SeyA14N07BaaMdiHEeiuUMXCudTW9c4zbGPjMf/vbCtdEjygmOFYcgQ0gwyt
5489vTTCuCT5sLdFejKs3kZigm3cy9d6tMgcIHfuIYjihQan3EtfVCc3KTo/K+QpNsQGoHnlfbnk
eCRtzd1saEjUG3MDOqB9TJstpuxa29eX54enS8Wyys3mnESylu+ydRFCGkgw3n7lrTV+/fuHxr2a
UOENkkepk1bh3NhzBAqiOHyqdY/+b+uWKaDAnZfD2WqN78VMf43U20hJrL27F4UqZwLutykd8CEM
kJ9aS5yaprgneffJGV285QygGl1nqjDqNu2DWanJh1TKt9vjsvLjl747cpzrohS4/uEqXO2t3KyO
M53t97F1t0x3Vp7vS9Md0YLIimwNtpgB4Sl7ACB4si64Q3yDod2zbvSf211Z212LrI0rTOhvUgg3
4DEFOSXoLtnQSh56v5q2cJIrn1iSUlhDXMspRzNyJxko81cnFLS9dw14Hbf7sLIJlpQUJyH40R2D
RVuDK1I3XLrC/dwyXfJRxDRmuhbShHT1u4HTqGufOr1V4FmZ4yX/RGaQABEiYZFrZ/ku1jimcqMt
wrgpDtBy6/ymR8bm9hitfeu6lD8EilmURWr3SEIlU1ydpe0dBgt+kG0FYCA0WEA09LaA3Sunw9IA
g8O904v5DJibgueGIzI7KKnT+Hg52/6kk2pHpwkozdjdklNYW2GLzY7bU2Vxx85x1KPk7Sg2+lrJ
9xlAM9+lxUYefiWPt7SHKWKSgQKexJFOnocanOCOhEJ/FYnwoSixa4dv5rhRklubrUV0ZANuc41Z
Ajnb/GXqS98/2mI3Ya4y4+vt9bASwpbEFBu27e7UGeKsiTxVFgxA4RBQD7AdvN3+yp5cElNmN05y
AnnFSNtQICSSvg8T5NFvN74yPEvPC7uqZcYpEnU57pg+deuDy8D3N7NdbylYvCYbUiorg7Qkp1QG
1CfxGjAjOeg/NTVesl4dmwLOQ7f7sTZI1/X8YVNSpaRwJkBTnJbVJ4Gc7X0/IhFxu/WVXbGkprRF
ZYLjiZLlTGHcPInQzL+yKdvVhhXe/sLa+Fz79eH3NxU3bF5BUWXm3oEL73ecixRWNs5GhXRtfBb7
mjOZ27YHOiOendBwkId0aE63f/raElpcbTqzoOagTdwPEqguyL9Z8rckSahT1HU2bgkrcXDJfMBj
CmkEqqFXUkIoIeNm/+ixuDjDB+kB2uV7BquWnREn7sZsrM334ijvlPTYgIdqVNkq7Ke/Vxtgkv3o
PylkR5eEh8ap4IFWo7A6D8gbIEXRNH/s+sftCVn59UvKA6OGBVEJ6OuTQR7tQrwh3VIGxigfkFGx
drc/srKglrQHGC9BzmG0YMsElQND6bcSSiEbEW9lMyzZDshC9V5nJ17USPIlMcjzZBjB4G4gKVbW
69JqgtteBx7hlQ2ZW0FZtYWPe62Htyo51a0lYbsGttjtQVqbicWu9nLLnIcu1mcuj7wxdpb4mZWj
j/TfxkJdG6nFtk6KhMgMzLezROGCu9+pus/demOK1379YmNXhZUhNQUECygCX+oKZGETyWgBFLTP
U5io3R6jtS4sDmhYvysaJ2o+5w0wkZRmT/VsU6QQt+xD11bqYjMLsFk6wRsTou31aSLdb1gCboAY
VkZoSXNAam6owOZDXLKtC+Rxvs5ZfRHEfEFZ7e/t4VlZrUumQ52NmtSKtmcLSuydg8pm09gvonBf
ugTyKqrKt9CCK+O0tJ1Anjk3uSv68zA3qBy09ldKq4035Apymy45DG1OS6gm1Wg8t+agVBoS17XV
7+aUH916PLUTOQBk+QVikt+pWT24Kfs28eKx19aTk1VPfW6+cJO83B7U/94F/6hPsuti/HDckpZA
egZ1K/i1eOCJu7GNHH0+HWzHgEt7JZOHuWySQ2zVzdmwrMovKaMnkrDhh5v0/JmNCrwozcSLBdUX
vzLK7g0kJVTphwoGCxXUS14sCWRLP8zARZOpebDgf3iB1eVvZpEJgPWaDj63uXiAcJVzmSroz7QN
LL+MpCqftDkrvx4g99u1mh5KaB/vMYKTbwxDfBfjNXNGHsS8K5k9nXK8cqDW05h7Uw8sCwhXEihH
FHy014sIab/yW9m4XVhRbR5TZUKf2jI1nPFwGjSl6Z1zQ8B5Ekn/nY7xD0DRegHvEBk1b5L7QvH0
PZ5M9zg6qt5PCcnCykJYzqd+vB+462xEs7UVeP37h1lpGsUbxpHQdqh4YKw5WdaWru5KlGHLQFny
GMQgwFl4dzCsS+4+WVtel/9hdv+1mBZxcpIQby0tW56HyDo0FzB8IbFqX9yjCJJddaQPxSl+gLlp
e4+n2p14GDaiz1qfFpETyuccSAfoYTdeaTY7MYlR+ENrWjtaeNMW735tUhbhMxXgBpI4hbOInn9C
H/pr2aRbMmcr97olWwSFKYcXtkujFuZalzS3DD+erBkSstB3RfKaBOCww8IRHsOvt3f+ypgtGSSs
twaeeoDWmKrQ3yfZplBz5rr3uRq3HoQrIXtpMzET6VSexygQFtR9gxSNfigyGGeaNEmDuG6dQ5yk
5fPnOnQ9mj7smdSNGWQ+iD4r9qdooG9lI43sfU4SiC6pC23ruR3JKxbBVFNAsq+zDmXmIc9P5q8T
2GLh7U6snKNL7wmol6G2eKXzORM78WuW1Ca1nw/FDh4OnwMzwuPmf0cKz1yrqqseCd5eRX2WPXIx
blwp137/IgK4dQ4/zdmAsHNWvSTGfOTmBBPP5jVNPeHfHqO1lbvY7bZ2MhfbvTn3xAznTgNXMKU/
acy+fK795T63yjZPSodH1VD3R5Gp+eI2XhUa1TA93v7ESihZ8hGgdmOkDmQgozyxC2haTr+k5X0u
wbDE3o+xG5s23JYihwP3C5m18q2WKB1PcIDY+PkrM7AE38ukhAnblUbbqzqNxkEypHiLfdzPW8C/
lcixxN7D48IouCAk4iz5Fo/ACICc+xtWC7uq1u+Zsj535/7PcPdD0OiwzbqKtd1Zcuuxhe+4X7Im
AhhpCwG2IoxBl4r/pChq6iazEzkFIEYK8CbIwjhG4M18V4Hk0kLTqo3HSE/lHSVb+PsVjhpsOP93
j2unyOxZFjTCpDxINplvSmVGBJiBeEuY7cKJmvA/bqGm9w4VEwlrvY0hXVvbixCAOqGZFZRJAEmG
MHW/KbW18ddaXmx8CuBEbKD2fB6Q5vCzLH/11JaAycoB/N84flgIxFYW9bK+Pbe6vag5303F2WmG
qCPljswvrH67vfNXFvZSoWS2CyORdgagfCcyAHzG1/RqfZK47d8mFw8CzJ3bH1qJxEudEl3HWnVO
BnHWKgkghzKUvd/wHHy7rTvLShRYMjwtz+PDPJhQ4SiASQRksTwNU4z8EMg4nyuVLNmcaBhUKh07
UW7k/b0pzNwv1GyFVZP9uj1Ma524/v3DvKfJnAEKMgDE1AFD2ckd6j6BWW3ZTKw1f13KH5qHhn0M
N3vZnJu8CZwihyWWCwQiOX7u1y92uQtpLKFK24mIN+ygHgmHu2T+wnJYTtz+wMq2WJIs5Dhpa8pA
qSrxUGji6mS6hgqgXror06n2AbK6KEo2ZnttyS72N1yMvMqtFF50U2eBuwuz+pJKHUCfFYDQzxlW
UrI43rVhUyE8B2Y/vHgbm/hS8GSDy/jv2TaXrIrGAOnPQ9r97KRtFtSWglplhdtiYW8lBP8dAs0l
oUIkSLQ3EwQyZmM42Ww6dLG5vz3Vaz/+GrE+LNVYp7KzZsTt9gphg1UVCDWW/n278X+HPZNfp/xD
4yP86WvSEHmOR3MIqzL+CgGoZ1awGuA/YNcLT2wk4ddGaLGhSanqDAc5KAOlOFnxuC/c/uV2J9ZG
aLGZARcGYrXA0xkavQEQvH0GcTRyuN342ggttnLd1Qkgt3jyT3Xmm8l37/84u7IdOXUt+kVIYMCG
V6AmqucknU5eUIYONmYeDV9/V+Wp49MUuq3zcKRWBIXtvW3vvYZLa8L75EFVs2+tjeP52ku0vZkx
kJan3rVjjzsPA0wVpw6i0gOjQGtjo0tzQE2vf877sQzM4L8T3oJ+Yi15k8QZG+FQBRe6wvXMcKkp
zFcytVFNW3uLFsvD0pittSDgnPmIml0wwXwKLmJBkWW7D32HzhJxcIssXTLYseGODGaPpI3cDh4i
PMu6gz/z7EOZ3NI5I4NfDh10KPy4973vbgE5PIhjM2FtpNaVqND5Isxs27pG8+bMof1U13B8djeu
G2tP1iK7bG1G696A0Sg0KM6pM1pRY6TtxtNX9G0snQhijF07KqagPlrXD7XLxN7xcg+GY4U65Q1A
0tBYnJsHaQPtABZzEnpu6kPIv0ABsS+7LMjsbj5k9VYNfWXF6aQRgJd823Mgrl/IGU36dvDa28kr
+tgSg30uYDr+sQDSiSPS4gRsNiAeAEVBm3V2x18Vs/odLu/8lmZOuZF33t/hLR2PZVXFAofiEh9k
A3pg9UEGgjwZJDzBz36Z31W4o1wPpbWVoqUEZ8GGOWbosA/Td0OS45RvgXXWJkVLA36fg+7W4Mmz
aUILG10ZED/H5JMQW5i4ldSvQyBxBMpRreYNVrnM2qA10wpgI8uG41mqNlLAykzovV2vLNPRGWGB
WLu/uzIPcMkOGkBJexsO9+ZN67nR9Yn4ewn8b53WcrXxcjJosthQMTyXySIORiryQzqp+RV0nF0q
avsM+0IalLSuH23b4Q8JTFkOBfHUMYEQ4VEuZNj4KStrQkd9LoMlJp4n7blm2RnQmjNev5G5V4ZT
F/G24LFoDOpy5DDdl1SRb4PJVKCq5gV9qsgeijwoZvNjJz8d7InuA4W/dG7H0pljOMlXodEnt6lR
P16fsrWPuazLN+cnxeGaDQqDFfdoOgRd1sA+su5/dS7vD/noPZRgGYjP19+1Ek26pLcD/wqgxXMS
d/AscoqdSH6zTAVNSzcuFWvBpB11xCCkCcU7M64BbPfH9pmP09mqBveDz9dOOR7K2MwbqjlmVXlo
S3DNxmdjSj441Voas5TbtZNMIDFTk5NhXehiYwUPiDQf99cnYC0otPAUaZJlrWiXmHrLnZPJYwnr
k+uPXplbHTfZ9NYwuNKDW7J0z3KSUBCpTzV/SeyN0Vl7wWUBv1mo3OtRZnT77qyc9lglkgYkbU/p
xL8NBfSErn/FyjFWR1Byn8DONoU+f8KAA7S+WsYYEAOEA/5z8cqNoVqZBR1J6UrgKPMGqzTLzOeZ
DJ9wdd841byP+oPz6b+DxOy+4LhDm5AGr7+KyniC87EbYk+5QxSEvLbObQ/mnLnkW72rv/ac76R8
HUCZQO7PN+2UxMbcnGYJ3RQBa4OhiajzSQAUU0kTnV6yN5sRNQQRLenv63O1NoxasE8F9FnN3MYw
9uQBHoVPdmJH1x/9t2Hx3kdpgQ6jU1l7oMZCLqUWB4+MfVx1ucp2faOKm7yZsiJYCh+eF+C95G2Y
21n7yVLLfLIUYNUBWyofFxPHsva26yxpOHsVWtyNan5NzdgXuJZysGQz12ofoCDUQztZjml2qIdF
hmWfzx/qX1q6drjoJxdCkcyMraoEUawXwZwPwZBnW8jJlYyrIzNLE5A6NWH7MKtSnfsFjkkgXFQ3
3DD4w/XJWAl8HZxJIF1QdAzzzDE2XntHLsBs53HJNmLmb2/kncnWAZqjQjZRE1PxVEFUyaiFvRfw
e35A9V4c29KqIrNMhmfQeiCMtsg6C0GUavcuWEhHlbl+NLC5eLJax4pMs0fn384XXBj9CXeirDzS
2rVePjYUl7T1JgdCGQqGxxJeJaPw77CkniB+c05nP17Ilt7KSlS5l1l48woTyIaC0gxQ2LQ7li7j
YYm0+7HMp4M8PQM1OE/VTtzATBA1rTvDFsfrQ7P2uy9/f/O7fV+VBenQHyy4ar6TkdZ3jDV0C7mz
tgi1ZJMJdDXkrIpzDki1zKuDbVlniKIdF3/cOImt7D2ulnOIygrPIt0ESYrbgu1tUhzKHp5fPgy0
p439bSVcdVBkt1iLRIuzP6vUgXlz4nQPEGEju2J0t7zbViZCh0Z2TtPAl4L3Z0KS4Qj6BAnGrvE3
inBrH6BFgM1N6jGDjme/P1RQGrOHdGeDN3Z9Ea09XVv8iud8sYkrz6M3pyCYz0kXiUGSOwFVko3K
0so069jIVtpODiJ8j3Mpk3t4YM3PLjBLQ9B4PngVIL3zoGHDWG9808r7dHxBVad5ZUpgzqoelkaM
fK8yvwnl4n9PrO6BpuOv62NnXw6R76RRHWGw9MTmMzVIXE7eE9hSTZBldR66djIF1E1UBJhmGtlZ
c5ei8hVQ5h6kNR+wQTVBPrgRMZR5mAVf9thBu1CAhF2DUTK0MLqrnRHMZlIO+7yVxtFHexjSM+kQ
AcUAs6+BoKrsNirsZGZ/NUC03bnDpuXRygjqDgQuqzxjmrMkdtwsBHDSisBHuDVn9ooeDwmL0vty
fQjXzlK6dHeF4otvL914btWigGGFWaVRLc+iap7SgZIddZZv9eQ/FoUNPSxym+DIEcAz78f1968t
fy0Dgdifl5R70H6ps6iHwEXudLtJbTUO1zKDdr8pSalaIuz+nKT5ky3a76LflEhce7Z2s3Gp79jE
QtZpPedgz/WtBVbyRtJcyf06BHWircmMMod0Pm59Zfdp8NHwnEFipn10feBXju06ArUjyjfdGWm5
A2d+t2TLc2Ha9y2v9xzqPsJPz2lVPBRGuVG0XfsiLYu6vPEE9OD78+wB6TJaC/vsQVsBRrbGNwuS
Hbvrn7WynnRE6gil3sUyjO485NFEsjCDbjSptizsVqZcB5hW7WiIgabQjPdeBFjey1bndu3Bl7+/
OUo0ZIIANRPYwRr7W83n56auD9dHZCWV6BjJei4TKO63l+0r28Mw8G6o/XuLTySAdE4WJcO0cRxa
m2EtlCGSKNhMaqyo9rJBlhFNfwv3aWnyD75AC2ajM7x6qPlwJvOCshGuQMlDCqnxof10faj+7hvv
7Cd/95k300DgKqnsi0eucRz3c5gczB0Pi50NnYJoul3OEJgOb6ab+q6/y4/lI/kq79N9vrFrrsBc
LB03Oaa8r2z/8naIFOUBlH3ktDPUrtpTL3DrgP2+/pkrMaKjJY3Zo65H8R7Hv2sGTBOwO9H1R6+s
Yx0k2aeMLk5nXA57eVQ5xi7r5QcfrR2UDJfZzZjhVy+G+ZxkY1CxdiM3rTVmdBAh5KuGgtA8Oc0W
fEinDOT2IIdjexX4AC2fC/CGbiuh6AlqK20IDuqyJ0gGL1MyJuMOeIXxqzCH5QtgKmTjc1fClmjR
NJW15RlpPcbVKOegJ34En9m7xpbPXYUOfFa4yUaCWLuM/nX1eLPqZTMkAKi1ySlzOmCFoPbxZKua
QALPhahHAj/Wx9RunJfSzf+g1LPvFhoO8/Jg4/5wtBKIlWIAxq+jIuVn6HebARKByUOgz5MgoVby
5fraWtmxdBFTqxEj1HtEH3v9Mt31ZcYf2ok7IayE+U3BxvRkO7KDJV6jsofEcbbQVCszoaOppgEa
NN1sDnFfeJB5qryd38wQIsnRSrBhUecNH2to6+rRGM2FsQQvyqEOJxfoXjt3TJCANvAE3iIfr33N
ZXTfTPacc2ZD96eNJ1YBwFDB3HmG65qjyp2yXRMOb3yjELT2Ju/fNzWJX/BFVV08Wo65E17xjRfd
U+/3Ty2Q7JFY3H4jc67VznQMpzX6vIKXQ3pOEhd2renSdHw3udn8p2oIOE0zzdrfiwO+885Oa/lQ
DI71Y1ac3YOB0mC3ohMHL9PMRsBEJqjRgCw939dpMZ6WMRvTYEnhl+55jfNroGz55cGIrYwyiR0V
nBF7g9S8kjx1OF1dm3RwaquNPSGruy6f3X2bGVsawGvbiw6iG+BLDTM51sT9nAko/XjLABJID8yE
4SUQ7eoc23jI5AitrHrx2b6zewHHo6Zs/1wP4JUDgo6D7Qy3nMF9H+IlT8xPVSHsSLLWuPNAEzoW
AzQVrr9nZX/TcbAiqy0+4jobE9cwPtOxbkLczJwAvTljIxetTJUOhLV5SgdIarcx8I/8h1tIuFII
AIGuf8Da0+1/I0fBiB1LAZReqG7RfU9K/85OG2cjzaxNg7azFO2c+zJJGkii1PzQoPrwCXpX0Oog
SgaFrcZvH/oKHVJZtMDy4cjWxHZqtKAvQZ6tS8lGhXZliHQwJXMB2cvHPj178CEvEhkx4/X6z7b+
XrLfOQWal3X1JkWmNSdT5uLZ5+9G8OIGblAEv1nkhVPoBre30XcR7Jvg9uV8jm73+O/+dNqf9rdR
dHv7+f4J9KDg9BT8OhxeD0+vp9cxeO13Nw+H0yk4nD6fgtPrjReEu0Me7O7ieLfbfTke8b9v8afw
GB/u4hDPiaLzMcS/2YVxeDzfRvv9S/R4+WdhGL1E0TF6OfJgi0GxmhguY/zmexn0dW01Ie+g8dt/
F67vPCb1BGSbB9rZMJf03hK1tzNYDvG6rGjC1rSbz9dHe20etaVuz2nCRWMyUAXZgaZdKGexsUTW
TnU63nOeFpd3GWWnOfUhx2kEfW4czfGnpGBZLM3RMZ4mMT40uCbi5YSJL6ZLdxbdcnhayUP/0dku
F2ecZphqmLPpnJQxWy+1ZUBVkSfy18eGT6tBmLhvwVWdsZPZwQuHPLtyK4n+FdL5bxQgPP9dFYYp
0oa0ThvDALGGjJv8Ln1UKyHlas9wisws63VQDk+PhiOrSI61+Xlw5vxzlQj6RzE2HlhZwT5TZEAZ
onGaZCEEDK1IuctOQMQFp8XpOCnHfqyrTN40ptH+aMcFnj7zUi3iojLGSeAw+CKEzkDwiX4mgsnv
psMCT7CwYpA1zEUH0Q+uJnFPe7BP3QVSQ8vIwUvAgkoOVWH4r361JGGeORO2+NKSDjTXemiswu5e
Ql8SHTfPL/3DDAPDGSZwQ1KGC3EonKAm+IyGzJnQ0AdWcgdoNf5FRslwT5IObZvZXna0SOkdup3j
Z7TX7AiOfgluVEUb2pWbv7TjVN7Tjo6hozy+67qlm4LRMNMvRZKhQmH3dqQUHDayrm9vqMG2IIvv
xxXsCv+dPdg15VZnmS1UXdGMC3wzd3ZwzpLexh678nwduyuE4oTX2UUnrhUPSZbKUJTNVn/s/S3K
9C9HyjcZiUI6jU+YQKCCn5T3tCxL6Bmxk21Z561UPU0dwuvCMivzxto9Kb+5GybjwNL81FU+MBA+
/KXK0KjaqKjsh7SFyi6R4GYVyUYZY23o9O0FQAjIPaHIhspMkLT3Xfp8PRm8f+A2dT+V2bQmpyB1
G8va6A6Z7c9H2Kk094z15G5szDzuE9ffXX/Z2hRpibuw0RqFCUsR1/ANOc9V1t9W6dCdzZSiGd+M
7cfQaqZeoOatbbsdH+GlXZuvdVFFDsztAzAbNlbyyofod3+moLCZoZgLZh/dVYVtRzSHG2fL7mjf
bPngrrzE185ckA9lChcHdqqBKB1/Lh0LuuGu+nl9LlZ4WaYOUFZCjlVPGxm7/mA6QQJYz3S0Gl44
wZJhBwrbvoegqaJ2bwUQWHftIBMpjDZJPziHUshNuNLaGtQ2pLSfRrvsaB5no1ftwXoXP9Uw2lZo
U9Xu0mWEoJLVT4frH/7+DmvqgGZ38ereZ8gTZunFtK9vTG4/GszduJCt6BuYOpB5nKW5lHXPLurS
MzYEUk/AVXDVfsWZSd24qSAnm5L+ySpUC1s/BTXNtHDmE/SrewlqSTJFRamMyKkM+1k5oBalZZFu
/LyVRfUfHPRlp+WlU8d+0rDjkiRWzPm43NaQLiXB0vnJBlxhZVJ1qfxU5WluUzePFYRmK4BRcYk0
lIRQOGUysjiOifUEKejrk7qSH3WUtDLHwhU5beNylgBpWlV3GFjFNrLve0uG+ZD+/Xdrmc0F3zA5
OQ67KQ+KLvuSqOnXnOev//+vvzxfy4titnIHCvE50gk5wOvggTrJRpnyvYG5PFpLIpaX5sbAVRoX
ypO3OMMsBz9pt6R/1gZGq663HvwCHLdKY5One2f5jNPM/sJR+9iwaHmh7Zkcs6mEeLD8bkKJOTG7
jz1Zpx87BmTxqcKTWwnjAQFfhc1CwnsBhgHX2cd1RtOy85s0ZmjA+qwP4Qq/Z3P9UG5J5q0Mul64
SsdKLJkq0tiDoIhLvozDEhhSbgzNe3F7+f2X73pzjCIW6+p0GDNInqJMFTaTKacgdTNyM4lePvXz
guHyuDluVPxWFqheeCkT8KKsZOTxzNR4u6QjgLbS2tpD18ZKi9y6qyvaZ14K6RMLzRAqHuAnXYSs
8jdSw9rP10KXyNLLRWOLuEzFjdOUB5QvNpCkazOhha6yBFAGfSPiCaAXt3T2KC+AkOZGHbN2ZNjI
02sfoIUwY7jDopgrILyxkE/NnLt94IjFPF2P4bVw0GLYE9TIXbII4ACsP3SxDnki20DAJBSLqv0I
mAeLVq+CLrJThLNZwO4ZstntV4/9uf7zLxdX/UJ7ebD3bzSkVlYVUL8WcTGB8SbNb14HT9CsOrtt
DteK5bXA+UzIx+tvW5lxvfrVWsxsoE2PZJ3Zz5Ax6ODGkQKjON22Hqrfi79sKZeuTIteCjNscA7H
EQPG1FfeyZjZn8mUQHV66653GaD3Bu4SkG/SSGqScbAzIiAfO/xm9XADRF3gjq4b2LwkQa76o+Gz
rTboSpjrrm8Zy6SVUdhflNlw6/blBBIPvZ0aoPavz8zaC7Qw5xZqqdZkchyb9mKeged5msetVsTa
w7VAHxb/YmLcGidVfpvbAfToB19sDc1KfP+noNTLWpIBv1wK826Qwykfuo2i8Noca7Fdz7A0mabG
OFkZQAG2b/PYkbBbdxgQITPv3VvGK/EI7Yctuvf7y5bp9aXSlXSsPGGcwG0RUdNDf9NjgLiQTKmo
7WCs+5HpRuD/u3rBIZ97mvkpKhV8DixFxF2p6LKvClluvOL9eWF6uQIINOiDUZ/D7WSCmUPepyH6
xh/KukwvVYyOlMxglUD5o/k85+UYpZ137C+qSr1dbmSrtS/QQhxsadZn2cyh+1gG3eiG7iYk4P2V
xfSqxFL6ieIOFTHMLaOlRPotphBWNHuvnm+lZ36BHc8Hbg6YBV+L7Nb3EyexsYHb3A3lUP6mfN7Y
PNYGSIvrrJ2sKhkcEXNpPLR+HVE0f64v0LVA0HZtAM2HEX67IoYO4InyV1XSferNAZ23hGHe34uY
rwX3YMO6vCY4fdg2HFPkvWURUHM/CfIT2gHR9a9YGSD9Kg5T3qKsTYx940Ixu/6RfXQB6ZdwTyWd
yJIECYnQm7xdyoAM6pvZsR+OJx4WapylWzxd/4r30zf7z5XaA17cl8iwTrKbFxedpXuYLG8sz78X
tf9upEy/R1eek43Loux4ymczD83E8YLKNbtzyS3jd1bRAU44Qt0kM8QperNwURW3pwvWdP7eefUE
2rklz7kHh7Sp88y7vlisaBDWV1TXhz2voFgk267aE7Mx7uDHKnfXR2Vlheo3cgGfZddlNDlhls2z
Wury0ac8fZ0GqJbnzWhvpLr3T2gw6/o3Vc8+cPSDk+MqZ+XfROHl4UjsR3NuH0yS/ZDF8lChcHtJ
sB+ooCBh6LzkKceJtrpYy7kU9ROGdfs9M+5EzjeCYm05aVnDEZJ7psuSE7Oz70Vu/+4adZ7G7tP1
eVl7vJY58m6cZ+BcEpgxqiMVwxQuvIyZVz5ff/5K6tbtWORkCWoB+nBiWXlwZ9iKcbP/ySwnFlUN
P6h6PCzJ1litJBCdlVzUVQo1ysk4CcNEc9M3PsG3a6v8sDJSOjXXkVC16605OS3kWak0yC0wo8yN
pLH2yy9p98352M8W6TdAnZ6WsjVRBezH7N6eLbG/Pgtrv/0SlW8e3xIrh+zUwmNCI7tQe6u2wozS
jTvjSmyzy1vfPL130g5dJ+z8dXMagXjvigpC+rikIgyv//53q9OIMp2Daw1OS1MLH5DLrNo7qiFP
acabu2ZGScWWKRROC8B1c5MJwMlq8QmaMDP6bvWWQ87aCGrnArrUqT93lXHqSgLxuAuUEAg6P2eR
1Vjz8fpnrr1Ei/Uqd8xuJJA29V3Mj8x3RZ6FZTdvjOLaItNinQ0y75uKJKcafoU0h5AiMT5452ZM
OyCIkcBlbTCAf5xPcKaA39KWVvbKz9Y5uktv17V12Tp6CoeixE9QcKroliXz3zrZOzvqf5xNDIbr
XC3tuHGG7iEppX0su9bct6Nt3MMLKburlGOEPUyxIt9Dnbfh9BVNEpdHyDZeqAiEA8yiIiePZews
4duXY2VwurHBrCwKndpmeOVULKRMTmX65OafiXVjbQXu2qMvf38TuLkzLoVj1smJwN0sC6kB1lbq
5mAOZ0z4P64v6pXpcy9/f/OSxp/KgqUoCk/OBLy1v/Bf3sKtL9efvpJ7XC0u+w7WpyUk7U9zAbfK
xiju63wE3iYZXn04zl1/ycon6PxqkMN4nhKsQErEjUynXS3qjZhcmQKdVd3XTt8gtyVg4N6Vbr0z
mxlLbYsZtjI6OrHaM2ojYRN2X6W8kOULGp8+5JyXXTE8Xx+atd+vzW5vmjj8dJffX1X7pBJZhBb4
Z0O2aXD9BSsHCKpNcGaiQAQtKBHnrJZdZFIrezS8NoPMptG8pPMAHAdsdobnRdhbfYyVYdM5jb3n
wUyFOgZkpo1z3YrHcmoP0Jv9SUzr9fpnrYybLm5CMkKoCajxqWgM+GOYvw1iPs49JHSuP39lyeqS
Jl5dpIpxVsdG13pRXVonk5dbkpYrh2ydj+kPxVDx0i3jImGgfKKg9J0Wg7/r4HUYCeIA0tLAviIv
Tehy8KzcWs5ra0HbHwuRqFw6uEEXw81Y7CkBGEqi/v0LOuphl29tOCtzo9PPqwaFEZWiSM2aKVi4
HbkNZNStrRLcu6AyHGZ09rmC3n09KPtyR2lhGqOGkwf9gwqXEpZH8CNLo5lAXzeBwc+T3aYWTm3u
EPlW60fOJJubqqDevdfjLH19rawt98s0v8nQUgI9NEDkIKbD2B0c2/e+9M6SsaB0Z3RHlITxz/U3
rVQRdM46h1vcUJgobTK41Er5KsDRprZAJfgm85ro+ktWpk93FAI0wfDkUOGYU2VR65UBWvxBVb5c
f/pKYOlE4QYeaKTnSRHbQGPc9gl3o9bt8v31p69FlnYPEBVgRcIgZezwuqwCJq3qyaCg19iLcVHt
b39NS9lEJCH1V9LN6UZbeGVedF+VvgXkI8s7GjMHSoGwHO4PYMq0T/CdpgdaTygsAeX2seWmU4mt
Ec5kDbVojDNT3ECNQA5NYDbyhtONc/TaHF3+/mZBZ3ViwN02m8+tsZS3wySmQPQL32jErYSLjiaC
BCeRDEbyZ1kcTDYfpuQVdLXQTbbEntd+vpbmINshKwrv4XPR1vshYfspoZ+ur6+1R2tXgA6197bM
oQzWTeYjqO4PGYhKG1vO2rhoNwAUr5Xn+BZ+9vRFIOeb7DANKGNvKaesxLVOaLXgaKyqnJVnBdYH
gJEJM8LR+P2hgdG5rJ4tYbPaGixuhf0Iy9p76g0bMb0y5rp9CgZ4kqQgJFZGkQV+4zdQGWIbwfQu
8hqbic5WrWvpQ1oD/HWVD9OtzEUdppx8T2ucl4A69LozMLjDzcANGeSwTj5AsXNLp2VlxnUuq6xm
E9bDkMtWM1WBa/vf/Izv6KL2ntlvSe6uveQyrG+CGRDepB96WKzZbvETDspfOzgU+1BTsvv+68cm
3/73FdQirVguJpHQmRiC1JIHN5s+FnG2Fsy+bKdxonVzRnptD2rhU+Tl7CM2T5fZ1+KZer1y0R02
40GyO5N7QBkbsTmyw/WBWQs5LaRBZG3dwu/FuUidEMw5IJzlTZaNH8vTOlt1cmH8Y+aWiv3K+FY1
2Ndq/uf6L1/ZSHWCqnQpnJC4O6F3zmnIaPpnAcMryOfmyUtdBTYPpHaLyYgMbmy08FZOpzpxNSkX
5SFrw0LCoiEFd7DvHtLTMrBwWQ5evkVP/3vzeadgQS6B8iYg5ovX6ww2Ia4NrKW7pIJ3+Jj4MqyT
ZbpHVR08kwpN9W60e8jJ+Q2uLri/pKoujoulvJt8GtTnJS+HgI12cR7pwjCxXn4ck1L9qBdzAc7b
sE7dMFLoEZtK7ix46MW+kKII7KJNn1Pm8hAYdfOoLmaKWHVwIXWosetti0ZwBGcnp+T9USTCPdQM
ppFu+QuWTmrv5l76YPe5+csa8yfwLGsjtJzF39vGVL8MfBBHANnr0Gz8uQqW1nDnyGozkP2ssjtS
x7H31ZQvh9ozocs4WPONDZ/sKK1JF2WF0e5rXgyPqeqXh3JoHQrWkGXs7H7qbw2ztm8TtEx219fY
SnSYWtogvPVqxsQUN91rm78w8x70go28vvZsLW0kyeCl1JnKM7xJAObqhMCBDwpe8HEeG7GxYteC
5PLyNyupKhifGw/xZw72HqQKESS++kqU6QalSH7kLrQ0imXe0XHZ8n9YyeY6dlKg8mPD1204V0Yy
BhOZROhZUHiu8tKFZv6Wq9Nfocn3gkSbG/jP5z4RPT8XIGSeG8vxXbB8F3JDpzTdu8tEo6yH48Aw
OJ4EdVWmO7jBkf1skzHsvVp9Ac2VYkOA8nfjL9PDNBr0qwUQbhVOjce/24k3PCydgq+vcBLyAydy
8WkGltaMUteoo1lIG7cOr49qzq2ozcvyoax6aycreP7hkoUulGj69GvD4Xbh93a372B/EEBfmZ5M
6luRXJoKt+nB2AtZO8+SUvl7tKty59EJacUB1sGIQIcr7vK+9x54uXSRnWTTLrey6ThWzbLPpFNH
OcQTQUK3/H2x5CTKmTHeZiN3UEbPm32p1LcOmJDQyYl/y5inYm/w+AHePs4JwuFlVKCAByXcSt0P
0LwMGGgV4ZwvGYzR7PETVI0ElPmmPMLE/prSpNoPvvgY0IbpcJWqyhdJvVLFUJOMsvTG74bQz7Ya
ziuLUZe+78tW+ZaXNWfCCnnXcNuDsYLcK6sWZ4+X48aF4f0DINVhKsKWKq+dtDpb/i+f73HT/dCJ
m+q4lLzKRpIVcP5RA3Q5KsST8gJbQft0+hgYieq4lK5JvL6eYCVmchXkXR/ztgimaUtCZiXN6Xjk
3MP6Bf0MGch3X3wxP46u/XVM2y3lsJUZ1nUJGkCSJFwS+ZmWbQSSBmzDFDYVqDlP1u76LrCWRLUz
klcNdpqnbDjXONoJSC7d+rbzx5HeczOXt1XbkiCzeBNZuSAbr3x/QTEdr9xd7JISkoszcbu7xZOP
c15F179m7dGXw82bLUEpmZSp7KczpRNcCB8HnCY+9mSttDG7iUTdqhDnyZ8eqfLRCabTxxDcTIcp
cyOzVN1Bhc6dzzgegGq1JZu8skJ1QHJvcgIFRcLPoEE9SiGObpveGF31eH1U1h5/mYc3422ajuRN
gwUKYvv3yc6joYHMNaucD9bPdeOj3uAEnsL+eIZcC9wpCzipeUMwG/6NAJtQCfhlqN7fmoe1z9GO
Lebck67LoP9A3PrrkqbY5smx4eRjFwZdv4MYZmemY8vPxmQN+2JoAaKqm+5jfey/V+w3c2FYaIun
hYu5KL45wgjtGWT2xY+4fP7QZOu4ZFEDUNbC3+hctb8s7uwM89ZV00ZSsN8VYcFlUEcnc1n1LjxL
kth0jAInALB3jtId4C6pOG3vlGc3f3KIgJunaUG9N4CgvhsnqmlbyAWaxqM9zerFrcyCnfrUqT9B
EV28zIM3fZ8qxzx7kJX/UjoZfcmatIjKHiTZEGJTJSCRAOUdqN2Sm3Tp1UMJHNKDavw65qZNn2ts
gPtO2jj3Ayu971AzDcexoz9Tq/O+eSkE6odS+HmIiwJ7UqYJ/apiSODzB1FDEThFVd0p3mcRsbLs
KFoQ+HzOjb3jEnkWlsi+AVMO1nXK2x214QQeZHM33oBYnB+TqkpQqEvm42Rhs8SVr+E3mZr8JwiG
gdXgs/owdxPZ+Z1j/JEjRGCCCTIav7KZNPfcy400aMHkPyjmdoeZFuWpXcxul08N+6kWP7nPa8/d
1+7giYDDCeM8QroWyhQTHCCqCfRjJgoopEBdsnhkntHsE5mkX+BWXoBHAcz7/ZIIe0fNxv1T+BX6
DFPpPCrl4/Pp/6j7rua4dXTbv3Jqv9MHIEAAvHVmHshmZ2VZDi8s2ZaZwQDmX38XZc8Zq7elvnvX
fZmaGddIrWZE+MIKOnY9iZR1JZqsXVMnK/dTX0I+Ejo2XwH1Mne070Kgu+CU8ZlPNgtqM4jpmHdU
6SMJ6+ZaVcmlw8MGnQNImKlRlEc758JDvaBBi5unq6Kt2VoKq7jA7/QK3rrcFzCBClRLLT+Notyv
a7v1FRo+RyDFwNyeK6l9IRvpj42Zg6yj5oEJ4rxv087Zzk08rXQPY5Ok6aCSyEKSoBIIX0KAXAe/
cSjeZBwpD0BLsZss5sB9A2jzGBaAkGFO52NZV+E9H6ZwW1X1vFeYjNvGjBPYcCLZgArNViqtwLLt
K/rFcUZ4p0aK+41ruXdzPblriFWPV2XM7C/Aoaiv7pwMD7LE8LBgUfvVkhHxJ1QRJx+JgPKr2Z6+
gb3uh5Zpfdd29BzUCXePPRyJnbHd2fEMWc3BvSsm7Q2z+iyrKPEhfayDJgNUoxHOwcnrWzviel2V
rAyMqHrIScN7m3WJCWSR0scW6VsQF3n/fpC1uuhJhIcKm/Ht2Cm5T2u479ZFLwOZ1EBmOOWwjWXX
wB2mKwwQD322ybM5v4DDAluHYAGsozCq7lMX15zkqQZyixniNxYQAhN6TJeJBRaTW/PsStMKabKo
2BVTEJtCcjx4hXCtfg1KL1nxwpLfOlTkIQxvIIBZxNAPr/k07O1qmh+iHq+JAJpy7cDqY0v7JDyk
aCb7Fg/l5UylvOUzGHaGlWTbiCxEfTMBTjoZjLsKqdttncTt1tMM11bd4AlWpMpXc9XnKyGNwTAg
Yp1VBXBPrgAcwa8M4O5KlU0wF1Be3AM8yNmmYpG9cjM7g+EMvhobiA9ZCoM6yXTog4Car0nC7I0c
W+jGAfkKQ1LWPyYyLbOVZnP+2URpcRCZLm9hvmk2NSnjD2Jyqy+Y1qXvNlHtu9xA5WWKZI1CAjjQ
Yg0lZbgaTXCF9onFy6u8zhMwuegYRl45oNqdVng2vukSMvuCaln4RZ3pmx64tzwQTgYfNdcWdAW8
1fiQO31x0UN53PEaRqZbZYzYpKm27qAXYAMPZxPiAJpFYUnjONx8yuMm/GyN+bgPK2gS+Rmr56uh
iRV4UXRyrzE14O/DoYqIlYbn6Q79RLV15g49j7GaGgibw/UFSTbIFpfDgPUJdLFZbnNZJN1VRebO
06HJaGAsnTzGC+68nhVDrD9bPQV5pq/KFcxFC420iNqV39Vyupl0D4CdHmW+mAkk+vvf2x9PQkTW
obdr6nKE3BO7CqMEcYpOPo0ir87EoMuBflMVOOW5FKoKE+Pm9WHumqPbQCrE7T5bYXFHEXlh3p5j
zb0SRZ/Kv0DmpDMtR2Fl7JMb3sp1lDXn2iyvlBlPyS2oPZA6VSgzpiJR6zplx96CckcjRIzyjdlZ
s3PFw+Fv4VPEKXWAtqjVlCMM++rsDgDqwLaucudco+v32Zlwlyjyl4ALaGO26OSVBwJNtO8K4d2+
5XYN6/QWPMzOOifh+vuoFKKqL88TpR2EDYocCXgEzCZUxLrsc1f0939n1IpTyoBQtIiiaNZwO3KC
ejDDmjaN9GYbemBvn+EVxIA45f63su+rNoPrUzL24T62mwIF5rh6GNyZeAnWn+Ng9GFqUZOB5MpR
5yzaVnPfBkU2RFcZFFEudZecyxFfe20nTQe8JtANoqE4xLV1VUvsdnSGsZRq31uOdf32LdvP6up/
nqvilHFgNaaGJAGFAyk2wLupG+TF0NZh47cDinVz0Q89usYoqMV510w+QGDup3oM7TuWSdfxiNN3
j60ohfYyMenLRiOHi5QpbnmMrGtFs4k9Fq5SBSY+CudeUzUcBlaTLH1VpTOA8gaGjqGNhJVx9T4X
Uxf63NXOLiLcfKhgDtiugKOvOJDGRRV649ASBBOOawLUZDpIPrFQX3cWHW8c6iZ+DF6o5dk5jVap
GceP8MFUJLCaQn2AdtIUVL0IA8JGy6PoRD5CuEt9pjOgrxurzpsHxVQ5+VS2011VOu1qgtYfyooQ
ktZ9KremSvhF3+f6kOmouupyQCussagd37a7dFylXQvhDrSfak83totLL8liSNs11oeYzFbqVdpq
N8Ypcz/hEfR4SpHHGYRudHhDLCfEIxfte1pM9N6q1eARu0IKodLrVlZ8a5PO9fNS2d8Y9HKida2T
YS3Bsr0bOYEOXkqaLZSwETkl836AhsNFkavYo2jt7VEgdXdQhkQtA7w3TyER80hb9eukViNq37O0
V3OXFtcNpKxXpQIyJbQSa1PAysBTmWNdtE5TrxoylJ+yfo7X85Q0VxMr4nUnqV5nxnrM6rhcx4KF
jhf38KyCz3AN1R9pG98FYhAqnW6UeiCBs2trxlzuElZ9zGijAMClibymcAYExawZ1VXX2DAjqWIr
upziwZZ+SSs8OARxcJBp60sbUT2QiKM+mrjW0DniWKD93pR5DF0YOA/PVmHvnDDC+pZNroy+lYlx
9sYGwhysphrV8FR23K9dHX6chtTy4KfGfa547VsgfcDrwaXIUtyIXJKRuzj/MG2hMN7e28Ydtlls
y8CGEOe+cUt6sOeJr9siM4c4KfM7AiHDNdTykh1GFfcttzTbmNW5H4c8vZLDGPli7CHkpafOg0hX
BYnySl5wbtubqrRaf0osfjUKFer1hL8+tHY0+zZcRC+GiiGO0SPfioE0fu9m6UfgwamP4KkK2lHH
HoTv2Y3G+wWB1r6qBwxTr50MGJo5qQTs8hJzjMcwCxrR8K9F1fOLgnQEqh+opWWmEZ+Y46TbqSnT
RbKCTp5qxvbSNrF16U5QSlrLsEi+pDHABxlizwdLDt95OWSbCo7Wvmh66dt8oGsdjtVF0nbjw6Tc
/KqkSEH8aJjLOwvOFGh4wX4QOo4o22+dUPUgdACc51WsVE5glKq2paLtOp9YuyJTjZU4z8P3XRr2
EM3J7QHNN4tiIXFp9Y26UP/0K5dnW0hC1mzVIVO7L3WJNksK5Zva425a3iPynBv4k/dgLAy07Y85
maePkUvws8s59alyk0urcPBzDj0tGKraKcLEPhwmiFoZV2NpjHK0L+DrRb+8vQy/stSfMiqUk0EM
M0WLy1ouEx0bFsISfIA/TnkmwHjtDCcFx2TGeAxhWLSv59ZBklkT3y76fe+O71U0nusj/D4gE6fU
MnRxGtPUCPzyYrh12hk2Bu3t24/ouXX1m43qlFwW573rtB3K++KmOSZb4wl/bbwddLE/gdtUr9jN
vJd7a6ODu3i/XXRZP4xncFuv3dZJwKxrwHnKXuiDaOGaDh4kPxfBvhIynfLMprQx4Iug8TK15C5u
w5s+Zhd5Ib6//dB+H8SKUzoY5rW9FGWqA0zMN6LL/ZDS27RqgyZnXtEMn1xyTpvwtWe0/P6XIBNb
kIsQFs8IVHqzmpo5Wlk5V+u3b+T3GYU4pX9NoU2kG5IK/Lt8TylbEZfdtPa0mcsvdXGu5//a4zop
q+YQp6MwPRsAzeO7ihfaQ53tQ2PDyj4dbjOmr6PcnPNEe+3Vn4R3GZI9bO1zfFDYND/B1Nf+EDVl
vqoNtta3n9pr93PSM9GDiF0g3fUBa9etcslFa7kftN1uiiYDw7S+E9E57frX1peTKQLVr6JKonza
u8jAJokArYqCsfuaNOfE2F47w/L7XwYYNc5M+BCOeyCt92NUbOMx3xorvaW5Xr39vF4ZZacMK0py
l/WDkx6qDNqgdr6yh32MjvbMKshpPrx9kueWxm8WslOSVUoLi9VFQg7NR/axvpzvs/2Qol/tdR/H
R3O1dz8hQCaf3z7b79tmQp406BsXchANXBsOZl5UFd2m1JYHt1y1nrJI72kW1cGQAinq5WlvQb/e
SpozsIdXVgR5MpuqNLWx19YSEYTeJ4JtnSz9+vZdvTJ3npUwfx0LEYMdrTuIfRJ/ZO4yTT8g/vL+
3sFPZg0K0myou1nsbT3dJ5N+mjqaeVH998ShxCnRqun7sLH7TO4Nl+2GKia2Q83KM13wV8bwKc9q
YLBztWJgyTIpqg0YHNl17FgoSpVzdehAuX8qEnmu0PPK6Dpl7GgERh06gmIvihCO6l+n0iBNmuC2
EfssMd5o1X4PT7m3X8wrA+qUxBOJMVblgMZRAii9h0p1/MmGUt/j20d/ZX05JfGUbtGmccrHfcy/
TXSGsna7VB49tzzHKn/t+pff/zJqs0QNbqVHZD0q+15w9sjHc/Zgr72Ik2kOTSrUKkmN9mmd+ny2
D6iH33TujOZNdg9Ey0r2oTeoc9Jprz2rk6ndSlUj8yLjvgNiSeZQ7Ua7xIUTBojI67dfx2sP62R7
HCboaiN4n/aCCET4SbJCs+mcO8wrPTxxyg2ZVME6J4JzeM95F4Tz5Pimb8yqjkd+CXM7szI1XKfC
MdWfIURLspVClsI8x1jxpYYE6bbQvZMjf4qaD+0Y8l0YlvpgUpN+7JxBf7Ny9fc4RuLUF09YgyLS
0PwwuyQB4GgMrNxtzzzmV5aLU9ogQZ0z7m1LHxZieoROBnR4vSaO/bGku7I6R7h4JRI55Q/2cRim
kJTvYMBH18LRG5RW/bGLLlWc7jnpH4gDLdK/NXJOaWWOzlqCqk56MM7Hmh0mEDzePvAru84pmazq
oTA7yaVI26c7XdbvR9vd9ir+9vbhXxnxp1yymVAxpmOCXnHCAYFT9zYx398+9CvwdXFKJVOONKqY
hNrbS98qAh7Uh1BEHmgrMVvUdpItyBydNxaob3I9hUGVjc727ZO/slicWnQSVqi+GXHgAlJOno7h
kwH893VKJ+IV6Xwm0HlthC2//2VxbWjZN4lTVIcStQc9lpAn6ndQEQty4GO1KvbJeAa/8NowOAl1
0dkIaTIjEZ17B451tzWf13l89/bDeu3gy0P85TZUx+aCpQrzMcs6P6yhrAZS/u00/6TF/ffX8f9E
T+X1j0DT/PN/8PPXEh2oBJ5EJz/+874s8N//Wb7zv3/z8hv/3DyVl4/Fkzn9oxffwXF/nnf12D6+
+CHQbdJON91TM90+mS5vn4+PK1z+8v/1w/96ej7K/VQ9/eOPr2Wn2+VoUVLqP35+tPv2jz/sJcL+
71+P//PD5Qb+8cddoqPHqmv+9JWnR9P+4w9K+Dvi2lIpdF9sJEN48sPTj0/YO8eFXT06J4oQqbAV
wda0jfGld1wq/DFgnQozUi1dIlN2Pz6iQgA04i7/CtsGZ+Bfl/bi5fz7Zf0XSHnXZaJb848/YBCK
F//vbAGXJRlqUFK5Sgrh8Gd97F8GRpElTg21Mr1RxfWUyYe+QTHVxNOm6q0AZpG5z6zUAnIgzQM+
ISYuTPTeJsWinx9/ixqxFWX+XWPX9kZUq6HaDSzqKNZQcav8XuTHUnLg1nOQrgfiRaX2tcKGCOs5
2GgWvnFQNYqIXpVoRqI5L3eWlcO4xfDVmCxVd8vZxoW+hpTO5WSpBMIE8KXLSO9D8sdHUDr7ADLg
GIzfpLlc27JbLWcVqDfD7COAxcxFz7VvlOPXThG4YGFaVEA40lRrkZd32gU4IFxMHQH4DbvqOh7l
2oIasjT5Z4GGeQY8DYoESAbC/kJMX9oadmBpeW3B8y9it60FzmxaXS+YeSIKv4yd7chvgUaGiXcc
3hOk95sacjae1fMckFyxc12wGisLgOKkWyAt8CZwSMnXaVy6KER/KcmXDLdi0fxIsn4VMzjuomNU
CB/ng6vmBZUWrAs4ilElKgfksp6bjeCVt/x12+abvARnIQK7jaKmMd3NeekpCYCOG5qPQ4mGc5zM
dxm4oU7dXsTYx6wUTN8CD3QmYaBS22sthc6+9YHgZeCKnIE+OAAYJOQ2727RgSd4obEaHmp6ExII
xuLELqgConEW6Nht3pYrOX+r4/5zHhcMZUfbY42zzRTOCbgAEGsfFyf7YWruQJf0wSUI0I0OllEB
+sUlqla5J1oLDTBnWwBZgjS5v6g7/TlLUbwv7WKfQrGhxFibFl2HHpgRqA9ndQR2Ad6BHB9qlQWd
Sb/Iyb2PW/LwPG5yjqPhbwAm8aYSzO3EudEwWOloRTDe8m4L4uHGQX9uudtUk4e2ce/zckQ1ugxq
mwGUIDa1sYLJ7i+0HA6q/GAn1aLCu+/HoMcM6JXcFUmMrk94MDUafI2uN+kE31G0ZlQzB4NbeqHS
d30aeU4RBUNTXcQiD1SXfOM6cr3FNW2g6bfKBrCiu2VTt5rL+KBTY/tNo3YpBwxpSvghERJ9nkkM
/oRW4qrLagynVH4uYj7dcifPdsItjgV6/qjr1/Ko8RlwEgIes6U8FJCOXs0kcVZ52cVr0+t43aCl
4oO5oVcQMmEr09XhuhbxJwBmnFVFc+E9f9jwzFkl0MCNgX/cwJc6XteyMrBDJGOMVzFpv6i6j9Ho
PrU9A6BE8muNieMZOpoghSLfbYsSZbBcEALycFeKZRQUQvtDr78LjRIZzCjFwXIxd5kq9ErSQfup
42gfUnI50Gyt3vDCTXZtocutCMt4DcCQtUm0BUZqKwvPGsOV0n25ZWniXEecyrsEBeoAHicrNbrr
quarTM0bUlV+3iRrkpWfhWsOBcv8Gb2bKo8CqE7v89EFAij3IzgoWvZ8Juj7/QJsK4fCRcN1sKK/
3JmtxW0lArxrE1qY8+q2d20vFl+gpob+w4jHkN3mQN0Qa36wzrrLwrzuN+s/c7gLo1KbE2fZhH4N
DFghesAdsnJDXb4pgPmrwqH3u0qt4xjjtAxhk7FJDAuW1XU0ch3PFAblc2t8C1gpbxph70MYsGRt
Z/sRyb4jwEhXkKC777vAsep7KRZZ5lleJuiFLkdJYbdCinsrhER2tICJk4+L5y6kuDTaIXkwT3mw
bENEQ+aMVPpOknKto2m/LMttrnZt0nsQJF9xLnYO9iWrF49Fbo6yh10IJu8yceZW7jSNDlUPT7B+
Cogbr5JEbE3d+6qLvw7yveoXyyZP5eUuiwDbGW8xxjzU48HS6b5EjG8AjPRK7K4iFX4uMA2hbCcL
20vQAuPC2XRmfKiG8s5F4u2k/NJmzmU0Cng1yaO78EIakHLcuSerOhGww7OUN5Bgdtm2bdEmtMf3
WLZ2PUyYM28GLf17JdRuxHJtJUUQoWkLGoM35F+Ah75bbsjBxir5Hm3M0TNFcWyN/iRL9LjcoJwd
9NGafcVufolmfoYMv4YIL8PrHwECwGNECIqZgZHycoCYvFjUcqZyk3bN6PVYtd1YNX4p3DUpzzWq
nsON03AEPBG4q3FFHXmarMDEpu+iWZUbUcpLYO+w6mXUj4f4BtBhzMGq29S1WFvwk9PoddZ8PYbn
7vj5lv58EUoxyW3X5qfdE9cACAit4xKwx8JDK3zLpgZghRBRxQYfYBkqn1/osp3V40OfwxMnZUFu
oVLRiuFLNQhASrFZWPYKAi7YSAGmlCgt4XcsFJuhMnBVDj06Yb0S1i62yGWo5usYng1LgFC3aDPJ
oXy02cd+DAFrW8CXamX36LQm7D600dBzfDpe8LbcpvE3zr+4CbkmzrCR4Ail1jmDgRN/7R+jwHVs
iXgV8HwMhZejQFMbEsMQi9kAEOGVlOwYQJij6LCzzSjFAevHonWUH0z8wdAG3KTCt+dryabVMGK3
TA4j0BHL9BlTvpV1cTQ0JhjaelNGWOiGb6013LLrmcYHPpJLoF9up7ZfvT2Un7mVpy/WdZbQGZAN
BtzHy7tYeu4Z77DWdqP20ro8jsAZ2rz4ZMUiMHm/1az/Qgd1yJ37wZkuiYBdVIMYtrUfgZPGKpCO
+aYEIL4y8s5u2suxR8xJ+51dy4sl9tRDtzKwIXz7wp915v904YIBxYqVmkp6khuyykr04IzlBnSV
L5MFjLslfdQ6PJsOADL2Q+5NWDnbiW/RmlnRob2q6ypAaWT2Bk39KJ+fF7fKdJ5CkHFmE3vm1//5
+oSDnURIQk4bgiyvmWgiU8Jkq0Tw2K4ox2LuptXneNQAhmdHRjXWYHmpOd+lFt1E2EAoQu8uwXo+
s0t3YO+FIesKGTzXHjW3XVYE3O4QhtU31rwY5cQPtOCbjOQBNrMdXOS9CaTsWPYAiHarsmQ3nBqP
puEKcI+vPYu3zrkiym8XKDC1OVi62LHVKSUpF3OYMYDRNk7KbpZozCb91g6PfU7WBdAdUyq2fQIq
P3aUabK3c3TOm/jEi+TnXJTIPRhTiBtOO9ZOVSGPpbiEahR+RdQOq6nfjF+WKJsm8YGaPEAq8g12
iysgNjx7LD86qbOGzhJsuYBqjfLgzPj8cxbJCbJIKSR1GHFOiX4zYO89rG/xVMhxlvVtmPJrsJvX
vCqvoVz8DX0PFHHbSwmn8YyfaZ//5p3g7HgbzKW4CCBtT6Z1bYfW1DgYfQg8Jbjo5r0DU7BCWgFJ
+Q3yVGU32xnXIuoI5BNxpmLzrALwcvi/vICT1bG2I0C1KDaMxbN1LgzQPuBNI3fBW+G29RzNaGEv
wnfrLDW7rDdBY38CIusinqdt54wreOzNmM+YMpum+bqs+hErvGVcqwyoxwqA5zb2JyMvw6YISsRL
KkWqO0Ch1k1+arv8/y7iXCRfm9KU39v/gCoOXeCpr1dxrh/zx9L8WsN5/sLPGg7j76QNCzXCUSEh
dBHx+1nDYfQdtYkNZqWEQAYRGHo/azgKZR+OSEahtMKos+jM/Czh2O9clG/wa4r4Ag7KgLP8hRLO
y8KkdG3KJbWlcGwXo4qdWpT0dh2CYSOno5sUWHdTabyYQzwajhMw6qmmFrCnKeAJK85Mejy/XytH
ODFyFqyCjotF6M/eKK6biXQCUeaogVBEqQe7I0MyvzVAFZ7ZX06SlB+ncjmeMdC/qJadxKB9XsdA
kOrmWIYoY2RtL8B3F8mZG+JLB/aXabycBuqfDupgjk043vbLdSSJTNSRvO6OSljGI41CVkyc/L2c
RL9vEzKAmZJTO2gRgAetnUJXbASQF4UV7g6PMMSjwcCNgEe8XTcba7bDFpyCsgIfBCDIq5p1JPXB
xEZqz9ga2kkSaM52mt7TfjIfsr4evoF6YX2SFsthZFgDB5uMaX/ZN1YZee4YT7cplGjeI4SpP7UR
lYcoHr84JiU3jdYD4kO0PhAIEGAjQwjFfnahSXuuS/Gbd8EYGv4oTDKBpPkkFLGpKRB0kPZYJ0i8
ZyuZg7BDuPfL7DufdSyvAnssJgjF/zg5FRoQKYEs7aDM0Znjhx4orO4yrodqwwR8NN4+1TMw4uS1
M85sgfYFUy5m5MvXbroI3ZEqNFDdTtb1BAQb+HF1yNZwG8y7r1G6rsDtcDPjV0ACTk6z7nogRtFm
UC2W5+ba7h4zku5A/HmKLB7Eg0ImfbVwlQf70jGun+UTchgo0RUPyilAEl1Knb0/sCNtrnvYarR+
ZW5DQANj8pknH9J+DzxQDhPCOfJjCQBlZgcpa3ys+WurB1p73lAoP43ig4E+eTndZBmoT+ExnWdE
2DeTeArbh2lOD0Nyi7ryOqf7sEdiTC8LCR6WWKMcFtj9gP/7KFl+pSp7q7vbJm3OPNxneaQ/PVyH
2eglKpQQTptbXaJRgjHUHMs4oRv8uIYgAIG0gX6Cx/XkTxlNjiKaH4u6hAnj7ILo3fbxPc2yywR6
8msHZKlVEYcCtEuQ7oqQeNqd2KYQZewXvW5uUkMWA8qy8lk6H0YrQSAcM+ZTM4I5M9BveeW0u0w6
/cFFF+dCcIN5Z8GJFJhCDcC5qHbZmAx4PXra2LqKd2+PsBO592WNxmiGHQFAvhyIslOYWZbaBIgG
0R4do9hKhkmyxiI07ecKCvMcScd3dxixbsu899K+YB8j6BTvNENRPRpc4fcheF0JTenKaQBjR+mZ
eZT0rq+dFN0crDBbaOTjyM8xM8/OvcWT/t6PG3BssJeI7ShsXSftI5iOOXEraXsspoH7aQuulYkg
LtdWEwegdtCbXE3ZYYD/nVfR7oNMgaF7+yH+ZrthGEeMwIWLUHWKzQGvsiegj3VHSyF5C10rPVjZ
7GyUE57znfvtqbCfoiBmM9z0yT6gOTjdZu66YwpvVz9nMZxAa1Tw464/p3V+Wn97HhoIWaVtI3RG
BH1yLkJbBUP0yhzzirSXhSoUen8Fuxl6sPjxMJiXxTPUX4cGCnuUVAFaUcBGxLVzNQEXuY6ADbic
p7g4g/M5zTJwYRJxjeMgosa/wj6BK0WynAejaH2MmtAODNj+niNIDHFkUynfGhCZykgpH9onH8Ma
Tu5sSMOto4dhrekM3cF8mLdo5gAbjgLYZeRM50w+/hz5SILXw6VgyMTIaTbPwygW9sSqYzm25W2h
mzKA7W++F3OjN3KKs11qZnGkrNVndqflpbxY1DiCHgzEJUbgCnWRlzsGBF9pJ2MNzk5mVCCnrFpF
nQr/atSDEqKNIBL/ocj9TxvcVe9WPTrq/ADNzXFNCtQqU6mt9dvz6qS+h0GODiDW5iWDWpbokwKw
iIiY86mH7t9EN6xqmi187SlkhmW9sgbnx9n+UmZxVT3pu7Z5emovHqv/gNRhke56PXNYlUWik6+P
v+YOyzd+pA6WoO+wjMCYlFPhkCVF+FfusHzEn23IsDcyyTCQ/zd5oM47AT9NbJgY4AIuJHgr/2oA
O+8wKCR0r4TkGPXA+f2F7OFZdvHfQ9lBA3qp/NsC/zquDavSl0OZkiEFqo9CvK0tyHpOFcp6OXJW
cHRybJ9Fx9rZk1U8oR+IPoTrgZZvVg4NxapGa7TyFtrUE3TW97yfAMvL3eqa6nEh8sLtxJuKEiUS
V7kru7QACnezaoR2LGVF6FeqpxudtuQKDRpEWHEa8WOjBqy7qp8+VKVd2kHM++JBdNR+r+ui23Rl
Nu/dOhkPYIAAXZqFE2LqQsgqKHVxXdG2/in8+JeG7KuZ7guIw3/awF6aPa8P7J3JH81/rZ+a8unX
sb186V9j+53tCGhvoRalbMjiLFq9P/JiS75DOI2CDNYuDHFnMXL5mRcL+x3Mw2yQBhRWN2x5WNZ/
Dm1MCIacGUAJ1Jixt2HF+wtD+wSE5yDW5JhxGNXAOKBQZ5/E9WkJUx3eae4nMjE3JnXpjjfRPSSR
kgB2efBpaEDuL9uRfWa064GDAwcnBdNuD8d6DRootB4rEd+pCYJaFTXf1CDbI4E47c1I5fUvz/Y3
Cc/LLeXHxTLU1xVmPQp7p3XFJgmn2rQu82U3d7dUJ9OlAPf7zJbyrCf6y3R/fiZ4+qggu/A8R93i
5XQfQKFOS0szfwyh+hBquJD7Vdmoe3CjsMOXvIKXY+rubBgdl97Au/o27pti9FqZUjTeEmMCLCkF
wApMbZkDvkcO2vlCwOvS2HOSuXOh32E9ZWPaXhJwKC7TWoYe4sQs9myezjfYtK1Vh37VXQUxhAak
TIvNXhoWTu2XBZnhiNSH7fvJFIA0JHFZPJWum7bQKqn6z25WgGD39qP/zUDB84dgu1JcOmgaYoT/
2gNtIUjInaK2/doinpO201o3Mn9vItlfwrS6nlYOryIoVyRp7If5KLawzi6IZ5p4uM1hs1j7mA3Z
rm2zyxYlEPSmRGXfJLV20YZ2kPFNnJ1TDTshLC0jBsEZQkfEgCgvuadC2ShPDyBButQfhgiY6FAP
daAT0QdDnW9IJ+YbmnZmzZpyhgdoboP5jdyPupDOgpgIbDgSKDkgqZqmb6hhN1jZx3k4mMa6SsPh
ahaNNfjYm5L7trV7MKFIBUwIgroU/Z9JniV3L3WDlyMTiggCzx8F5KWgdfISCEr3ymBy+A2LrLtW
h/mOlI79FQ1fjdZZ4sR7cFbD94kTOYCTAkjvCRTX1zLtkI2IqJaWN0CU4YHUrH0IiwoUuy7MoFHV
hia+7Ssz3ox9141+M8Mma5z6qfIdsH8cfG1MP89pJhovD3OoYCI2Vl5uiTrxKED63/POyj09pVbu
pz1HF4sMWvkQ2JnyFbjA1c08tG0QWlVXo/4M0+rVIOP7/8vemezIjWRR9l96zwbnYUvSx/AYFJNC
2hChiaQZjTONw9f3cVU1OhXVKKH3XYlKJBJIOZ1Omj27775zg3rO3ibHuopjhXoc8ce/TyYXL7xN
MBMbtdORJmaxJIsKjS+FPfXH1QqHH0PVEu23VAXfoFH9murNj24dLzAeZog3941aK/rKo1V++u9v
wu9u/8cfIYyAvfDXdZH40CAzOtX3mWlYSVfn/U9P1/IYCG6LU4VZmSzYveRutrMiNmo/3NFfj/YB
DMZHAfuKgWWD3wSIiXZ7/QC5I3B3oWNaz53Oly2uABjd52wkA9D4sfDicM7FbbS2zFt2G90dTC8E
AkIOOrZF3V9HusnSZv4208mCSJOAALqs0C4K8NGTy39kQCnu1gIrUiGr97o2pldmgbdxL2XDKjLk
xW3dV1sR574UTyNtwTBesrVPABllTCbrvJF8qXVFsJ+N9RIg6Fmty1RmmK3Nzikcc+eYg0zkYKsb
I1fDbTA1+IVscuDvNjxv6ahnIhPneeF1WsZKplvldhcwMVfWhl86D6Xt3xtDiMBPQmRx7OQne+pM
hSug2JuEbu7rNgvgmDCvvvcbr3jqw6Wv0qA0MJtk45x0+ZD2ygpf/a5aLq5yqkd7i8K/DQ/8eZj6
12qCTZFWEV7E0P8I861sSI0cRu1kqni2yrU3L9KJ/LuO0f7DNjt4Zhjx/tZshfmXZJwPR+B/f/RV
DmfbiyL0kT+XX0W/P1OzsJPBbhssI+3yRdCbv+k9+2YIdXVyx6k7eLBXeO8KKkz4nHY5FbcGeJxd
1PKozIP5tyjPD6LN78uCqulFvAZ8czqbf16WtbjNElarlUQziKfCDRgOboc+zspgijcxb3undfzE
kz1irTYkb35eveQNom9TDE7sO9o8TH3mpNaowv2Vyu9DFYFHluWX2awWRcSG850aqku6wfvbrOxv
q8SHd9nn6jmowqw06RX+ef0r7b5eFuwPmeGKi1+Lddlllr3Wx0xaT9XmWGNcm2G532BIHVvVRn0C
kLdNJDNPfuzR02LkTi4MKXWZ4AHPQ4YYsH412a6cdJS2fmtdeNXpT/X4/dnqrCK4FdlSphijq5Mj
3IzMo2q5U3XJ42SuscsKEjeEYtwY/roZsTFH4Q3j0a6Ac9CW+yEU27GXLB+uM6xv9hgWT1UmrDdV
WvYSl5gQdGL4m/PoShTSoPeWU8XVXgCWv3S+Gt+DtYpSax38NPu9oOu1KP62V30Ysfv9aAQ894gi
Dhmj9se0LLGxQ6yWZWESLbfnzNuy49apJXWicjoQyQgSq+bbLeu4HKZwVRhJFm/n+Lh7Zq4SM1eY
wZIa+4tv+O7hvy/iH7wa/7o6WrGcHgPbI1zww5FuyPXqkHZHYaCV/Nx1TnhjGJCfscDtazhG+4op
1wPjL9ZuKvw86bvuS6flfCYfSxyI944Y58dyMhqUOzV49dM4aaA7VhjXQJj2Vli4Lx3hmOmAKWmX
++360BbCwFwbeyAcGnE3Yi48qGBSx97ojL+oL/95+116NHZgW3x2GNCz+fPJNsoyC1U38wUtaT80
rRUmpZ1ZJ7vSdWrDQ7z04MN3VtMtbB8pzRTm0cud72u+weQhqk7+D5Mt5m/v3AczH7eeK8O+y6bm
mEjeH48cbaiymtY70/6Q9h7coNY7OtMT3A99kqFVgb/jCD2Gbz4mBk4n52Wao78IOn+ql7+vITDd
iG4l7XBaNR/e+7Ikr7RzI5NR2fm7Rzj7UUfa2itAD3+xpfznk8aRzwZbj0BsYiD/uMQsw7UkAgGP
GLxUD9D3ole+GJyLIBCHZgmcr2ymhUxGsrEeBrsevjaBk79iMMp7hqDsIdaeZ9zYjluOMQ5l65ts
pmO0jXkZg7fQfrytJq5SBTFcNA4wmEY7Uhx83W6fwqYSz8CU2iyRTf9eV8FYoYqX3TnIIxp0riP+
YjT4ALP5fWsZmwQhhyfs+rZ+ePA4a2qzvDIOyMke03pZVUIkbX2Zi3B7mUji3OkGRP262M5pE7kY
42F27xvtBiptwckpdNPiaRCB18dCXQ3AmVm037M+Wp/Krb8xp755Vn0NVq1qdQNQTIX9O4Mg4Ssb
t7fXRt6MsVUxXZsAyImxwJTurvNx9dRV5yaLe+W66bJ/WnQzvtti2n42hCx+yRs/fKtmGd7Qog2+
zexD1LqtL29zzeQgIJfZvASTh6IyoJtaG7S7WHWV9OIufPYBbby1i1Xj0G5eOOGh27QFbh/XIudS
4Rn3isH+d9rl/9dd/gda/z+W9OvEyh8TJc/vJdXqj/L9n7LL7//mf4+U/FYHkWxZZLAiXV+7f8ku
UfA/UWE41nMkNDlNXa1B/5ZdbPN/osdYv2c9AhopV83637ILfxrqL3IAgj+WS4xF/0+yy3V7+T91
B4MY8PCQcezr9TmBfZV+/nmaNtupjbbFGI9SlOuDZ+vp1vBkSLNuWkwnbcHM5IeRKckJrJ25eODv
tKcOOBSMMs7HlQ7Z3I/h33pYV2Xjz8tyOFhe29YWh2b/Y9/ak22h6+vQlgROmt3YJUbm1CdYZUnt
VRWXdqzbW8DMSEJ958iH2jY5UP/jd/y/iDx/Ls3IuJ5JecvJnU3LhLb44dYEjZ4CDZDtkBvK8Q+5
kw8BXZVKrkTpmnz9//5xH9t2fN7vzmuIcdcyMYp82ApkFK123RXBwaU9OO104LxJe7GKFAii+XUu
1XxfZVEJO2rWIBQ9iYGad72vjn+5kOvC+M+bz4VcpRVahw5nC27Cn89EK62Q/o/pHaqceMRUBIv9
4Jpr/iMbM+suqkKXYR6RS7qc5rZ8NQ1c35VD8PBuotRi2Yx0nqU+UlKZ/vdLu97yP67Mt5EjQ6L/
vAi/wUfnWt6hDDWh1Af6PHO2dxk2cY/0weu/dXM+Pn+BbyNi8/Bh8seB+vG3t6IaO0XbTQer4gN3
eYfisR/b0P68dbP3y5YLmccCEk3aGC5j7xkSSP+X5+9Dr4cRL2bG0IwIoI1oRfyOW/jHsJfdRWUG
yEkfmg1RMxaGLXaBWlY7nTtkl4s5l/Zf7u+fsg6P/HXRoU6ji8ophEPen788Y/W9TTE6MUNQtV/E
XKkyVcEimb1uXO+G/5O1HRZOv/xlYPM/vysrmX9tYtJ7ccKP7/taKrrr69QfHBob0FxbkwVHGn7L
k1YxVR3nZbbpv7xx//lt+XFx+XumS9FC7/TPb1s3ATgMx+wPINaK4xD1lqKhL+cfNfySH7bfcNST
Uv8ti/D6Hv/5EHsBR3eKYf4XUfb/+bE5eRPWNIrxkK/u6CQZaO1fZCIsxWEVcDgPwdAGUbJOeVjv
o2C0/b8cOWyW9j8uIWR4Be0OP6zLwwV74qNyVMxdxorX6APMTwvw3vhm6RwOmW7M22L0ntu52wdb
06ZOyfjDAoP6HBaZKNN89ZabHnprTE+A8l0s2Hj7bjjloxUdu2ipnmUhrft+tdvDMMvvKhAE6tVO
eSy2et7Z/sgwYlZmsddXY2rIorlH0sl6sK/KOxtN1oo0HLfuWGCcZr7DhNwHJLc03reIcgnXFS/j
1v2yCVcG3bXd1IsTnAaLgZMg0kOcy7w8Ksj6iBGY8JuxVm9FuxTX2N1f3dZYl8BBFC0kb9QoRPgk
6aju/c4r7quFL27mxUPuePcT7+OpDPPoXA5aMd5idPVXS0Zv46JckkB8+yJbOhDgda4ZgQPdMiSE
m6abxmOUTXXI6ImRY2gxQ7KxpV2tsROJJ70IbGR2aeoUUNL8tmxlvzNZRtPKm8r9ErAD7I1N1+VT
PbYUjiGM3DLZAu21irxgNIQeMvPYBcUeFJ2QaxLVDQuQdmcrukHdJt1nDbtJ10h4spqj2AKty1Yt
eLPAZIm6bEVS1ovc3N3UD270EBqoyrQGRViMIdcxMn3pB93G5Xh27yHCde0XyZ/YXkx3tukMhKMI
jVvCTbKui80or7eHRi0sgMAStfwM45tluUL9L9LGXZeHQWnLh2hX8Pc5aAWcVm/kn0kTzpeXCr/i
FeLiNnJf+gsbvT2FWkAIdDAA9bFvbmN5/dCV+92FtXDSf+3IizUpgu4B7Lm/MNjxx+LqdfVjZoBy
RLFd2i/56vhW7EyBO5mxpTyYvB5nIPbUfGCdEZkwrbSiRpafc1hMRcq5h7/3JueBuIAlx+AUz5BM
MxVyeVE9m1wYtMBuqeIhZyzybqt13ib0QF1oYzQdwiTzl6A+L1an3S+OrzwZZzYCSVrqpoFlx7Zx
cVfO8WlL4lJ45zb0SfezQXjGvuvNvr8ZcrUM59rUPMum6kMo4/3QfukmTqXQoZ1uThzeN24U5UKT
yqK+1LU57ZGN8jkJlpWZXWZJ+/UE/7t6tNQCcjeKCFK/KMOfsv3sVaN9b4EAMJ7yKKvKT6U7ueN+
7aWqv5eG9XMrxZonY7S5P4BQL9HtIr32vsUDMSUzJ6QMPT8bI4jmVRDEw6C4U9pp87Rzh+LXOHCf
YqSGMk892lSMGk/95j1WYsOGCPUvZIJVhjqIwUhnb8pukLd8Ud+ABQWq5y/o+mgWwOrbzruuRYVv
Du9TThMEmlwfgGA0zYVhtYL5u8WPdLbvTY/TVDeGFtOQjQgeiOfzUqLJ8vx+aTRhWhV5iSUK+cQ6
NngE1yeBNoxkyqupIyrriihuYf0yy9ZJf14OAvtqkY5RU8yJ75X0NcbWg0aYKe0+OGbdtXvpTEAb
7chcv24NWNojU51GnkqJ4SZpnYkt69otT1p3NgEee8XKau6NZnQVQcvoUCtFGTNJL8hu8mBzPMjY
WZanvJf2rmeOsTs0YTB4qbUAaK63jR2K7O3begzqI6fbsb4ojgp7C4nqUUamsY+8pr63LMNnwrWa
RTJ6lvpVV0MB4jKS9/bgzhcQIgAXeWuLHxo90npp2iwC9ikC2N55aUA11MTyJOU4DsfGb3P40FXB
gKkooywhsCja+XPJeCmNjaaPjSDD9dYMMy7ZwvW+rXN9fY+Q2PbRptadNWVALBnnuQHA7sbKK09B
a/d3pnCiw9JuZNLaRm4cW3fBLieXLNgpt3BeJvrSkLnt7RN7KIAKF72r1mO312t37TfJwjupNszR
RTdxjPzaOFdM1id0wJu9rub5NMhu/QYe3dm7dVTeQFTIbxtr+2xaElNnNKH1lA4gF4guGxQ51c5P
iHB2nK2cmZKizszxEOpxisdymxnxFlR9A0XRwrLcWWRXGbo+se7JeifJHVxYo0z358RhJTYGP3iX
jv3ZBKF/57Zbdyq8LUy9LY9OSzeFu81oZZcOvTvCnzUwSloDJrKB8KdiF65R7u6r3Imyu9I1wicM
kN6DzDeWc1e2u1BnLvzKMvCnGydHHSgqWT2sgL3yRAkRvZHbMBTnralypumhPjLID3P1QhqsM94u
4RB9XzGy/WwpuXb0delIKng+u9YYrH3W1fLkjcIP+cXbjn2rWk+qsYarZVzP9BtCD/x1Y7Sf5kl0
mBk7KPhOe84ik9QHEETiDnbySEIbzQmzYcpi1sJ74B6KNFcE7E5DxSYtyvoJn4LabfQ/z6vfmt8c
7zpvHRV8+5hywUijoLIenHpsfs6tve5W3YHJtZ3erXayrJVNf2EWJymkeiqLudrPZVvcgmUmR8AV
EplaRtQQYwXGsxkukTShALNMhT996TqnoRtQI7MBKapfquFe9hOzWdFEFkPL8AnwkGbFkDAV7Yus
HOOYjxHvhvDlA1Tfrdxlg1u8mrPp46Rb+p3XifzgDdQI7uakRTH8mLeWJGHezntzFMu9Du1Pnt9A
E6X/e1gUMjOLr52aKttSKp2t3vmYGe7opBHb7NZA+2dlfqcQHC4LBU86max4SYadDXiydu6BF5+L
YADhdgVgZ3a3IVdObRzmQUiu3MjPndCIl6/u6g01VtyiuQtsKe/nZia1EG1fj1QVYLRrAgPlbnWr
jlkVqv6oQKKF0Gsg6inNyldyIq0nvR+ZpzcqVcRaS9jn0vrM0IG1M7rl2a7al6qan8cQ7U/pBgyD
2ISHSJVdXY/2djaXzjl7ZvbK0f2X0NGut/IfwZyTvlzYt9MUyGPPwrgrw/WWsMN3L98azjxCITvk
L+VseLHeQCF7KHjEnt+HGBFSszN5Ifv2TtSufTssPiCKfjlqL6pubX96dtuy2OcAShJQ50zghyho
S673NkTcX5Mc15iqbAcStdgpoxiSLMAbEfR2vXMZ8l4LfzxFRWvy72s/cUW/3ZWDP+9FhLRY6E28
uir8NZJJcuqr6gsOAuM81gwX+opCK6BVr3XxuTLrdxpgTCPT/UlAQw8p4/7z69JU31iCb1nVH5TT
makIJwnkejKSMlqv/Jra229O9bNY9eey0mSP1fMKWnO43UTR7TDZBkygg1tT1BX7wnP3NXNNSDP5
oe/BMLIOlcetXL632dgkPhJDPLH+pREE810YCFjaHYeQNRtTB/pzOgKIPvgUQJjeh/xu4XhybExr
ZUg8e1JTy2R0GR3xJNxpg3nFuqU8dQ3iLrNpgBDcCfkzKo0upqQMYzQMuN6mu71JZjPiUA/BLaPn
yxEF4tOyZu0Niyckj8ob0I21+cya+CJWl36LoFsdSlr2ZqRJDWTZZP66w7viD9VIl8y/TtpWVzdZ
ZqSrpXDCjcF7F/VeugnjtMjWhNxGG6pvgu82nQeP4AdvhafRhCS42XNHr1Bkr4XGP8kr0ccLzeIH
oMxHByO72Qak+rQsrWU9OIfNIB4awFoeL3lrnBzfOa8UJUfLb+XJwCQUD6P/wpTBUeds+nbXFce1
oPMUAyyN0mYCCyGtJjptWXsXzCagvIHWNsQJ5TI/bi8cctpVx3VdrEdnC+5pXz/RGcru7E1v57YD
Sj1RiDIzoAVITafdE4TySnTF+kM7c38yetN5DNgFHudRGmcpQGyhpMg9Buz8GTZ2/VQzb7ADWsyY
civ67yUDwkFsmL5L91Bvn6/TNodBwWJQbv1tXWSPbZz79a5q/1Wxs9wvJqA3ywZtYkJzulHVkt+K
wQ8Tc7PtPfQ3ibG26RQZ2t0Yd33+tnpo6QgIbkLfFwljNRriQlRwnRE3j9KCWpPb/Zs9V85draz2
cYAlknpFd3DrbkhVo8TnQJvkAjHHAniZ6d875J+alJVpP3aGcyfxPiT2NIZhahamf1rgWF4HQcIm
ET01v2mVJo8W5JOpSd0qmu6jkLmJEfRBzwGWqLrdXEhKACcIKoKo7YhhbtvsBgIjLc7/uePvOJoP
FP1OXgB9lkUWO2uO2SvDidkk0zDZz0U53Lqz6vZDC6xuJGEpGRlIwpcb9Tdjkft3C9Zh4kDE8JTP
A9sRM9NDHtNXVWeypPJvbgngYpwihtTRzZYpMep6gEnXByeRI4EmjXc1woRr4yfjsLFAzxo2CBVl
i2W7LPPElYJJoqWJCGPRnL/0sqivVae2IaEvbmRp1FlkIfdw4yY0W+J3zh6aJKmUnWnfmtWYnQ0C
lHkQS6f8pL05oOx1ydGTxdQ8a1OJ+pCtju7irMArqpYi4PgbDrN3sNvFezAIjUkDp5BHqse+SIqm
md2Yodj6npGj9kGaC3iQtfAizg481TsOUS7em8zo0glYUb9ftQ/bW1JjijYfzmbvd2+rdjsgcTrv
9hG1GmP6iBRekjltYMYjqfanCivSfGCe1W6ZOm5nPi1c973X6YoulQwua2Hm76Gl+/doWqYz9p1o
R/4kIpPdrTHr1wZzwg8v2WDIE2Udt0AyzVxSpv8aV+Gm2RoNMUjg8sQhkPPaulpz6lfeZpz6sscx
xCsmBN+EmbPW0OFPz5Xl2V5KdQ3c+tEOwfDO14IF44cLQItcRYnVA/zkUeUhDwfzSHKcl/Agmvej
ZXkPyhiDS4lg/xZWomNnZ+u5p3gpThzL3dtZejZXajCCg4b+qccYJWMiK1gnZb0Rpo7laGxjQqvY
MHtlQJ03rNFJFwxTr2Uuln1jL+IL/KAFfoe97LscT12M2GM/CDvcbvEFsU5C4yCDwAGzOa2V99aI
wbqojIwaTeTCo7EAApDr1L5zgrx30bQ+dUPNVL4/2qmGMsAdtjAB0up6lk0jnkCakC81Od6LLIP1
2VzCejdPssKUTMITQuuStNTYu8G01RPATfMMilMQV6YwHJrkhiVO6EGO71CO5M6zyTaLt6Ynnljb
5UkygHfWhRmmRW/6fUqyQJ/4WcEBhfO+58TBVrcksmLhSluMWeysyiOe0vs+6/CxtBmTCKQF2MRY
W84t0UNbrSrenAbV041ARfR+ifapseLlZfC0zEvGEmd239qs55DblcInc1TPnzwDwp5iDYlxTL2X
Y78R46zDhOjdHhNihsEA9haH9agtJob+N/++2KgSaD9fvU9j7eKcsM3nziN4Qm0QUKIpIC0icobs
R1AMw33WghUJAvPb2DPxl9ogUfeOUs4uEua6l/kAIJJhmOUm8tdibzm9zY1Y9Y7h9Nd2aI/j5Omk
suoDhprqWI82vKdijD57ltzlgvhdFty7ZcF14E4E3hC6QL+4p/iZ88kFhjJ+XZttSpyltm9QbWda
yK4P59Xj1xJtNSTNHObAimAIMgPnTS9FaB1FZ2bfhnBlOZ6F9Uwm7k6ockkwZrRz0oQAQw44xRns
QioJhrs+Nwm+cBm06I9WreGNVf4wjhxFB0yAbiUNGrs98ItEbjwJabOhlj+UAyV3bDdjFJ3XvFMZ
UaDmCHAqd2AfNSautBPAs6G6Lxq8YulAgIm62Yp2kqcS5N6vfCz0fG4mRrq30EPmhL53nSZMt77n
HFgHN8x/D/Fcys8MOZVpCfJM4TmimzvcuK3zTVpbMcZL2UE9SydHXQr0KnrM52Ux0rZc9qUXvBpC
nuQ2vw2b9m/czXUTOXnDJSXIYwC6mat41ATHlZa6H9hGaXYQglGuwUWMGZF05likxA8dw1BAOyrW
n+uI49DObnj0X4GjH/C5XfqGPD/DqLN9NjRNUniKAnp5zAgRTAL4B5ndPzkKixRdjXepRMdBxX9Q
DT+au7hPwxadrELUO6eNDIqgCpVnZHhry3wGXdn+qdOru0L535o2POA4IiYscsWBHv8jXNjn0ZtY
seTtHKqLTegxqli0EcC8ngKZZ8lglWc4kz9gQgCryYrp0oTRngMSLTZh2ZTqxF3BCq1JdmdH61Rz
M7Dg7MyeQftu6nPOCBTyZg5GQazrmxFeQ+46v93nIdrcvq79AY8MpgrGJdpYoPWauxJMMZtymF2C
qvfPwkP7c2H7RCVCT2ZyQ+2RuNqAOrq1PuNBf8rb3D7YWW6/5gOxIIjCtxpK3ePUMNGmcSYmpWJt
AUsm3zFlgS/ditDwU/hCkBsrptDhCYD236DCluIzwnaz/gIl20Uvayay741TjnlKsToUd/PAWSOW
k+Xqmx6FlkiQJuKOr2yG694KVP5DGES6ABVqmunBrctgfK+cSdQpKXqVcbO2LmpFDI1pGQ9GL7gB
uWcVRjKSgePHHb3/ZmdScTNBqZeXfpgf68J4sMLpFQk/aXphHV2yTSCSFEXKLse1e+Fz0WLt0FkQ
7M1JtG8UP+E+N+dXSkS5H3pURt0Ej4FhoNm5Zn9bGeSK6Nx78Oe1cg7Q87VJvG3HlIpim4vHfFKf
+pwifFlcK9pN9mx+Rr7ljbMjBhatrPDFMVdZfxEeFL7OCUg4KZ1cPOZBff1+hf0151a2cSMjWqE+
ZpJHj9CXjBXKjc62ORgONX0+ncxCVAULDtXmUKFJAIwuSQRX/ufRXv31ZpJZYZMIrtwXs8x+Ijjr
uyxYAhLg8BgmlTbtbm/l+VTvSM7hbLgGOTquOb+FZstAOYvhY+BM0z53xvbULr3Hb1Tle+QZcbdV
gX4M6n7Ccdt5+8Gzec/t/vuqxHTyK6P4krHe01E0DKZsJtnjQGlNZGlTeuHBVFFO4OV4JpBoRdrt
kPTFOEjgVlWj7sq8dOIZUggvglbHaRrkF9rK2yGYrDEttrlOQYs0KR7bL6yPy9ngjHRU7Fixsea5
4G0f84udaZuJ1YjmwkSH7L7O8yjpIWado8JCUqh6aG5Kr+V5i6Z2z7Srd8o8fmUmi+YsUWvgv8D6
dl/B/TF5HWbdri8ofK1KUXSEQ50witkdAPWxAZI7nwi7KVNdYmBNSVMMeUCL+eyww6W2U7t7UhjR
LdqAhpChiHGPczsf650oFyvOnXbmrKT9i8d49JeF6YWnrlveu6UZCZvMvE+TE61UQGv+TIgDAUCT
eKzqpbo4BOU8iopgyDhqST7pcVgchkU5P+aFEUQHjh5PFY8uMV5I1SXK7rxE+lzhH9pPZZ7/Gnwy
Gtq6ad8N9r64aPRCMPH0XSOAfsqUcUuc5w2cKyqwaJQUg000FY8ui/SePAGZViNt+lBxVpL+aAJi
a2ymsSxqZCtdLPGaW902I5oCphKjtx4q9lLCjbbgdYQVGuuOoUWGJLGy1vAaVIgKz7cu35Ya7WOl
7EG6iKwdZqOfqlDWrvT84uQO8/O6Leax9Xv/U2lEzEuPW/Rjzprusx21mJa9Ojs0lRfBJfEdFAlE
07YNIGAZlIU3Qe/43ww/Xz4FcjaTnCSoF7oK3r4gLAw8aEOoZlGRXIhvGtz71D9GGYHrbIDur97u
Qoho3ZqIwcPWZxvzifIoTBWlyqu36fZu8iC2hW21JEXUuAfcomU6tv61wTBKDKIag3fd67dCO9sB
U2CTOsqdk7At1G0ArvJCZpR8XKvuycazf5hGXzAjIHyCacUaGxR4X2tHiXt+7fkx9DvneR4EcVSG
HeoXTRPHTczGNoK7PvTKXdeXCGB0oeK20RzQFbFFFdv6xsnDsZvvvpw4LvdtBeBFe+WY+mXVc/7j
oJy6glHboMExHavV7UkAc/Tw3aRpZCZGn/l3c9st6DSt0X5bHKMif4N8IbaoGl2+UN/XzrZ72pmR
/YiTzM1TQs4sYn/Fgl138lpxmjSSKa28fOet80iwbYf7y9RE4qIP7zKbWsmzBuME56OZkgBU+hdt
t5FzY3T5zKwFvROVzpUr99XS+Z8gO6+8UEGHChnYtyXfW+F2zf0bPzcmyDhNQJZbHU6HerXyF7Yp
Iy3nuiJnjb7r6nXdKx2N9dEa3Do1jYi9SoXjiyD96QSz3bhlxF7shT95dtyVU7hnVhzqoBoCdtP1
22qvnJCDUfCuR9sF7+MSOzOcAK/qcWqHA6Mv7TrH9uxex2E2mByEC59kRR0Vbh7HjYxuad1O1tPA
TU8kqar3aMnuLhAagMIclUcoH07segVNaxO2LG9wkE69+ryEovxu8pRDh2gQyIq5dVklA5nO3rad
VFblD3YTkYKhyTnuhD7SoENgrDOHEjGfjqg1frpQECWcqlFFdVTuS1DvibCEfmv7err1S9c8V5ta
DggKRmJzfEojQ8pjGXGG22rJGS4PELh0Fn7CBbUlbqBLuL1Fccv0UJBWGTOVQ2FCSQr94Sqhhs1b
oP2Iez99p67CxQnz7k14w2DR6R2BQmzWHcdL75co1pGMVt9LQ2zsRzwXPIT+FL5PFggHtU6vYg6C
XR0WPkNjPAmHKnNGXrrwuQpNpFhCGx0VWPt1XdShXP0fNLIIK+aYFy+R316RowRTrQpLmFE8M2Fz
bTN14aEPm+ltwl2672gK31Q2ZfE2suHQ3RPPhbMwTGJUqGaqctQvS8BFbCoOsUPpVSe4KBQdRHSD
0rAIksP74RBm1tgJ5U4/nZZtEy8VMsmWdoRAcsz0u6M1ZuvDOuFqiddi1B1fQgw7t0Wg3lnF/6Lu
zHZcVbY1/USxRd/c2sa909k5M+e8QdnMSQ8BBBDwNudZ6sXq896l0jlbKlWdy5LWulhdLieGYIy/
dSE/FtmV8RrVe30YsBn91qqvgHFQwmSRr4wL8sslZ3yt8CrcoTYCWBcUERqbVsTs9FE5Q39Qfe8z
JQ5JfM3uzjO7G+YnF+DnYMhevVE1zi9pYStaIhYy1LEQAN6qahPL2HgJS/7fPE+CZB8OgZvssPWZ
vGSbeHTuiJazViNtQ7RypCdFDddPORFC0iZtYR8C7qNmPXlLRTfgMPNW0sFfw0jmG8nFxCsPLqHB
sXnnqhVRbZngS8FpkxsfCkFcHCkK7j8bXHhkoybWtXZ84ynFzRt1Kiya0+wVyUYlcnkOvYmmC1Rh
esJUk9KlxaJpraqw9Dlge1h4OyP6dmX32GI0t+iH18Xpd+FMMrJgxlcQ/5+pn37PvgkWPSdp/ui7
Oa472+PVbSWD4Ewk7ybLhT5OXaBY0jK33VnzZBERXYQ3NNgxJgEqqn/RoRw8pqrqp5NMpXPEJuSc
8HqxEaWV/2VXNSBtlZDdLPKZdX4c1GXihCmwNzrDyWo7a28kUK20qENS2G1KF+TSeO9+i+GJYWJK
iEHs4xez9dWrbRfi0SCLYNdZSaHowa3IILCVvxwIB1SbhWuXrgpRD2Rb3qEg3ef23myodBZBoNib
fP79hkPwkJQoAoDxyvDUBWa67srJxDPJqPWe5XEgIVP86oouH1fVTObB2ivmLtlrs6kznuxwOpmy
XoihDDbEqYJ6glzuAtwUzs5x7MpaSVhdO1oKYTur1uqLNxqXmaqSO9vHXuPvcVABvXrWuGdOpwrR
IEwNJGj2LOahcWjIsfSWoFgbEJ07Z8ivRprNUVkH4yZOAlLD4+WOcafyhSQsJlwRkA+x6tsqeFrC
5N7V0ATi1PtmNwK4uvbLgJ9xZ1VVx3ifGcN6qIbqtY9zYFLfcdItMKTeND0bG2dNIv0Vb+SQWmXa
6ddlpjxsJgEVJSbvonYrMwO/nsCJcRsz3x5ZbMgnhqZos6Nv2eW8syERYcZraotUDMu4qiqiKvq+
DF/GEWYtbS1A6s7kiNpQZV0dJIdNvzH6xoZnbyFFEqs5NLXjdVs7rQPzeRys4UvUXfaUa8+fN2yG
RJTDrfsouic7uzYZ81BfNEskYA1QLokRoryLa4so51bhWGtHmUb4TGzGW8gCrfvlWVS93tP7rdXK
LROu/jhTG57VhrVrc3JkLRanaVva+HgRy7cbdEI8ZWWOYRnYgGpogn6zh35EKmC0WbzrC8XvRZwi
geLqvZgm91cVanqIZ39iDRNpsmdUWU5pWBH26ZTp4tFDqjOsbmGteBJATRJ7sT4Wc86jxbIvgQBY
47av18XkZg8UpEo2Ud4lgB6j32IQcQcQNsb7de/Zz15V9RuaQ5M3P/bKbQE1sEU2gN4Eh+kTVmC6
QCf7p8o8BfarUnilpt9I3dMMyt1pp8FLHpjxXs8j+I2NEkti/mtV9+1rqlVQ37y43pzdiNEonnJM
npFh2sOz5QRw9Wnh+UyDVSuy3ZKUE2k8pYCqEM3g6WOVwCJF7AEgfKuxpIoFmmh00GB0NUPBPtQu
4iTqvZGtlMFIp3iGzXl6nsyMv+MGre8chroR001P3Vy8/+vvVMSYUcHeF0Z9oxqyvducQofUWM24
CX7YlmiHLKPgR4uxR4IqKEFHtVjo8N6mPnp/TCeWnBlxTFAYJASwOYVy6KHMrM2b44wpoFnpguyI
nTFzKq+G3mn1b55tu/0SqUYV5PlC/gqsQnRRKqpU3wQPS/9wdzfqNT3E0j3Jseeko53Mi0//0pOU
IWbOfT8wEWx83aLGGI2S6o+16eb1mOELQtx6yKgiGp/NvGiZPGt89mv7n0IkQ3tjvasSUiTW/l2a
h3M0QEFGQGPHVxDqeTgIiOX2WvFOsq4kYadwaUNuyV+D8HhptYrLgDSJXlm4ZM1tS+QkyHhSozLv
PWMVww2dJ+W63w0DOZiHqcN9YgtO0SRUPn/tP9iTrKBJpBqibiHXGPOFbT3EQ2c8k27Th6jD0unA
klCbK+m3ybdZqumVbZJ+O467gx6KfIq6jtAZMpBVv7P72viQmRU+95PKHkgNSDYxY8trkzXFwXGZ
cMdgSR/+GUQlUsbrQGblH6mdAk9dZlKTPTWM41VCoG42ynmLGsD5nAa3+GqYbG9DlbGi95Z/Xz1r
6BF4scX5wiuZP8ZEZV/J50sY+eb8RMbU9OCN1Qxdr/R7QpeqjANzwNLP43HP1qj37SCe06Z4XIQH
3e+beXtg3yGIDFW2fLNM80NVgMOZo9vzqECEice1ryoWnI+zCTKUdx/4DuKdP1bB62SPzkb4Y/E6
T5P3BtltRSydDooUX+4zpsrfA66GiMhUD7bfJDSZk7M/WypAw2R52THLRHOpNIt71oTPxT3ojLdZ
swm06n6B0H6Ww1BRXV4WpCMt6ldapU8Bk93ZNJyPPk6WJHKY8db9QqeeUxhIoDTSOC9r/M2yMKTR
PQt6HcqTV+bm5u7r2bpjaZ1zq+rWqRH2xkY0Qv8rOum/ZVyh/4Q//j3c5r+khfy/ZYr8/1SUYqFL
/j/nibx+zhwAvfof//Ff61Xu/9W/jC2++w+C0lCL03rikQNi4Z/4l7HFw9iCO9gnQA1nXUAk/v82
tjjmPwxwpADFFok45Gry4/6XscX2/kGSiIn+nCoV8hDI3vlv5IncP9d/Ull7OOr4BCFrJkYaeKF/
j8qhkNqcE/TPaOwcUpf9YlYHB07w3Nag9KptmJ8N/A0R3uAGwg8ZSNBOfuRMcbjxiL24cRrqKPH7
PAp1JQ+9USUexpMCWKIEyP+YByt/59+ZrniJl/3itcavnHaZr2TKvZVpzxUiC1OtqW/vIjv5v+b4
3nMM/v2XxNhqmw49BIi8DULY+ef/ySKA4Mfwl1ybO2tCOmNmvbxxcf3hpP04RslloCiKcRHNGy/2
1LgtZczQX9eRJrb/u+8CqlwGw34agmXaUbPgv4XpkrzgDMCkVtWTDc7npsHWsbLkicITaz9Z9vgU
FCGdD4PrdhiklZOiOVn0CJCsva84RuWF8EuS16/jM4pKoMW45oJgIAQA7r48R6u9rhJ7y1wbfOry
LlsSajLN7dhifUXYAPM1sJLde6fz1UJzobn2zKr+o50g+6saFCAHlVRmt5sn6lLBzUCUSVcneQJf
4llOcXIxBULOWlEQsELSJ682051alYNsv0M4opeiIahsM5ht+s2pHn6g3aojn+bpDZLrEDpdJa5E
G+UMVJjGxWhuJP7Km5jG/sMpJyvfFuUiySIQeY8yOzas9aJ9NGdTDr41QwyvEcHfOyGYz0gdq4JL
0Oj64DMbRyPtEhSt4e2xA1Zv2c30YDRF/jgHlDvEgDXEUxv530BOIiKJIH4I4hxC1Ums4ewOIDaW
ssUGg4y+mGEsX0siCLbTQvF7ERfF49SU2aagJGTb4sFEyjPpX8rNSoMGiLH60Ux9H0uMsRuG5d5k
jxpqzu32zRkqc2u78L4qzu901ZKA9hiBT0Btbmwzx71TzJ1sf1gY3Sso9x1qTkaI20RmAH9NsinF
AIaWG91RYDh7kAPWw7mM9SYYLLXNZNZ/KhKm5NA9hEYXEdu2rOtqaohz1/2B6Lj2SUnLRuLR6g3q
XfIjZPLDSYS80ycCol3MZJvWhjrVogIxxqF2yInGeQsCIk9cBI67JkOcmZdG9btwlP/UM8b8vasa
SkQSc/YiKVtewE9mhrXMURtpzuMZti8YjhSFz7/8ghQtom0Sf5WxJ6Mfp8U6su242lZ1wkmwzIfF
IezEHuNzl0CI8yR8tXhAVl4152sbccLaGVO9MgWeOk8Ef+yA8Oic0nAzJDRhBCFxwaTcPiFkYywi
uXDJ4nbIH6cAbZana/fUavDc5B6ZnsZH5O3PsnckdNPyg8j9AEGJ2l6SvhX21ZYKljX+K4hKi+l9
bsf3ySJENLS+u5LwEttI/gjzpZXiYUHlWZWyXgEaP+kye2vU/Np5HX1z9qtI0pciq56ttN3nAPGh
XW2CfNp5Q3axPWTsMdQnw0mKWpSHqah9zrXuta67T5FPbx3D5srnYV/dOcIiMQGWbnOICrsYv1Lb
eU0L6/cMOnXxhNdcRYfSI3OVjdk4/5nTBPZMaf0glTgXMwJmWBGzh5KaGJ67PxWI4qp0xFFim4If
RWq+9FD8Zf9qhHXEibS2Y9boZUAw4cjgrLKSmTzvXp2ZUoAQLYqhiXvFI7K4e6MlsgTvCxeV4JYu
VTZiG/u79MCQhfTUZbDT9ADRUtAbV786RezS5OFCnqd5+22not7kVVJsteki956vpmo+cOAHf0SI
UJRqpWM+Ta/sVU5kuKp5Md0xsuoyeUfqxTZJGqgN7d6W6XFkC3Py96lRRE6YQ9R4tCIWHJhlYQBf
/XbHGr7ATtZJkf+prZZUYVuizOd4V5QvTfc6hwzGGH7Xv7N1wUOapa85Lm0OvvonLvj5urXalbTi
iyINw1HoW/NhevYRQKBS3N3X9vsoiMMzO5YjMlOCbZfGuGptXHzZreZgZFwvxWX0ppF+CPnEl7vR
XbAHmpdbQ/sp9Fj/rBaQb4NptacC1vLSqBEKrjxeDsLJLm3nRm5jrt2MCCafgOTV0C4PFifVlDdP
FroV1jmUWOTDb4DnPpLM+7CkvDgh31XW2e+5CiKW2achrZDqmk/mgGrdCPJjRyU7Dp3wnAuE7lU8
IuGXMEFEBa+MPLvmtrjyUL+Inowqn5+WeF6PvvJg4pBZNTWWHGJK75NpFanRRafblwQuyes0jmcp
hl9yqun8oM8mTj6Vna2nWet1nIb+bjay0xL0Ak9Iv8MzeSFtCQ985z0nw3AqUfshyGE5Em+uXZ9N
oPg8BdNOq/EJ1TJvNcq+DX8mslPdC9fsw5RMyG0RehuoVUy/JORI0Z6i98q9WYoVib0XNlQPYeR2
RCagk4z3yuzOunIvtPDmO0f+4flKNxqGkNZq7Z9iFGlrN8mLKOWAP4deap5bOrdoZ+iJHG8sg3qz
RunXJfDEsfacZ8RNZFhXDhorrC4EqNANElblP60N3DSiCrmtDd5+PvdoooJ9vsBb9g2qTM1AccwM
wnlHnZqrfpgjZX/SspITrEUBrRsKb43X1V8DaxSnDCeRn8yC+wUUsc/yejuC07wIsPa7I0Mvn6M/
PMdN9WYqYvftyn6jF0EHpAsFt6DpAYnL7TihG/D8I3UZ0KNu1If5tiI3B1WsvgT2WbVvAXnQ2KT4
dnqRPVbG/VG2VkMzPzi0E9G78eYL/+bM7XoZC5JSnfyXVaUTh15abOmURBeo6+qqSurIJrv/7Xvd
46LRINWksMzICRL0YPli7knefQvaOOT+yz+xvXBYWQG6afnTmljafJ+GJbiUdtW5iOl86fyMtX9r
5tJZSVeOm16WX/cKq1ARW5AhzFj3Sh9QoCbcR2x8TJIvQ2IdpPD2dZs99oV8SfP0VvbZifSYNcJU
8OD6Uftu+VB3LwPChlLnG12FzCkajLR+ndsBbQssBzdIuEONeSxQXfL6ao+k+aAMj90bn/hXOHDN
4ga0ytgWE50GpMN+6FRvigwAo1B/81heQtUeMe7sqOv7pfPsWQrBrxVEJg1guzhRz3ZTSiSfZB6k
MvudBmXPogv67Qn/mPjzyUSy3lfo7qTihp9FBSlpGPuWHGnyv8y1NNLNAoyY3IXpTeWu8Vede4wX
Gyxoy1pyo66c6UCmexu1eUsi5TCtRg4ur0W55THhA4p3jxa61g5QYj2jndglshs2dOl5xN1pO1L6
BTuXtbamWPI/9Lbo6E93kVE2eKg/XCjifMieoZfGDR3Ocm/ECZ8afmLskbZa04ghB/sD7LGzdZDR
rIaFpHBkPMmuMfObdlvkpiVx5AORbu4Qmb1R7oImRvBpmT1Aa2KvjN609hlC2LXFjB1Vc/qhTLlL
y/IoyvrJSZnEJg6SFZ1plMMBkHQ63XgzoSmJpIBRMFVsRi/Dz2QzbjdZ8lXE0l155T1tgzD8sEW0
7gfGGy2dT/GyXEzHnahzbEMCyT2ufRv/0dLdiGp+akD8V7LzBdVIOQYBiwusOQrzjcuRlM71R9Vn
2XGymbu5t06mO/dvFRPbPkmCA7HZZIt1HUpq1KIQ3ethSf+aISk1Sd29FWJ4lL715jjBPonr9T1b
UA8W6SP3m9IrQBLSCTtu6F811FrTpMVhFgqaxTVIKPBgFGFzLM1Ia1hGuDbA7WCTKMvJSzJ7Gngb
UHHMQU3cPeEffMtVujc4nykUXbtei7kJwjPx33HCthxto71LLQ1R36AU0cXNXwz4FamjArcXI5V6
88r54tzTz7xlj7DjnRj0dVW55MmH+6zVt0kjQMrFrlEuqqZTkvT5duxnZzVOCy2x+pTZxp+WiKxN
AifJSHYiMeyX3TPdYJM6LTZ6295FK9C2gPe923/KIY78js8wtog0hm7+jecM2CRfPvmsnySyfTg9
hZJZinmocaqVZQsAznr8CqryyZ7RgJFUtREcmZvcc+96FTdRSE+B5xLfyo4CgDAOkgMBI+fMIKo9
b1GA63NNQNfaaZPXGgHhTrqZptO7WKVd164mZ77kCRGDEr1BAozLDD2sPapJVwnGWPsZyeux872N
6SFVGvIBoZ9XcOwg5+Wgz1/tQlETVCBAce2/poGjqRrPOKsikLpX5OhzBCmzs5vsrbO757LAApdx
5A53XLxvx5Uj1HYq9Lgb8iZ9Lam2qjc9SisIeS9s9rSrI9RDs8yeWAUfoV/16NiGgsxzNW2b0QoP
tTt6Ty3TdtRpvyuJZDf1wZjjGrmQX20t1NQ7NNb2H7Qi1nvQpDDR5uQv+7pJ9n6KoFSxQqxyDbNl
aoNM/94hDEE0LVSL7g1Be3wYf7ulZ38Y7ggfyHQBdy5lnD2ySJkJ3cR0Tsw9MimKA2YfN2Tg2q8g
gmxxMFOY07Rp/ylYMDgzMtLMGRa6v5MH0cVRD7HNWk41tyPaaJLS1Fu3JQpSd2P50yDvOEGFiL0w
Aycqxnw6wEwOexwu4sEfPAqbdF1AY6FveAY8sbconpgWm7b2PjK0EaSkeUjuK3NCrY+idluHVAnO
9L3/uJz158bIa3clQiu+eV07fltLPB8DVcgPj94GVAYLcmSjnDW2JGMs6ETwIfYms95bWR2/5KoJ
thk5ovsBt/WPpResORhlCrGyxVQF++yf6dlJ2AZrdH/6rypScYWXt1aWH6OjnKcIb1G1m5127jju
Ou8nHhz9yDgx3InV1HlIxJKxr+jePeoi47RCvPuqCg87lOmpvaKe5W1qhfnZ2Fx8lNp/ljq8F28u
KoJWQ4nV6uRB2fahTIu3IDOI1FSZsdN9LwUmZLKO7SZtCLXDKNph52Oxwk6f91ThDqbAIOPCdDNd
eKRjJjl+/rgtprXJTonuokaqHMvBSnexb3e3uyjgDxUT4+/c0/ahc6tx2xHwvXadVlyWAXmREQ+8
CuNJHcmIa7YJ7rNVyG6/wyWVfpac6MjyvZl5bRlLf0+tafFY9H5+MBu3P8Fc6+084ZfsJhc1kSn1
fgrieMVz07y3STV9oq197zX3PVR0wgq1qzvbnVdD4mVfhp1zrso+TAuWpAErrWPEJBQUHeydHmne
1DCJ307a5CencaaJEhuGRsM3nU1uYQ/O7Tx+9IxhuSs65XHsx/bSOl6xCdjz+dj6Nfdqb9eZmDuJ
qe/gm9wHktDOQD3IhStLP+Co8nisxeTviUxTp8abmu3S98uXcES5MR24+mY0NZrmvHwiwzL+lVuu
Te8Ygz1/Ws99bFa00pJ7TW+Tn95Cjo99N2cYPpTX5sZ69lLISEqbWLl890EXE/i8HTvVliyHepO6
HcY9S4yrxs+sP1Xm5r/YHIKfIYELmOMpPjfSaVdtks7vxWyRXTz5UJ+F618dNQURxsgskrZCoDDi
21+srhScDKR5J2ySx7iusqvhF5zamnjJrtP5uxOq+rGgwPnqJ24C1p8bV6fxp6ein8Zz6i/L74LU
5LWXDu5TagYIvApzPjnj3efSzMtv3g8Ok3FQe5uicYa710XVvEPL7CLRdlq4uJv6Z+glIyQz65m0
hfrRDaWzhiSybnePwSq1lDzd3eSvht/zlmHB63tiBxKxHhch17RDWlvU1yhIjX48saRkB4JPvSt7
BuboUiybynXSdbAY1qtEnrxP4yZHI+JSrKjDfD/MAeVYeTs0a2WYSOzGuUBSJYyov+vbE58frRoV
I8fECBP4RvU+BzEZ+GZjR6Yr4pNvqaucqhePyJkdXZ6aGYehwsoAb7qhcl4Wvx/XFm4ZNG6uy0J8
Nys5SFM/0mUh6BwNz6lranWT2nCQVODPzanYfVmGAEOC5TFABgj2fMg3cANvNl9jYZBMETYotdD3
uP6jMERLs0+D3LBLio9CIUsgwa/xL2SNGdsmbVGOVmoQDw1yq3RvYZXDqKRSnu57fyxMfXKqio5a
vUl3Ql3mBgXRSrUzlJ2LuQcWu6sViWNNccvisievPQzLa+vOtYZ7v6+ANg+k5dfg1gOLH4u7wyIa
dIH3WlFegh3P8Tdpjr7YxxJxLZlO3JXJRyTG1yTGLCR4bxV0TYsBvWD+8fTcRn7clEesMvLbXKR5
sFNiOEA2myvZKrwURLc2R6t4qAtk0ehBzfdAqeGxLu5tqjFL7KVDYLgdvPxXVlY0RhbOEr8U41Lv
KI3vP6xK2N8iM7xd02XzwcTC/6WLKv6eLGl9DZlhvcggE0cPXhkJIkmslMAKwr9XHrCs3LZlpt/8
EO4NAQMnMlBHxx0+mcFlcAZ2yqydIMFnqPjfQZk0nz1ava/YBMWM8rjsyNtLGhQrmYrZ9e7CMeJp
qZGuxLJV2u+zRySWIYiST+bHpvNR1ETjPLC5lbCmByesOKKMpJcM9VkyROzA9ktg6Wk3idl9TPHT
vEI+MAS06ITP9ZBZ28lncITTDu+5bWaX77sxIYyvJQZRlba5XcDFcR0MLTmIUsrxSBdnxVB7rzph
oW6o+BjBaU7TEnR7PSCgJOx/2qE9cH7HqrB+OWIcdlzt+uhgwCV/ANsKAKM3Vz+JiaBJ12Z8nWTu
vAkGlKtLfoq5yvj5awK7g0Pf5BzyppT2rW+BjbchtqNXWUJUT2nWNutqoT8MrYKLYIH4YTSDO7M2
nQOOLo77WbrdS1uWYwRzhJEUT+N87RYpLlnt6e/ETi3gqqV5yWgFIHFEJ9bDQKrVYzJXFqWcPiG+
SUXokCxLvCs6FMQw2gSPvLYiFAfDKIebNStxmDUn0ioARf2ga+knGWfc40MTAhqjccB67Z2FsNbI
8jDu1I9xkkjCJ4yFYLyFdcK89/QN+0Q7GmK7EQXIe2w80DDk33tNEXqSx9Od2860TrhbDb5RE5km
90SzNlrtbIwc4IcT7CcZJEh0Y9oX29Xday9beWswsLjrVEzLcVGgcEibMhGZBSBWMCCvI7vLQQfj
xz7YWjpa23pqFiRIGOzp0QZk6VwG26WAvQcTvrHUxafRG5sTC2a3tYiHeZlCYR41lm0TYMN2n0DN
mqMt7RnBm0NOT4jDpVTEb2zI0kFS2dPJUNpAkqls/RfCbxNmfpENr3RDe+9dI7wdpWf9mzu59V5N
el2V80BXDIjvZ7ykQlyaCUfnxUWFtRBDk38gTa+jNGzpgSphnrBpZ+F9wEAFPHKGuFGXDdbOBujW
b8PQeldWDLO+zJZr2Zt4mZciWmSstzTTNe3VybrmigwFoa1d1AV5CqLpfvWNm38DV5Ws8nWanrK7
5s7KRfA0lCjfyl7W30su678VPpMto8hwmyrJM1GGzq+xH+if9qlzf6EVh+YllI2HNjEBYJE+iAsJ
NOW1h7p+iJ1GHPp7RROS2vTauK19blGurDqDoLWiNOQVlIk7S4XWZxbkFjVKRIrfc/JdFRXJON6A
xfoCNXTSR0ld2Gvcmk7EflhtEdWmh4xT6VQw89y4P3762mMwAF3axXmonoUK1evSj4AvGj/1U8VR
k27MxeZWwG5fPwWknJwNAMuNSQ3demw6LJR9Vf9AHrS7qZ6JpXBLc47EIHh2+nYIjZXTTdW5xJKH
hXB46gbQL9OdyleFoT0iFMM6wgbi21aBXUYECTS3tBj8LYddtyO1tN1kzoz5yVVJ8uVOgUWZa8br
wRzbaPDuYdp3/Q7fq81KJtUff4LbV0oYj16olwdl+NbWTC0L7bo3XAjPYXly/B7dr1G6zGptwzA1
dY9xjAQvN5ZX2jFfO0KJnytfVhFWOqVRTRu4tjUP1TbBBXtDduN5LBXTNKwyt+qYrdGudhj6AnFY
FohQUiwwfjWBfO54+WFs8btNGST17yoL+t8cMtPZIdH4QrC4fUrZa85Z7Sy3xLLlSvme/F2knfVB
KiCWN6i/rzJvzNc67n+wZADONmm8lUAqZ8uBOkOeZZfjmm9iWQ9jNZ5Q/VTXkWSsTzK89osd6KPV
8VnLohkw5o99ewCI1o9eHThqjbjyPm21GUbItMurc8yGtZCA85i7BieQU0kqhXw8cmhYVcRrTH6T
5z7eOIUAO1hRd6xWTFfWciKPvtkYdlID/9k/9NiVWPArK4UUKWyq1js93+uxM7X1yPcpVgwrzZvo
HPOPh8IO1TMEnY7Lect6O126BZNufs/mQolJnlFnnUo/77hNvHfb6fy9sEd7Oxdm/JhNrWTyzZx4
19pCqLXvGtXDQAgMMk/xUGat9514xifBkulb2IB7dcjR3Ip8FRefz4aVC2q9CJmV6KRuioGwioB4
NFSViOlWHl82kDd+zHxh6AqkbaDgCt7IBCBRpFjuffY5aT7DwTaaDjlbfZlKE8GpEM9j39mnsQCP
Y/2dVml8398H84oRcn6vqRnZagYvRM/82j5c6QZHOZd66HZ+N3kv2koOknLqFUT8wia6EBeebyy/
uiVxd2vLBVevMxsHhozjbCPeGtX9s5dKPCV5cC1z+TBhogOzPduN8TumhipojZW2yoM2w+dc10/5
hPEkXyouhY1JJIyfkqHz30x7KcmgGemWDYTGeeAdciZPb2VM2nhn7MSWK9Bh1+p58vBCja4wtp3Q
rywbrPU0DnsTE3Xpe9U3bqD2uOQzClnL60Ykh4yCX+hg7xbLJPTXgiroXU+vRrlqGHzlFixsPmph
d8j+e/k+cfTtltSV6yUL7Pcwo8EwSRdEO2F9h5rk9Ixz363uPkbIT5zLgNl9YSNhnfPXfsbBCBQf
52ftTVRN66k6qMaF/Q2C6jfcNjt12Xfb1nbhfgYP4p30coPdEuHiLPche9tAv671N5eaX8JoYn/V
LDgVJltwSvZp+YQuw3lgJQXsJaEXc6sXLw8jZ+FO+xWG3GV8zykyWeHGjjdLoYDy2cwPlk5jWig8
c+tNIYQhOmqWBlLhyK6xyDRY0Rk7bc2+5iWFzE8+JQ1y7b1hwVR1bVdwkRo4tQmhbk4eeqSJiB8I
v+RoXpvJpICXDdXd6K9fEHovxWm2+/nMtuhEcgYVrVmVy5VIp+EjhDb8KZoUfGxuE/XbmN3mGW2+
hioy8dsSpnQCCq6Njes2ZB8tJFzxWKT1xRCCsAKFhZRX9XTDgdede3Q3n54YejA+poxw7Zqq/2ml
0kede+l71tT9SaPgguedM/cQwjHvyOoYbVzKHtvmmKHAl6VBvHONFqZa497hfbtkZTmsCY62AFjm
iXB61x5vQz3m90LkyrOj3gnr86xpM40Spa34SIoCZVNicbpqC31fYxOGg31Biplj5/Cdix9MBVx/
IQ70cQywStp8hjJsgRPqZcdMirXVs9B/T05SHWMjk+V6JhL/GhduzlY1W1lUFE7w5qb+XK/uccc8
MXXavJWLV2zHhoN4bNv6ydQmee+TIgXFWkLzwsDoHACuRUrieoM5MWwMBrTUmLtwW5WTF4HeNoiC
HLQDZfg/qTuT5siNs1v/lS+8hwJAAglg4buoQs2cB7GbGwSbTSIxT4nx198HLTuu1PaVreW3kUNu
topVBSQy33POc+w2lGQHzmbtPeW5z4DKVXF603IuveBmT/ag59ChON0ms3Z4wJIzk1Hmfdptltwt
uTsi7ba1uBU9N+B2EEbP9Sjzi1daCXqRbm5ToqAviG7DmikxQpkl9pYnNu8PPRHVn7eXjM5wP+A/
tknhNQb26HF+Kt2+epbAw44zZooNDQ56v0g3ujGtCGaZuld29SrK5MVtJFMJX/lkMs3hsbCW6miy
d/3iLJV9l9uZDtl7Da+dMmyCe6lxVZcdEEzwdBSY10F+h3kweZzxl95jmPxmJ0ztdoz7aoZPmWs6
MDfIfZLUS1G7DFlWDxZbzYeyzORd42QedRlF421JHwXv4xr9SOdqQPZegfcza5jRmMYnIQTM626q
fi04he5ZDsQpbh1zm8WFIJcoFoUqasnroKsUzgPSenVfcHSpW+tbbUSAbAbXvTLRDM6EOsubuWh8
qO5kMwmRflNRTVWBWZGr4LzIdJXXaNZriYwM7x9IAcsXFGSn9YtdawWfXbYsT6mtqNzwkw9RN93F
8HIQ28CxrgEmpbdMjf0nFHP8qX7f38+oOtdJnjH+jBaNtoEyRmFsFjwKw2ucTe+lwRsHfI5PDadf
YoOFvJ/skpkT5IIWdFXKwdLzaYBQoMCJffnuB5f/GmnRzq9dXMZ0/wnFqMkI9pxHj0GaLMfeLYDR
UF3u7QcDS7YISsS1vLagFSjkIFe3OPN9GMo3ZaAj2IG9vDeHVcPkYEd6tEi8bZKJlCZIKAXx1upt
hn+5FbsnhljWXVH61R3tUf0N6d7qOh2VGAmQou1THmadOOOjMIwZw6q86T4LM1EvveHOyYZPEK5S
MBr+rsqL54XJ1wvTOEZnTeVcxRwpAdzVza4acQXlMWMVxE4PCkaub9ORsEVNcHnra/JPUePUYYt9
ebPYWXk1LFV0yoMcRdJuWWUDj4A22cIbMYP6azTFM2ZRWsMmA4WGC6RAqLDZyI1LA1GlCe6FcqAz
Brl4qOpsvoZn7G3H2m9+9cZdgyVhG9X6TkaE1HpMCmTHwPVjadpVveeAIJNDwEgNK/y6PcGEvTBl
6WdzghcgvOQCGj+/yEHP+PqTFAfDemSGzwTExJnOLdCMF2aLOGMI5VY4nC5gutpby6uTAyfb7HlZ
hL6dXWB+02wWXy1OeYe4WpovNCX5LzIx5HfKQ9b9BLEsjGlk1SaS7aWy8ue2rp7HrggnzhG3/tw1
Z7MYvJveXAw+48a5th097fukby5zR6UvkjypHzLDd8z8ea+WALIZMjYyT8yVI+Im5nTIMrMGhYHx
6tBVTveGqdxe0O+D6LuKlXe0RKMB6gCahLpBlw8cSyRL/IfjNSrGeKQLqei5tNvxyo7tKd4SIMgB
LQWJ+G5iuAsZ8V8HQ+Ewb3FiD+cDs5raXnVzg9jBuR/YXOpuzSONbg14FZnrybIwCzhGuRsIXH7L
ChrVeYon0/cKr84d8WjIILAgQO8Qp6R7i0Jo7I8fQFGNrVrmp8GccbRYw5nXEZeM+douUoTEYXpW
zWuHZ+UQYfNk8OnY6iHraHDm0LyzkIuvJ8Bjfghzz/3uJgodn8qo5YaZWnozYPbaAdpudqJpT03u
LUi1bHpQyB1nImMZO6j1hm+NW24Tisx/Z9q9+40q/D9lX9wBNtTd3//2E1QcG6zHlN2kBsEBP+/b
9gpe/p1DFJrylLAcJcc+UpQyGW1ZnZKU8AmbETvYY0hpdw7+gl3FWe3K93sVb/oWF95/aJ/4I7mb
38N3HTD3QN1NND3P/Im1nCRWPIHfgH6pJnJ9SuldIrr0N7TxXzJz/3dO7f9t7Y/22hvwJ3btHjLr
R5n8q2F7/Xu/GbYlBmt/5U5LvgIWprVZ7zfDtmv/gimb6qTAlrQKiLVW9h9NBI79C4xqKWkh8MVq
quY/90/DNgZw0KY0kLmuI0FF/RW/9k8AcDoOKNp2VjOzw/9Y68v8/jodIpaI3MXzYNdttx8dRA0F
4XZLWsE9jA18kN99PP/mxvjj9ci74fUoLOCd0Ynpi597V2zZBfT9uZghswZfoaEhMPpABOy/dgP+
44V8ywfrR/uQZ64tA7+7Ae0UsdDwbX+XmxxgweAAvzw0TuLdQD3yrGsKHjFuSFpQKlDNMrLOoKIw
+CGo4An98zf9U6MBxAoLghkfm3CQky3npz5JhnM+wyoJXc9csqPfWPGTBIpKmfBSZP/htdYv7Lf1
6PT973/jfTuoywGXFOUNJHN+RoxPrdc3CDvgPQDfbAYgY3c4kPFtD0HxYrELuZRqSe5I6Xfvf/4u
rT/SzX97aa5Yk3coXAoyfvrICZlkrsVDeVd71niVe46615Zsr5EMcYFag4lewmR6Og/R0N0qPmfM
ARHHVAhG4CTXIFVaV8Xzf/i17H/zibBwep4rWAntH81qv7sSSHamg+G4+PYqABM+CRoszzOuy9ku
cN9MEAzFFOxRj5KQcsLpoBejvLDVlBjn2O3/hy/oX+44viDfdHh0Cz/gWlg/xd/9OmXhxojBfEHV
MmMCJAcmGbKAtwy2YwEHoopjnlV//hn8y123vib3HvkObkDm3398TU1YE/SbwWtOjb7KAdxC4MNV
+Oev8i+XHs9TNpssdTyzPK7BP75KEVSw3xPgqp6qW3HTW4NW97WZARNqSdG9T0aRBafBLr36WGVF
1/yHZx0lUj991SwqQQBvQJB9EZ740Yn1u882NWJOFXS27pETpQjY+1pordjhSQm0Wde/DfRRvU6L
7b4CnEueiUMh3wUz9qxNBEPwrcTS9ZHHETPvXBUu9Bkz6Zc9CUIrCGk9oV08kgIRoUhAx92Wtsxv
x7QZ1S7OnPmJ7bPZPM++lvf2OKMAFyQHPpn3Tpp+wwIuopRsrZ7Tlj7MdDNNjdns/LKf3WdzmFs3
2XgaEgNYuqxrT0OLGy30Ggg7DJQtyhJROoKrpPYKwCt91hsb6TKM2Ni4wu/SLEn4iAnf7BqkYUrJ
bFOMh8oGA7s6fBuvOKIqSXnbOHn9q0BNv/Lmie+HGW/RBN+KSjJvZsZTiiDbtrXhlXda0ckQVmY2
4ijtLG1i2reHgYAgstNnZPKmH4d2cPVxMbu8uyORuHwWtFVWoeEW6r0x48kg8Os6iMp+7rPvHxls
bQZRaGvDXenQTzZr+3V0vBnYX6SW18SGdctWrjemPQtJtOzbsdZfM6ozNKtGoXo+ODP9Oi4GWlDl
cNQhk+1BQZyRF+wN2zHDv8gEMxXRZ3b8nPRYDOECANq7AD5v9cWOA7JCOWiWdp8uNs7exTDxkHRK
NAWjg8GBi+3axr4o7H7Gvj2yZS86GzMRY3G2apHnknKN6hxPmiCVGi1MxDm7aoypguA7XnwcItFp
hs+NZbmSw2dbBcp86FgWJacBl+YvHCz5eojOWvHVFhEufndhun+nXLMydwIIkPvASD2Fhq5gzXxb
cHrSropmUz7OdRJZF9cjNHNdeWBNvANfz5RuU66M8aXn06NBx9X5cADDwpmaFCVrg4E5EQLLZRlj
AcFi8ViEut1MTUe9yzvoZ6ySxVqoSRdOxVBOE630U093+4ppSLPpMyd6h9+eZGeoIEjry2AoNzR5
2uNZNoLUDadu8KGy+DZaEFITXnHap9N0V3W1VocFe9aKg8otqiJQhQLwHW7RbVsnTZ4sj1hMMc/V
GPaB4+LJc0UMBy+BtZ4XPibrqJkgzfuoANmOwcgKqAoIT9MemTc3wBA4pyel6k8spQbvBQ97Gc60
pEHZ9Zf8jb2vnA9Bk7Xpfpny3LxtgQGZoW2l1GiS0OcONfX8kfKPtywS1rhhi2DZX7hcpQZpWZbW
RZfGAv2/x4qxWfCn5QcWjG54hZOJIghdf4y/TSW80a2bTpF7XKxKloeBWdvXwMP6zpGtm4wDSo1K
d+gMJHNnp8bgEMfQF3eLGDnsVToep3UdG6/GLB2iQxwLAa26GGdwIF482VRA5nLvugROt2CQAMXT
yl3DamCK5WzKhtkM/JJ0ILTQu4a1yyM+2W2ZZTbThhxCtRz8xCMLgatvY7oVNOg8Mf0vS5wkNzkz
2IaxU0JeNFf+jPmW4oEqbObG+p5Hjn0akwXncprhYaTvtH1VaSbAhC5+sxxcoY1PoxqIR0hKLsab
JkZrwwDexuNNHFugjMZUDFd5xv7gixt7jXlcGjQ5ZoqxSxSEcjvasHAHFD6oN8EcjJN+kz2WSN5v
HTyn26RMsJvgpKTMAMzlWo/ACV+HbeUkv/rWgskFOs+6kOFWqB4ZBqRgIMmE55d58YnJa8tKabNN
c12cAwDtT4wJW/fKXkTtgHE2sACWo5Un25qpJwSOqK7zfTctfDd+idHnio5jfzqQEqYiIMAyGOy6
MgcxRHZ2Dou5HZ4gyDG+z2dhfLAsg/Pzotio97WyxfeAsSlKpWvKbm09BfYQmwLmkoWou/VKR0AA
JAOlL0kpyujYTktrHBcHe9Bp8QpVnWtFsSdMJZvlBsimcjJ0crdlikRlAt6Y3jaQTyVcC47OlVBX
ojb0R2xaZf3AZGNEfIgz776VQQ1OmnRFfyW7Rl7X/ohxOHc4t25gjcSPkKLQkikep2QwsMv003Dr
FQW9hqjwG7n+JYmC1r82E8dbjL0tEe7rDeAk7EsTbpRuj5EVbmFW0xxc0OXQkcOZxTvoAowMPczg
eUMbBcCGLKfCY5P6NU66sSZFAfUD/DAmNd5ihlx7KhcTw6suK/uqYr8R8OiqEuDddMnOt57HhOgy
R1gnXrQBJOqqcQojv8F0oLJDTCVuG6I1DJSnc7V3JWXfxjQuIbXldEPsDbCP2ZFqoDEIgJnqdCAe
iWfCDsHUtR4QumkkMrkF6A8nxG10b33hSYEvHT6BJykJb2uMQ8w6GPW3gND6LxTMuRnht4FwXFJP
ts8MxypOhQRTt8N4r2fALZ1Hc4SMSbFpMi8NQm1TjTjM+9IsaDOBAH9bE6qLwpHL9qWtee5tm1GU
xSnxktxGQ0rHx7Zd4vlZK4D41+Q4IoNqtqS784YYHQ/mtkjOVWG41wxp8pkUQYIHDgJWEj8GhhF/
Qt8pGtCVMtChPbU63gMKy9NzhlW0e49W/gYhTXjMX9oaSWY7YZUY72TjdHeRh0z+tbeS6AUkVp4e
8wa3ZhjBbcGGgUSdhUJxy79g/XLd1zpD2Nj7i7WwNUzkg7YmPueJCmA4h5mFhhrAv7pFB/Dhiyyg
S7a6DmLcLY22YYq1c06xUMRw0LU61pSIViMqypuYISV2497emNKPiPvgeiNjNCBhkcyog3cnSYfn
CYi13HVG4N9x59vfPDNVl2ZZ40s01tPxXg/UXtQrHMGIRPuYNipdOBMuzU0aSa++xFM65R/OUMUP
OqBaHTdJHtdXY59IMk/kS1sEDmV8m23Fnq/PIH7Sxxln1lfag+gFl1jR2sfOVeZ1Kv1ppsvC6aqL
1dp4X5NWF0ao7FwGYS4AXKBhqeI+MQecyYObkvsZVPfr0MyRxLHkEwr1ROaSZ6P5HmOUb7bNyZ15
tmOV8lzSoEVgQmLHC2LQ0dIqdwsFWtHIG5v0PRleRlXTwFI3huxYmBXa3gDwvKTGPAcZ4eDwjplE
AEa0CzdgrRfq1zyjeBPvUDI+Gb1oJ9ImKvvEYAuTu5mL6vuIOPEl7SWFzS6PPCQRrSzInE3MLxSb
qYmlxmvfqmrGclFr2/qyVCgWW08t6htHtVpf07eRymFTF6PX3tOsouvDUEZY12VDmPiF66Hzv2dO
69ZfTbOx+xN7xwAHRhuR+bYwiMd2Ghadk7onzGoQu3mIB+58THJXVW9sjaobFGg0Z+IHigoOJxfB
4wDrRF3E2vWjt+4cmMTAYNFFh2Vt/WBBy223NXBfZUnAM7KMzQ8XenG+jwuseiAic9PeuN6SXal+
GF+NBX/+PhlxxRhY4YqbgO3qN5Dzbb9vCgHCU81TYYYtytszqfFJhEEnJn8rKINA32L/Wu0kIwy1
86xcYlibdX9LbZLEPEo5AKuqRH/mxwvgPrWxeqk4dkUfiDfkqrKpC65QpDwCbc1k9oSePILMZhkV
xxlXY3ZInILi0h5+8ZcBQRMYROuIV7JfxlceNs4afovycUuZNF6wrE6GV89J8c2b4JIyzF/UJGyp
kHZh08UTTxPhlCj0OvdavfckHvuwpNkGLJYvpu/IZTQFxFWauvvAN+z7UlMiQD4ZC/+mEvPQbt0o
56lMMs6ydgS4wbPWZuO9Q7sT4Muw8NeHpNEdgNEgh22SA2mUG5unGbPfKrhyIo9YK+YtMW4EmGT2
lUBHalJdnXfvJUtWH+dA+8DsPahQQVknZMPQqzn4iaSlYqXgaqrGZIDV31fWh4ZVRLKFeqcKDnOK
XdYGKT2jMurFPGvDcMB+esI5RtzHN0or79O1CbtswN4C2aMMxrpDkzftnZ8lXB+LU8urnjDctF/Q
LtVpBvDzSRiJpaYTycTLxjQPHtAm7BeklGmkj83oUfjcocvDxMo60n5eVlhnNxC4w+RojfI60Sr3
ToX2cWTozOnsdaLcCYldV2TDDoo7g/pJ02y2Jc87s9aZDZjkwHaBbCcmBovB9QzFCMTBF+RZRrK3
m5H0e7JGljaxlakXpiDK3xmTy/k1x17Hd9omYE2iqovfRIprl8wVfRgHzOLD1yHNTEE/27B8K6eU
BnSuUtpg5jnF5Np05E1D+CxKHGZtMvwTcPu6I41kTf69cGVcvpu5P+Un6bame1SNo4yjSqUdoZuw
sd6XLqrRLUuTJC/B/yHxPdGmvf0xyvhLA+0/HVX/d5CS9fXeqxrqQAzq5v/8IJ3EH9VaZvuHf9mV
eG7n+/6jnR8+iIDpfxI41p/8b//wH/W47Co//v6396ov9fpfI1f1R5KIw1jm/z/Qfl6+ffw7/sj6
t/7BHxG/MEPzpMfEElXoB0rkH+Ns9xdqvddaR8s1ac5c2R//HGe7v9AcyirLIBQlwvL4o3+Os71f
IJm4dM1JMi8mA6S/Ms9eZ0z/b/y56i5stkxeap00M9T7abqmMRvSk5mrYxElnE5Irh0moxkP5D+y
XdnZ9hMH3/7udx/Rvxlq/3HstL6o5E0zx2fHT3DvRwP478ZOgtmqlzr0vci+kHASh4BwwaIly0Vl
ZRGLVWDl15mwaY4gntKBdVb5ZP2l8dtvv4UtJBM+y7Hx+/4k9YhxGmEhmCn5TbaGFfUuNvGZeAGX
pmXxWtjY/CAT/Plbt2it/JeP3LMZoTH49U0qh36etCdANGbDhTZhuHp87jHDzP4s5oeBGM3C94CP
Ruqec1e0+mySiug/x0gsOJ7Vz6z4eADeWz2NzuvQ1vYLu+t6PCbpIuQzHhtAywghfR1a0i3bo3JT
O38kKNXbV+wc8Sk1MDJFXZQ3iOF9gs8WX/nG6OUdA+ub5ocXKrLMyQ6xmRCyiVYLlYG99qV0TDaO
9ewjANBCF/LdNempLAKRb9MfFq2eeoZ6fYytTwITnw7UAxtLcKDKj6zOCnuzkPuNO3lapO+eSph8
H4GEYStXR5lBXQR4tTg4QF2+q4P+LhhX24B2Qm/1qZF+jYg2RPqRaWCDLRpaCvqAYEZYmp85IDtg
EeUjcq18jJ3cOEa1rbe2iTA8RLxI6qXkP4CaHrxm/nE0vZXQjN1QkZy3GsgYUfTFyIW7G4lkH4LV
vWdgMN3Yc+Yh6BufnPzJp2Jzwzo32AWkeemXZ1fk8pueYUQXScDGkLcoMQ991L503/2hrkO068F8
GGLnpViNiUTKLiAaAIuPBq2+O1KZLPiQUFE/c84pFEyV1S3e1mZLp1WD/dSYP8CI6+40BlBpNmyY
oG/MQR3nd/1kYEM3M3oS0x6qKiEG8IIyb7KUXgVnvB2FBksTgbPgS5mlQyyaNuwN5o/UO8PgGb1b
mPu4UzVEuB6ocMmjup0saGI66ovmwaYQrX10+aKmY54N8bc+MLrhumk8DLnuD28uY03alQJa73aa
G83fTj9svss01j2dY7Z3bUxVyhEkodnkEvdYiKOg6h9UBpwC+gjThy2MWkUMDKTgTtlmQFbXTqjv
Uj8czJ5K8H/VTek94K+X4uhRnUCnHW33xp4GIOs9mLz+OV/Qy9lgGgEOjAq05bYeB9ck+dHnbPKr
dDV1R0Trbp3Rn1NQGz984H6hFjfEUDcP3/omL7D9i77Id4AYmQOWTe/SQpDpdpOODPWAL1f1A5hD
/Oo0/5WvHusrpgcqJSAcG3VqUTuu5odeRnj/8wpK6NOgzTm/1NPMU7jIsxZXYK+BgBAAsyn0aBEj
yGcbOElpN5XlHp9oFdNIKLvqbK+JAiz0hAtI5bC5LApWFhoBJOF6poDM3CpGH80jjSnxvBdoCfsq
lcQflM4dxlFFDjEGZ3RhnkxNHJnbNwY0UcUkhhmWU5u2FMKPdhTi2XrHyF8zBfKlM38lFSu7q3Go
gudJZiJ/nBaMRCHCvP/UlNH4q15TJPizJs57ZT/loWDzwgetEpf6Z2CV2Vfuahq84sx245dBNEOL
58zAS9C1yg+ORSbKa7A4/rSNU3vOWenTTj6KERbhdy0kf9UsZkD3PCIFFgDmbMUlMJ0OXcRjW4tJ
aizCfl5hbbIIrOEpau35fTWDqkvbcsDeFk1eLhtETxtv0axbQrIKkmdK8+IF2J56cEE4uXtD+iQx
HEbcau9CR35fmLbNYWlyruWTTCAMsIHon+fUbZFjU7t/JGQaw8KzaAs9tYGdEeheqB+6cOeK6GpM
GKXtGGkuD5CkxpyQaMzmNWkV9UZBC5t7m7lkAXeAolHWhsDoPwIG3W3IydO6ZSzjDgfDAXERQvNv
383BIR5My2fwijVxfvPKKPGfatuVOFC9gVNnHWWHmoPkfQPHvSMuKACF4eCEgmu6o3WImDtZ28nU
+J3nvosuEkTmdCRACMwVJnsjse54xbsn8uC+sjyiVtIMFH03yKK0t3nTG0mXGvRsl6udkSXk3Ae0
LVgRvvHkWot9Z5BCqjaKxnMSBAUI40owWYBMNAMvaZJEhoDIOqqXuqAmhm4z23dJ4LbwTtOpv88x
BlfXVp2Ny3VLnzY2/JoYOkJMgrPcll1y683wvQ9G4+GgxoeXZKQwBSZxeuKc1Vhb95BM03K+ywAy
3RqkqxsqgmqRnxBVAp4Wpswgdk9cSKEau4VzfWWL6oC5COVBuxPVzTyOo1uVmu1VS34hvtMztd47
CnaSQ8sv8spiGt8GjUFEGdCzOuIQV+AjiYk51XJqJvCDDDF4qAGh0uWX2s+mGqCIbvBXtYQCXHj8
TylFAcTgACGeAuiMN4kqjdtksIf2qHOr4brwuqU9gN/yH3RfU8M1sd7nwryybau9Kcy2Hl6C1CY4
CjvXUHvtV/1zRt7xjjF4LzZtrOVdTzKA+Lci1XkYHQIaYSMJWx6McYa4ZBvznHMm7hHwEnfub3jI
shvKMg+Al6k0MK2mmVEGRuLrwcHJJip7h5qQDZ7a/Lub8/gIc+yB9Buz4hjb0vFjCgZxdrQXkz5I
dQbTMPOHetiOfmaHkGEN/6ax5umBUVPSXny/zdR+HLTQeydz8uVcgUg70GjZKOBYVtteY/9fCPOV
LbXIAVvD7tRh12Wz4DjV934yhys/Nebp2LdjMISL1bjXPMbHYNd0vfdWZ6RIwrlbOoOL3FrMm0HT
oUF3s1lc+qSa/LBrLKKssu3NZp+lQTyyXFjjRzoPlJHiLM6x5ZLa6Gl8ZlcLw9tCekQqy1ehMY8p
Sxg/yqFh6NT1w7v23FuKWYxL1fvtjrCG/8pclvSl9aId2o9cvJ44c3GS2X0edgEDAObOOc1L+jyi
1x0xQFsUuTXoDJIpornlgMpz0jQgAqAu1OnVAif1zecW3owcbj9tFUTnbFTlqR4rKtX8RZ8JXuHT
a8aach1t3Ygy08QnijachyZ6NoI8+xrjPiCbwbTzUjeR7W09YvBXDlUJ37UqGsBomA+I2vL4hnKz
p3MueWWAbT6nbv0wtr6NYJuhVxYRG4fRGh6WoLthlwrOrc6vIiFeq3VwmxfrHWfUKLSZ7sK+h8+X
zjHNdzi6oOtQAYkEcG66wTz2ceyFs8Sdm+NEPCpTJxdP07ZlSINoWgA1FBJPfpP7xS17oyrUXdru
HdN/aHXGtqBjmZNxQswkuG6YCsCNyM4uHVKZiuv9PDfQ5nP6jwtG5o57cahFCHuHmhThRAReR42H
HLCKo1nunQKmIvHU4BoRqd+jnAxHlofPPqiyA+Oh1y4OwJKn0dH0Arz5cGskeb7JGqrbLOpAu0/q
zM9E57lr6/fYzr5UMVwTPHL2IZvVxXcRpVS374Linl0zJnvDvI/aga0UdU0xic1kIx0eW8pKzyiD
Pco1yny8EoLcGQYUv8QW9I08R0R2YK6ld7UF1krpyrjmG4yIPFrpg1pIqSH50jGwMUbgWqlNqDhp
byalgK2S19nKagl29AwdodeX9wEinSIsquqLo2Lzvaja4LjWkn3aS5O+IYH71/Svv1Hkhym1tqzL
xM2xD4IyO5PZJgZAf+KAhvoypR5yAsz6yRiGt0FU8TOS72MsZ/OB/MeWGkAKMZwgjK11Ibaqa6UN
iI7LxoX3IiYBdHoNlAfxx5jCmGjtQ9MI+jeABtcHnY43NldPl3rmjanHb1HRcHnQLxCRHgeZ8Fb5
423rYKKop1OEHZRxUZBdB+Z3H52ks1zo94Y61hbRwlbynAu84IyhPNt6NDhKOQCG9y0atDizkaPl
4iuLSX7RxF5STMa7Fevi1lF9kGVMlplKNJ5CECl6rvJZX0Ql6Re0MZmLvBAPTkE7lO079/PiPaDx
94diseUNSROf0Bq6yShnb+/7zYVLtH+SbXaFKQZbe1ReqcTAY5Zew4kudkFWI2GahdggEcynDmDE
CSyS2IkhfsixIPd6mMOWLmgzsAoex1nDxCePx7MTkJdznAfDng8ZGOBjBzfyYgoGhzNe6y8+bY1P
sWgl28gg/zKXnn2jvCknNTx7zo1SNF8ndasQpqR1D+Ir2xnRBFU5IjaSpMAkfSIoB2OZxXfmhMmv
RcLWCgXDvyJ5EYVGYGb7aBl/zcHJ7eqgrs84Ms4VpA5yx1F/X5P9O49qgZVn+EcTF8ZXCCO4clvG
ArVX0QcxePSKFPPZaajApnKWn2e2dyHZ1e5dR9+1MMc+q1kVb0ttPs7N6Dz1gmcdqRC5lmFGYark
U+tZ8cOQjhSoZPlq0PZyqrX0RNAlqcI5i37FfXppzCTZ04MEY70qR+qkJdIgszktv8a2jK4XVu+L
8AuOYzXkFAwTyXXRt8meWf9h5IvZmiMRj0oJc+fJPsRB3OBlN1qeyMjouJ2tWzxPrPMVYUMyaNEh
CTJ0tN6hqD6yBNbmeaE3eUZb574whjcviPV9GhPOkEmfErbW0cYRRnxx5rTZ6ymFSGQkoTtPxlPE
3Zxxlindb5433QdgIt9wLiyK42Yf++nNqLCPbxN2wUPYN/3Jkua5siBCdpQXnqbANLdoJO6Lx5d8
PVC4s608XV4rfF/FtvR86CwiLvbWTMSp8SXUS8g9T2WaXwEqE1ucBuW2tTIH2wNbgWWJsoe2l+VZ
FjLEr+wjzzHI2AzMEm6FGKjcMGeIHS7ng8KIyotSSJPNpD+7nr2Djby2I81FYl/pkaAaikjWJN01
MPd38FfRZqjMk6edY2nShVvT3JVzTNzUQxvsomCpz4lb2ee85GLtJrgToVk2xcR4QTCIHgfsVo8K
I3QHHqdmDH+HWdkX3clAaUcNn0zcEA8JSMeAvDtuBGc+cFhrKce04lYaO7PtbCT8Dms2LWJJQ/UG
Z2ikJhzNOMrAYC1Rwt55N+Y2yDl/nOvmG0G6nuKy2chdCnWmSSu5c4xF1v7eFIwUeZJ3FemFfapj
hvvv1mjFwZ3TNc96JPCyS+zEZVKcLvyUfz2aZo+JkyF42yPMWWxEyRd3TLIDM6kG7wuCHJzqt6yH
jVMep9rrpD4Fed/67I6StkyKfS3xSE+HZXEtfBSDFEB/Nk2P6rAw7O7iJD+j/XUi7el9HMy1yNDX
kzD26oeunaJ+yn1l5dVr3NURvFC4G0IhDJA3bP098pUVNmPkbjuHggl6KQ9BAaW0T/CqY854bCmz
AfODCXfnUBWy9xzaPqYAsoAbVJ/UfdZEnvhMO695Rs/YgUSlIAZSZ9sbZ/objV264tacBlGG3msH
Fht5uoY1ANKOKb7iiGmh8HNpNujBWDkI17cih92eWgNE1l6AeJOB+aVwu+LMrdjuY4X0nwgIN7RN
c4Ds0W0JgMgtrGWfpC1dJ3j8aYgNtLy0i0OfzdKY3E84VrcT9WwcxvR90neCt9NN9Yu/pNWyjXQL
Ta2bHLmLanoBwNca6W1QznSkGRF1NRGpsMbxKurKGpj1DYWNCUVGtsX1GmNWyUODGeayYbbEeGJe
WWTwqjxymIwg2UhYQY3zRPGQdROiJGE9e+JFJXikQgwj6mzz1YZIcfEGYjHYPW/Mn01kKApM2umq
6UYZ5st8MwGOOum+/WgKSY2hjVOnHaDHYRNCfdgp+BsnUXbjDnuqwsRULffOMkbHilbI2zJq9bOh
1oapHAJzDrs+szhybNirfkKejbNNN9rdVasHCw6C8ZDQKHswKP0MO5ah/ZirtZ3R2LeWCFvLLM85
6cJDMLCvpRo+98L/y915LEeSI2n4hTbGQiNwTUEyg6KoSl7CqkuE1jqefr/kzO4WMVVNGxzXbObS
bQ0iEXAH4P6LdPQobhn1LB5553p08AxnH6MZ+dQ6i/+Vhj3vXb9wTv3knxX4zgRCGIdhn9ofG0c2
J2ukRUdh9r1fbrerB7Dp3KHpLs2sfXBm+E0eFKYbc5t+0rKp9hAy69MgXGzN+6A/ue56lVXW8lDP
cbBPCfV3qE/4pzSXNu/xZgV9WNc8tIXjGDCHxwhjY6oa9/AdkSqkn4NmqA9iADhue2WUVblPXFMg
+idob7oieuaimJ18pBXwkDbq+3ayH5E6n46FlZcPyF0LpMOiJSyg9YEexLDm4PllczBiv7xATxiT
DoO+Y/CC3TGMKY6peSbiFt0b1JABeESh3bjBZYEX1Xp0gUpfzhhX3cR5bxzLOPOeGrvYIFP2Gb8P
sbyKW/KMpHI3fTbR5f+w5fwnXiahoYoXKJE357e1Ibz7cuQy3MmpfQIRioEDJLC9TFGqpMRh4SNC
je6AxiVqoNggUV9DXLu022PjtxedHIa/RtNdUWY1oytIsbwM8ALBfClCoor34feM98V1NsbVYTS9
5HJAfP/OtVCIG4eouDDkRvLH+vcjz/UzPCr5J1gK8UCQUxaCAnh752dEFeRU+qSUl4+RaPq7lff1
jWT+zxQ2lqPH8/7L4FOmRJx0+eBVuYx3+YiapIHKCpy/hbMwQdPRGJLlyqI2Pc0WSsVgSzB/B4H1
YTWhhxbE8bEvYJiih+Re9kvbouBTIiYEiwAVS16+Tp5a3+2t+xn3QXlF/bjyDigvTk8gbh5XM4YN
s+UrlpdivI3qzUEwDceLzOcqUc1n9eU1RvwaiYQscz/RgkAwfkM4sltd9wIFuJFbHCdwkEbiElEu
+6bsh+0qWjAlR6cD3M4G66aDAHBRAtd8t8QONLSgsC6p2skP6xnnJjrvB+zO6h55juJS+BbXkGRJ
vzXgenCJMbq7qUABMzP77SiqZtmBFIqvbFpSD3M0fFqy7hKlJdCK3Om8IA6Rilx3JgCAQ1R12FV0
1aPXF5hgvUDwLAhKgKFnUKe8eSJePQ3hXWFm9DgYC8yoVqARn2Ji3+cleCjsHEq7W06yDJIbCqaI
tjSJc6KB39ybY5Tvt1aiqpS0AsN5uF2ou8453FhugXMuEB4Mxs75CwsB47LsrDjZ1bWDaRSch/47
dajtW557ftiJCS+zCiK+tQIy7pN+PEa+b7yDIzGdYMPmdya1q5IDfkieqQFUFza9hz32vSibdeNN
aZXlNUVHAKOlewX+MKD4g5ABaO19MCdo9xnraWj75T6L0uSqWqP4Y/CCfuzqoEj2GKY0026BW/AA
eussu4z+CcX9Kb1c2v5UkkfbxX6aZ4FgZda9H+NWIEXO6sxIlK2jOV7lY3vZVRVdCdd7ADTJjk68
rXX2Y2H2twlc3L9aG+YDiDgMyvYgNfuzywtytfzn5hfKBwA41xcwJ5eQ5oqqP3olGNh1ewPO/37l
rm5dgzh1QmjGVXzyXmChuZyxofJq0DWIpXOxWL+OnuTMMs8cfOkhbIxa9LEYl49TVvIMX26ogPR7
GpF+jO5jc1M7XnGExAUMpfe4CK9OTT3yBZqa1FyDL4RMgMFaggeOjd9Lb0QFt3vzLzvGJDOSg/ix
OmXPWVwvByqa1R2Ya/s5Aj8bognO2ylz0GGaW8N7iPoXiWvkt1vKbEjITTVXOO4C+6KcOli6BKaH
3yoI5mx94n3csG0266H2luHYC4MDOK0j5xLYTMEk3SF7dLEjLw5xOsvbcciGKwSmQODImSbXYlEi
LUy3vl+Mov5ocb7tbHjtZyR2xyV9TJxj2U/xcbBgHYFATJ4pvoyYJYC1mw0HavfKAwzfuPpjhELk
LS0m3KUL235cK9N7PJeLkGYtvBDKboutzxlYjObKeCVSxHXRxXEfJk6155rfjXR6l+VXXFebg2yQ
FCvmbHm0pf2l96v8M/Qd0MrzC3LZCs7LUmLm8mV7gTUnKWiRHTPisYJJ6Jdh6raPVo5UlDU1Fk7y
W4eVpI/A1DYFAfuDx2kAfJ3SW+9c8cJGlSeuUzccndi4sZoCsV/LxUYzc6KPiEGOiAEjLgDmW/Bw
yvLpeRhFfSmzPgNz6BA/1GNQZppBZOYGRgN4T73AtiH9r/FX4C+3dR3sDWMFjlW9wLvBMlFg2iUc
T/z02nGbgWJnPW6X6Qs83HyBipeUAnHU4qH8c1wGHjco9mUU3gIzGK4XM3CnCzTP83XXbrZhXZcR
InzZ2IKxlC9AdDpsfgWWPi2r42h1zRNFeERa5QheFcj/Rdw5Irvwa1Ggl95WX5wGvsSO8/csieq0
9rs2B9Q+k38OfoBRmFw6+45KLdd/oDXU11+Q8e0ZJD8b3dq5NGJsUMSZha6MKaYw5k4zRDWKdUOz
DD8CGLzmI6BZarptuT13OQojiJxTWLeB1M2ueSnr9mnCZAxXcxgJa3KXAXBvJvmIL8IR1wuQn1v1
nHZnmd+vG4Sw22FurwIoFN4uYocfhsW9JjfugXnm4QCn21uwYcCHAy8/M7oMKIZS1stCpB/8XVxE
N2tGP9qPPd68IzY93L0Akh18yFGd3a4XmbliebnNw36s+33gn1s7tYuiA3qA6M3slwh0+JDcxU19
MS4baXJcnCvM0x6XhWZY22FFZqDwmPSdv/P7DHcyWR1yn6Mi9RwIBfQjqVRcIdx3jMvk2pia8QIU
LP+e/8uGGjfN5ZN9drkwrMsUS1i2entmuETzEfd28SR4BR6zZHlnGpCnA1ntJTFymHKQr3Nzh4z9
HTbVG4dN/1NW1f3GS2IP7SR7ACW176bxZHvZbTF5wWFN8YqE3982S44IpCnu4zm4tooRFTm7AVFV
/OUEwTtvRb9o8u+iomwPaHf+dDKgDCPGN4/4JMQP5WreNuXyrYi7ed+QSRFfRfDDEZdlM27HFkms
QwAPIESLrTxu1Mh2UcWLFxB/imAEpBNe7mCJikSAlBuT21gmKGe2zrrrq7k5OFFbXJQjytcbqOiS
9LYfYufb5lF3R7wqr7KH0qH6gjAvK0KHepdyoUch3Cz39tncFM+2j6zPFW4PYDudj45MGlQN3FZc
d6SQS258EWcKrSfUbNPbYO7mjwSC3EmrgmPUT+zQDZ4yLHof+rtsPXePqvtCKCKoRCivzjver5gc
ooJDpZEaLcwXuNqwYERumXcuFxsKvpYERVln4CsqyArWGH01mhIVO+oTO5reX5Dqc36e89d+NMv8
G75ydhfmDTwOfjr3MHT0QELfRnTFFsqKFKZOnTvzsJtb23ffiWKtub51afIElUquXO5Gv4TFJEle
IbJWaXxDgygt97E3mT9H8unuv/6PG53AEyo+23Y1XeAINjSf/h6bYr+m2oGICaRHRdGj7gmXFvrz
a0Ia1DrZ1SYOfc4gk4fCLYbH2cLhkyeyT5lkCSpTIM89seLdSrEXyxe6KvtykNHnaqzBhzuVa+wj
oyjE5eJSwn0Et4j5DJAMwPAQSc3i2DkTnnkTUEskSGSFKDOu3+2N41cMsrrUlUZnAi+CbpF1bPj6
/yIU/kdYtf+n5GsPQvSfsWof0h9D9bUEmPYCnzvzX+3zf/FPnJplyn+4vrSo7Xh0twDG/g/t2jLt
f8B39gGwARWDKsu++BdOzXb+ASvTtPgfjNxXOLXgHy7/DIssWwAW5tVl/yc4tdeMTOOMoDtD53wF
pAUEDh/zol6QnYVeKr4aq3P1yxr8Boz2h5E9hWS8pL7VFU0xh5QSv4Ev/oYD9Re9oc/Ez1/wbU22
GByy1RIOGWk+ba3H3Cmnf0IuQUCCePwP5q0EKYELnrfI5lAgb3hY6vJdAfHqQm/m5wzxy8xlY+TB
bCdz6Inxhk4rL6YCWpTe4AqrNvD7ou5GZo7sS3SBm22FPjaHr97o5+/8y9QXLsRg2/spxKFCQIqR
WK2sdCj1RldwknGa4OrCR0Qjqp2OPsDxa5mvs+bcQXv+Ovc1WlNUwPyRq2SDP26BVKV444u+Jhv/
bwCd4/3XoWe6POjPrlNY2LVpX01oM/SXm02u/4rM17bsxzXCDsKIJuPaRR9E82O7yk8KxgmRQJmM
oQMP6lIONTi2MXlLKeAPwesqvwpV1c4eumhA7Y/zYbId+uLjqvc1XDXnFJFVrJE7hP6UpvdlWba3
nee+Qb7+w8w9ZfCFwi/guAULr3T+Af0I/cf+u9YeVWUTbLtskOR3xjMJCnU+lIUKtDy3eH6nNb6j
ZEzswzFesqsRkTp5G3VmHeZYF93pDa7kzMArTJTT6XYY5YLeYJGMz4ZR6uV6VxlcslVENjQs+mDc
9haMpmV61pr3Gff9a3xZI3AHMCFj2ArEQ3fUBap7dxsmvTV3lYTcG54pRvjYIert2SPFdvdqtehG
6k1eycgxPN/ERBcwbFvu0ii9YosXbQ96g58j4JeE3DRbDOGLqXfSke1hjazmL3o6+de/H/68Av+H
YP/fxOYqGRmpTek3JinAjg0DGbeCAujolOVju0k6cpGXmqe//0t/CFlH+cSLiedJ7/XkgyzJri1u
wRfY570lRPKn0ZUvnAbD5seAdMMKzk6K6XaavltSAUpbb/bKN56RoKeD8dJG7OwjoF+UYdvxDVj7
nyZ//ue/fGMEAQQ92XLA7M6Xn1F3XD9RnLTfOLv+NLryifEtzlI68YyejPCVJY/XtGrv/35dzl/v
N/vHUQ4ou2jXBmOdPsw6b/7ZFp59XTUb+vhra2f7cozW/EJWjqe3Urby58zEpm7UDV2INvitg3QA
8lXF+7//KX9YJ1s5Dd04pjYt1i4sQAD4WFiuWFLqDa0cV0PW225uLF24Vf1HR0h6HH2oNfRZ5unX
vQMms8a2nlnDd7wth+Iy61y9fG8p+d5LKMJF6IiGVNC+z/l6Yxuz3qwdZa1nv8EbyeUoQS3ulCzJ
z2XLpF46VnkxHS3aapi5eBQB0GQZPLt286S12Lay2PM4Z13TBEMop+QmM6fTWsaXekMri412FaUi
LNZDFOg2sE/GZ6/DiUhvcCX3JkLWU2OSHYfRzG83K0fpYbabj3qjK7l3tKJiAbDVh8CiaLIAwMn3
eiMrWZd+7ZKDs8ZcFpZB3tPeSoVmSJ6zwC85t7KEYwMV7sKqEO+o/b6vA0vzUyoJF5NQ18iajVkP
Rr0rTf+Z0ozmi0CVO9rEgJlakXahlSMHTHMtpqGrtdrn0sWvS5JKmJEWSBxc+uqv0hoecdvQvCOp
GklNB5CqxoQvXBIXNH2N0dcIcf6oN3PlYzb0taiksiiO1+5dCypDZmsmQeVjToi5dSX+JqGHTiit
LuO7FNtPvWkrp5lHUw5yBtvbAuSbrPUDTQO9Q99SEiyV6drPz+ZsrM0ugiAmTL1c8qJB+UvgNNiv
98F5rRMDeL7zjWKB3lc0lewa9AJ+e8PhLqr4ezIm3g7UyF9aS20q6XWdly4b8S4M7QUB7qEcf0SW
q5elTCW7BqiWpi2c8lCsaCgL6wgUUi+VmEpI+n1jUVEsupDmxj017U9RSan375fkPMZvrm4qg7IJ
DAvgGsf7gugOYI+2QMdX0vv4gfyUV+LJFHRaz1Jx5uH+mlmCvEQAOfY6mHIxzn5mIeUFXazFf+On
nOP8dz9Fif+1cssFlmgXTuty6/X2F2F7j3+/Sn8aWol/Gedrs/TnvkKD3RKdqxgmgGvpBRPV3VcL
E/cQPBf8fEM8jnBD79+tU69XPjWVDDBv0s1kyQG3rTRjgxJsFlpwjeaKKzfaGj5WuUQGDXAUMGLE
0Zyo0EoDNG1er0kpPSveUBMKG2EWIBbdDlCa/UHncwqp5AEuQmPvj+RF/ONBrz5xyTrojaxkgR6l
jVx2jIziO51GoM7iVm9kJQnE5mQgnx2x1j6ueIMvngErxm/swPNV6t9Dhx7D69U2J7xJfchkYWS1
+YCTr9PKx8qvvPoD3WfxXusnCHUz1t2M1BJ4iaDcsGlOye8+vEmtwaUS/bJrB+FnrDwSLFe5Dxkm
iDQ/qhL9dlJwwxcS6MTUHqalupq4hOrNWgn9vCfpDnaARnf/vUfAJ8s0t7iy1uYGMw0iShu6fYkW
VX6VnvGJepNWwt4ds8mrasFSVwnmxDDCYdLr3T+R9Hy9FSsXPbQeXkQowBtftWhUHdY6s7WOUvSA
X48+YjYEh5P1DtB7LyD25Vuu9ykDJfRRtV3mpGbFlyC7GFvjkC7RSWvBAyX2WVxslQSxP1TeJXZx
NxbvLL2hlcjPocPNCxDRMFj8Q9Y/IW+huR7u66W25ngUSctSg0g+NAGWssiu601aDUigBo6Zsh5O
uaKQg86QeOs+dJ7dbzJhoASkCViS7Oe14Vjkh8UmFyK9oDdrJSRbtyryAb1XKilgA+3iBoSG5gZR
IjLNgDhlYNqxd87sR9cZ110HRl9vdKGEpEVzTsC1Ipc4WbazOvHcy7dqQOfo+M16q5rRYumTLR6p
eooJpakLd6Qfsi6WA6N5EfL7BNgMyTcT/qBe8hJKmHZbhN1ZBSMTFDKwrB5fSIQotL6wUOM0QqKy
XmdgLN2WHTfwSrutQ8NAb3QlVNvRMvwuSNtwXtawDNpT0WkenkKJ1TV70ZNi6HpcHszKfpKp/x+p
r/9Pb0EIJVbLLpXWmFus99aGPgaLEfQDvQVRdz3eMJ6BWkMI4dEFCo9rnSgdTy9/+cqu74CQRig8
tLDqItzGBNbIZqZX6BOqFr07bssizrzgug9CpISanb9AytFaF1/Z4jz2c3vaOELhIgFF38yusy7x
SoE9p/cHlH0+Yr7kZohohzxdIP44KJ04mkMrm9yI8EbaMnaiwEWcjsX90E56acxXNnk0Nmh6yKxl
WdrrbOmQiTaPeguibPLetOWcDezE3jAP0BQu4qp80Bvafn2MLobV2WD7unAGzA9fuWjqXVPY1Te9
4ZVDKQOMgfrdClSiTK3HJfGWqx4S2A+90ZUIDexIlkkGOQOm3I+sSz4ZAQ4+WmOroKN1G3x7tAA0
532E6Vl316ej7tjKNRFDFxhQHruw6OQPK0eN2MZSSW/eSnSa0+jXrs8HBTuMq69cZIMNDVq2k96O
8ZTobIdgrmxJ4kIt0gYnXl5Ofaa3XTwlPFPDKVYL7Z/Q7+e7rcQMufW10BzCU8KzdiAAJVbMLcOw
P3ZeEI7TW1fzc8r+zSXDU8IzcYCkR03Hq7xANfLBaoc2uwhwYpvosVgTPs2IFn3IQOxn8CHw2jok
To+vud4HVyIYtIFTBEXdhlhm/kQte9s7otUDUwkVk2RkGVy//twcGfAUqXDrTs5eVHozV8NXGrO0
O8hZZbt+qJzgA9ezT1pDqwCbzLGXcmooHeHLbP6cUrRPtq423iponDfNb764ilKZth7pznbkGi+g
fprcHsth0oMZCBWnEsHEbfOKZUFp9H6Kms+J6Wie3SpIxQStk1QNmwUAJwZO1fttsPUqSKpHig+s
D0h3QjJG4HtJ4ush6B/1vqYSu4OxpU2+YTg6Ohi+RTGa6dOoWSNR0SkVGGnIcOfbI3rGDZeYsu/0
crGKrOtRfctywWsvNb1P9iQu8mLUi3oVVidH2LmGNXNbj1GR8eZyv1bJoDlvJTALKt2AsATXRzu+
78rots8DvSq9ikwrXExEJ8zhwq2cIJyPcB5Ty/xLa5+olk/cY9wK8RWiXtZfCtmW494CNLXu9YZX
jlZ3WZFlrSg5DEv0kELLiGZL7/LoKIdq2sJjtc73UhenJTwk0KMSrh5YQTjKqepakY8HKyd2j1jb
zvO9H2h5alY0HCU2WyMeEMs22xAphUcUMW+rJtfcK8q5Om6DVcWCoZcuDVFMux/6WC+jqJCiIugm
nwpuE+JY+cFeskd7cjSHVq68qHU58wDpI0S28SYa+w9VMGtWAFTYydKj6uiMRL03dd/JATdtWend
pVXYSW/Dr5Y4xLO500sfkZIyaPQe0rZy3a3TPhDLQBHQ33K09rHxnusnrZC0lZBcNpzfMytvQjMb
vi+duEPXVPOsfOHg/NKERnjaS+XGtF2sYLfYuANVrpdgbSUijQGdsyAgIiGwPYgmeZTSuNJbESUe
gwbx+c0hwTqj+R5xApzfNePRVuKxlpPpbFPZhKI13yPeMexiG76j3rzt1w/RYbHnLD8faLBXLtaO
wYcZ5Se9wZWYxNy6LTEK5c1SB8Zx3Cz5yRBzr3fZtJXj0oo8KDEd54KHW/0yy3eoBunVz1XkXem0
AJTjtsETPP48BeZTZRRaeGWhIu8m2J2O3DhybK9HmaBCiSSeUNTUWnEVQuQ22BlMic39BAL6fqxG
6Hq9r7fHVRAR9wdcP+Dahv5YPQWDfEbN4bPevJXITEhNSdrz7J8nv0fiFY8lBK30tqGlxKYY7SyI
Z7ZhsyGbA3cTp1kMz/RmrkSnMPDYrc71W2NJjj0aTGVgaX5MJTYzeEyr0VGQ8/p53dGfg62NFs9e
b+JKcCI2MQ+Io7VhlBc9pGN53yIwqLnkSmxWPardUUw6HEcHbkie7dLU1APlIB78OmfBi282c+R7
Lv1yEbvZ+y7u9Q42FUs05TlOTCm3COjUqDYJ/8mKJy3UBhT719PG9Mv3kcmh4TxLRIdn9N1cE4FY
rc+pwomw30miqe5R8CJuZjP5hp7tW+fm+Tr8m3e3CieazShDlAhc2LjM6Qcy2PiIR3UcRtxuEVmM
o+atms45JH/3l5RQlYuNNUTjNmEUtZdinZ4zK9NrWZhKoM5lgmj9ubxtIGe/G5IxPhgLeh56y6/E
KqIRYos4N8Kk9W480zkJX3doJVCBQDjwheG9LbWD6GmTfE+nMtFLX6qdc7S4yJuJhctFV2BjNN2v
sdRKXxCmX+/3ys3QF3MB+0ydjXIELlbI5HtaZQ+Y2a8H38Q0GEHNomAEfhNs3V2RZFqPwn/aE/xy
AaWybXhVK8/FmmzFn6S/rm1NmiTi9a/nja7nCMycrDsOY4auXnu/IRyvtQl9FfDTmXghrmYGzUE4
VPfqR9s0vursb1zIX88bNTLDaX0SOorCy05gbbbv6R9rTlyJzUJW25QjCYagrnvR5cP7SXjv9Sau
BCZvb8exfaMJ2xRLpgYNnrn9oDe0Gpg2QgPgWRGyQqupwq4qnwKtsIRV/nq5s4A+5ebSeirQdkfN
wbQuqjnRK5DhJf56dGk0cjaLuQmx8boEhf9jMMRHrTVRoThLV/rYwpFPsgGD1yrdG9mityYqFKc4
G3MUQ0yBdhA14hWoDsVDq7dNVDCOZdb5Mtjs78ksPjvleOPGrta5j2/H69VGlCSIVuxyQ+mU6KOU
j2c5Ob3VVqLSbrMW221eb7SdETrBYPho1zip6o2uRKUV9bOEzsqbNthQnRPt3YrahN7poEJy4KLb
bjlx44/tB2knl25faI6shKVwR2lhE8Wrs8X3BQddLFdr3Bb0FkWJTBlb61lCn6/pj5fVtF0vVnup
NbSKyMEcrc06pCzDzcsuPNt8kLnUeiv7KiAH1w8frDN4DZnVP5clv6ikXk0Pk/jX27usvcBzJhKs
yJrmYtj67TLvyknrzemr4JsYR7xaVrQ3usVD6coImyJ+1ltuJS5TmQAVbEFreD4OeDgX4P2iOWsl
LiNzygR+oMwa14NCUn5LCr2jUkXecAZX9rawSWLfv6LMfh2ZeilQRfJDDIirxuBDrikqgdJqEHxy
Y81pK0GJvhOmixXhvqFzWjvFjWu+haM8b7R/fzP4qk0V5cICshd9YLQLffdLCcT0S1Fjc3qFSZTp
X8igN+9X08Wl5O83zvmO+Zs/qHZn+3mrBLWKHB8GM0qwx43jmyXuJB7Ydgu+ZSrqR8gWqDEmfl3o
JWNVFsFuS9tCvY57DELYn1yswKrdlreZ3o5VcVF0ECJMOvn4iNzdt7F9W1u13sxVVFQifWCGkWzC
qg7KPVDGL4XX9HrpWEVFRUgw2RtijKHwMfSrijtHrFp9EN9XruocfyOGhMwbkd2D2aM9iCanHl6E
h//rrCmwy8EdmvVG1flnNTnvhxbX+b/fn+cxfrM/VUhUnCTYTycujs4mLrSV3z1OTuZ/jNZZ76Dy
lYsBrJbSxk6q4bqOtiZmJF+zKXurdPSHcPaVCztFknRdLer/pbDZ4ghD/mjS2q72cYTx6z7OW+M+
qmvNrOcriSmNui6rJ6BSTtZ/RK70VoyDVqnXV6WZhrHCqw3LznDDiGxnlF2Bh9mkxy/yVaRUnXZp
1LMrw2r2nZ8JsubgmrANfmMTnY+q32wi75z8fnkFWzjxdoLiPTKY4/rejJbss9OViV7YesqlwSla
H3+BiqVBlvxkI+q9q8tsvv/7APjT3JXIXYxmKbaJDiZOpxVdNYl5lN3PevUBFS215VDSBnQKw2Ra
IHd59+h46qUcFS0lKWbM+DFSk50tdH0HF13hnZ9sb5zwL42u331UJXCxOo2zKpV1OI+DlTNyvt4N
AC9SZPWnqd8FYqyfKTS3j6hPm++rbFgMrkal+B5g7nudDGf5TXxy5HXnxsb7AKd4BIy5NzykQ15/
zpGv7zCxMpfvg+FhTM9B30c3Ftfx68loGWtqpuiMM1/0MM6+p2SLqu0bRAkxgNic9rprm9uslnol
JhXMlC7z5M7FJE/cC38kGObVtfFNa4OqQKZC1lUnc4Z27VsA692md9SqGCa0q4Yp7Rg3XnBLSthB
RfrGpecPMaVCmKbISv2eB+EJg/Pg4XxaPfG8Kr/oLYhyHFb1uMrYZ3SsDQ7LilVz+l1v5PPv+TWP
xXlXTHHDUpvlbomug1KP9+6rCKYomxvpR7U8Vf3RMIu9wM1Yb87KpsbzzbSXnpE9pzmufXAzA0vT
G1o57manwsyhZmgLpWqn3w4UlvWOO1UVLGlSF54Nm6/yxhjpUtrIwVbOR62Jqwgmb+3T2LZbecrj
zTqYU3U/VYFeid1XEUxZNG6VLxjcxXhGeBc+svh601YOujgpnH6BQHYSlXPw0G2es2e9kZVDzts6
nKSsii+ZZ3s0L9DI/qw3shKM2dmrdupr/4Q9cbHfBlSjrQqRaL3RlYDEjccoBIZBgIzN/hCMqINv
Cf7ceqMrJxxg8Sg2ZOefMs/DGM3zkmO1tekbB+h5jr85P1X80oJxiF+Ixj/Jwclv0ZqNntt20d3i
Smxil2i7/eJ7p2DGKM+zLhBV14wepWqVdcWM1PPknSxzOtj1l7Tb9B6OKoApRTN37q3BPw2oFNfR
9xbvIa1PqeKX3Gg0HfRnGHmQzSF2rcfMwvNHb3AlLpH7wmQ2cr1TNk/vom257We9HrKvAphWZ8Mw
MPa8k9mirz60Ubmba1/z2q9imOLKT11vm71T6TlPmKndd733qLcmSmRaARQRM2do7iYn3B3CztW7
16oQpnnKGjTwK4/kvaZXVj+OVxEeNZobxX59xHd4R1ggXbwTeSW5EIY5HDA1TbQgv76qHdavmdNP
JaEzSWiSwgux0tFcFiUq5xnQoleNHqaU8hBh/JK6eolKBTDFbptZW7p6mIAH5THIsAWTlqsHVPZV
DFMjDBnlI6MHs9ccizp19ia3LL3PqWKYDIqnvT2zDeEt3dRj9rHeXL3TQUUwDS6+u31J1PdjkH3l
eSVmPBoyo9fLKirGYMW/BML4hr9KbV4lWJoORal3cVPlRLbIyN0uWpYTLrIbNkHyGW6hXg5X9USq
rbOC2BqXE6brybHJY2zyIgwjtNKKqg+V43eAmqjF92ya5NLhpXjVDZbmRldy1pYEfmomhndKEbXK
omrYuxWWEHozVy4TQTGBvbAZHFdSd4elGI4eLlZ0eqMraUu2+L5YVuCd5hhP853bRga4lLNHueYf
UO4TsFEFfcHOPZVbc5i2bm/bUu81qCpFUV4PWrMuzFMfRXvLik7ObGtudPk6m68gz2eIJyZeR9BQ
lwx/UKl3C1LRXQ3ieEXVx+apNdonHLue29LQQhf5KrirrJIib5JpO9ml/QH5D7TnsPTV2igqtMt3
pmYQW7CekOvGiDOVH2e8KvXG9l6vdl5209aWyXaKIIzaFIDS6RmrKD2RAVyJXw9f5dliO5kga43+
rV+Vx16aeq8UFbkEH1IiU5YtpxHPhXEojlUSaaVxT0Uu+XK2eg7O+VQ1FMXoPOZnh7BPOivuqcil
2qddZKZyPkGIBgXk3dYY++gNrVxqMTwZkq03xhNF7YPok1MuXK0kDiTp9Yccm2Ls0ymZTmm/7lzX
3hmeVrHWU0FLNaJzi7Ci8ZT5yzELoosp+qG3HMrmw8ikSWoMSdgh8/zoe8K7CnAz1IpK2PyvV6So
nRIrJSwsJ6sVhwS1gqMz6ykJeFI5G2D4O3aaYXRTzN6h9KzbWJPz5EnlVPAzd0mDOp5OjTPe9WN9
AImmlQQ9FbU0OW3sevjmndqyx+s3z/F6C35qfUwVs9TOS4uHmz+eEk+c5s44YCirlQM9FbMUyClA
WZoduJy9i4tqrS4SczC07pyeClvylswaOtMaAZ4509GQ0sMub7AOesuixGXZZkgEm8t4Sivjccvm
izT3/9IbWjkaBKoHi2dm48ky8lNkVw/BVnzQG1qJzNWF95R6w3hCauo+suUH3BW1zngvUMISKc9p
5Akxnpq8uCzmFe82PdETT4Us9VmyLrPBrAsbN1ucv6/jQnzTWxElKq0ii2CCNThb+Z9icz7i2qS5
IMojsxqKwQt8ychQ4rcSG2rvLZmf8yb793IYpjivU6BdFS6eHPN4EnWzyqMoO5Eep6izP+O2W/s7
0buZXp3JUxFMy4Bxcy1HkrmTXtvIZg6NoZfJVQRTNroyQfUAl+e82UdwCszuX5ZK/6EXjafCl6LN
aVYbB/LTipH6+95s0puoxJRPa9MIJUJ9vxUcQsZwcsrExLStENcOrt16R74qHySSKRszLyXjVmcB
BXnI41Qv46ogJsd0g9lBxxt7Vv/Skf0Nyo0XemuinJw1fUrU2I3+hPP8TnTRVZMLrUePpyodbjlN
MGdOhpP/JZiOTq05rBKgwl8y2RTpcMLQcu+J7LSM0XutxVBRPVJkZD/KG6fREKi1ZFdo/LyFMjnn
6t8EvwrrcdxlMpOC1UjFEF3PRNGV4We93qmp4nrKxW9mbIr6U5d57501KHeV7Ee9uFGRPZhatSZI
+eEUG+Czxi5932BKp/V+hdatJMV+diTSW/0pkOVFJsRVtnhapUhPBfYkicjSKS6H02YVTxjrHbxi
0SsWeCqmx1gcrB7wcMIc1/5pZdaXerT06oXAKV8viT8E3dlauz/Z9Q9vyQ+5TPWuPyp6xyvG1o4G
Fhuz5z1whgu0TfTOTRW9M69YF3fnDR2X/Xzlj3l39IKhfyO5np9kv4keFb0jjcoaBaoMHJ2ZE84g
lr+2TYnD95anrXscjD62dk6L/LHenldBi3O/zFmDiu2pNIzu0NWdefALPXlvTwUL4Tg6g0Nv+lMS
m9uuCcZ2j0eUFg7DU7FC5dC6RjAV/akytuai8bPmIKqy0nuzqLpKuTEspd+xNzHfMm8KS3AF6DSV
gz0VK5TANk/svutO2HD6h6QsP3n/zdmXNVeKo9v+lY56p48EYoo41Q/A3hvPdto5VL4onIMlECAm
CcGvP8vdfe/tpPtE3SCiqqKcTmtjIX3j+taam2P8ZOEeLRRCcjpx/jBe6TS+h4JoJaLnQ35jT60k
3DAzDPuMV4Gy2ZIGP5TUx8ofe8DOLCs3djWWHjXmn2CJs2gxfzao+L/4pD1IdmmorraejVeUggin
IbfzpI85pD0aKEiCZLFGj1fJmhQk5lnXHuuIh3s00JIScCaxFurump+3/qdP+DEbtscDEZeAD5uA
VJL6QQHmgDyZD+ZZezxQtFW+9MDFdDWqLjOpy5K+OxYQ7SmN1lYrjCdtw1WrhfiSLK563CBB/u3Q
2Wa73DPVMuEQxhquBMhYwoZnrTsYEu0RQcm8ys4oLA1F4rlQq6nzuO/dwRO486LaaA+EsFh9oPUF
0tslYNSHGkDQIv3VQYPDT4hUNC18nT8XUEvqSmkAuT2247sAt3+fNws2SNxToIEQyj0l/bGGXrhH
BVVLG1acuBpQFQpkLe+a5VM7bZBOPvToe2AQzAnnk8T6dl5oMWzqq/GagxXEvWwak0kALnwvLO2U
Xs9rkMVgDjz23LuykKwgwWxZFZfaM8XiQ+Y5bUBudGzxXYS7gozEeD2LSjYF2QbkUUSP3c09qxGZ
KzYMVWXLobLsnEixXeYVyuDHnjv49ZQDHDnGIhS2VF5060l5Sm1/rIi9BwbpZKLhjCJ2CTnJJSNj
eufz6lijMNwrajXLMvmAdtqyGteXEXIkGfS0D8b9e26j1GtRlZjeN8UISMjFyRXYvQ8++R4cFED2
CuLeqSlTAWbWxF+iHM9/rIiwxwe1XFqvcTEW5/wZHDaf+XIsJtzTG41t301rF9jSa/qc1rKIbXzs
Yu7BQVQOqycX3yArlIX1E+CDXg+d7j0wyIy0tSxabUnC+o/Ga8+LGg/ux85lwkmuo9SLLcPB3fS2
OqfbMRrAcI8M6tHG86UcbGnrlp9T4dHMMu0fS5j3moLQF6E1Why2HF1cDKT+yLfh47Ht3rlM2yrU
VQZjy3mmd74QYPH16bH2OkY9f7VUCI9t0xmLAxgO92kaa1Sbx2Omag8NijtS6UEqWy7TluODLkFs
j52TPS5oGokKK4WXubXEy2Jfn7xwO1hK/TdYkK15P5DGlnpCm2NVW3QCo/yPQ29zDwyCzIMNDeaR
S+2Gy9ZGGTbpmNfZw19IMmvUybF0HKq8maq8F8ckTMI9sREf6TrECks7t51T+06ykR58lTtfOZqB
gGEcNweKrnOmu/pjQsb6WABBd5HsgLGocHSdLbua5GFgTl10MKbai6PVIRGW4t8yXfgbmle5HKKf
x87I7lJWLK23bsbFCTZ21kTbLEG1/diW7DmNunadxrqWtmx1/eyrb9qLD8Hywz3oZeh06k8amx0Q
B58QXsQwH4uO96AXAl5YXS/Y7GoC4U0jL5jrOZbs7DEvmoENjKKVDD32LosgrRGBX+PQe9yzGY0U
N0W1tS1FtRUqvpp7fcy579EujW+1bz3PlE5CttzIDIrFx9oae2QhGcZ1IB2sn3iXrq0STDtvBzVM
wj22MBV1pKjAc6fp+K3ZwmfbrPXB3d75ybghHnDyWFsGt4YmOdm2gyvv7mND5RYRJAql6dds5T/7
5PORA8L28J9ZyCicHQ4I8DQFkNzZ0gyHnAE0iX517KSP5Dh1iSkHF0YgAwEgb1aTd3D192Lzv8w6
yURFwryH2xOlpgA45TOzjTu03WyPAHpPsONlxKNPwXrp3XpZ9DEqOraHANHY910MAbQSHd4h0+/U
Mak4dinZnrloqmKO4kZgypGpNDftNjy5dJn+JJr6u6/990I+28OA0nlDuqTJVBIUTUlJVjl697JP
Dc9Dahv+3NS0TtCFHBd5AWfDCOGbcLHjZUydri8NaSuWkTV16l5ublgqKGM27Fhpke25Z8IG/sou
zVT2lINzjtI36JIdStZZwn49bVZ5IW+hQlhuffsHC0WNSvExmSm2R3FYHTAZ+2oqk6kqqyapMjoc
g4WxPYxj29pBJcCBl872fjYMds3AapkcuybJzt5pIiq30ep9x5XKoJzzPiC7HWP/YMnO5hk76Gke
sOcGdzETlOt8TsK3Q3ZvD+cwNbdgqsaj81B+IfNyFYzen7S73s/Ef7gle/SG9atNWsbx3L4omAvK
ND428cX26I25ndslmnBUfKpZDnEfmm9QOzy0JXscHrdhhADETSVtgpuwdgWY4Q4FC2yPw0ssScY6
nbB0uvjZEnpXClQNBz3B7pxUrQht5S1TqYg5uRofAMbmYzRzbA/Fi0RgZMvHqRRd1xahXdvTko7B
oXiV7dF4nMekBWbuPYmMB6QeLVsEZspnfiizYXs8Xl23UlHS4enxZq+qepC36bxEx3IbticSM+ki
ILqLSzTYj+BBu1OmPlTMYHssEVn6JqxwREo+6z+0E494B39iysP/5Xq+//m/BA52iXyRJA2qUinr
bsAu1F2bNFgJ5kqn+Ouhq7SHE1EMwpGZhDDpXZxkSzd957Y/VpJm/wYoqiD82vQ+zntYX/zpD9cl
x27SnhUJ3t3DAClWJukq8jogOYHEyTFnsUcUibmnfbdhcRkPd3xo0HoZDnXN2Z4VKXJK6xBT02XE
eq9oI/XgCX6s8MD2uKI2Yv5IlmAqm3cMAea+v7aVOhjF7oFFc7BsY9WzqVzr6o6NbT7OzbErtEcV
8QHcMnFAcQZFVaFQKnkOKrdjIoRsDyuSY6A3TbErST+XnQwK5PSHGnRsDyqKtFe3HkBFZVo1Fx51
edJGh/BKkBz/9e4T7apoBW0bFMI8zFHYTFbHegtsjykK3ZQ0IOfAMXE0A2IjiQ7VutkeUORH46BG
DwtbSEDdeSKtsqmOjtEbsT2oqE5NQgLfTGXM20UUcz90Iutlj7m7Q6ZwDy3ywe6ZgJfw/W32eR+a
j0FwbIaX/RuuKOyHtRoQsDSu9QtfunIxqTxmrvYwn2GMe2gwI2RpG3ZZ5jSTKTl2wPcgH482GHFq
sHTQxNcooRSyPwbbZnuEDwe5yGYDiwPupfJO8RZ73qA1euhd7hE+77Bt0HuSrmSBoNfSM/LcJnNy
7HLuIT5by9KRDgNWr2RFMt1Mus1dK4Zj/BRsj/QJvbWrw6bvSt61TTYgn+hXcczj76E+7eyPA1fD
VJpxy4DdulGV/Hhs13dZlqyndBpoO5RQwTTnRYZb7hEoBxxbfRc9r6gPzmOTurJKUQAP9WNUz8fc
8h5GtAVeOKp+c6V1XlWAmWo8OU0Ohv17JBGwvpOMxtWVukk+CZR9sy50x3znHkvEFYQNqD+sJRT9
JpBAWf8ypeoYAwvbw4lGn43ouHJXtvE6txkwHUGbp8O6/Dz0SveYItlp0DI6vFIPj2yW+hQNf4YR
+c9QTrYHFGlFTeUsXikar/YtxetlJ9Et43c9sAbMWiAUrz95W9xOp2O/S/Crx94c6dc4Ja6M5g/e
5IHo6ehb8Hcrd61ggHK6MlQmm02TzeExfQK2hxh5KwM7eYJdksv0UMf0Qg8K5LA98VC8bl47V9SV
SDFAeKi3JqvGg0WRPcJIMA7292l0JWeV+ojakWeydfSDP6swUPL3zPY/FEf2IKO6HTDYr9K+7DDn
y16gUSyvbWS98FbOmMv/AGoz2r9MQlUQ5V03NelXFy3BCupR3je2zSp0vbohQyVRb9eQrQGljtuE
HJ9pG4XDDR0bU12Pdljn+2kVVXpSBOO+VzOovMaia/zQXK1ztCR3DIIO9NTxQLSFDQVYHjIepuIL
80I/yZsNJqBo+KDHYgoj6GwGqdcs5VyhGPXIfOOFZzUTJi6RA27qcekTlm/h6twJncpr2/rsE4Io
840RPd+Fn/qn7iQ/oNwkJ5GcJ6Cdvxt82pqHUA2JSnDggd0oSEjy5qEfCUocmA2B+f4qFudg1Uw/
09q3b5sDnRqoVtshgD4K5COutAvC9gftNnS9Qq9pdSnruN4+1b1s3HlOIm89xxg7Ha8wwtQkN96U
2uEubMMu+Apa9NWUAaQWqjyJ5vrjJNZQ5DwEJDE3VPfNVSsWMd63YNhcXyJIj1aF0hjwy5VIuyiH
MkHIzzPd+HT9LksuC9KplT2gw1wtWcp9L/22YtPHq9CfDLQxmzSoP1e14+TKWzA/WLhIzu05iVpf
5GmA/sApip33sISbZCdQEaxJzpjh0cNaVd2Hxa9rfRLSdOxJg10BTzN33TsdmU5IPoipSTI31506
EzDeBA9K+mOTD+CVR39qs2A0lV2L8ZtYLQD8L8wIL0+7WM/F5oBCz8kyUzCtDzwCZRNlWl+SFAC7
bGDp9mmZANfK6iDpvXwhSrBsW02sziCcJumpnYyo88SN5rNpGgoOTEkWcwnCyIt/bmCwCsqA91Rc
AgoN9Mz0AYR/PNA3mZwP3nIdEx6DvBuQGZFvQ++/4mMmEOzGjb1Got9HGbgS++mLqZNJZSjrxmlZ
hROxICLyUUl3DLcom7sgMo8mZSuX2eQLu2V1q4O1CB33urNRyVrlkwCPMFRwto3nutOYm16COJlO
Y+8DNssawqvcT6QS54ZPzBUUYPrXpRbOZh7RGrocXW14kRCV2pfBsPgzCgdcFv0SpmPW8oUvlwl/
3JQmCeYtq5qBJQ9oHURTBlrkRV94m+D/B+niUGZeNDQQsFcg+HHFaIxcv9A1lcDxgfu+1j/jKh3T
glStCW4b0Eb+9LfKkYuXeO77CAmVr6tQ/gtNOhWhZlF54wcu1EZAMBMt200oF3AU5zUbe3qauR+x
x6VdQ3I2om26q9VwX1/kEqshm0JjHwZrmu6MuxWYXIdj/2OpGCp/HBTapoSQkFdfvNWKz2mEEe7e
EDaA7nFs449LqL1rZfEnWQVWl/jz3Cdt05/AK9lodVomy5qnKuJN94ZuHo1OoJXxEwMsMQ+iazcH
YFXOOitC2eUKbaE+yCISVGuOX3Yd73sQDtjL4DE/ue2X/v0MeLGAWRK9wOtCXsifMcZW0WdlvKqD
eunE6ZD1g0AVLarb/mNHCal+JEPQih8TVCiGgowcIXZVNVF7U4G+2111Ed2ah22so0+NU16QK2KX
8DxqaaZ7WFPP5awyOjqjcxr7GegXVfsR4yNB+lFoyq+THn19jETzSVz3kYveGuO3QO+yuFvuuq5D
uOC3dvoMilcD+TVp6re5sfOjlo7HWdvjRnn5tPmqfa7N5vGCbogxMjC0LUFRIV4aLqTHmSBeJJN7
l3JBLsozgzjVCNW8fEhiEZxiTJmJYkoqT2cynkLvVHve8hp1STdcabUVwQbbkS3od75v7wc/tfA1
CQJIyVkm+Qoq3vFhE9Opr6Yn5Y3pdoJJiPGEQnFY5y7hjJznhhN65aHsqmkRYMLl07CGqJfRaEpf
RxrEN0mgl7to9Gp9ncZVG1xCaFz4Z4ZLMN/BAV63a58PoII0rrpLl6jCVEnNtrsk6oZblLXg3QPg
Rvx8jTten7WKF5mtDBXjDBc0/QrGzvU+layJc9Ag/+HXQ/ojTAfxze9J3z31cbXhJFRU0jwiVVK4
gSo4RJBlgnpt5eAs9CGHpZrqG7PJ2TJlrruODCcU0GUBHpvupGd+qZwrGal1EUq0jqY4uIwBJVlK
1wfeujEL+NZmKcjhMgmKJ5zL+glhhMkaTOLmxnlLtoGTQKXxVvA4MhnXsb6tff/OUVWE8fiFL549
+6SuCgNBpAJy5bdbPK4o5anEK2bIuxW8tWkutWfTjIJH7+IE+K9gnZv4Lk2aF7OOBvbcfYs5n8/g
K2dFZNXyEluhi6EGvTWYBcYhTyECaHBsEwHzEzp3DUY7P4MI04tiyCA8WHi4tu7jmniwh2JIM4aX
mwNDQTNG1zu68gut3V1qR3IC7b2DkGor8zlWVb5O5L6JzB/Yxug0gLmxRCHrm2R8OwXBUgDWyot2
rd+gR1KdPIOOcgLFMwQArjlLJy9ry4dcpGTOSW/gVgx9JG3yYNb4OuiBFaxCQHwwLNxlsTCXlg3p
bc+aOyHdUkTR+tR0Y6/OlfP+YJCuypRQN7Pd7qjgOuN0+qgXlVxPUTKexBK9qcrec4V2cd5hD8NG
z7gJ2uUDSW6Rcm7vHgAU5s5qmKDOm2mV+XxEtBWEwXSWQaSyxEmb+430ctYPH0TM49KfOfjDNXli
GCIBu1KTB9LvM2XGrO4JfibuMIVggfs9NSFTVyhWRCKjC2ZMFIrO2dg14SOE62N4GlHgF+JdsUHc
U2Z9vE2PPqfR2xKJWRSprfyXSgdmLQbboOlI/VrVtzSkIWoH1tD1HmpDcbGQjssLTxqpcvx+1M9D
rxX0HKMy5a6JDuhdRDypM8Yxi5q5USff9Rp2RV8HXnKVNCL63Ldt6LJgnd0XCEZG5JyOg/i8NM0y
IebDXOh16rPE4WSO4DDmfbV9TBk6oacExKB5u3b+Z8jD6DEb62r8HPcDfxs5Oj83bWuwO0bhTuE6
DTGUp6t6gwNBoew+8lyzfhi7lHfXMSeJfx59ToC4br2ZnXo6tqxImo4D7dQt4n4KxWQuTcDU13ab
1TtiXbIOQGSJY+X307qgv7SmpuBzg2dlGJdpnoK0ot+nGCpzH6Umjcn8HsVW1EiX4Qtp2sEgqEqq
pqxE333S88r6P/QcL29zBNRSNkYBkPwjImL0rpaOsgIE2n7yaGWr9ck3DXjqVLc2qoyh0PRMKBPq
1GuJAzmYBOOcvJqhpSpNPD7My8I3hCbjrKBD5Uz32A89r/PWdAGFYanJnKHCGk7ndOo2mo2Kr0OO
oWf6MIAWXz0PoJuYHsaJkOHcEzPJc00FYsM0wNRxvjgf08D4Lbr5bPugLpgmpETQ7KdrgVTwFjRv
E/DPlF6D1mOKb8Bm7iMeC7dtPDWwM5+JH2zuR7gKwD21Hbz5MvbgsC4wF1zzJwWZ0uBqCBImsBV1
FGTWUilzEvst7ErEXbbgfTZlCE5qcBU7heG7kNd1/+R1rqsfKI26qggR8tJs1mBAekTeArlwNm0s
OSG2fgTXYoWpJpLAlW52XbfCxDK6qR0L5XVC+Qx8TRQbCRjglIjM1tvw7EwyvrIBpHiXBjh6L49q
6KfnTMnlTXuJ9DOJ2eCP3eqBhrMbooaX4LtHVBI5DFEUdkbsnnk6GW/mWnsnBUf+ykwQvkyDp66j
OEVCUXfuGqaQyvswmJnNlLKOXaeS1wwpgAV9Ntu2N2XD6ROyuiTOmn4UQT76pPQFlydPLe1cWC8Z
2CVgnnO5toy6p5nW85oHurEFbF3yZTNKgFUb8sQd7ljfffFInLhT2yAWuB1gebcHhXA1M1BfPIuo
0+Qbmadgy5Hs1N1l9lalT1tK+QfgO9LqtHmepdexYyy94b1ZXyBBKd+A87A8nwbdVZcB4VaNftIy
0GJjze1s28V/aNR7YNQZAcUdcCXqH6lfs+gx5mw79Ws3xTm6f6UDpafLJohv6kx47C4ctxQZIoRj
OkiZiHVCoY0FrDAR4ySXlVKIxyCs/TRUvfdBjVbCE80qfkqWWJqHLZz68XGha/utWzrnY65YSy9b
pQ/3NE3BCMbdfvPvw07ax2pSPYTgl+qLrFc3fBE00jYPBMbMgjTxvAIXAEwBvJneLfw6jCmsfTKP
uduWsbosavOvbTJXNYjaNubySSMXJuBuar4gqGuirGN+DVV1PMjzlqb1z1DK5Qnl8uBjFYeLPslt
llcTlHARJM3R2uBCRh65roD8KWpH7UnEsywlOnWZdJtfn0lnnLhRdnL8vhoJ/zjY8AGi2SzTPoZ3
fTnLUwwx+iBfKkD4TlHgKnUz9cECkrAmmEEpx1dMufA+lafZMV7fmzrYvAuxitz6ybh8Fkvg3XVe
zOYiiBqNEgJGkuJyG5FXnOgQBOOdmHz5zdWdVBlBJLucxpCa5CaibVyuqWqApvLtAMwFjWR/6sPB
+7QqyjIUEeK8S8LmYoJ2eIfZfO8tuWemh+aFl0QbYoom9ooupgG/cDFMdWb5lj6lS7O96lDza7pw
e68kMsEsdS2t7xL48PUbZGhXe9pW+MDL3Nm+dHQTX/vOrPo0LHEHbyNdb8+doKR/QE0OSbn1ER5C
hpT/QA7dPKtpBtK22qJySKx9HmEsr/w1ENENcXOlHlHGb3/ypE2HvJfrXPiDa6+DUCC+UeN4P6cc
vI4gA4YZ61MWfBmA22KZD4LA7TS4Td/PfT3zkwiX+IFCXnUuBZ+RlrYrCb/jZr8Xa0i8eh/GwTUG
CW3a33aN68vQN+zLBDxmi/gqtcuppXrEqYJTrDM1VelVBBpVlq11rL3cpYP1b7gKeVoMcffuEprq
mVb6XlkWFEpt1/W2Dlkd9uQD5Bi3255AvPPODxL3ssFXDKeGLxgxH0GEcBqojqOr3jjnX3fcxC9y
gmwZNl22KoeyDv2KXWPBdRWobiOA9g9+N8HqTKsrxDLYx4jFsKMV9aYnKRMB6WHZpje6WX4C9Blt
rxPm2392vgWbL4p4KlNyXXPngQj2svB1JdlKMH3YxfMN2dwpZA2tTm0r3Z3w69KJ9nFtJ7agOOHH
V3D+gJyBDI90Ye5hHurHyhNa2nWbnivqG5Vj4giCG7Sh03DF2gS88snEtg/e1hmamYb5r8DOqz+s
bwJWkhY+KbdB6IZzvWIQSjXQR+Crv9xNxo4Iv5T2LiZEvSNfxmWT1wTc0uZmndCUzdno+/2tp0iC
zV8keVGC2Ok+DVkan32gQIdnwKT1lLfL2pqXudLVG5oMsy7ggi3KMFr0WGXD9A7YDk1Y33oO++8H
LnoMdaubsx42CP8yM65hGQJB6mc8BWt5tlSUPdSJr8PcwrDfEc2XV1k1bXyJVQ8AGqxQDZZtcBPS
ohaV7s/gLZr+YNKhywvRO1ibGTwbKteMwvNB3w13uTfSj8o+7qy6qlbc8SvMovTPsUppeNOPVYND
zXRV2I51ddbCockMoXyfXq+B8XWGPo9BgEtaIz8n77K0BXwGJFDCFfJjZ6ZaNhXj2KbNOQ66qbrX
QnNkPb6N+pOZpf02g46L5NT66DNamZgkp0OVPIMMreb54EVhdUsCVDRekASk61VggpW++AICxj9i
CZT+/ZKo2VyHAOP4l8GKZnxM2rYPfm6iU/ICgj/+ZmdDqxuKbH3DzVVj+EArFAgKOVaV9yj8DRQh
GZVoROCmT8kIJ0ox3luYtUU67STkFT5BzCgGE8zsh/cBqpt+m3mwOuzRDztyTbo6tsUSD22QGYLN
uKkxHBNcaj8d1Jm12MFPS6sm/+SEW1lhY2hz5GqZ2+6LmVdYN7S4BvfQOxQpMxMGXZPxRBGRgz19
5gUYT+1zG1SQttO8iwDZWZBPZ/Ai8nNk6mk8G+6hdGBm0yPajSba3yvovvkFX+K4enYd8foc85Vk
yftxc/NjbOrh1HYGeSNykFadeVLR9A1lpHA5dXETDmhbIdLOJhSk+g+At9oelJH4gasmIZGvMqGN
tGceo5D5ZaBCMpqhfoHpDtyywHsYtAdL204yAYmO16XVmsWsneytQpQlXRZZ3+evIkhTmaWEqTGb
IRz1KhX+HyFSHS5Z2274PcCrP76i6h1BtB7N0DkX9Yg31HbxNpYLPqAptCOY2qsRTEevREMIpmz6
cAo/pEu78FMkcMgzf431I2nIrL4nowfWp76pRV3UK5ExIAU+Zj6momWdY1+ncPPS74HVPSoPdjD1
CdBfD/lTq2aWx3oiaeYQi6/HYHD74eA5kKquuO7LCYKaZZeOyQOKZexgOybYDQiPtKeatGNfJjNx
RdMpnW2d/Kc0xn/9wns1/e2/8fV3UHyNlZDz7su/vegW//z3+8/837/z60/87fJT37+2P6f9X/rl
Z7DuPz+3eJ1ff/ni1M3VvD6Zn+P64edkmvnv64uf+v1v/v9+8y8//77Ky9r//P2379p08/tqMInd
b//81tWP33+jGMZD4++//vUT/vnt91/h99+upub1L1cz7kj/H37u5+s0YxGW/DVJ/ZiGDLP2hL5D
Epaf//hO9FdQaQE7FIZ+HKAi8NtfOj3O8vffWPhX8IfE6EuQgNE4fQddTRrmEN9if2Uo0sZpEKRg
K40wPfR/nu/xHw2mf7wU7Mg/v/5LZ9pHXXXz9Ptv0d8xyv+vEYVlQuR/+CxC0KRi/n5st1/bbtRe
E31ErPejsw00gAiqMmMt1Z3eUv/kR/WbHDp+pZL4fqPtduayvZ1ROcgqau9gHdiPhQ2iy6otbXIo
qz4t3B+eJsjm3bdr4q5iN84feO13FxY04QOp2/ABOi2oLW3t7QQx4Cxu3FRsZhUnkabrjdn494YE
TzGqqUXbDV9aSdXZj2dWxET8WGklEEvwJEuT/rldxdVUJ39QGzz1PatKWL/+tHS2zVsw6WZhGzyJ
pv5mdPOVt8hD16Sq0elIXkYdTxmlXpcBOz9kvNlQOSGoOYLT6StcxSd/EB992X7VApwXcZ+A8Nd7
lRS9EdO8QTAO0RZh99Umzr4XgEBFzygG+tPndexhb1Bw/4I+xbeKJi/Tykq4Ly8joPrM3RTdc+Zd
ExN7J+jMBRli7huUmN+dp58UfABjDyYJQgRYW3chs+3PRuLpago+OefIJy7wmJAdfDER0hHqYf68
C7BZQ9e8gRqWFHNKPuHOr5fVTsjrVzqjXIf/LKz+EWOYNcOsTpdhpKZ/4L6IcjRfkmIMu8cJLeds
nUmDOouWP0RASOaqzpTMTvzr0of8i6hjeTbgXXxsbCMfbYOapdDIqmjfZto1S5EaxDjTKJAGzxsI
cQaGrsug+hOFkHVeV/j8eCP9tyjU9IvpcQLQ59sQFTX9edjGqUC19ofXsKc09pAa4JeOQXOQe1q+
dZ58qwLxVvWLjyCuu9WrSwrVY4sEStDoBht+RdzqlZX13AnHpMrnVJBSLP2HWGHCbOppWK5oSP0P
dee1HbmRrelXOS8ALSDgb2HS0iRNkSzeYBXLwHsbePr5kq2eLnFIcamv5txolUoiEwkEIvb+3fZG
RNmsWoMxw4xBCXgXEg8PxSWTlCRMWWUEeLxaLxbyYXISyhMgA2/Spm5PZ54fnEpluGqf6o+FBEfm
nHqO4qjfrur8wOAT6dv9lASmZt/0RkQSaGTq21i1rpR+Mq9QPbbfK4XuoEEbDjJj3EDrNaFqazd5
nf2Ys+Uha7nuHBr1sgE8+VKObeYxIEPxYvBen5iNe4tTNBwLJd3ZFr+F4XmnqtNvyJVaem+BxvQM
fegDF2+QV8XRfdRmL6hz7qqRp19n3IO86V3/9Z5XTT95bGA3ilZNXusMmYdg+jjnzUmdp8vJKi60
VKuDda3ITcp4k+zaNv28YrH3A6vTXMytIerEy2qWrnk200M7xBdu6ezdSmVx19Wp1e30Zs2sK8HT
9DrZPCmLKDxlskAYa3NXDwBl4DE7Wqvntl8fYlsW527hIRpYJ3KuRsbrOUOQDtVF0VXGJo3HdNuk
FcvOoCuHGuKNSJ3+vldzO3QgFu+bgf0lOxdn2GbCQunQsfLdO3W8jJ3iYm24XpuY/V40p3piPamk
LLUr30klmc5LEnRk/ayuOy0e5sAWwwQ3lv1SmvGyZWh8oIu4JL9cTH6mRrCQnQLsabXR8+v+V/eY
jA1g5hBCnlQElVVUROuDYknhq0NUhwBHvW+1CdyJxjNuUa/4hsqrYkFN9MK4URUAWOFY9TVpWIbv
rPYCIwjZkDq6EqqK2hMgRoABnJjp1522sKImMDnPibgltcZ/j+uh2K8D8HnpsnnYbfdUad3TORPC
s0e2fOm2MCSyurO7pvX0xehvQTBMvzStjakuIlTS0gnYUx9y6jmv6p17yn3dU7kYcO3uaUw4KZro
m2Elv0pzJquqoNG3m2kIX393pYs8QBmyn2h4onyNw25USYhb8xc5FWqA3q0P+hizLSa8ZpPMVeIN
s76tEvkALvxL9Kntr3BOB7rly1ZTan+OeWWLykz9OikuWplftCU/z7F35fbzpR5FS7h2HEuOkT1X
RvfUjaU4DE6ieaqyPjS9hUd7YiEK0wFrm8c28SvLcjuGJisZ/aGtVNLvs7W7dMectabSus5YXCAG
nCu90W+mmfdOjZs7t6yeWyX7krX0anHCWshbWDhGTNLuRegVgDhS31yhZvLCutKIEdgVmIzv9Lyx
QzFkDSwmz1JwHCxj/wRHlh8YDfijwY8CXjwIfx4V6aPf1w8Flo9dLIwlZCaPdo+rjqZw1k1/WI2b
Wc9dmDaFQVSOG2J96Bl80fBsI+ueHH9GoxUN9/gceNEPyS90AXerUZ+IPn9euCxfxvzPpIG+xKB5
RB1UF1krH5TBuprqtqWnmexdysAETzd4oEPcPZVrwUCTjDsxOMpP2o48KGJ7X7nFM+vgqVpY1LZh
37ul+z1Skh+qYy+hECu7dzqrMAtrdBst1anI5QPa/qeopztulqy71KsWMKcnz8a1lJ+cNL2X01Er
BFxt2pKJpEVZPmtKdJCNVfhzEv9Q4vOtry12ICLBvbQSijcv/dMyN5mXxlyjxm2eZOTuFVs+LPUc
HXIm1oT1UmY3Sh5zlJIoZjFp4h5mNw87o+MSzPwHAYy/5BID6cU/8pFdBih/3ClNUe9kE5lQPVyd
M3PWzWkClw0lskUJJcIW+Ij3kwfLgZWwWmYjKIEZgkKBDkt52zqFZ6fNnIFM3uMKx/Rl0pVDSY65
75bK/WiylY+j63hgA1wNYhVvxN3iMfoY+KOcvXhmN6ik43gqimlv7s53MKEdn4bYYn0jXOh8w4zk
ZTdpxoOWcDfigU3XnIG9oAPSF1Pn5B2U4tRUALOqqvmdzld3MwB7XVlAr8cWYI3PbyrBdpRH94mh
3gzIMDx37RqCY3kxVoJqt12x0rgR1uh1RZJcFy4Y+Xmn9Md+eUihj791k8WXKfqnc33Xp2Xvp/lc
bbMVhlaltvKdiqKmEWw5Im3djZ3WalD37LORGlWeQiEYiqK46EvtWy1zM8im+rms03FD3bwd5kGE
UxX/SPOe5cd2lefs/iqSAahJKkcdqfDOlFYHjGLrGzBgESZ0gFsFXYqXTfxDNCxN21gKL4NgDpWp
m67mthmg79QbNbM3eiy0i9TmrQEC9KwqkqgNm9M0c31SLRJ0SnUObDVxGPTskWnC7UbS8NKVbDtF
ycG7DCZsiuQnnYHtDKC69wo7uZsUMW5kx0LNyV5lmAff29LjH3WTP8ezK/3pXGInRWldDjrCcras
PEhosv1oKecgiZx7lIKU09AA6MO0fdw1nW9O2/WFyOYJFY9UXmJ8f4HRgNj2Ci96ESGAeN0MU+Kq
wjgShzIxfwG7zmFWG9Kn6HmYmmjYgWT1WzfS8zCFZA5cs3A308AKFnDEx7jifDtvLOTYwzIvMYFU
0r5fe+rlZU3Ah1PLCFKxwEx3nETMoOM25pZ+UJNk+JcJ8R91pZfp967u61/D257zL23qh//X/4ed
KRqpc9rF33em/f/cNd23oZC/96Z//uSfvalm/WHYqOpU9CZ/tpl/9qaa9gcAn0Bho2Gj1s4Szj97
U/4LJgyVH1I1B53DWQX/Z29q/aELG9LL0ilODJBl/Z/0pq+DZf7TmipCM2zDcgydD/jdodYlhOdL
Y7TxpB56s/qOaCkoRYSAR9sqXQ3bjpxkvh5j9xPf1xkIee8D39hiShIzCtGLZb+qOmy6uxWj2iIO
SR9S2Xxiu9POit33PuSNkleNtTkpIL72+Xg7r0ZgVEMwEwxAAl84LS8RHD+U/rHTV7aMzh8GuM/o
M4+1dlb1vvfpb9S+hVUyUd7IFUa6ztu65OiJFArF1dP6kmjOk2pQIzHOjxrbV5byovps3tRrGst7
n/xGvo9sFMK3JZdacYytU2+HLt2bEyrDmEZfnU5zax/t3Ao6pWXz+sya+eEieqPrz0EkWmZw1ntJ
jXQ9XhXXwyN8NCw+Yivvt3frHRQFoOa9m/oWO1FA0Yd+raM9Q92DxnAD7L1b2V0DFwRj7QYJtd7f
f9JHq+dtAFoqZ9VlLsayny1nu0raVof6KxKeGaenwtQp9NftRTkdx+oegUpQYjb45KPPD+qdB/g2
Ic1alQW93jzsIWm2k3oaZntrdjFBMLR8OThqzx01jq1D6K312ehDgK53P/QNZum4i1Kr9jrsc6F6
55F5JNpslcnYurwyxgKLSNhUOn828uajVSre7Dkc6dJpB8fZN0/NXfoTqe68+EAr0WN3yVDH9dN1
+dHdfLPX5FGXOXqut3tXsb1avy81iivpvi6flR0NZUCrjBst07+on25w2ivW+95DfLP7mHOkyDnq
6v2wsWw/fdCeqss6uUzu0tbZJKdqL5gTbnv56k/B9D2yDrRVV9UlTqrlmEbe9yg7atDL8OIX+ZU5
+v1DdjKVb9OF4iEP9pxYv2y/1Vf1bTGGsJFhuzXNSyV0/R7x5FV9k2X74dJptMeiBSN8pAD3vjte
K6DD4ep2g37oDd8VNLRfh9vptncutVDz6wtn8O1tv89CuTP3yjGS+2WzBIavRxu57Q51OKgbZDf7
atdVm6j/nlx2V/0uLQ/Drrtyby1+I44nb7kvb5XNeN2eWtur0hsjeske9Yt466Ap3cXHekc6lRau
yCh/oFKlRu+C6cUw2DCulMOMs2PbbautnR3JRPnETfbhmnuzJ2tzSQ6rIsXecCk0BzegddjB9hCT
PGUnu3YCLdIDMto9hz/Ten6ybb3Gkb23GN5syYo+t22+qGI/nl9fVXi25gL+QTSK5yRKkfegAOme
U42UVbaVaWhOZSq2EhBr+PQNfzU+v3cVb3doa2HzFFO0d4yjqtfgjUS2ELg8u9mhX6MVuZOHov2x
mNVjhOA/rM34sCZQwH0fmEgczkieGp4J0mWaEYAj5ulpFs6ApZxhcGPmU7dpe4uusovd3BvpDA+z
o6Wb0kjDNu0CzsQxaEVxrShw1LNCbywG7aKcR2ShKILMfsq8zvGzIn60Zcpik1+yWNszVSnZmLqm
+9Mov6ZVcs3gZ+rjAoV/bJwWzbyUlRkQhN9u9NL2nHYNJG2FbZdXyYTuPSuDMk3u6oRoAq03oRvL
nYoGeyMzYySQzryqanHtVrM/NC+x86wNn1BNHx0kbyMB0dy4MEtNtI/SXdY+uW784ihqsKTjySYi
JVnDwWpupXPprMgReeLsw58cYh/s6W8jA0cC4yczh0nQovYl0bWAod5BqlMCRHaQxvaxZikOnf5J
DsmHX/Vs4vot6cDoHOzOahnt22rLVzMj+kkW+fnU9Or6Npmk16e3pHSyvcc727Y/+Z4f1R5vEwZX
fRHlEivR3gJWqbBXVQ2IH3qyBGDFzZqjsR4n86aqbz85oj+oLd/mDho6mnLd7LJDtW9c91D03RcF
gdH5oWZ1HObK5dQVJ1PjpLbEcY0P7v7vP/mDCuhtKqFUyMDuGytDLuUeW0MASk7H3lWoBOSx4d/P
ZdDff9SHd/XNEVarc+GAzIt9LdVTEqkHx7w/A75j3H9BME5llHoNdguRFJ+VPued+J0t6rWa/m0F
LWvfVfBw2n6KhqOSrl403zoIJokVCXHKHFN2w0ja1xGlrcml5NL+bJMWrxlF7334m13a6KWFxIeS
b5mO+ewyRbnZOBwOWY1pUkP7D16uPhgFW1SeDxeoto5l4V6XHflJ3VW1Lse1mPdFG31t9PpCF36f
5AzgSb1Wz3xlgCfbOP0m1w9tv6nro1zZirZ5t0Efl2gbZYj8BNuXFDumXAP2rMi12WUR9bFpJTxZ
poG2ywhcmpwPbj9ZQZ1u9fU4Ny8GGBJFYrKdJrKv9pWzg8hYzmKznc3IpSWs8X56Srq1KOgUUP3o
KPMnXVzN5TEynkzjdhT37vLYGL8G46Gs7rRpm+vbyUbJsWNQzNTvVXOjatsyR86z1ZbzRaN47ZYt
YTLKtEvifWzuzQR0bpMh1chKr4k0aIZGXEyOpBGZssW3K2WX6dikuvGeESsXOmMKxmgFm82PLuHr
5KLsLNmGsVh8PZ02+ejupzhIpvZqkYi3M/2OcRLbUe5Vdb0ynEfd+sLo620q5a6IOUN53YfGOGaF
uUncdJs4yw+N7CzbkXduARLS6/jdKu1W9s4XY7hC/7XXC+ve1avLSi+/D25ytPFnaAaqZ0Y8yt4K
EUMEcYlLAz235iqhJvvvs+JsXKqcsu+CJqu+raqLWDhNblIHAnCV7DnGl7LItmtbAdNyM5QegUnm
qBdqkt9nrc3MKkjQn0naIritvb597qNfabzDcF24QUHsj9fp82UyOmFmdlu1RtxdVCiqZ2R1MU0d
hMWyVoGJxH7WxT5WmrAU64kgQ9+BVpqaGVBcbk3r0KbF0WmcGy3pdtWwhO2oB26bhk3ir+TvKYnY
YXe5K5bqOpumIENfaGvqPnLr2bO30dKeb801PeX9kD/quUQYBukOzg43MWW3eTl/byqgtAqZ+toQ
Fs8Mt6a/tBjFIbMsxdCwXMnU+WmI5W5sLltUZmd1hFfn3ezbAGqT3Ak1PcyxcZsvxuUorbs5tl/w
szKwhah/VeySothI07wYvNySpzbHYNOaN5M6I7XMcdpZ+1kdtyZ4hV5ig4jqvWkIOFZnZyUnhIEh
7P/RGdpjNuZhIr4qTcT7u9wkMfJpyu0og68z8vQbiOQmTkAEsJPo6hM7q5fbaC3Tk2aln52TH+1y
bwoxzGadUYuRqYWSSVrLzmknkGk4ssQJzHO7+atEijVElFQWntPPuudXH/w7G9zbHFQbwt2we33a
O/i/YU4v44EXvJw2daZe6aPJei58ox8wC6Lur5Hv3+GtC2IKPtW6a4kscmzHt+M2aAoL0whxPcPI
vJghnMrWr6Ndhqs51pAK6WtQOJmf2zk83H1ffVVVqp0f6SxCNzI3s2ZwRmLOcJTt2RE2UaJBwYSj
kOTc3cQTiPhtbo/oDZDc35fzZ7GWr1Hg792C87n62wGzMkUYwjnO93oC4Fwdo+JQiPtK/coJ45l0
nc4yAqsj+47JEpSnHk7QpWZFTkyQ4A1jvNXKZ9qPV1kNh18auEK/oHK7KlsrvMHC+Mnh+5r8+N6F
vq2lNCNZDTNnpJDU9wmHsK0MAUTGFt5vMG5V96pbc98Gis7FTQcu7lQl3ofhgpFNm3K2/Q5P3tic
UnE5wSmzyMSxUNsDls5wTDq/yP1xRJxaPOkDy+1lbDGGFdG2Z/pizszVhUSzHolunFeBFTG0k1f8
zK6vZ7dLi4lHCTHn4leAtGbHaOv7Mg5Td/VLvQdz/16Uv84tgGnhi0RL3S85mmTb0ySaSCwYTqcy
DRBiY/imzM9azKh4cdGYINqKvBnwj4pcRdFxkw/7ItmL7NqAs7bWHPiMVYgrkBmOF/Xj0gybWjgb
B+KPtDEfa5svMxIU+PWdML0lKsK4tLBhfa0G1Svte4PT+2zbYtMdmdr996XSa5LKe0/rDXqi2FWs
5z2jsrILJ9O2NRrebSGskxzqbZz3Xp/vzeFuzB7iGSvK8rVNbsxy8s+8lLTGcEWEyQive/zBG6c4
ZngJ8Xd12WuTdZhteWcSTLvAlcYdFF2Uh2NOBjiOUelG2yzvrt0c0pBYbbY+r7TEvjQj6OspSBwZ
6BL4ALRzHnK/yuFjpnVntLmfWSaEUHnAKLfLRRtkJeeqWYVrW4dZGjMmMw4QRnn4UD5phF8jw967
T29QH0IKtcbpI+zZxdeoFzC21iWH91HFN2zEww6j0FWbujcotX80Sno/qtvEVi8FDw5F+5XetfvJ
am+0bm+wzDOpXK9WXeDN+dInxqMo+z1eLWSuAl1P7cPR+GZ1bqKnmJ7kq9V3FyTIHR2l3umCZNDi
2+hWvstZusY5VLyydTI1TFiNslKulaK9bmZrj+8iSNrOb8dxp8lnA/0BE0C8aalDa1guGxuHf9rs
SNHbEtkZIjDYtqoVTp21VZMxyB7acyTGuWOu76IMc2l35o49i3meq5pvcxOmGId2FH22ebz2Pe/d
ZuOvu1wdC0gD5EmHtLUCx+2o0/ubEQDTwR4jh+tF4a8LZ9vEZtD27pcy0hHdLGSYDqdWutvPYcVX
DuG9S3nTRKxyigwgAGXvkMfI5qUfVXndy1oDzkTpkZNYoMMqFvZ8T/m919c7JgfmzhGhEvuvgs1z
uOk8G0vqKgzVl/JRFl9W2NjEAlaYy5dyXPfA+gfhehhMqEGd4XbFNH7Q4cCFu5vN/ZBf/f17/lGH
+zbM2W4M0x7mwtq3kQE2ljzpIFqNFQwaqQHBlFnHaogfhKof6+Vo6UqwDlC4/+WHv+lP8rVFZdNN
0DQAwlITiM+cY92430pjPCatgI2ejjqavvNjdLPiSCKBpxh/6k7/Ijv9XcL4UT+ovilbikqzFNEh
M8hK+xqn5FFvzSAa81OUgfHXoJVn7Go2T2udPfz9d34fwUCa/NeF3OWKq2qLNPcabW0FWeQ4p3Nf
f0ZOCkoT/ABeYf53Txdn0l8/TU1V4itUV2daevvFYm82I5xE5g+RuEfTuS/TJqhNOzCS7qSY8mgn
uP3pg/7+q77f2evumwN/aivN1YkL2ZMVEsyltV3HK2lBs/M1+zzaCtxqf/9JH8Qq6681x29FkJhW
iWGKPrGV11icgswpv6h8x/OdRdS+7X71reMvWsZR2esBugDOAUrTTP9sKb8PyiMQ+OudxhTZDbq+
Ovuc0xJxP6pw3ddysHLuJ+qNYBi0rSgcH2ofY5n+yT3+AAHW3+ZVF8WkdbMhnX3v4qGwn87vbhs9
9MKmwFmPGrfeqpRgafJTW396vz96tG/2QCyvBlpl1WX47Fj74IB99eBIgAGc9p6C99jSdgweQqEb
ZGN8qBzjZomfyH54ZgjAKQaP1jsUn9Fn5NZHb9W5L/nt+Retno7EwLj7phDfoikOe8M8pqq5xeJK
0a8eO0Uetcj8bL2dN4j/9wwAvvnr57U6Qdb11Lh74lReyFHH4dgd2vl1v3L0JBSpGdT1Y0oz/MkK
/2h9vdmqsCbHpuKwwk3enNRQA2E2gT4/RbETJKI/zRKwuHlq7a2qxP/dXvU2ubdMRpMJ5q5CxT4d
49U8ZrBlI2/weVskl/WoQlZqnLqffMcP7urbLN/RRI3T5Yayj4H+zhtGzXu6rDqntzwSIepFBvLL
XgtMM/rXZ/4jkcf959aD/00KD4tJP/Y5gOrvNR7/c4czth6+/cW38H9/9t8OBOsPVyDW0IRNFpdx
nq/xHweC6TBMVLVtfAp/cSDofziOa6jkvGkkmYhzwOm/HQj6H9Q3KsJCw0KcYZIO9w8cCG/xzbMD
wTAMfp8wTNKA1LfuF0tERR1XZAYorfZoSHHokuom6zR6tqJEh6gfNSfe8HuOKM7ssC/qn4aUd5FT
P+DEvtRKxLZZD66nXJI8fhut0yYeGn+uZkSQ6UNer5bfIibcWFG2M8H9wqkeISbrGIBP3skux4da
PcBf7+1WPju1eUSgdi/TDESN+Ci0bXrAIANEbnX9cyIeA8kSacbm4N7rmXZXKm2YWspuip2eXrQ7
+9etX+zd1+OgXywYGMkAva9t5V51XBJDoAOcdNeO53ggZdct5deShpfRLXTyeh15CePk/DKvf3ZI
pL1mJDFkmGGFjArtopnarafCw5LqM/hTLZ8xavMzS/5VoXAlYaFsglii3dSWOwLUkRZq5uSjoAzm
iV4z1usHZ1bJkxid6/Np2psaonfxmi63w+C4mUv7odeW2E+Q7YfAcRvDiHZuw6/qu14nZWS+I57s
nPIoDq6MfokZ1peoATTcZFu4Lvd2OeeEl4LRwE6t0g2TLKd2FMl5jqeyHZRpywiwGwwdJmbhVwv2
Az8Lqu1gNLZsfm2tbwoHJaQ58NeOYV8l9VSGUUpv5GRt62Py/JkxFsRzFQhlAhdQNBuoepeYmIOi
40msffuQxevjrEehVJVrAMBjkdGPkvxzq8zqd7NGtecsRutpQjPRM3e32mjdq+54pcAszPIn+O0p
jdOvlZafTebVT1yHCFGdTeaaEn9e+XMtuzhQHaM+t08DHE92TgRpCr/pM3e3ZPLRzfQLmS3P5hhj
0rGv8EG7nqkrv8ak35JfdxcbQFu97Jug6JU0xDe5M5Qq8pq2oMaJlNDM2lvEzjttUh+non3INboK
u37AynYTreOlFNWtVjuoTuvyIVrlnXCLGOX9ekewEeb7WidCZCh85rxE52Afl+HZAKuTMJ8mB9us
iKKdCoRpJsaFKwAbo75qCI3pfuYaT7gTRyXJbyY3CgHOfVtPdmgvDkwM/jk5+S53tNDJykstPT+C
yLlZjKnynKkL7T4KGeZsehkY+WS3W6vVSLmbJ5Ce6Fqn//J5x74q2bDl8rzFlL+E1m8noezUrNip
mO/SPvsaNerzPCIuBZEZ5+JGkwtC3xlNtDK69+1sfHcbDajc3DdD+XppBKsBoSm/8sQ42IW9bxRu
jjFrF4abvEjVvNd07SinMg7W2TgUar5z9ea2z5c7tVV2ZlbupMOqUIzkJVGaW1Usz/Xs/JrowecW
laIQx0yuz1lt7XNTPs9V+XNpxHE26fB+29BP/6pF/tLbnEuf/5Qof+6N2MNwZnEa2Jr911IFnV1q
xvOyfqkwg+ILap4yDdm2UxHL0MTf5wWYxbY2a1RdxEP/lJVTACS/+eQqzgXh26vAa2a6eFUAre03
BRrWeAQDXadyFWUT6jEWhyY3d+2kQI0UF25R32VN+Vwim25kdKg7/UbEKcrR8l9E3D866D88xf/X
qjm18/Dgj8/584k2fWvH9NvvQs7XH/rXAS/EH6ZlQoKoZHChFTkPVvzzgMdhqOtCxR9v2Jrmnluu
f1sM3T8sTXf4OyHQeHL2/ueAt/8gGJ1cauHoFj9DwfAPDnh+8M364YIs1+ESTB09J7bGN/hP38u8
K/AcMG29FMnXKKntzqsYhU2ywKSBGzeiQyocuxbxU51uFj+cLILXGTWmcY71bk5z/E5gi/jvlULA
SER69iyntNpHs2i/1vMwkpuguU8xBr+HMuuJV1HXe7Nha8WmOwb90pT3q9KZ23lyF1/qdv6zQLV9
JKwqeZrtab3FvYAgYYovSmdlB0IgE9rdVH0XhkwDkj6mh2ZCqeG0pnITNYNy0WS2G2OJ7tuNac8l
pBEpnbKllzCG6qVTHya+Qx4/F4m9STPj+5xVJ5e8CeOhiaLypl6nFuNPOe0JWvOtcQZijPXyzujT
5Rr6CJS/q8VwZWNXw4kxidvRrtcbO0usJ1J4CsW36cW3Inblrsxm6waRirV3J2s4ZCrbugnydGh0
CBKs8R4aeNtXCU/cRTX+6hbGZNNhRgtdgrh284ytz52EgS2RTICpCfpymbcTQ2k2RHZhgxLOCqWc
fRltcFBywmJmAWCRWC6wNczHUszrpp5gx0YjTi5Gs0eghx/D6s3vWm6OAROVl1Nlm8vlpBMOH+VC
83FAFh4xSidHb7RgQOC3UUk8uplz90GkpLsuneocx7LnKxQwOVbc94c66haMhv3BwuNPgJ/xQ3H4
2mTAgiZa1b1iKualmzSdN9bDsrVNq6IEa8ga0jMiq1Zoz9kyAU+t3vqSpebXVo3NE2R35CsYFy7q
OGm2UZoSV0RLjH+q6o2trFoEcBCsRDrouxx3+AFbaBTqnV5/G8sHDKfMizCz7sZSRnE568PsT+7w
q3EFkGHRjNp1KUk9qCyyUBeuK2SaOiZHYPnjupiAzbUxFLdOXI2UTlO5sykyt9NKapiUTH6bhmV4
wAY5PyyEm/hTLtVHvV+/YAqZjqpdxkc8Pu2hYYzoRpjKHMQkPjYNZGfZCviJuTVQvnSkCYlFzIdo
rsXGwq3yTH5Mu+0T5IdJ16iXiPMXEg5SYLO6FaEhregaL1972bgOkyGHNivP2qXlK/YP9HhaMV7X
lW0U3iQXLZgG+ajyI/5K3kS8L3VkCr2uGrtIDvauSLXYn8BSrhmGZTHKiACfh8pYpQ/vKimJSxmK
VSRBTMXMRBLFIupjbUISGqIvnHWs6KynkZxEuwGG674PBtaGWbNIMywH7YsR48CNolTVPNt0qkNX
NNpeUzt9E2f519mGbqmGijytolXDIs5uF047/I5oS3+wer65GQQg5tfxkMx1Heg98HR29j+pM9B9
3+DDJSCSP6l1vFlW63l1kmwMVam4IWozjVckIw5+attjacdgCyaMkUkgxOARiJKTn2SzAzFHy5uT
tb+u5qa7Kxl/TbgIjGNS5xm4wzQdTc1AAyGMDDWF5t5b2dweicaE7tM1pIsOekHPIlh2P84YmwQR
BbtqHo1v4EWJX+vVSn5ODJ+m9c3GTIr26IhG3CmpEGFcGBdirS9Nx0q/Csu57Wu6hrQfySTLxZVt
KM1FksTJHhPUHZk7Mmws65rEWNJx7Q4hJa+0J+YFf9o8jZSrOQq5FitmJyFWz1ZPrqfmCWJtuoiw
EPhqbNgvRi7ll6VfUggvw76r+p4Ujk6Nj1EUmWE2zjNmU9266EqX1EIA65L3jN23JkNoLy31FGvZ
Syp2hkEmobTFRhmN51jZWVaZBFYtLE/P7c3StOg1hVFvymS+kMmY75KWwb1epaTKLaEf67XuyMab
G32fK3NoksPDUHDiL9QhhtVPpyZMOi3aIFXo9h1+AA8H4aNC9mxIoIdP+qBfEUlmesXq+F2cnXBB
eBRMCu7PHIRFE9UeeCXxxqESO3ft7wwnvZbw9HhFcen2el5ewZMhdxvT+FGNBgJQhPLct+tA22I6
p7HM9E1nVbhqoqfKtPetmJGxSuEeZsNluItzUE0x3NlrttGSfNwqM+E4Q7sZYkU92i5/imQs8RDH
VkoT2NabeFYOi+7+0rPsZIocMxtJtR4mtm+qGzchiVLaVZa2/4e981iOJLm69KvwBYIWWmwzdEqo
BArYhAGFQmit4+nny6Loqh7y53A3NjbGTbO7KpHIDHe/fu8532n2qp62jlFqwCE7c/s+TD8ZOqzT
TMfxJKNViXUtv3FvYE3Jkc5wnsGq1q7NVyfnr0lD204VSvlJqLrYEwvIqcMy/0jVeNlR1yYBiWBF
sMmC9prqqXnsmwRLlY5cSm3Vw9TEpltHE7erkb1qSSdtX3OUh5lptF68AcQ08doua7fuDWSi8Dfv
WWQeHKo5t+X0hhBAtmPm2WUscqyC7SC5eLeVcN3mCrgPIkvPnMzCXyZ1FD0dRA5YXuzk1hRNV01S
Ghit8+wbmyKe67l4q3v5ZtZmuqD3sxIS5fg13VQfZmJ1zQ4KtfmYN5F6o16JWNvT+CCYveD3g9Ez
yDMY30VCpD2A8lHPoPSaO5opBoa7CkGOmZQP2pCLPgJgfT9uQ3QqTVP32nZswm0t6kMiIXQW0hnM
wdwPu7LLhKs4JbAb63n21jXjtBu2FISsmKrb1YrTrN6Z5Iz8UE1YWfitUFZ37YwFnXPiI49o6jKw
x45Pm8EuwFk+Z9uIOHCC6AxuY/4EQnDzqglqfMjEIj6VWW66OjjkeJ6OhlwoQGz0QINt4xXM7UNx
WBsYkqOjZsmj1tTqZz6DhNU5ssNCVMrjpAyTO8KjcyMRWhXI0QLyXaHrrqgI0YWrMRcIiiwnEWQz
mAozfuuFjVIPygJawkVeD5CwdzQUPb0VPdpGttLARYJMvMeIGLYZkm8LPbYpy/jX2bxnQUm8JCtO
WjPbabwqe5q8KuxBvN8KPfs0H4tjbZaq1/aVn4/LfrOi5n6ddOMewnbp4ZyrPT1ev+MuDaMGuU8P
IgHVxToc0gFMZ536SpM5Rha/LnmvuNpSn8S0OpvxArqRJjVuvsyueZD9UetepHw7TQY2nrrUflI1
cK939tYNdlQO71aO+1vIJ8GXezof4FANsQhKQQ2LFSUVvnWntazviQTEMwHpvWONeGmJ/gFCOjNR
M2bqPn+0wtvQVAl00kRaTiZHGXTfDrmWtT6sq/ZgRp2nL3ySSy/RU8nUI5qjK3QnoKsWLRXToOKK
64O5Fo2fVheLUEu73jQfFnq2W+uyo7kGLHhYxdKp4umzk+SZ3jUdNggSzU4p2t2qmA48WsmCIJ+H
ZgxBdLKeGYKu8ngqKbuBU0iZi7z6ocPSJHTMBbkroytfoG4M+DINNpnEuKWvQg5vYKbCWgOHuaqp
r8bSUy4YgZTRM9+4S1yiZPhM5uWwJMPk5GupuyACnwdVAe07vilV/YjV/XPq4i8SSdxZzIKkAm/d
3II4U6qVNV8VR9HS+yiaR5tEy/JIoEjjKYCvnHEaj+uKGF8Sy70ay14CoRBU95i6/UxtXfDF73SG
5I8YxG1uA9hsdSX34uklgVC1a3DwP29r7AEwPMdazGGJKRYxv87pXFyrGnzy2rRgDeQ93odpYT9d
tXJgxJI5kRSDm1HrPRSA5SJs8fxCdzTYhMm2mg9hUJ6mrRIghkrpUWAlmxQ6dJrY0Meg69qnRktl
V/rp8U81e8mK7FxpVbeH6ADyAnUZGiiOk2+kHHW7vhTkr2LLtLdiAfwKYy5Zyz3VPl9qPWCTRZOi
6LINqw4yn2Rxt1jAWRSAT6vk5inWWoMekGJtXjzShKtbnnJZVT2lNTZabtlE8VYJ57ljUIlv4IPf
bl8IwqmcBvR6ej9doBOaV4acE29mEc9Gp0UURZvptoLeIdAZW6czO22Xl2P/ImU9Aj1rupTSKHnJ
VtQ4E1rhIGioa4zNKk/47fUrjRLEnrre+DKcZXdAzK4svG0sUwMNNanDzo91SI7gVAzvED6B8jPh
5CvcRH09mnNDN26wiT0711G6b9K2Nnf0p/fwtKGpZK9rN9SXbEBJXufTPq9uO9M65V4+x+4wm2cw
WuKhV6fWS7pWOlGT6JgJZolFsHiQF0+rMb7l4qR76rKdegvk9iKqSjhlxUAw15yFY2vecQQwjNui
A1bm2oXXuLyokcS9op1/VGO2cNuJxZ06RPtprij0O8S5xHPDHWxRwdaJckrS/mFoC7DZ8qCznGGP
z0b6rZgMzo6yj2lud9EFlJz+jfYjsQdsp44hqL2bCMNHkYKqMJWY36tQDM/SY69f6ie1KJ/BnrCV
W/rXJFmPcp0/cBoylYWKyDoNwT3Wu07WxWvBc74bS5V1XED/i+aSQ1dFt7zRimaBQ+CYh+2+nOef
XOR3Oc4btjG41zkAWTuHwOmK6SZ/pz/mV9ziIXLS+qs0H6bxHoxV4QgSW1hsNjidtaZ8AS/jQlqS
sI1qaFHHhlP4JtnLjGdZAhMPkHcP0wJlmXVMZFjiKHzxPEtNTf3AprolwsO06om74V4qTIAdMqD/
Xkj03UogI/x84zXi6eOs0YtTV+uri2fz+yCPzxRGl7EUoztj2+5lLT1olfoqZ60KcIvqp4TcZppR
RFXCiDmRiGvOiUYs1Iq63JQjt+1muPdd/Vxb27hbkkQ8KTrcPgrewqfkbH6YabnuSc6Y+RDHlQtd
UXK318bPMZOwyrBMIQr3VmGGqIWyb7VpDifNgIlsgIaHh7tlPPGkybxX5Sb7nU6flttQXuzlrIy+
CaCoX7a1X9HIpcIBlfBsx4k2QxIckV4CT/VXEI9h123NVR5ZY1HZK+D79SWHLmhQYK4QfzmqSFhY
rFJ7KckLUb3RSqGwDjQFNnbpm3JGh1snrutZb5WVaruqrnqrvo1LX4ZxVpf7tgZmkTem7EB4HKjf
p84GJB3bcgI3XUhVNazGwXCMoTbuZZGOvkgmR8iulz5Vmp6BPxeFs7WtnLrGwNhCi9T+PCgy/EJT
FN7nKB/ux4Fxy6AO2pdQcufLt1U6ATpYnto+rgIxLjSQIBr0+JZFiuM/a1/SaRGDQdzykMU4XVhQ
smqLekRZt8Ek3vVqGT1KdOwVwBA9Yqymah/mrs7exl4Hwrp18BwTGRV20gsPpF9vB5OrgI3zGNJC
U2muUoLv1fPI9GIxEhF/kRY+1CnoRMmgd980W3JvyQWFY6eD6Vyk+lAIPXxapdc/ugbgvjT21p5P
EchUYhgV6tmJH7r1LMRJUQp3bDeO8aVSSwTX5noT5JjNwncsL95sKZ3XjrN5yPOFOJFyAu/dCzD0
GS8Zoz1ouXQxk6Z1J4SyAtTXfjoUqaa/6mspnrp4GKDlaYVjtHm7JyBFcLoSDaJcLQQHpHnk0eXO
rroav7f07u4XY33XBLp/tWoIfmslyPCiWHHISIkhebBd5S28Ur5C1dUskcqvdsg8d5jfn0oqFBxx
tOiiLazrihYJxPaS672+eTlSxkFLnlTzJoMnlKVZRulTGw1zT5FvOTBytiAVWjPQmqbxAT2KId1v
5bWC951VUWGLpKTshFihqqSXJtxVfQJdWl3KZA9qJw06QbW+1yLEPmvshI9mXFNvQELt613SAODF
HH/Ns1J/lHol3mWwtfeVMS27Cl3mA+ArQglozwDl7uI7IaK/wHEvOFJpdkFrLBMGsrm9V+XGeGF7
KV4s4mSe4iQyzqIIKL+We+UhGmM2gUIS6FzKlhpuqVQ8Q7A+y2os3BjA1bw50A/nR6DVlHSmpDJ4
mgt5qWwtzcqztDTKi6Il0mkxW0giaaxy/aqjTAzVqpUui6LOhqvGMHXyeuwMIkTI/jCMtb6LxaV+
UGnZ0BPQivF1rlXoiCmjim8z51aMopUOQqJnGoJH3GUSPSZgGS6s++FQKBhlfvbD/6uxwKX5UT0O
3Y8fw+m9+TPo4fZK/wQS/t8BFzREkwYBU/V/3/g/vRfv6/tfDiOU1T5/T9//Qn36/vnbGOCfL/PH
rJ+hvSYzl7eA+ikoUP4x69f+auqqZDEj4AhUDDRO/xgFKH/VNToHBpBa6UYoZL7zx6xf0UVekWGA
pZl08f+bUcDvAh/Dki0dmQHKBl3WLZl5xe/TLBDS9FUqsbvqEf7gVjyUqu7AYHJqcXT4y6zcxs/q
/4TVlP6kj/zbD7YsSWeOploKc43ffzBDDrkdBmW4grpxO46hQVWvqZW7wo1QJUqlK8ww6dZtOoEN
mHbpBHCo7mfSfKCaMPv36SI4vdrv1UX3bkhAWMtugsoWxDGTAzqK2ejEYhMCiLmb6w+p1MizqGw9
1u45Y5/q5iPBbKW35ZHcLrcv9adsnU40KrKdhZcmX+pQrxBubovP+ng1BlYkSOEnYpQN0EEioOs5
I0yj8cW+4HDj0qCm70qsjeHUmU9k+bggXl6Rel5VFUlmOzhUcJ8Jg+Q8ie/1bnmY9BFvCronO+vM
81wYTylUzNtL9kMXTjNvpRfmMIc+OtMW2VWUyB4sSkTcqrMMfFh5790ERMso7DNEcgOcShcR/JG+
2PeV61UImj2g9vhMCLbxcjoCvjE33yzKnkbZ3paVeX+fCIknLoInb5Mr68pVvKGn2HHQj3cCR7J+
HlvkyFWXY3/OHcaiVI3oho2i3zfo4zi7jpIpuKBSyeJZXcD3/0GO91Pu9+u8k0dNFg2gKBrKAl22
bvOsXwRpbd+W4yIJ3VU0e0dctENyi11oVzzD2v0agedW9PkiZ+nTpMeHxCpctaN4K4wzHVxnSJpH
sm28duVaBbj8W1wszwXsyqHmsBG0AEuEk22Rm0iTo6Uq4RDy/TZw+wZJtXK67aBAnyu9vatvw6we
dQczCTHTj1g8v0nRyO07wvW4HNqqsoWZsu727Ww8xeiMnW66UTil8UHUbg84MSQpERa7gqySokBT
l8BPgFRooMDPC+3Y9gzkJ6F8m2/AzFGjFWHcwMfNa6F1+23Kz7DFglGJ7y29vCtl45gVyyVWYBW3
7aMVR05RCIc2V69Jiozdkq9cvD0JvcEalRTDK/hk9ZzLnQdK6TTF34G+OAxv7mI6KSh9qMlzp5V4
QqTBU4oyNKtxzwN6TLboPwSrSuKfBpG3DUiWFIvNDz29ot9mnr9+sRNA97Ka9f7aidZTo1tP9Lpc
lOfeOoKGE+EaMqe6pIvmNkN2GrgKNl39QDunViti4ZZLRgBT12bHFLDabRBAFhOcKPlEMb6bq+ZO
j4QnlZtKWhjHhriBUdEdscAnIkjLoWvbULsxEo3pVC5kb9E7IEzE7ZvhJWIn7CMGAYrqV6y3zFgP
aX7rLdR+VHR7yCiO0mUfEZi7eaIjISYZguv5uTMzpxkV3hEd87R0daJ+8mHwkND4QO49GSUP9ERv
GieUNzA0l9tHD6VqqgLSShjtTPbS6Kzh3DXYheqBuhi/XKxw0VawC+CKKY0FBd+GGKgnVGQ+lZbs
Q33c7EECewhKmSWBYtI6J+2zqk+XaG6COv+0yLrYoJIJ1H+i+b2T+RVkMsK6bj/2wI4JW82Q9dzk
UmGjsPNHwt0v5+W/0E/8CXfxc+NHu8Mwm+OGNvOfsR5oI0hFTJv+ymd9Gge2lFjzCfmze7Wi/bhe
rFkLzCi+L4zorjEsV8gakjJGByg7Tr/CxUr4qmala6kp4XlFHTQbcgsK5U5lsKWrdj/nZ7McnaUe
X3oTjoaiXNso/X5bJTLrFlEYPX1G3+uN52+eO8v6W/XzbwXw1Ay/qTNuD7WCgg+OE8wlgEm/P9Rq
IbeGnm/DleDDFghd48/0ZdeOW/USZf9hb/xpJf/z3qgQ3qOwiHAXKH9eQkKnCA0TzqtaD3utrD06
y45CN9CID0OrXQHJoq3Rjh2gpoUsbXEsp5000W0xoupvcpB//5v/eT0jHbz9wjcVg0aL5M8aV0XD
w6XM03ydETptWRsKFkL826HaVjpGX50pKFUGZPnOUANq7mAeNBtfl1eynsR8ZH6kn7NBOQ/g2tiv
98loHOuk/bZU1V1WxYeWHRXcfVhbRClMNUMU6y7Vuhd1Y+jaajgx5WspTA/6wK9Jj+KF8IazAiyv
K5Rj1+pMH+PPsmz9CW+LuY4nsaBBm6c/ek5tWV8ufcYPoQQqzeoRlQPg1Xhl7Gu0vU3W9LPEnyGq
uXmNwRgzSSONpmCfl4WnXtSPi5IcmgLg2/+8bG5PzK/fMTJMWTUVEeXITf3508fzy/nXSOSfJgkf
qy4oAQJ1Xymi/6/kgRhuyJbFx/bLp32jkv/GDH9Ky7r7y6VLQZC/F78qev75l/9eysvGX2lV3XQ4
msn456a6+nspL6t/FVXq9J9kNlj7f5TyggmCjZ3O0mTZEDUCgLgA/L2WF6wbuE1TRKhAkmjiJ/mv
innAbr89JrqJYJflJ2scqQpvUudH/Xqa0thkbStNcxjRe76YlQplP9Wr5asowFJTweFMQ5oEQBWC
sgW8H6r1IjQ48hs0omkD67DJzNyNDLULt7pLGIpuCmcGTQyvIjwHZmeUABfHimjlMjEORBjRENCT
zJWaqqgIHSkmTqEySe6GrIv2qY5QDampDHuWhMdTNZJRAO+2T+5qw8BmWBn6dz2LGMQi1LBLVc1d
lHeFJ4+dPQ8JmX2q2t1rSrHY4gJWcB5HCJkjKNDKQuuhzbyLqEZeYs+NBbCxVeqSZjIJA+iTpijq
XPyx22VeN/2TsAbzx8/30kdGHmGg18AqQrFo7CIRt/uVLHZ7WeiE1EYr0HhaxJDaLedVTXJK3Cge
IRd0JQl+GnrbE42QmlxA+gP8hhMQ1VHil6unml8ENM43pUFmIHLG4M8hpxSRDqPlm9r1lJHHSUhd
lq9etrQ2+dRyTBJpKj9seacf434on4ZSbl5TonhepUVC52DCml1solwqjdi5hkxGFVCqlREgt6kM
EtBVVaMLvE50GEzlaENTa6c39bLP0hE7/VRV7Ysk1+hqejl6GhajhHeHpylY8WyhuZ24IkTIrB60
ac6VHbGY6nM0lcndnMsFxK1OGRs0vUtP/JypvWWNaARMjZO7ZJn6J0mKhJcpyuG2bL0V5lNcuZFl
KqFoldHe6BfZlhHzNoO+vWl4pz5ThqakOaRKfyH70ROJankV0RydF/QY1H/qfDEq6KkasZsgMszy
ThXhn5v5ittLnOVXVZTyu4WMvNd5zGl8EhIn2zG3EodLNdTL6Kfhf/IgFCXnJc3ME+lq9bclHsRv
bZKs1zQu9TumuFCvTf6Imqv587ShQR4jUWAOdxPGopJ261kSKLVK2QakafpqsXZMO7fJXgU9d62l
m66cTpc0a3pnpYxzUzKQ35MbsrRIIsZJsGC2oO9ZD5Wlg8Bt6U3bUlQ2r4CNue7CnGJGKsV3ZT7G
6FiEmYYiuFh5YG3iroVtQuroiZo/PylFl94XBBzv17SGYbwNTOQS7M2DplC366N2iCFx+z0yrVNh
EcklZpXozAWvNxHQ9KiTa+HRRgfZMhrdXYI+yS1TaM83GrOF68gmNmA9KfJaft0wsWd9WJNTRL3z
Genp6us5/NM+y8QgzdP8VKw5RcWqqM/FmpLbsdGI9+ZiIHs4LrqJGi3umBqVYkcQNPmUZ5TTNb88
oyviVnCYy0a8gCdNB+MunpescaAiqp9WK/MIyw2PDm5Vp1ok0dH0mvi/cj3p2yC60TzH9DOLXV/B
AHkgHcPN+sorDcTTwGszKEJx4gxF6VsLTveicKaGlwWMfTD1T0O65LGvJYRMTmOQ6qBi0kO2vSMH
aiVuk0BRs4dM8TG59OA56ugK0lpXqKwhWvfBrYOabaltRVzVILy/V8u1VSp3KUOZWdTysRZJQF5X
liKl2JhqoMaa7yf5YKVn8gQXtqUGHdqxylIXtzqR4oj/cpwNnQcjIBjSy9hAfPGQGcLDHqdz3dTQ
C900suFAh3npEbJSyQfD6B/ij4Zh7BgM9QOpnlU92znXVuwJ4l1eabsGlFPpRdZ3Uw4yNueRSGra
jyrEKbqOkOuhkb9Hbep1xorFwCDU8WAmL1GH7/ZNUhY/ApPcTGEscXmOAGrphMsSFeyP6vi5ZP3T
QNOa4w+p1bLLZm0/tcoBoDbpthKUmodU+1oWsM/U8LKU9nb7YOZ7NanHt86gTaqrwiCD1pDprM+z
GDRmMoBtiRCaEacIVttpLGWPbvYoTOieZKDJldootpILT4kIyCRG9bMgPWyBIlfwHcmTc2l77KKq
eyKfx+1b/V6TW8GWhv67DPd53dTzlq4v8zCcik5/Jl4QL1S1fLO06TgWm9Nz5MnIvBwzVU9GwUxc
V6jzUln5Ijf2m1jJ35UEhZL2UOnma65ZtS0oTw1QAiU1n9v0nXjkXd+e2EFsboatU43jZY16iMSn
26dozMNOI9wOfGQgoyZrN8brA9IGAW0aaWg7cP/7vLhMzLNv2AkzKhlDSjYp144msAdzaiWzgdMi
lGCyLEHR/mg6wZ+qD0KivSWBoydo+2aGIGptzKEkTvS9hvpuDLbRz6eSkehHk6ZOMUTgv/NjU2EB
H+rPRFvdtdDdbf6A14/s52TIVbCUjyRqbNVBVT+2UXJ17WFNfSDJdmO+rlrqS6AZR9B4wMos+mJL
tx41ZD5g+mR+M0NeO3crU41VRN9Da2EOmSXisyhT3GpQ23Nrlfcd2pnIXM8DRpNUzk7ZZn3IeoWp
/rUU0xYQnRDMCBztzDCY0FXGYzFCQAIbWO7H6i6vnbSv7NX8UIwnWIEyjUsT9ejsTdn3rmuOaXmZ
lKeKHLuElKVvJXFdUeyuxJj1ZXxpx70ZHXkKA8sIyw9SUe3OxLlNxt1XYki7Wmicbt7r3QNyJnu0
PJrmIRch/DvmpzZoHtgtUnBDKXsutW/MgXGVVyZaZ6s8GNFjqhwHFImN4kkGQH2uCx3OO1vQavHN
ysT1tUTYOYLc06ojPOddMbja9pJ2yPecQWrRAdx1DENN19DRQSyxb8Saq9L1ETmsbsQMrrs5KgDp
mxC5yw8h+hrrcIu+2uFFb0JZ/GjHw9g+perz3DvQHRImeEmCdpKWU+/UA+6Mb8p1le5ycjrHPuQ+
xI75ZDYO0XtiH0h4RppDKT6sxdMgzm852SJ8bWqocrjpgz9vP6z8INwg6ihCSNL9EWX7bqygYkmB
jLSTf+R8AgdzkIX2mCkQFfGjp8mrnN9yOARC2t0lcyfN4XRTobxo4gj93+3hz8rWqzIHBuo0EE86
g8NlP7FVbbRQtr0OYXBODrUWuQPxqE1xrsvTxpZLw0ocv+bxeWIFCb1f1vtuei3bQCpQV+NGwidU
I5AkUM6Gm4yMPTAXBDUdkh/D8AXhnBN/nmYMVNu9qP9IlsoR8YOavNl67TnWnrTuLo9NJCcDM/DV
VpkslVl1zufBLbpjOi/OgCozbcFcNbNrTE9bjXyJzJUiud+wrxiAp0Y3HYOSaWDML8EMHq2BlJF1
QOeGSS0xikR55CR8MpmHrzrP1YtIkw/L2pDisqIsTGLUjGBmJhf0m93wwRBvaxMpvoyXokRpJ9zr
+Vu13XNjd/vUu6WCqfNX0VxbNZA3HT5iIOonOXlvs7ctT91R/w9NAUn5/fr6817CNcySRN3EDmH+
uemDoQ0hvVQXh6WOeGKzbi4c1TTlwkmtlmeLGCiEoJU8VJdOZXTJmSVOb/AgLVsTF/0IM73xJl0h
jKSSpm+NbJm+sQ7jNy1LZz8VholDqpBfYAyfm1ls7E7Q5UdeOU7Z7QUTq5lUX4Yx7YIB+TiCYhHF
1Mjn33cZ1NIp4zu1kG43ebc6oqW8mcMjWv99U7IGt1uxRvhpNw/eYOlnQyo/0355NNOIvZgtGzU6
U3a/WNxO6a+3OPfaqAwHZX6zj6XlBoIT7XiKgojCBNkX+cjl6llkyQmkNxTyl9Fvg1/qiLmIatvm
c9IItSduoUEAdXxb5SehHE86E+z1bRWvcvMp58ot3fk0lA/xWh7WjqCDQuabzOl/as3osh9qFmsn
eSoiav/mUhTVCTgD6UY3bY8fI90ZSUdarSoLLc4Q3WK4MFVXZIRMeGOokytbIm3w/nNLz4oq3K3q
e5kMIUvtvkipaYOxCoVkfZFQQPZl7t8epnHS/SmvgoZE8bEdDptp3EauSHSJWkg4AbOnus2RPkRv
Sd0cFFBq7Ze+kX5gOkZ9ZdAuGhSgFifyL3f6f9F4/EkG/KOFYuJ3wSolYqMxbgaa/23UtYlaV3Ra
Ox0yY2Z+u4m21hQ0xcY36s3tlJPx7m/VkrozOgJqJ5ri1Bqih0on/1s357+ajv6fmab+H/NQWwbO
5ZsZ6d+PWB9/VPl7Pgp9Qq7Qr82Yf/7dfzRj1L/SFGOiIBv/cEr/oxmj/PVnHxRBmEa75ZdmjKzh
u7ZEwxI1/gtuK97K33sx/CeYujxXMm0YQtn0/6oVwxDzt1bM31D5Jm7AW2/4l04dZY9qpFOmnLIw
PbT7/gwmKKB+BgO4M0/y/vZ/1bN51l0D0I/X2/hr99IjyivpEt2nZ/Ib3eoExCbgQPRKN7uwwe1l
u3P6fXbM34sQk4VCpCN6oxB8wCFzYwcVmy15kZ07sqO7+n4Kc3cKVHvknxdH9hsnf4j2xJ74ywFH
lN0G7aF3VRvo8wEGaigEHKcOxJ2gC1d38ERf3bd+7mfO6gpeHej75jHeK47k5Ofex4ozniSnCRsP
R4NXnmNiaHaSpzhDoDrC6UawSnfmMT8ZQXuW98ZF99vzesIbEKrOti/OaTgFjUdR6xcejuaA4mtf
30d3wpl04L11rk9l0N6A0W5qUzWFYK1c4aT5JESHJtBB1CsnMkxAIkFJwsR8je5oF+yWDyjTISoV
N+NlFa/f/Qjd3om8JwTYtuTrTurKbvSl23yuXhPoP9+G6koBr+C0PrbcgHznsPdc8S46LnuKXJ+J
nU0ISzD6lZN4s9eGm0ucymF0JL8L9NfuAO3JU2zdUfb50XBnz/DzUPLnuyqY+FvzQ3mfeJtv3Y+E
Woawve8JrLJzn7IVfZ6PFdyu/NWZbKJCdtk+2Wd701O+pH1+l3/K3623Iah5H4S27sYnGyGOM+wM
e3K1fX+cPf1Sh6oX7SY395sAc5iTBOPRuI8u63F1SPD2RIds8F3r6JfsQTyWn9szlRelRnxLMdm1
k92dRadzCVE9W6c+zB+ba+W24fJFVLathYZT8iLpXXKYfC6Qvgb6e3AlN/eyk3rSnMKP4M+NDsLu
9NG4M0LuZ3zaCLNtBJz5XbUnRN7J/NRBYRc0e2y5LyAwHAhuvFnTHb6n/DOnbqA+lAclHAOOrVWy
zbP6IN3xJPqRm3qF27JOSLB++BwPxVW6Sz9YP/zJ7B5Upp9ysuxVX/DSS/7I3eEo74ujfkJE/ZCd
DFZAd8zCZF/t1UN/+GV7+hcHi2L83nX9Y6nT9P11qc81abt6jaCUCCgX8t3iDQ76RpuDcWfsGt5D
53x94aX2DFZlEWIlcFQX6KU9OMITKKtd75bvtNds9E07rr/e7BI/Zue759RJPfKFbXpm5Ent0kBy
upAV5uWBBJB8l31PXcPlKbJJGLQlR/EMj3YJ37fCUz4c1Hhf+sSj8r9hh1nIKf0lqO+1A+xLl4QL
P/ZTP/1B0EzBxRBR2Y/to7xOwXAAN3Y1s90SIK29oKbi6af/OR0ecDfawrPqdPy7IYheE08Pi4Ma
5nbk1FfzNT7JoXSO06PJs3TSLzyQYRzKT9uD9gAjwpv2xonU8jic9vGxOGznyOs99aL5Sn1Huqob
7WKbnKXT4pO7xOO93NaDN9nmTuLff9EItt9fi913TAbuzFrgiuD0rrgnPH33+ZXx92eHNcmfjWz4
4Pa6Kx1eye1DbT8fs2DyMzZW89wGA7x6zZuAkO4kZ3a5Udqph65tDSyeR+EQv/DEOY39ru/EkPgk
m9AB3twne/hR9flSTsKhOm7e5IwuqFJ3PFh3ha3x//Lz5g2e6ZoPUPEKnwwBHj3Z1xxaMA4JH27h
ovXaUTZd1v3t5xan9SO+6DFy5l3Mj8zc2ktclkDYBrWr+hR07uLgNLBxj5zpVTlYON3OmW3Vlg7k
Mtlkfnq5h9J418HfHzlqepfb1G7cfcWcCJPDrr9bnCrUHKIMoDOEGX+qDcSHNshAZxqvNNF4/NJv
Ha/OJCwUOIEEHmN8Ey5GTyd6MEJYpzvZF4KGF0n2zTV2Rvt/XkbUYL/fEv5YR7d//8uRiQQ6Z0Zr
iqfW1U8bRxn3Up/MPqcN0LMJfCeds3nd/2LvvLbjRrI1/USoBRsAbmEzk0x6UhJvsChKhPceb3Se
Y15sPlBlJJ2u6qWZm5meKa3qVpFpgEDEjh17/8azXO6AoRxd8zLhSdCvZ3CwJPck7x7hx2D0Df6a
MhpPYEyD1S+dL5VbuVS4nMSNQrgJtEabsDitB87DLMMhmIJ9yXKc8hbv2QrJXgO2ZkdysiD2e3bF
3u+CAkIc02bfJPmFx/ndxTjLn3i3CJWgO1qniEDVBRahPPILlrD8PJ6K4/6B/UEwx0BvXi1By98S
gmbr9/wZ/Q6twRB/BgcE9PsP8pd9PvcH9I74bzQqj/kdigjHFoFmmymh8jXZcXYXbnb/8NZXjhmT
ZfC+3UhGogCGhWCQeJZXeBuzMjvyrjNSWa7ptE8jd6cyfQQ3w9S6YtDYxLWA6MWdszaC+iV74PMZ
VyzJ3ciHIBQOASV5X/FKP+WPcMkqTnwew82ckm6KR7Qo/JZLWt94LG7jsQA/o/sf3wM+TB77i5a5
o4ebh2ioC0rcFceS54z4L7FzCSoeJw7Onh3gJqDgJqG6Vkh3glyFie7J/uStLJzV3c0t9t/tY4b6
Kw8zDtD7OAC2YmM0mMizA/GI1ciiOwIBCvapXPs271O8mi+puIcSmuSl4hRe5FEE5Xb2VGkIxov1
QCTg6YGNDxkgXiE5+9SD8c7gVcfto3WeTyvD0XPVFs+efCKMQmiax/7U7hPVE6F0vT9p01sPFTHA
ZALHQRcWfufeY2fAPWBL5lTuG3UJx+ZyE6JCzprdx4JCCxcNqP59kAcuHuIas0dl49ACVO02JiyX
c1AvhlAcxGFgV069yLcP0gUx6EK6mQ/9YWUe79+lk+XtayT2Mj95n5gKW8XMhWZuA+TclY4UCfk2
1TdZefuUqC6JTYdin8lEF5kplhA8Ir8LKXN45B0u7TK397eP28fkuJ9JvQTLjvoAgQFMEVu9yfzW
QyhKBTNPZlduPyO0dewCQCr8JAnng8Qq3mdqemWFWJgEyO4Eh8idL+wjWubhvhygrrN2E0cjAk8+
Eu9eQqpLiHalQ3IcXnXCsH25x6oiHBlSlSm93yrCA17FiFIx4StMZpXKWK4+IxqypG6tx/lWvyKm
8axLTzmX3j7eDReju/mB9Nfj05zcm3kiGpsJOVJAtcypwmIfDzflNThQsiAJ9eHMc5mvqO4TSywm
JUyX48hKiIhFGlc1sVGwLkijgY+fjVfB8pVv19Bii6FD6TUvUlgT1mreM/r1EzOArF/lTno2F/hM
TGnIw3yz7ZgBjpMkEuSvLmnbIfIqrwnAELuowhIILN/2ao9kzi0Y5CFgYD35pL3HNvl9hi+BQsTa
d559ta6usochmUfNSnU18s+GW6fFedmjwcw+kjCmrTs5kUcp31cChHpn3va+63Ep02VCbjE5lCKc
/C75Ul/tQ92eDC60YBiInvweVi8puRVmDxEpdnNdhi2JSuIBLCfp3i42ca6uy9v163LYEwV8kf2U
dKU7EDlY6lGo8DL7yi6d6YJTiY+7fJifYS4h+xQgjOfVJ9o+p/wUn+qwWC+xCkquweKd+3P/lQ6Q
Q60lpL/jkgTBeH6kPRWmB64loOrjAtwKmGBO4s1h6+IJiEnO5EB7JUuqwyZIDxsZFMkteU7GkQJm
j9uRFe1pl8T5hOLs/ieA+flFcmPODLbb+Hve0vg8oGA9j1fLpXCzwPIG/GzscCBRW+hzOD0fDwab
U0l01CLXvmoOWrj5LSl77srH5sK4ih4oUA/8Rb43H1vxSCVdXJKI+TDbkdEOqZq4Rgg3h1OAkzIs
2Fn44mEimByHi+hYPzK+TBSKGdcjp5DqQr2ZJcdqnPRRP6pkcNqz/sV60G/SkOHhtdl9zOWIT+lX
FKQvxA2lIr8IKCSmuQOpJ3bjW5qhfncoQ7ZI0sw9D1U2x/DjUPJb7hMSjEuFmrvnIl20CNzRw7Bo
OORkUkbID5zW7Z0bctOX6gVO27D6+WV6GcP5cXGLDOeg8UnzDpi96+0BYlx6tJ/heSe87aN6H9EJ
ZJ7wl/qBF5Pz7Y8XxfcAyzQDswVmMnUkrz7u5zD7/bnZfCBQuRd9uZCeSU+ZgFJ/GR16DyrZA4Vb
FcWK4xYmQe1WXvZJYT68LjzE6HX25mDxX0AjERQ6x3IsViLXaLqA8R3hCGZX7zXM3YH/Wr09DQVG
6OjvWSNYP74CZF6JDj1nLo6XsoefXYAUPT9dJTo+b9Tk/aF1V+QTUi5HfS2P6bHzk6vNCJa3Nej8
iK/bs1u8gBaOXy3fUPD5KsvW4pu4CscG2XaQbtUA3nKwXwbe4oAFnfhLcVdcrXGoBzWb257WkQQR
1iLmdHPgIHo2fWY7YT0OMr/0gNPxXXKg8JqG2MCew4Nj7rovg6ux0XLx7r5oGr4d/v570p0Ge7K9
T+7ttLmPb1m457P7cO1HkMHhCM2XrGzR0FQ/QEThI6cTGiJOx5a9X9To8v8EIJWBzghIZOccBFR+
prDv8MnsiybxHwVKMuk9q5MuINWQUyt0kQKMq9hTaZbt98GgcwwNK3/gYkdv40JwyCbI7+kg9gmk
uplvBe1DTfC3j7DQw+7dbQptU17J9usu1wY3oB/sE/PooT0yXmxKdCSe4LOQe0DgYO+lZRFah4bT
BhtpuNdfhjDZw7C/jzJHAIIyacHlhIfTW0/GKAVYSvuZP7O3kLg4vIELJpEKkqN8Sq+y455jWyZp
vepwAtE9xHFIxBK/+cpRmx1mPy5KZBX/nH8DTPybitX+8+/Sb7rP0NjqRjmTpJJplptbUVhiX/e/
kKf4mIms7CGV5nIA4AGYZFa0NakFUTkipuVEQIzC2OowTSJR2bz4UNzs+dZyVPZ9IUwIcNSnqCWR
mTrbdfQYnaNzd2lfd0c8YY+IXlLhsMlYe5caE0n1fDKoGfVPxcPq0ww/RuR7syuI2OD690LNoTz1
5yKYLnCs4F+w6PumcR4uxHGPiGNg3U/7sY0rnD4sHxbnxmQTKsP+EfzNdX/O7vuv+zagPOz7G06u
GKQZB8Wp2QL6W/NicV4nFjdCeO+hynYM/sh7nGe305nOiWccgPxv/BpyAiG44MWZl4DUJc/c9xXL
6y4koqHiWSfEB0l8qR95sKr3uFkxeBSWKNLtW8rGwXImReX7XSon7hoUfEXmwXjiVLNvSoCfgtkj
TPCaPUeLbpdgz27g0+1Zs6M+bd6eG+zlO9Vvgp5Atg8Ee2kohSKgK/d+O1hJkhS2hCmeCP1HX2d3
plN4qrTbXrDcnZpS1kREH+g1sWWaVBCyKkT5iIgr7rl1wgA4AH96km43FprmI1BzSjnqG+za04GN
OVyJl5rP4uCclQYZuZIVLuQ/XbDnkeg0kyHuOTanBe6B5oBrDNf2TXOWP2S3JULpMqledp5Z3nsQ
gXUbu25JEta4eBakTMHO2+ckvEuv46h1AdgneIQD4I7HzqGlSYwobhfhJqduDyCH/WjL4Zo1O/Mc
ScwdFuD1niKO5D97iqf5SBrQzGxOhY9itLsnhgsDNx7ZWoklDVFjT+nQYdorOSR1jXa5H0pM1iO8
MaIUcewyei2u4pvZW4hJe8kBtUwiVUE++8+rFcT036xWMIjfr9Yyb4y8SCzzHH1VrpGPqB3KEHu+
9yjfbfcid7BzCDZvT2QtQuOeWipBdYNQHlXm4ZNxTO+Nm/qCqtrt9lpc8vM3CAWBdmCP960Tku9B
ch1RP96zh+gGseF72mIXSqidtrea+iYmDu7mq1Q51yA9ChLD4ZIDNGkMR+PjRErMIS7oDut1Qa4h
broL83E7Ud/z+iObpp+faqZIelle9hwxz5/YHAn9nnyVE/A236dDelRv1E/DqbxkFyKhVdnLomCk
yImcii8O/dG+tWJvfsUurD22AU6XF/Z1cSS+E8Upn1N5067Vq/4CrRCS6v2An4X24f0R/FIT5z+s
PQPVDMG6XfP67/szFy90SdP8+87MX2/71poxrd9My6TZhrTArlWnUhj91prhN7oBew0grKXIhi7o
mvxOedPU31RdaKYNVQ52pK0ysX9vzWjKbxa4BjC3vFHfOW+/Qnn7G8fNHSr/49KJIJ3Pdb9GYVzM
5x4MGe7j/eQmU/E5n4oQT4RwwrKwnUaYk+YxxQd0FOWpzu9biQwxVpDlQD0smwT5mBy9xComBWah
cty0cnSNDKUK8U931LlUL5YCFCh/8bW++pgLNbDt22HCfT2xLk2lC3MApps+PiJJgphFcbMN7d7Q
zRLXzK9nqYLMNnP60VfACXeqkXxZMFlBvmrkZz1U1uq1LbVjbCuZtyQZtpyGeiWU/hLULUhQq9vd
OjIO5MAIYmjI2SihnmKrMsxiAdAe6yTFXi0XBR0fmSIa4XH/VeqaO7uYw2ggyW1yHHua9GKehw9T
zK69YiyVfDHBB0qVTDlCNu93T8gh+xglbyMt5a2yYJsaqmsu6YdUuW41o/H1cXoxooGEsX7sdPWL
kYEVggx0q8hIUmCpbNd99pCXlnruEOg6ITp6DS4Z85hdMs2uaCtY6/CspEhPpUOt+Ks6P5WNcbXB
MzgJYTQfzRVc7FJmUziUXfc8Zak7IYcG6abryAvSum+woQFKFMUCwM5iqX4WdUmomi1YCGXrrZtt
VtqrUbS8UOkfynyGV5jpQYrM5sWIWcTXNUqbR+Q50kdRb9lBqeXLAsKeV0/rhJFH9E3g85eCy/9O
h/j/QHrt71HiH/m1Ny9SkUqvSfqCY+j4L2IM7/49xiCWiSAazFWIRDt/9E9arWn/RhizVKH8Dqkn
nP0RY7TfNAgqpm1qIDW/dYb/iDEodtJI5leKJQMUMH8txtAt/p6w8Vct+ycEPvKCDbKEUnao0VFE
cREuF3Jn1DHVrXu2wYA4i2pDJJWQp5TrFA8DXFj8aE1JYtRCbY40lTYnt6z0xZw6IEvyEj8Zem2c
4q34mM398zK2PSAXk2pfVT6IbmI5WV3pLKQFjpGUK2JgTeMCIuaggfhSWOT2KUkK8y7RFokaqA3h
re6tayka58vCHvInI8/1j/Dw9BqBh3R0Ji7+3FbFM4B3CxNydMX6qIkCXQXhhWQ4mgovIMI7d1JQ
AUXVhDJqi/KWOvee0vdA7DS5PldRsh7qJsKKCSQntgEVV7ny6oMBq/XVSKvoPkFVHCstJY4v51WI
Z/Qv1VOcb6bftGYLCxlICQoY5eVQ1JgNVVqRwtWJ6q9apuMQLLT4UEtmd9GsVfW6oZscdJuIHyI4
HE/moAhnbmWEmPIcxR1bUQ5VnGq3bb1qPtnuhnBWjrqgAlZHMVdCvC3z1zyK0VFjfrnCrGz8BK1t
dqIB5L4KdsiBAxJfzXGFVZKiT8fIiEjm52Z87SEZWTjKGmbhJJbcOqoMYrBlMFFOQ9fTsHst1DGZ
z7xhKbIzQhvNGQQ52MWoqw5RinikU+SDHCQCdK3W1dVZH4R6aDI5uxJWN30Y0cRzayky70SW2Nfo
LkuXVVxPj2tdFKeuNuguYETklWVZXG9oCF7ZS0tZD9fTSz1SMepqlEk4JeKazhDT5pvrJDmPDTF9
yCaKl+iLedBva2fBPMDRrU0hzqPl5eeoiCA62sm9M6WDay0a0RByRW9b69M8adnnGMHKs5FOtygS
04ACPQWMJ7WuzQ6mWZ/heRQNPC5NRXsoWvuvRhnRfNDhm5oIv/wvJGf/mfGTpOXvk7P7lyr+F1GT
9/wZNXWgL7TehNAQJdhTvT8zM4Sk8a4BAEMeJu+/+SNqKr/plpD5B5KSZsBy+j4zQ4gAdwMLlx1N
EIt/KTPbZQ2+o7n9FTV/kiGYo1gvxZBS6VWXj1M6Uk6PhzYcugj/0xipwwxUoI8MDmCCDYRqI4Po
rytweWOcYn5p6yAf490lCidtr10zqntlXVK0qJ5hfynOpMvbqbWa8qWLo+mYSlEZKMY2+Og8mUBF
e3FY8FZzMa5ETHPokY/PcoO9Pn1tC5MGYKw2VwQLTCBze3hJ7RmChAzfHYZiGjQt7miO2Yn58zoP
MnBkvMt1KD+nqgUb3o0TqSBZ76kRk+5bbdNh+W6r1KpKHZ0guc5YmQY6qfNiiVs7B8u3mLUASa6O
O5OowetUpow9bzVQ8pn9Qok4ktolhQtcZclUkb6apuaDlNkDFtb6blnQrk+pveCknCbrVzj7Y2B3
JoUxhHGQzcSeEc0SiO15BsKgrgxXFM0bwiADpgGkQWCouBwx7tBncyIvhpW9yiCfDYUONbDLh7hY
rV1efqS0Y6ajC7bwrtCNxE+06jxvo81NtEp5GOO5OGALteCxt1GLHNAlL7LYvLOqCDJJPW9nQ10n
Txo6kJJpPwe5WUuBZU39CTLKoRLqR2vJE19BFtc19LF3mwFFNFS6sPzUkWbD3ZO+WN6hOTouG025
eXlI2iy0UKeEuZ/ThNO78zttxejixC2iScINdsFVfLFCzYTKAWnqYYOvLeYsOq5mTBF5NGjfWCjm
xk1BwXqCOFBZS3xo0QYohTYioDN3l0iL5mg5DO8e6JQWh8J+7rWBogEU8FO8NJGjbzVM10hunia0
F+5RE8Z1Lx5NKPoIkjiFNkQkoci1FfNCwXZJu6dx3EWithmMliTKg10iOfMeF/5/grl7cv19gLx8
aYbkR5Ln73kpb/sWIy35NwiUqjDgjb4ngt9nlrZGKPyD/km0+zNGypiz4OViI7BBakAo/CtGyr8h
sC4U29hzBnjhxq/FyD2D/AvH+i1GCmRhuODvCz89AOscLWPEKdEzdLW+gUUEkabK02PVUKtrluRT
xbTRV+XTAlEUnbf5sl2aozFx/olyDFghGHxSsARA2u+TqOOPKzXqMT9Z6nOyIqqdjbdqBxFwUsq3
qNweJHX9mGzzw6BkyDnZm7fJcFT0oRFu3EPk6bUEQb74uOyq4R1ay/ZgX43AZ9GXzcOiAWicmKi0
NCseJtL6oieY8lU1GRYUx61Bg1IZSVSLNzuDA1Cnl9G0PheDcmiwNsVD+EHthe1qaI64wpIPgkVG
lnJXddNdrHQfk168LoP+aZXTryO+zFDaWjg66gdITocRZus4WJ+LlnOvtvtsRAteTqN5nVmF14N6
q5vkfiEUO70lnH5qHQvKj1dzNqkL5SGOZwrWRve11+a7oo4AedV+lQyUZO1bFJtGz9oAddcl4oGI
dsJkQPA+rqgGqokI1na6kgG9E+DpjKVp/KWxZLQB5c0Dfh+2TYrMl0Sev23AE1pqssXgaHwG3jB3
BkHDNYr5nVlxa201EAFxZUu5chRYbkuymaAWuuE6a3/qImP2IxUog4nBeCpbPs5ktrfBlPBXRDMP
tRgOMdrN7iIPD+Y2zAGCIBMtB0xIQlQhQXOO6XKZGEN6aPs8lCeUE1Z7nK63uDO+IEQVO5n2mixo
cxF/sZdYNOmAfgxdy4lORCPf2D0qMY06pCVUAroia1v5mVlQ54vU9qDnFueSIRdvSV77U7ba38z4
/p+OZESPv49hzkv3P/4r/cFfSvkzwzMIRKqqmCb8dFQorN1K7VuGx2/ghCPztEciQyA89Wf0UgXn
Ykp2Nmdfm6OzTLH5L1g0Z2GN9E5VdBxHhPJL0evHqrWpoXOlK9pe4eOgraB+9WMQwwpAY2qsgFET
awzwPX+ryyx9ycgyL7dWKjwtG1EUzpZdc4XNFiuEXd1pF7Beo8nRtFk/fjd2/wK++RNQ+9slqbsO
Fz5Y1q6y8NMlNdUs0QIjY2y2kcpfNtonGzLagsTnCEp2SaMXSW8nDjHDVLpbg7wuC5jGqByBNIWK
/mzAfr0hrfssUnv1sDPV7qN120Y0E2f9ScFe3JViXfo0YqS7OsjEI8i/osNhptfK1iwfu1wvZCSs
G/NJjUllexMN4tUcUuxMUwkWUiaEhEZoHNmQYzXzft0M4GERgpC9yFH5LCrkx+Be4JEzoqw7uJ1p
Tl8Lqxl0R5F1KoKqmNc3RYM2BkeyJMed7FU8I5xqO6Uk4yfxz6P6rt/11y71bVRB5gtdN/gCjg8/
jqo1bEUmwcr3WhhOCmVQlbteFxtRHmp+gxSdp/KL0ijhhG2F1j9XJYye5K6dEMSS46A271FJNrHp
aODEZsuxLUZnHCGz8uO0790oTz1L6RGDtA56LZ3/+fJ/rN78fvXUog0q2Ozp2k9zYmvzoY6zvvP0
PI49SwwQlvO0Cv/5W/ZP+XmMBEctDR8hQ0Fu/McxUkxS8xJSimeuFSh4g2daRbdjiddt+byZM/Cz
Nq3/TedI/TF/4N7QqABMKSOnj8Sc0PYl+l27N9a6PmvEQN+taku/0Uv5ci7XnaSOeuOLoWYapwUd
Z09bietbvUS0CQ8zOXltamSZjXStLwtNVwHcyxC1EHqQLuVMzT5krZI/Jiuy3gin5uEiVgRWMyvW
/93U+pFZ8e0GCG+oxlkq5A7rpxsgsmy4reSdh9TE4nUIX7tGPiXuhmIXtF1RBx0iT+42RSDa5LEI
0lVjAcqN6daKtRyNPgEfKCWFj+tFC9+26Q8bwpJoMxp0JJF2MkSPRtwwueUuNlOqhnlWamm+nrGH
CkUj3w3bWl3nWVx5Iwzyf3ODxO4fp4Uhy8jiCuSDKFUSKX98QMYkIQA4zhTwJ707qB1aA6mFFbiq
v6E9AzRg+3du2/tE+2Ei8o0qGaXKt6ErKP803YtcQiC95BubrntY8RRxVoKUl0sUrhBV/+dZr/y3
Cci3IeGhUWnF6ZBt5cf7q/Nc7nqdBoUhC7cYjCGALGZC6k4lehYaqIy1RN/2hozPgs6dLm//fAHv
Ef2n22UvU7hbmWmE7vGPFzBGUoe6RNx6sbBjHN9KALZjGR0Lc4vwnDdADawqaLyqM52xbW1kwlsi
jWE2bj92k4v+gXmUJxuUh4mslzY8IMq2+uju28jHD3iJJjoH+rwCu1givFFZCSjzSmie3SMiFBcY
npXLrW5lKG0hLXFT7mLoCeJ3Pl5I8V2fSdbDlIwADqMGDbCMuili2qpvLMlaOsNg1Y8Kgg3uQuxI
ZgMggJSJ40KN9ClNYDIrGHU4qcmjW/Jt+cZ3+KV86/82aU+Sl+/myH9TADp2Lz82NPeXfzsN6hZ9
BopeVLjMvSy2bwXf8imNLud+3IPTikXmt7LYHxUzdIIsWfALiIbfymJ/5lN0JzD4pHOBx+a78Oev
5FOCw+MPS5fwJwxVRrcUxS0MCOy9ovZdNDeH0aCcIVdem0gpMKeOSlZcGTWg2Wo4JlFaYC8V9QDn
aXYJDondnCA/HGfJo2nPCDYgX2skt6bSlvnD3lcZvNqquiZEulNDTaWvG4AvfT80V+Ug21lgVmsc
h/LcLzECjGkiTklllOZJbBwHAVn2ndY+j22pr3fojDQjkTazixN2CZL+pK9F36NDZMUkJoMoFStM
ikT5JC8Ug906H2X4Ex3S/04k5iI6o6irA2qxEUnw8BsibWnGgoPUmPfZjdX10FC7FFUEh7qLBAS8
6cb1MSl5Ecc9TH4ctGdqXrMiR+LbiDS+kUlp0Aw0MdbhJK8DenHTlDft2RhNPb9th2bRH9UIHSV/
bVEoBVhXp7Uke6aKG8nJiGlqOGUjTN3N1MqAfT+uk+7Noxmbob2uykOqFRi6TJx8U4/GA9aVG8I7
PjboaANpy5pYXHOCxX2xPha5UQOAy6vsBdHn6RpD7WmlxJdrlUP3Upux+ZHqL3o0SxdFr2fwWjb0
B11FmwygNHTgUyQH6wkelTBpDXRGqiQBgheEkrhBjwYwEtUnQPKJThF/5kYfdejotDKm2j5PRalC
+MryfPAbSxrjt6I0R/VhaJDZDLTBaix3HYto8VHfoTAQTT2Fvqk1EXwxI3s6z7Gm54Ex6N2KYU7O
dIrjEVJRbpd8tV7FeDcXfScDYYp7qO3GUMWPXbxIYAdtRUMoXlPZzZpossC0Sn10l5gDxP8W8ubk
Wyinf4lyBMp9jaYaeKhaQ7a83e01ETDfCtdstejrYq3rE25eCPW0ozSAYLVxW3G7clFKEjippopm
lGrCb2EpyTJ0zKKTyzCqLJzhbIn6XyhidKo8dZxs+k3TkoPQyi2+oNS6OUjFkmxeZS4xEOtFaiHU
Ib+0eKOyFUyxdkK0Za4K626dhXnWlqZpPbtWS1r3kIeRtF+zGrz/3KO2oJZJcV0kaybQUmnbT2NX
WuA6q7VWHUPPifSZUbZDuJiDBbxKj+XR6edINTEVlZXVQ0GjK49NOTUvqmzigKQp8fBmpWMWY+Oc
L41bbn30AckeM8JKVWseUT+iZBohLyS5xTTMV1nWofjfKAUePf2qR2ddiS3jNu2iHHhYstsoNFa2
YkrUxhYG0ToapI4+NdozGeGYeJG2oD2CylW6L3fR38tS0YGnijodZOXAJAsmlQzJzTSix3mmIjQ5
Oc4NZFiNhGEMKZr+aGem2vsaZiix23d2C7mRejRuS71k5d44r8srhlVJjA+aMbP7LvpwU+Gv8zlX
SvtLo7cIHcjyNJ9bpgKa9HMuUqeRYgX6+7QhBZDhyeXEuYoFYG826yfslLAziaVUMKkTIW4KOZlq
b0YunhIHxjPEQqPpezRYsxmEfKONyrHizhpXdJmSO0aZIJJTYFSrc3LlChxbb0pYK8mwXaXjbEMj
23d5xCaQd4KjG6MYYagJcPRVF115KOt4gV5KLH/Vi135s6X+VblpNBWZa7cxckZ105cMfGxXdGGJ
HleFjk2xW2gqEINUQscnToT6uUXmEejhrGsfzZozu2Nto3qxzkanOVvV9nd6ZKIHPxF0oMll5FNY
shEK3Ybuj8opw1LuwK3Ahy2s4a6Xe5rIsUY9O8yWHHkiWuXR7gSoUEiLMFV0VrmgZEbtwFJcYxuL
xCvQ1v9oqDH2yBWjBj0s15QEDYy6j8nq9jK9NufSEZtCzW3TXVo4S64rdqpULUFZRBjkUPF6bBAA
O6KxA0RaRacxNadLHhfCLIN8mxvxfJ2YEK5y3J2bIs7vFqHjGdy2CJVUtBv69HotTfA30kXdJffR
wCToUqgxa3MTzbRs016C6mRNN9pq+JXcnjCK6RD9iBscxIj/9aFMEMzDNQAqIPq5t5FRn/ROPibx
hqhGX2L4oPVP7HGQ8AqocJWVPebr/NRQGPBlLgLPRVwixvELGuwhJ90nGnDHKE1MhJVhIsWRuFai
KMxt4/NMMdUc8NHrppUnEqnNYRIbS1bJz1ubRUGOYVW6ZZ9rkT/2Zjm60jicWrXXvzbKEqwEk/OA
0j8GYv0As0sus496DB1bJBOk0qmPj2JOHlo+QcFhCr9OnK2wEclkxLPXivmOLuzYHpJOQ6SEqmHH
OamUwc8N8BxErXpY8KrXdGMgIKdI0jjKmse+PhmxF6mLdWvTjDlsWy7YVxLJXQz5BRG/3F1N3PKc
vgZrlBYXuBmeKJWUrgbqWcceqEjL22LAq2xaBwnBFSP/MnbGOZfK7GKLSYVNZPgRhFkQl65z+AnL
VYbb5kM51eALS4R/9DV7xLWmOvPYsZWkOYZjZa8izospplVhpoF5AEcyWb9NKhscqsHxM0TdPFQr
nIokPX9sSxTAIpOdNy0S2JjZeKHq0UOnlvah1fNzREPpvp+mFkBiqdwqowotytBul66lRmLN1bOh
dnx3iRVMJLGdbEJe3Wpgqy5VuJmW3cH7s5Gz84yqGu6nuaneDMT5L3Wrpo05JSuidiitDNJSX3ME
+qJmsXZspcqrcTXsnVXKETMz1N52Kbd+7Wvlulc5WfsVIfggr3F9L5B0cvIFnEDZVxXaHWN6k8XL
FLOoCjTC2gRkf1Ji32oPDU6o6XyTN6g5a0ny0C2oOeKSeqtQ+nOpHUKuT5sP0YjzSzHHr0UxPMta
S0oDqEq/l2K5fhDU64KozTXk0qLHTC63x6LEgoEDHvkLejTFOk/OrKcTNZ451CYbM/GkyA8xu0VB
KuEso/5lxIpAmLLTksj6qR1L92ZWsOtNhfCM1RodJYsuG1XOOcJAiEpMcta0vszb2bgqtqp0VW05
90rHak7QNAnNXNOOg27jiijwBGTvqqtqO64SEmlFj6jLrGILp5jFzShiEGdacRfN28dVTd7SUZpu
8UVcH1Qjz55pMqPefaSfiYhiarQYtQlRNWrY1jqqclktGyNFmRY/ELzWkW7/HMkrJW/qElN+VpVx
suBfDPlivLVxvS0w7ijHYewetbgYlaPe93cdouzyabXqIddcUGhq+hYZKS0QB9MdAe2OVGHDR0tf
BpUGSTGbk8nGmkt9/Yob+NDgQJ4lU195divkJb/C7HTUEJFv0xJwYrOOmMwUaqkYtDCsucxvs0Qb
2nstXaTlk1GWsTn7c0kGpZ0EevppFiZlUiv6Q1dKiooPnij5WNg3qYzELkVSbN5vppz+dIYsXBe3
JTrYU/Qm24lJjR8LJy6pb8T8rMcZ+Pik73D6WISCXtqkiyUctUbcZbTIHUT/8iIQjbULLonJsOQr
jqqS9phVVvMRn+RG9is1UeQPTZrgsf6t1PAffVQ1KPf8fe0fMFXTff0e4rG//ttRVUMQhYoKMksc
WH8/kP5+VAVb+27vYCmGjji1xSH2j6Oq8ZsAbQu4AL8+wzbFd+COd4EVXZZZKpap7JCQXzCd/rnu
qFLNAcArU9RSVFXG++HHk2pt65PSR5xRy2nrOtyqZnQW5QwnExcnwvG+MyaWZt4pl3ajR59nSqNo
qepK93khlZOAV/Qqwvx685gpy9y6g2QNL7Uhmo+IuaKH1Y6KyQkgG5rONac0qYJKBVsbfDfc/6Jd
8FPNlrvguEEVgPEyLOrbPxUfuwYIsdxJZEHKCg8wZRlLfWZwLtOBq5kxRhKQFrLx069/rQYAx+R/
NJ3eyY+DZy+NAfbNVtw1Xv8ne2eypCeyZetXKatxkQY47fTvolOEQhHqJ5iUkgCnxwEHf5t6lvti
94M856bil47i6szKrMxyJKXCg86bvdf6FvNtwsmSM5xdvTSzuW4nTmI9U+Gvx/yhtMClfj/mWWlh
nolvbId1TBsnT0IdINEJHO/O/fjrgVZp9/f1x+2mcjc91wWsjL7orCBn93BDrVYyBdM7ourK2Qln
8FSswp96sl4PS+zdVNlC86QZO4hsFvvr2YyYIQk2Dm4sq4EZ79usRVNB0hcUYoGGTecjBsDGdT7Z
fgXXcxY0eIg3jJv7Vij0ba0zFeXh1xezyaHOr8ahrI7GMaIqRNP/6bNyxtpz60YaMLtomA+zDPOE
cACNdw0s/sxhNAOM2RF9i1XMlBaBmFVn3semDfMLcr9hY+jJuU2S2uhT74ysKgMRKF8zb+GLKZYA
rKgVWkl7KEePg6VTtiTNOdsluuvVQjEsrgbCUCGwj4SkoeVuZrZ+613S6/2KU21WCTsexVqg9+Q8
yq1V613O1/vdFUsKGWR7DNrSmLntKMHB5EWpvROtYPs/ZZX3lXMtnWXD1NFc+yJqaKrP48wyMDZk
Jxkzf/PmNtXs0pB0oWf3aGmYIRbfijY3bAQrghGpv1uckCZqLt2+FVMyH2Zfe/KFyvqZH04sw7Cv
VD/TG+xkwHHGEygMAJS5zhEyVMZzXZDQHAgwT+UjW6LrjmXpKB2CYK51LZM9idTkR6BZd1uy+Kr5
HUm+Tb4vXLeifJuOD2U/ktnUev5rlPQZoCIH2Pu9ncZoAIakrB5oBjRXUI6X6eQbpc0X31SVOUKr
zbH5hvE8380ILNKdr60ct/eklocmaky6z4Il5r1WQ5JeBFD8fHjWsmfHPHhVuIsGn9PdOPbOdIhS
hWXaR4W7q9K84Bxqo1Alen5xT6oeqP5m9PA40EzN6gkISXLSlq9fu8nSX7s2m4EL/hVvCLw316zJ
EshWaRSqR5qHKZFkSep+y5KZ6HmmYvG1yX0fY7V0BT2QYho/4bzgWOM0GhhCzoMuWfnxKLMJwnNK
K0nuLZI8DjNb5J58eZqme8rb5XJMspbY+wKl7apEDrAN0LZ9zzmeMMe8A28drLN2sM7fepvK63VW
b5TLBB+tc32yzvpqnf9D4Q+P/1UtPh04Yiz2JibMu03b4Dindu7sAnjGGTqK2YoOgWJHshNBEb+G
Y4uL4rkP+XxWYk8KPixcy7geX/Tap/mutKq9iDzCMOWXcMOXtai+UBSZSAWgZdqM+YuZnDHQpu63
dkT+HA/qYJC1eD7MwiSdHhazXHblc/kKa+/nu9aF6/M7rYiyyKOnynp6NlP+fWNyFXLF7nbxUYHC
Fk4i98Tf7k85WKQpd+ttW9YbuN2Y39pV/f9pa//HtQlsVqZ/vfk6QXGWn/7jy9f/uPhkPn2/CXPW
f/j3Lizg0fxDSEGD8v81DLw/XAdBRkinF3nnk12Y8wda3LXHwAaMsKy1nf5PY4LzB9slmlV0EihC
kCP2O7swcb7UIv8IKVU7wSr1IO1sfcG+e6lrNQRh0qZoDPwS+M1ohfXdtCrfaXQmSCGvrUTU5T5t
4XC4MIk0fxQGfn/ZI4aYD07WCep18HpuFfWpG7+LreXkaKI2yPYxajfOs3ypxEITNqtTSE0zy86h
LUx1aMbZsl5SbCquktKamQNrItwvakVcUtIGDkZfd0xhm9UIdklcVs1fe7f/fXH/03HYZPzrF/eq
/z///VQvtP7/f72vweqJcTc1gMt8gib8n++rR6YFsDN2nT5hNoET8i7989QQ4/BDQxi7xDyu/5xt
8N+CIWKsAix87PW3f/Y77+t5L9wP2Q2uTh3OyA4E2bO9VG1IXZIdJUvA+KDgJ+XmN5lUTnI5R5MA
CtE0bXjp1ulgW7vvbtFPdvpn21+xDs3BiFQPG0kN7NqzL4ViQF54iY2DLZcHq5bLa+1NYJ8mO6uf
Gev8Mun2E0kAzdJHS4/0dP1qv/sqp0o5PjFggHR0BUtViS/UYueTKdPgnUNx7i5LpX7x6+v76ZgO
Y4nARZV6rj7xrQIqexVCp/AWQdQbJSdryNJ3VluAPu7aB4wv3jNjro/ru+VLrNeJy8ohiMTbWpZP
r9Mfh9BWHhopr00pjiaDFC+J/nZxeNdz+Vj1KE5+fZU/G5EjLwEsTHqh4549Rb0o05dZA3dCd8WN
sDtJiD3kaLsT+i32z/Hit8db5TWrU5XXlY7s0ytUpVSYZjrwE4IcuqnYR8RL3PVBml8J29X7X4/2
k2cY+/jcbJdusu+fCzd6Fas8n13M1UUHBnpeXjpWeZtXowVq3r8UUfb46wHPhVE8wJh3dLX1Yvrw
zs+hGC3TiMCHhXpj8EZNMr72SfV95h7+bJDADikSRMSExfHZPXStOfYCBYjZJA6mL6WbZdwZ0pOv
fn0xP969kHcCLzLVD0RR9tmhuqMbSmedplqqe/jLtGim/KWgDJ6eRotEnyNZchmnMYle2n/mmHg+
NtMqOzgMh8ye/iqLfPqeEIxb1V3Wm8M0LdZ+StvhjZNN9ilRVBrTvAaiUnOjn5lnzu/sOmqMihPp
AeIbD5Pjk3nGFIYCeEozM5/rhOZokAT49yInNadf39ofBmImYwINUbzzrkSoRp8MRI+jbzJCfQ9D
iAlZZ1n9yq3s7uXvj0IKcBAJJPe8/WerA50QXVp+ZrMpd5aPhYwVO+A0c4Lf/MxCIrfwBKDe54te
B3p6NVMXtCQ4J+bgj0HxxWNOPdq+U720g2q8qVlJ9ujchvSZh7WtMN/PlqGg3EEXl3WU4gVV96fD
RiNhG0oW0yFwL0gS2pHpEyqgFK64VIRWahkfk3a8sMVzr8kPL6cXIFHx0ZZ4yND4Rp4O7I2LsogW
BR8bCoyZhSBcJmoADtN88Y6p1+TQzhZnuP/14zxfcVEmkpQFPZ5dBc6X8wMXZsuJppRjH+hxL8HR
64VJxp1Mlm7el3Vj5b+r8mQ8MAAuKjsCdZlqnl4mqWDa7hK0HWnfOYcyaJrLJKb1/5tXheHYpX5K
PQh/HHayp6PoOovmMa0i3ARko8yYyN5W0RLf0wZLHn5/KAzOyJiJSrX5wp8OZfVeo2cDSV1kMXy+
PqYzEGYahH0+sFI8837+8I1zYewKbQSg7NHwDj4dbSR8e8iRth5USOumHyKwMNncP4PX/eGlWEdx
uW1MkwL9OTvN77dGiFgyIskjuENJG/5Z203zp0fMz0q7t6zD798/vh7a2JR5Q+TLT8ciEYs6axmE
h8lOAA5rld+CIM+vzTQvz7zrP715iCDRF1PxRGL8dKg0LIwMDDfPTQnWQOcIajSs1O9OkOvN43uC
Zs6GHGX/01Fc5cd6lAX433BqXk91K6+rVNbPPKLzPRaxk09GObuWoBKdWpPUDlXgQs+V3KxFIBQx
WQrlCKHtm18/Jmf9gU8mxm1Ajp3uesbwo7PnRNZ7QqwON68PBv2G3Pb8UeNnuSnypTg5MthM2u4p
KpR9TTgmuaHTCNvbHbHXFSSNpVPxTJDtOuIPvxFbMDJs11dn07x+t4HPijYMl4o3J1RTdbIcp3+B
7TQ8KT7/fW+PX2zdu29/fRvWr/mHMX1Kbhy2aKyshYbvv4yxqk0zV054mIULl1L7MMZLq7qg72q9
TUXzQACavh3KObz89cA//SR94ihJNFzNwmfTTNYnS2hVfkhBdhKXTlsaMkwIlipzO3zmwLBOwT9e
499DnU3RUW3KXBuuccw0LqXMeXBHOITIMVAgiOoyUrZ57HLLPTUCn/2vr/On3yh9iTW/JMCBcjZ4
g1+fHggPtZeaynxsxMWi4vrfmXT+HuW8pEe4aJDpKQwPRkzzDYmNYOziqN37rdfv/40LWqdsZgSK
TeLsgkqjLZR1Fg/OjaeLOgybjyFxjI+/HuWn72Xgc0TgxL7KvJ++lxbFYz+V3LaZbvd1LEx4PSU6
fTejsP3UOH59zVHev4g6z33mVv585MhnWQqYlM6dAVlU2xB3GLnUhbOAi4TPE9i5daKLn13Pndcf
giA3J91PxZ+/vuifvSvsdtkf8kmAKjpbDE1u04SxJoZGwvRoQGlc5wQ9PzPz/ezL+36Us1u7hErb
QhlogS0hQVTWPDRkCkfMHI9/2er+ZZLvcxd0tnQMyMUIJOfLq8NJXclVnaSG8bki+8+WDnqaa0py
vOql17//bt4MaxuJoMsFYRok2Mr1SBYkEejg0MGVOxORV/rr5/TTO/jdgGdLhy16G6ujC6E4KMs/
aygX8D7K/K3So/g3vjYqV/iC19gjQmCfXluH9WWcY5bFqe/FnyGar6tez8MzS/zPLgjtN717TCOe
F65//90d7JSXdanPN114MSQY20luXMgAOKjIOfv9exe5wqFSHbPh22rL3w3VZ3aatY0kZQD1xi6v
UCaHNKyQCGbDq18P9bO3j1I5ST2I5DnYnb0X9MhMz3kgPAwE8u7ttmuPdHD/kcPzW+84QnyW7NWV
yCb26b2L4gJMUJ/SSqK7fXJE1L5YGj1e/TvX8vco4ukoC1r1ZLF4QksvmeXTCWqwaKp/axTcO1QS
4aj55+9BEtn5PDH3NZ1BerjM7s4pCJf8/WuJcY3humKjzHn46bUUU2I8U3EtHJK9XeymFXO7eK4w
s/6uZ6s+9VZWXRw6OFXPmxTK9cdR6tY5xFLG7a6faYLDSPLhRyZJGj/znf44Gl8Fm/7VmLoWLM7e
NYPsekQtSS8UkQWSwp52OQSdQJQv7MZX9TNbmh9fbd8DNYSXxEYdwKN6egsdNwekYWfuweorMnuW
EOXzqrP+9YP6yUWBc1m3owhV1tr501FUNKJioeJItl9XgkkMW9HvUL5OCDiA1RW//V5A9ROrMDD2
fGaIs3s4VR1bCjrwB0Rk/hdqW4tHe2fWz1Vitt/76asRCHYVaJxcUub57+l1tTh9lhaDzcFMS6E/
J3UXdOHRCS17uSriZQA0FSlPFO+8JfQw/E9Cg6lCoImw3k04S3AW4G8eqHe7+alB69adYqew6ekm
EQpu/s6pSUu1gRIdEzXhAZgmpxcXv/t4VnsfAn1sQuizz8/OaY/uaegF5wUC00KMrv6UgmfwEJjP
Rd08/Hq09e5/f9MihwMa9VTkENhZ6fU8vWk8McO5B19bTcu/QndhFR/GLmvKg2MZyC59Irz2N19A
xozdCNqacFYuxnnxalRp3pQ1joBYmTi6abUQiCkiYclDMdbkevz6Es+/Kvr0azcTrhuFHMpH7tNL
9ON87uJCJ9RyMpwPxg68D30wuc/Msj/eyVX5tQqVuI+0as+GsbBGyWbIkoNVhp08wMwJvy6VxGjg
J+1Hvxgd/cyG5ccLg3e5/scaT03i3A1KEVhTJnbJ2Bl0f9kq0vparaJnbt/aUDt/Sah3CCr7tKgp
dQr7fMbotappADVH1LNEtJV2YHXktLJ5echdRC+ntLNnJEVLMr4HK6cP2egSTIl/5WU6iRlRVmZE
vgsJFCQUpMmGx04WySeEMhbRiRYgHWbD5r0pUvRHzmuwZd6lg88AfLlMBDDfKk7unIqdeRBU+p6N
bonlncrL28x0+JPQxT8S1KseLDfuavAgUAFupG3a9kb7uIFn9lbZJWpYenSF4yx3ddj7SKeCvHrt
DyPq5CT3rvAxUEbNQ+kDtYwJ5Ui65c5yyc91rRxex2iIW0gy50u15kdrR8mPzhKrm1YhJ9aWw7Jq
4TR4LUa8GKGAA5Lwm0CQQo7l+cvnYgYxtxu9ZXjE7N6QtzMttYsIrCb3d+owG+0Q2Egir9IoxZdV
6CA92qaK1K41k2/tMO2DNR48cxnoKkKZbxFWUoqw3GfWCif1MZtUqpHH0B/7vQXbBV5639lEyNQ2
UKppbFYqUgGWtwDishMYvOXRU4SlQb1St0uKFHgfF7X9ISSD+630qIgghfL3ha9IT2klpCgry8RX
z53caU/PPqt22ZgTMLRmUE+pO1zKjP3u26ENATNbCI+5U2jww7tMaqCliKBMta9SKpGnJKiwkkcI
t8N3QpSaDOC4s9/qxgthhWofjJflxNWhjZzmUymRWu8LVWNEG5z6BglYOr62nLJBc9Mjfm1ocqFc
djELgOwC65WNrf5amTBz7lXKPzyI3g1ehosTJ9f8WEVx0pDqvsvmwG1PtK7ojEk9lM5tJ0aXVJGy
by+TtPT6YweZCjlRg8DSrRInuEmxV0x4aTPCMzsmHf8irPzc/jKNVd6S0NqF7wqRWdc9ZifCLqO0
eufO8sHJ8HYszajeu4sbVjtYhyGwqAb99TEdmG73M967P40zFPdLOxIjhZ0Gzr1Dtru2XGxIGH69
vWeXw/KqV2hCmc1QWx8oeqIw6+o8Rc1V66oBrJ8vS0q+bqB9NHEy6PxmOuWhs0XMewsBga3JqlOd
x2CpG4A1+LBmpfe6U+3doBhsr/E3EnneRHl5kIE7YMNk3V1uZZsXonpoOMZQa5nTpJjfiHF2+I50
2xCvXkIg2VdVt2QPLJCjPLmuNj5ydtnKhwCBHF+2Ru+Z5ofUK6fmZdxJi6zAQVmYCLkd7oCBJFXQ
+TEa+ru4CAtvh+lave101JE8pWIr/VjbRS0uQ3iLuPllauFJjwb10kJXt2oMlVbxzksXO6Pb2VbJ
Prdz2iUTiaoTJrywiXZWOEz8YHRyhChESobHIILje0BkhRYuL7oYszSiq5PHtzoetF1LchKWCGX8
xJd0yubS3KexiepDEkw1LaZ54aglujT4UiW9Ijo4RJd2QGoonBMJqUhbok6DK2nTJa+PAjN/e4hs
yyW1WxXmrUU4d7OzRAyGMsxlCmitnLOXeStrs4v6ukXBabsv/TnROSafzsL25yjcuz3SoheZY3Jx
QFFfXGGDDeabNl7i92nP6ndAYmeig1mAiLGfSUvIIbXURBD1ifmsZWGLfVtH0wcMckV44UnMD0xn
Kv0UwERYw5tXu6HJkDjsOplLfl+nyN4FPZ7Hnei0to509638tAhvvtBoF7O9nSNY3g1zExAbY+xu
2KWiW26WwUz1HtheS0pTCLnq2NoKt1GbisqdyWuIZnnAWCnDq1A7OrhlbadGyztQOde47VRE5vSk
ykM8WCPu+TiEjeZ5s/suSzsMPgP2BgPAIVmNlPW0fMMqKLOrCWzxfJqyNHgRFzmr1eRjecNmODv3
bofXbI+NBBtmPmTht9Ep4jt2TcK7zPLR/xAEgyEuZ+gNra5ZxvLSa1Fb7semZgpppOd8bXU+QdKv
/PaDG7L33I8x4b+Ex7d5dJpDZ3hn4oGM8yg3RXs5sGq8QuvqsjY0EPH2vSkFBPokjJP90CXRCzyT
zReraHB8VI7W3k52A166tAM3fOHAKSUsawyDP3m/BkAkLMHO0TEOV9CKZeqBZ0mFpXDwSlwdUy9e
ZY2U/inrrMred7qZvzSNZPqJgkVlhxFK1HACQZrJQ53i4ty3VeiVO3pDMW5KV2majJ5kK6p4ET4K
fqKLqiApScgOZzEcM9yZH+zeEx91mVMAxuQl3kuvKohwHlRRXDi0lS+VH+JDdLp5fZkqoBk7m8Tm
F44vkUPjb0i+dpY3E8Xm6ybcxb2HJ7QLYGudCmocLhTSfHwZOWXQ7SABUsagaKdIw1u8MoLPIGZS
1jI4VAcF5urNkJuSyKNKFMSDCN2NJ9/T82eTME/fBW42vklItYZ+WGQ4VnCrvSiG0nZ3Xr4KpDEk
V1+tkWkRquCQxa+aQBvSkXILR5qzKBxZYzXoBuDajHO7sTOWtsnqeIBxFWtxWKYiJMFpSSo4NrXs
iPJsTN6cRm42WSfFwiVqB7vhTs6lTSw5nfM/fZy54qYLG8xKbb0yrmsRGTC99pIRQqXLqNnzdeX5
vpytMdqZgikW967IAIiHqZDo/53mLpuSAvAhxYWY3UOexhwkYn+57JfGPjV9Uzl7TP79+N5NmOSv
praAFr4o7bufEkzJztF4rirumtrQpt+Bgm2XIwJwTVBFWorulel8U0D2V00mP4dunjdfhtkKEiqP
EB/LC9bASKg3eaREbT6CH9NE82BtbGj3o5LWLvmN/grxPCZwB3CEY5zoqbYUbunDXRsrsLd+6gCb
uXBKIYJvTWAFfPODmaf8CzY9t3gfouNe4UhjxTwZsich+zWZNRjvEEDuqa2ChbiMGvfywR8KRfhX
Wg3ty8Qt5bVAFROsM7w0u0R55Vema0AAYdfDJWizzKAdr6hCAUPq8F/3uc6+Kpmu1ld37h7tChXT
yfONf1HTaChPGf3NfDeM/MmBj9i9rejqsKZOPNSdYN5L93XLPugW0LmMT0uV9h88frZ1jLLWuhDd
MOkLqxqG5hD17ElxiPlFdEyqWb8q5eAFNzOW2ffgkPkWvDR08LMZXADYt1BIx6dO+nNPOykF8ikq
OSKpr+Syr6xonE6lkem1nXZOfTU27Wze9D2B2weWjDZ6VzZWj9+hCfNPEypAA85oYPEz5GDHp4IH
IfZ6pDi611hGH+dyqLs9dxDyaDbORXJK52zM9sIF94lrt3YIz3Gn+CHtFgJ+20D6N1ZuEa3dZMG8
o+WYfVgw6X2Qsm6y13j3i+4Cpp98mRF+zhV0+XDdL1qTkxoTony04lKyY6RK8yEsZxfHH+UKMvMc
p5Hc78irT7bXR/f1ospvTlEtIZYANdq7CRYQO2cBXergyXB+KMO2/sys6L6uameBDORiML8wQspw
h94ioN9qAgCo9QCzHn2Fd1EV7vhlwW1HBGsWUd1M2qW9XPAREXkXedAJG5b9HXUakuv7Ypju55Vp
t/MbJ/kq3WDg6NIG7Ny7xRTACFjNjg0Q5hf2BCVoP1ouC3MzlECywQj213WdsSuclAjbU8mqcLIK
ykUH4UhBknEsWvKLOfHonW2WhJ1k2Erw06IlqaoHE8CLXP/peCn8iXT5FoqmuB7g/UJ71ubV6I73
VW+TNGqP7S32T8PWRvVRiqU7adR9xnf+utUzFsTcdzE+BmMNUGjsTkGVYcpic+DUe5ZBBX5sImIr
CK2TLFKXjXFnqs9jOXXvpOU9zpx/MlBebIp2/phHBEvOjrjAGkB4lq3MAU/PaqQNXBCsYxrYB7bh
HGEmPOdAyZOHSkc2bh6gUS+ixLoyMiJ/bZmd154NmNUUPTCLYYluoyzsTu4Sx29j+o43sd042Plr
8Gmjra3XbV5bHyqvqB91O5L+6/bYGl09vZqiyiUJNs4/1hjJOHsafCy7WXJoXR9Xf2hNZEB/O/5F
nlTZLuXteZdGSj9WsU/CjWumO6gRpCB2PXspCw9E4FevzVxfYtqvkKgM5oU7BdNe93zRuNcXQuRs
zGzseFZHm/Te5V1JcC+Au/cQ1OejNRTx3tMdCbDJHN1iysgJPOOb8ndWwmU1xfKoQtZCED7etV5y
+C0UrnfzYL8AdnET1mQqknWwQ5UK8CDxSCrLqPDFAWy0Qjug1VTuvrM5WV+GzVxcNM3sfjCI0Sn8
lfJtXQMu2gWpHb40mZlO/RzdzEtSv1kZ5PzuENUwF/U3iRdfWzRhvi2T6q70lL+PKy+7E7ZV7VvP
Br+bk4c6l771LsMw/GLp/fp15HvDA2FmS3CavKTkoKpdEp3LZTjai7wVZhInUYQfJk6Z2NLtK7pL
zbt+pJpryloeXex8kDc6dcPZM1/ottrxh7yTYXbyQCzvMwWZw6v66BJ2TXpYdEMmHCL7m1JV5lsU
WeKy6Ep20gVIlJjTs9H2x6ANrIcyLpJLNx0IC8uz/DJvqULsgOXIvTOn983gq3uvdPLXeR4owpzG
4jabZ+uKcsR8ycfHHDYtX0cEGifWHQeaQjC+pwwFOm0shl0SqeLPpEjNdUO38UXpN59q9l0cKES4
w1LkHRRI/Rtd1WQepFXzGqGve11bvTp2yUpGX4KAexzZJZrYbjpJVs9yn3hWKXY+xaaT5CyP9Rgs
MeKrVybu4xtvQui69wKC8YypeYFrzPzHLJiCQ0s/9hobr3WNoP56KnVy5QVNcTMW/lsvEda9iZx5
B8aebEE7s3kfzdy8C7I2vEOF85DWQfi1kh5rQpCK+7BIvg2eejdyDZ84dTT9vvLL5uNcxtlKh5dA
7QupHl1TDdelyftLYev7sh4F3w2TKQSRRKIvDsQ9Kgy2XN6gP+RTjp/IcPCdxyTHyrQRI5yNHlG1
aJ93nO+hShQrYMIRS0GQ7cadWEbVrpHlQ0CI64qmKNuOpTrfiBVN3s/9BXh6SBbs3cYHQLPBgTOo
8zCljT0f+fX9njwRigmHceNieF0JI4Ptu3qY9UrOiPrSvQk2ngbcRvG+3SgbVroCN4a2OmVerGA0
bEQOMwbybt44HVSFSlgrG7+j42kRrMoUQbjUxvjwdBv96TDFFnx6gX+BQc0lk2GaycUNi4K9VrLh
QsB9BWQ5e3VCmtRKFMliC7gIDB9AI8UGHfE2AIm/wUiqDUyStyukpKgjgCVmg5dYC65vBJcY0zGQ
rYCToC3DeytZsSeA/EGgFJFYPlhyBaPIDZJSWql412zoFFoSEDQwhYFUiWxf3zbeClqRK3Olbyz1
ORiG4b4EFqfwE3rAEaeV1ELEBdAW1jQALsMGczGo67DGb5AXyBLem/ov9MuGgdEWYQY7SAngYcYN
FVP8hY3ZEDJqKTt5lCtZpt4gMzEyDGLOvGLI4PmE7kdqWiBp8qoPYbXrYSadOx986mC6BmHjbzib
YSXbDMrBXFLTayJ3I5f6Lt4wOHWXgicpiHt5E26gnHpl5ngbPsfulzw9gMQZvo19gemtWVk7Dejl
6mreEDz9huMhEYjjDZBOMD11kzToh70V3+NuKJ+RbT8c3ZXw004RoJxqoVgaTxSMdsy03D03XdFA
ER5Lkms3ZBD8xOh2WjlCZkMKVTIpAoo6/TIfwg07FILIs6+6yaQGnQFkImgtNCiWfpDkzG3worxG
yH9A4wHUKN4AR+4GO2psZV0uif9BbCgkv0xlcdRUXwmOngCy7pelX7HJVToMx5J5+22wspXSDbO0
BF39EOW5yl64G4iJA6yzkgvgM7UbqindsE0mzZIHUIIrzMldwU4Nas/qaOUiMXtvZT+VU0IBmxdQ
cuSL0iA7IvBq2p1FfbgDlrIipLzBAyfluYsoTtFKmTJNz2Es3uBT7QaiglRgzawZK6BKtSusqtjA
Vc0GsZIb0Grc4FYOtbZbkGXt+GhvJCyr2bBY/cbIqr3KJSiPg0tLYWTlaOGUZwGxxcrXyjfW1gxP
JNqLFcEVrjAuSd+GMGgDhWrn9LK2wSVH4V23QrycOQaVDRVteelupK8RkiPupr8IYJ4/3I0bFyzb
GGEznJHX00YOGzaKGEo+8onKFk3u3ttIY1PPcey6qx0ePIg33Q7BztnoZO1GKhto/BSv+k7V3a1E
zwPOLHPL0rB9K2n+RivyrNvoZwAEIaElVQtcLd0IadSxoaVFGzmtZq6jTBuEBeebFa7WbJw1q1uZ
a93GXxs2Flu8cdm6xQ+dHdVQH5UNITfqom4LhVwd8byLIKtVeoSSqw0Z0IscMVyDveEoBknGRBCq
SLG7Xwqnd27tpYYiGk9Dw2mk6kebkrgg/SRAbs0xVHew1BKRVuHVPMU1Ic1UW613sGyQRY+a3eHJ
bxCf1bsEm5D9dgY665OZOtMHuImXUM7X1C+n4V6pNgfR2JXu9OiriPPUcXQFaRGUMHMZXDR50nev
Zel71XGE8aRfJYuw0299Y1fWdYYWrL2OZh9JHxNL1z/qeHIRpLUwHz83EIRIySTYRYzV3sk9y7/w
aQjVV4pdLsjb2gnaeseXl3d3OaU+kiniNpucZm9XNI+c3dyOYAX2g2naxdlXwg++kUExfw6SgWZK
TIXDXw4xBQW7P41xYBeCQjVoqbdUukDx7YvKMsT91HESdNOOQ6BFibxUjgrexHMh5pdGWWH8kJcQ
Rg5OjrU+uSR6hZyt1U7NQYCdlBNfe1pa0IriqsRhnnnKqnadI4lR2EnL+MWdtbCP6o+CA4L1oJeS
uLHGpVS0T63O4uzo6ynOOVQuc8BGr6bLtKNorWaFp8+X3UWbNeFytMPeCq91klhWC5pdtFCN2QOm
1duqm/V4EXbzxHbbYi1nFDfPAM5g4bHmNwiOZdYdbFkNlbXvl7jRFwpgU3xfyWFZbpImztObgNM9
KbrQkAHf0CEAkddOvSx3PQWb4hJY2dA+0JVK3JNfF/50VwZuQwM+Hrs2ui4ShLQGGFkNT6gdmrD7
VDs0uR6X0u4qn/Vuttr2r3bw/zoT/5Ogpe8auT+SN1X/6Wv5xEr7N8tc+H8EEcJl3D4EfSFrQUH1
D6AJVlomQcJq8GX7VH3ow/7Tmij+wCvrIRxBnoqVLuCv/mlNjP/w8LxGEZgF+uG/m/G1iRq+a6uj
9gOljkFi1RpCGTpv4ntZpfIwHHpKpLOUB+OX5n2fVP2raHbN+6QZE848MBO/LqFo39autZSnVLs6
fBVmWU+GQxM42XFZcdwHQ9HzBMNTgUpKKv/OGWKWITiKr4mzswlaVr5pj8RG1W9tqFYhbcP6MEwC
QYOPSZFMbTEoFAuN1TUnCkJEvHohFF8EVM1sv0il0ATzcrAkLrDILeeUR1F54zmNAnsr3VtT9yPF
OHqF1kF7FTGEE74LKiBW0331FLyxnV/NbX0zeB4OfAQVXnxhUclyD4S8eM2jC84svSJPqi2PqGSH
Wxa+pLkCPVo79HmHsT8JMQ7LPs3j0RCV4ETDfqjpIK5HUmb5pgic8VJYDdCOeZQRcnItu89zMJaE
ss+1j8edZAbqtCmdzsOEUP+6CKaBc+CiyCrMPTux4QlQKt4nQBWro1P560RJfMurru+SbA+yTV/I
oMQOaOokHvfzOKqcXbBdkgKva7qCVFfeqrYOq4t2iZePHKVCIOu0t/dTbpgX3KjyX4hh1vUptrVo
bhMxfqIdOuhLcPAZ28zK7+k5eVGYHQKZxzCD7RphiewFiDT9f7k7s+W2sSxdv0pF36MC8xDRfS4I
DqIokpIt27JvEB5kzPOMpz8flJWZJMgmWtV3XZVRURmZ5sKe917rHwwczJ4qUpq/EJ4cPsQKabsF
lR/nznVzWcNrwTcfUjDV1GxTrlJ23VVZyjbpmLumqBJ8uJFoI2vs+Bbi6nBhhwWShr28SFONak4X
NjFWwC3zzpaNgnZJ3Gi5waNQR6IsQZnDHgrfeoVPl2JbXbhoRWAUmf5qmlQzV1UfCt94XgJuiIy0
3xhFNYpSGWa4jy12U1tJJOGnVSH6RDGrFos7i+yAuikHzXzJGjW7b4MGXWOvRxsUM7QASanazYJD
GYgtM7P2K8cGBELRRHQk4XffY02G2L7Ub9Tc6zteJ4mTbVSutCTW/DKnuBSA3hXxEU+k6meik67Z
g4hvd75auS4eT07R47Ap5rWJ/pSSO/cAQQbkprTEEjfZYDj6hgdy3VHe9EiEydJA9pfqdHffUM4N
PgRKl9ZIyPaJwMqpvP6+FpPIu5NlTivs0zM1wfBRCCmbF63pok8SkmW3A823PoB7SuK7NpH7gTrR
IGfJgxKi5PELXDq2oJWv3fm5nHyHfZri9k1GS+ZBlksDHgcS7uPMBGw7Ov8hryhJLTwDCUaYztZ6
AFBlW40Vvw8uyp4F5YmznM1TlKDVTHDKcYoGjQBcw+ZGU666FhXG0uqHBStQ+jeEov9v6kSY9Np/
z7ZfldX3X2n5j/Xrr9fi7f+hGPHWEclr6X8/PezGH/qDhs85Btseyh3qTkAD0eL686yTFOOf4KPh
23N06aNt5V9nnST+U4R7P9KiIBCI4DH/Ousk/gnGu5i28QIg1wSq8R3iXSNA7O+TbjxlLR0ta0gm
I92D3z1HV/lKkMYWWfy9yHbJxr1yQ9RFxWTBG2vhWs8n3fX4x+/+I6njx9RPqvK//uMc8vSvaKDz
mKYm9HRxAiYc/F4S+gCBvVRo7opaQX7oXRhMIhgyJHSNk1vX0DWboiM7fJQyQGjqXnFEEJ9xG+Om
EzkzwNKLXjMgMjKmEs8CSOFTF4kY7eZGM6NqD6ksW4S1pq7yIq43bZ0hRsxdH5iApM7g9ify+m9t
A++JkSni+hKXoPGrTlDalZ/4WWpa5b6EB/QgOcnvzOhBuaeWuS2SFmY61YOt5nET6IeM9HwGQdFO
Gr2ewZRNPED+9SXcxBQoghCUptA1SG+tYFVKsa8SquPpgKyHoxTSixAa7p3TjpLckayuVdIDS4R+
0BQ2EmdVNngy52IjbbsOnCqGEuHOoNqGP4WsrJI+z+5QvHyhJk8iL8VxNGHnR3hVQ2zU19Vmp0uF
88ERPDI/qpdWdhR3EuU1y5mZRBMs6p/tYzsdKXYy2Pvznh5qwZIRZir3aDui5lrgKqHDLEihApOZ
yZSnWOzKDWdLu9KYDLbY5M7RCRQNogOPUUPun53aTF+KXO0fnTjEerPjHZmnTbWNWlPf3F5W5wC/
8XNVdgpwSqBRUH8ZhT5OJwaY3L6OuTLvJZQvNoCSjHUHg8cmnWGtyH/mM+N/GY97AljgkdtkWXig
nccb8tiIB0Hx90LwLQ8ABFSk8dVl0s9BTd/4yGfbE4y700gTUHAr9kbX6URS7wXFFleerdupjR/Z
qrHNBdlBCnf3qNDYv97bo6P7MLwBrv/8ZYwb2clSy0RBd7tB8/d+tTYG78HH/0szAb+oxUxfTnR7
xsEjFGUFYNQie9aUcydXHv6Gvezvq7W+8T8Ez9YxedDvmfPSS/AQL8RN8tAd5Y2xztblJ/fV2ltP
h+yQbuVjRTINGf7fqOM5R395uwvGSTPt+tPvmkyqMFcTPw8Hf6+0u14KV1mir4Si2iC4ug58Ayld
NOu9dxG36YzRqUlTYG6wt2BmNbnEIGWfyw62ZfsqT36rYb+huOnN9PjF7H2LAUjb4ggFcs6pezq2
EsUGEcnFbq9jji6Zha3VbEHqYxe+3u7Byw17Ekk+jxQEFHd0zA32aHcvEdK7C5Y/Nbuwy2M2cyBd
DBaRkK9841Sgw3JBOu5jfD8dIgVo7ZHRXLd5b0v992b4gqzcKmKR5sbMhfOck/fHWCGxARhcV0yU
ACdXBzUaeIokWbe3ogQIPqIvhrkyvL1pfSwjZDTzmV15Lt708iBUitVIxPPwOBajdN8MydqVfuuV
s3WtbC+HMwEvbitjpyqwbrggYQcypY+IIFK6XE+7vdR63bZl7tpGZM5Z9FwMHcx3WFeQRiBWAnSf
bKYuXmSAZ8v8YOBU6IHrwBNoabHbpaBzXZxrzdQjRVrOzJiL3nwLy+2Pe58soclyPjdJyylqh9z6
QbD8J1EI1xW12MGgeCmn36woXLiVPLPwrrQUzVkR8RwIJSKiSOchc0OQVGdsKVnvVYotj6aoayBl
60EsqMvHTzUM0tLa3l6FF8udPA4VTgMJNpOFMbqIni732C+sClxAf/ARV+1VRA1JsgQSNgDJz9uR
3ibE6ZYpQ9VGMA5CIAct/50MpZlGheopg7JX98KRQv8hvNc1W352qCd4trTJVskKU+JatBVtZjjH
n74MPQaFnTEqzp23skuVXrZKTdkPnW7r3AW1AG1/DOTKWF2QfP93wnEBGCkTEIOmV1HkPHylcwVl
75qiHbRoS2ubqO13vrLCMJmX0l+PrP/Bq+GtW0+CTUZQJ6Fl+NlbsJ0pfJOcD+/9fZUr3vifkWEH
z/e872QjA3MKKWIPtLde1emAU0gPaOF2lHE7PB8hVAS4tL9lL9EInIwQwpgS/gipe8A5ullTm/6W
RmF0F/S+sr4dabpv8fgnCpdwHpDsK8bkEE1V/NvAgfjgwAN/j2MVRFWPesjtKNN1xa5PMkZR0O/Q
R5WQSa+5Uj/4moBbmoer2SbyTOV5aDLph+911iYXoxkp4el+RTieuhBYuN6qsEcmNzK1aAIkda3i
GHTQiT3viPD5Quyxci1lIEISHokzy/lKA3mq/pls5oZ2Pi2yHKxWkDflEXYDcFKp3WouHBJU13d5
Y8zMwYvZQfO4Z+JUiasUih6TOV6mKbBdIOdHssNPqoIcbKAa9yCWZhQ9LubGSLKDDonyAX9xdJ83
ygmzJKI8Xx7rKN359S4Wrc3teTEXYTIv+grXoc4hAoIE9iAezSScmXlX+spCmZBpjKwe8m+TlZSl
jSHjIl8eDS5vWLHjdATDZ3m7GRMpElgBY0/9HUWZrKJYKgc0g4iifsqOhrgYvoQpws8L68n/GVC3
eoWSlgYzTRs752yTmASd3E2NLuoxHiYoyj5UWAXwtQo+ORCsZgJdWU4jS9RAowbfSFho5/MAAkZe
4tBTHtMu43GaPqoOUtMBxkFtUgBoQ6usbX7d7tJxXKaNM2CisV1z67iwB/Rc0DSlNRRHE2AECPCD
EtwBCsLOAgRqWc/sgheP+HEATVTREGrlmYo8/nkT9cHpsWbRCgZQu8se3WFhrZXdsAv3wEY34Va5
t+6Hb8KvFqHn1/TL7bZeWwWnwSebh1oAIIb1VRzFWKYc9BgaxcwEvTaCsDDNcRfmzL/IQTlpi+E8
EThPlp6WrMJYXSououCBOhycPvmWJv7MJnxlUaBBhUgxnEzowBdvJ5J6oIMVDDM7gK3R0DySlX6g
Gr2UEKxo5Jb0obouwm+dGK7AWy1aaGFUy2/37eX6R1cP7gnnDucoN5DzgRVAToDZ9YejBKQVAsyy
wvrTmpms15rKiYMlwCgSTX52Mn3ywuzgG1kIL8ooyy9Qy1exQvppvnSHdpH/aD4Xn5I5ZdLLI4eW
ncSczJpSCvMEQRValrh2kaxjGIIxtjia9ni7C9/orOdrEdl2KD2c27zgEKs670MkUMlqZtJwjNlo
wI7mGOEs5V/GtwZQA7YgD8qnwVjdDjr+5q2Y47ieJFUcxLLcUOyHowdhWOy+ZPhR3Y7w9s69FWJy
vCmS33gRVf6jssalapfvu4VAqoj34k7YCkt/S8Fx08MNA8e5LTbxb29jPUP/uv0Zcw2dHIEgUlwe
Cd1wtDz/Xu7uDD2beZq+XbAvGjqmSAzuDChdTg4KhMvDWunK4djfUyIG5fLZ+9UUW+iBZrFoN9FH
8+NBWglP4s+RCPYkPAWH4nP4jH3dSl84u3rmWnGR6qAeT0IF1S4Nz1z0oyZjOzggjHKKzMfwM1kH
yVayFbDl+qOCkvrXuSfd1bV5Gm0yzGEWy+jNjtF+N780ZavlG6vEpQq+IGfYAsh+f5f6a2fmISJd
23lO404GVvFMtVZa4sa//Q+QsdbqMtzqj8bO++g/eLshX4hfupmlernPjz1ryQw0w32R3BVjjK1c
SF9H8bdqPITNXbyNlI8c1spMoItk6ziGCLMaDCKyBKhIna/PGo4pp5beH7uXau1/N56Hn9Yu/RC6
C38nfuqLZYkvCpOtts2X+u79S4aaEOgNahsoCE9GVBMcy/J7pz8Osr7oBFvGe+x2hCv3gbF5f4eY
DB50uMwQgTAdxXvAPktc135nD8mDvCnvMYTaqpvwLldXygEYI3zxeib8tT3hNPrkwgXXP5bxvRmO
EcYgkBCFdV5HcyIaV4Og/zVeW8l6TOUg0LyA5YHlxVFQWQ5taJf5zL3m2gpAH/ivCJNmCDFM9yxi
3ymLz4Mf7qLeuMtjcWY2XDkHyRRZiDFQX0KRYbK7+X49AMZjG6+tg9Wv6/ZLkaykuerCOOCTPRSo
EWo0VEVgMUz90gczD1LcMIeD66qHHmng4FOC3lE/PFiCuro9+y7vvuNtyUAYBMwTPPbJ/DaHoJcC
K9EO0MdsqfE+ddZW9HeW41Ck7BbgP9A9mUs5XNknUSCBrc0lhnIlBd7zFZ33YVUEeV0fsFC6ywac
1Cxj7ZjC71rYAnBexZW+ipJk3RQ/Gtlc4ovBS6dZ32765WBSRjM0vgEXON7uk6NBB0NpFqHYHXyH
CorcG2ty/6B68vK5NIW5ssXlzcZAkJVCCv+rjCWxydzJPKwW2052jw5PUSg26goA/LaKkq0ZORuP
fFXvBN9E2dua7oemqFeZNafve7FIqOggtoGKJcfhWN8/73anCSiJuqp1gCnFGlRx68Ad1V2roevP
FIWvhrIUaBIjKkDSJiOsJAArfS7rBwfq4irC4BRPZ8dcBGk5pwR0MYV5aZNRQtmawjryZ5PjIYKt
5Neu2B9b8N8ilaDOe/W7T4MWPIhxYxfS0ZuTQLsacnznM5xjhWyyZatAZQrABP2xhH1Odvius6Sl
ryqPZFDsXq62iMBvhraeub+NnXa2MYxZfxX59TGzBUB2Mn6pn8FVhF57bORctnuhaXZW5EBK9zx5
Aabs4OOJt210vDBuL5Urk5fIpB0gQ/O+UqcACSpeOPNGeUlkWF6+caclcMig6iND4/2gsLNyA3GN
KyQTb9PAgVnADZq5RF9p/ZvMIkADHOfU0QHi9JqOqzMAdyMvjuEgiDhIQsLD6hm4GzXl8hdG5i7b
VSY9NlIxl5WYWMkxh2Ex6aTAULgyedoZk9ha44l1GNXFsdAEaIiWLkSb1AitI75OyV6q5X5nWN6w
6ws82rK6AHdXDVAsLQmZjyzp7C7ov4gwIJdD0SPf4DQqPsr6sPbTwAUeV3fbsIDIamRxvrk9dhdn
7/jp4xanjLkNDuDzbgPUPngFDk1Hv7VqeL0owcCotmaKbhPp8D96iMQdz16KDESZ9JCa40+dWGSI
EFDjmlRJ2UrX6pcQ1NmuMZGVUIfhycXd2G4DxVwFZpG/s0Y7jhEyyqOWN1Wci6Ns8BPHix2xPOpN
Vm8xYUjWXWtGM915ufRJiI6LANnrMVE5bacFbMF0lPJYlrq6Es0h/t46iWVDCm8/hmht2wYA8DsT
JhzuqGr04fZoXlsErEP0mdh2xqLA+WgWsDmrOtbLYwtNb6MnubIM0kbZZBTjpKwN1nojkJ9Thd6+
HXj84cnew3aOQolMaNbDZBqZgtN5DtpBh7CiglNbSr6R4VzYEHPw8A5E5a4IrZ/vjGkSkE42Rq0b
nfV33tiYqpaEH5bCqvshCHu/xVlNFJdS9Ll125nd5eLAmsSatA94bSygEisfLT+2Q1PdWUO5S425
Iv9FN76FGSuN2F8iMDC5b2HQZkpQO+Wjqi30VzzvjH4h7esvtzvuemP+jjKZJTrslkoMuDU1eXeX
pobtN/fYS888ri/mIm3BDEQHH4LeM2Jh58PD2yh0xCGUj22x1oe7XrlHK0CuVlL6WHUz0+/iskbS
Es1EnpwYSaGNPIkFzTcSI6OjRS+xbmvRqkNwenu71y6W9hgDiwoKsniAAIs8b48UtlYJ2VA8Qrvs
Yb2Hn8IKeRwwJQNi6Y4EX7/s5W1SuMvbgS+P1/PIU3gJyaFaGlCp4n1Uk3VO/TvuSbYw/Cxi/0Mq
GoCdy6WsC6tq+GbV8L8CZUZ5euy/s+U9fgGMApA1gHQvbjSc7mbodpl0tIxoDUR+5Vlf+jZY1fFT
Bax6pr3jwr2INu7SwAW5/0/fgwWXU8Pzc+kYdZigG/omC6JViUJlWwWf1e4FOveLl37UUDFq4eIM
dbHt02jmUnNtSnGBQ+qfshOuL5OlmMQSFuKeLB1h6i/L8psSoyVX/oK2ODN3r80rcBrcoNiwEImW
z+fVEFpmUBSFdFQ+Bs26Lr7l/i79hbV7rh6B+Nzu22utAi4LdYWjELucSat8EQmZMJSUY9KYH4xB
3LVduK+K+KUIjZn1cmWXAaPxd6jJmsSKsvOtTlao1UDk1uU1qPodJq4zq+Pa1BwfLQCVucnQh+fd
l8PRQzdqYGdGOQ6nW+sFoR1Ig2r9WQnbuxx97Zk+vEzJ8Dbllod8JfqiHD3jzneSEc7iBM13bLCO
mFyaL1EvVYumiId7Rfagk8RxsWU7fI3E0FghIYaAYVKvGq950DJkthyRo8rx4+WQ+vm+jwZvD1Xx
ZypF/sbXyubL7QG/TP6Z4yML+cTRHQlQ4mTENaj4klNFFadko9iqmXzN8WJfpVWj2S4cdVvlKrpr
ZEtYeGIlrhAsQYYuH+qF2+AVgM69gixMLCzSyJLXtz/ucuxQTOV1hnYCZoIAF887suB4aLM44rbU
mNZKroKHoACR2WhIaSm6sDOdIFvdDvkGgj3fXMhnUcsDcTrKwU/XteXJFZpZAF9bpG6/uWbt/WoR
YPrYtzXUHzLx7bcuxq3XHlCK/IqxpgLFJRBC0sLUbz52uekfTEHF8CPVKOwves8JPoVRIHzLchEx
U0EywAYLPUofig+1A9ff2LQWriPLGKFXItBITx5gpVTak4rIY2kXboR+piVHXmCLiEM8m2oo8MOQ
tpDm0LXykOCBxrdJfviV7HmPLAuE6m9qILdP6MqH4aKCr/mjL3Uquw1OTs8iaW2Au5HefAY8Ev9A
2QaCe5LH7rFrKWfMrIjprkJJFkAFBzDavjKcgcntSMzcEuSInh/Zupdut4KWuVC8ykac7/boTfeU
aaDJYm8FyKUKCrvH2hSXlQCaNjpaKBTejjJ+7ukUmUaZLJmEPE/aJERBkuLBz71VWqYzu9a0x8hJ
kLvjjMP9ANeKaapQNQWpQrWoOUZxcHC9eNv4FpSfIkDCMCS79r4GUWoF6cgqw4V39NucdFuQAGGD
ddYcfY/MTi9mpV2aYP5vR7k4yEivkmAZGYhgrJENO1/Nja53DWJ8gDS8ZlWULcoClfGhylu03xW0
VAbKkWZi9374zlnBO4vA+ngvobR68fQ3W72r0hyzmgBNQrj5CyP3F40507yxk05nxVsUqvOkN+hO
js/z5vGeA8SmJCQ5hGYpj4Jw6PCA4LndidO5N40yHSrfqXpJT3mmBpj1IkH7hdpDu74dRLoaZXwi
0h6eUNMcMoJhrYi2FO9EjKqjwDjm6bCoqlfquHYIrxPLmrsMPa7WH1ALQBhJUfC+Dof2LsM99fbH
XE4b7j5Ujym/UbamXHTer30c1WmnOt5jJ6DSYkGiTDPUmYBIIcjpaOo6r55KeU5k/eLogQAzGnMY
pFvJ2E+l9tXeUntKR/4jPmaahWEFxoG2q27jL7dbd9nTHG2kHkZU+JjgnYwnCkGlJCNH8hhJlbAW
B1QpY5SuZvrwIr/CC2v0ZnvjKL1hDs870dUjw49cmZNUsVCseFM+D9p+3UgjkdQQbc4tlfRO+b3s
ebH4aTYHrJs2lC94K3xw4xNH7etJQ5PWz+sERuSxAXptp32MfkIVpzOXyrkokz0G1iP45lSsjp3l
HrUYgD9Mi7ma27Ug+Ky+9Sk545HMfXq/69o4QmZCLo6Kq3NshmKSfRJwlZ9ZheO3nm4oY49xWGrU
DXCU4JJ2HgZnJgSE/bdFaCTrHFu0ZewJxVLuTKjXZZ6v3jcVOdaQTR6vPAobFVWd83hKpgZaokj5
0UU+rql+59qn2wHGIT5r0FsA0MpMBPbj6Urmbq6nYqPlx8hAHsXnHkOJyPv8vwsyKZR0RcIMQOL5
6CetHeRfWuQ9jPcZE5G4mLRkMjSoMBTYu3MDkFKURUFdoMB6uxnTXW8aYXwDn7wh4tzTs85T8mOa
2902LtGiWqDnB+nNqVbtXDFrbmTGGX8SLUXfLQJklR9j5VkKMyS/dyQwZm4Z0y112qTxI06CSCjA
JsE4/NlP2jNsc6TiDF7oM2EuVudkbCZbgBk3dQUlKT/2zQ8FwKE/90SY66yxnSftUHy0H4ROzY+o
hC+E+NHQniXz9+3hn4sxWYsRvmh+EBHDxetYNL8r8Wetnsl4z8UYp+BJO/xUHwxk7vJjgKJNLQHN
ir5Es+XomeGYAk7boQzKzKIlyErZKhJSuerPjPjFRnk+4lPqU1TSiCyX86MhBXe50UJLOLZytlKy
H7dH5eoMHhWVzJHwQSbxvMfEyvEAP7LseVqsTGo1WvvNGEWxrQ+ONlMSuTo6J7HGf34yOqYfOxjL
j0+ZwrJr40FqPqF5ubzdoLkgk7VSIBMZtfK4jzUZov13oinY6LrP7GVXx+ekKZMFg1SaVZRvUWTP
zhCMLAVcCUTfrpP3T2kAlJQ3SERSLFcm7dEFubBKQWTz1zNbzeoF7+VF0s1EubI3k0wCTcSDVh0N
mc+HJq8xSMqKMj8qKEUDNMwWGTpqaDkqVFVtc+65eWWQCMcbBkwcSYmLEhy6ZtTjW6Z3/nUgdYXe
1AIu7O2ZcAGqYHc+izKdb50WRSSD8mOOEAkvl0P2GD4FPVLYi7JZ5D+Hvfckzz08rzZtdD/hdkpF
Y8pIDnE2E1C8ZrysaOk47ateN0s1SmbS01fDnOQfJsc1piBeTSWCi0fwvQPrFWEYX/+63YFXJvlZ
jmNyYMsqCsWaQIzAiRD/fSqkT2XlbwYEuW8Huj5SJ62ZLCelDNqmKtnukE+1Zcp5+M51+6KVX9LI
XSqpSRUPVSrkMTUjsyMruG8MpG5l9/3b7lmLJ2eUkYakVdtxhwqqZY5QiIIiCKiHjYmY5Eybr5wi
Z7EmZ5VkhqkERSU/luglFsvEWVTP5QfjLvzkRLYSL6mDpbGdrp14prdnAk+93UP86cN2DCwF6Hyj
m9n0TzNtG7eLybX4tG3W9MZaJ6RMxuwYggfWC1pD0o8QCc0KztnSctexNtOkmZlqTVaDi0h1bwGF
OCq4xIf9XsagNAiTdYUQ5+2mzay7KfTS10J2T59IvpyvVP8+D5u1FH7+3wUZR/DkoIzj2i3KtxFK
ujut3qE5vxXnTLGvnPxnYzTZHR2hlNVUYYzEuN1IDUK22ODIdbsQwkMhuZvbTbp6wPy9wqc5aCkr
fEEb+62RuP2HDhhghIFSdILR/2TNwxSuEYe9HXRuWky2lQaVpT+CgmNnWzl67Sez+zKUM2SLcVe4
nO3UzCB2jwzr8TNOhsuCuJfUFdfzKknXoSYuSEUvdEDOhpWtydMd6uHL7YZdj2hwYxtvbeAvzyOm
1OnyOBo4PzNr6QTBQ5b0CKqj+a2ZH0LLsnNEKm+HvACOv52m3Az+jDk5DSpEw1rd4y2dqILdKi9d
YSxNpbGHFhO3FOEFeStZGBXcK+8msWIwiUAx2zv1WIR0pq6XQZCmVqYI2qE1VBS20b+n0tWriBL/
Ej1pebuhFzN1EmzSzsZ1JTOJXP0gVhguOHfIJ6DjiEaLkB5cB8YF9gkozm1vR71MZ03CTtc8kpWS
4hC2/m32i0i1EQsO+2WLq5b7Yr16712PYzjwOjBmJDT9pyJUomCiRicTznI3YbsyRr+khZxSWUYM
2TbmvOGudupJuMmBMMhaTFKQcFGxbJ6R8fKsdfc9wYkrWXSvM105/tjZehzbNuJpActwjZxCLfFM
UszS8vRDR7BmgS9QXy0LLD+rFart2lLe66vbIceN5FbEsfknO4AY9SjlYrxwyHvrSU6e8QdadW6z
LJzPgzf39rg4gs6bNy0hilbi5V5JXxYwu8xipY/1Q2w8bjdpLspkxCIBeb4ipElpuXaDglPBXaTS
z9tBLvaxSVMm+1gL2liJ0eQ++F68kSv02xLrTim6VRGjxJMXCxMS4u2QF2fCW0iEmSgBUCSaHuBm
PhTUuhztECFIHUf49YY4Cd57c8St6/33d5zJevYjZG6HwdQOvguVSTlk4kbOZx4Bc20Zv+Fk2rVp
hA9RammHKn2O4nqpGMLChDSVaOvbnXZRPXnbgcHe/9lrkyNucEQk4qmBHcJiIT5ZP6uPibjwH+Rt
9KP+2b4giGHGuPTMnDlzfTg5v1ut68SC2vYhKfE9ahfhgKKi8Ol22+aCjHP0pBOVXHKDTONwUQVr
hcL2OohxoJFXt6NcHp+TeTfZIgQRaI2F0cShTFaNekQq2Ppu/uI1o39BV7r21/q/FG3/W2vl27ND
Fidv+rQElc31Xjvk6UaxdpHxXEIiCOewIXNhJhvF0COiHrkMkuZmtmy4dtu/JN1StoqZLrx6hvw1
By/qV3hfiIHSM1CZv/SR1ke8H7L3Bh0SUbC99L13x7PxAhJ1Pi0qURDT0KT3KvWno6v3Wf6DFz1W
I8r77xtY0IKg1XSoQBdk69hohDYtOzak2g4aO/7QIT+28H9ZzXJ4d8UKEBQycDL+4WDm4ZmcN0rt
AYUXVHoPlrLqM4E07L+xZIkwVv04exFRnExzC+S3IuBHeRC93CH/FpVr7DQy2wi1uUP3ysI9DTW9
wgix3qgelKFDrAd4xKwCubAV//ftdTsXZDK7UegV/RxEykHkchSWxVIvMzs25ub2XJjJQSgHoJSU
hrYYaN2qlBFE/3vazNFdLvMsb+MPLYTKKajlaXJKt4Y4qXIRbeOP8cH5nHfoPvA2V5eIyEOlK/KF
XCFa/P5tnIH6O+pkh03xmkmVjqjpCDR6rrQXvdreHqbxNJ1cwM5CTKadaqiZl6UDrC0kzP3v2dxp
PvP7Uzxqm1RJnGU90yDAoAAEAaCGmQ3n+hT4q5e0yUwb8g7hfpUm6PLXyHrW9Tux92dGYtoMjYVp
8l4EnoxBODCK8/Uf5qJT+UhQP5bBEC0h9r0KnTjHCXwrFp8Oxrj0R4wgum1ABi9gI/g/lhLK981j
KCRitzQ7R/hmYjfyEvZD/dVD5xQAsS5VyFhEMbnLWK1LDQVvt/3s1XVuDwCP44WPZV++6CO5/YZ2
v9bZoCZcDNQgoH5RMnyJ7I78cr+I0cRKFrFQVgIE+byauaJOr/ZjY4ACy9hpcF9E+uW8y6xaySrM
U6tHTB2G5yZB3D8o8pjko4HfgBRvR/XNmWGaXovfYqL1wXmAgTeo4POYSlTHaW4p1SMbdvMqtQF2
sUiGL5IWrUgtU4avodh86hRtZhVNpyBxjbHSIAFpGyEi4/Q5uQoRUpNyEf8gTEPCnRcHYJFrSgAo
js29P69069ijTEKEFHmoTWZ7HwF/xKu2fXRMREI9p8EB0lqqivhcKcPeweVsZnlNrylj204DTnbY
QEM3N1eM9pFSh7dqI+HZivV2Ifcwp8rSeecrg2g0CklSHUA3HvOT24NkYsjnil37aDmezDu+CD7o
Tvs5jQznV1k0cxIjVxoH0sYATE08AA+TScrpIeuRm7SPmoGIj9LX1dJFs82O0xCfdAyEN7e324vb
LIw3UG+ASgGgUWOZIsNcTSszjxzCY2T89hX3g4bcZpipd6HIlczBbFszd3Ib74M8e1DxY7kd/mJ9
AHgjE4XgB3ASpJon25hVmJoQQIp7xMTmW6eW7rbHkNFml/5MnihfIO47On/NCSZdsBJo9VncyfWp
dXBe6bENfYwC6UvX40usKTsMo6GPZoshrRYlyNmidLZBK4FY7RR4M3OZlIstfJQ4gTAOeGyUO51C
WooIF2N/MPRHLRTNZapg392W/VwV62oUJg3ZPpVr6VtPnOwEEqNbjIyyx0hw8k2CRj43OOgWt8fx
Aqk96uBSBoS4icWEJk4JM/jPKXVaC/4T2rH1Jzk2TZy3EsM6Wmk3hAsRhiwysmCIu0UUVaZEqVWJ
XgZH7bcWNP1d0Fdbt0zD9eCK+f0QCMEfu/+7XEGO2WvysSpeX6v99+w/xz/6Ew+Ywne96v+d/235
x9+7r+nosnH2N9gp+5iF169F/+G1rCP+6B8PufHf/J/+w3+8vv3Kc5+9/td//EzrpBp/DY/C5FTR
HITjyTBc+H3cp8Wv71jdXfyRP1TQFQvzjhEvzuWd3QuC9J8q6Ir6zxG9i9IaVwjRAPf6lwq6ovyT
tCzSfJwQ7LJwgP9SQZetf44Eb3Qx3kRcoQm+RwUdRSjOoL8vF4Y85tjf4oNZ4AUzZRo3MCyoFNaV
beHec6fJcf0QDKmMV0NeWMZdVQgRO4ErohNRYuK5Fox4iU9ij5hroVY7dzDabSkpn9tYxlnRN7sn
Oa++wjBaKpnQHpLG7z8JsaE8y0JhJXZad+0mU4JujTH18NDB7EauP6se2fXzfanBPLxXWslyV1FX
8hWyoMfFml0oVu4NP6zktUk+EndhaDd+ZOtiUe5rUa8rtDn0xHcW0C6c8DXSRttCnAzV0lwqpYqH
j+V6prDwRURFVn3nyGUGKD/WyT6nqtt1+J6pZYTXeoKDT6sauzZv9HyXGZ65GrI+QP8Oe4PFWGhP
KOnHMSJorssrs2jbrZkmsrrw8edGEnpI9j6/G9tep/j1Kgl9CbZaVrUDeTl8h2Vb7Ipc3iR1p6uo
ehcZroeBaKZPrtP727LqVPe+HXxJzDEuj6rWXOaG724LJbOelbJ2xBZ3JL1U8ePDO2inhXEDZ0CI
v+Zx1xkPEXzgQ5535jJ0sYw/dqMeBiubYo0YS8FetYKuPkRWxu+2VWfg4pRY2neFIhlt8Ls8AvyP
h9W9Pgi1Qhk1kL1sWPluXXeRjYWGExjrUnAcfQmSzv9SSyDRdnotxaKGU6rYu/d+rUvCMvClvFx6
2Fd9gQLRDcsM7lK+CPAk1eCe5a6yQ7uXx2yqWVjoKmFZDiuhhvSCFWdfRPYgFzL2GWXkjqIeTRgu
s1AMS7jOqSJ8hU1XDLZSiWxyru90qd2WOh7FuHpp+aqqM4pGXhbDfm57rKZbX8NhqQ1jX1tkvhaF
dgf/rZKDol923SBpNv6j4ld8E313FeMaJn6Ui6h3N0hpOJ8rs3G/RyqWqMDQsVNdaH5oYVMeeOHH
2m018uBmjzVJ1Bm4XnGPr1HrHhmSdpql9c7UO7Sqhbo2jho4+njJUawcqUkmwwJvLQy1pAa85lLw
Yn/rtKb6G+VzyvbyaJICyyTFL+XNO0VNszBYJQKKOHhNyVgG5oZ1R14AzxUvbLFfGQyBVKKruhn8
D9Xac6zhFY34SgIDXPGxnh0Cbhf49PbPhVZ4CFK0Yf3D9LMqWDIFjF+eUdYWBimd+FIgR/JJyVJg
HWDz0sQWszh8rhOoS4vU79EbUvM0Dh/kpBHTfd17irXR0hQ7ncpzkmTnFmFZLfLRcad+M99p3ox4
eDP7wlLBmQ+DHvQI9mrjllsMcqKdhKuXtBay0dYnldVmwJukb7D7McWqXToFDvX0ip6la1jnhbxS
36yCwHdhG5ToGEwu4SVspJCHq1BoANEHo/n/3J1ZctxItqa30htAGibH8NgAIhgcRUrUxBeYUko5
JscMx7CbXkCv4m6sPyizqsRQltiqt3vzIY0mk+gYHO7H//MPSGjQyKFp2ROIvClw7zyzhryovS0/
5nVN5nmReyap7N9CjFxhTv7D1mJKeFx8co78Xg5/TGEdOkekfMuHvFfl64BM9Ej0i2OdIIr7Ksoa
vRBozy/yj53vL6+ItaxPGgWIlVirlZLuN3lp0WPt7QbucUuXoTw69o297ATyqYkA6b3gSB40Ah/t
u/LP6uCX9t7/meEl1s7i+qex7g879PU0f8rHZ/vz/g/+3J/d4DfqbWYHijwUXf8KKXG93wQ0Z2In
2LqF/+1I9Y9ALvM3qEhoWend4hjxbU//RyBX8Bscen4daTS4V3n4mf6jMrn/c9ulqPm3kLPlPC8c
sePACICqDnr3Hn8BxPT8CLmW/oQAwG4Tax6WGkFdQ8YTa8/i9nE+WWHTR4SYtsQ7i3qZ437yZpzf
WrOjak9704qZk+jNa1k2axyMTepGXp6lV3azTjkRGWmnYi9ceno3edbSvZky8qjIY5Xp7VR6ZZfY
5N3VJ5Jyl8+9LL55S1Axx305WU5SjXq5akyyl6NAB9YDTi2SWM2gncm/s/nEQrfVSJynKbCjyqo8
iHCttVP7mpKDla9bQhT8rr4cvXwxImgN5q2BpVpwqocqu+lz5ZKD6NoZ+aWLm98r29/qy9neAAvS
gpNfMtdNsCYkLEGGqdb8lbmNd9tYBndLg0zSDiVG1F7Yu8VDwe76US6GkAfSOGd9MuiML5Hg1+Lc
m77jwGuiltv4sR5TV8Tko7rra75Tj2THznDepF4qpy/hVBg4zmA14V9l9WyIq8BqZnmsvN4bDuum
06RbWRyj0k+xZQuytW/vpLE2IhIaqQD7QmNbd5POCI70CFBmHbLCU73NFu6cU+ZkD3UWTguhh854
al3ipe7HvnPw1nAIJXakH9Snwmna66Xravf3YWqsV2rGB4fXHAgW7rC4ryhGAVZ5yknu5d6b1LKq
m6EvME3pl23lT3U/b1EbOPUx25b2c7ZL0c0aodkHIe35hKHHt5W2vRPO+olkZp9ANx5j5IyiiYV7
lVaQgf2yIpWLWmsju92pIgJkTXGYkBVGaQ7KE6O5zw/Wurwaq9AbookiSCfB0FdhRJ7Inj5V7wlf
Qx5eFM3Sv2AgYD2HRfbPB+Tc3n2R9noZsdLzz8dtspBpQhO+lXSiJLFiF7aZktRFZY68pAw8vXsi
8po6x9WkVg4mScx17Z3E7LTXddH4D63fuPDn2uw2rS2ixfenR9Lwkny3Jv317T+LCHqOFv11rYiJ
gBFhDyOSP7vWcU3N3d8j4eyFxUZROGl5n+ZDEPC2sRaOCpJKJ3LjzKo/tfbwtGybuVw7rV3CE+kG
nZRYkrhROLhbH5GDNZMQ4Mmv4SKcuDXC+mSEpfvGzko2mEL11EQ+VJDrzK69pM7qr14RkHnhN3cN
H+ORkHlS2mCHlInEsuOPcBXFQ9tu45PSUNEiW9eripoU7VI8ZFb6TgnD+GOVafPQuUFFFyFs/Cjt
nJ1jO/Ar4qrPSOdc0lReTKrUJpHl1ahewDKs52DGn4+RLZYfsPWD5HuO3ViLr+cMfVRR5uJ1o8BJ
p857W2a5fVplNV4KU5Zx3WfrofNIIzfK0f9UmdNw7xuzdenpfHybWpmRlJVerwPK16PfjeVxNWz9
wiv/m0slRYjGEas7NgXOOe6COpo493rCs8ee3me8jcNctNuxmaBIhshHj7sXDi/enl9qx/3dl4HT
kBUADhPzQNTL89kWhn0WqHVgti3Cu6xLYuitog+TkQbkY2Bo687Ba/Ko80Ed120YsYdvICeFBN41
23Ygx/GPVEnjxl1thUtNYF8tpVu+QKM+s0XaX2bALsvDIQ99l9ScfRNBUS+q8bIJYkbBltJXQzLJ
IX3TThP7x7YOBTJUXJuibZ3shNPEdEi1s8WdX34I5TCfNPlJH0iCGKKys427HprewQq0OmGuv54W
v5ouZG1bD1aWZn+1h36p4PpvB3Z4VBj/vpR6pf7r/zwHR/a//2clJcLfWGe/SZEJR2LRZUr9mW26
gw5/lU6295uz2/IBHe+vE9Tjn8iG5f0GIf+bufkOi/wisvHtO/8O2EAvyeTZWybYrUCJP/+48tHP
C1UEJFOBqyImwwO0PBoyN50kXFZcvPLNGC+1DnR3a9RLWBNntgTknzcNvrhGy3E7Mhan/UqHZAY7
M9r0rrAbnUadmnz+T15kEY3UYGNUt6n4HAzjvEbGuGRbomorq/eTOTRd1KPijVFr/c5cu0zEZJlB
mvd7u3YTN2xZ0j2zMx/G0cg+1NsmJkqGgGDNgU9iiUhGb0k7aljlTxbGY9U18Exms1P1y0el8P9C
7dcTKVmGfkfXset66yigmVeHcbSa6Wg3hbgSSHXTC9UBAMVktW3bVU9smR27K9bLh7DdCMsg7DUv
j0OZ585jSDr89TKW4L6udAp+XgrivnJJgmg0yk5YUTBM22lTjeVGLkc74wpgwC6Tcs6cN9riJlFw
lltKede/QNM5w413uzEMBunm4BOFbxN18fO1q0ot1msExsmcEuF30hMmg1E6KzWfyALyHoqqgcYp
OAuOdubfmYM5kg1S5R5J47MfnPjF9f13n8Hf7N6cH76H0XaWKl7ySD59DFg4LZwt5VbVSpXNIQmv
U+ncWYa3JE03s3Nny3hld2lw/OXx0JB9M7Bn88XO5vkjmFNTV/bWMR5eyMdp7POP6Z7ZpsZm+GwB
arzQoTgvTnazEsvkFvHhZbhzyujUDiU+Wm6QwORcktKQ85XbzEWc5mgZfn5rLCBnj5KhWEbgUu5W
gOeNWwhYA2JvJ0hITAyAOpbmcz63mxv94jAsP5jj838icvAP2d/od5B8Po9NscncT6RhBwdJ5sUR
B6uXevV/Nvm+W4eQrO7G0LvdE5QU7uesM1fOi4sGfnbp+qWDxoV6EcaSWHJ21ivtjHn3drIrU3ys
IKwaF7Vv519lXaBNI/69CdK4znqBCrZyhWYVysplwYCjyhDgjLObfixcCdNA2k3J8bDwWjuN2JHn
NCpmU9anUjTGH2Hhdeo2lA7hk9Oyee/dGb+rwzZOTKCSRbKXUe0Ke4jqflBWvI1icuI5mDf1MbPc
zpjhl26rOnqiWHyQH234+ZGo+erN7BisEaPuyzopKpseUU73z32ojY5kXYX1Ev3AVGUIMDahZX/N
Fu1gsyaMyahsdEMswIJwY+xM9+j4TKzElRsLxjKl51cnoxb409IWbprYqj2t7iwoF1YyelNRw5Ab
OGNdI/5XzESlSvMgTWssjprYHLK5KO7X9EZp08sPosM94i6dzdZDJZdqjD9Itxe/A1DVFdlPQ9vh
kToM9bXZ1OkH0qCNIQlx2Jk+LDSVP28kKj+IssyXLRo6Kx/vt7o0incqzIr+wVm7ST8SSdMWpyAv
m/x2K+uWTmhV02aP03b28i4poANaR3dI1+k0bq3ubrZyKcp3Ml/d4nVnj10rY6fP8rttqg37egOo
XX8XVVpzKWPQha80CNKadCroM2yUdQCHZmmJzdpyV/y+llV1OxsSxmKmW6Gj3kBY+SWVVUl8cTHi
VHMCuQ8JZfOswRNwDHvDeEvutbdcVsoct5M1skcdl7bz9YXbc9x8O2RT477Rm5Ut76oil/VhkMGy
XKBw1xvBqcaKA0m31ZL01LSr0g8uUiLvCrPtfow8Q1r1E+8ik9UpG2ffkmDZQtufbDn5xnjRWotC
ONba9jzHvA+E+HUQ5nPsBLg8Roxd5sDlDbb1JBUR7jywQ/La9RRSwhfGeC2k4xToOLtgRvtO7OlV
H3b+hczW1D8GYSYhfzczKxV3Pm7HsSclOxoNw/EPI1dPADL2lWjn+22yMawom4+rzcxMtglRTzSN
Idw7Yp5HJGGDTNNDTugpH9q8tmNMtHE6XgUj6OWhakEODi7QyBx5+P2+DdZU3pi1WwUHmAVYSFXc
cHgYg8HyIjG7/eVW+K1LyMkyhImR1iA6k2HZWaJsZykvlnrlFEjaNgnSdZata+S1jilvHLdb5BE3
E72eMrsV1wUSuZo86C58yhtftkdwUV8mhm0X7bHrct+79BCLj5G/TR6hMXTY8SPyDQPMBiiB+DiN
E4Iep148ZtliGye6iKaOLVwL7gaNQoxVqW3KpFepfHQ19xvLzmCLCdhtVBlbU+Go7XZ1+7bC6GwL
HYyda+QveI/VWeUzzqSIeMvVVt8tRqG2SC19boenhd2DdcjdwJ0v5KQ9W3ZXeN92tKGSqa4qUJUA
v+SEYPFWuRf5XKeokH++EZxtbXRdASECdnCLHYeG9NkZo65TmeV9kSXZXLuvwsVUYMQpNvObZbyw
tZ31+f1vYzk03b5tpBS5Z5sB1VrLh0eOutnr+ghqDy8nmOfEtRvxbhVh/rp12pQ/s+UddtXmoQGZ
AmvL2heoKfvu9mxXYmwafhTp8GFsrLOe735YAQ7O6Nd5Yrur751YyuXvLusN3OoUZ+CboE/dXzNp
p2EBP4WCzYTKRHzJDxTQAvjENVx3TqyOnLaxZvWqluYlt+az8oFRKMIIrcKpGcsUcJ/nd6ZpumWt
ttaEmBj3IFtZXOiQmPufT5q/GeVb8CS1+17zncuIu4a6olL5CnAymg/94NqXszH4f7bL/z3++zfD
gGTA/sLkDMnO+SmdPW6sdZnOSbYUNCCiwCtT967vna48TC16qHeLMubt0vbqNr8wDWk/jU7QhDd1
0+nxpkM9ZV109WIGsTV6a3iXFYSwvf35szgD2Vx8f4kvQPhCxoCNY+zZXHIGe6ZpWBXJ1FX+QYSd
C6mqso5hE7JP7PHymfEPRf8vHa7/h3YzQh7wvz+CxxAc+mfNjP3v/3UEt38jrZNzL00DjJLFTkj9
6whu/uYTnQ7PhYgEuKoBM+1fR3IL8sHOKNgDFFmd/nkkt93f4Jnupwyc2fb2yC91M84mM3FbMJx2
AzFgAvir33iO31XcvstUtdp0QPLVureWr4qr3LQfvnsYf3MQ+2EQ1hccyljTBc0G5xzxnTh0GoFw
+gRKGufe3hKnrlvTX1s+ARf49TuqRZAu+N25S3IRDEbD+tonY5ea14uXP2b4vRxzbVRH+g7W6ec3
tR9ov1ut/xyONhSPDro5uQ3P17TBzdNpGQkikc3oJXkXzvEWrFZEax0HG2vNr0Q5EQs9OfXFfzLy
LmqDg+pDLXw+cjNi3UXZ0SdppasbbH/qC4dWfDRPiJ27Tc+JcGEPFWJ4yQ/6bFv+ds/4MnNygjDF
Kcp5PrImejlVFSOH0AyjedYq0a05xFkwyhcAhR+HIs+eMQh25PjO/Hk+VC53fuQQgIXSuIkbkxqq
Cwfykcd1TX7+PIEF+GXP3yW6HhhgTEL4tD/EXitOF8OQAzFVLSdDtAmTusrRebzJrcyrDxSC/VNg
ynkAyyHWKV6DebqsxKSeqi5FpC+yuYDoW4jbbtXpO9g9WZP0a5l/JQXFiZa69j8sXdkkbruYxxTc
vbAxnMh7B3OgtuEsFm/tMHxYt0q+d3Wqnwwryx/T3ecM8dY2WXGajqOZ2NXgpvEA4VIcMneZm2Mg
IVwonPNvskDkaUzS3HjDWdOrI3fqIBVYhbG9E5Qdn9MNU9WDDvNq4E9t6gqd2eFXKnnM270OB8qk
6wY5RlntpdfE0voxzk/rRxps6dOsq/E9rKT0q99IXcVT1dZfgK0663IuBsHxb6zU2zyD1JCQ++Ll
BL1ub/NNBI+rWN23Wd/Qi6pTb+HU7dvEmkoqj49FYK2f7RVwKlFiLizqXKwTc282YD0XvlVG65hh
mSc5tkyJwBJC8EvEMkbOAoOn3oZhTMToUdC63oZs1tTICgbKajNJvQy6jpixHJ1CzlVJ3Y7r59ar
5R+mb3S3GoXxdGH2XfbBFEX+aM75APOmF97jNjoEOUyFX30J8tnBIAFI/HYujI7MlHU7EPgkCUTO
YU9tG/mf/RiaV6q13QnqiGFUUU9iWw2LB4AgniHteJHhjPNRrxPOB2tj0RjUkFwm4RhE1lTenUUO
5hKpsAi/hHinPuSmmbcXJIMUFR6tPXhotmV5JKutnmK4P8W7dIKAe+Ce0pAWBc2TaCjgxLVt6XqR
6hZxXTpjnx6tVffkjBCO/coeNKHKuMfRHsilvZ0yz20SmXY+DNp1Kk/jvGxfVlUQ87as2zjEk1WB
5K+zt3zVQd+8q+Zi/TTQwEHR1W8NfblN2GhsggHJu9V6HwLR2Wuk+0Yj9fG1/Z7jN14PrVUpcg9G
71K3fcBRMNe/T8HovO6xrUzyZtNfRxJiEzlbg5t0WW0+2JM11C9Fle0r1PMvnTAUlmwwSoFX7Hnw
bTttjTOCsCZ44cbFEEbdGlzM4dta2hH93UNBTMsgeByTF031m7b7PDvXsD/iLrwT4c2i8ODvktW5
DdJH4JrKNo7L8FfcwC/VUf/dmhSky3y36v7A9/jf/aff80//682n6ct//d/vK6Vv/+6vSkn85vEf
BEucZfbciu9pmdQpu9DiX4TNf/A+7N+ggxMCwRaMEIpwjX9WSjQvsMUj6yeEn44J5S+xMvEdfT51
OINTkSEod4LdZY/6+vmOJFcfR1/WrKjqrMa4SKVUf+RuCBWw7n1xtQjWMLun/4t+0zaxs3LG9d0G
REc6CwtHGJueqr72ylrfSBkq52i7Y3GChFFc2Nk2lBAwMo6Z/pyScRbKDpqBpJVWrEjlAI/lF1HL
7pIq522N5jbuA7O+ttQ6EuDtpP37vOArtuvc+JJSr7z229o6zmIpYh70R+C9It7UiBltMM3gPl3t
DJdtX8pPi115H1eJ6DXL/eo163Fd4FZXlpeldNeYV3LDdZNox4cFHNJDcPsKRwx6XNVTamAP6d6L
1FOxYwxu3KbO/EBXtcjicpJ+Hjtpoy8GV09OpHGRuFhx268jEPiSM+e4qeKy7dTmYlwHreuqLNGi
0Wvpizdwk2194czL2ib+kJbjLThrftFwtLktcE7eorz2xQeTntLy1hZTX19uaVFd+4Cdf6SZV12g
2TTrJAuyBWqd3VVvl6zJ+fKtkHaIKmQn51Ndd2n5ueyakh1E6XKq1Lt6QOKuk3ROldddBMHmpo+a
2k6KRLRseNnB1Xrq9Nc5WzjHF5FtBu3Qy1ioKbWMP2AAGdO93QmYsyEvTNrhARrs1PRGotgYWvN2
USIoVSw30Lu73CD/OIuZ3kYD7U3aHo1UN7atOrRuIeBBjdj01OeJObmpjO3anL7MbJBcMDPolrJj
6C/nbgq9WIuiCW6CbbDLyPe0Tg+GtXjvUxGABQ5e0GkKxAXq5jwH4acJx1grakQZXvu9FuNNW43u
FkS4MfbTMc1GRbzPMsmcKW+zF0yOXd2ObuXq156rNFNLOZ77UQj69mJLFW4+GFKH78OwDB4D6p07
ry2y6WhmY/nge0ugX1ON1OJy3o243s1G4L1Lt7D4kpm14+JWq9unZS1r/Jd8XG3qBfPTuFtCSuul
UeJ+V5yU8dTisodyXpXZ22H2y/VCs5OoePbr+bPXi1LGJZAfYEPlB5+Hbocb/dYes+uUGMw5htDE
7ovr0xBeVXO5fRjZpm+7zBrkNc5IbRXByWiqyF9yOz/0tQFVxajl/CrILL2cNBo5qCcE0h4df+0f
WjXZb4UAoUzSvFs/1hP06kTXlIDxUE7lUc8qPIgyGK0rutwrKBwtTbhh2nnsSBkcYkha4VsCxaFW
U8nkl7klehOHxVaCycu5Ww6b7ObtkxnM/XzonU3CK/VX2V5lRdkNpwGa2BKP1V5M1nJs8TBOzS5Z
NqPcHqEz0JlsVuZiNFud5b5S4OdjZK6O/6VfamL/DEgVMrHnvn2cqkKOly2EyQ3emsrWJIPnrA6q
9PQxt2zQz1SFoTqMfZPNUWt52aeWrN9TY83Zq1WkpjjqevTfc+wpVnoXeC4O8WzZvJQUuty1bF0+
/8LP3T82sNP71l7sqxBiD84Lsiu++sFiTkfMOSuci0N7JVlny8wctKLKm6uVEiNZpdl7yTL46qTM
qd1dPWT9DtDb/rABcKpo3ILmPb0s8XGxMJXEf9vLZWLV69xFrUiHianilxrGcQ4Rln8ts4OzeA5a
t9yFVNKRx0Ht1KbJJmX3CoQ2fG+wsGL6ThssOGajqy4bbGnyY9BZYxqrHWWP1Bxi9k1K+4a16OLq
Wh07NeZQY/O6wiA7NaRz9Mci4AyzZU5+7QyN9C/tLmwGHCm/UbOw2KMFgljLsdX6xrZ8/SE3lEiP
dHOyjQgpZWoI8zt52oLd7G39TOi4qb2btvEKCP4SMAi7eljm85PqZHjI7c7x8OyzibgIdKKKpi2g
KHdyNdL23p9tp3QxihOq06KM5o4nOvCJzJvr3cG9rmoL0lttMje63h4a+u+ukRm0OKwpOOQOJbJK
lm80/fobZb9zRNeXHD4N1Is2m6J1U5s1MsYD1Eh+7yGTGuz+uLpDHbHoTFmCcYqP+31VSrVcBC4A
LBG5/ZT6OpFSLtN0mDLfma+VyFL8MnKn9Jby3nDJeYU27oYKXfRgGZ8FHa0p6me5dAiyeJ0GzsVP
YgZ+eLP6Bg0bEUxrmMigr99wYPebGBqLOUazEqsXm6ka+4ciaOR0kyIEmU+FoMN2EsswfK1EPTwa
Szguh5FeuOQCW/VHprAFOKaWN+CKv1XdGiMCtp/orWTbozHPqo6l55dzpA27FBeKw5v/yi6dvL2W
rt0jAVhMyOSypZVH5gznQF5B5XteHGBdNV50AxdfRHyBg0fgaaDFB61EC5V77b1tfDVyMiTBQEli
d9tCzcPRp87O6RN29eZEsmAxJr6CqtvZVk/dEGiGjixnGbmZ1QQrkCOxFtuFWeeVe0dHcrHvNxMp
VLxADCuP3VJ7tO4XCa3UzrX9JAfHx3KSAISQphhW43ezF5anYF6DVyN3FL6jodUELCmuRocBEdG9
qkzN/lT2paGzCBMOs341lha0jGA2xSuz9kvksNOoRuRslPKfByuVTRyoaf5YdYbsYzUt8k5oY30j
2jQ9+pnLotmveYYtqWsXarQiy57sJyvvs3ZfctzmqfGn/APm3LmM27oMUAgUNFkvlSG7/CFss/qN
tSL/e2fQPF3N2NBlZV+xboTuoeq8eaxiaYX9V7fhpt41garDQ1MoncFkHzsBg2IKhvS6r4j0vCja
udqOwVDCrR1TkBgV53wR+RJXHf4UV9I1i88Y9XvtAcUCvbKMubjea7Vk8mkat+qpoAHtxFvhcaEF
9A3eaVUL4jwoePPL1dGDeJS1ITCsVEKM6khlSJSyWqbl2I4Q/W6mMPW211awSesxX1E5HLauCX0k
NmFnP9W4NQ73ahX1/dgu/hMetWZ3gOtuOxfTmDNVastu+wMtMBqkO6W15LFt80KLz1K5fpoKUzis
DkMljmsQTvqUIUJyYl1ykI7oaq8YSBXo1lLmtnlL068XF0spquyysFFSApK3bARY1xbKjyo9cotO
tx+yxBD2+oCLsZVFuYHekKoru7XIs3hfV0vxykZE8xjAJ15jAa9RHEgecNZ48DQ1+GixAZsN1fCQ
reBQXqBpm3eV63BGw770vUkoCpai2TRNyToL3zhUGwzqV6Ug75vIdpHa0VRiyLPlqzFcrWFVxApk
JD8u0FmuUvg+n9J2qHUMnSV46kClaGkyabw3hh5UmZip74JRlOuEeIry3htbeUrJHGE2T+7wtTHF
8radtEVAoulnp8pW7euNT3U9OuvAFM19FE4et3ApbV0ddJqbDymNz1c5Pb2vW1/MOsqVaF51Xpt1
O67QotMxTMHUd9wxbmqXSWPMGVM/kJC4kgE8J4yGcDbtA0zGTfoQlnDdOgJmutcbsBFpJYgzsi+q
hH10RHaTDpHtZoLNVim8RjrteB8aoyyuyZNxBlJOzHkkJ6AJNGIdc/kk+m51I4c0EhgPlIxZZA2V
pyit096/CbwmuzUssrPiZuihJSEhMwkBaCb/nkI9/AQroDkWgKciGh3YtLAjJj4apwDRSih09WO2
zf502sZsvff0TmpfpVucYN3gv6Oy1AsP/tgvv5dmETaXCj1HFQ30jzv6G5bfRKaYp+ZqXNA/HWbk
Yk3ULazuL/SbOI5+jyWgCqYwBAjFaAQN6Tfa3PdslaZno+9qXDOXBbdJnHuEfFPUKShilVVRprwa
vjrF6r2Tj81pY2+fX7iCM2B9vwL0iNCSyWMiKu/cY5Yds9vKnNWyVWZ6NxjKPabDOnz97qR+/yc6
8j0L+rxD+u1GHfju31ip5g/w6Fbt55HZwDh5AaZM/G5QbTx5eYhOZm6MKDSaCUbJtvAUKKf4tq3O
g/GZ0aF6ROqbtfHPr+jH+yaVgzN4QEBg4P9gSU9wT5NWbk6az+q4R8vjHF2nq/y1tgW37dLnQ+aB
14tJR/ash1ZaqIf8jDIeIel2yQnFpdpI6xf48GdAN6PQrdyTXJAi71YBZ2i+WALObwUJKqbHAZq1
FBt+jg/d+rZYpWxe6B38+OR8mr40oSzAEoihZ6NhBJF6YzrX1EYhH80Kjelgpq0eXpiZZ71s7mo3
lCC4IhB0qZzzHgVdgYmdh28jTWtdHBtDUDqmaw9A67T1AWQyf6n/cwbi70MC3TsmRFcPpd5Ogv3+
cyQhJ2SXU2oXnQ5f+9xz7kWW6Wszm7xHc5vVZ1b+JTYN5ukL83Hv9XyHKiLAYK2FH0ceMapipsvz
oUvXWnCb2MiQdEO2zpJzxddFzDxgEAJWr5E20kKLbdz0C+/zh9nDQ6ZLSAYqTRKsrc9GbjyzDb3V
BUooK9oTEMcN0KJBYTiNMsh+wQX0zMGRNiRNH4/+2h7wBWfi/JOw27xVuRVQ4GiHbWcMFzaGAmvA
t0Irai3G9x9SkYl3AYGp9YXo/fQub8v8w88XgB+mF9ex+zvBXtjDZfbO6ffveh3MAg8moeJipKcT
zfXGOcLqKahisys9JxKEZL00p//mLYMKIkCy9qWQtt/zQfMURk0ZzCyDoxDvVANzyorzIhSor2tT
y4tQEq2eRWUfSvVL0do8eGzRTdp98Fkpcn5Y8ZAB7MfgTMWVhl1nio0GU24Ew1eZuZxjfunp7vkl
1t4G2yOnGe7cyHYdvMlcXCuLK46o19Ok/TLqAu9jNZRF0geAgy8MeLYq7QOyebHUgvlyh+cDtmEx
og5p8rgZfSDRQuikenk9P5s0qKts3+cb3RFhpIM/rLRBXmVtaGTxWKr20IdYv5DxmflxM9vFyTOX
lzbOswnz54D7cExWH4b92YTxFNJAnbYI86RjP1WcWt8vLH6AJgLJBFBQRj/oJf+jsxWBQaHZcOyw
4LVSm5yvCDQveno0O2nRmL+koDBx2ExfKtt7KZ31bwYSWAYBdEGudgnQev45ZGtutXZPkvXKZ4F3
hVxjDCwwpbbLX+07711gzE45YzBgSNLQ86Fmc17NnJMAQqW2SL7dVEV5moT77f187v9AZN/tjVG4
0CQCcN1X9edjVSmEWjxOiDxwuCOrLeoAzHMeNUYvYiuu0s2XDzhFpneb4rwV0cobJfEBaksvtFt5
1S0Eymo+/PyyfnzY7k5UE0xbkspIgn9+VfWog7YYclDijbNdavZlpIKpOIT7T78+FI4oPGduHn7I
2QPItypb6kxmsdXpt/40v9Vqemvy868PQ/HK3mWR7gvj7fkdFXnhtvCoZTxaBT1dq6oObhEglRv7
6j94eGh1d8EwM5VJ9HyofELzossA28ZBrXGWb+kdsoElzveffn5XP37yezoqCckhCgA4b2dDgbJU
ZY/gNqbKKk4Aznzfi562S1WyxtDikLcC3cnnn496dhLhm6f8Z3OAC8IEwd/q+Q1qWM9p4QwyZoUj
49LkwHk3i2l6FQ4j8zTL5vdb3kNZCOjoQFpWL1TKfzM7feZnwNGADFRq5efjc2KeA8S4+/6vW/ve
Nyv7qan22kB5igv6+d3+OBq3CtcHwUEYMu7Z5q9U1U4Ia4yo63cfEwPs2xvf/n+sBT8ORLdvd5xC
JsAuuEumvq8yrAKinM5W0M5t+fYl0Dv7j74Ebye6fCvHyQs7f3pj2yy5JyZaHd6mk5x39K5bSNTI
9p9+9dF51OWEszJXuK/ziTKPYyAdC1fMbiiu9m9bmfnVf/JtMxF21hrEN1Zs/+zBVUJQAXe0SgM3
a64BXb8ox62vMTn68vP7+aFwwCYKtSZc2f9H3ZktR45c2fZX9AGCDPPwihgYDJLBOTi8wEgmEzPg
ANwxvfW33R+7C6lqKcksJbveuk0yWUmqyggEAPfj5+y99mLH5xz28Q45iYZKWNLuyGxChGxn6Ndf
X82ffAjAAYyZ1Nr+rx8ivXJK6wyUcmFV1a3tJN133ih7+5cvxV9O8QhJWKKwn368lHKokcR1YxTm
vRVfs79UZ41UX51pf32kveX3IrmdepK/XP7/n/R+1LdpaicygoPukupqc239CVwPyucAx/df1HGz
MPEZCB9RGFKK4Lr5+HER3oDIYyzExw3TfYG65LSZaFUUrjdufv/7/dmVIWKmklxyPH95Wa1mnjCM
sioAAonGdRGk9Zmec3Cvm9T/ykL0yyNB+wGbL0wQQqx+PWvizwnQxOCGyCLd3mqc/zZ6wsP3+0v6
5VOoGm30EJzTeR4A8Xz89bQ5b3ubjwnT5XHraLuuxeT/5R+OT+FHW6SMbMfsWR8/RYms19yWuIqY
Q/uwU4uNgVN66d1QS9rNF+2OX4pwPg0dB4vQj+fic9U4Kqvz3RhuLuSo9GhZkHlAgTQ3k9Ezcs/c
+Au78p/9hniBkJSwU1DXfVoh9CzzG6bqQfijr6y5GMZHotl3f/lOcV1LxgCZ3NYvNVPE0abGGhaF
CTC56UwvR46DfjQ20x8G5v8oP//1ekgxo/NFfUbfCPzwx7uFXwahboqXzCwblTNhAykfZn5JZvXv
L8n5pZThkVgqMyCDCGz4z4+f1MXDUCFmXZY91u4+yEcSziPztUSQcC46K0pQEYj6UgTMO/EQWAUO
uilD4tECWQKTlWcujlRq1ZDsZe1Mn+CYIXHowPHKEgKFN6mDkr3z7NSupa3ypOgOnlHOxySY6B3Q
+JzuXVsC1WgixTTKa1BnMbu1U2AclDiYXkE0g1hym/g0JyI12jHEfGiiwcr2ZeTET52D83drLqes
+xFj0IHGemeFTHDwzTvwhu6HWfjxoZMlEBZmgdZVAxVhXndoGs6D0cBk7NtxBHmNGBn6yvgt3+d+
JO6VtXwwYTO5426Op9o/yLQznjNPo9zxPUXT5/e340/uO20HjuT07thYP783XeF32A28IFQxNWwH
dpbp05fP8a9vp/9jL2XEaKNM/3x4jPg5gLixPdh+TTvJKsboUAWKGnLQooMxifn0r10WbmEOWuiq
FpgOJtblC/20H9XtUNAigllVq7z7PgYYioqq/0pM/PnH41NYSOmv0iGjW/4Lf8IHJ+mg+AhBQ1GK
p5RZM1bk299fy+cdiE8JkJnRe2QhoCX3abmOitRUXaITNlWp+gybH7ivrog4AZSocr84aPzJJXFC
4wWl9KcQ/lwu5JlQaV0rLVSDBvOsZFuImV7+cxH4S0rEu7rk3x8pkD94SW//QkT+z0wfJ+/14YVg
gc9/1PJt/vVn/S/hS/qsdv/Z73FQ7/3L357fi5fq28vPakY8a//t+9Dw3/yDtj4LH/UI/eGFWPtP
44fhOv9AQMir5vOc0GTg5v4hZ9R+sCQ5FOs8TJz2l4rpD4yV5pjAGOjy4g9DI0nX5S8JGj+BSZey
mbmVgydjMcp7PLwfX720aJDjil4+MS0bGdZMQ4p+Dxvq7dikA1HrbVFWIYhd+dQ3lCFrOxJWs/Ii
z2lDz2vcb8AdBZKjzBHHrJvGb1VUB/n6px/2z4ZPy1nh37315WtyhsDGTiuGvYiIpI9fU3OFPRej
sp/wPJnF2maA+GBqgXMWyaw+gg2QaLaTCjW7zbL+ZGiDfehQCzzVLnbMcLSy4vvvv5L7cZVEVsM3
oUGEVYAjAb3gTzUFqvkitvzefJ1qLU62cLy871OQ2XWoILh02xzpu7dqrTG48qvSWKA6c/xQlUH+
WhmBOAtkAAtHo2ttoZI3ZhVWvuuMuyrHIx2qafYuIkaKOfr82LtzZ6fc0eX1zuYyjm/a3FI3slLa
y7zYyQK9yZ7mNi/HDQSeoVpPQVk/sqlXB9vvrcNEySeQ/VQkQqpZb5gV59gTdoVj9BCqRudy6and
T8aUHIyh9U81kDvOOk2c2lp7hZtfIR/33jC8t6e4Qe1XyYLzjsOhAS3o4NvVyAe+NdpivvZTPbua
pVHFW2Mpj899gB1xGLujfKjtHCqGoYvZDBvCaYJTzHX9E5i//MzMPXlT9x3AqqLTGm0DOIZBUZa4
ibn9/a37ceD4+WlaetqgnD1uITpe//OQKDEklHZL019RHOrXcEurZNVMoEc4y3pTaLRND4hp6Kfz
ObWMq9nJI2dRuthlqLWlz4RlztqDBy/zepo0KwuHJNXsjd620VWSO817YlpAkoHnlNAHY+GZK9Gb
7d6CxXrjuco5TFM/nCIiVe+/v7TPwQcBZy0algxnPPp2NH8/bT9yHHvTVOABAFa2yAMykfjhxGz2
Oc8bhuJp1Y63gz/lb6nrJS6T/B7NRamq8dmJ7ejaRY1mYV+I5ckX3+zjK0wjjGqVGSfJ6B49eCLY
P77Chc58mMlx/jw2pbivM4VmNnBT/bHoy8YIozhjhAF5sr6eA9+6AbVlktoQj57P2MEmsSFO9ML/
or5d1OQ/LSzLt2KaZQNcYuzK9/uMZ/dcPlWz/IoocNc41NCTutCp6uBoTjkSOmkrF3EI0lk8JK6W
Pve28A6J39cv0pBdtM5szTzy3/l+vojsY9HODaS3uevfSqcqLotUjxl3Li3hr776sjT/+yn+8dU5
e6I+YM2jnlkAiT9XTaXJXuGMQfPsC017qRygWonj1i9dH2dUrAj/WC1n51U5LuWuT7mtwj5Pmh8i
7vwrasfn5KTll0SEwIST/Yxp74+p4U9FHHKTuBSN3T03cyBuBfMGHrwqRelTk0V1b1i5iNdRXygn
nA231DajXB6BtvbHb3UKmxQs3+Ccq9wkfUY0Mxiy3z+BPzaJjz8YbS8as4xmUUzQ+Pr4g01WaWHX
j4ZnO6jEdWYY+QOcBR3SqDk0Seijygm2uqbNa5X0qJ5kK9w9q5B7xJkf7XHweG8zKb5ROCDWhfnY
et2tlcbepTKD4am3gLMvEFpsU6qHyNtigPnuaXo/bpMBxf6IXPwp60g+WesQFc5j5aOnzZ38MrYB
nIZu32gPkS65W1Pnk+PWjyL5HlSldmlHfXeErzzdRHCHvvIS/sm9wzmxwDSXAyX38NN5cjD0Ml3a
JM/RGKM+ZJA1HIMMvVFdm8kriuPoLkau90wnO/ZD3+qKU8Q8TY7K1jOWFwbyV8N4vA2H8fX3d+3X
78ahk9UMrQJ3jHaU+fGuFZ1CDcvx65lBFxkaprGMuBGItnPoSZ39sfaz8q4w1XgoMqkdA7CxzmpQ
dgE7hbPfZWCK+VUknftOiwvY8Rff72PBz2vIeYLpF+4mCnCTUu/j92vcSCRZH1cvkdtNp4r4PwXQ
YS6vhMjiG7ObFZGwHrIqbWjSSzkY6XOkx8FDbXTDIXeq6YKl3AOZkrW6Wll3v/96TIf4/J+fepBA
LBL4YZd6xfilLe8NwYj/vbBfZruCLAF9wkM+6Y3keZdW3D4GU4dZkMAcrV1VHXiwbVWRg4yeSSjn
1M8yu9toItPnE4FExA77zHbTnUupIM5SfbC6rV7C5l6lzRDVKwgqHZKAtpO3JhFQ76jIo1WBzWHc
N1krHstSZHdMYNNoD2xxfOtzZ6mY/E4vT+feBvtrMUCHFS08+Sxy1aCecnQxrmEGF9/6zMxuGI7n
cm3U7nAWVHVenKfAW/aCbbELm0Dv1GY2Wlun6ENji25V6LzKIphfzcmqT2d3qL+xlNf+ow7HqAL7
Iw1057lUb65w8xmmehrrOwRylb5OK788U1S4rOFDmWKPMWcNHa0DagTYq+ljnIA9ulJZ0OZrOj3u
ESgM/Jw6weq3ogem7l0XpcLGpB3in7GptGnoBiJrLnwPAd0ZKKloOG8XseSJ2WGMvAQD65QnNvhD
cwUAXn2LoyK41lMEqOHcDMEOzxE4jylF/U+IwMBzjtBqus4CadzJsZ7asOmbZER+7rsRfQjEhoGX
tDcTL5A8T1y3vtFz2R4bCtJHyqu53HWDYxyMso1tqp2YxXDuGMhtFbWdTvlQNKcLex7g5GhaL1mA
Un8zDEnxroDLA7FF+5ZsHDQ9e82OoltWBoeSZ3a8R6A2SAIX9Y3cStNPT+PEnY88CVqzXuxcSCL1
yr/qYqd8NDzNeLLbEmcDYvDqtYqj8U2pckLiVY7acxs3+a0e1a5a8C/oiAd8VTiQgMRaKy+BsRJq
yGxdvJS14a+dMfb4aaSrdpafSvtCkm9zWRmxk2zypCdiZ0yb6nrA7fPNHCWs55aKcXrKKpLyQjEg
6F21euI0a9oSxjMlb/XQsmSnZEmp6JtNhX5uJ519bs1VjVsrc4cg9D2NVXC2AhB0xJOo795CMVmL
sqzZfXE8UMc0fvWK+cC7aHPPBaAeR3a/6vn7brXWNy57CPAXY5Y6XujLJIlWJsKIfSdR967LwMuT
J6UmbCvKq7sY/xgs9LC1Y/9BtkMVh3MVeA+p6rTrBLszGBNDVFdaZXYHR4cWdFsa0LROMMBWWUkV
3iePgztON4kVV1ct4u2nqNDqc/DjPmYhjFcAiphGO2RiMqcNaREmZYhM1Hoe7Cl/r1CIQoIHSlKu
+kGvdi1MznhfIxF39pWXJs/m3Cj/FGhQOl86vUEAoD76XkbNaRfWbWfE8aOoxt5eecPEEw7CHbOB
gfcH/2qvNWdFkdqsrXNxhAJj3fRBMX2XlUyqVUCL/w2RNU9u7vSMweN5ugXnS7+urdP0dZIamQGy
dL07MWbt3qHg9kORuGpt505XhmTidE/08PRr3Ym1F4xVzZMBgDgPY6YwlyyD2FQAr3vPWlOLG+YV
kMXh3CRXWcqpIowssxVkIzUGv63PbZ6cvn2xjCx+bVnSz7D5qTw0qso8L8sUG3bVefzhhO36Z96Q
zcecdwpOtIQVwktkNjuAAtW3qUUzuRMTcsuVHgi+aBRE5lMjfQw9SU0Zvy5UKi5xM9neCv1dgnfD
kmaw4jGwIf1VvX8b23Zx1TTDSC5VZWcyxExAE9YUOszAwo0fW9XjD9OzyOi2Vo1D7JxifK43UY1H
bVWJxj94tgtMCd1480J6X/paRlPZrJ0o0hSgoanzVsnsQKvtmLsBUDJm+RA1GVzhoR3SkpsY9ddQ
nJqHyoo0MoWzAu9yR3NjOXZ0p6ytiJC9XEkU4AhnHpyqqo+62+jnPoqcA/3ZugR02xQvWaprzWa2
msQOmX3HbDH55FxkoID6Fb1DvkTc+clFHA/xjeS2Jqsgm60pzKZgmaaNAdF5MV5wf4Vdzr0y/WXl
wOCUfuOBkns91p33wRzTe6tcEPq0nr0X3+sCEGD8XQAcvPKObTR4imWqjuaQuDcim4pnmGBBsIlj
F0+Cm066f61IjdC5m0P/WHapKla0Ijtn7ZbuaPLEpfCiQIuxkbat8G5iIxufZj0JLhs2sGaF+cB6
6lsnk+u0cFmtEdGmOFQ6cj1SZYF5XnwmRysKuukk1dvqPiZObFiPGXqDEDdo/F2vbfuubjsgwfSx
1R1JCiXb+cDhOmwnvdwTf1VVm9a2b5oc8XhSxinZA225N4QOcBlXu/kWZLqkv+3qwaUL9u370IlH
PDB7K4PDxHZHlHLJEPQCLxSfg2e0Os9pZbxmXVQ+sNG2445Dj15tLFNqL3C44tt67H18WJXjnRp1
guDbpnG+rX2XjtM0G1gitNSUSKirOSCmYAj0d9uGfUk/pW0vgz7m/OIVI8kd8QDCbRN0Bse0xCxv
azi4B6xWvbsxYVNcUQR4N4QneJcZdzdbeTLy6N4DN7xtrZLqsOU4fqP3NR7/lnjxdZ6SOhDKeq6O
VWbMFwsq51RNzaAf/ATH0ZZztXbn9ilcJqBleUrgccNZ32GBW7loOUToZAtTvOfYuNNVkl57i9t1
w3sb3M7GYEscS1mHtXUey1U7R4pdk5Pi+VQOWhbGHmsaNhfvfEoGnxgHF8N/MOfTMQoKQOvj3Op3
KMndx9ks51dyNHMRNqkgQDtNLHjxvVH58YOncj29Xk669hW6i9RqAJEILV+zCvgu73QreUZ610lW
uhm5d/jALDusJn1Zy/RhhhahJVhjHKMudpL8ivIczHu9LyaR0c/QR88+7WML4+A4kBK46byatlKr
u1F5Z2Mg4dLmpulBmY9Yk6IHqy3q/iKlAOV0NfAHhgJRY79KjLl78es+sPmHrQVx30iRngIS663v
UjWTc8yzHCOx9IR8CBL6pGct9i9jG6ddQLRIWsImoKtZZJdTWwEiILtEOBvYWObBGrrefhux6p4C
VugvnGJozb1i3j7hg+vmlhahau2NK/L4smN5NU/ttDM3tGTMYz/O9TZOEOquhDIctDRYMuvQyQ3v
iRUvx8fHE5/tpDlOMBOqxBp3Q5nEN52f1ZcqCbKcvSXz8Bg2GI2X37bub6HZTdGeXA8QjVra1N6p
4OGwN47jtLiS2afPMyfmZ/VjbCZnQS5FcYrpIjdhhXjaM8+EuLBxaY6rOqgnyDKB4gdAd1eNJ31l
WuLEEqKyVnA7Wv1EBcVwmkEOs0/yLnLgIbZ+sG6A5ahdU3f80lhO4+Gs62qv5OWgYbRqu6qNzzRH
TWT0yl67hXTtkC1TdlOxyxO7jLet7tXT1swcA6yfVgbNzsuoQE4bClx7E7HXOCcZHYcOUmBWQHQV
U/Tox8P0UhB3FZQseJkebyqaqtaCu8rTE5mPfQULqBHpdV4b4F3whzbJGZ3n5rKW2URf0iiBumPT
5oDkp08YviTwPTPKz7Bj1Y9eLY0Ny9QUbKbYI1mG830Wh20kSLP37FntaGabMTVMNKiVjQP3wYPz
d0t3RLvM4jJN1w3sue+LZPspSqzMCpGAqL3MLJqe6bywLIMmxSrsF/IMl2uyq7XRT0LONLl3Uk66
PAZMSR+7jsiJUztpFTxAhoYOBwYFQhjiLbR9oQmIW3Qb2V4HZqb0Y92Hjp45mslIKxmdFm715KRq
NG4yt+uLiwAysLnm+YHCCMLolTNmI0AYGfNNZE1jtvl7l+VRppEo+Ey7ETV7YDQV/pnaVEP4d8zs
Vqa7NRAZWcZ7TZTfK8vk9+209urv4EEYnnYOXUE38a4Z8FnRBpvhGKxnza++aEqaH1vlKDGYcNhL
ip27YIHRxX08IgdWL7ymlcGzPk/azlJBem6Aet61EkaxK0xtD/YBX4Wa7W3rOdq67zxxb0dttzNo
pe2w0mCFbiJz2zpi3HKkjDfEAlQXHcsYu3jXnZma8DZVbEyYkttmrRtVCzHZwfpeNP7DBOLxi27S
D5X7v8/Vy0U5/AsVMacopDr+ctE/9bvmoKdXyA78MgNZ/EZ2T8/eLLz5QSbkMYSYhtVzLeP4GPdd
eixU2zw61si6PiRT92L0mbtj9VGvrgiGq7aetbc+Whpiwiwydh1fvbVGRRyXz4H6/vdNgR/Z75++
OxJrFMIMLnROGp/GKVkvU4cEk+ql8fgQ8A0FoBaRWNFpk/XlPf+cw0hHB3Y/gzmkDTu1Rrexieq5
yftSvPh66V3rTCsScgScHpi/N1/IzIuK0M9G/OE5nt7T3hz6B2HLmGNRK/Clx1Gl5+E8mtomn8u0
CRszmPC8aLW5p7U46CFLUXoMLIP0pdQSALwpdvt7uKOcCSRO52dtYjtmdq+5Z0meiiNGeBDTKdRK
tQraob7STMHJjjjB7thVQ4f3pB8c0qarFGqolwCFvXYHHM8rt9O6OHR6tz74OPDdjQ/d6JGKf5Yh
C2ttrkbGJVeAdYwXvY8SAKhdafWhkbvmuUcBccerXCEHgCrxRr6aunDgEl3Og+nkq2ieR6gNdpNS
7U/yAn5O+y3yCvnYtml0AT2WjLQs9+ZuLdEeFife7PfvGsZyDYOMctvtIHy5sVl/Uha+yjn3nE6p
MOo1eZ8oxxlwyjvdTp+z4C2NOzAEIu8fiDtLidWdCDduGzN9aWcLwGqf8yKhRigvC2I+RhY4Z5Zf
zFQ+tel4HQLSdWysqMwTkUV9boNJEw+cVH354nNjv5WjTJ7qKq5uLaXMNw7imAQd6SeXXeFzBlWl
p2/pqvSXLOXzTcEp/bqMPON8SGvrK9WEu4wWfn7cTQYOtLVQqANtWcTjH19VamctWviML76s4npT
c/n3kUkO73aYXOOy87rKPWl4L59EU1jXtCzM3az3lHkwmtRukJE6E1Pccc6ebZONFyHViYbQ6LJR
jAzC2hbdKf0A92ls87pnR7ckHcmmv9OChNytxmXultUF5Rorm1avUgaFBgtBU+/bqsDeSDvqhO56
6637hmARMGIpEPmipITICXE7TLpoIazFPdaLLqZWTeRIsJjkCNyspt6pwL7PVn8ICNM4Es6FdTnz
+vbOw+xdrGcLe6rfqu5g+U1zSdoHQWetT0WNaZU6A0R7mh8myh6EwVzM6azbY0dqg5TWym6ZHdJF
cOS14HyWcxhl6dgNzLuP9ZCqLx6kT8FKXCRxT0wQGE4iETMYbXy8WZADdCGDyPiGmkrH3DkYJwLh
IEohJU4JnGt2fpQUBzvLxSqpbe3Y5IE8wdje7o0kN0+y3qsSSMQzMXWTra2TTg3bWU6I87JyPJ/h
RmwyUdYWgimj3g7optc0jRyORUa95uVTS9VebFywJReyS2BoqJSiSjDtcbpG7lkVBDCCHsq9cMzd
75fmX/ZKhIvslABFgf1i6rI+jclmbyaBu7Gi1zyLCa+PVBxfdR3zgi3QhvFd5EP7iH7AebQmz4Yv
hMm/WCOcN244gWj2ivC7/gLkNrDcyB8zQHNE1TYrORnNtU76RhrWWicuSTpLrjMe33OtKvPvWqEZ
r7LQ5VWVdvp+2Ru6La0u84spoGN/HLhxe4FcMnCjKY0uHqX6pyFMZwZqxuKrXoAmZc+06ZM9+2w7
Q9WZnYcBEtehN5AQAMdTubMOQPJZGyqT4tzoJTy72BjdO4u3sN/NYw/Mox3z8YoISP/J4Z++M6QT
+WHlUI9tq0nZ94r0RxRkdb5X9NGo621b3dcWrZLQm+R048S12jlWhmpDU9OWiCy1FSomgsFzk3gn
g0LJje4W+puk0BvXTmw01h0djrKhSy2GK4pYP9tkrQrukFKMxoWPuZCUYATY5ZviMt/tsbS+a0Mf
w+ZRDsH3RPgNO5Nu9ggRZOoEGRFmD1tbK92zGgzeldMRhLiZzTG5IuLXumgI8nlUQSnPEtlVN6IJ
poNDr4iWU0CXnSQJah43zlnA4Mpc6NSNF6lea1ftJOyz3DOBi5QgRh+GIbc4ltB7OE8rC6gQQCvx
no5R/40GUvWkJgsKttYx4QongZ877Dl5n8Fiyd6tufWJNCBwzNjMiYenPiatqd22lTl5J4QOUXJb
Y+NPd5wOyLCaRoGzgzaAE507uaMuF2CuBWZktO7Aezg0RbxUmpcRkoT+WmJvNs9/uIz8bcwBACcD
GYVedaIyJsYEhdQWZ5GocIJ3swTwsc+Mmnc5tTv9cejIwgyZbxXnBYrcEzr27sCYHnTFZoISdGnM
U3YHLUZNK4gH7bVn9DmgwjG7Eh7uzJBkpcpaz6Mhi63eBU63sgnaQsUHgyBbcfolJ7yQUX+YsUUu
Z4aegyLry0hosFH7xQkrkeGfKPQGuFf62H8aAqeOVhGChmw9an6tw9+pGriIECQuWeLcM2gkdbwH
DFPZ+4Sg0uKhtIMG37RK4OSJzNAuyFoz+iVLElQqKKSsu0ycWBQhIHtFgzmo09cOqSInokFN04bZ
WHKgvRO8me6QnI+d6+1mLCHWFo2HfyGCWDYneWYn+Yld9Nm8LWKiZJWMoyuoCTQoe1tGdZjYDdnO
YK4C/SSaEpgN+DizfjNJFyr4WLeIJFQsSGsHZeLGTGhcPwWgEjSvNKZyfLYEOG4Bcbg3uVzi7Ewy
x+qtSZvlnkdrHndZHqMfwlxVnMl+GkaaUMCWbDJlo+3QDQLAi4OZjP02n7tQsleftw60rDMBZmLj
wo68ZdKhQIloI9PVrgluwfrXh7k34LC6Vrygp0ZUHL4RmzdujlImlF3a0x3I5TVsmPbWNxJvb3TL
SU3VosnCVLoAWDrfAcMVjy0oRRrVyUHnVEivCmbDRZQnFsWxYe11ffDIYGKJWPM91T6W8wDp0R7N
a1awvlr1qd0/mnlCthxYVP9uLBjaLG/UfJ4gCSQK8Efa12jV5WFmkhSfRIQo6PS6huIAwN+7TRJp
XqSA961br0T+Sids1jdk1k06/fYxHdZ9UYqHAJrVvIHe0Jw18+KvDqKq/Jbqqh822F99fDFmk8tQ
FvNwaYwpExR0S/sCtUK68mpIa7tojIaXuBo8YnSku8kFA+K1NJVgibXrdNjE0ZwvOCEycVgOCvmO
/ESetsSefXOtpn5JRlEeI0Oy7/ZJ1/l0l4p2ib+ZMWUwr8nuYi1gkkdlU10UqHHfSNgtt2OcQ0zl
XD1cKDcuiLANKuZ/STaedH6pvbuUVekGUXPqgpX0s2e97MsjoW8OksoKpDYsT+ItrlPhICWHe1pe
90ahHsFSyU1SWPHNlCqHh8iV8XGax/oCQ71erwlVhCLvNzTIiMvSpurUUF7z7vFUqXViM/laVU5i
BA+s6al1GJqs1E/KiJkD0JKA/qKttQvAVDI63YIfUvEFmYGutkL2HbF45qZZr3ItIJeDGMKBSCBQ
dcXOQvPjsN26JiyvSdW3fS5G82kgwIFw7wR2cBJW6eRlW4ukjoOWV8TWxoGjbhoJD42CTg7XXbkw
PvOis25R51vD1rQS7A4w9It+bynWfvAk3gvDhPS87ujigo2nyNgwALXm0AUtBsUy0QzgSDn9yNbg
0ALBS2Z0auwgubKUIcpr02ui6B3NHf0DxKtw4KY59ch3hJSWvjLyt/IQ+Vt271ilnbO4V/2wa+J8
NNd5PtjPSsFNu4wJIbwTpl7U67Jpi2StzV1GmB2pz4cWwaoXKoPp1ZaDHJKGQVUCwE9u2o8iy/Nj
g2Yx20J1cNJVopqkWMmy1vRVJzAqrI1ojneF1JFkUY4N7j2dhybb6SNOk4shHwzzUHqtlp/GFNTT
2uC9gVJSl/ykhE/DbU+txDkZGsu/1/VupPBQ7tbipaCrifMYtJNGrvJ29COlMTJoHWZSZD05YZ6q
6o7gqubWSKf5ptMnRas29hpjQwMsyvca2LXFlzkSHIv7DdgAIl1AdqUcijfPkwzUOjGZV2RSO08W
0bW8NCDDxdkwmcx3aho6oOr6qBRhgoPrZvBNhmN+N4tbYkjrG4s1mmNC5U1Hd5jK29SLmA2AcrRI
YfYJZ9noXZrvuUX6ea0TYHNWTgODasgylbVVS8m88mFNug+YyGO6FTWHWHhbP3JA5F6kc2pugBmn
yYOIgMWc9DUbdMhiLsSD4OR8ny3SvRUAEL8iC2ceCKBADHBFB7n9BlOHHWzIybkCRV0kj6r303sW
P1jAppFkxoUhzGQP9sa4dmoVRyyPtv09zlNJLEquFfsMsN+bTp5OEy7SLG4BhS70MYbiiGuQfIRq
kKwbliVmOtMpG2supJVjeDSCbQDqDCTd6JHkRUOxeXblmNG+T4nizrS+pis0V72JOjuAWcTSHd97
asyehF4Y9w14pqOszEae5QgkLyxNi4oTB8piR0iI+BFWY3pkZwZ5oy+SPnkopGigNUoxHwJG8cfC
AZ8Fg1eTa53HQWysxEicbUr/CEisbvR7CL5EBDlmDr64qmab/X7IsvsAGOQJwWiFtgn8kW4cCSnn
Fo2aI88Gk21uZX0htGnKUc2V4HZ7q0hgIg3qNiY6/cIZvVQPBw8s0WbqWvt6robpOE7VQxYzHwqg
krMFVv4AskcnoWA9DMFwo42Dc9NCBR4Y4nEeC7O2ry/AcGVLuise8pBZAP8zE2fQyIiDTtLORd5b
i2h6h+hTuttyKGwf5M3cpmSv5v26zer8UBXKOut1guk3prIk95qO1na2RPytsiZqsx/Hpr8kUf+f
6c//zyF1TQRF/1mEvkF08kJ02N/+338B133v/nZfpd/q7mc5+o/kqz/gukvI30IpgoBgYL1a5I5/
xBAY/6CJyawY7yladKbz/1Kjkwyou8jCfAcTJ32epfXz36HKiNE5D9DfxYNL/YVw7FOI8u9ClRel
1L/bNKTH0Z8Bq4HDHwIOU+BPR0N4lbNXY/EnIWB2VyoHaW269VeBcB8PoP/8FDpVaD0RlrEvfuov
+NZAZ7EllNLUnXa1wFafNaVqUpB02tIejeKmZ4OZZWItoOv66qfbc/XPy/mZo7T0uj9d5OIFwDdI
kwiSwaePL+a0rCMGJusBXPFGK3W4TUZira1WfCluXSTov34Wzks+x7T0X1op9M1NUxvtddEEW7uc
7wLAq5AwR4A8/QnTP5iyXofIn6hTiuz06feX+if3kx96sSrhMOCZ+tTKQP6oOUWpcalJxowvCrQt
6L6v4Dcfhws/7ictBW6nwSCdWJlPP2iOnWj2l8OkriXp+TQW1bPG54ZGWtrn6AP/P3tn1iM3c6Xp
v2L4agYYGtyXi7khmZm1SapSlaSSbojSxn0L7vz187Ds7qlkJpKQrrvd+AxbhiIZjAieOOc9z9v9
uPxUaxDWskwXAgMZmsUsg2bg4wSVU9Wl0g0WbpV4bHvkxfJriaJY6M3kFDGeIArsPDPNrX1HYvI3
Xm3fuIoX+6pQqo1E/kru/frw/Ba67hWTJgm82I5/S0O4aKHn0f287ysXcbg/EXiBLPbDoA88DfK0
VwbNO4PffA02wKVfyPwWJgM2VHJXe5en5szaPvo1K6mmnTdy7OiS5huSutjKNS9yEMo3Mt1+0Ub5
5czaWlLNDgEIjZbs4+MHb/W0BfEplm0Eqw5bhceMSu5Gm+rZ52FWlt5yAwzOqkySWZPSId7hTbNl
b+j5BIlpJdEV7pnVVmLsdKsaC1P8v4ZaLSo9aO3RpHrqy8DGvJBChUu+811Lrnd3+SWdnTlMD5f+
f6QArwm6N3UrnMpmveFo8iucSoFLyvXtwMXhj5cCHizsDg44GkjpxD5+P/jatZSu7RK1kCZfF/k8
XUPXzK+Drmv+Yih6sOmCRSaMPnV54DcPhI8Zah3dor9lyNvPIL2lq9nO1c/YEYs/7COGM8A3DqHx
0i+F6ne96jr6e4Ujgx8eMF+LSoQHZia2erGXZXV8bPNqYFqBDuEbwUfi+IEmyseytigr+IwrvxDv
J3fNbC7o+EY+DKqpfE/UPri6vCxO1/rxoNrxoN1o1bkVDJVvBor92Zbq3jMTGcGCgj/8xmI/XYLL
q4KowTJEbr5EOG/fWFnXo24Is+GNITRu6WG4qUk8bdg8nH4YSHRBg2D1OXwW1g0JmmJn2EkaDdlx
fH+0prKusIIg/B24zg+KZGw0Y555bdhsLQZqCMKpC68Wh5GNVqQJBdPwplbJsc7l4AXWWN1iYTyh
fjaXwkJYbhyEZ96byfnPJMKepPltdXBYZRRqTo4Rd+pohmcWyLiyUrSkGRWx8YBnJpQeGRp0VZuD
F9DL8WuLorofQzg2PvrX/kNpiO5RnvG4pC5R7/WIa8vGs5351PKVNQg5iV9UXuTq4ZowbUa1joWf
yggz1KblqqqaNRXfbNDwsI9rNXHNUhgvFQRWhFVt1z441EQeYqeGU3p5iyyjrfYlAfASs1G7MHVr
VUaMW1rz8qwVpPw0agxjmylwvFqUiJjlhPVHXBrodplGU8FVJFGSrRabMwuMc/m1UWkJ6NYkmr5o
VADrjN85bbDXCqny6YVofQwpXhCgR9c1N+ONZz5ZXib3AXovlnMPKs1JZ4g9oOpscaPHiCDZNSjg
yD3bEu41WyqR05fNUCAFgbnwbBzkq+nlDh/aJtBCfyjoJPRzZLIHWw6ca/J32qL/GKAKlLTh4y6/
6F6DyLrmOtvdWBmdFf7ld33muWmntqjDKRh+oAE+XutDkWHCq+I02y5tdJZk1R+NTIme6C5NNj4q
J9sK3soCieIGtSxzdXXyzgWGpFAMW59GhWgn4sRCLhSOn4IoGPfh1NnPlx/t5PRlPFpCaD2GMoOn
5Wobm1KfWCLgxBCR4/xIxxlDwFZI15dHWQkCCE0ZBlkMNiMKFDqEJsczmPRBQL/9wGNVaXCrNOS7
6LIoM79F5qncTLoQu3TsGjcZtQjefpjsLLw9bhbhw30uQbV16TbS72a7jXeXf9u5GUAdiHHjogYA
2XH800w1A3ZSYEW38BbxetbG/Vxm0Ub0uDzg0XEBI5P4h/9nCDpvliX2Ji6JO1j/mYHCY0KoEnlR
P6d38ZyGgV/VnXqg/zR513Ck+moZSFcGOmJpYxGfXg+Wn6BZsDvs5dheU9zCWkmVktYxn64ulQq6
Gfh1UJTeUKrGbYfqwo2bKklcOQ8i2i80574ZunxnAzH3UQQrVxWeWBuf5bPTQi2PWVli9/WJgiG2
alGPYWcFZVzt9ErmrjANcmtRjohQz8Zy4A29nN1MhTxfUbgq9Y1D7eQgZVroAaZn20CUhzbt+M2A
zMDp21qWZqLUHypmwzXTKb3u6JH7jQBuZI3OysY2V05HpVdTxj9I0TQaBtdegWYnj1JYZoMfWNoX
XbwvyhYDKckvQDcs6BO4UNca1bQxmm4pzaFLuMado8eDuKEyYIRw1ML5w+WdcOY3gUsi2WKTE0Ig
s9oJkaOMEYKIyTeE1qHgbtT3TaXU97NOCCEls/hgTVb1/fKgpwceS5JeYGIJOCPWOmSZ6mLowIPL
Pu0Qye30O0VaRgVpx6ct34ggzjwfn8ylJxV2JLZNy5+/2YP5oBedTQ3Rx9pNPOAq1+3QvhePaSYM
SsmxfYc2Rt1wLTzzJeO7AUUZIObyAVnzTBQ9CgpQqZMf20xjpBbJTTg3zVUL+6pw5TSIrrQ2EPsq
ytF/qiL4ljnd9L6lUXHjFD79jPEDdEInPjEQY9e5irCCY9mm8ezLWGl4GH2HtwFtQ18HkakbQ50e
qoD4HDANvFTm+nVS3kx1lVRLZDZP/ki9/2deBPHnotO+Xl46p4NApFnYLTSraiA6V++TrLOdYHY1
+TQMKL+kMtJ+xAX+gJdHOV2gjMJVQJYhe8mEeserZkCsN1KroGzUiezabPQKR08l5uBusDuIUG/Z
f/xFWj6T4D4g5YFQtNYj2vNUYkIyodlR5CtN1NI7xJPGxrl3bvY4fZY7lw5j3Fh9kSidi06rMnY7
TVs+DX54biR5ur88e2dHIUiGU0ReSlVWQfuM9dEwxs3kZwoBTN4k5m2XhOPGcjvzjmB544ELZYfM
jLX8+Zvllnbo83ILa1C6dtTrsqwXX4+g/qjrERBohGUbc3e6k9CkkZ0mzQg6HTnz8Xhj2iU5VZzO
z+1Yog1Gkhxaw7LCwoBj3PpGnns4NHB0PcuIi+HmHQ/WZC05aORIuM+3kZ9E2IvINPZA1mD1FBur
/cz74nLFdWI5rZYP1PFgCk44Zj3ZrV+L2uHihIt8G9Xd1eVVcWb+lr1EA7K6QN/k1fzhDUCekv4C
iAnhrxw9CBGP9pXGnC24/fmBqEdwSSVLu17kEt1CwC21zsedrfhY0xLpsfDnu2DuNg6jcyMBUdSQ
f6sw7tfsCMnO+9gO5M6XUUjea6Wh7eCmVI9jNWob72ilNl+i6SXB/f/HUo9f0qxHamhb3L3rygrv
elFlwtNoR4RfWyjBg5Ya2IAOBa4Yfu+IuSCWqka8gwqL6I9q61KwBV2OloauutmjItzS2af0Nh6f
IEGKp4Empl/CgB6CJjSfLD+fscPzLy+C15zLcUwMrMJcugHUBWK0xg1JIkqiXip738DAaxdFWvMO
/+T2eSpajGccPNIsugtpDtVn6U5t4uCK4m/1F0txmcyFYE8KzVoFPd00YFWkit4vdaU+hCrBbiWb
HQJcPKkvP/CZjbwEe4Q7oAuIr1arfgLrSmcjTMianuh31Ogx7p1CqboTak6ZOtJqc+OcOjsidQWD
e+tCpVwtFKNgJfVp29OG1IzXsUb3MyR6qsz49yrvgHBE95cf8czxodMATJGHSInq3fr4mEE56uo0
+ECHS992phKpgZlsrJwzjwVigTKS/fr9X8Ph20wPkM/oWE0mlewnA5qrOk0EMu1YfJCALGyMd26l
cuDDEiDHajGbq2xeDmnAVMt29EMagukHrqleh2qx75OkfJrqTHpBfZNIPvnb4SEWjvPd7oh/Nva9
cu65KUQCrSNEJ4RbZv/NZ06Gut8IQRPvpEOhQWEWdXejnkUftMLubyfaH73SLE0XnojsDdKMUkJS
xbt2MUoOFQurUD3M34XFiNiSb8meC3u3cYc4cwwu9SdIgQRNQM7Wa5z7ipyW0oD6ZEKCUJjSeOXk
g3IPiGP48eeLjcXN7nVglUFaPJ4OZwgxusvzEaKACHYRuj23Ho1w/xejsG/pkLFliBqrJT1Ijj2r
NKWTOa6Cq6xJypsK3sDGElv+ltVZyEFoLuAcaueWs5q3eEatWWnO4DfTVNxnMm7qHjV6ruOJNYwH
U/T5x3pEm+dRTXE2khOnFyNyE0TpxBdwWdCaH0/kGBv6mJVMJFmK+Xqq4vwuCwU90nMQHIZMbdBm
Vfr3y/N6dqVYVE7RLWEssSYW1Vgk9DQwjj7WYl9EZ6se0nRkusBHdpdHWrbFydy+GWn1eA0pykQu
GanoCyy/pyR7F83ZsJHKOP88EPKpO4MRW3/NclUvSPYKnscA2SbCjnb2GHsX17Iy+fkvnsgG0kej
KnKL9S6j16+rpYHzKB1SZT+VdJSIRq42nujcvC15Tws+Gun2deBZWyNnvdGMvj4M3Q7GS4e4atyy
Vzh3qL0dZbW/UkVuakUD6pJzBXvsSgMcb6CZbjU5tMaGCo3elyfvzI2cPNiSZ2XhwUxcly4GRZ9k
TE0HlgLebSFQvMTFf2+4oQfG/jLQ4nIzarZ4HtGBfcKlUboL2i6+1fPJNje2/fnfAruVuJ7sHKzv
463Xgw51JL0Z/ElVMs7sEY2rHH0ZFUscIrP43WuxX3RxeBO3oHTMMQ5x24s3woSzL5qMD8wnAuXT
DsAuiORxxmlNYNB0BZejdUscvTYuaSc+GgQbS3FKwY4E+DIalONntSoQslbJlOOM/IouTB9SYs/3
fCsb26cHvb2Jm9DaJQhcv0s2Br6BYtnPKnm5F9qalK04+tyOfft7Vl91vUqtAX+5wbcDXDs6wQRQ
lMBjUQX/cnnNnZthfWFDkWcHd7dOVaS0jIOd4zUrk4a7aKBPfk7L+cZBd+4jwkdhSSxyW8QZ/XiC
RTfg3TlEg58Qc3duPOeQ3aCFa+qDLqd5wW0gq+5kCESaqwUo8/5iHVGsAc3JXZXb3WorU3gNrTk0
BnSrDmSJPhEeTdLi4+W5PPfaOGLlJY2H5YPtrJ4ytavCCGi+oe9duSZ1g/FtqKX2ParuvN+Y0rOD
IYPjuq8Zi9Ha8WB9n4T0KPBIM4m7PXagsldGlnpNP/awMXtn9wcUShIlMv+nr8tMah2lXWuTjBHa
FL1kqhHGvjV30hMYOTL09JJ+H8isYXuZOjTbhj2ineu5VaQvg9rAEmq6kGbqy5N9LjRggSwaB9Cm
aOSOn79G2zqmvTyQWZG1K2xlJ1rZW+t+tu38yiwN1MJ6bjxdHvTcJ2EJckEH6lxd1rXNMOxiNUUi
jY9zFu/iqLnvpDLxOtP4qgB1uzzYua0JMwJhGjEeBarVCayWnTnKE3ufErZ6o9U2bIvE6Dbm8dwj
LWzYJQe2xFqrrTkV0QBxhCtLUUbtl5y2YDqGcQky0frfjIrc/81TaRAhKWtY6P2Wdf3mqtADQbLA
+A2+Npq7kC5CMKy9eLw8dWe/XpYJho/CiUWOdLU6Yn3KuGpQIgntNHx0aLfx8orm3kQB6ajijo70
fW5uCkm03+hHdHZJoEGclAflb6YXXQd2iXSZMb/Hj0vJsqctix+ihVJIUlZEN3UlKdEuNzFtdGmA
TD9dfvazy4ayJoAK5IyKsfp41JAVegiK4yKddnwDz2xf6uNkf3mUc8cPT4S2EE04FmyrT2YcCdUe
YmX0gyBX3mvN6NxQnGqvZfoMN46f5V2to2T60XQOO/JlaG+PpzATuikB05t8/GBgEdLh/Smw2uJq
FKG0y1kF16EUD8+FGmh/MZXkn+UlR0wMoq92YCVbDVlqiQhQG+PPcVlpXp4X+sbN9NwLI8FDco67
IsTs1Q6cs8SM+0zjdG1wyqMnMcclUAVPvTGP58dBGI29FK/NWS3FioimMKtp9GfAHztncKaDOVW1
f3lhbI2y2t/YgJr0NDGKbC7MEznPdsrsiL+4GFIs5gKAcopXs3ozdci6FzoJBwMu4Ttgp5D9hk4h
2S07wqTTI5f8QM6GDW3R2XwLdjRY/xEyIblYrUXgAWErK9wJaAmWB5CitXUftFPziU+AeRX0Y38N
LqM+zGXSfxiciBvzXG85Wy6DrDeEQ1RJKovkGTmt4w2hz0pTKiN7LxuAjWSK0x96evdfoFrFh2ku
9J+yOmtfCyBAmKM3kGjCpDXuwyyZ/yJ6fPtLVsdsguV6RfMEFzGz6m6VAgh24ogtH5YzSwrRPl9A
cjdUU9bRG/7Xegh6lxvRDBnYhe00Q0XMKmXj7Z4Zh2sGFx5iKq4864J7lStqlTet4mOblN+NSdkf
BAW1jTlbosDV26O4jkvJIiukELn8ijcfQDqA6yKMMsUHIaQ+dKkV7R1VGb1ULVSvo0vqZk7G2qOh
c/LmtKq2AMNnAqej8VcbtJCLWhj0+/i6LQk+Deb0A5Pr4iDQZV1lE9xJ+G91eLh8LJz5XiBPItFL
V8Ei1VqNKiIRpVEYKr6jdPJ9zt11ZxVierQG6fdfjEQekiifohsL5nh+bUeZw8yekWI19nRb6x1E
vrSWHmWt3foynVkwKJSw21pq6LS1rYaKh6QagthWSHvSeTpa5uCpdMb5lx9oOcvWC4bLNsIWkxQY
ibjVAwkjEAKDHT+sLRRkjtlEX5zJMKZDDznMuQuLgr7Ly2Oe0UURor0ZdHWXMdMmMlva1PxA1OK3
nGPQ1+tqu5tjJ+i9EuDaQeuGfKdLVkN/hj0qBycw9c9qLN3iurorY7v2Qj1sflz+YWenHBrQIiJd
zr/V7xqKfk5KkuH+qDFulmbhDt/5YmPKIVGcTDpXCmQ/3BdRJXBlPZ502eoGB/JOh+5ltoYra5rr
51lTXV2Zv+Ii4KWZLdKD0dMXCEWxjp5KqypTv1EiB8l1FxTvQ4nCFaCSQJOuxKy0xlMXCyn8wBFU
gNaZw4Gbfa+DLqhDW76pcyeC6GiDwLsONTWp6EwXVuibYRhD1EprB+x1Bds3FwHt2q00GbdINOBT
AfueSL60jRre5VEEuZHfMI04DU8wjmCHTyl9wcjXfFC8NBPFYkStIyekPXxFDRsERbDG3FHYjbNT
hizGKLTQM3uHtVF4N0G8+DSAByADWuDM6I527dAPjdtXCIxIBO1NOkwAOGP6WQqKRfg78reULRDs
wSK3KXcpTKOpC3LVr520/CpwNlKvCkOLi32jkAL1oioxrF0jCjwadAnfKJquQaV6uGSHPA00dGvf
D4l1yCLU8zdqVduDr4ealuwERNjuttPq3vGobYFnpHG38mQs32ls7aQUR1sSDZj22PCZvNnE2dZT
JUmvPy+NP8ohSWqmasEl+Sntqw+qMYAmVrIRwwvumFK9j7p4mFz+t9boxrEaf1HJEtGTpfX1u7KW
IE4aDd4RqiVuoKHOcNeVuCo9IAfaY0HOKaW7YKqlG6knNnOdppuv8GY3FGiAkzO56A9sUuqhlvS3
8MFDy437psHQLNbhR9spxYOwpZJ/yDozTbw8CKy7xLQEUxWA3jg08Sh/UcOcVtLWSLX3cThFeBZE
fGfAn0cJ0OFWbSBJjVFW39V0dqn7nKYKyCtaV986WoC6EUOrGVs9YL2ypwS9VV9Bway6D6pVSJ8B
avfPYkrx8LIGWtdvbdCP3yeW8ItpF8MH4FzVrZ0DEyefSCM5tyrZ3Kd9MjzR+ezg+UWP5o1V2vTX
oHBSWk8JS/rSESHnY8yaD+338OQd6WqInXD82tl2a8BEVbXZHVowf/wzyxM/60HgjQX0R1eSteTQ
S0L6Xcbkyuj/pFtoD2WGJSzDKvrIkZk5u7mY8y9GXmSSW4RkuTzSudG3JKnsa8wF819lI+L7QRn7
5EMQWvqXNMa3y81QhalwjyJ4brjqBYLFk6OTzp0W9ukQNllznVu0r7qZMcVfih5jWyQqgMXvR8Db
qY+LZA3Xx4nFT8OKFs+ArAC+GcDj+tbG0VBd1a2dpzu8OYwvkZQN/UFRzUD1qN9pH1JI0QYVZuzA
IjRM0q7NHPASkT6xS+GH5t3COKvknSWsLGQxz86HNMwk25UCfghEZmgCGS8tc+nuV34KrlU4Y2n9
91DgG+CpgxHT2mun+he6stmbtlXNAE2jJAYOjvhH7FCqKfa1A9wbuLhjE9bRiGxCbmzm+F5lc2MA
ipNY5/UBjR4e7nGF5CpJVlw7eqzrbgzmUdkJ0QFEESYEYHrMawckVZhkzUMnQWLxxyjudL+WIWL4
g812f2eqEtTTeBYOZmwSjEJ+fw/NuW60SPhck4pn6GsNvmJ9XiaHyRHsTlWO4DGrTR+kV+z0Dqy4
Cs+W1nNIUsgOghZZHSjZh3G0jUcpGmp1X2cAVVEXmIOyeL8Bqci7pqaXGAX05IIqsem/EIr0oBhl
OhxGU+CNV9TgnW/yvimUBFLA4KC47gxgLakrjRJ84u+IFItRepClYQbG2+JfKWWfyjGFHcvzB9Bt
vP8DWyWCLWXqPry9AjqO4zwaMCSfDFVI5EFrp9mZsUmDeZ2BolMwN1ItqfZEbamfpkhJ+GOnEZ+s
oKhYUVkpbdosLPfNt/GGjciGQh/qK3KZKJeWP38ToIZIS/tihHqamOEj04WdjBJM0DzkzMcjnPCw
gF2oBelPPlMplF0JW3Lk0K6jc9hUXfPp9ZP/P13T/2RvvIl+/Jf25R+/ijZup8V77P/+8+uv/Fdx
1CO9/O//0yOt0wlNNQ+x5JLlehWu/7tHWlf+RX2bqAXhCjIE6ib/3SO9REv/6YlW1H8RIPN2UR/h
/4YA4w9aov/t+/t2zSBPWfptXoNursUnuQV6THF2ATxbYlovHbQkEtX9nOpR7Fdh64TQ5rIxXxjC
dSPFd2SQc+NAInD+YM0cYtemNeGRgUZUqg8qwCdqBMnc0jmi5sR6Vl7kXye1p/RcExF84UtkfbVL
KB+eFKTlF1ujtdXtBloyINjVpQS8quMTY38DG1cSEwTC1oknCKOLOsQ9dpr4S0BY9J8UMyzTfZjV
kYY5RCMS6XeadXouPL2PFLp3ZM6plBNcAl19Q0CF3MeVQ0WyvUEj4rsDOdRp+7oportW7qThXTYs
wKs5k9Vhb2UT+HpDm+3m3pBjU7/m4xxphTvNwpgIF+q0BPcnUzizI3hAsNet2I52eAykmSusxaBg
ohshAhg30IZ2F3VtG3BQoSdBHzl0xgvBoC0/BU5sIK1IAU1qPVSiWCqi2wTGQf65gKbXf5vGZhSf
RDqMileJMZ8K4sMgXwIF3L59x0GkCmV3wqLh/ZzVavTgzIHzbUTFUF0HY9lH70aacvEHGiiBJMLX
DGkKDDo/ELioHiF4QG9xaM/gkQ+ID+vGD8Jq4fFqKkdI55cDR7qUuQm0rfyR71ICipBPolXiEu+q
M82q/W85JqyNdg7gGZXgtKii6JOEG6pJRgVHZqf3Qy1HLOb2Rjtq7R2+cCn/qeRsTn+ofdaPV0aV
FCphb9vq+VVi2iL+XXfYH4GaB98CH0ZEniEBWwvkqn1Bh5R4RgQC3HeKNpBcGfz7bZ3hNHtNCCvy
dxb58dRNCst4plNDaFfoAMzqphhyJbxqInUKvHLW+f7DM34YwKT5LXish6rrgKiaURlHbjOYyoOG
08Z1Cz9tV9uY1KvV4Dy3cl59T8zkgyoq64scJhJU3lTTHwC/5T9U4qLa07UO6xFV7sSzVsfIiMZE
z54reZQf65C2jKKvnK9ofkKo8kRrvlEpxPi14ZSELV2xH2LpUav6mWtGmd0C9DRbV5+M9ttgjNVD
FsHBUXWRjJ4a0dzoLiVdH5yttrcH4GqtNORePqjxbVrI0r6BbKOB0Lzm4oGGpgEcao+a7LKbfyPG
L3dtrxp+M8tPfdY2O7tTzTvYOPwVuio+hnbxsX8NlTN9/F1WibidplLdlUWge2yOdKcn3BYem7wp
S88ZjQRzX7UGQxWkSW7usiKV4ZGVmRZ5KZ716U1txJZzG8cYevm2GFp7D/moSd9nsgJ7WDORrj+z
DpLh59I05nh5MwTy+77Psxo1RCiZX8OkgVWSTHBJvK7EDdzrozko/GKGCfB+HoNm9iSoPNYHR2ot
yO0taRu3nNPod0pwhlNNYFYfe7N37scxFt9tXF+sxefViqCytWrL3xSXnxwJ+eohUbkDeLnASPbZ
cfIFby/3Cq4raTtXfjnpiUprSxu1Xpng2+XB+1efB6UXNPApWi24UVX6xC6HybqPgF4VL3kTpeIG
D4YyuZKqOVTAaVlBvs9nOi5LdwTX1H/RzNoeD1BPwMVqXZhEd3W1FAyDUTQzENagNrNf1lCoyb1e
1VW1b7VSCPlqxrV+fgR020qeU9dqdisK7GcLv6GbAZeNvie4f/OFu//3J+MteGJ9v0fQsfiv0WJG
bx09qqtkR4RMmgJRFwC3baXIKywEMvRmifYP8wiv49B1QLqdYhQtvsdBjkHQP1taH7gzTgrfq2iY
visi2urFXOfallEI4Ra3ZXLVgA2OR8EXrs9M7sju2DvaFY0d8d4ps+JjY2JHUldp824K2BSXp/Ak
Sb2Mil6KZq5Xr7N1jiQbCsfmDS2+y6QUW2nUKgpNIaBea0522EvFB3IrEkTY2ql3MmWNzMVTwfp8
+XesUyjLzyATQ4qeUjgKktUUY7VsJVqDKXNYhF9shC13fGoBJNqTuL480umiIc+3KMVollLIkK2S
NTbnZlwqM+SgsHCejDlQ9nMzbZXyTp+HrLCKlRaaXERH6zxcYeVJPzcYZ5sO+6Fx1MaPwiK4m9qx
+uNdgPCY3n20naTXEd+t1s1kcDM0C3BxJHtugSL9jAZ1Sz945nloL1uAOagiFo3f8SCZachtZCeO
W0sBwQ++ioHXBrQ1qmnWTn/+ROZSYmZnm3QmryUECenEPkT1tGhUnyVI1f4MTWtjHZx7IuJQ8sys
AYp2qycCsKdJsY6/0awlJWDErmvT27QH+uQWJU2MG1nCM8sOQqyzSNAWKdpaWW+CQFgMjx03NZtu
r4KO3yFTzHaXF/c6/QtcAT2YSQeajqWstm7psCjU0R+mOy42p7Hb9FF6a3ZsbiH13U1ZyD//eDiu
BWhXHUSyqIJWe8lqbS2uIHK6WSLFX8Za126lzFFvAceW77Vp0v+wkscVk3YOTaZ/ntOY8sDxKgzn
AVBbM1kuyT7TzdrwhcRv5Zq98n4yReGqfb4x4ukqYUS6G/ngc8yhQ1iNGIda3BeMCP8AOqpF/o9P
BLZEcrqFmjk9/xlqOTQ0CuWUCZYV9OYqbegFJgnJaLlE3+Me6OCwNw21e7JsgYGHksSfrGYgy3X5
FZ57QBY/u2CRYqNVOR5VmBkWU0ZnudSB+oNUxc1OrdJ631RZc7g81OkWgLHA6c4/ycbzIo+HskIO
QILewFV60rCxZC1xZtNfXR5lvQWWLwlKn8XHh5jqBLlVtHaTjlbOms/66HsKgI8uiLzYtVOGMbAh
Bfu/GA/bKJkaCB/w9TmSBGFGBx+0TgdAH6xNMv0dkpLnnmOlc3UrzDem8XSdEBsAPEMlwodbebUC
frNO4m6WFs2GDWRvcUzBfERx1chKn3R1HG6E4wypN5kY/WyslLPjcqrIy3PSgr06MNuxV8TUpXwC
hlx/yqpJ8YrMKR8KYbQ/JsQ/j1JJyv/y7J6uGSyX4W0pdIwtwtLV8tRjZ7KkBuZqGyMex3Ze1r6r
pG79y8Oc7gIVfRi1etIRFIxeEeZv5jQj9oLtojquKUXaNZ08PzmDygPOUMHGA50diVeydApBYVi3
0PeJLKZaID7A96T5ynVaVK4+N/SOYSS3Jdg83QvExiRCFDYCEc+JJN4MRYe5FoMBfVQXBJ3UWD+G
UGsOpDA2eoRPXxVlcDTw4NBRap30ICVWKYJZKsi40urugS0tfckonY35OwEAaIvhLSclT4TAh/z0
8SkSRRXOjAUWylMwD4HfmYODA/ikdpOP50DheP1kM6cw86NnqbfBsNdyAwxOk+B77ye2h7GANqCs
dmEhb7WDnZ2EJaSgUWmBfqx+ncFNM2g0nhq2Zu2ZQSfvJzPYosicbkUDw1pkOcRGrEtzdZLaVJJh
T8Imj5pUusOFqbwPZWpHit1Uj5PV1s8x+dqNbv/TR6OvC6IHSi50zzzf8cQPkhV0AB9st2FaD5Ex
5X7jZNHG6bbc2d4mB2nqlhlERqcKesheNwXoXH3bZOhMVygzBl9xlpKEitW8rjEoUw3pfQS7WL8z
aLU0F0OV9Nflk+Bky9AOi4SSWA1B3CLcOX5K7EvivDUrxq9ycdeFM2kLXSjj1VhM8FvnNt5q7Fj+
xtUTI6ZU4FASRKPEW52rnRNUccQx79ZWpBd4BJUBhUlAsvr1rCSYo15+wJPXSDXc5OJDz8CrlFM9
fkC10lpkkKbhKu2g+k6A4oeukj/+SC2jcKISxEP3QZJ6PEomht6mFxDf8DTFjLEolYOR6o2nlKri
aWle/awDo986G5Z1fzyVnAc0HlEUAW5HjHg8Kj43AVVy/JxTJ6QIo4zPsal8xj0U96Hmycj773oQ
4YLQP0WL5erliT3RkYINXcJukkOEqABpVhukbWeskKfMcEfJEDtJl+frKEw6L52N8d6sSaNZdZs8
1Lh3HKRGba46D38H/efln7F6v8SP6I2Xn0FEByhyLYDCQaCgfjfnwLULrEFb+Enkwv9QzfI6igke
dbnfqsitVs+apeE0V7GTe8ZYTxglR6Dd5lTZmNLVOQeqgFsFbxIupWIim1mdc3GhIthWB+E5c++E
+yIwnReY93bmwawWnQzCOSnsvdk39pZwbrUrl6Hp3VqiHSLxhVt3vJQMNazsaEaqoEHf+8hHA8Jy
qWF4uZcgDrR/dhllND5ryLcxnKdH/qQn0iQ7RkOj2XptSAUC2joIbQr4Xe6a1mBvdZ6+rsQ3+4Th
kKogVqVdA2EZGYrjhxuxMRWxUvUe7QkSAhGlh/TsmqKxhkMvJ2OLsQhFPxQqgFSeEGKo6s4sSMof
TCeT6ve6cChh02iHMeKLkGlw8fW+afE/VkPlCf+pPBKuXWFR+pAR7/TXhlUNxk2SKtjRQ+ODROu2
RMrlc5DIevLyugP+pwb4T3o33hwGJzXAp/iXEC//+PnrH8XLz/jXP/5X2C3/xf9+WxZ8/Sv+XRbU
DMp6QJD5EiwAvNery7/Lgpr+LygDHB5oFwg0kKP+d1lQU/7FxQMQgUpdf8nOcMb+p0zIH5F9sMEG
kOFgdenWn9QJrdct9maVqkQA/CZujHwXWa5rrGfWDxT/DSTiMEuvk/iuFtr7sCq/l5U6u5GacR7E
94QBn7rAviEveUObybsqcTM9vaUXz3RnWf5qVYrlSXhSR9r4K6RUMeXhHc7Msjn7pR3slfiladVv
1OQnT48xve6mrPIo8AvSgs1dYWAbB6bAU/X6RdUPqnqVPDrJhyY9CKQIOv4X+CXszNIrbxyMQ5uD
Yd/U9v2HltIJftgqOn5cS3BvOtT6LtdQhOyC1lOxykKx0O6nxHUbazclFCyuZckdq52s+1UHS/8h
7vy4/Bgkt2i66tIzApwIXDslF3FQ0/cCMrx+nT1mj4mP3AVNyu/6kyZ/rN8ZspuHHv8EoeBm8122
z/bGFynwp9rNv9nToXokV4IU4UlSPGDNdeg18a9I+Vg8Ctt9qrP3pfSZMgOyjxnTPy90JQ2/crA+
1bs6OcjCpsDmNdJ4CMLYq+LBjfLZv84wNMFB0+weSglV277urFs0E1mRebQbu8oBbCX+72Pkdc/T
D+mb9G36Ib/+u/z678s/o5f297//Gb2oP9rf6o//+lf/O3mhCnzQf/S/9R8GB5E7SCqH1vS+x7Ji
2juHOr1TceEGZe+iWnD/H3vntSM5smXZXxn0Oy+ojGKAfhjS6drDPURGZOYLESKTWhuF8W/mW+bH
ZnndFrfutEDP2wADFBKVVSHcnaTZsXP2Xtsa8Ycdy7b6WT7kw1an1Wc2PzoTQDRs4cD8Xr7bFulF
RM+8YPV/WvRDQciGuQuMsDlAeV+qzZzs/B6n2xUSoyG2c0pCCXTGa9+Fy3pF5IIpjZ/lGjv+HJkk
Nlev37sMU1amc0EFhYvgpm2qRVhzfiyhN6E6LwMLte6x47vvqt3nJSRbafQD/+cU2tegj/g6772x
o5rUhJ+7qt/nLQO+6z1aM1WRpe+SMXTd0Fm2VrlRN94nkeodOkO5ISZ5DuwXdUs/Yn3rD7cqO7n1
cUFDd4oB5O7T8Z68cIe8PiXaZzJcK+dsHspxm+z49iZ9XZanxfop6uPN0be59p1bNbFZ2eETGonc
QH4I2SFCTzVb4F9g2MDFuNpmnA5FgdUpzOxTL/rAWm4pKfXTTl9Dz910WlTzhhuxdYk6vKB+CTWv
CMI22Yn4YsWX9lzC7djax0aevcefgjasj+yY0OtrL49pGiUND3WozJdBuw1kO1b3Fn6/yfUbk7/5
d/qSPVw2241XHr3f227ZNNrD/H7RCFEJaLr6YW2HKwk+6WM7bEifGB6AdQyMHyPfOvdIDl6065RG
/ERTRSKJBlKByF+S8bE0z0X1O87ekDYFhULFeiYlSL6j44kG5uBkre5MwSleE4EA/Ab7nCDjOuwz
HeObtvdTYpby0Mg+Elg7BE73+bmQ5zoZg7Y4+5xVYyalvDZfRu1Nf6dyzVAIvvpZ0D1V3e8CgVGi
wqpcIpca5GmlTEhbEC1r0HosMFfTPuaDvq+/suZkUt6GcgrrDBWj9ENUpfzd+7oiW+ClcUXzYDkY
m9JiyhMa7s8iVmHq/vJn7Y1AtlLsy/agrNMdW1K2pPe+pMab7Qne6a7WtwVp0vqrXkYtpIYH793M
6TKnAzTJ0FyPc3my7gHsXsSpPKi3Y3nT1QsTf7vdTsl5vLhvM+uhETSP1aNPcLYeKBt53v1f6ut4
GS5//Gf+21//j87ySqh4Haz3BW1s/ukfkqyGX80FUMwwH1gY19P6pmaGEoSi6/cZ3QbyzxJ4t85+
EHFoqA9uexzI2vIxlBWT6AehSu6kN02P4IxnI89UB29CRwOHiKPUPwjr3FD1ub0WJskhaTWOgHVA
WsyA4s8XbjAz6fbUEUdF2h568a2K4jmavU1BpzhfiYcSsfN9INmFiT4jXz7Vmm4Z4U6wAQRi3vrD
C2J+84YM4dU3Q28kY7H3dw2pHGPADNtvv5ezsyUHD22k2xJCFPjvzjn/GOewK4jy6i5p8+Akrw17
YsygrN5TJrouErXt+tAqcDOhWMPF/F5DFJccB5JJY4a7RMR6hhUqBc9cI1WYN+kSII+qQuveaUtF
ZBfz0GbyzRZL1GJ286XYopWN8ibeQnf4nYgyJM0mMOmg5ATC+DgcC/NbbBQf7OY/8pLpw0I4jI1O
BZXPhjL9VoHCiUcn1G0VrOuj3jCBTyay1qzAG41wtI0DeZUE27an0tEh6XgbS4OX2vTRPP+ek7M3
vBXavHMcwGiZnmIcuWkWWMfUsLOAQfbGVtljJmo70jw/WrKVDj2O9MAYppPpX6vl2UiIu/HciDAe
RJ8dnEyXeUFLXuQ8rVuNpq22/BTG9FDkxnkR5ZVc9teqdL7M2j4n9jWt/y+q1P/XkjuwSNzF7f9+
dsf/KO/BHV+/yv+2a8r/9T//JEj7p2/+l9qTaeV94g34hOPHP9Wd4i+0JmgvW3QN6ML+bd1p/YUp
jEOZSu+PqZ3Hufef604iO+CYUchC4hL/lZqTw+OfOwjUnCxmFvjIP8Iq7bse7m+HMFnbaUD6fT3s
YpLTusqxifDCAQ5E9DB55TY34Su6xhsRCbfeRqCXjJFq3Au9Vztq5HASlbOv8KSTkXDVNOfYTPYD
NKWTNxevMFMf9HT9Ni0O2b+deyS8djf1REIXE0+w+aH05Njb+lNjY13SCr8OsSV/Vcy6KtBwgWX8
drwkM4KhmndlWba7Js8/3KJwfqG6Hu7KKNP4ttT+uBOiQzDK2e44ea4M59ywDkvKVEQvnfFVFmB9
LLNcfuoqNrFHVG2oIVN7TNFqF8N7UrTNFXYKhUXrfLZ6tmzSXGBd6YfqmPjztK3RKl9RwKZ7Ox9Q
BLR0he8DOe+A4KuEWt07T4sqCPIRzSey5ruMG7OUZur2g8xHsUWYU8PrxaUCR7aLp6CoPbHXa/et
q1gF1eh72Iq1OWwRDoVK9KhR9PaGmv5g5QtPbSXHsHQ09sKeNK5eH40fooyjvuGLOMcei2pIHv2q
PciOUJCKZZUJQhg3xc6fKgr28ZRXTYhU6HDXWLvFaZiLk5fXB8/qw756HaQ8NB5BsnrNkb8JPLE+
ZAQ8t4piK4/TV5VMfEHzkNpsN34vOXi0w4dI3G1tjjeu/Y+lXaO5TULD+476b7v6xDrb9WEtdwO1
kOY+u5Uf0jGHcU6GCW/KRsdDBN3ZSDUATct4I92t/tESn07NSFDUEBgI5T4HEqI3uaBENWxieg2z
Ll6tu3yorOMHiAyHfi37LVnPPxcQbN9i1T4PidL3S5znV6BdltYcRZz/sqfTkOZbnratmyPx0My1
QBYhnic0Q9zBn30xlDdqG7EfxuyYQ28sYl5i1U0apkbmTNaktoUBn4F86y9uBC1c3cXY8LKKranH
7akqy2sZu0jjTI49QyfOS29WB8tWqLh0e71nbjF7lMnVXleiUIu0poCfv9PfdsP/3xaQ6vD1j/9w
Xwv//TV527/Xnxm701/lwv/8DX9dh/2/3FXjtAvpAaAb8O9ohL+uxRrdAaaMdPwZUt1pz/ewmxrO
fvqP/yCMv9zlwjQ6Bd5ZC+b0vyzGKIpBM3P+Z8BAI9KFBfNfEAv/uRtPBwEnNxAO1FDAZWz8zn9e
jlmm4j5uax1xZLcU+8XI11e7EP6RUIDhTBKOrv/1Lvlc/nvyq/k3NGX/x28EyEZrA54oFms+mr/r
++mV1sqh4YBU1n0dkqjncpabZwNiBgGa7VaY2fr4N5fj3/iVf+ef433R5GSSQ8fkLgAjMurP77JB
mdjEekHh56xVz+hKsVAPPK1WsJqrGy5J60ZMgwHFl1mZfEfkSW2jEvv3YvXlx9yaUxPicFreMJ3M
3vY/fnl/bsLeX909Ch1GHfIAC6Pb322JFmiJWCYW8b+NwloCsx8McLwOzpURKaYxIFTephaN+k+B
dff3/a8NIH7znTKDb48OM2ofpt1//lyy0SGaptcaQvLYysKGyfQuKS2Ohm2TjvqBoDzsSJlj9ley
W3vj1GWj34WlPdDY6JMOAA4mmax8ggggtf+kN238uUP8x6vD8gfC2uYh4em4lxJ/MzO2F7upZgfD
Ths3i8nRwXAoCYYlaPqCY1HfVZm7x3XkobPFFOLsTPbB3w2QVLTXlTb8HIXMHquxLrRLOmSJtlGO
xizzP756yH/uD8m/fowuM1mLQgedDt06Yel/Py1EYA3hQfBh5CIWhyyJ+4h3k5+KotT3rt5/NZi9
2Ur8/jVNZvujq3PE5Xbpymvv1eVZoS/74ciUUtuop+ER0LgV5qoszGD0eii13ZSI7xhYunRzH2Wp
zTAJ8ht6X0nE3lMZIqIv0l2XMC7cLJ4m19us/HJ5tP3M+FiJU7X3rRmPMYXE2NfFbc3Nmq4T8cjW
Y+5XqxlZvcQCSH/Fy83AzNKGvVQm/TJhaTfW/JY6c4Zq1a3rPIgTJk0byeKWiGCSjiuf3R6pMxdq
8T5cbcSb0medhpmxpAU3KUxfOzlxqAljqbmCxgPt6lDk3HPaKpv+0I/tYF7VVMfqsELupYxqpMZZ
jRDNPHRczGVRLeflnZQjhxNd7fMwOPfDyVllYp0Day1wcDk6P3FtlS6DSZ9sDv5tZT72g0o2pSzE
fWQzZBd7de3+Qmg5MZCmvvCntpT0EYlvTOYQWSRdQB1Ob7qRzRp3u85fZILK2ETEDb6VqFkFUfAj
r0hOJbLgQ+Y4qcJEVNRLZYtRSsxJd2zjhG1frnVavkwDhauHuAjzHM4udR0Zz+aB0XTlK0RfsFZ+
4ntfpcLdisoQRXVljMsSVv7qfugUhSXj7twDyGmXTLpsyVK9xsR0apOkqim1lOmm7g2sai3Gvk8P
f3fBGc6PL8jW7S1kCTxTVTJZnN9E7W1gu66I5Gc5RYtKxgPoVMylxKcDhJRLjRUgH9PH1bM8eh7z
rAUqY2C7coakNDaI4fRN2R8Rfc+E/eTCX15Ge6K321swnbZV6hmcPevuJhJIsUi7ZE0vwLOmfWyl
znMr2mY5CKbcnHCrZH7E/ZapgKSYwgiMHvdEVJMpeehE2+6wvRlHq/Teq0qrFvQjTfG+SjwEn60D
D33Qi/xL5ZTjgeYUrFa9pQBqiLHuoqyqx5NandPcyvULr6QedKMcdlZmTp+iMfOL3uf6C/mg1Roi
OaAdOK2L3MuZRriMRXVInHF4E8yjNsDX8fFlRrVpFppm6SCbrZAT718tpuLCe0mUDGlH5jGs2q1f
pNg5aoiJOc0ZaWyXSmLWGrycpXwejM8VhDLpsllsvkFqANNpFPVM/w4a1r4XYhxxY1jeFpnLL6KI
8xctt/3fndYJFUq+38f9V1YvTYvkJkC7mh2NfiFipaAVaNdWGxEi0T7n+HfLoJN1/lY0erHJem9K
IlxkLisNl9uk2C6A6upEBgfVgBCarVitR1eN4tlec/GRkQZ67RdC550OCVYy1u6hy2RzbrCfaAiV
RXNqhcnCAk3bwosui1xunbwW/RbnDnqQztB+YfftL4AC12g02nYJ6yZOj7OtUtoTzVj8bnAyEoVn
4aglOpwWbjFrxQ2kjOfvFrfBxJD165NetFlo5B7h9MmQhySba+lFSW30T2WnFbTiSoMmsVyccDD1
PmrnbKAtqbN56fp6LXzNZWOTcv7eWi43a+wk1gUfoLsdxi65ebWR7UgRpnUDQnuIcLWYj0Wyyg2f
jLV3B88ObcCDr53fNrReVEYDMW00+oq9ORlBRoTzduxyb5+nxBiH42xnRzV2aqd3pZDnJintg1Xr
apenjdlizJ2GMC3r8ZnNv/zAl2hdCGCatrh84vhRGivdcETz9E671aRTqVt+v9fWcXxUlkN/V89i
5yQmn4jziRztaFLLetNIfA+EPuMb90CuhAlB5yF38frTSgZ7RHprOxyU3PsGlDS291iMTaU9Vtzp
7SGb/dXfsydr8WHiUaA/P2B8JXxh4Nku7IfBNYvQx6oZTSbUqNxJ6UsyRt1ogxiOUPxvkzcfwDO8
NLFHW3dSajtrknGKuetc47Mq16dW938NRvtkNH7kFJzJk+Tar/PWxs2aadI+iH7orjaWT4yqg4ew
aKSTS7g2cX3ORRp6tiWVnfbaIk4kGDX84NrCfj0bkcGD/C2e/WXbMXre1q2f7ydigzc+WtcD+5y7
0ZIs/xXTQqbNnHQ7bj9aVs4sPya7W04TPx2XGTd31Ht8hEgSu9cm72N9I3Vtn8KOY9DRezivhCXr
7IhxbFQh7uYWYL0xFQG+zDbswT4RTV+M73m3bg0OitnFqQqYhoaW6ls3I0uBnq5ZxMm7JpZxxLTr
ac9tliRbluY0OWQ5KelhaVU0jGMCEb3L7BXCi3xoKC+NznoKlMDgwy2qaF67MX6i+7/ebfjElHP/
Ybr3OcoeKwKgqHSlOE9dvG5dmS1I02zM90R6ijS0snl5IFLdJ9zcH+f+bKmWFuakr23I7D6fNn6H
hjRC8T/tDa8XD53TUbwry24xmjaVk4bYdZQe6HJdn3KMsDy9tHiM0E4r8YMZVUokKySEcO30FZt9
Saj01qWK+sbj2p1zpas5rDUPP38/1c6GQCzMiqw929wiZz2ahqT88jDd3z8jBnk9faqN1SphB12T
5S8ulT3qxbka7FBZlWPuPHLCH10ti8My94vfrZFo37qxzcaoKDNazJBPkgiXWB8WrjuEfkJ3dcE4
8T2l5QojuvFbktNlZjcH4t5jNo1JzbtUb7q9DRt2s0yJv6mzrr82AKjSPRtJefU0H6+8WbVPdi76
o6p073Hif19IGnmbvHw4uoVtXhqrTF4hXyOOS01p/ESwJE5oTfx9EpfG73yw3G/J2A+0WeLxk09W
/JCE3J64cNwxvL2431S9SVcmK0X/5pDRWcD7XK1IafisVd1/LGZDWDwnubCwxnY/mEWvILLC7eWx
pwAoSduc92NSGj/bAnES6Az/aHQgM+BI8DqLmbiTbWFPeJGKpg7XJl243stydKph2o0d4d1z20x0
5NvsLWf+G6yt4x31KumM0G0XruToW2rLvIYR7GIU83lyrFOW5NOxinsniAE/0PaZXfpxYx56LY/b
GI+HGCnIzibXQkQsW/NDY1inWZXN01iKGQB9Yk2HeVmSqNNa7zYLabwUqahPlTS6B+W26qYwPEoO
TLW/LeaGqHHD4XSpLwdNTcVPDqYpVpF5efTZMHae7jFhcuHGX3GBwvNr8znoBM0bNjPRfdWmHZ8r
YzJOfa8N3wDFGvtc2d0R9EBK1kaT3DDMnzCt4ZuN63OrRt3cUP4fE1c71HlffHfiZn4X8dh8G6lz
aCk6j3qR7ajfACSmzbCzNb3D8j+V5x77etjq4PZTZFBbozPGy6pV7kasZs5eVs609CqxLXvGWLmu
cVzsqvbFmjmh00Yrd6pWbQhNL4WLURg7MCBnJkywxRI5PviFW4ezU6Un0yUGQHYe8mZrGa5WUcSH
2WFyAkFGndTQkuc+zdoL1ZaxwaKrnaaZ/PHA53Jz3bs+33RpSmhsb5u06Lpy55Gqfpohd4OgFR8p
Nj9KEEA/sw9nsyqyaVfE1q8OR6K/HQu4zVlsx6dOW3NoImhn61SZV61SzYuRDvWlqnW6t0Cm3GhJ
LQppxbBjhVuy9dxUnlTrOuFCqPm+cDWxabVRnQDgDC/pWvz2Z2/4qmbSxnFjYoe7JyAEbsYYOxvn
eNdCPNiVOqTzUEtrf+PUDZCW6kshCcQbm9Yn21kbFmZJm87qrJ+FxfQuaduEdWcYHtxFMPUraZ+u
upOFKdbbwAEswx3NOX1yci5xVuwGu1gfR0+aL66d5vulm2omOx2Snbbu/MuYDyvWzn5lbN9xH1h9
vtVZdz99isJfbl9CmZ0M9pk4Ng/VEGsX3AzFjgQ775tvx5ycJKlAGEHaMUqn8tVbE9ZcISoIBHUW
Tr7ZvxkNWUxoZY+y8clrmC2HgxW2ACgZnV4xsWXmo/UTmshR6lHWLYRdtI6xnWXyzDVZUHNk1oY4
uWE7+vMrYcl1qAhKPixKvw1wdyILbiInmFpty8rdpSqrIyuT9Lm7llsEiZICkwuvy6sU3ew5Yzkq
OMEY7C0vWZZZGCSb7ACxhA+zrq1P5lIYJcf5yZKtUOwFfvqGA/lWJhnjI9P7BXzUPHK14dixtRz8
LNv5LaPFvpMPqlzmE2sBB7dZq54p1dZ9YcsyTE2TvXTB5D4KWDx1ZXvwgn2XXM2uhNmkNWWg+2zv
CY/3nsZXjGLE/FG5c7pjhGK9Vei0Lp2C/UwcvQNjbh237jyyjhT+x+B7z+bUYuKO7xDb1hhDwyib
rWOqvcYDFNSzbZ1hTuRfdVnOb3Pl8REQiLmQQsgIHzzcrczLqgpnt3Cf6SMzx5UuLGun0ilqRBrv
xbp+z2hFbwfbGjmHiVGhGUmqqJtasCZoiMYDOcALRJRxlHjj5cQl7NYU5qrLgcnuOB0wZ6b40Mv6
I5bNWwl946tTMj/xjdXVHcbUOcTdKC52gmE7SPve/p6MjX10pmZ60ACrvBea0QNnIQA4iGfV7XUh
3u0WrGCIq7u9TEA03kubAQIJsPmxszX70pu1dbMHBqV6w8kCEI/+yFlSHGMPwllbj+2RcOO2ChIt
NQ51Tz6DVnvzBSfC8tikZf/QZT5/reYmGEfNepbVotHYsOefvT0ZH9UsKxK85djvRD0j2yGCTu39
oi6sYKDfdSAzfuAPDgGD1WH1pqz71rqr/gVkFFnC6Kkvizt8Nwtv2fZug5hmSI3yhKl2wJY+trul
5PxDBGvRsSpg7pGAFLFGsastTCoY1ljfXNMCe47xn6Jzlf5bs5ZGFrqVLn5N2jBKKHJd94jbJ3+1
Vn7TJm+n8TF2NXVceuzy6Hf7z7hb/H2Brfh708zNManFl5aV9dFWUAM1x3JfqNify0kg0so5zAaO
tT7OnqW/pQ6lLJL9ca/revpR2F7xq22ZNqWmQ5nVS+aI+nCcqtU/yx6NhpJF++JNnfeou1iZc26a
vZ/r+mbO8YMubY62YZTmrlEM6M0ZVItq040txscRafFnOSxJaFXNfCmm+Qd+O4QOqaFLPWgWrf3w
dXvSd6xIfUhwI3IWDkgw7BhwxftqBM+09KLbzE2hnRInL+T9A8ddoCeXyhjcjVNqNTOcPCc6u15m
KwB5QBuHKtZGBVZyv0sCHkM0l95eql7FT0RTFcV+snypbVdCL3atqRzs084adcacX9qkea4smAmf
qVxsxEV44mvjMancSdHTGeorGdMijmbRzQY6Id04kuDVUZ2Pq+lFPQuLHSVGsaSvyMdRXRhOi37B
bx21jct5/OlTeBXbqe/8Hfx3jbvQXc0TBhX7cSp6mkuequicKdvWfDNImOM5SeCqvMj2FkixdEv/
juq4UqXjnUQ3kd1g9oXy9j4ALnmoV3ot59ZMaKQ1WoxI1ugEjIjeMLRNLj0OWFDCkh07n0JoPvvj
jeW0Lt47OWc0uQsnI6uRm1Z8n1OOQg9pgQv6N/23ou15HZNUHF0JfEtFoJUEhmwtqDooPZy+Na62
U8YIWUZmn9ucquVrMqzqxeRAAK2tHJ8YGC/xybXn8lVWffnK6akrKe0q++faF864yxg6rg86Xvds
l4k2jYSY7YeRp4yTeW6KdNOB9KgixYH1kjSAMQ4VnURF0yIebr0Zx/XRNUfZgZUwUZjYdXWuyxY0
AyCke7nZlEu9qz3wRYE2JY+piN0yYEkocm6tbGlDWE/lb580sX5j3EPHv+GTluUOJxVrOraAsowS
s6VviO5bdtEwz3MMacG2mgdDX2rEa24PMmilLVnskbEwP+hNk6+vV6KUdkPlMz1Zh265TevE4+0k
jj09pZkpzesyDHw5tJYU7RhdvJeYOS4XbNKhbbTzMBNnCplbhmuS2hNpSz0dvHTqKSYkChW+JO7s
bQO2PA/BFSwXJx/cNUwMd3xj3DHvIXCW4slpCBYrYwGZyEIX07Nv8Fg9C2AjF6ryFBgF44fQGpcq
3cAC5N8Hbgg9zKg+3TBPyIcIXazosOa8ItVJSs7poU9AEbDkGwVJOeUisxadkwuXrMlm93G1MhuB
hxdnJFBO+ESCurXmWwLHgU+mJia0clZIiE4u9YFlhVFEwN6yvOSp7VIlr46d4CtVbCCTnS3OYa3n
WG5ik1DbdGnaL4x+RhWOHLh/4NlPb4Nl1V/SLcdXx5zJt5za4WoPeLwQHbolCC3wEJBBqmXeYcgV
+L3QQQ+HtHQW7wBAgXZu2tuI96ZZDOehK40gpay6IQVXIhynunwtB63sUQCKqttAXkA8U8hGfBO6
0pm4+4vLvjym7vsKb2qr0SNnh15qDz5W607VG2HPMcV8NbjZ78mfaNYbqTsW+2G2KffpPNfVlu7L
ACSSvXbniz5tA9LAFIl3rHXvAByExEYVe9ztSmTRCMQyQ2Rq4jpc1uy7uTb9C9xl+WD0RbKjx3DX
GyAi9jaS2jHZSynW4rSqQp+BQCX3nG0rqcpNZlc8xvlaWeauWnSKKk0zzJvo3Mo6KQSkfSAxfJQH
zczqMdSmzmXTBp4fb1z68AjYjMo/LfVAk95TGouaZHAdlkqK45hJqzrqDhVixDmNG3vOqfU3jhj1
n5m4l5yZXs3PtkxrghCbkSdC59DO8zZW2kENE8v8XLqUEyrmo4TR4nOnyMyJsKnD9/EBY1R7GGHF
w+BJ37xiKdBNmhEGZVWrnKpk0m/zFnqeSBLoW40joPnHva57SfprAYnjRDZHvAcEMSYazYn5JpTF
htzUsW9+DmIGN97NjtEE8SDLZ9q43nvWyeKngra/7HK0z68mBWfLg1pYr6tOHyAYa8RwVXJHjrV4
N68ejx7J4rW7vBmqIMSB+OI5P+jZXHOo/uPWciuzcIggKiVEvSSGRmRaiY7avxYfxM5Xh0p2PJxj
Irl0qbHo6c6dRVsG2UTJzW/0ISmTB1bT4FZWuy3ghmySvNOqM9NL1W58ojUeIN7w1sZSJ7Je9hqT
zVhzIt21EmuTwTtHHzwZMXRw0xzmXW001rLTxVqyW/Qpc5WpnuwyauZSoUSYiLqNSt7OHLBolW40
VmZ3rX2f9Y4NmGzDql7iLYebqj6P+TyfB3tFKde50l2/O3bVfCpMYEiTB9tUJ8HZaHkcyD6nNAVl
04VqWAkC672m+zZLsJ0h8hTGG0rLvenpj/mVqoyqOhAbb1tBzfjroxlm/2HKvV5th8X0iEdlf2Re
67fJM7lHSMgnzXCQoBDmHGjp6L8WtnKJTCk8+eRn9EwO8GnqJgJw+At0RBZaTUI912S2f0gnWkXY
0Dz5KkQMTbkf4TgRQ10J2tsd2xzwOXs+x53pt9t2qP2d0Dx6+5Lmfr2fBpNdIcX1TaZZXZ9jxCPx
qfD8yvka3SFVt9yXXfKAC4+HV1TLKs/6MoGTkTRJzNNQuPm6byaMVvezs1UeBMnteCx7rR24QFX/
u280gn012IavrdXp6jQvhRn/MOHcdUiwl7g8WIPRy3dikYv11YzvlYFnzK4XiWLy3cijP9E923Gu
UnbAImoN6Y+h03ipTVTQPUoGqu0STHHHfsHsJEsPuPczjpZzOxZkCrvsEh/2mmZ4aZa5r8Ybzfh8
eKy6zPy2jmsDP7TzicjWmyERodeJUVxHDeBUVZNW4U06BCPDfMIgWmx72oJvblmsnwkxzhexNgZH
XyFOfZasqCSbjOoaBqebrM2+VR4i4MRhiCMdb19QKl1BDCIqbg293dTx6p4p5PhNZkvKIvNY95mU
H/lJ8GfC7eNn7k5P0+7GBLv8ZbT99HsADJPxVCkoGOXUPWV5m/unGffnyWk7ByozpADYZhibMRfE
6s3Vl2w/5G0kTV9mG5DbLjogP/4x6K7/TaPs3biSW8Et0m6Ta4n4VWUVGmOQxeZlUrk8uFOtX1My
Q919imrBPOLaN8qgbNoeR0IuYZcLsedIhXaZNkkDEqd1WMBHkn+2SgdZ5oxd+m6tNpyhcuH0783+
iUCd5SjQbYSOoflHlVYMDJfCfYBAi71ISemFS7XGxcZehK0x/4iR1Zfp+pxmmoNUd6gRBCcIVC7e
ai/7ku7guykBJcIBL648Qa22cdOSgtJNh/Fztvy7gpkJFOPuKT/LOxMmLGihdAykM4zKCafc7eTj
b4oat0qvK71WxNcoznadSKCe2XikkGJ3cfW8ijL9zRSbxc6YOK2lFdmlIe1kOP99lZqEoadyRq9c
2DAZ8/o4y9YaNl2BAhhEWMNlNYown7L4oPwZtBmpdT8cAtM2Yzf2Z5hmycFoMHPYRvyGOrFm7xHk
Roau0TQiwm7VI3I2fnuZnT+04/TNFThWtKkpIkU368zYVF0XiLpLqNl99tTIWWzcHmExrGmmfH08
iKNckEcQzD2+pMr23lU5N2cDccWNRio3/oqxfquL/n+Td169eaNrd/4rgxyHBnsBkg8Iy1ulV729
J4SKxc6HvQX5799Fz8zetrFnEgM5yEYObcmSRZF87rLWtWR/MvDbpk6UqACfULzg28wdYHhCDfc5
kSeaFw4SyDqMsgINs1zHb4XWSgf2bXgcmgriLenU23gZ2w5lBLGvuj2mpjvSGXvZZNzJk11coCER
yL9l23J5n+o7lWvGkpom/1rv55k0SWMUl8DeHGTeIkeOaxR+l/WYSEDWsaEP7UTzYLg4x7TsxXki
GgG3xhyLh7GyrVOypPOLU9VqQKJ0D7irUZ5KRRqZ5nYcqYloGFZomZzEm35kiOU2RX40JE7yuVTN
aANRq/FHqfqULHXYGWXV5f4qDvL+azwq0E2yMHUXyWEm2uudGnDZLWJtkoZ6LQrFIU0YSLVqGnm5
PZbB3+s6flTlIOoAw2jSC6BFUHFq/Wztb3hfyiDveOemNW9qyFXGccGg/T4aKms2ubCu0lGlqvz7
b/ujPOrbt0UZba6BApikrVWg+73oBeLbRCA2QsSmlPDgF/msh37OvJtXamHTGFjlYP9vvicM7Z8V
LOSKIfFdwTlAKslm+vG7Ni0UJRScPYeQvk4yUyGzg5J5ebloh7pmE09jfz+FQNsx/dr7NcU23bHr
p9sbMnPB1jOb8tuct3BlOymRaVytdqqeDLUzpL2JkYhBW2j2efdqxsVQvleGnn4WGUhGdt4EDu4M
uaQ+mEGtvVuOYP3Tk3CJlVk4ZbEzclHepIw0JA9crHYalKp/sOlwR69Ae6/diMZUEADJfdXhwCmG
PsDkPs9BNoZW7SudwWoO7BF0MWfWV+2IVGW8RXnoGJMBFbp3kp7FKcBhaS+Hc4b1ZRzryrPMYdkb
WonYFtktjxZ9wts4jZx18WQzf6W02mgwLUpcXroGpjWSFspCqQhb5m8Ew/goXOTiaW7LeW/mMp3a
hCuP92ZTVwdI1wBvKMe0J1CkUDcqQ0hfi9KG81FOk2Vt2VMlL2ZeqsY2SQGcBzpGuvfcnhIMPs3U
1242TK0cpMOEEqCOF9PvKubP9I5i4uFnJibhJ9LIgMqLrsroYzLGxY7VNEdnyThgbKA/OaqhBpFL
ZImZZNsKta0fS0m5jcji1lwBCqkIUrPrwTuOcc4wQMkcXtxIZQx3zvvmoCu57GALmpd95czytP32
WPyS5fReIGgo/tv6b95FBeYvirtv0sd//ukyeW9EKz67v/2s7VexMl3bnz/ph6/c/se3DyNqXG2g
P/wBqRFY2Bu8n/Pt15Z79k8B5vqZ/6cf/EMtej9XwGXfgT9261eLEvGDpp/sa4XTFUngX+tP7/vi
7bfL11k0v82/XX5FQvq9FPWfX+F3QaphfOHFRprASoNbURP/EKTyEbAF+uqSxo5N0BVywD/0qKr5
ZUVFQAEk8YPAiDXCqRX9KlVdP4QMFTIx4ApC0nlj/Xk5/pBmciX/Uh36k5QOtv/vrz4sCHgNtG80
ve80f4rKnJJqUfctufOyXm/dUcTPqZa9FX3cbB2iVjaA07+7XP9KH/qj0hDWD9+VAQRaQ1Q+vPl/
ssHzF4k5p7HhKxUTdKYcBvsPqM9zUhyYTpzmRjDLN7VtWuSMOGLLawt8f1kTP6SYAXxkvIsnl6n+
uzL0l+76fzcLC6clcZ8amBobQoRNw/m3hpb/eRvcBbePgf+/fnv62nZfm/K3Ox7tH9TU//JL/sPm
AvFS1rgt4XpBEONJGfk6//2/YL62Vh8LtzO2KNKcOEn/uJs17QteGYfIIv4V9vyVQfLH3aypX5jj
Y5ABuPbtPtd/5W7mhv3pYP0X1+L747zpegTERYMcrkDjhbBrFylmHCSiWnYJEgM3GYd4S5rppZFL
N6k+PGLj8vsIvxYH5EHWYiQlfblFCHnqOcMsIDS9056yus3Ptj2F3iDpZJ/DwHFVNVK3WF+etKZl
CZwTQTwrmFnok/UrOXOSIE2Wz9yIXoD2l5t5sccLKUcvUpLWKufF7VihAShAMd/03cxEcBD6vlLQ
szgdKoOZYA8qwRjwF4clyT+iqW8blaVYPLECTahctggbRje3CNBRyEEUkxU0ZX9J4aJvnKF8ytK4
utYTXLmGjfKAAIt7oWuvcZOcysK8lWP2IYZMSn1tA5VN45PQrNMikkfCT25SSbmgerlktLpFdrPQ
Hrf9hQGByBsMjXjOtFo8RuOYXixnq8u9GpStfKlVxScc4RC9coooZVIvin65mBEF0PPV2D4HJEYs
0b+2cf7ahuYpitlxRba0TlpQldlsLDZTN2Icae19Xhlk3BLdcVFW+PeUgdlYmx21KkLbWjp3Gc03
G9erXo2WbdGJ6Stipk9Ye0i9jGiltcz7jp6kzSJvLO1XFLP7kEoEkxA42BT0jqvhCaRquSqT/LOf
G1A1FVsksywAD1tNdcWGehMx3dHdNM0tX4tlvJJt1LV7FS0NkllJP5UNfmpAE81W5xK6favjD5Sn
nWgV625U3izijb0eUfRhTuK7OGKy6NplUbnUegTr8jvuCRl5SpLloYgtUi1QKxKsGAZ1OYnrGdot
y6RxvF5WyjiNinRYyvalbWNnW6AHsa38fSi1erPOOLpYDQPdGKwDqwAWF/VUHltlvrAkudxKw/TQ
doRVIiBHX0eYCJbK3hWp7FZqvnOs4ipL23uIFgFnMmZkuozmkyp5k6xWHq1DncsP2Paa168SOEY3
iJ/2jHO8Zj7X7DayvsaqjCRwLm+6Utk2zNWHojrWkeqV8svAMt9Jp4C+OZBCJoI01yH2xTo1eDic
68nOt1ZzLTMGHLtD6sCMPWW97eYmWETtUU+My5I03tCW0VNLypXF4UrtGDFva7xyILTq4dcrob8s
c/7frWDoKP66gvkfb/1vl337w0v/j7qFf/ePukU2EEJZtr66OThZ/nzTU7eAreQdbxEPDlRmtZT8
WbcYX2xETSzqvyGXVvfin296lQ/xZXRZwTlHjaU4v/Km/5mlwRmCjWZlhqHKBddj8b/7/kUvMfQa
JbDtft1FB23G6DunoR+HiPJkTIOBEacZS8b4zmHQIy0muxsgwIDbs41uxNnGWJR5N0UmCz8qn9aw
xe++m1+qJf7yvvmhpP53qzg42P/m1srfXssfywk+//dbSlW+4LyifFAYqFjgArlxfi8eFOcLjigF
stbKrsVY8s9SWMcMi4+LFQObWvxc3xcPzheTcgeb7GrZwuz8S17Zn4pSlfZfXiFi5KatgzP1p568
7msaQlTnXpjGw01WdnntWkMqBSKvptL97qL8ixIYcNVPlQoOJHZ+OsW/yaWAzvbjDVwbhOpEzN+8
rhH688Jk803GO0qsV9uLS1vS+24z2iWNqSjU8Q0wg40gHjHnaU5nk9DfMgerlvRGejWFc8RWlRmh
Q4pRld7oPWheP+5MmtZQc4pjq3eF8IqyGvdDL5ellzgG2v8JWM0zoliwzoxjDUbQWI8QYIWKYOao
psWjwZ6hwiOQajdsqMW1M8IcQ92BHwiCsQWMocv1gT2xnTxjbIv2Ixo4FC2LXdheq6cj1oakqnBL
NKXqeF0WqmdHkyz2ELMVP7YOoCxPZjuNTIddou0ahrTCIySWXD79FOkqhEANpwhP7BMOsuIoxiq9
jUqrSXepNjN9y0lKYJAyIsr1MKGokiv1dX09DLCbAoV1+/A1tbLaDDpl6c6RcIyrOIxXcA6VxrPd
9iy3hyZXTdfJ1RGiJNvUR3lUGDpPaiV0N0awdGFlpPUSTc/fIKCU6heVCfRT4kx4dTFf5xZSJbkd
3XGREwoLhhKvupy0K8lUsZ/UmXEBzoWueCuKOUFaqM8UZH3dtrBqZNse8MQ5ys0oRYW20zujZda5
KP1NOmrI/mum4x375MRmTmLpKD7GyUTFXI6NfeSurVA9NLNzD2KYFacoOPhZhlQszUzJMs/xBHfV
LTpVf5WKVlK9fEm1CDH4HDebEnzn9Ywz5S1txl5HSrp0FASMZwyCC9qhdnXZVh+wMyKgy5aJlIEa
tdO2i8YZJeQ4zg9dhRqRn19POaN1c7giJwdRXTsUYGXCGD+BITm4iE26ya0GJ+trUsmoRXX1G2qB
W+YCB83oIMSwzQ+CIFKFIccs35cRgSO+jD4KtEM1wARRZLS6qBmG/lkf12JInWM1dTWKFZW1mTWe
KSen2g0RGDPTEw0v96i2EuZqIDUNN2S4ytoPbV++N/V8jr18KJTPTDVnUp87FFTstBP10QiT4iGX
F/gPtUgJmkCkjFA9DtOOpLS5RSlDoQ4swpzrOxa/NlvXqOgxJPAdMjINYNd6UpJQ4DeM2z7rhGBI
CJ9RxrZ/EomD80VD5IRfDFOGwQCJzUPXtQXjIUP77MK+IEq8coi4krCRQqdg5yl8k9RtKwAdwGpO
SAiFvFGeHclD5Zwm+07IVcc6kagmNgR2dmkZ4O0BiBCSwPdXiqCokoU+QBt6DDhho6E7VDBgIKWT
7LvGSrpXlMWEQYxyxE4ptsf8PLLHoBLuK5TQIT9QFOhLpH0dNaPoLtNqttrNVDWt2C6xkhgHR1pA
rMDVGAMVL1K5MVjsvrP0QHhAcpWsXRIYC2paTDgXKJ7jniiFdsECifbFPC8modRgoZJy9qp8KG8j
IlrIgoB9fI0CxlCCpbZVaBeZZhX+/8VK79/6xGbq8zcndvmBHOOHWpDP//3EVr5gliYKEhkZDFPS
Q//R7iu09PT0HJhw8yj3ViTfH0XgemLjmOaQt9ZaUFuzAv5o9/kQWzYIaAraOgQ+v0a3+DYm/9EI
qlrrvW5ROJDkpP90hqpOiX9llR6FoZDfkiG1rvVJoJ6nZ/MWGdpgy7mxDzvLfhisnD1fX0sPYV1d
1JqMhiuXoMHMxASLfYpslmZitF19IO56Wvc6CYT4AGCqDZgMdEU6De+F3JxJWB38QZpvQu7QrYVn
JJh6B8OFKrJ9bi69B59XkNSrN+dGSc71ZL9UI61YKVB/TOGDbMbapuzmeBvWzVGxC6bsU/mAHrg/
MRz+GnIa1mIpXAHNB1NR8YQgdmDFO1sHTE/dVlO7OVAKxQpSqbXdTpm6d5Ttt/xXissBFdAokDoh
vG/dUidksKlQfEeLnWwKbGgAgxZe5Szm1xS4wQ8lYbKH7o4dqW8b7IllsNjmssGWFwWV0D6EvsD2
AduI6rnY9nY83Kd5datF1UeYSU86OXhc6cT4xHxwYFIe34dZo6MXH3cs2PId4I/aq4pqOSyDXf4O
tP+lOvv/y0k1N/vfPNR92/001Vtd+n881dYXBZA88RoK3Z1p8nz+XoYDT6CnIvHdUC2eberhfz7U
zhdGeoaCqvUbP/G7zk43v2A9BvcJH4GFGn3Zr3R2sN/XSvu7x5oZ4bf2UoF8u3alxk+PdRolRHMs
7HhlZwgPbV94Tg69bLSeQ+hsG82qDw5gQjBlWiXvkklnSzOdrQQ07aDm5loRxvfO6hSDYRZnD2Mq
AqnmbgeZNMb3s8qQL46NbQgF0Ck0eCaJYbJCZ5iRq9MmSe7bmdWSonf7QRmChsPWFHHkKqt7B0gK
KBdWMc9da4gLzXlrmv4wqza+ijBz9alh30/VIqLMRzKDIqA6TCZCWDqOy5JIGqO1b2qAPKX+JKGm
6xzcrBIuzwIGIRXHVTyOxIctMNhC5DrjBNnLkgKpuRzZZTWL5BcZg8p8fpkU3LC4Xra1Ak+RzXpT
Qlxpw+dhlnbgDmN3SvsgAbPYRGdRYnQZD0p1XrNHq8R+NkmcAsDXay99+YGWnrHk0yD1qg9EC/ul
U/hoazK3NdtD08sPdV5sy3Z86DP9fQEkC4IuexDLQYVtlTiZs7FhwOUtkMa0xGauTUcnk3YoLzzy
Eza9nkWHUaWEdFIQO7gOpvAwxuX0aEGOae17y7my0Nxgl7a9vkAZLKarJo019p9Fv83K2F1SK76p
U3PTxPIOrtm2VgukPOd4SJ0bcuDlR3IY63tFSvpLORSPXQfDoOnOZLAG8mg/KV0FCm0t3KtDR6id
aO7SGMUVwzaIWygYirhbE4d1FqeN2OVkc1nO22JLl1m7HLt8GvwKmmW7jAdD1Vc0mrZfAyEHu04e
17jNeiwKpoc4Ye00vi2X+W7U0/oNt+D41a6eKOmQL86vnFd+FNrXRKRdN+ro5fUN5+QaX4ogOPSR
8USIvGgzioomxyUmEDFFzkmmY29x2sepLx9gFSDyJBhwl4g53dT4AMG9wXvrhbJlMYliW/PZXHtG
+QALJRiVy2TJb1SzOiJOG2ANCsSluhenzilUZDcsIh8izq5IjZvKCR+F4JLO7Dqzg55jaASsQKm7
HUWxX2PzzOiywsFAepxW4ESM9d0kCQBzvQsL5wGnqGdYH2lUYFg8ZowU2wJ3hAZR2Tgaar/hMDuq
KCUcp71XY+cuybFnH6M5fVAB7MTiktjgPlAH3TeH81K8Oe2NyXBei6ENim0PlhStHv3nEaarO/XI
I9nRHkepe1PCNbOwnjBD3oQqf6/heK8bhtFtwy+Z6EGp9co6eaix1TRMXOc1fXfRN4uKVcb0tNlB
pkoAvQ3LakVFOJhS8R/f12Z0U0FqQgBhIQonP03ZEdRmehGJ0K6a1pWrEgLiVtq0k1rpc0qs5GjY
6bWSNZda3X+OSXIumj4Oljl9FtGChSeWg3rQTo4Kg6+XktovU2N+V5Y6el6qyr4ZWcJv87DEBMF7
IyBU9h7V8nCgB2uv2Nv1G6kaCO2LpXE/NmBIU7JLkVw112pr3DWauEWmdJk5zTbN0/Izw+f3mFug
XwgKwMyphveGlvH5Eho2j5yU2yxKNkYbHyK53Q2xdNlnMkLBxW2s9szJzaiiYAprqG9K3uzysDs2
s3QXdjaanvRFL0aUzWUXTHjeNyVTDICYmIeifo2rlvDw1zj269dw6t1IlJhZB/Wq1D7HGtdzak5A
YI6kVXq4rAYyLbsoGMwo/hjDkYQaQ5HAnNLiMrODWCmHzPc17BSsTxb5PJKIeUGAWejFpY3KsO26
wMpkZ9uW3Kb4cXqsKobkY3NmuD2jGdCZHsOAQexbPxeqfR8rjUw4htRyTizyO24NzSOrDKrmUs8B
y8ygrp9Uq35OLXDoYfjcFAepcezbOvmo2pznObe8rE5pW29UPNA8HAT34a6VrKtEPuis+ntn22nv
Ai9gxKOBYUSrkQKLPZSIs5ki/AvtcJdHGtJVsJTchhX4i0V7peNjxL6avVgaoWrLxtwP18570te0
TXcKF/wNSryV5+eW95lqSS8yxaZVFxHwCJ2c9lUfmFuC/tMebwncDtBeXaj2clEV6W1smHeM7Bjg
yzkZiVVhn6wqORPZAwa3nyAVEicM4nVo7hL1grkEawmk/gdVXvzFvrH16KVIEj8aSy9ERdu3F7p+
R7InN5jsxXJ0hqfmq/DgpC7bRmLy2GldOSh3bbFvm4s2eg67+iy1PNT1AbC7azB3W0XLA+Wtg5g6
tho/k6JTPXRbS0iXxpS/JNa0N+uHIm+e7QqfGW/BI4hn8jkjbQ5IwYDWHTLDqsx8EzuddTKrCJAo
zEvU/mvogTK67ThcSGN2o/K9AXJARi+iiHTyaUFweSqxj2Kl9hBFnHLddsXAb3l2PvS52US16tPx
2/BnyIKO83zbD8lxSut9D2E1qigzWN57hhiGvVNi7mA3OPuoRF6EJO7DsXzTAUPiRsKkVYR+AVC0
4A5mSr0RnRju+lLZxJn9oU6Z6aO0/ehM56nDA8OP1x10nnw3akFGw1YyN7OqSEcMVqRXYkOAumd7
MkFEUv4ymRIvvAmvMqISF8/IsxLN036qURjWqg1QdLWEFvww8nBfT2R+Ok7noSbaoEoIUqt5NjCf
EH98o9SLsqm7agPYjslFwhqvWvJkq/OqigmsB7e0yQTjvUU7VlB8wwlPAEKjvvLSlc5nDntsv1z8
qu7ZQi6TK6tUJosIMls5CgErNd2D7sY5M6rytra4Ojg1zTI7kHeKMNJaBzdH9DFUB6LXkj2HGNLH
NtywktsuBdbSKbkSDQAfWfo6wHaqHMt3YGgqRX1XacUNrqEr1ZxupVgEkxYWL5qeuYTK32V19yLL
n0WhbXvxqczaYWyPSvQaGT2G03I/yj3qvHGH0QagMOBEHhuZsq68jLHh2edQPcjDo8ITHeL2wloz
VgdjfiqdMkArvMvSHbIfohvwc8YMSp1HjVWvPb6ypGUJNm0gXyf8Q2AsZGNCFLV0YsgNGiwDbMe0
G5WY46I4IzpPvQ7N1lOTG74aGp7QbJeYUqDW04zSkOkwpfZRWXIWyaT0Sv1dOtpmkDQkdobpp2zz
KPXYp9FSJ2D+XKsZTmm8V3TrOOUzGuRCPjE6A+Kqvzc9ktJJ1qlkxI4ATPyybNjCalflNMJqlfi1
UbJ3FDcQJSjfpreyqnfj0peMuyT4gOpBTcx9HsEpkZdpY5jiAU9+0Nn1rdJeqkB7lli96ZNPC0wK
lhfetvKBQNmDhkWTHAi0m4Udu00Hks/qH+tIof7ogjAJFVdrwqA0xg1xDY/60OwTSidMk0nFWjZU
MIry4tRiVpGaHmdBNBST6TKm82T0WRO/i9QW9qZjs1m0B8247HFo8NLRPs1weRAjPwIILzgevXXr
pFq4M2mSIRuo14JGnlXmjVE1b6Ytw0ic+J2YkzgmqXSLB/48zV2wKBKJtsoVG/39KD4MUfshXCyq
S10ccnmkD4Dza6R3/fJQ4slxoLKpot1rmePHi6q5lsBFlLcAZprHDl8tiVFPRjw+ZqiZAeIcOSe8
kYYbzeCRMYafqPElWW47VVIhwi79cWpr1av0AetNM0HpsQoAjvomjlOVF7FaBVUaH2sEyJUO4Xsx
MX8hmChEf49RekfuvU+jcz9zyaWRSBzUoE66lBdDCQgCuwa88KF7sFHSI5CW42BMl22qQ+iVI+zh
affaJnQBYy+/U7o2L2bJ+5/MG/kUFabOy2MgiDhTOw/j1FyiycVUHqaljsLWUmd2uvXRIkBmF6nz
tq4UbceAytjnaeQnXXjHeCW6zlHLekPbVA/NgiACKEwxWlfSPGVX05LCLFLgQusD83oHjPWCfYRa
ehsimkC0iGMMWoHV5yv2kYsRl9LTZIvwWlJp9QZNhTDfofoOtf3SaIA0e+N+kqSTbSP2587hjoSm
ZG8aCf+iIROCq5YYCKA6kA/fBzi2pCeyjFiWl1Z4lkznOl3hAXD/gV2qyLpTa9moY9bu0XuTZ5LB
VmW/yaBFHDInvLUaDW+nqE4xohXcdOV1M4SZN0DDTo0gbzrVN/VKC+oEoWFalK+KmabXSRq1H4qx
tDs7J01ElRVvTCjdak1bMDun0BeE1F6wPMAi1uZUBtgLVrocCcUcZE0kkWUsSwdj0O9VCZUtmX7C
y+m0jLL0rUl9HdRW2wiU2buEHYs/4snChgcczBoabU/9s60U6MZVBVNIZgXUOovNL2lTlY3imstV
V2f7xGpuWhl8MeVfjFsSTOyHtdTuqC9YvZrID+uVCJtflIt5ZfU1tSYPi9qTVlBQPXYK4s9GJKa3
jGV8BTer3QqdHrfr+LWFS2l6lVG0m7nRVE8hz4meqD1XDTHCjXKrVepubq0LUddBp5WYBYv2mCWf
tW6/QFvdjY71WSapj5/5a4NTP2nDV+JNdmrxbjuP0ag8akp71+T6vYGv7xDO8TvLlVejac+iaF/A
sN1iy0uZ16tXxIXkQbOYr1XEoyAnwezElMxTh3y68jX4rUnyUdDEH2NTYNAgPtwdBg2/e2uYsGJJ
p2WqucDe09J+eWpkI8KNinypnnOmCtVJkiQWLMuNWk3xTsvPlcIcPZIHQfx5dyUs1l0GQF3f7NvL
JW/jk5Wu/vYZNLZN7GM0QFSQH1uOkBVr1a4tYdK/xROpKVa5VLxozMm3u3Srkp0iougpL+M7Uean
0GhPlZr5Rk4xVS0fA0ZQ8pKxCzRK6NYZBtOO43rCx5HNYzDbMhPMdEtXfptXw6bLSAufrfmVme7B
asLhAqjdZ0KZo0QpWKnhupSHD6czEZHoKU2/xdJzKZ/txdowNkUaZRGCUJcAy+znJsXUhDutc0vI
Q6h1Ig+rI7KjMwbb6+Sbmd90tfUgUc06yO00D1Cj0azCpwPvDtl727QGd75yKGGfyGMPTrh/MNRC
IgLC2oaTtRlsxc+U0QfyAdlC8wxKSdfhTZWZ867pJtdCh8wURX1aUkDoic54Q2lps9n8jN0+7k1K
KesVQS+f3WPf4yTsqn2vMdKYQowzTp/VLvTAi4gSdR5C5VqrwKHBTeg06RH9KjYoqUIhY6S2TEDa
OOyituovkA7HlKLTfsA4Rteadt0TFVF/4dTqO2NwdOGLr4yUfnYMvkuGaXgCrDOxb6kmZR9rc3Ia
rbU4kYDEje5S2dONNUZ55I+GOd6kLYx2phl3Wk0GSQox47mrsM6gaR4n5Hxo17HZAtd4q00jcKaP
dMLOVHT32IBPOFS/ihJjoC3G+hRplVR5ht7MD1FowrNp2JWpfs3Jqwc9Kip4U3kTAe2txY6Rtnxb
h+WR/za4Rbm9K2d+gwsPSdBhyHEnbboaRBcA7vSMgSuomdVVzm8e5wKTb0DyIKuywsSi0sGqRFlg
+nq3XvMl9+2x9iIyQeM8fgwNAduCsUw/GgbKtjA+DQvJ4AotspbOz1Vu7xmd65tSb1k5VSOAhlbc
Nn2WXPTzNAdWQsQ8Ww6UZ9Nh0TiUSeqc2ISm2X3dYC5iqSATaxlnPvp3e/IZBblJMb1DhA4QpXfX
aT9vrHVKUVo6ncgOS55PCNFGIbIaV1aUQdWbuO2BTJgnXvLZk60y2EvpBXhfv/RzB85hpH7pzAKV
Ht4c5NPzCbbN9IAPfn6Vcjn6zEqGnf2pLqRdUkfvrA+SbVQRo9tnq78FUMrAUIRoESA3IL5hnEBC
RTQZwmJBBGlDp4Mr5cndxFDfNLeDtm8n/VNLmH1ksxQURnIziXKjpctmCCMaMqdeLuO+epI0eV9I
ze3IQ+xi0b1tST92o9D47JAXrzWKBtwslC/i9Cgpsg8509ONdqs0+b2tvWvd4LFnDRy9v3XKYfaL
Wru0+vFDHQF9qbXYD012TKwi36lLeJuSIlCrylaeGE3NA387dNz6+Xpd8FHdNoV8WVjgyuRoIKeh
1pKnHBtZOl2oGBWL29osd2Jp9iGouisGU6YRMefMt1U6Ga5l1cp5aTFptineW9R+mJbzE4DUyyR8
q7S7Gey/NxinpNGe5ypojGeVsRwjvYm0AlBPpwRi4MKpJHWx5EslKj3QXpQiyzMzj4Nlsd5WmICg
oDlYgtMvV+gFlPpuwDblonx7wQUDUS4D7oEfzTM5KuzMvk2QV6SdeZ4nA4GT6QRmg8VS6WAZYQ0+
psZ9G4E14l3WccTiAQzwRh1zwa7GZNiTMABq5XQXydivKPbUAu0lYpw9sPLdTJYDCSmz2832EwBf
vO6hTVCNXtBJQ4rFuuyW3UsrXbUMpecIazbWNw6e2UCdikPcbFNftxZeR0uI4UqOpvG51BUcSNHn
+lSZA+i0st5KjfwMZafnTlxuK6CnOoJwFLBNuWcOemgtYw+Dz5WMBM/ZdnCewGHw/pRv+kKcM9QJ
3jCEgVrle5DBPNDdnVhfFdK9MB1fLIY3cuEJArscBn1by+vL2dmW0ztr/HPrxP4SPpsMJfphM872
15QOR2L4mfWFXyyxZ87y1rT6QzZ1m7gIStBm6l08fVWL19x+JojXDeMPXtlHpxkCBT+Xmb20yQMT
DeA/24pRO2hwn5nCqc2NTdvSMigKxmGJMAw8fUbZHovosxKcKkpx2ZCvKSKwHmTohPOMRb7WARJr
FGyGp8gkbQAn3Ujxk2VmG5pcLqAeHdT4HEPdK/NiLw3XucIEGSLErin0XQILvTbMa6O8s7XXnHwd
ZBMBkIjbIqehb3Rp26vwx9ilXrVJdgzp2dBBaIFi4lTRGr9cmFDXUn9jLuNboUcfQuEUnNrqOrdV
P62jG3TBh4U3Xl0m+9xeWEwUcXloZPUJ9p9r1k/1cCrZgoTjo6Ilmyr6nNgl1Phj1KdyvBpxaDvF
I0AKLi5pIHCjrxfAtlAry7003WYDq4ipNbfm1KHzsA96MlzIjWAgHPmD9pws3T6pxvtcPefjvIal
3g6tvk3xPJoTYIDwGBkvemLvygoMRedYD70Bm4D6+QLDzzap86PorkKnB4qVxMybpF2dWvCWcE23
jm+Fd0kaHlF5eeUksX+dNymZOks2ekTJcejbXlde1xgVFmKpMqTd+n3Zg4RU1eLSTIKoO/fqYWbY
2+0ltNxWg9tiTJEMH9jxKM0FfZSuHIvqEjUiVnVup0Nm79tk2UvRAQYSx3uQUSgmQVk+5stVbhYb
Qz5LHOHpRSUOU2TtUuqHeLrXh/RyTIJcnleiFfcOOV6am2SRb+OBzLll1rZQl8QuWT5CbfKR497k
GC7q6cnWUX+pMLHz9pL5shjXsfNC3sN/sncmu40jXRZ+lX4BNsjgFNxK1GRbHnJ2bojMykzOZHAe
9v1k/WL90Y0u2LIgoWrd+Av4F1mVIQ4RjLj3nO9whBzMrV6Ej8JDaGNgzTDx0sb3NfFcKR2sEp9m
YrFNorIWyx6AjTi4lf1QsVkKvrL8w1ctNnp1Cz/Ozo4Om09tX7aUirZmbKxK9XssvpjNV7TL0GK3
hnI/VDn/qlEeg5hyCG3krHe22kyQRK59qY0EgTKNjh64VmWJjZx3kzL3qMPWkmiEsr6v8ToWIXrl
4dlMnuYGWB/FctdaIVO6K4qdjLs15eHWZGGJWaPE1vLYMOmNXEcutOY6f1xUiXQp6H3ggsa7eKsJ
rfLDnKBa0IVH0s2hqUn1B0ZYxyLT7SFusUEcNmk5H7ADrWgTkDkI94QnmFXEZye5jh/cDNz9RDcD
BX1AEg4KZlhTNGsivjxwMipd5gdrajibZXfKoF6bdXcN4OZ9oamHNgp+gOn+bmqcbdvuKyKF6mvS
Qy9CqMGO0EjVcfLq53T8Nutzs9Kb5q8yi+/qBbrbpRR6unXcqY2Et6zLba49kIGwWurj3jTtaldj
LXZWanoAeAy19ruefYgbsuQ0tekgQH62LB1vsnU34SLeQrcExxvDyWJXQsX3E+CedTU39iZPAABA
5cwV/+b0A79o7n2ZjC9Vcm+KYEHgYDWtNiWv6GRm2wCfgNk/Gg02Zw0Qen0Q8geiyA8JRVgRPwYI
uaRbb9x52oV2u2GfMKSkmmWHaXEFfhPDbWF/pMh9X2PcvXXaeS3IvMTeQA2qqdqPc5ZEa2SFz549
+Jn3LHt1h8nb98CnraoAo2clWU3yQ5LNR30yfxXhT4vasY/SeOMJNGVR4MZb4Kf3lAtMSlGAdaE2
3vU6P7LRY9R49j63m/ShCOoUK3TgbNNJPDK9AAjSJtmgmpMUJDztmWM2Mwq7IZrN53Qu1lE6k31m
wklCwAfr7nfQVBzNxNHrw/kmHol7T8N91RDl4Y3FHruE8pOEl7nCO0beFpXFyd33rrbkgqU0eGvt
J5Sa+2Kmjavp1n2WevJWxm3/qZ+tH47OJC+88YNBcWj06j9dWx0QUAOeTsOWrhcFf3gp47oGzAt8
68kDWfUDa6mzb+ZO3jg1J8q5XVf2j4k++wqE7UiliApL2Dv5wfWmIxaBCudG6AAJCPGngA960uzg
w9xx+Ojs6LMnQvjLkiJHFCiwGsSb7JPcMJ9yYxt4ZsTu+mGISCueNGAYeWz+8CKwxVMU4nGm+/EA
JheecTsNEEEtuughgN6vnAu9xSk/3yYEtMAm9bSbvOoMG0N+mG4BlyjfIoFOgQ0JR55GNVgjTuev
wyD3WmT/wHe3TUlvoHoovoT6zAlMbJtsWKWCgLy+OtAg3oay2mL6OSih37Wefu9GgMUSzVmVAm5n
giNVoQiCRIf1PJs1fefxJj2CDLmFgtLjZiiI4SpSO9vqyp0wSCRZ9hWNnZVsBEWSXQO8I4Lnl7gd
pyRTaKwq4ac47ZQAbBNRu0wjxgXemuwGJ9s0hCDfaKYNdiRDZNRZXFND04ESLZLbYI2v3N4GgSp3
jV58sE1RfCgN+qPehPFFhaLamUXSboBXic9uo47pkJugmUhhgJBerwzF0aZXWHjykkrFHOntx4qi
CyC0yngcMj3CyAFaaG/OGa1qWDAzkgkRT0/AbGmRkxBgbJXgaIwwHJO1aWDcUX91sjPS+yIQpodJ
vjSfh9yt/kAUIKFPGCTlDBSasrSq/8yQNVZeOHe/mYM93xKzewDO427MtKa4kif0ghHlHnP+O4QM
EykuJNXxV9CMsfoV/YkRwDDVCjUBuY8y8Vg77hdQziCHVQBAOki3UVeYz3Tc6UuXqsNRNGsb3Ays
HsVg+LrSCZ2cY+8bkS7sc7N2wA8mfkfASdp94Qz2XQVw/kcd0vMOkTv8ZhMLdnaq2Nnr2LmigeS8
oM0JxpkrCm1O1LH1mIv9AN3mztGoOZXBnmfRsjaO9k1R1b9bfNcPthdxcKQbySd3dNfKmCn1h1pv
sbUb9ENEpChr/NDdG9lkf+sLaDRro2m8P0DgyG20dK3fiSU+RwsHexMngCIjDjQ7FWmUfYOoalzs
V7LmGJxN2e/actOPXRuoD30xNvRP5hLt1/y9DcApwXvOfnsJMC+/oU5EJ7ZXJPvmcZE8NV0I/WVm
97Y4bHnIHoe7XqbsDXKx9qpBPBtFJx4qPRDPLeeag0JOBtd1Jv6ztsV9zvmBTY5iU1XygRG+mRgG
kvHKArAFsYMGZVA5zGujvEsSj+rgEMmdqrADWbIg0cir6acEqXJI9jui0tVoJI6W/KVsApJoaOtQ
khC3PKA99n7i2zJ2yQyup1e1fQxcW9/qbBFuKFCzj+J7+tD02vjV7XHriVo4j5iomq2DKJVapbKd
27o2vXuZmq7fgwi8QdWkVqa3UFfGaqg4UTj9z2wI7XoXaxrHliDT17VZF/pN3Ui+n0QLfzBaAtvY
n7nlJvDo5nIAm0CGaSWFuRQddmi2zRFFiIUNAELgY0f9d8M5s39MnZHra6VGU9pwh62He/hoGzSD
wZfFVKdijnLU2XepCSRsrSn9qwyCud4S4zHurTyT3/u0JbROT/O58vmKgR9MUf24rvZLD/KRKsMU
/MrBzkKRoecEY9rYxGipCioUgXfvhRRNIHF3fpu4kscS2wejsR9HMDZ8NaG7bwIFfqRwF9CTKl3j
qwXd7pH6jlcjK1KZce+QeKOtkiAgF5pi/zpFQ7LRNJmQS2CI8o7SBuXvxO5917J9KUpMglMin1wV
TrsxGJJbvU562EkohkLXcfeSvJ8PQTbGT0Bk/1TCze8T9pJoPobgT6xqGBxBFcojLNTH0VPTLkIt
aRS1vu1cmL5dMFMkVkKs416F34BcEkU52F9hG1cPVluMj0JAg+wTYW64LPiCZhDsqSG1t1UaGN+W
pXBrexyjhCqmz4Pe8xB4Jz7AvLZ3U634b8eYt8iq9YNlldMnp4Mfl445lFVAyH5MeeJJr0X3RKEK
/Etf4xaA+dJ7jh8NSU0ao2bZiniN/HNEIyGQAyDSLB9ug3Rqb+QA6kVVRK+M0pC/rRjEXIL3c1sq
mr7MIXoqFQeelcFO/1cCofBIPe4nUHaeiFQ7b+5pJAMnpBY7zsW9W3qcoBI4n8zD3DpEdarvnVHw
Cg/mbvIQzsBkPbhuScFf4uoo9eqm4qj9pAqrO9KztCArj9PRnJppo7UZcyypC/jwHoSHoHCOQg4d
QST2SMhclX6RZULBSXnC6lApjN29SZMEOT+kIvY7PSEF7Rhvo6UY24row5TX5sPEs8UAYmvmRguF
u8+i8UtMescTQIvurrfc4CtaeZ2CW/rNoM6wJqvG8OdxLPd1mWOUtYat0ZN+HLBr/OzZ3TdPEPmp
hqU2WkJb+CIHM3KBVIeAkisHPhN16Vbt6wqPhA0M6pgkFo3/sNS3bH9oI2UTDReLPuVMf/QBsg2q
rJwqEI3k2xHk030D6Ghdp/N3Cj3UZ8ph/BkEpr4mbwTpBXxoKui42EZVzwA+aKQD2CHZbqNGIEOV
pgc0i3MQH30BZ8sdssJnw9Dy0WAjUqQNORDk1+YU84Azopym+PJdhKlBVGTvFKCRFKg5rDDpD6Pg
0QUCXYGZgyhcpfEiv6jGAStHiOSkBcbyuwgNeTdR9auQ1vizqSHkgWGhe6W71vVBv+EFTfeeGNyf
eeqhzKQn+YCGw2Sg2t1lc+TQ5DGEdq+LiOsu0z3sTlgYdQiJUCewsqKqG3J6ntqAKOqJo3kMMhCp
UxB/aNE1ssWUfblJlIj3LfuPFcPKr1lG1mCFsG5aybjnsYTScHsfbB4uaaqC44NIO1CpGiK2e1fP
jEcwZOMhEUGC3rPDBGG5TfJVcUZA8gVMywdeP/4Z4Go9WNnsrEunpzSdLg7lgJiDG8SvNHQi/j44
efbcG3dSquoR3Fnwsxldbl3pdByPyJT/NZFm8yfNMnK0Z30iLScEcskXcWnAjuF3BBj2g8ZKvhXU
oG5E38cl2hg7eoLCjwI7NFqgWFTJh6g19vPYN89tOJNP7Nnspk301x6OtSNlrHID2I1ddDQ+Z5wf
mImlRsGwRePxqQtGLOhpkh+9IOghms8eEDwBc6bBYLnuwFX6M0Fgm2miauEJrJHsj6bZr+cKEWs+
yPoBZ9J+TDA4Kz5JB4fcjhvINkCwhrE4Vo0q/DiZpoexRM1Tx+6HgPbklkil5DmS+K4QvM7tbad1
pa+NzqbWovl7FYzqU9N6qLOSko6rO7Zf9IaXagVnpaZG17ogXWkqJcOT6YRUDBu0CCTz3GdVYu5a
AgkfRj2gPR2nMMBqp1P70skIn8yNaqOVXfNkasuHYewzvkIuGL+evASkbBLEJgQ8eT8XaK6YM9pd
BBX5J+la8TEyBWHFYVjRZScRZ4Ph3yB9aR6e5iQhDqB3yCgOFXEr69FliUjtxPjKYvKzo6l4oCvs
rSyqC2S8atO2iMfkGEwJcyQIE+bCQHDSD8ebvCcZHrOAzkd069mPAUT0m7D2ml/VaPF1Cu6qdN5R
zl65TssWoF5yJIzlaz5ruKgpVVoo9L3x1u4RHdZw9A0LRW1+axU4ttvaAx0eAdJj0ksTGmSrUW1g
g2L/RUvCeubLEeyQKma4fErX/surtOBLt+QqZJQzaJ7ToR8x5kCtHLLE8V1lWJafZTgadKuq1xDv
d7lR77H/fdGpAJKlMRvhozRvpKvddkFBca8e6B2X9QxaK6NME1KIiel5ikk9dza+7RT6uey+aCV/
YkK+ywSFfHv6/aJ4/39nwBWGjQtPQ5qeJw2s0QtwQ14kgvz3f2U/il94A14oO0ua4tm/4G8Lr0GF
2ZDSISPO1k3+6r8tvOj/cQfgnUWHiCHnb++Ao/+nbUvJ5xaP74vx529DkO39pwSMA/9D53RqATL5
J96BE0+tjtGSbD0LoJdJZ/6dH4jydQXvPp59IjnIKOm6Yd+0zk2VkOkTWAjTXlkqzph4zw3HLSA/
lzhJ0Cf4KF570GlSk71LUQIRC1BwVVLH69uMGA89J0k9wfB3eTzu7RtfxHJ5hAwL8ih1kzDHBaH2
CtaTNpg3KjsjhZ2uno+Qtz3abE8edajp/rQEVK2CcmoPXpSFW0/Mxv7y+Ivv4rUvYxmffGPHcvkF
rrRPx8+72JAq10mCW3S1egV6OLGz3eVRTnzYy0MUvFc2sFAuEb/oyVXWoTJEb/AQsZX6iWgwVRaO
Wud6PG0uD3XmhgogB65AwUtC85IV+vqG1qpJCNPgawfGnRgyvIu0MheZz1Rme/oACHw8z166zrNP
0E955UpBHry7oYKX3+S19zCwGyeWc0uWeI2JWvGruQKlmziZ8cHhJwFC7phsq8jO611Vd2Tc6zTh
j7kV8VngGdMcLEgn/Dg6g9kR9GCln2fATaTi9RzkfMjv4eMs2OLHQef+pSuSG6+8iydpke7LYxKk
V1NFdbCJv/z5q5cx8Wa4b7BE/SRXtByjvF6TbRFuvERqjzT25Qo90TEoAozoEX1Dh2PcAf9/sWd7
ki1VjXgPkjjztSDQDpef6/LcTl5UTlW6jssJMBKr0dvnOsayLRSHXZ/MDIhWlat2IYapdR9g6mtc
ulSxiyumEuPN5YHPrAgMzPNEYMX/nOWBv7oppRWTqOjCoGDPQW5FC52t7UTnD139h7Pgx8ujLfPt
zWU6OssPpiwPaIHDwvB2NH0A2FdkqC4mXWDL5pyqDPv3lGbgIweXHWFF0fzykO8m58uQvPS2vSTi
nr6xopFR7lFBBoA93OR9nz10xryrhXAfLg/07k4y0MtCh1ENR5nAXvr6TsLItBwU/TTA25aURcDu
Ry+XauVyIlrPM4Ei/2Y8vhksCHzD9JNXRjO6JunrxPapwg2PQ5FVR47C0NdTeuZseZtPl8dbnLPv
Hh5laXuJ5BX0p08eHulko1U5DBjn0MqBJtAKzWGW8pmJfcSjz00fjredQ+uCDWIN76HhfGsX6ZVF
/fwPkSy1JmZdyZfl7Z2mXZVPZJhaBB9p8x49T3UMM9fcDBlNkdxQOB06whDCJqOHb4/VoU5p5nQ9
H9fLt+T960z27LJDkMuywpfu7Q9xlFJRlaeISAlaWsGuCFD3tSh0Mg6sMcW1tBXhtSX43VLhMOhi
dmSjJCRP/mRQqEkTRwjLFxrUpxRtLW5gtKzAMdcOLaONSQd6FxLVwAkUDXQOxyHloW7NaAb8i3J1
3w+VjkvBvDcr7LweKYc+5I/2ygtz5u5gs7b5teYLX+fkh3aVVTgavTe/67IPjpPNT9Se8g9k9D2X
JLjQBc1kdGXMd98ngKwkHgJY4eaY+umn2HII15Ksc36ZVtUt/AUaqLaDt5HV9ROIpr9KjRfFk1Ww
Da0yv7LWvP88MrzFwsZ1Ow6fyeXZvVpNHVFGU9GgIIz0xt23qhKfkEQ4pMr2+iGrS5vami02caZR
mJTopwNRwtNNrHI36V6z4mWzN/bYiG2ncsfnVJLtU2r7Gyg0LaUJjo+X3+Bz98tCQShxyjqwHk+m
0jSVKs76mb6MKaiAD1oNTQ3BrtH3yk+JX6L0iOEw+82+Mf1fHzTcAZCYj/+77P9H0eWPZVy0DRnp
3Iy3HwNuFsduY2HKst0+mT0933jK9DwrO0dAmwY1RDeRh7cyF8+hQesr5KOIKCEdr6yc7z8JDOyB
gzLYCXAwOHkxG2LYRIuc3O+GOqWKyVatK/pkoxUT0IG/LcxnLvHcFLB1g02C9bIFPXkfqtLmdD93
0Jx15H+cZtlajLgbQwP7E1Lh+CYQs3XlLTz3TF8PenJfPT6ybeEyaCzNfGdYyt0XQfEXovJHR9GA
lelU+WPYu7dzpP7pdoIJwH6bl4Wga48J+HYCdB3VqTRgzoPxgHTF8nJn63pxSAuLjC89tq+8Q+ce
JVvRBYdsexwyTsabGnqJ1Mx1OqQotN00SHdB6vx0+W9Wlx/lma8Ol8b2TBpLELsnT3b5GolQ9O9s
3S9yugWoU3q/KPqKY4yV77wJiELllO4OMyEBkEQabRKP5NBCxyJy5Zcsk/J04sCe5MdwEtWd04kD
oikvi0gsVscG40ivkJLFrkR6nyIXxlP8oHWI1GRuEb1mFyTxVXZwYxLwuwVgM96UHJgPV37TMmdO
fxO7apAWgoYo5+a3D55UCEr3cLL83g6x/0XiUEv1JKZ5wZfPYJ+mfDhEIoYSZNPeneoK3APFbB8Z
83Blfr/fiTHj2BwQocTWFkrs299iZnWNlrYz/FBkwbpzk3iL5ZANvY1izKAY9vnyxZ+b5a/HO1lE
E6ZwhS7SID25StYioxcEy8jylYMrJJk096mmTHxlu3luljuQDyzCeKT5bhFzuj5y3d4wMONRmK+s
Xu6dfDpqLbxqW8+QXdk4xLu60zYGAvdru5Bz99gVksILryC7kJOVTcYzJyHJxMMZ66B8MdWdoWN2
gEeCXDTIItT8PSzw5WgY0pG/aYnYuudfwy+be4OvzCXJTmXOwWksXCMcFq8sg+d+oeQ0Dlp32fy7
J8hegey3yVLsRoWRkrTm0cukuIcCpC8HDBcYzS6/Be8/Z4J1AZqtC2XQEaezcmArNKWcmYFj4uvN
Wh2ZaE3tnsgmaESVcfScYp01Rvjl8rjLEvd25jEuFQ7ONyaUmqW+9XrPYQXCqeaSQ6s9iRj6kF6u
e16YKw/8/evGKKCPLUQkZCG/u5uVBo89QBzWUWV5lMpxcex3KV5SmBN08hz4L1G+V3bwS45SXlnm
3z/LZfRlhwKzg8s8mdFdnxDxBx/E97QI0xmQRx+7afg5I1LKpwivXVnszz1LmH4MKdjgu97JPQ0a
uFdB1gjfIuGKzxiBQ/ZcKHbaeeLHdo6zp/DM9TxAQ/jnT9NidwKPSDoGPeK3T9MMRJ0DecDhWljD
MWT7Agk2666Msvwtp+8MUCNOES47P3Fal+tsM5QN0gbf46ywMWzs1kjeOpRkcr6ywzw7FGAU+ljL
+2OeTEMzIWROVFwQEo7JN3LV70Yko35X/vPqJnXc5ZRPeYqdHfuKt/euCfsugpAmkAbM83bI0p8R
2n4/dloqYlMf/pubSBkD9ItgC+2evCQz7su2twtcIQmS/Ya42r3wiJog7vzaUC9VitMHxq5qgS8u
hTd9OZu/OlgI7DQesGDhN7h7/V4quQ6XVrDWEntcpaO34UojP9bM7w7H8W/L8cRX+YiwpiYM4/I7
emYrxLaDWYg+AYTlu2OOmKu0Nm2gEiO78+0QEPUcSY1driEnKNBLkDTQ1ce0KBXdP6xbjprEGg+B
nl+ZqO8/vYJpb1gmbxaew9NFF2wv0XJ5avgEp/b7ssDRjRw5S/RjkpPGh1i8vbLMn3ufPYMXjGMe
HHBv+fNXT6JIcjBUgWf4gUfXyVPN7E99jGmnYmm4fJ/PrULeUivTLXZ579aC2DGgyATWsrKjM9Lw
VN0IEfW70rTqJzoH/YoqPjL/Jar58sjn1luWIK7Q5PRCVfLtRVaR2aHZwH1L+9rDv15PdGyNwu+i
EhV+WFx7v8/eVOksoFXOopwc3o43tCNKbI1vmBk0ycbMO3sb20WErZ9X/vKlnXtj2Lz/31DOySIh
J5y9ccBQ3RTHB1Mfgw1vCZv3FF42MkqHKjB9+cuDnsJ/dTahhm6y3C7YKf45GTWNcx2eg2B73Jja
Xe5N3XqJTaSU5lSHMRlr35ubdqtMjRjTAEHnEmq/TZI0O1DeqkDCmN0ua0n16eu+uK3QYm+iCnn5
5d955jm8+Zkny0yPYxpgJm9cNOSp7yjRPFGMKBkqnDeXhzrzijGUZUHgYhGhbfL2kQcZwVxKcWAY
qNfcyGz+VKd1+qWl3MdiQnLmlUdwdjxCAOi3sRNjsXg7nu6GfUBomOGXuSGfcn1o903g2dsaAeNu
npHeX76+s7eSN9mGW8kX1hRvx9PCQmIK1VDT10Z4TCYg+RqF1U3fTOOVoc680qzBkkwCTgJLQfjt
UDPZB1iPG30pJNX7tHC+EXcVb0h0MXzpwI7vacRduZ3y3PUBuICKvKwP7rsiShPUPKSBIko+5f0a
PK32YbT7IVyjoUo+jolhoZTsPg0pGCobPubeDJB3I9ZR3xQwpKgSv5OuMY716DXZSkVJdDdjkiRn
0axtqAqJxFjYRo15o9TorbWgxOVSqnbjpcgitdFrB3ziBnCeOR9plSAWHuz16CwJuK1Gwui6qpT7
BQug4BMZBaRKaxVyVEPLEdGKuRnQ08X1jZcVQLCc3uw+IpVHe0u50r0PQUhio5yz6CHLBDApQMZY
pzOTDKAJYWGP5bTMqp3hFoW9jVyBm5nIiA66xRQS+GiD3332giz9k2RGTbhnaZOEVFmx99USFLZg
XTkTJB86EitLF/WW2AD4/lJrxddc2FBgvMGuOxZE1ZjEsCbtd6xx1Ud9sslgrxDfrBojs+5V4apn
HFXGh7ZjXwXNN9hQgJn1DTFMU7FuHZNIJiJem1/wQeJsNbHHLnyUqyiEyG9oviKCYGcr66b//M9n
AFxqvs68fwTKLG/Qqy+lnRSgHi1eSx1j0cGsPXdlNtG0aSma/4sZYNHmpWtjSJ1D2MlQVRVI7GCU
nToWE+jCzc6K4XWNtnywLRQz88xtu3x5Lx/Bkz2ZYaM5ZzOAfsExzLeDiojr6lSv+8R4krLgtfat
Tgwdimjvrind7qEl+XKtdJT3HmyKTQ2ra21RA7uZJDiIMM5IHM/MGXWXY+y6OGqvnNnOrQvsg8Gg
6kunRCx//uoBzLJB9ziNuh+EeQkkr87WnAbQiLVtjYQ1He7gj17ZG75Ax0/uyrLLB5bqUBzgQPp2
0Fy0LbrYQPfTOSaIu+nHFnmkhHzqN0yMe75r4BByYdKL18YsuY9Mk5kBrzX+VkSq/mMTZHEXxo5C
HNdY+v0Mn3CFfKt5JgnRe1KESiqCwsLhZ6U17udRxdavzpwg0Vx+vmc+GBx3sa5yqDdpJ5zcPVsy
8wB8U2DRXHfrxtN3pEPWepR4tb3GFlce1svr8u7GLXR4sSyr3qlWAZK1GN1+0XnOQtyREU5+Yty5
AMMQNSFHNpP0sy1DvHhWPoafSTcdv0xTHnwcqsxuVyE8jVtJ4/jaEz3zFtE1l0wq/o9QhZNKD5dg
BFM+G+Sz4n1H+Fat3VCHPR1EzmOaujE4EWb15Zt/5utCVA7VVqYXCVTiZHdQz7KvCrflDFPFIVVL
Ev9m2i70pq3qylDnzlY0iwR6npeqoTyZx7ikyx7Ek+GjD1mQWaEirIMl3B1aXPWaWCKOmwA4LVGv
MH5ux0Evtlo1Jd/dBjrY5Qs/U2fhVWNHRJ91uekndztpBq8O7IwdGLYIVhYNXGMezTcKvjRIg6G4
7WWCkzoaYl/ZybVu+XuRBDkC9HZJJzAptbwrKwJesbHrU1Y08Zv8yo0u/jhbs33bBEO683LbfELe
TIE3zevPUqbdR4WH9ka10DhfmAwKyfnKjh1ODQ1+zss359yUpLe3HIE5E9nGyc2ZRy8LkpLij5ZX
xk7pydGqx53QZHQDTny6ssU5d8wV8KJfNo1LN/HkA+YhB9blRD1hbALl0zASq1Th/SCtulmneEl9
RQ1l5WLf1igDFBXud8px4ZWP2/LxOlkYlvVH8i1lXUU/8XZFFbbKQ4tCuh8uS088gLckE0rsL9/b
My+eyQnFJRWeZDcEDG9HcdysNzCNCTgpjvFUTmLysSxgAu1hCyGAKvxUB11VWHF46CqQfpeHP3ez
EQixVeUfQSPy5AhIryTKejD1PoL+YoMaFPe5Xrp+EuQEoPTYOUq9C7dZVH0bK0kDq+1+gdcRV+bf
uQlgshq4Lp1YC1neyUktAt2mxx31qjiYHSywmXPbYWbwJ2nk27aX036pWlOUG+VGZiMWKzfJ1l0Q
ilUyENxVqiz1zdj+INWgrtykl/7x6auAem+Bh+N3IHX07UMyA10MNrR/BOPaeFRYIFsdZbRZxx6g
CagYGmDdbCoOHnjZ46R0764W8rMulQZ7wkjIlW+sfSVb+GIhPoyIoipAfUIzZ1ttTQjG+4GeyQ5P
noNJPf4M0MPc63ZkfBbaHN3GqiWIpuVaC10OO4CFcJkyDyVagwQBiiF/eefGh1zM9a09yBlyTivx
nBjdlaXgzFeJgxV3AdUUsk7r5E7Ei6SnDE3Yv67qFwwZSnnebXKt6TilJnyDiTzfKy/HuUHZZtJq
pKtAlfbkqzR2JHVPTsRMnDZdXaf3ZlfM29g1433Wze4tfpYrs2K5jNMHTpUJUDWnVuNdEyOxvKgn
Ungp1GI5tD0y0wRUOMpddXUXudCGaTp2qAqifDdPWo/Rxxs/pV79I/OSAfgEgIPLP+nMGgy8lLUX
5c3S/jm58VmOG7usFF63Ma4/wpPqiOhSnxtVOzsB3vLKInxmI8ANZwOAKo6DtLs8kld72DSkWGNm
Bbn0WPpxU0CpNNB+rzHKyH/xdCnTuDolRdb80/MKIDg7a6vK9McB5BNZ9sOq7jDppSWGcx3oRQUP
6sqYL3GVpw+Yc4uJwXAJJxDL4v/q+mzWvSz0MtOnkd3exjYMDFKsE4BFRkJhMSJXfmjsdVJrlMxz
mBEqcop/MZfok6Ff4qGiDT75zsWh3TSFzm+YPXLNOIRnK312Pxc6rjewBdpaETB++S06N5MgDtKu
WrQCdOPfXjbWu3IcrZGvzRy194UxZOwncQZ4oSTN2rKniHwcr7ny7p5d3BFvL/JVw6MpeTKBy9qK
69QgSs9MzeBQZamiSjLVNzUG2hvsNITB9aXccNLMInC7MEtmJH2rsC0WI2bhbfTEcjaDiW9Mc3lA
l2/KuanFecPBzcwWjGyptzelzWaOyzkJYdZkpDBxzL9iCSzEs2Pt1kpG79risrxbp+8ewmjCLZCC
s506uRsQXxsLsOHLQ5AHA7v42iG2F4teCXzQVL9jJx1v0jAPH4D+NYC0WYMUgQgE2tkDlAwQcFja
D5fvwrkZT29WN4hpQ8d1WgsGWtUVlK8sXCP1rzkQaNkaaJ+taxZX7ve5l3BJpSXQGi0qTdu39zv0
QArGCAf9SgvdO4z2KbVtONetNeZA4Wz9NjRj88qg5y5Por/nGdOrcpyTyUbaYhgFVQspPMO7EhvE
ZbU5cba54TSby3fy3PW9Hurk+hIk2nFoMZRmFYDtxnA3tzX8HWTdSEfKT8KWny6PePbicDNwdHC5
Qv1ktSblE253nSB9CN1sPVTgpboGoEoKF+bKh+Fls3/69rJK89563EvqL2+fXmxGoW1g6qS4qNP1
Cvt4j072tkvCbu2pjiWUTs0G1r4EEZIRWM/2BorKpG+ljfvVgpqBRl1TmLrzelPMZG4WPVuoqYyu
LPLLvH3/S/le8lVh82CfPoewCdO0aU1fgrxAChD+KDqjviEkirCpHmhThzEPck9kbNADXtvRLoei
d6NTUlicCcujWVaBV1+YorSKLlxyWUI59dusZXXvYJp9GLtG7XAa6Ec9Tz45MHn/xURe1JAss2zT
3rWvooF6ox1kDByRglTrMrx1sZP6nBXbK0O9fCbfXaRkLtOKXcY7ucWRzLBgjEyj0kyae7LfoVDE
zbzxNONnJIvqOEYeuK8CrGHT2WyabBJmZ2/E6QnKuuk2egnzIpB26LcSuIuiJAwzXofFJHXUStlw
G/K12IUwh1dlFAxrsK/Wv5ivbAE4/GNR4CO1vEevntRUa9kcJoQI0Psft1Gdo+UtLOzJLi62Lmx6
dgWgSS9P2XM7EIv+FF9ECrXEqJy8H6YGvJOYDG5d1ZFY7WD5zAPEK6ML57Nu9ck3Mwu/nRPuyrLN
bvuyNK5MkDPLBisGaAqeIP2Zl17DqwuP6PIFqctCpbShQa6Uqwcl3ed4zONrQd7LqnDyorwZ6uRF
sa2u7/TgJaghSQ+occy1G8Au6O0B6xUI2EfHSrU7qiQdjPpU+pkdJH4eh+b28n0/syjQzXcXpRDy
6MVG9uZhj61BFx85nd9WnnzOZPc5tGJt66SkJbndSCRTPlGFcTQNBZupXfv2i3P3gamJDwy9Eqr+
t8OX+RRpMfZqvzA7DPIG5otBtDboGxO6W98D92GDtsHPqw6ZCcRHkbm15iRCLl0OYPLyzVju+run
QmWHnd2iHz39bniRS7RhyK8xVFDsZ4OlYp4g56Nn12CYZvmV8c69cJjIMd1Ru2fbe3LIr+JRh/rN
0pTRi4F5pqUHqE18sWoz/VdDLWlfVOCp5518EgEZTsUgasuv9YClw45YBRcf7Fhp4soquMzU07to
kIX0f0OdlMeKARN/UDKNktKLVjhs9I1o4HpcflbnCtV0bXWx2CZtrulkGFcGbiMHNmhTMbU/HMpw
a9uAdtMQ1HRoemAommEUBz00QZaZEyIJjVJ13KH4BMYNUaqDFHzlN52b1hyRPZQxGDo5l759naOx
bqpx+dbwex0EW6gJI1NRphF1tRVOXv8VB5O1audiPg6lAsMFDGmXDLBJLv+Sc28yNTqKM/T5bYSw
b39IYg5dpMF68o2C9J7ABWlZm8GMl16PD2QAZVeWzvNPY2myUahkuTjtwyrTDuxqxN+k9EcIlANo
xvE7IEx718Ed4eA4F/9D3Xkk15Fs2XYu1X6RFlqYVVXjag0NkOyEgSQYHtrDPfSMahx/Yn/dfKKS
eKjkf9X72UoaE3lxQ7gfP2fvvc6yjKNt1kNrCAqsa4MS0SYddf4s1CB+oUv98AKwnjH6vo5/3v8+
3oRzUdW8yiKTRPSWTXZ2OukvBaUGO2fu/WIl+/DzEHiirTAx7L5fR2Vae8Vcax76uUuXESTJrS4a
wod1UG88ERDo9ud3+KO1g84bZyb6sSye7x5/Y+qJJql7ZwVhIDmURTWs8LiqZZA2v9qbf282vn+j
bUYu1G2wB7mgPz9NAeDKwbAUGkd68GsT49NSSD2SBexdE3ATvfJrJgRR3hIZOlE6Fh25MijwjY0y
zGbFOCEB7WkFB6+Vcl9VTXki+6VZhAXa8LypiEVn2rDoXZtYJ+FNCzsZnOXkFvW28UpBdqQTboQR
NDcFrk5iTCobZU7wq8bmBzWqy4yJ74iCHDXr9Sb/oQCYSUPKOnd2SOsq05VNo5+gA+FvGzpZK1m0
NPnJsNqrbm5/sZp99Pgw2WLrCZF6chr8+ZNxTkWhcoWLrjXQ207W+jbxjXrR2VnMQcE0/xevB60W
83pwwRv1/unJez9Ibbfh9dABKU3pCBC2TpCXSjLE6tTxd3/+tH50Zf/4ee/WI0easyeQWOOA6kYC
sJVzzbM40bkl2R3w66VTxGHVFkEVf/7BH9U3PhYQGnfXg4fz7ngmvIzpqYn+BXly/iP0qvCQTdSx
4TwNT4zI83PJ07RMmyDZDBl8uj//+I+m8y6FDVLQwKOP8H4OnVkZT9QEKmZ24Rv50AgcCC3QDshq
pgkulzIA50raBcyvbrQ3YctcBRe1edI2AUfDFBBK2pBrbiYczHsvsB5+8Rt+tGchFb/+c5XuvDeM
WtporIBPZXBkpBWgj8JdEzz2PZ2daTOQvLRCYEJkTJL7G7JBhoUf+MWNGQv1iz3ro1tFV4wjR3Cl
nUfvqiEvb6129HB9uRbn0xbZIYFDubsP5zg5EPfkQwtyP8+taW7SaWQy+ucX4qMF9Y8f/+5JKYWn
piRiqDGO2n0igatczxV9wQVCuqc//6jfh/bvF1RK7mtsA76z4L1tAeCqSWBNjeosTwiqsady3Q0k
NSnXq/cd/pT7JLT1yZbzVfadkdxpVoQmhnO+HKvYu6c6/17a2UPEEe3g5ZBAAES5R3cQ6sRg65pe
7iOFz3zijlx4zmAz2pPoZovgcwh8s9kTEF8H7NJeXm/HqJfbxk6qU8zQd0MgQrhpqtI5eZQLB6+z
m01XwB2yLX/4Rd3wkU6D64d2lrmmhXXg3U3nMriV1aGDZBfo7oTAyBulVoDAOImXXug6p152wcEu
p+ZM6SA3oZDDcU5bf5k67gyxgbQaZmVg8pogWHWym5+bwYfa2slq65A4YxELOL3NuW+vvT745Wjk
o5Xtj1/g3WNjKGWUOd9tNWekTkepCFeI//p12gb+AtGVcVvTYdsDWBuWrbbbXTm68WZwW3vX4Nt6
jV2PwNIyIrXe6ztGqjpYDoMqIAHk1S9W4Y8e8RA1Py1+JoqsFT/vMuj2yJIq4TK0Mdd5AraxRWGd
b2kZqV9sMB80/Vza+KBQkf0wMHq3lXrETIddz/xyKvN8Y6E3WhhZV17AnEBQAsW4mjAOn//8vfrw
+2G1ugpXrokb13v1h/2b7ITScjuGQl5QdBun98rnYQheLaRzvzjAf/xJOHxZ2T0moO8KfasMOEYZ
fJK6sipM3z2gw7Zv88D5VWXw0SdFzCdsCoOrZvfdPcOK22AYZgMZ2kLu7bKq18RnkdgeDMYvXsYP
P4p9khQcjAScGn6+fHND/wxRIffMrZEi+k2xCTSFEM9084ty+YPH42oU4uzL2IXAv3f1QDl5tB1j
JiBKJ+2+TZxkS2K1WiJJxgSeM8qGO/arydoH3w8DluPgbWY3xr/+8/eLXJ2EAE/gAA1htCbgtEAH
5xHpXQCh/vMn8aNOIFZi2N+c7kkqeX+016SeRJBunFUPp2o7+UhNU/Q7a1OY/tlIHbUeMaZvDEMN
XzKyUBcivIYmhBAvGMBSAvrlsEKaPJBrQFAO38fbEH8anhBPhnfglsiltp36TdotTQpgl1tGRsk2
1fLLn3+TjzTjSEpMhmR8MDqUd7fKIjnur2oXrE9En+OyWEhDJyRYquTQx5Iaucsq0nULeKo5QYn+
aOannKICSjbeO3PI2hWJq87ZwYO2DsJQrZOi+FU/4IOb69PWRuLMIYWz97t3P+zTbDBrHt6uFsZB
iCIjDL/IdrkwfuX2uD4n73bvnz7q3RWhc2dd3cXIHyb06G4wqkMmzPgXS8xHHVE61u41vICP4w78
/LiCL0+9liYt2hOyv5Ig77eq7m5tRjRbPOIwUwH6nqhvMxAfjoTWTh7an9/8jy4qByFuPXY7Qvrt
n38Fs5uAXU/kMoxKpVzZNDvMbvvNGJTe/m8+iTeGkY3PV3Z+/iSrdVD0XDVVok7qh9oJhi3QV9rn
jjP8tdD7l+LNbuRb9dCqt7f2/Cr//fqj32o5KaCU7X/+/Ef91z+TJbB6bV9/+sP69+Cvu+5NTfdv
Gj7Mf/77X1MHrv/l/+tf/i0+7BfRZFih/3A9r///v/3c5bV8+49/2+trFFn6+scwst9/5K/hY4bl
/HatNX0E0AjWrvLJv6ePGbb72zWdiuEr0n1iyK5HwYqwV/Ef/+b7vzHCYO0CNE2fgTPJP+LHfOc3
zqk4r0IPB9L1b/7+3SlnJsy2XLb/MYHhd2fAf79QSDqv5R8Nw6tBAWuq/25h7ntfKEatYt0V8bQq
sjJdwnGG+DpHwzJWEXHq2uiW9khCH0J6vRXxFdAQgrBry6TbTsPEOjlF5ECaaBFx1oKbrqf4EzHf
wX0eXfsLxGuuotJol2oSYtm5rbd1OPksJxkUi7Qt+rXOYWaZUg7rXkUh3JCyXYgKtqZuXDKScUGv
8GJmp6wBVlDLoFpmxH3hmMFZEFSDeAH2MW/IPrUXdohF5g839G8X7Y8xFfb1df/5IrEp01mjoeWy
r7w/snv+qEdU/gYSlLy5pI6BW8iMsmJfkD//NHTB8JSHLlIsiOEXiq/6u+4z4kPLnuzsZQAaslgm
rW3czmXmPiVJLJ9M7YS3hCAbr7Xuyy+GVt7rmFe/UtG+20Ku95eJIwJ1PCHoOf8prsua6yEtibdi
wXTCY93KDLVum9WgZ4HsRJ0z309zlb3EFXrmmBT/G0SuXrcY0lw9+wWk9tRpvPNsgWXJR6m2iRiN
GxNFwN/Whv/xUeRCvr/MnGI4V9BP5pelIfOuUe4jcgZwMfjAApOKx6O1HOMLlFJRfg98FcvbgLzx
5mx32q4utmZ73NiAArgNclAmoY0ZnqiRCKjoto2LokeUmToYq8j3TsUXPF6ldRGBYedPlRFpIANe
4p1sw6HaaeLZwwvGxAuYVz+4zeNIiWQeLUJ28UpMqY/kdfQ18cbEWfYVJz85h+AHEp62SfZdjBI0
zLyTo0nLX4h0qjw4TcGVhkf+NTi1kZzeqfs9rmEU9YON8O6+rEz5RKKxGa9rY5j3A/nv7gP1QGjt
qD3CaT26SQbfN+nrJ3fOogd3nhwQQfR0P6eVUb8lWvYPc2Yj57fACpxyEs42JMNy1EG1jJWOlOFZ
NLw/+WCLO+G0JCdbDZpVOjHRi3Irc08Hh2gEb3Dc21bG3WupNVE1hOi80aytmQWKpKT14DdKHztd
qDOYygZ6jRygw3m4TfpB+E+IgpNT6g+uvWuDarorzDS8H9vAuPfauvw0V5365DdeeyzS2N/RVRTf
+sSuh2Xg5POnWZbuZXLSYl3TBP1iRuNYQRunzDFILT2xtvgIPwvxIEQv7+bZ96iS69zeiQoGjmyz
+MAqOiNPVOLGG7RtLlryq1dBNhf10jPj6ULiTrHpJis7Bw7JXCYklks5u1UF4b6I81UXIGh2B+kd
g8QeLxmsz5UZdGTpEj98lKYRnbI4JdKb9Hp9CMJs/kymkH1POiqz5qjqvCNifTSZ5QQp1KyjBpJD
lkIqncpuG2Wtu/VZbg9SEEJHqnIln2Fu1Nk2issGNJrZyBHMr2eos9HUtX+X0rZ7AR3g7KRNBnOH
OR4Mlxm+DqoeoMlZ4W0AC0FvAIhO4hi3rjndky6cPghrIAtateE5G6LuYQg0oCqO8MYqqyBAlFYF
0FQRPL0bAyX3gSbplszYtH6eWQyeaz9VwUKOoAJm1ITY7dO625q8XWKZ5NDJFgOWvWyRlGmzMame
X8e6sQ91ZmQARTElHXsZEITVWs1GTs7QnpQbt/eVGxMW26qBoEc95bvUr6oTe0MTL+UQlMM66nUY
7bSNP2lfScMqcReTC9QEnnphaUMBpFS9p4rJ7jkCWkfVz0B04iuQgOvM7tM6IZlJsTNATFVhGQgQ
fVUU3TcyEj/GKemctWw1zpRu9pQBOmnq9apNhuZcE+V8T6x1f5zmEZMmDWj8trGV/fA6M4JtBM/4
PGHLWrUkNd/1Kpi+iLSTX2vuwzbTovyGFwXyUFBZbEYjODknzwmtlYCbF50xqm8AnPKvDbn4d1Ya
je4GzGR2IHSQ/qIMUmMRIzDclW0a36A6q8+6AWcjJ59+EKeVUyJU9sXy2vTKXZREZ40B+dd+6Pec
Vyz5lRknrwTMgSnbeMM4f4qJqNq5TVE8OmNlgpQqCqdYKLzz00LYeXEXNp7ziHWofZrTQm5cBR0b
PmHSH9WQyZ1jD/Fj3VjFAAcuNg6V8NsbO9X6rq3j8DJ58ZWaa4anovf09yi25I41L94l6Vx8SQPf
OLaiByLL4lJ+aegkEdGd2H2wHbIqgo+NEhytvNWKZhdI8oeNUAtvoTsO2YKQIiiMzpze+lrEgDaC
btiDVArNHfv+8JSSIWguc6svucA1BYgP9+9AOL/36luN+TQMLSHEdmN6pwY0x7Ztvebg5l56HITd
Lvq4lRMcmArmsM9spdtoAz/fAo25pqEwNg/cIXKR/TSG/mXPrS4209zH98Uc6yPeD7RhRWXctpih
Hy0DUVFvJ8ZdVYQG+IgMg0hMfvGyhq37Na2qSK5GaH6HMZjR/vQJnPJBWC0VQdLtk6QwbliFdHuc
Z3w+ZIeMyedEAT/WmRHA6qpT92AMidxUtgI1L5Pc22fk+htrjS/zIo1s2nRDMjxHrXa2tlYzXr54
SM4m+dCQbIawv8ncvDoYKs3oOo0T6YDarfKH0StdF5iyZFLoJCWGjda39yBemUb4jSWfDbRqwdKZ
XeiVFtvnQ8k3jlGKu/qpxtF81ziyPcyit4NHNdUB22Ldi63lTOaltsv4cWoatiOpsKdPppefdCfy
y9zUEjo0ut4Fu171RGCbShkg1/0uaAfjrp8ADXfcY+qloNUvvtsy7/KtZB/2Xb2Mi9Ba2JZK7tLJ
L8NVlxvhbkxL2OWNZ+3HClBMO9lg5M2uuLTOoB+KPnLeUPyDOvbQ8CwN05jeIiMG2ZeNfaq59B50
ZBd4IGHQ4lbMhbWpwiQ6WMEopqMpHAN2KIsvZJwgOSeWxFBowGxqo1jfF4amysBFJoaV9vPu1NJW
7ZfgkKxqDfkm28QBrYiFGEfDX+fSSy+Z0xZbMDHdWcEbICNRpZdG1dWxRixycnLbOntOY9tL4KHt
o4NAf0aYU8TnuSmsAxhX8xEoIlGTYE2SR9I7AcgVRpvcawxk68GBfhiE7vC9TYy5PklvIAEPPimi
gMbErVoWs7qVg2Xtq46qaQUIwllrIv/LvcwcV619OAbxQY9lVW3GftA7ozQi+AXgeMwl7z/L0FxF
+aMyU5xxfuoep3C0n1UNEdchGnsXu616MQKD1Lu0N0Cj46dqQd0GaCzSJi8fTVcb+N5BvG4Izs2e
+dfuLNkQmcMkFsCDMutenHDuj2mY1HsLzY61yJyODXm85l0i7KqL81gH7oMNy/MQO5k85nNZod+L
zdxbirZMjz5maybvWu6n0nO3ws/nfRlhYVlaQFy+DRQFj7k05ZfYTDiHhrz3eyPIh7WgpDaRvABA
Z8cYrxB5Y1irBiOWsFmA16U5Ovd9McZHo5HeemgsEgukl9zW9uzsuKxI8Ulhs14a5bu3ePfkuo2Z
Ya4mxikxekgEpwwjoltdzeDLUsvYoweLto6Am2zqsr/wqxcPGA7HcVOGxvwjcoZsQ8BW8xB6Rr0h
nN49qSZPz3kfd1/yRDunlmE0zA+dXeqe+nhhSN3zASUsVXuw+++psuQRaUiyq51pOBRe05brGNrS
bYOs5NjE2bhhBkBLva/y1Fq66e9OnG6+4TyefEXRUADzqeqNK3PjfA2n2JdT2CgW8rDWG45xxHsl
I/EjQWjUtza8701MfhQ6enAYr2Nscabz4oDzk+uzFBDMRM57rpvj7LTMA+PG3VVuLfdp5Kgjxqv8
m+FPwRp4S30wfCLe8Fn19qOOdRsuLcJ4zAfiBauLCZTr3KrZ/+KVw/y5GmQPdQdHhdxdExnXo9En
P5To9I0tSkIXsq44i9ZJn/1sTE4Ok40nd2zNg6tN7D2z7+57kzV4GySB2gctxkq3Lee918Oi4tAR
l3d5WuNB0r7Rn5vaiNdqrEVwnLMiVbzE48Qk2Rzvw7AKvhIOE2QbrHvFVw/r6k03Ef5YUxp80awv
30Y1BlvHqyV8U4NpylzXMei0/qoLVql4TRykNsuQBMnPuZGpE+xlZ9NjWgMfFnbNZzPW+dE0sUot
mzLK92PtukfTCA0q5ta9KVSJGGJGUX0pEDiDYE1iMJuDW4rL7BTRrSn6vL+OJJyMmjrh3bWD9twl
HKQ3kxM1z2IK851HhP8lzEbTXGMVyJxT56ly3zjR+ED8c/ZiI6YUmPi1+RVhfL73RPNWOnz7do7N
+zTpogsA+SxZkxKUHlLtQv6wSn0X4+9cpVUzPxSzNL7qppz7dRTLBOh9V4wO3f3B/NyENSnMNciC
9MGaMPrpSaRffLNrTnaXm/naNcbyLsgca3gMJTgLFyh1QTptSaYkJvTsmzGBfTjPdRl9qwdjoOCG
gnR0EX/XlxqH9imjlDORH3ghUO1UbDtXWADnBkth+gcLu3Y9v993ZtP+iHXQvWbFoI86HfvPFS+v
tTb6wDd3YurHTdtyrOIIOj7UAY/uwvDD8qvQvHFM+tWtJazysXat6oefRu2xHFR530urBCpAW+RO
WKI9huASqUBdI3QW2Bvb/YDT191KgptYDWz/YQwmUrMJPB6/NGY9by2Pcc8y8ONkP3A0rS+ZTYG6
SmIGdCueAVEdfcpeIBr45DExVxEHek2MyDLpYnmAQT17i17ZxWlSqhx3mW30Xyqf2EhSfIW18C3o
S/Cg5daSUf0WMB/9lBpTfelspx82SWTXN2loA3Xip59xZwN7N6VPdEHZmsWhRYInuJpVuUZT2dyh
yMqCLYKdeNdNAGaXE3Cur45Q9a2L5wYr6RXIk6bjd8eCu5ERQvLU5uOMXjox+4CwpanT25AU+x8o
M8VtxWEQC/Rc9N8MuNTtFiWc8wpe3eWpYdRA8xvhQxFo+75w4J1tzTgNIUPowdskqmSXqTvjQqKT
vUUeLHe53bT12tRz+NrRg8rRCjcM4GWvW+BCVa3PmEPc+6Zo0g0Zt/LWEBoQMTUcaDMiHIZ4wQxa
YvKfSMdYoFGaNxzrjRu3USpc5hryY0iCWL9qBAN28hlazkHlVIScsXubpgxd2XVW+YV8UGjqnY3P
NJpdN0DktqlVVyRL0ii7Zu23jlEQ7TuKc02CDcgPWkJgQga6bauEyd+BTUs/s5VHZzckHmtBo8jY
NHC6j8yXrdfGbYzX0XamZ7ubgkc/lcklsBJKwzxMpzfaU94tCxFxyj6jD1OJnI/uO7LJxkLe49xx
7+NBAKP1e+Msg3y8tWBkpetm6GDiVGbr6WU9AR8zpz78xHSAg51t2NF5nD0mxhzrd3lTKzhhafCt
F5N6aohbj9YR8Dx7VdvWkBAOkMS7PspeQuXlL8Kf5uOQ5P1Ot9o6aCf1PylbokwN3Th+cOw6/xS2
jdzhRe70yiR/745weGMve7LqPDhi7rpsND2jSvQsjlmg40snm+Y5L1xS/NPMZSxETy3Y1PT5AIWT
WZSS9xHRn4Au9MkH75gvXfwEu5CojTs4y+pMQdh/tcqItIOs6vy7ZO4AirdjtXemgLeU0v+TB9zy
pYjI4ZyI7t8ESao2VT5WD90A0GpViJmDikiQLApaAN5qMvLxKF1dt9BNByowMOHOTe47yYabI09D
G/CYQI0zHaR1tHAOcUZlAW15CsKFlURtuakTK1Pr3G0GA3pq034NWm5eavfpjWVojmxpkANbtjyo
jeSHtY1xER3oLIQNVn5Msr6GxBwU+a2twnHfDQMlFTYP27kx7IonNcSxfhQGZ6p7GRdGtiJ6O5Nv
SRPNgJB6P2HOl1PV1OsCRuW0t6G62sfSk1F+2w25M90gwWE+tRzweMQ73+A//VZkCZh4wlJij2AD
UFtBOhtnbKjWp6DQnFkWf6ltWZML68o141MVb6NRypeGoX61+kvhJ4EpiLFfT8ofz0HZEEZGgCsD
/tTz7v9SKq+Ly5ntSFuese6LKLlVOmO35LTy4LudftCOZS+r2Pib1uZfmoGc02+q1vWP9ueBx++N
+/+ehvz/NimxGZD/Ixv5nwYli//zX0WSfvtpUHL9ib/OSfzfEOVfU2Pp+5pIdP8+JLF/u/awCXYw
EStTeF71PH+bkXjWb5hZGGATxUtOAerRf8xI3Og3hneEzjDmZlhCRuq/MiT5p4k5TxFiGKIgGQdS
rb6bkZg474qm9D1C1EGyxRA+yrp76Qr3GPeq3RAk9IuJ3PUy/GHgAKji+omMf5g54KRC5vDzSC6l
ChsyNKGLrrGfXCt/TQXZD0ZG4ds92FF3R42DtnhwXqLO+2Y66j5L5deJNW2hDGejOu9NQDrMW2yy
jf5EsQ9vlTdx7erwFyo/hHTvfllsesgn3attEb88nsGff9luSmIfajcxvwlRhE5ZjAuN4u8i0ggz
Ffe02viuyHZt2NqPCn4otXO+VSiPYVnSFCc+lmwlzm29E6dLt1dsYWNkAGO19aVwxGcvrSRHP2ia
2mmcL+Sp3ynXwRkxIz1CsnWYw5sEfsa6yZ2NHmgyKryC675L+qequvrDghJCZQy8g9W8X8fJ9HW0
28sIZw96JfjJAIntyrEqY2lDVk6w1t/bgKeWSCOb7RzR8VQ254RBZsHK7K4YvKD+UhKAu+ppFRDE
JK7eMV+HK1SP1l3T9sZdEic+RBvYUhEZpbvuikBt5sBFoWtyeG3ZY2nu0fsVxEhnk/MWswq/6drN
Nl1ijKuWHuTCI7zXhJcJRzp90KEqNqKsXijroz0mok+zKx88DWczoZ+kxyI/5G6abbPOzLdBM88n
nJ/RPhviZ4u4bzYPDIcNro4FPU0Obdgetuy6cmPWjV4nvXGI+uaJisW8n3uGcZTiZIMabOvRZB7I
oqteIrfLtvHkbLmH0Y4+dXeTmI1Yghj1zim4xVJk34fUKG+LKE5PXmV25MaARt6mYFwXeSnybSbT
bT8NTo7zxfT2XkQ/YWFEsXsMpyJYpLD3Hhq2FkDbmmBjMPItBMlFasdiSf4C+Vqm+5Tm5Tab8mgf
zfZrRdG5smqLtAEI0cvZvpaZhXML/FatOzT/RNcoFF6UlxfPkLhW8xqOt7yyLXOvXYmik+eC0p24
4vhH5ovkezJ6r3rivAswpMyWqS/anfQpJOaYmMcyscal4fOUZqFVr5pAOcvEcrOV6kVCWEbwrQrm
9NUOjWdKI+fG0Wl+mjlQbG1pOEdhJa/BXBefGl+bD/kEtVqg1MsXiRdrkpET96w6kIW0S+A5epkY
lqR8VQeGYJfIjOUXrA7BjvEhJXWYlCtN1OXeSMHaGVfjsKvSYamkfyMyy3ls0yDj4njlvlREpMum
zi4xLdAN0BXvK/tqsSbLxlua3ag27ihu0dO368C7xs2UUbRj/UueGg6ztTlnvKTEEqp22hWgf1Mx
wO32FXoZq9WrWMlinSRidz1BrEMYl/eFa+cXr6PFaHOwvxhmNH+eEFB97ubYvSNZSK0xI5QQs3sR
b+1UlgtoorrS3VH5k1qU3jScIWW7DCjQ9xU2g4W2Q0pLLk/3tYBHSAeXjK1Crc1W1GAhp3M6BE/u
5HxHfumeomoItroOuzUu0Rk9Zta2d30ZO0vHIPBChe4WVX3ISCMgZZE9X691SrBL3o3N934ETp4o
1/8cx/q5nNp0N4kqXSWpjHC7SHKsEsJPnzFYvs52KS+cbdxdoPyXzLGzJ+Cb+k47XXxhKpKcWYbS
5bUxs85RQ10rD5u+CqNzRdjKbTiP4ZfJqDKURKq7k40E9p5Wxa2d5f0yqAVHH0yLwLbznLR3BqR2
LF/hNettndUcSgXug3QKEvLOpEnpFHRLDF31p0aKL1M5ci27ls6oaW2F9lwKsD5gMmHeMAB5RKvw
Mnrms5dj8wO6KpNzXjRil7tQhJd21lv3mqTMg1fY1t4LM8083hjfrLEKjkiXgEBbcTcsAmkxOaok
LTZyKBJrXwYNT2KPrTBoBQKDwFLFzgkk7zUtLpfTaEO6iFPBeM0MywZqn6ceANMG/1/jcWJEsi3x
Jcruc9AqK90Q1OnOi4YZWk5x1pqPmB5GrqyqfriyK3dzC+bWtOIgOwWJtW1hJoVxWny3aQmvUtoI
R1cO9W6M3ByIcRAHXz0rqVFXpzF6sUjYi7GAAly2jjoknrKWVeG3K8Y/3jmkh3cXqyKHs1lMu2R0
jX0CAJV4887+NqdpM669sIsf6Q5Yy7QT5MHXkxwucTOKQzvr6i7JOmvNY73HB5nlnAKlA51ETRv6
PjPZqqjQOWQBDS0ZzKzKCJx3K7zotlYxwnldFocuG1YI6Tymsp6/cKIaiJKws3Muo/hHU7v9rYKO
G22sCpYib83G7AysxXY2DBxIJ9jGdd4JIIxzEZ26WPwYQBs/10pHa45k7mvbB/XR7piDgmyduyMm
jFxeZOfLLWhFSMu1VRaEYPXljcxi96sxaRO0+TDvRrd/sJsqPogp6I4JKRNrCct3LaPuTZRJcaGb
XK/9YLCuaPqDCnS+zkDl3mqQQxvtlS9M93KG7LWc2A1qsZtSpjzo1eSqGsPsXJhmguOsJ2UknQbG
tkVk3tWGDQN+NEYs5iGhio5srvfQGD97zOELz5yXXRFtorK5EXpOLzmzoX2fx6eQHehMdZAtJHOQ
ipQjNkqoZTnNkmJ4kEEpyVZOB0SB/awvcZTft6U7Lnkh4hMZ+86LQ+2xpA1S3Xghfcup83Zln9Nv
ytphEuvWMMWuHoLwRMSftc9dK/7BfBgyMjvG0dBCMeOXalfb2Y9Uh84+9fz6yMAteqY7dlUf1sY4
iJXuGNUfzEz24z2gUVolYWKCTYahuJvakYS92BHFsqg0ZONZZKtZc+LhTA+80v9hF8q1SPmZo01R
jreTpznZFpYOOAomZyVoEoeFHdHI7PuNUdJZc3/HW0vPZUvyvcugvGZVdIb8NKdjvCNovt5hG4mP
YozVKenH7CUx0nmjZdgsc7a/o/o98K+JunFDazg7VKPBfJKx/3HIff1moKwoF0PJedAu6+E8JJNP
+1Ooe9cf7lrcc1A1kodB4yDsQS0vZ9Ixt5FT9QweygShAgQOJiTtLmT5WXc0Thjz19mxtgznJhxC
fxkiaTuhndKHKpra7ewFt2lsMUckDTtzw/zNc8H/eAZg6EBUuzx00k3XEaOUtEW0rBhlrUtrqled
M0zLgYSLXZ+l1oV+80vee+lJuPH9XKngcSjpbbC8VAe3t79X9VAfaGyCmSidZwkR9i7p5yvbuQYy
rb6rpF3VM/7tuB/yBV1LSniR3TEkcdcpGpK7Luw0G9schhd20uy579g8Ne0qVkdgRm3AvMocklMV
Zf5b7NDPZPBkP6dpEr2ELbosLyNgEsdYOK4kvaNbYVfD7eBM0LMhc4Fhxf+E12foIC6nzEu8KNN4
jrJPgYopIG1CvRxCUEgTKtTFmhKKQqPIWLvr25ieJSMbvbSZveJdzRBxdd7BNqb0IZf+uSl0sfRs
tUbyUZwcZ/rEVNzHSxIRYGx1cHyVXy8js994/5e689iuXLnS9KvUC0AL3kwBHG/oySQnWDSZsAGP
CABP399RqVbX1UBVmnVPr5SZhzxAxN6/bb0nTjqEZl4ebBwYcwJvij8t3i5UuNZPObmfIhmflwal
B/vYpSr979a1PhfStZ5hLxKADfNS+uK5ZdA+ijz7VYHeu5SiU3kTGGWsKx8noFYxTQoePjUM4CWd
VIciTzqoxraNqsqZkNSOkGEgq3FTmKCn3dzerWJ9gonztwgWi7AaZjfSU4Pfl33PN3nrtO4vbaW3
jy1R3NEiuEERvreh3SQ/mpvnYTvMKyHNU7j4Pf/skg0bR0+LqOMCC4txIWGQIFz0bUP7jNU8O5du
ou0cl7ojww2dtJMHfUChUjmVOKT40cJ16urQGoTNMOqb93pOsxft3fZWjbKKIKj3qeGpLXZLf0ud
svOo5vYHSaKJu4k43QISd9QLSRhqMEbKtY6ScoorQhvgObFSC596Hx7K4v3c5/OdLXIK5CvwvgJF
DTUmk6C5sc/OCxFstUKQZ6FWi8pKIwXLMx6qhjOyce3YszX73PaWuM8wbIcG1WdhUVQjPKI3+Vut
rJq3cdD0qM7XcznP/k8wNm9rVX/p3apiq2PJCS0qsENl6vIrLW+zLxX3TwitpyasfJMHdXb6fQ2j
PB0WCLCooVY5XqoRwnO0rSmsnXTaT12wDyYNQUKLfsnTp3oKRaFaHj3WzDUZ/6T4RjYEBHEc58hd
onV0uBOltqCKh20Y/qh0ng9S+D7BxPn8rpQM7maYv2+KgFeEKAiXGiakMBhIBjZo4N7OZSN2uWM/
DsIdI7u1CGgPvupef6rGLD3aDW9DvrJKjov3lGfFuDdJZPg1126OHc2/zsJ9ASVvQuXkiNW65arf
TjoI0yrMimTeIXmfNkLYvohQKdIfzqjfnANhHPylraLC9CipN9EeTqt4wtyEH7t29J2dlncUG7sx
NwtZUuCnByWmJOxzPlk3BUc+07u7vKItpQDaaO5Y2M3H3pt3yq3qNRTz8ug0ntjCQA3vjVmyKfsp
jrCkzHb6uBihXdzWzdnhRwuMNOxROUZ8PrnV1e3X5PPCtm1fxGY+Cl48foBNnxbHVpRiywNEEWdB
suTMCKzPZ9Lnii3YG7rJ5DFYyvKi6oQrK0gXEAH3pfGqvZ2OfOkYfc/5yva66gFyEc7FVWr2k4UI
/ZWZezpLy10OohbJtzezs7t+NR3x5sQrjONbX05Hr+znsIUfjLygsYgOXv1Yc1R7LFxi78F3W/1l
yHFoJRW9oCsYx2EkI3GLvdkJK3bZ3xj12u/V6ottX3T/iJ/8t5DC5wYqSPxLmPB/Bybufjc3wfLw
z3/VXwTY/28orm/o37/AEZuhzj//Y/mP/e9+/Z02rDp/xRT50/+JKRoBImoMPD4eS+rB0Df/F6po
OH+7VReRFkD+A3kmDn/mH6ii7fzNxNFhEjxrezopmMBdQzPdRNk2YKRrmRSm3KzC6An9fwdVpDbn
r8AZThhEyvyFgJsYmZC+/hU4w4nVOixBuCXAvCjIwp2GDAx24mLoWEFDcKPh/TbhlZRYpp4T+v16
o4q6dG7CcR6RA2BmtNfYHib1mY7KeBkyTxZxgorPiRrR98VmXpVHWY1kzUEbCxsROiam0kNL9fwU
mxJIKJ7ZxVYmb+CWq6Njc4wR6Ol/dMRfdKFLN5k3k6wIRHNLrXrVmCEZNVwzXaPaKeiTSwBjj545
cqbmRHu+Bpqdv/VpVp77YAoMcnR850mhEuXHc5iQw2adxSGp2kltEsdT/IfURPKaS7OIuzrQj/7i
q/4yUp+67gSappMvlaWF0q/cTQrZcspxDj3pIjAu+ZJUMR5k/lqr9uVVTUlxzRer6qKpkOAJqyWF
CCE/u91Y6ib0dVL+StK0P1Wi0bSwc5ehjPJSOQmpd0vehMjeQBw1q+gee02Nf4aMQ+RU2fzekcpo
qGkDkQd5bKmq9zedHJDarUgHkjMFBrmMFgSnhNjoDJOoSDPwxTbIP5StezKEsQnuLFIQMgYCGKUw
k1V60YrB/dB6gSF58mr5DZPnfUMrrkuEEoPRzwnmCnwl9/ZpUqBNQ+kIICCrJHvxNIssAOXVsxdL
vSyvwhfjdTAHqi9NX85V5NEhQhyGPyoZFoZhnt2yTT7MfkqWMCdM9NUkK+BQFm3rhMZSUdzqormM
+OXTL7qWkFmhIez8BR6SK4/3AtWyJ9IvNIG3hrGkgWvqhFjfhE/VQSjSVmgbb7H//k/rOqd3WZfk
W8HB3a+0tbAXt3h0QUwJk6aGk5Xq5LqTWd20D72HptM1TsVC5wlGmxxAoC0KKOgbBvdE6icfrfOQ
MJOmXtCpuTTFoV060KBCqKvnruUX6S7Au65L0pWQqXFeicw1QxS0ydMY9KlLcsIwGIQeICwMq96w
BIPspEzIVLfKeMMKcUFhx+k/eqPN49qqjyHFpROtMwK7yK6J5omIV8+eNMw7azjli/+dF1J78zEW
MMNPxfxg0sl1P826zThQmBKPmclLtyXdfNnVmVe2sfBAVmKLzApAi6Sw1uNM4dOr03nuSBDhMD77
ZmLLqLcXOiP6pfbQ5Ah00SE5Yk0ROzqjUJSSXtfcB2qeCW5gqvvRqwLGOqAbnHjuoH7L58r8Rmbc
/wYN7wxCNAW/uKUEZ1Pql3AM9avSzfLRUpm17G4alxk0GbfvrpGlr6O2S/zHRBpUKiaeMdiA+nMq
wtlAgLe1Kr8PogKeV7JYJvWDchcSpFS66pFHzGxP+MebNozrN4EHJZCTTgIjnxPVa9i0mCoAoiS2
Esm+PhJeht6qxRLvd7X9o9rSfh8DLAAbc0kMNJ2+8hwu5j6IEf8kdhRk4/LSFwYLd+GX2PVcLn17
6y94kONBM+qvahEGsyRLUJjpsy7R1E8s7mNS+wMiaVX7J4c2n1e4dPI+6+E2wqPXy16F5c556CZl
6sRaVrtnj5gAXjTztloXa6m+uSe0OnaAp8gS0832pAVw8jQpGF4emW5BB57Gkvo2NOxhISmOiKZH
xtY1bNWcN0hOMnDXYLZmJ9Jm5J5RQTGWuIq0r7+xEhXI9JWaHuagAzksWewfTa/Tfw8zrXaRva4E
UJLwxG2wjquJwDZAyBjnQ9CXCNTLbI68NiG9E/12ZsHEryBsPi7ghXg8OuInSdDFXrJIyqib3bah
/tXWX3EkVd4uo9ABMRY1YU9aVfZUw7pt5Ww1ygivPFioRd0emvehQ85fxN4w5H1kpKnxB4TGrKKO
NaR4Wtu1qo79smraC2A5//eMCyuIPK0bjQ1qwNE/pYGTtrFqjUDbTFzaH4FCoB8aCgAzLD1v9JC6
aeYVt/T62DR8p7cOuMmLsEjNX1NdV2/uZDcTOo/EO1GWVI0sa8P0PWY5MnltdLsTFZgpiGRwl7EL
yFv+hZBhPpRpGSdTlv0Pvs3bvf1/7UIe9zp5LT65pljoPfjCfzIp2rVCGuXnbLtjMdwLLc0O3Nte
rCEk25hF7cSATfVpKQBg/z4J/VsT4/9uHPz/jlvml/gvZsL8NytMj4/nr6Mgf+g/R0HL/BsXCqlM
pPbgQv5vLjzT+hsZLAxhZL94KF9uidv/RTC7/E+m4dxGRQdG9hbb+I9REO6Z8Cvcd7xeBtMbKU//
5Lr7Vy48k6nvr88MHK9r6PwrzJ03k+A/z4IS/0FJTZ4Tk01bAgf1gJbG3Hm7W6z0HgGrj1Db24Ev
G3E/af7BqdI7qbrcCrNkrU5dlXu72q4RgxFabgRrhjzIIWpi0WDIuIiRx/QxXHlwy358qNNp2Qvu
qieoT29TKUD1TPZHlLmMmQV2kEHnIp6ZS4BAJi2m02Y4+nW/W+SY/mmRtsf1RMuvXWTOAdE9t421
DapiRdiSt1Poj3BrwuPIzjxHPMyAUnsp2ne0LDCjSI7lNPDypcNdXa3QDqQP9gmeWi8hqwVP+rDV
vXFbq/6dSIruviuL4cDNrTDj1hmn4nAKHP+D2otL1pByljben4kbcONIvfmBg+33vtU9IYBEBx4E
F7OSfPxseff4kVvb+BybcqBcwT8pA6+iUykiUqW4mk2uRTT2Tqe5nPBLlF6WbX3onV2jEjyPvbVq
3DlwIpKm11fDZzVdVtH8LDbVp6pQ/T5zbG8HZnxGJJ7FQhMTEegGYCe2liN6aRwFlbs8E2G5wDB4
/kEI/PYhoP1BcycmudqjundqWmLTsnp+6Ur7JyhRlY7e0KCu693j2ibtPlmDT0dDmUvrYWTZpbmV
tcbUupZA3cAOG212bmCCwim1NtZmNPr72ZLlRYO7BhcJUIwj/zwsXQMBikQ1glMM9vk6HSxYljCh
QjiUTU5Ta1kiwmnor+rG/ISG+CPIOm3TIutubG5EYwVpovQvXrVMe17SYrxnRO0/DL1aozztqn2m
uuSUdk4LoJZkCmRMAh24nwUpYfYE+Wdo55TKCxtvelkyCMyTBVgznFVGm5ThnrPGOaa1eENqF/IU
VejFmN7WfdEbLzM27NB2kLaLTLv52hhA7b3Eynkn6nyh/9BY94kluo2OHeiunvMJsdTUOzzpWEt5
4+zhdZwrx4cQavRjlasOPVMin0k0OSS8KbtytOuI3/qpZ6WKvdWIOuSAYTGZOwn5mQ2tEcEB+HtW
V/8OxNb6LjQePQ0WMBrSadjY+oTHBkM+YHy3jFFjaiN9uehbBwcBXhj0nYf3jVUNYXksaLaCnizJ
T5mVjexB5pcisdyHahwI7Q8y90eVy5VCyM1UwP/lVhPXaNljanZkrDuFHpsJq1LlruLFbgxudoSn
v8Y2Le5F25L+ZTrLUZVtTvxs1kfKmuZduVKUHE6T1Fk3x/neBulGLzk9rWlqogzWyFBACvHLTIYh
GsCvRrSFFYGeMBVLsoNxwBvS+Vhm5FQ5R5JlkBkzUlmVUrsM+Dms9HSMyOMdj5b36bmdd5KyA4PP
S8YlSPALR/zIo0Sa09ZDPBlPBs0/gbtqD7k5TIRXFZwsgNpRphDk9rn74vJOr0PG7mf6u6AUySGV
3qas/SkkIuXRbQwZFYmnEW+BLgymx7sZrzgqb7rvfNCKTeknwbGjO4wdMTWca9Mm2iPaWcamwknu
mza7eiZvvUOtrp+72pWcyD8teKNo0xwitvxwete6rHRBLhwMF91Tzn7wstu/K52zBv1oRZrggWWz
djAZTdOdFC7Tn1OP+2wmAkt24loAZccBbrhrhknlxfCkT4qiDyGWjB6EVgtlFnjtpuutdmdhMz2v
puPtdG6ONlxLm+RqMU6M1zZW6owgKbugkCqSizfkYU1ua2ijI4U/HT4H1mFTiU2ZGXciEO/LMh2y
dX0uOfHT3jvOrX5TnkZGIDc2DeZ5v0RF4MJrLZGYMz+S7hBO7vBF/xNmC4+PnZ8TPKSTbV6r2b8n
y+noIDXuJEpeJBOiJHiiWxZt1xoc4ZN0Qmuc3kWu3Y3yTdnZE1xeVBXLg41Z9hs2vALtxXJziyKl
8uU+9RoGQsg3WrPYCVgfJracooVZ+CLe+bKAgWN+G1HMZF2ePVCLoN8FTWOdGUCHiDKLpYkscxrj
ZRaKibupDgsn7jMy859GEPYNdkHw1Kx2ThfImxuWAZHUznm3OJ08SUMCZUui9EY9+8PD5e8Dp8Bf
6nRtftVoNd0AJRcExtukXfLyaG920SZxUfYJzilpoynikw8zvC0L2Gmpx4uZsfWFBmlL+2rExWF2
S0XNle+IXbbA+3mq8x/bxk8/Nbc0Xl0/5/7pCm/c2b3IIV2hTy6zZZTHAID0spLNg8nT2s/jYn1l
3pJG6VC4X31JutsA5buzENI/1NaseZthNJ09tw3ncalz8bS9tpCJVHXPCr/adfH09m4YCg4KHMDw
5K5LyEkrOh63238D+vnd9ApZc+Ae+imAlRv9zL0vC+eXqQ2Arq6DZtSXx8x1zPdmuqXPpfNNPJHx
XlbIG3rSzTYDCvZy1NbvdZ2JAvBRhkYz7tgzQhnwEg77bWP5Tw1pLlHij19JnY74jrKBRqySpEK5
GgdsCt3Wa4J+o7mu+JIyCy48WB8NGEzIV5QCWASOfujyqsrD3vEfMzF514rUBTTnq7uXen5N/Oxd
JOZ4mFvMI47YV/NIVEo/6WHfs6KppdSfFeaHw1gGFYp1bFG1MzdvAr9AVHEV86Vn3UVTpMOEVb4m
TPzKP8+sOxut5RJrvV4jO02N7LhZumnrcT2nIHQ7tWY1L1N7VwS1CMcy1SNOCOWGNoh3VAB+FFR4
7EfRsOfA+5dARvgqmIOWzxxbzHtNhSF+HH8+JiMrWuzjrY2GLEjjwhrS/RQ41YZuIVqbvGzbD6Lc
Tc6QQcsH68Gs6nw3GUq8CsOUkYNxIZRK+Jtc9kmMBVXsgr6Kc/3ItNZfhpTNF6HGFCvboWh+KVg8
AaB0goNM56lrcHpm8qkq9TDXPWwQ8r4agB0zN7lPjSQ/8CWCMNl2FhuG0DeZvjyva+m8TSzAmOyX
XVA1xbePbgZUYKqPA/rs+2bw71yygPk2HZ9gunz8KtZEXdfB0CiABKXcOK1Ps3qW3o+9LN88zXZe
LNEYd26Lsoi26Jnxl1ZgQkia54rf4jlIzTHOHaCpRnp4v+WC7s9UcIBOIGFBMqTSMpl/Smzwpw4r
DSZIIxwz0lWpI/pOMeGPIDqhE7Rb7GLXnmijYE5Cl5g2M3f3kB4DiY7tozevB7tcfjVpenAnK2MG
sDeD60c58XFm4f/K5/lNOe2ud/Qr2AajHCn9ukt4QUnwXOgvNi14U7BbMvyRIsleC9fZLCuR+rKb
HtS0MqmJ4ejkwdFYdMQuKomVzCWNphMNRPgNnQpRpLbp6m8difmQ6SdyJoDtMFt8CM3/mJrkkFUt
37zfvEhf/PEXc5sgggtr3lb8o1erLaDhB+1Sy3ln+fiOA3NDWgwpfc1ToWGmCwwXKYQRNon5mKpU
/JaKiqRm9uZjN03OuS0RPa6ZW5wGLWuug1paTngiW/OkRSlUMSqlHqORlw0XLXVzoBr3jgi8d23g
6p0FTkgSOvi2OOv4SHm1J8/+rc57AtwMTrE1oOlS5s2xNJqdWDsdInC5r+YOVL06eG2+wQMdIEMf
0rgsluoC8mDtZZsb9y1M+B51XXk/rxnSS3UlOvdcDu7tcERp8TA69hU2MA8LNZORgYKRB6lWOyzM
6aMQSv9UxMNv17LA2atPv61M6zaAsQmy0HSKjZ4kURAldYdacdkERVdHwepYd1B5V8sH3alQujdt
YXySc91uGZ6y30Wee3hT9eKrRnwy19goO493R8o3vS7ql4CWJ4Xc0K2x29bIL1HOcCugjigNIhXK
dr4ivfpxa4N+E6unYGXlKrX0vAxBYuHfHPd3ZjTMWrIJIr11tqqDaSf90ofJbjvn5JiJdczr5ncy
IRZZ8eJdAit9GUyw98Ru0DcNX0VB35GYKmtjkPCzy43yQrZI+hkUPt2NoxqKNWrsPokSw3c2FWjh
J/DRcHJkn2+lv25KK1cbxk4zkiU9q/PgbUkCgCbg3hP7pbf3g9NcXG9VT8vSP7h+i3ul7h4I0X7K
0gwrwHgBhppv4QV468ouTNN8o7RgrxUNwZV8Ck2f8mPPFXzxJQMD51F+yizQIH8Y3VgXOnXPRXVO
MALtg65ed7Y0OP8K33pLepozhd24n3Vnje8IaWJcijE9t3GB/449fNw03UIgr/MqxGhGbD57W1n7
CnCfvItg33MB7SqHt1oFNr2yN/mZormx67Tj7C8PZpV/uXZSb3Thl8RDtJ/ECYQJ8m3fKT9HrBZR
O1vec16a+tZxGKFJINlaSWCF9tRws+ViPgOMEThZVvf43O6ShD4vc7T2hvYphYb8AcGFst19brbH
WWj3DqD75zhLgFmTBBvfxjksNF7ANHVQH6ySYAb192QAHmDD6f2ta42nfsD/GXrdGHUt5lxIre8p
7w+W14kT8VnF1V6reUPCwQQSPLFVm/0TnajpBj1rEDZe++GrJNj70nf3INIVG05AGW5hcLiSuG9p
4gXa2dtIu4XQ8XBFldXRyrtXkL086jXZ78EoALVz9rjTiq5yYzPf1+iv7Q7ccWZZhoUlyV0XDMrC
fiF6t3rxBmNg/jK1Ax7+4c2uvPqseQia6Lol59QTvN3Iq9oYLBWDn8R6h/yYpZQogSGqhZnd44ZC
t01bUawyZo7RqeUZ27r8HSyiQIClY5rU8+UsHPeF9uBbcEIlvpLG6J9LjeBLGljq3z1Y8lHaS731
ZruMFzMRkbAEjEAyidgyrYRDh+D5xq1LqpuL4L2lAh37mg9MmTu/C3OCn/Er2JjG67YAqTiBfIIr
M5zBocxIhxtsUkZwq6PnUVl7pLaw2SaVVW7Qs6xfZdZqu05z58hBkZiE+HTaR74aGVPe1kZpkmeR
vrizjKap00K9lt4TSm9wbqT7D6porMfR8vI+7vFZ7kc5s0ZNc803s/SRYzvTvSW79p4F3D83ta4Q
mI/eadag1uEZqqj0J2CQYjaQnw9MIA1yRy1rU1pXUD9WOMgPfq7pz9I38gvN4AnAiVdeCvOWlYm2
3cfWdCyS1M/4J4X81Um+hnEOloOtN/qBcIGnnC7m1vX/EDfjbxEokO87K07WerYJT6nNO7O/BYJI
/AFolBD6hToJQ3EL6v9le127Y4Spw9pAtefRefU4ZesvSxeXVE3dlWwOSqEafLJdelNGkG3y0xHZ
qkLy6NTVdWzRh2Wd1Gz281A9zdX8hUV6jRAepk/VYN1qRXEqx0GavNNZ2BShloAcmKzVt3Wej05Y
3oaIyQWgbwB0mRPlXUmDtGKzTN/N3Ec0l3uSlLYuvwRAyWjFNQvpP8ql92Sqhn3qjpIDquXXZufv
tmjHME/0r8RZmpAEqu7EvAl0ZqNLH9vqCTnuO2ly5yBJDGAiSaiFNIcwdZejVltrrA+exSgqDUoC
KX8/LsL39tIr9De/1GCC7NlAHNNr9nygDJLICIX2LkwK4k0N1M7xvABajFL39/TTVW/WZGT7Gu6P
35ixnnqebSJrsvyuTG2EjUVmvfmVftd3rU2jYEsUFW4J2Gp/0F0yWup8Q5VdMoRtYhIHtEoewnW5
UrKNSW6uswe8weKor6St2CkWmAwlDOqhoIC9U+NvsJkkXo15PdpaZu6TSevjglAdt7C0nd6Zxt0i
vKvPGNqh/LKscg6pJ0ue27r5g0DThyZgTogKVa5hH2TOrl/NYoP1RQsBChWzGmkGvcHO+3eIOcT3
2kUmFfDRrTl0swQGi+Q8hChi8l1ZO+jz89FXZysItklPVjDJAmSa8TPrHvM2NsSoC6yct6Cdn2DV
0vMwJ+Z20rD3riYkYsse8u4Ww6YarXXf11mPj3hhjLKde/LArmXmVc+tM7AvtTnISav8g+tUDJ6z
Z10St7NOJqE8F6LN9OM4LvMlr/LlDp9mHrCEmvgURhEXZkpUAZXyiIjHJVSNt8W9zxcs5CcBoz/J
AhaX5Uy4aAKF3r1jutD2bYBa2JvpyekyA0gCt767K+TURVVZIVq2s4/ZdJCvP2tGHifrMVUNYVwG
3tW5WI0He24Oczes24aKzbDubqkIBsKowegeAnyoyzjedW590df2TgVMwouOs6kbmYhAWQJqNTi2
2mnjiumVR5rdMXMeBExQmAT6LxazY6AYwlFYc9rIHakPzR/gi1vX7lMtvJS5tUt/EpcvAr3Bts7s
AGNvb4aKE/yNoITjKO1H3UG8Xdvlnyxj8AM4r19FBqdp61TouSuuoM6aiUwgRZ7m3Mc6SSGeqkS9
uT2qztFEHhAV1eDR7pvGrpG9tyApqrUfNR+xnzg2WoGLn19kUAV/OpPMhamPUJ+ZGDVcxN3ZcPJc
q2etb+XVHQ0XNtgTR6vvIaads4/XJQyKSYu6aXlaVmPcLOnyy+6djB7X+o/RD1uyzpNdTgrfuVrM
MNOUv1OAz/u8qLvTDDe7kW12XLxluiyDUHsEz5wpBI+cysB791yV/JhgmypZXwzw8OfUrfLbBWoZ
J2wJX6zmRljhUAgJhuAqWXJj21G71DD+1oheUFT2uPsF43SetTEZK/VCRIxe9sC1RfvNGkwOv+WN
+Z1OJHoQ9othDRcsDM12kD0xnBWEMhhcORndZmllJr5cvy6xGwuo1XBqJsuMFihM4qCX1btB0Mhg
o1zmK+12jsZWQPkBgTZd1f64Y2BfqTPVymPiEx1PBXTuvxsSmW3IEdl8z8Etm7Az+/xrLOr5aA6p
iqRmYM2bJ5OdvqzH1wUbPszs/DGmRYbiIXjToY1v8tEiO/qahZRuDRmTUH3qAzAbhPdZZzV5qr0u
jezZ0nfYwHTe1TG4pukgnlRdZqcVvcmIKt6BUc4IsJKJnECI7ZVFpyyM7dQs3n1gsOb5epqddBLR
uAwLl3A3I3ayAu+ZltsP06qdHM/+aDOnAlFZj0jnMPBY3m7xfkabV2nGzTTqy29iYcRb65HvNNpE
K7lFf6Tq1Nu2I0E2FCF2u4B0Dl5eDDLrzW4UZK1PEl6KJnBQHypwHkZDFoe1RfSfLip9DDRYJFiq
0CEOIdLqtXxJkoJRpIXhTWC6TOYvDldVINgeCBbH7lTa1VGWLHoGCtypK2SM3Av3cVIVu9mE1KgE
2HYxJn7sINYxyDsqyuzBmPXgW8ph/hwWDTHQyvUHY+/cKmELPAg1b5ypxpXSpzqZHsS03MNWc2pY
t1GldK8LKWUbu1G8xKqpFJOcubPyNTsMafHCdvPCM2pGvVGFjaW/Z2ay8fz0efLXQ18HDzVG7D9g
Xh3fmGPosU5WwSWry2ozobCnVtLpn/1l9g6Wrv+kagExkj5At7KKfWPn/FQJRdOz116L2fltr1zG
nTZZdz18ju3iOVKtDvScrDozwcIDPfnO+gHejllvxkqTWOVE20NSh4OJPsGdMjia0nD2dJnGjTtg
NrNXN5ryBnnTeEiGBGIoYGfmtLfCXAq5kWVn4Bm0/DvK8KZD1/ju/SjUFIlETFtXpuk78HcZ+TN1
gvbsub+I43E5YXRMDiiDucKF9quoAvG42gsaFxQR9SN5R9UveLQ6XhlmWY9rBOz5nxUNS1dp30bb
IEpIWzS5ZrW9hZKkZWscULN8gM9Pu7apf3yecy54DC1auHbuoTJz2JOybrp90rBQj2sX7AABngMD
CsDuGYKa3P/hIqzQ2JOwYKybyk/qS2E5ywkIft70+tA/2W5pXm5f5uilWeT0Fkl1XfWo66SnIwyx
Q6UBUKoKmyuS+CbS8obZJFnvREHYfTsMQ+xJN9+sqTwMLiGbjSi/0Re9uHN9VJS4VloJr0nTSpXh
PBorv9p2on/1YYewgyUWs3PRbZECQbV22r1nUwTBu2GLO3O+xVPgXnXEsISpbS3h2vvqg/H8Ycxl
dc3JTHn19Jvc2yqS2FZO81iLMmA0Ke0bkF5sbHw8Z4UH65HWeoQa0FQPumlN52FsvLiRwc3KGWzr
OTWiKtdplKnXtnoeGBuplU5Q24hAO/hjUDyNuL+2PIbTSNbZMkdIJZetwC4TcwrSiaNcQgPcbowZ
c7+5O03MC4rbnqgiG/UJWEjQ4OEjyMXyNfdkCUQlbl+eW6IYQtVmTLfV8Er0A1ic2cZYiX+b1AUa
1crNL/L2pc/8y0h+KqJzphncm1gqcfeSGeKYn4Qr0W8y+7HAfnY1U735rp0JIzU6cpJOKmy6Hovh
2OrNYUmC+uq7uXNKFq7/Vu9DW6SPCR/8mA5BtJQ3MmsYUCPpJb5Mudb2KagQGkoUziA2b2NX8/Lq
5NHa1kiIoGYfO7dT+7ZZYoK76md2xCH6P+ydyY7cWJqlX6VQewZ4L8l7yQZqY7TRzcxHudxdG0Lu
cnGeZz5ab/vF+mNEITPUyIpCLLvRm0xkQpJLZhz+e/5zvmOP8ovRES+pnPK+EG25c2OWBbSPOj7J
FWvTz6ytgI5xveLlsawApTcHXZAw2PLCCTgwGdMHBrkYa0vRBQ+qDDAuG4V5aFCAU2X8MHpioAV/
GpvNpMN2X7P0Lpp6QVWXNvvhes0EscdV8/i16/vPboRTURYc2OlW5XeVr244gQY00GVlZrVA0CZ/
aqIbD9ZW10L5bAXrbARkv6zllzrK/aJLznWtvJiRflzgXSTqlhEASr4kDpuY1TZKx0vdAnqLBY/X
AMLCBmrwSZKS22rFVZZ2bCcwH/IetVrM1Rkntf7BG1QKIqgEkFXfArGLr7F2TDajeVpsCEYa+3HM
WQRr+3lgdXKkIim5C9YuI90kCLlG2qCRFpZ7000ozB6HpSme33IWGCF36YlPiKAQ1aTaLdB5TcuP
ZU6DxLoDtFnZHMc2sA8iSvofYCU5W09h95h6S8UEOxDBTMoJ/VQG3c4pSr1sRpHAmF/0Nwd18CxI
2qNvqH1b2JuJSwaZ28KDxSzilo395JZRwvZ6qo52VyqMckVxdqM+uaV9uGNewoy6GFSq5TMFGmaN
EtyJJTxWubjHG9uc+5nXVwS0lLqOjIhE2ZouFGS7I8qY2keyQW/j+rhLgyykMYayy1GxeMwLmZ/s
kqAsQOLwHOjmRiyFgRMRtTJ139qqIw094bPENgt/Kuh3dcyTNgWkcx0JCedLdARD+aOVmk9k9rup
PiRd9qgVPq0BulDlRxJjQ80tHrP3FaraBtWr4AvCps8sml0dsmYAxF6zCnXZrZ8MB0klnrk+jZbT
GlpwpxZ0+GQ/SqTWWh7WslI1iNtucsd9OQylL73xhdv1ZjS7JxL4+C8qeUKuRV0bdiBmtjmh9YT7
qKjTHYz+wzSa6+3PVhg/XtGl1F4BOuFRwly64pAXsiV1Lk+VRxmRId51QrSWOyVxWRWGZFCblptS
OLuagHax8DePOqgAY8whcyAwbp04HCA2gL4XWrOIzlH6WRcG2UEwdp4WUE93kvAt10xexiQYpnQD
IyXeZRk0PVTT+4Gj8yFNs+k26uiXGKv+mDjsitCY+AxN83kZjUNUTsU9WbvOF73L4wqYz53s63Jb
eaTGMNXMW9mtVY4BwlSKxngVo/ymdYwpBJLLiXvDTi9xmNf3xC5tv4uT4NTVPeeAkjea2bbvk3LY
0Zrl3YIreGuwIuU9bj93LmuUKo6yV94WuAWKEud3QqNc1KRvcE5ybsoo2xGKWnACmp9uYc93sSZC
Qcdcz1Eynre26EP0a61elrznBs7Y8iGs17N5IPG5aSArJIb1ZnFgKcvi4MlmIzltFC5yhDVW277W
LNhn6ac8FndOKY6Brre2Imsj3PgHpxjofOVBYwqGQdreiErXOxdiFGHtHnd7GyTQPq0gJVIcta/e
LE5WTOB4GClLxEzsrC5WIaeT3aT3Zbw+F5PPufb2EVXwI5h0HrXx4i+mddVjgSAFQqjF/4sLhWw7
uIKFCXu4KmXvHROZv5SPGizYQ8sZj7OO+5hm7qth042YTUi02A7JobG8SQBfcgACWV33xl3FseHN
Ei3H7i5oXCBkBY4bu43lLX5I/hbIWZXZbzUmruon3LqGhWI+ucdhMFvfmGcbG7fp9w4IYH/yYpLO
+GPZi5/bkG2+FLzWEmvu6Y9zwwsJuSdvDPJzT4Og7yiXk1OPwxvOscEkEyFmZOeQ836ZBD4I5nsM
sXe03D0uRvy1MobD1IYHt1H3sa0fZZxbmwUF0DeHloi88J5CWbO8IkCwE4mXs2+LyJPZdU67PN8X
cbTI/KmFSzJNGLp5of84J7sd0THuWG7yTBgJ2MRAM1GyZy0NQS53kcCXGmQuaz8Ua/1QtuRf53af
V3T/JYK3HhHDcDcmzlLuGEm9ZBM5Joq0rssI47L0qJ8cuCO3GGYX9cXDVL0tI6jIzRCaz1M8JcmW
U7/jbfnh3M4OtMtHqKHc6aYiQdYt5QPRw/CGaVLvIVusipbJc2kgBfYZ6QAHXuBu5obyLqq9ThxR
s+1Q29RvrCqnwHEADYuBCL/ZrdNSB9ma4k6D8tpgx6lI2pnb0gvWTOX6iLWIZdoyPGmgUNcIA+OO
0OSMqpS85DGAL9LpL3i0OSFYmJXKJg8f5oxXs8sKItEwUcvu02zh/40y3kCTm3cW6LQNqT9royif
2rkqgXrSVuYhFw6Zy+je5DFEuOQh4YLzo6ABrFvempO802n5vKqh+xY/28kmJuNbo5ntITIHG6/v
WHiVsfc8T9BQ6Xm+bVLJQ0EhOPTs9VinN4/YzFhuLjvA4Oy8snBvh8uduwLF1LooHigALIX1KIyZ
ODpAQ8fMvkCZrA6mQzWFQY1mZGpvpw2yGtKqEbw4wDe8w5HPoN8Yt1XbRQcj8npjE3Kx0Gkxv+d4
q7eVJhpbO8SlrQidLenqy6CZVyEPpruwxR896rl8ZJ5UZ92bPW+fwriInLs7k7/fUpBKK7uW+7JI
Qr+He1jMHOYgah1id5p2OjBJnERDuyG1vBa1hGzEB8zOZU/AJRM9dngrriDIWnI/x9MNc0l9rqrS
OEA97S58IrBPrCx/C2Ha+Hqp3EsRM/HV1fhK/HU8JjalzEbQllszHLEILs1yYHXn3sZt/TmwWYC8
EI67YYrje2NoeabxfN6xjd+1XgDGr2emi0IKflt4roM37vNhnVxtpjLkmuDimeM31rDtEbMmr09y
JVuQZh5xbDM8jotCqF/G8J7WcJwtnnC2ac/yJQCvd4uZjoCdrKYvLVPLDT/rObZggS4YUQ+AMsyR
vVAd3C8GcFmKAemVlo25V3pIvzDpTxRs4+yDnOrdN1HcPNQlqce5YhTi9GG/h405nnHYL1evmogd
qR5WtecGzslWFaOR12cHQsYwPkg2PFiZI88ch8ZrJQkUbybcLopNuu62roKjgA42P+Rt2v0YoZBx
nE4C94szyHvGSBKARQcdhoGxY2NqgmeuXueomaAM4HDLttmcmVuDFTG7CxaiW4O//XZoCD/OFhCK
spJR/a0K3NnwM3y+P+VQ09vJ/pMUJw1LgkOAjTk3iiZxbq22ZD6q2iulIEO87+bVA0IwOXSJpVrh
fSrL5aGSMMwh24FURJQOKUwK66gCTekpMg2WjBlk4iU33fURjTu1qXeVVek993OzJRLwUTmE4KnT
GzZNjvMeNAhTG0Sm9uioEBa6ey8LwEKa80rcL95Dr0S7xdpqnu2GZdnOjovBAmAwCo/TJO4QA7Vv
60GmCyz5pSq97C4aGYfmIb2Mtlc9iEH2+yTrv5e1fWcbnHASm5Ux3Mr6htCncZygLPs5pFwkB0S0
yOZPVkiKXbmIq+jiU2iUsFxccW8lE0DWsqQHXd8VLkK8Hl4jZtrA63fAR/dtN5xNvp04qb+XXviS
8Bo3o6jdogZcAuWdpj7bmRKVj9lwVyUTyRoxGOm+5+3YbvBghTd12ENYAdLNIWc2zksbwgTsIvvA
FOTuyOxYYPAcfubExpwN0vBNtvMeFHKwbJZR7wXMbsyDjEDgBsybYQqdxzpiGwqTLxDfW51A6xqq
YPi6EPJYA63J94641TaCAqjWeuBs11hm73cMtxEGkia4iKzqXhnAHgjk9wjCU+geDRrgDyknF8A8
ZcKbrU8+VR7D0VDVY2nZlE04810kaW5wJGtp40Tq+2Im5Z6L9LauBr8dG+x89sUomycqP95dNl/M
FDbnxsaz7D0wf2M/JUb1rCSL4g3m7Ns0iUn91+R+SYIDl8qdHSwKXtr45glx9e6Uud+zRrMmsMCm
+PQNW98bwmxvU8dkR68gcaBGAh2lcPtkjYWzk7KY7stC3PVj09Oeix55UeNaB8PhPnyLlvUqzUr1
lVDesoGPmJ1QTUpmUIt5mHeiHru7PDLlc55mDPZRjPWn7qOzjjybVYMI9pZhyDdE10eTzdCNzrg9
OCAYP/LeMfC0x6X3nEOr3ablTPircpMjFTfk9XJreY1iiezBAvkTO0V5tfM5+RLjm2VJYRinQtZ8
HpX4PjjyAxZqvnHjIrmTQfHWZ7195bgyv5hSBkcs1M3DjBXo0OJpeVecEU59Vdd3plnZ92Os5JmU
UHJp+XDveCqzyWgyiFMp32TaFONJJ2n63jUermBsGt5E3seGW0jyrekvhVyi29ygwDLMm+2swmTX
NMI7lp1nviQT3OFo6M7DiPqsMlzdEx/4beLM3taZ7IecfowR8GZmfQuLdtpqMkJP3K8+O1Ny5LEy
T7ijL2k+/iyc8bR0YXeezSHAYjIk0J/6qhl2jj19jgV+sDibC0SmeV8GfbN1+vmHoYdu18ZV+eD1
Vcgqp4t5Y4nsQQ8zUqPpin1APSP6dT2rp6TkDx5xIPiZWbZbqVO4AK3zjUaddN5WbbJtO7f/oXnA
4fFwlt7H0gq6ZYgQqdpFVIdYS3lbQR7bCSt5L0ODtcJouzcqaj9b4CPdEQEKGKbRa6i8k9wJFQKl
AMjDhr36lgwsHEcj5rZxXXNb5fNzaRDs85CHfM9xTkB4y1v0IPuMxsbjeL33ZzpAdIQ9k1Wy16K0
FE9AvHgVtDj8j+2ovkW9513ydenhTkXxnEPA3CzhkgNQ5UstUnwoWoc8v+Phs1QWaU+ZE58t0YSX
wpR7qzMxZvUzNhIr6OJtYRnLfmxNXPd5lOljVzrIL5PVFgC7hvxoDQMw/5Kc10jbwBtnD/bHnToJ
qz93tcR1VQV2f1SmE5zpMgJw3dF8H3OQRf0QwQnGcOL3K66j9pKzQ3KGSAQhLQDZOcxoSFqFC0Oz
lDvJKn5oJt5AKonc+2DpoPLD/jhwVywspZbgiwQB91G4HrCaCKMlI0N2XBY38UeC1weToes7rkC8
kRIBWCO0M/uJ+VJjoNo5QMGgAoqXAZTwwZIe/t4RpZFntxl+QzdhOFKN+ZSzzvdDI/T8VilQ/K13
41lWCWJiupY6+oiXCtZ4WiQX1qMc8NLR2iXYJ6oNmkjtW7C6jm48gCnCJ+EPU/pBFuRrFXMWJneN
ca7uTy3h22Nn2JQLLY7Yl+38BXbj/HWKjDvs2AjT2nvuYyoHktJ8G8gAgmZ0Qj82Vztx7Z0oOrkt
MvvJ84AH0MYCQDLNW9K7PanvwSEaRwljUQTmbqjLR0jaWC7atD3khk2OmAKBo2Wo0ty4eKO2aZ6N
z7KoHvAfOH6CioiPdt3JziiyJgCYTWilt2wVYNJn9pf69wukKBzSnTzl43ZedmXEtCYlKpSXoDZu
Otc1/GVux63ZmLQjcISNAUZ4PX0TQpjdCVdnfGTe5tGjFvcrASub91mNpFca9bEeY9f3VFqsqC2y
JIbhHJ2GMqSo47p0Q7IGeHBpy9joxio+MNToY0ywM8xbjk1lejWN2Lzte0P4UW0HfC5yJvVdgE8k
suiXDlMNPhF2vF3PMwdT7mTV6TYk68iVyjkXiB6IDFHdj7K27loX270Vzmuospv6rxjJaSoCt35h
/GrYsRkfyxCt+pCwfC7su6qtmXfWHmjprfNWmAPbWKzxotpk/gOX+bcSev+3Ze+sv+Yx9Fn4vfk1
eLf+jj+Cd9L9TdF0bnHT/Z6TW8shx8+2+49/l/I3WKGCanJpC9shm/eP4J1t/yaFwxnflDbgV8uG
f/qfwTub4J3lKH6X6a7MV+pL/0bwDq3719ydhP3A1Sr4O/KDbPN3RsOfemvtMQ4ABnARjWGY3A1w
pbaOwYROiLc0YWhGWKJm3j3cHz0o6g0qDimX1OoJsccmp3Dl1kqwJ3fS28aOg9af8U0VWwZyEcBk
6ZZXYVNDxkqpJIgh0kG2rEy6Rfvp5MiSkW9qMOBnAaqKxaDPqze0Ic79vimJIuE+9IajjY2YpKKH
CFQgnlyZ4Q23vBATkuDbYSSbvibRHFy6YOHHsuROAbxU7G9P2sn0vEkDlihQoPo0hH6p0xor+Fi8
DHlOzs65k1Z+Fzndq7EEm2l0r4bDfhpN28tbzMTpft02O0S+ZDjtApnvomo6BgVphVYc+XW4+BNr
2EFjxKbqcj7DY2d195NnWu+O/Np4JatXM5LXBN0Sv7pfBQ097OqIiPW97vRtYEC1c5NzVXusVidm
JlVujKTbLYLfSb8e9uAKcEPGx8AxZxoBB+K8XP9jhyGraTaRawI3sGZ+C0CMIDL8isyy7q1XsiP7
uchPnetVYk9ZB487aHUx7xK6JRhshfE5L8QlxJR/jZGaurR5iFX5HuLF2agKDXjMChrAa18BZKoE
BLf0i73U+7i3I5yM0UO7mPsuy05ONTzYZJn4eF8b9TUhpVEab6Fr7ZO2xJwkt5lFo0+nrpi/+JAm
fMsl6FNrDF9dHud7p23JZoXmU6QfQf4+D3K1k0eHsJgxAvaIB+wOtnjp8P+kHu7ffh2seCanu9jB
9EdfEa5KeS7n5JTP9r0deLs1huUCCS9x4GVyZB2qHpWZnfUoiBessofX88nRP09W0WfTu401xqSW
YJrgvET3bfLVzLK9UETniU/FvXxmSXtuO/sQehnGQOObKvW1rOABpfUHq0kQQgpBmpcb31qs2/s2
pHS3cR5ZaP3sbQwqU/vVZtq3Wa5tXTR7mGE7aHh3CBjbFptnIsELYF+wc0/vZmmd0KRYCq8pr0eX
PYXBCZBCpoAiZlD6IavN7N4DfvEcjVjCJ/IiWZAdFYR4J8eWrs1qJ03jRgVx/dbU156NzAZHlUNy
qvlq8MukgTlwDvq7vIz8KZsv1Od8yfKB7b2bQBceDpJc7WyE26aYTdKFZgXuoG5RgUcAwkJBG8jy
vYjjswPIH5Ws3QVIGSQo2cBn+uQAmsNtdAXaydkaXxP9eLcj+skQ0uASiKNZZTcgOoBfdepeV9Op
wWtcmpQHqIDsAhMmy6DW98b0ljzMCVjVEbn+5wSLk0XFfuAKkUZ+Mkc8iNDbpBrru9TovHtrwczW
gkPKbyY2Pxsp5XaYo6dULRqRrKJHaTwDTALlkYzm0WAtFzbZp2pq0sOBv8YcumzeggAu2X2nb7PZ
QFjuiT/asMwSRblYC42TJeYxsvhEM/bLLNJKPN4kDA9FiE2KQ17m2XcjrokukluJd3nKcCXEeU8e
GcO3rtOnRKinvOP6C+SzkxZ+kDaHLOCf7oY3WuSsRNpNbNQcf1gpnlFb7qc8vJ2n5Qrz6WL21OcZ
qFW1RMr2TqANkU7to/TWFJMCOWgN1zzkwcDIz437cyIsY7CVVW53FEyv5B99kT8w+hQbFqfIpWX0
Omfj2Q7mO9nWN6posLng1RMmpGJsYg7uUjs5sfPk60nVEZc0nIa5xobczQQyTQzuQ4/tHieIWzrv
rO1RgVz+SR6nDaWaq5lh9EjiG22Iqylq3Ftejn3/s0lV9VJZjeLJHe4l7gJ2PJfATL7Zazw0jk45
ekRtL09EKq+RHfpKk0lpMINY4w2mfi6novbt3tlntvLp/HowM+snvSB7Z3byLa+16ThTJdAyOk2t
u3Od6UWn3d7LS1SCaLzoXp0ss8P1vLAVGLXPNxD7JKYPgaFvOt0/lHZ9WR9HE+3ZTlrL02R/GrS1
DQ76t6V/TMjOJrBcHd8DFRqoUCvIs0Io1/UGHBhJZePnFFxZX9zYZNx7l35Xa2a5Xjan3uFrt6bb
0Yz2HInSuymYEV1yXDycC4BN3I/ATkIbgFC5PMbVa15X04eOpqNdPrkNcQYvPgepea07AzxykOMc
9QRdRTd6KsExulNJSoqgL4893QF3Q8YMyh8d6tBrNHbVC2bhvjiOTRAuJA8tD1ExGUkAlS2vFk8J
aI4Yzr9Oi5e94LbK8IgNjnM/ofTD6wNJ9Y1lBpSxOXfe54IfvSEhMXOAozT64lgJa8U6XQF5uCYd
XPtYxygxFcYmG+elwRojEdK9fBAUYelswbAdte9eo40nq2+djH2vMC9WOZPnT4JGUppXk7rcZxzG
Bj+uvPFip10y7qbJBCpua5IEqLPNhfhwYPpE+vkQBnPm6ZJV3OGXMrPzTxbD44e2GjO69agWJEQ3
Q1P1PRTRQ012mcCGNqr+ELkEtVcKWuAesa3hly9mNopk+eygOU9Uzb52quNfy4SEU7Fmu7SZJxuC
VcwpAa1hHPLykuV9Ep/wIqr2VHY6da+iyB2QUksKVLBvSGtCA+aIIJXhYkLWoN03M/tbg+MQpJHL
kpDHPYxTl4ML4WFLEgPpIyAYxvkQq4Jp2LsJG16wpToq4GlAIoUwghhmuJRNisPfdQEHb5q0ouI4
oqcoJ6iL+2WX9NOcY95YzbAuEfijpmqScFE70jCMRydzL0OSjLE/iVyrHaufcrwdJ8pJucoqVfid
23XtgS62JLij2rRRr3CNgYnTY+BS08gbnNLjIcTqXA0CumZKj2ro5y2ImCuJj4inSKfYS6NeFK81
foMOu1bdDluuAJv3MCo9mvmQqmi3xCUZAhKJiMStWTLjQGuFcud47Dh9W9rOcmRxMiW7wQON5Qua
pwhCUn4BvaEfzXE/otL/FLal8jt6PbEa8OV3q5OZcMgJ42jb++TxjRskHae/Q2y3noNyFWLSqqmK
fVWhFB7VyB+FGTGYIXTZAXeMco04pAYpXpWSgm3tijl0orcsd1JMcGwDBaL81Kut4aIYbXQZFPdc
s0t1gwVnJvBCzuimYy9rcFYrEZhYUHbV2Vrm5AUgEoD6hZdLQzWVbF7IKQ6XoB5Z9UoP0B/EYWXx
nLVwgOuQTxl5uiXmskwIxmxd0DkCJnceJmYXT35HS5ZzAu3VZ6vJVuMuUTSGbpBH7G9NkdjhLgkH
M9ua5gx8KCvIDFvJoM79VGFSHY1UXUZuzGRrBhH0BA4VBH4M0acEhoYJQS+UNGxu2G8TonFipEff
Y+zl/yHNWW3rSXfT3nJHibwSNe4aSQEEvQEt1n6be03+2KuCcWTCIALsu0mQ6i0vH2HvAht37wbz
WYRNy4rQI1WgMKjoEiz9LsyW8kfe1sN7b6Fw4wbu1QoTDZxLjDL32dYhadKBBo6ZTCJNclsb9bsV
8qn2+MNFHrEjoPsVTL1j8S1FWZYfQSo7Fro1cxK7ovHFxjflIv9MeOzbpNy2ySjfHQTynDFwXBES
o4hxcobtGRBHm2HBDIrskJd5HB/ouTAeZpkvZMLCMnxz9NeQK8SPcrv/0bG8d26pTesf0qGxULNC
DOcbV4Xeh40V3Wb47eY7suVd7kcgvMhHUgaDjUbzdjaynk06H7B60pVtfVhlR5xIjg78SFIq1YcL
BKrZAdcurUMesObdjGYAaI6ttHmKyKosJN5zhHic2NpnUOJ56+G1psTFtX46wQhlHnpqtzXqyfom
R8uhrMDWFEPwaCb2Dd515KlHQXfOqtYVP1ncId9b1YBWiqyYMq4vpcLMRV6GIcGpWQAtaakfy5aA
xQb8f/sxtSuBTY89X19XqwF7V2nyJVlK8kqi0qLbWXImwQNYmlBTlj1aTV3nPloyrriy9sraj/QS
cDVpjxcvFkDsDTJfFbe2mNbSkEXYN0NlET7B0RQqMA7puJ8rDUZX0f46bUerrB8ifAHkTvok+lar
xvshDJY/lMZDmdo40G5Z8lGOjRFPjUOyZxM2PWamXTxwfu6/G/OIAZD2AZSpnng1mzCe2XoXRUF5
wpbUDJBZJRu1KZVgOR3XgXuoc5K5G/Zki71bTOTpjSCcS0SRTdldVSoHm4ZCHPOznKq8jQdjy/6j
/f1vKTb/bzKV1F/qOo+f1f/6n+8ZjT3/xq4MDODH919Bm+tv/0PkwbD9myUdwZrOZM50pQs08w+V
x9DyNxMx33HQXjj18wv+IfPA5/Qs0xYU/ziCBIf1T76S0L9B31QAljyq4NcGn78j80j9K17JcZSQ
LlUn0J8o1dFiJTlVf5J5KoMdPkjIced0lHOck74x2VV0alr22K6SLzLVDEuuDY3hQMlvMuBx6DhJ
9m2dnVthlpJ4QhqC96YLkF+IyYTcPPutlfMff1/w/1tbqsatH1WOi3Cb2v3CyAc7+blIlGKdPwbJ
KpBTyMYdyRHjZE8zU0qmG/c5xumSsZ+EPO4PndWtVEbXht+rE27jQs9srECnu+m1yHK2RM1ArTeO
C83rPOYUFh7aMoFxohF86NQcpy86Jai7+sQwbomcHB5buVZXO1CNJBd7hx5hxyim3/tbcwDoQOQw
lCksKRg7+3AbDC1mR8OLzPfI84IfSRFl2KmjTtpbRInuqYXLr66FaCvPT82yv44e48VN0i0SMHHV
ut0mbybkpb5YpEZHH/FK5GFLOkKEnWz2Ha6t/JbO8Q7pJx9AN9PXWzc7oacBvCXx2fvB4eWyxaef
fMfXjvVTK34nMMRianfKxgPmW6CzKck1yWOT2kFi/gbxybwzaCSqWIq7ZevntkuZ6ggxZDwQrGte
WoCDLdpWQUBhZ8Rujfm5qtIv0ptSdpSxl1+sOALnEsRTfmXfTMCbunfsL45+T4uQAZ9MXWr6E86O
CRZ5YovN3M/JXWZ7jPG1l7q+Vbk4x6m5l2obBYb1vugpRLAi4PQM8W4c0V2CCXS0avp4X9dRKTYJ
JyIGv7IFxdCwFFn2oVU7+iGBTmxs2mFht7MYZW3dQFDgFD2mIzXDpdIcbmtHtI9GkpEO9Vh2Xytn
6OSWfgH96WZAUG5tR8vHbrBIdCTA6tWxIhzDbGIvCFugC+h7c/MJR04WaJ2fSxcB4QT2GxWAd5WE
j8V90bGGm6rQz7qQDRV2K5Z6Yqg9e0/GAWZCn/MKhRcFQOpg1K59tal5XJuuWxySDWOedZiEKfN9
Gs94CCNkiUdsxRrcGAH5D8E2Z9goHjcAU1jiD5ei8+o3VNS53kb9FEwg9SJY61o2Lup+OiynHg1J
+r0aTQLZdGeIbScKeqRIp9be1sVa8xSMS8Bxq1i3RNQOUHkwZ+yu39gEBy57wDkBijulxkvXNhGG
b2cyvjbxMI7bONfOV5fJ9sUbxjygO0MWrETC3OFFRGfdTsSr49Od6g9eskW4orBN9Fnq6Guu/+Fd
k7a/N6aVHjAPM15nAXznZ8Mhe7WXS9ynofLEEzvXzzlomv4wqQVP/RKjCMErdJODiDle8QAFjZIh
sFIaEoXtx5qrBOWeLe6lCj2koTKpuW10FE9fqEZxbm3qsuBsFV4NVYtRaK/z3EroBpixRbZlFZ7y
jH/tVnSdrDY9exIY+CRW2Xuz/S+30uF8uzdER112Dk6P/JDdsPXx7KxhFO0XSgBxQetrYw4ILQi+
reIy8hQ+uQGmBbS6HNuEDEGY17lpfuQy6L8XjY35yxkjwt+cIW3wQWrpxWGioujZTpKCU2rhiCeH
i7C6VWMUE40Pnf4FzxhMyLCDLuw3cp44wgrLqbbxsFI3IAhhL+e0AoMo5isg8hSG4XsYRPbV7FKH
ODLRBIPnZoq8Ek4K7ocLzwr72UBOdO/2Vpr8Nx1uwvxls7C+cixhmYLGOtez+R/r5uFPrxzsTVFP
PQNHcI/vCuW+YUwxOy7Tvl+Sa5SYq2MqCb6NlCOesWIzNNrdUu3/BEK8/wM7+W9Fn+NJLboWSPW/
+mvYHjsWR7qWZa9/zT/9Nax4IriUoZOwv0h5XgIOzTKR/zEkfUz/A5LPv/gpvPr/hLxc/7GOlBYw
H0Vp2MrP/vWnRMRdx1pZtJGWubhxcZC/AXtrn9FX7I+//get9Mx/0jXXH+WaiA/WSkkEsMkC6Jd/
EGtStqhZXO2yso9zf7CnNS0mAN0xmVeuoBM7Y40S5av5FCMfthqOJLG5+/2v8f/Hwn9XDG//NWqT
Lubv+ffm1x7H9bf8MQoK5zdmPbB5SnhkMjz9D+a6+5upXclm2DY9oZEQ/rnvc/Rver1+PC4dQJz8
1z/2fY79G3+c9LiFmN9YFIq/Mwj+eplyhnUtfjI/SdoUg3KI+/XaIe6CFZRsAg6GBnGghuFNERrZ
0bguj3/6VP7FHfHrZfr7j2LqZWTS6zOAmfjXH5XGOqAxG5WGBw988wbTZzy36WXSQ3GJzJA+pSbP
npMKl3cVD9Hpr3/8unH9023yx8/XLDdXrrzHE+j/qJDEczrTlrN0fmynYXQvZOTCKCPSumdVRweQ
YVNysLHw815ncJmfoVC1xpYYiidtDfojTHRwz3q24bWazRzkoS/V5KAF8u2eqsJcUHyZ5MVBE/75
yd1PyVyhIny4tcvH2hhZjgN5KNk4RU1doPSWyB+5TDTrGN2JJx7mecgwVwfvsKyGF5wr8tlsjeLq
DZzmd2ORRc9//aEIsXZR/vPh8Z+fiu0oy3bWb2U9wvz5aThXJml7Mj3+GFOSzOPBpjxwcOgdmSsn
RzCAd/GCKC++Z63CHUwXQEzrc0ngEqHBqn8sOcmUDZoiqbUog1PVsuP6aOmo1hvs1HngO0Xiaqwr
oZMckDitDza3jjggaXRfgk5CdouSjCb4PqqzvUHwczq6XVW+Tr2LbyVWwfzokAyE5+NGUw+Vn6mO
Xhy4eEk/469NdZvvDP4VIw09fXQ7oLNLaofw0N2hPCXp3iSN157QlQsUqGTKAbF6leq3k5JQzdIR
3yhYMztqeEjGk/Y9gsvfzYx01aZQM9butpdaXZmetbH93+ydyVLkTLat3+XOVeZyubrBnUQfBD0k
TU5kQIL6vtfTn0/UOecmAQX2z+/wt7JKERFy9+17r/Wtujac355OQ2CHnqYv1lzw9WkTElpvg850
Q9pQU9vcgMDw/UsDrqKkseYET3ZlU2XKXJrwMqABdEuLzC9J8z6bynXczGy/ojapKcWEh3MZVKGI
V5EZUvxRlZoz/6FTLeMTpP+KZucgylUz9bFx2jFmsA81mXzIj5WVXIeY0MQazXmmryQIJ05SB0Xi
LtQHV77wgS3zgNvPQoJNuya8Autl92eeT+jkZgqdItyEiAahI/JWoHMSDNj3nmHgFvQ6blLrBiFx
dhHpUL8xdlKP4qnuE4PWh15dSCub8pWR2L277MlGgKLD9cl7bicVhBvVGLa/5EcaJwp83IFI8V0A
aHbsYuQUGch/pLRRVYBahOugxd4QbgSMym71/cv/1YaEYs8hdQIAhDDZsv9+9WuUf3EnAPrDynW3
VkBZWVs1M0LIbwDs+2ZYT52Wbzq4imSCtd7b98+fr9hHS89VthLc5a131vLH5ze65oe4XrtlEfnZ
mgQddZA1bCapUn2b6250+v3z9C92QMoD512Fyulhzj2BvyofC/gE3XBFCmKGnL1ROIWqIQNfVeVz
qPsAZUBOatWYuAPGshP7pCyM57xHEboZRibYKRauzQRl5WBokf/frO7/WDLpH6Un816khHSIFcax
gPbEOKrMZCrcoSxh+pSaRw3mjij36FavexFjOwWXyHweauou61KbAn+QXHcbBRUj1ZptTY//hxPr
Y6U4/z2c18KE1uNydnMR/Ph9ZVqdCXSCYonlixlqF/U+N4pZFvXDD/N5EzapERRnkgsp3TwuFvWC
ihw+keD+13eXhI1q9br0Ou01VbX9qjGaQ9IYmRYqUVKC9QWZHJzWygrwAuptj88trsb+oTQnA/IB
c2pSkjRFO1lj0Ldq85TJzvd/8ud3F8UCOiEMIXwx1CEfvxrHtE278+a/uJuKZ93I6603eOkmBEZ9
E2Jq+GeXB1sIRb/MkujSpaDcFUeLFfZRTgiwnH2xibrDAuESHlVZfUv4Hx4Zq+wBv6Vof8BGxvFd
31d4WnoMMP/o9kDpQvEiDJ1ID90UKPDnn/KvNRRMZqEXesQk2dH6q8Rx5EJ08Xj7/derf3z1/v0Y
YgVmEdjc8nOPXj1Y2ByMcUDHKR/c6xGHGHPPMrWuwzYZX1pVeBvu5tOvsVbaYawj31gOcPBIOY2s
ON7AT4rTNf8dXON2TK6//+s+bpzzH4cIjcpRSXqIFFNH+0jhRLJWpKsuK1oA+9J0tDUZocGWq/0v
v40j2oZ0HbwSTAcWg/rmnz+dG48jTMuiuXosUAsrMCMKPiiGoIYInybJkfDEocZMjUbAahpy7QxR
GfRtHWPguoKV90Ocwcfl+u/PjyYEF5fBvo104uM74NgioMbjHeggD07LpvCQQDVRiYKfECGITwna
0LHu1t9/8KP9cX6uKeDRS0Du7BWssI/PNcrcklWB0QmScR6iO8MHm/gllREZxGDMI8teazWUTzO1
IubGQ9APm9AEnoQyI+Eijco5GFbf/1Ufd4L3P8q27Pn6Quy8ku7Rps07IgwYR+1y8hIcECSR7VuB
yJRmxnQApe3cf/+8+c3/f6fm+/NgceMbfi/j35WQfy9AY5hgT9NNBtlguKsYaS13XaZGWuU0NykD
mjWuyREpvWv98P1/XpNsQf/7ZHNuzv/9ZKT6WeIgdFyWEZUiwdTx2rMJEvj+8x2d0v/+gNyS2ORc
vldwKB8fAyjGSsyy6pZJEaQ7H6X+mVEZMXNKPbttaY/PR91zW+v2RqU1sYmh7f9yG1+cKbJuTuo0
j/cRLeEnszOdH9aeEp/ffe4Js9xUWLpFn+boHYQghNPHtcplXfSXfglGN9SGGpemoB1O9Y3REZ8O
xrVmRmUTdJ2ugZADo9G2ThAP8RJ7R3wg0wiuv88tUSygcXK8GRMILnKxGovGWE4XtQ7wSa3gsxs2
1AQ9eLDI/Y3WeCCGLbT/ZMuLP0E+ce8jX/inNkeGt441B98igTr2ZUBaJIhv6rY3M3CDB6UNTPoy
AGvTWpgFLtmURAeoxUMxvoAQKgmo7R25Z6iYMrVNQfqhtoC7V2UWM0yHSMFHVfa00gvdSTEbWF25
aHA+Qo+F3DlHEOqdvRKM9y+kNjf360KXe/QHbo0bXxImI11ayGglC7K/cmzGy7YH+LiolCf9ZTaO
HZxB28Ksz+UAjlUG/aA+Ieeo2aRhricrqmfnzSk1bVw4g1XeWToJD4uSe9uw8usYmprZlNUrqfB2
ujTM1JxWRaKFJ0hsKKZ9CEPkrLTN7WAa+UPihfWrQz99AhmSEsFi1lX0GujcAPa8mwrFUj3CJYdC
3z9TtYXkRFIQ3QqFGnxjIfPB3YR60yGBlUSgTUQwE6LcXB8vsjbRX3FBDc+OHgTn3I074xamX3hP
c3jkBkCc7xnidqRQVQ5YHrNHTi5iNaC6XZL9gIHDa1Kg5pLUqnht2fh0FoXPHrboi4m/jJOhdM6T
wggfAmPSz+2exgJ+/ZHBPTRpvAwNrptyNcjA3ZISAqiOaHvEAHo2TrBXTWOfVQmcimoEgEKZ4MR/
xjae7hSJhmLREXy2ZwqsI8nqQSIu42LsIPKYhDCTVVFHdw6i46eoA5C1RLkkHiW16R+uEnTlWxyy
bxakz4cgZvQCWmzQh/2YjCbBJHAEbystLh8ZlBDVLHX3SktwDK+QX0YnWNj8AnQPXzzC+54cusya
hnO4fkxtNIbRNuKR1n6ZvZNM3VPkaQuZK+PEjB3LA/IjZzZDbrTVWham3x181XFF1BiUyW09IBHa
BFEfwfks+7xYRdi9LsCFEEQG5C7nBkoE6T7CAECWI4wLPkvLzObEsAhxo7EcYxUGrE54F9MD7qe6
lZdPVho39dK0PWTBtAYwMA6oHPQl7oLyTSVD8OTkBm4Wc5hacFghBBmwJS02OB8YEANAdE3xOgb6
45yMlaUISopjbd+NEllZHCQQtRtO/GcPtNewsCEcFSd8fHC+7WiSZx4HIyVYS4olbZliQMLTYNth
VDAZXOKRl4MP2aqinhVRJrbbWWys6lXrMVzchjUvyyLWat/YJBJkOvTuXD5wc+8jog084zxmDaIi
FI2V7qTVIf8j48libAhqimkSrItbt8U5hqImds9zfiiH6YLPrK1jmRf8jGFzWmpztopvYRqF8Koc
/sHUlw9+6CBAx44Cr30yI+uuB6zTraympWeUYIl8UAac/oWtOa22B3Nuk1LSaMSyw577kzC3uNK6
EjlYS/aZtdVCDeY7qWDZoQJVkK7pw6CasKoQAY+DyHwBGdF9lJrhvDWMMIk5y6bbPE3a+Xsd5gVo
uPXtOE6Svxuz9QzPArC2MEOfs6a2He1RN30Kr8aAtUhSs2kAMUfXv+FANElvNXR51vgKMKg18dXg
PU7Q7hRdSTehABAIeH0wIdI4NSgAbnrBQsZtf1Og2UMX3ulMUNQY4WaRDFt4QaYuPQ1D3QQB7TDl
WkRuLg5oR6dLHN3JjUDZOy6KBLMo2JzKpJ8D8TyH99KABGmxUQyoOAvEcU3WBct6sPTzIo+MYYYz
+Tt9mt/8jNr5D4N8P1kO8SBOQt4Id5USgafOdGijCT301G3JXu00beM0FiVXnSiuo3E9XWm9zF5h
bEb3/AvqrdY8dL3RUGaPTlr1mIOnOET054VIgn0DjdNqdBRudSRESI4CARufxMTwWic3YDrAYcc9
akgju3Bk0XhLJpv0DEXlWteDV453QPY6dKfSGe67JB+KE4wYbblTNX44gn4qsMrw5HVnVRdjkuwG
fbJozOA0bpFs9tMbe6h+7kYeV/myJh+W4AnMqKspMhqyKgoBCKgnmZiAmBJ22ELkuCQx1+UxFgky
yWJ50bLT9qdBYNVkP0OxRN6UM+GamR7Ia6qBDJgiK9Lf2TTZeBI8QTdqSYq9y46gV2rchuSgGWc6
3J6Ze5pHJjQSZWtrQyIKW46B6QDQwhnsbXLRdnNssE6+xqgH0G4VQ5BVykTtKs7NdoN9w7rDwqdd
T7k+NfspScFtDzVnYiADMeND27bdkv+zTvpcO0WBVoQ75cUlETTVNTFtHBfwD/EelvVZ6mb1a5ok
xb1e9pdVhyaM6uYE7xMCqR9KvM8XKLKtHGZhqO10g6vqxxIvyVmeYZX08LxikHkZrmB/CTO9yJdg
A+KX0IxaaymjaLqIJIpK0HdziQByFT0lr1Q/h1azYy7gDTj8+XbQ/iYfHQt8U2qKAD6X+T8YjZFx
Ki2bpP2h5v/iJsJVfP7TaffOZqaj23g5oGdPBuDJQPJqxr0GcMUxZcjUFnrzR9jljQpN1JqBHld7
uksCy70abkNjoG3cCTI3fvpKhfHpXkA/Ar8SJikl5yr643eKiB5edoyMy3XZlU86gdhrN/S58cTs
jBasW4QudhEJqAWII7TAoopLZ0mqXnSXCgNYSu/o3ZWb5QJ+lS9onLKQLWdBc+Y9wkgPXpn2BenK
JVwbo2DgVCN3PdkRHuhmI4UvRoE/eBWARRHpRD6SbCXrwTeK5LmscJOeTEyf4dziXtq1uBs4JHQN
/VjXjd4N/imYKX0++rcer/sT4amDAee3Nd5o14rHZPJVuIjdsk3fucrwiaC7Dqu6t3vGmBHnGSZL
3rgdBnzcAJZPfHYSDmB1As+oHgNGSTeEoyAoTrOuxHYEh3sL9EZS6TUNQ3BFl107GHmEX4jQcHzm
lhX7iwRL61tYR6U1u82x9vYUFeZKGQpsTQ2WGFwnR5PTVdMTRugI5z7UlXxh167QVplvkhyb9loH
GzGBkQTNL2wQabQ9yvsM5D+C79xbJ35b3rcuaakrxDiFsUwbmrPLrHaT3z4sN/YSM09goJidvnXs
On5DwewpbNed2jSUj2xFEP2DhcGzC0RABLouMR03F+40A59oECVYWDSIPqUoihpRHRSdBRfa4oxK
1dTRu2uxtujdIHcX36/3z1dkIEfKgiPK129yTf74alY+5EVRo0wZKuwG+jvCKjI4CwgLZrvE0/D9
8z72eed3n64EbVRyF5kcWu8zn796VCA8hNlXDtsy2oGDC2jvHuQzXhwAnv4Pz/q8lZlM1HgGbUtp
f+rZtrkGc83Lm2XMDHrNJx3ohEw+TRFbO9DcztaygQ8SR5E4t7JGbr7/qJ+/Wu7hjFVpPTAsVca8
K/z1UXWCkWB+avWygiVyPgVesQXArkB8tsBULIIsvn/eF9dfg3YHe7c9+zfto12mGCanj2vKC1Si
WNQKSG2Z3g4b5CjFL6SkxDfTB7n6/qH6vJ0e9TzYQy26gZIBv9KPzgsGRFWHtJqQMTcsThOXNKWo
Ft3JiLpzMVTcUHokevDjW4/5KcovV3OsZeAW1b/Nuv+xRf/Fx58pRhK7hrRcdtuPX7cGJZN+BEpt
5HUabfHGWrt93+H+wtBvB+hesP2I/fcf3/jiHeN1lu8dJgwIx4OaWHU2OQVdvTSSuvuT8TYoRFYV
x00fkhu0aTTYIQBIsV9sM2sgFcRzg/EJbZ5n0KxpQvCqhawyIEuTvyl1E4KBl7TtmSsR6i+lXXFB
UdDamw14Ve1RGDUlsgT3OY0FtuogUpAa4nEd565x5ppEUsDEgQ4DcLHKraVZdzmGwcwZEFKlKkGF
LzN/5TDKJja4HD1r5TNNrLdwDGpGc0LD0yZCAttweXjGDyvyizaVbUhhMZHELsw84eNvxPDATkmJ
6/HJpPINehi9YaNGr//Dc75oxNl0YBHzMCQRNEM/PkfjycTdei3cdh0uBIUtVwod6y9ZBlee4oa5
pKKvwoWs+p8+4+dlj9zFwO3MXMCxMD1/fPbkI+mzBow9lgz0rWsOPRaLyFkW7kzHi9z+h4Lni+cp
9BiKfreSQh1PgkRX5ZOq0mbp+e50zoleAhPIBu+iYfGHgHvGUPvh6/38MzIUdPmGDcZhCGKPDg27
Ja/LLpq50gMhEzQOEgXeZ6xi36+uz4uLXo491076rP84Vg/pbV7XlWIDt0dMZKz5aANtKWMrr7SH
NqXjYVKT72lWdmsj1aLL7x//xVllKpq5NLWpw7gifvwlBeaQSXSoMrqhcTZtC+9Kb4thiUIuf/j+
UV/8iCaNaqYqHFjyU/9WQBZO2KH5pPY03gStL9EvYoZGvMz1h7Cc+u6fPxDY7/zjMbpCtfPxs7ES
hVblc1gHCJQNboB059FIuC1tC6iH1Uc/PE/Op8/HcwIMnyWZUTEzYv0dLck8G63aErwzVcr9Ctd1
ZqA6TsHXlCT6bvWaGNxt3LfjbQHXEugPQlXMvhHMEtMuIaxacRQUpNZa7XlAlxd8bOTjTsYL2V5H
jWZi5ilIL1mMuVuIVe/XCIa//86+eB3xYfHqs1PYrnP82qdtUOujQY8JH9N4UrVDTCwUtnFZmtCI
bWSMJ0OvGVjfIzzQcpjMH9bD5yOOTU2hiDHnXj8jl48/mk9rrc0IgljatYdI3ElR6IqxeGs8/KxG
4w+k2yDR+P5Tf7HY2UmlMFH/M+E83rMLl0SBunKb5QAlaTExzjoxgmg6++dPQYHF5Ja1Pg8Yjj5a
jsoIBE2zxJ0+XVUUS0DD7OLw/VP0L25itmvYNpNL1JOOPFrSrCv00j6oWDoZv+kvVwd4InTGuXbs
w6KBMQPc8pKmMF30pgQeHAbyvMtSMLTCgnrkd0klfvhVj8Sn7zWxo1usfi53aJ1M+fGzd1PllmE8
QBTzNe+CAONi54xRftfoxdguLdFba6fwUrEAgBs98hKggJYAAn74bubHHK1QuHTM8Dib0djYR4dz
1vhYGTsSkN22VHgOmLH+quMUbxlx0vYit9smYAigIL8I8lZenapziW0LA/2FOpq8yxxrgv/Dmvvi
lUfpwECbsaLkOzr6buqudlIS5tGFaN5Tpvxxb+AhOhHdMK3dkFtijxDih2/ic/UwC1AYINHLY5Sn
jgp3J9GcZPADUETZhGHc85OVriC00yculzaHwXqCQHUaEFrw8v1v8MWnhbDCuWpQxvMXHO3K/sCm
HLmAivs8FpcBM9cLTWL79Wmp7Eazap65puZP3z9Ufn6qA1FZ55M680F3vPbyMPXnfhlrz8or0h7M
VjbnFDbwL2sOWEihcdNiAChdxjgexWFLFAYcr1NAus09eK6IO3Ohgmw5wg0h39JXpAUqp02GBZ3u
PqK1WejnaNHGqzZ21GvQmOxfhu7RoPHNAWpFqVLSoCl5rW3QhxIGAu6TsxQXww8H7eczHdkDp7pA
HcNaP27FaAmZeblDH5HAbIKBFDkPVFb4zb0w33//vX561PvV06Y4c22ksLOE9u/7X+xF5EfkDqZE
2dxOpTZsCZEyl0UQmP/0heUYZxuZ59nMUZzjRRI66ZjqPS0vuvvhqtdLb4/BOFsKTQf0X+veqjSK
+tqQWb35/jN+FoPwsjr6LBEzDVPxN3z8kF5kGKaH7x6bfSJusPvhkR3pjVdAYXbTOFmXSYYsUJsY
8DFUMc5r6CpXeoA5sG18GwByWZ/X+bx9fP+XfTq2LP4y+uis4VmRbB0dKMJNDcK99GkJRNI7C5zW
OuBRNE6+f4p8v99+2DUp8dFJz0Jlm1mAmhfXX7d8M25lWuYS/D74D2cT6i7+rcYuErmGVeA8YPHM
H8RgzlItcyCf1cuingGqkftztDq+5UXP8DIBVkGbZgFbtPqNt8l5zjGS6+sg6zMHDslE7mAfC3Gj
aWV3kTp1U8L9EpG/oEQqgehIqHy0EAXoTp3suGCv+lISupP7zUyvYSiEHnMygvVQp2W10bvWOSPe
0iMq3abjvRBxQHNxVCGWmBqUgkEceE3jELj2Y63raEFlWqFxUnZKTjRDxum1LVvyTfIgIaW0Cgj/
O/HLOYG4r9q6m+ObRL3vY6uDnuGSF70vXA2IC2l9jobHGDTCrmVYal+nzkiA7eTzQrxhTTB/ueXQ
/TGdfMp2QZpG2Ppto0B8WFUQJ9h/CmPDzZXhWYVQGT5b1xE3TNrHb6ZKQAM6zU+pLduBHj2cvfKy
SeFzkwGQeiigbc1/NW2fCNJawMxnYFuql7BUModXULaPce6pN8bQ8jANEgmpVsWFi1XCzTIo/0l2
xjBIj06mKMb9a6HIQtdj+M0NQ0DgyYJrHu3x8T14AtVLuxDWmBhoR2uuR3ZoUbgOvQHKt1ZFdZOZ
0HLJSkGNvMIEhra1b7LpLisy8StvlEP+xjBLEEjCgULDhIdOKtLT0lu1dV9c+GroXyAZDgK+bTX+
biZvxqSXRfpLa0uyZ4N4pmEFVmwAAOBOl5KyJoWHNK6Hgd4j+yVAb9JjQiukn+0EsqRqR/eAwJO4
LIjDwaADD8XWBiI00YvPhuR4BEeBokW+waat6qVXkcvDHYktjhATzYHZK/SK7IuZHOD2Mj9Dqkdi
A0hchp9pGvc+dvFsHh2kuVbsy6YgWxBZWz+iHmpbBREqE3i2PN82tqT4Ds8Fk1/jlOgedyPIMlfr
dqzKiGhHi2TIKFTVQ8Uud5lbgZMTLVy2Z8iQsvsoIPyiZWafr+tkwC3fgn8EXSkr99olL/I2mk1Q
S8A33jPAp+K5nroeqCTi44eUYg2GUKljDWWFIfLUQqCEi9IpzTmLDJvmgrg4bVXptICRn2ryFyy0
Yl1VU/nCDaDdp7FhgCxIQT+sAuCSL3RXQdjUHelnmZroPTem4ovp8Om1ADBtp9wETIb5iUcNj2lG
axGhuoNGGlYDS3IRpKX7x8yt8iGZZppjExgKfYvUi4MOnfZ17DufvcAKsJeJ2gpgErUQaRddmME1
pQ9M+IqBToogDcfsxIaEJDM8JFSf59T/oG4qLZcQeVzTlz+cUZ/347nQlahWLSQ6pCd+3CfDBhRi
2NP4hVjQzfARnBQarsnv9+N3U8jH7dhm00f0SR3Ddfp4O248xFVMMBkYtz0j1IrX5Xeig1zA1+mc
8C7VlzJxgEqoYtwmQV4+Ij7gnSFLF5rpLBWbZLkbRmQ0sN5w9Jn+I9Rv7VfOz1D9cEZ9dXratsR1
5jpMhz7dwmsabx2TXgFnSdnZxsew+CuzHIYXESO3A0PAiAAyaxiu2Xi865JR856kjPCqz/y4Pcxq
KIsMGb26ZyQStT/8eV8UMNxyQcrx1+ku5/zHn4waNMlwikA1SyPjuZlZcLnK6sc8D34oQT9fgWiX
UfAiZsZdPg8gPz4KRUWeAEuHLs3odyU9lPxUnU70SlvEumgHt9zm7egsmRz5Z/gm80PHtPeH2+Fc
Ehy/O/SN6eJSysx2wI9/BAgMg0OT0SfNSW3bj8RHOeXwaJiNOu/aQv/havPl4xiFMJjQeWOPP/PQ
0YZ0bJqhXdAZ575I0+dBTTEA0tnz5IbeT2vjUwuGL5nBi4WW3cKnfyyHJH0KvfRAA8sCG7hDp1vc
5joIzwRqKwlIbrPzXM/ekRDoXNeMptYFuvufehhffWquuJRLUrp8yUcFY+6QLwdRDquVV3WPRjXZ
T2YUvSIGNx/k5On3328In99hPjNlGQ0bJVHaHA1FHD2J7ZhKcLaq1vsETj6qutTa2TDVfnjSF4/S
dRj1iD+5v0l7/t//qgQ9d9QCxfx1yXwrDJchOpZh0VaKhJ/etVtw1139SN8h8bcqMunSEkUcnk6e
x8nOwlbXBQnk96EWyZuGMNJmgQtlaredWei/LE33oLCF5vkcQHolGLpjIxdDkhBm2ZNupk2FeJ4y
Q8EAQXi4TWi1/coKN3gins5HrcU1+dB3mXs2hZ0TbKTqgDWOTZReEtcLjs4CXGKvCr2ctoPpJuEq
SshiXJdVlD2Nth6E61QzimeT3E0CEoZecV9TiGUaDUIvpLdUzNZ+LTC3tuF3b/SeyaqWWMmZt/Vu
5Z8B0B3Kqy4NUAVAw070Fc2ztPihZ/vF66XzZlncZ2cH7fF9hKFDY5lGyVVoSMiQsuTpkPK5tK5H
j4XMI/thj/zieWwWtDS54TF+ep8P/fWjO4YbTgiUqFxcHQzTqDwNdZYNgFljS1sNgRI/7ZVfvGfA
YhTdK/51qO1H2xQuLlPTWUOIcKfpfOAkW/iFkZ8jl6mf8iZAYp/XOpFd+rihGYbvncs0FibroXDF
uEO85qy7SBhE+KRRtf5hFXzeQw2aRxaQWK7ZYDw+LgKt7An6VlyHSn0I743AjUnv6Gx6V5Y1/XDB
/tS34OblCBY1Wg8GrMdGhKZN+0AzbJ7lArgPy7I8LdpJHBCdlvxnHmw95NY/fED51S/OFRv419yv
t52jHaXNoyDUTD5hhzG+WwJEt7xDBtxLbQolSRNrawLuN3afyPug1DBTElUGOwJoGrhl2OHEpmb4
MgCS08mCAkj2YOF4RsIIMCrv0Wk1N6TVQrWtSKUcNlNaOhf8m8pe05Fr150ZxSRQF1H+hlKY6WCr
dY3zQ7X2WUXDjV7CX8EEpixwMUfbdMeSHcgZ15eO1VZ3Ia2oDa3blKgUPXPXvgfhgIm7tvQ75GtB
AkoJrSKQUQ++M6Zut9p9/159UT7y9zgghLlsC3Hsban0wnPRUiPVyoo4pHxlMrNgaOT/cKHHonxc
BLyzhbE4s3mgMT9aXVApCMWAgLIU/hjuWmgyZPEimb0a7QyAE1hJDtAect8T3DHyDHUOU4B5bQrZ
d0DFsEg8I9gTCmECPsqt9FpQVNgnpaLu5jZe6+TO2ONwRctouA8TTQBYDXsiKRSwwhDVVQBbzmO8
eIj9eFJkr1r5H668+mssB5tbuDCzawy90ak9usFlnCAqhsJB6N/GEQLJdtR75b0+FYi3Yhsx2xIt
kfUGsjiZNiPgQZaGjMyfRoLvnfMPxRPSPoaQnOvMsOAKGB8Xvt9AXfHCguzIwCWW1oJLMROKjR5d
zNQhP7T1e7py8hrCt9usUMkO6UmROuouND0DXpjK/CsPgpbakKGWt6eaN6RP2Yg3GkaJTYfC5a9v
13YNIuvGBrZjrzlLw+rfTsT/jwr4P3NB8p9RAcvglXYNZ9FrhgR13P/5v+//h/8GBTj/cmgMcIaB
AH+HfP8PMkqX/2LEjueCwRRzPYYq/0uMMvV/YVCE0MSwHwfhO0Pgf8DgDqAAjFI4TLkTM9Ey/gko
AGKUPFq14Cyoapkf4XrC4HcMzhj9mHhSa84ERNF3Q+jTRQ3tcwer/1eEV3JfjoBlx0hEpLd5dC9a
+6mkLFwgyLmvMlEuw9KI94nmRqvKeRYqvgop0PwhpZizw6VQLgsU4SIg/dxYsNGdTbmZnSMNOdhp
xBpzcQRoyLbNOt9PVLeqwzHt18MhqepdEeigdt11ZEZodvOzys/PtAwmb0BvxEx/W6l4yXuPiMmK
heKe2TUTDgTSgew2rSL+7S5wX/Ph0Ll3zSR2pkcIO86J8FR3fsUErNUo7BYl+nSB6Ngbty4xFKVh
vrjFczxwv/DPBCjPhUecLiXXZYN6X8h47SDBDMs7hFD7MUaP3G4Mzz/g8mZrH5fRdDMlZ8TbLIiX
7AmCfolisg05xXt0BvC5F0OZ7jT3tk/ZgKR5EVWPU0Z/O+Gwh6gzcVj4wYk/5GcokSor3NrWM17q
sb3z02LL19gTMuCGZ4NxLpuTUuBWczKwd+ar5mu3DerN1YiiXNfq28p/cmaKj7f0kxsOddjY0U7n
cBx1iRHBuwR8uzahLDmVALBb7CbhI95zlXmW10RUx8NLVA3btKvSRYfOexxg5or+IoBX5xvOxom7
P3G1GeInsDrGIsZXjkiZeLdwJeUWsfoVQVk7t9OWhnahkJaAGU+bvUSRcOXz2FnHQm/Z6C4rmIbI
2Vs0R5iQkuZkro6zDqBui846we2zD9r8tMMQsYw1f2l61TU+qqWtXxLxsw5sfOpVdelb3U3lxC0S
/HFbGySCFmAAeV3J6cl9BIzWeOXnzsGAcklX0SF6cdqIZnKxWlKH9OK6hlmAHjd+MIaxWUozJ+hc
f9PFq6ISWcm8gyRxJ+p0y0hzWWPKqToYxpa+bwqI3mYMRjLGwDMyA+QaY2Bp7VNJA9QmlnvvNt3C
bDLCDtErd3V+YY1nhtW+RfZwjipylVW0yJp867Xhwowf06JadajPmeUdwrZeqOzA9asqe2b/DZrK
J6wuvyqfLEgixhPgRqboLuuoKBa5Q+gxPlpDX1t1uMyCPwE8A6Un941sb7ww20ucfR1BYJpRnXOb
If/KvAKeBtU62SdK2/VGfzbm4sVNzMdg1HkPHtxpV2tEE4Emd9OKmNW7Jq8OHdGCeXbik1RjOfLQ
YfBZDC4cNKEuR6vbObF35XXpWwDiaFECzEWWpeu83+1qkuZ5O3XNE6irF7fKQYPPvwZdvgBhQAgZ
lLBhmsVBecJg9zHQvHsXzhmB48YbStRXhjrUr07nrhNObUZR62CKDhLMelv5q8hPL0lmW4vBuRog
km4wTxXLCfDBBnrcDTKIR9eMic4sY/tCGw3JZdDZBzkV5Byehqxf8zdDkFwMoMlWiNN+jSykamBX
EMlOzOlx2eME+900H+L4Mu7DHQneNTvITdi86B4shCad4NfP/pngWXfK84CUAtmTMxC0oLdJdYKF
oWnsP56aLpLWHK7ZSfuVbo+nesaargJ6qQ6S/YVNihLcs5s80E5DmjF7Nna1LcdfbUaSLvXzJREB
D56elqCl1U1MxWNPYbhWDSMFMBHlQnj1zciYKbVGSTAcpIfB8vdO0hN17hfTzqvsdJ3rmrWZAtak
jQedyUn4O5Y1oDQXCRgz9g5GmxafOrkab81U3ENNuUQHegBEeq4DtvLUodVopRZd+NoEqPh7Ty0w
QrxWDFpwY0T4GAgU3LmjhAGQONFJpbDmEe1w2UEqezQal44x7eh4OTKr5yrfoqWuCA23iL23R5aR
0rxTYGcVieDlsEg7v14UCh2w6ZGO3oyY14oxa86bUoVnYUovKiZEzUHlvBCG1hHLTOiaKIxfNjaA
fYTWeU78tm60CrOJXRG9aWrizBs976FpmftZxIHeVU3Rb8wxKK54MaJ13fjhqQ1WBDeWi9uhVvnO
SnDtZA6cncTX4KKxs66443gchhFGT306syt3g3KCH01j2bUEHnAPYD97MUWPmSNCeg5yLTmomOmJ
73jlumorZ+0HRb6nLk3whf0hOvUGffnOwH+0GeV1TYLeqacaen9VgTGa/eqSg5c107lWdl6hutkY
QdM9BxrhQlOCnXQ/0mjgCuCSF27KDKMdwZr91JUXtTGRx23dauZQ7IfIZncc22o5MF2aTz1f/laZ
EKvAkSu3N9KTuGgG1OYrvmnk4DBu4F/H8b4hpnltgYYk+S1+bIZAYFFjVAxo8T7xERoJ49Qfinav
RvsmjMfsTBEB9tKITFsUuCxPvHhyIJCYDkLPoViNIM0XqnSdRRsm+rbHMg3oLaQasORzimd7oXyd
t9aaUTN5fWkqjQCdLPGWqgCxQ1oiZksc7cvSwIfkcZZdZJl8MvT/ouzMdiNH0iz9LnNvDe4LMDMX
TrrTV7l2KXRDKEISjftq3J5+Pq/qi6qsmeppFFBAZGRkSC7S7F/OOV8xR3ZDOnkv5Z5m8XkyjSua
CkQutd2elUZ94L4adLMRiXJm0GUz0A9Qm0YGbmkhu+Lk2Tg+td5b9nAGLLoehbu/vSxzxE6wS9ef
ZEh1lLsAhwqne1ur6mt0kgdChrQt8xzOAaPAkpS9mGl/6JPlIkv9YRXuzjSr/WCrZ6PD8m5xn8Tr
n9nNP8jf48Rooo6PPU2LCOdE5Hhqk8672DrPsxMSskmpZEMWtyM/R2WYMknQCY4ktWfq5XEtvZSk
JgV0wOOaai+1nR/9ubwmOKKK6dr29r6qxB3myig2nS0if3T6lGq9pW9Fzvth6c0dnz31A7u7zIec
Wrm/6rgfT+u4JgkLWV4CqY36tRAsBvqSTHVUtaB787LzNejCVnxg6QEMOjHmXVfhyh1kLUCA47BI
t0O7auUtQAaJwUpCJ6bV0d4nLrs/kdZpBmUGTzQxJu6JStn5jddvDqQWM9vunDyQyaBFdQNeCjUa
96I06mLXj6W4hTvCYU4Kf2eUZFWz/bQBxRp60BO+EeDjWDG3W+JRl34WqWm19wqX8hmhaPaxpGv7
WIOB3kqBa2PTp2v8ZJG5ckOAxy6otMxEN84C9oqmPj+0ja3ts2Ju3zprXjfWdHNZaGMKaEdU1b5B
c/ecrYt+6XxbEWw02D+lLuuApNDhAZPFpw2AOkPNlw13Hk6OzZzUN755q4m7rGRWpbwqfdawnAIw
IPR4BBn7UCtKlGxM7EOhu82e6X+7rQU2VzKHb6gBSajGBDFq0qfy2MHyygO3NZcd54dp7s3G3M+F
kxxHP303+n62dvqg2W96YaTBOuoy7F2V3fvOzC7QL3vSTB0JUCRjCvPijMo/WNiR+aFiEkq6mCJl
qaZAx8/OmIeh5pr55puZlUiKzb44muYEYrosVwrFZnE/cQbKjWj15HY49Yo4pVJd5kpk751feIdZ
t2n2iYDAplgVzfi1Fo21n0dBqy+HD9sZNA5EE3mjUNbFqL3H1Lcje67JcsYP1zneru2w4gFIaZOx
Ip18LsE8SrExE3GJK7h33fxqwTmdCJ0y5hoithzn+UTV3oftSChEthBIofL4g8nErtCJbkGlcyb3
+ow0/T5fvOKAC/bZm8oXk6FBNpD9ZM0cT/Uzl+sRBfpWq8YhnLu52NowsIXSmYwIfUc0ZLNttXqF
6cyiDRgV0QBVQAQhSHnOy02WxRfcrBeccwe//+QZZPeWE1TlO8lrnROtXcbXvhUG5R/qATZN8ph5
aK9yA0kes2as8Yn1tk6asVWjwYcP4jw3vN/+7MAegtuycZY0PWaL1TwbRsvcbV6t57VIYSIhL9s4
E+0fSeyQgYmDCpuse1mL1X/McwzLVbJ6wVA4RzJ8QkV2wS6OixpsnMLLmfPgewmoJg1D8ZYg+WPi
Wjuj8R8X/aNGtm82N7lBF8VaFXCjbF2ocYg6Akbl2yYZzkQdg9+jqvQNQjyRA7HBxZds/1SEbLf+
iFfAOyJyDbUuu7T6G7P49gvj/pfqma551NuhLLSO3Csefd3WxMRbduOfOHwAdARTftJWNYbzWBMC
7+asuylKuTdEeULcd/R04y4RvTpWmrpvJMOs1LW9qPAR4qa9ZB0LDJLwFALhHQnEAtDktgA6RdvS
sZzktnAJL7HzaDWSdG+npvmmdRwRvXRIFtHz3iH0QbPviqFywK0X7VWa6chin2VCGSfeqUdjAH0H
JtWOYPgMF2Vh7VHiyaNIi+plFsLfMmOX94VRZKxETffNLNQSOVrXRQMGSfQF6+y/3ahV98hKxpcM
bcWTi15tr6Ge2KkO7CJWLt9+MwA4XOTYZpeiEv5TVaDKgVNsEWmGFpPmZmoPupaWbxOoj+ekqMrP
2S2G3yP1xnFYlThqpG71O9Xqw4s/uuqq4BIehfSKDyfJidYY83GMLNwvC5qK0r/zJ2d4H2wDGniX
JY+6SrmYiBaj6DXitHxW5mJ+rI7FUp7pnl5tZgMZh+lD5yIHDnQPy99nu4NZ7VX5fJfbjXZaCZSl
DuFBdTBOPMVGK8I67cTlb0rIsnNbEgxS8LFs9jn6WdkMN5lP65y5BNbTaoGw58npqjfW7zEPzUJm
tdbd4Ia2fEfT0XWhKZf+Tfk2/ids7MYrcwRwRuQkb70yB8tuZ4cVm9ZhTlL49cjRjcdZx7hKV6vs
0AAmwkczclF74OoNL5WvRWZZ29apknsfWsmPIrdV3xCMk+cgCFcwirEr42i125EloKHvVuXSJwIr
WU65n3BHkMl87OcRvFldbau2hwI5kcPIU5v680GfM0wjK6QeHSLszGzCGpznUnT33Ls9FkCqhRjk
eKasJ62UNDM5yijIBntEG4RPtCywzGrVvyC2OHjyUMflZoqAJSPXV6XD3VhkhzQux21Fu75VNvB6
xAPb3M/f69goIsOVO2LhtpnJGe6yjc/YioEKAiDZ5L+qerZp1I33rizvGhgBvOta8uxZHeAhdI+b
seoUdQS0sKZax1MBcLyUPysjE8u1N6PS3pSMDz4k5MnS1cboR3QMxnqEYhqHQ2EeZyQAm3Ra+XPF
dK6NYjfmLq5PWjGTOHNa01sz+cBu2eEfYoFyYuWHy/jgrC8Z1smlYPbAWInUcvQh8llLEfauZl0T
KrIeNLfe27BpN2rS4ekgQr4YzfdgXFdYehN2FnANJa02iAU9d+xAzlodiIm5hguuzfFC3z+l7c40
2oJ3KGWNqSXfmV7tstL9bjDHv1SluPQzcGO3JerEL7FK6kZP1W3QZEFavtJeHfgov4gDgOCiYgHz
Hf9TMn86hnPPIceZP6DLMZuvBRef1rzHYl0Ch+FJdsMDVuC4sRvfOrVs9DgQcjtySEWgYIDO7Ajx
OiT9Fh0c3anfnFS3qpOWO/qulQDQ4VBvO4+d6ZqXKFVKJoc2Nn6tI4HYO5vFLsmyX62jX5O8IZ0F
Q0+quEOhbS0BIgYvLKvairiFvE1XVDmW01LtEH3mFBKNCRy4hMLJK4QutO4fkpUoDxzvHC1k0Ov9
c17P51jhBc3z+rWDHOE33ifpbGMwVFUa6Vp+GfO9r9wnNWDWMvL1oqNJRygXyMy/JLFmBsQ+5Ps2
a8G1xr297c2G4Yu/IJLTzsqPnTvObGxJVX+ywKlu9K72EZAZ2Ybxb1DAE9SYCm0dfEufyZrxEDpt
/bbW848+Dah1b90oHuZsm3jGHVKeo5+Q3r1kn0Waamcrcc6KaFDGaDrQ6MrxLyje5mved26E5iE0
5HKqm3iroNNxK9k/GszVTeH6F4fnYOO6Tz5281dzQoJgoXZH+03uvN8U02Yes26jyQYtHHkNZ8H8
6QldyRgkLSzuoR/uunyNnDR5KImY2pij8brQgG/b1b8zjYTPqypXjfkMsPreqnYl1l8YGi95bRaR
D7nj5GBkIjtHHvqVrOmYp7ST870OB+e5ZNiYeqbYJeW6BlYh3Qhctbsz6gXSduXeJGK19yBk/qed
knvyCo98Ja/ciRdiPHjlvU+/qJhyLQZHYcbdyKLwcINgGDp7+xnR39YW9X1LaPIerUxCHk8aGXGB
CaAaCL61vJNPBdRW8/LBZaVT60NBZy50VqQQUVdoWTiBvLkfU725UhqAZ+9PNwFriFzGDL0pe8h9
iGBsKL/1Uebb0Vn/ODaaQUdPvKe5QCil8vqBYRqHZDerHfqb+sHJIbhKIpyLDUAmb9fnq3Fs7MY+
L4WfXGthpHv8O0RpgNLboFGsA/ZdqGD1+8LByZE2zqupciQ13hAabtPcc/FEVav5JF149nWwwYFU
nMGunV11p3wCrcJ5ZX6Nzfq3W4mfSEx+DY9ojkrLzSFztS+2O+d76EWgAIcd8io0eEY4qPbVdD5S
rCxX5PTmVSoU/HXoGg/gp7eF9ikYyj0BeLs1PF571LsVg1WHAX0xljzyhnV8ruK+3qzerK4ZDGf2
5/mhQ0B7saVaYNcTRu9hz6f2em0ZjjFt5+BVVTVtzKnAlO43QUPCPt/p3Jwzbc5DP+Y3lSHzk2xi
YDbXkaDVYwYeAJ4VTZc7bkEEMjZtt5pTWzDSeSEyx/QpeZeCQoURrWoPOflHmi4uE5bzke1FQyCF
kb7c1CjB2Bn7thPZ1raHLeA1DP2d/YaGsb/IXtobi3R8DJ8KdB5c+o4zNwfCu4ktiAIG3b9Z7juU
wnMDDLJ/z1tUiHZb26eK2P8wTpW1ryxfMkGg7KqHvr9wXdobb1y4B7PmRxJGP9d5u0090i3yZs12
jqF6Oj8p7KOWs6CIbRfF4VD+MRKWm211Zm5nHnKVv3cLSVUj4ZDHPJ8OZZk0+4xc3I2KV/bkJeg/
VhfIVVWvf3taMUSToc7F7WMXJW+JCe5vTIthqy/LdjRMPsvut6/HEJRZIsZAyqbz5PGQp7GLQyvr
dqwdx9DsjORY6v0fgsv65yx2viVRU3C+jop58iQrsRuV5EZK/ClQ2c39Ug3E1c/goH+3nv2ZNy08
DX80nxtveuYxuFelk4aNmXxT/RhnMEFHcyLNdrbFKRnJ5tQS5sH+MqXbyiRWY8RmqxW5Fupwr6QS
0wEhB9kMKw1lTRQJtNZ7uoarkyRvQi2MIKwygrORRW1mAM1iH9W11AKkN58LSwOmjYJOGPiDyEYq
ASnS2rYCvsU6b9FRU1ORH2CaF6mObrl38+cqvwxNd6VtDSGx7GKyerj7nWLnwr2q6hvORLgbgEtG
WNINM0jceU13sTTCmSwd2C1DTklG0tCt5IPZ/hWDOjSBaZ4x6n0L0rBKHvxaq0VQz2Ue1Gm/N7Xh
HqXDkz2UycFW01Xv2mNHuERgGcudytketdpXjD+e0XlqR206JEHGv3B1b0LY3IEdtZJfvCnMBSLL
h9ZpP5Tae6KIKhZGaicW78lHHUxbdSWT6quyUvPs9Za/SesStGhiT1fYoKduoaNr3PVtSGxw3XAU
yuquFMWDn8Avnzm2Vv8ozGVfDVYWrn4fObN/nPzeD/n4YWlMsDTb5WH0tGvDnTdpLy3Z1GNFuks5
RWVO3pJdJNuy65/4sW4olMogHimS+ti/X27rx8bnZCbxJiFC+mrV60ktRujy00wSBmTVyq3hxvLL
kAm4PbpgMkiZChf1IbF9tunkwAxsId1OC73knjBqrnKBFDR1tsSLXTGtL6Fn8vKrrF6vqc4rBRoq
DnPl2gdmLO9+Wz/UI9/LPPuHSrGaSqJ2FQ1fq4hK2/9l8p9UPNOTiRB+UF+j5H4mwhVoY+Hc+X65
Sxy5Q999aWOQu5CKC7rGBt5oof8imRuzrPNbruVJuZFH50ga1VKI7VDzKSzdxanExZrVkUVx4Gkk
j4zuNU3jE6zClus4yygDsTBj5tl2zN+enJqX36oNDy16e6NJQXMttPXJZ+P73Paz/dSQgRsIM9Gf
zfoWdAesUbAg0tP6RMN8JPoJP6kflzddywfxQXagChZzi2VPITbkh4xmhBk2MVwGNMqNvopDUotk
3+ret19xTuosdFFcr8UN78stPi7TJmuhQ+SlHhjWwoYYszdxo/axUVVxaMss9Ed1zVO087qGgpzw
F2xUtXjIVXcURfLQZZKJu3WVosiPnSwjkWvEA/rDCUWMPPqWmHazl7zlZKItXX7QIb6Snje7W2Z7
UGGZMgVZjxap1OZTyYDxJavbH+zpGExcmtBs5S8Qk//kchyGQHyYgEG4jwTi8ZMwhn1mkcI5ro+l
geKVtuVh7K3sQQ6S3Zov+J6alMrK8MUZEt6OVLXrCk5ekn8m0jUalj9D3F41+7Gq470iO9wuiWKm
qr7zihoeqhFZS/XoEZtlDMg48q9+kDtq/P3g5RwznGOHNMt2lRojzcdCwywOmQqbb5jymUnJgZng
Zum1z5k+Bm59GmDwSevZyfurydmeyBbeML6KgXbMnJrbT8365ZtVv1V9bgWDyo1XMTgJRI2Exmaa
4tgNVsV3p/kk/TvPEkI3bGGrIJwTNri0kl3SHbIxLOaz7crISv749OTEugWEmtHd9SxzjI1d/BjN
7eoFUJT7WztP350bGHD4gxhMM5v3Ius+40Xca9NNfWCGCWKpFZ9cQwJuN5yL3Ai09BNcU9DQe2ac
yVgDMqffDhn3HhOawkHECAhRjilJ9D5u7fQIJDxsXIL5WjuNn2G0KTb7jPVyRLCBw+N8WD367k3c
ONojkKHkqUv69h5uE3/x2o6HvhN+hNjDCAyzS39rfmxFleKJFopDKej6Sd+yva9zMDxWwmYy1bxT
7sXWTV/At7rI5dI0qj/GZjVFAwLVbV1W1muVGnRyc8+5nxkMG33sddtZNlcrq3RIgbzKdrMMTHWL
5Kcniu6g5ZzXmaXVb0ofxoXiVc7bLvOaxxlRcmCO+YvJEn6EXkx4wuxmeDGM/j6nLHieKe6DpCpC
U+/Z8tnvrR/v3bJ+yjrx4g6YdRmx/oqXZkvoHyuxgsO0NtRDjwKcS+uVNXod1cSoEU1UwR2kXahS
EWCQxCHCk3xE6tuGeVz8MTLnnk3eqzFaB0PKnwmwz9CT5zN0BeNCOnrlPA6ed/Rj5r3NbF99+FEs
Ks2rlvKi9L6fbBvWYk38zmkPgL1WzIrJC6OPIQiV6XUMm6rVeFEmuW/YbuBGAqNuDg/LNN82p+V9
Nw371UcnXlhXOFMfpA09mpM4ko92huIcZfbUMSuYcn6Kq9gneXZfQJuiPkyeZo0AR3N4J/gC3le3
3gLWpb0ngHPH3BQUiyWf2tm8LzUZeoJpdW2awTSzjASrO+j5BVeFxrRQ/bbzn05XItAo8gO6VYQl
jH7NW74nHenPIJlrxROHe2IWaBqakITmIlhmitSCwE4pJLAj9QBwlWXMGkfmnH8oEvWJ0Gy+VSx/
m1pNme2kRxI3q4gf/j5O7GEzAQuuhB6ZFijbNTn6DusgUpdYcyenLPZfKRDvTF1kVArp/awhtZPL
HWEZYMLteZOWJbhirtXa9Hjx0CQ77u041svQAYgcT8uyqXomJXXLN5rH+XuzcmHJ8YhK77ZojMlC
8kMCU4uosWld4uFjacprFvfUAJ58IjVPBC0saQCMj8pcA7AUH5W1HKxBXUli3SXMLGLZ/BiW0PB5
+M9pjaKibxn6utuObJ3QUm0E4dLcu0u17AAtm9iMIShJCzP2VFgofZFSl+b9CC/CyUpcfX3yqcsS
Ojn0X10tFuNG/SfTFz8Aa3FkJZ5gV1L3ctavsT/fGVpyFVMcOv3wboj+Wo3dTrjLo+v/9tUuLbQ7
1ohkV5NrCpSDTEZSbAocqwM9UK6N+yJLv23WpIArW52rTxsTgOOUHPqlYHtt9YxaSuOArBjUbvG4
qCfPPSypsfeq8mEun4xchMPg3MQBdsL6zO6I5OluJPf8kPjzqV3cfCsnw97M0mYfU6UndyW5qdXj
a5Yics90plfrWrNeosNlskyRqw39vGtaNwK8Rg5q7pykaKDC9w0indL5Emt5RhPyZKt0K1ZMZ7Ui
6lJjajf0IL5EtuzkzPx85Dq70e7ei2Y5Fq71lXTDsZLWI3v2cGqdC7OOI23rgr+VfSd95ob8yhoB
bOlGZrsAea4juCSR8nuPHVFHRtugjKjSDQbtYmx45NhMUo5BEa3Hs/K0L9xugLDMF/x6v2M4bos/
fmPu+xIijjQVJyH0ExkYqvszeNmDsC1mUqp7JGOUC8EhsGBCeJWc/axnPUVIpMrY9P1o4pZv7H7j
n3np5vzORmsRDPls3Om1cZq15iqnVQsgniFvALHl15yjaq1PtWQUCSeMOVRWvFPsgiXpPgsl36c+
NiM6yNM86a/L2P5ULHg3BoM8xuDiWePV1hlE8Tr/jHgWNnnNKZkYXqA855Mx8s35aKltKvFispgz
vOXe82RAbRHdJBtuoe9Y9k+hVcqFbzFfMd64kb0Y56wqr4zugN3kssZN2JxFiZ5J5pi2pL78pBjT
OfCx0k0guQqNjW3RN2EiknPXNzfqLnV/bwwLh1y9ct6Lg9eO2sZBMcNTPB9TQhSD0WJ4i1BF3zWO
f9UxlJzjXMqAj6d86clhqg3xex0GFFLyWQniSghKIAogk1sz9+QplRhT64ZFWWKYNY+ifiLHLgu6
NqmDoWsYefOacjOIqEHrE3XOaAWxkf7Ymf+0WIr5dGYwuisjPxk/BvAvnnWuGrYwS8dnLLM0dMfu
o+rms0WrIFGaL/HGapBqOParP6Qhe1ObQQfB7kQ140Oo5CdRAi/2bMlTBVclzI3C/m0K7QcFM8ep
/jlhJ6a3bn4ZaXZOl7lgIZHcFlO/h974VaOJtFmmZgPoPsfXURe1HG7vK67ecCoonUyjPMdzi7Yh
PaAHvucndRI+2jS2SvdZYYUNHKIG1G0A+A5VNAW/RMd+8eUdciEiS4DvOs4hM5pjsnb7th0fPSIu
D1rDW2Xr8bM9OOglYH9sFh15oz8dHXN+t7PWudNmA57NoD2tzbJJ/PKkz+PdkLrPrcFHCL3JlcQQ
MBTbTKUjokFQ2yTmr7h+6ATit8Zfd8IErd4qVlqlfGwZTzOVg5npP+goHIlSeUuc4qNdpRkNU/bU
i/zPiAIxdr9NKgaoyMeJ0GRoREdjiMQUNflhsRsEDCxi8+JyeyOyelfINUiyF2Wona8eU0YC0za3
wqWjtdXYczTZZmUoYi5oDxfGRkOZGscKr/iRKLezdJGIedr2RfoBwfm3pXtZMXV+aKUjn9NWxo9w
6zoehl47GsuQfrt5te7BGInv3C2IFpVj9bSih/wxpcflYgwEk3IJlVMq79LSnpaQoBmL7esyvOUo
tu5Q15ZR5WkLIgOVnUA7eYdlbc2dJ6v+jE1Pnm9A8N9xJTtuc1pXE0MSDdOs7coY77AgjI+Iyjx+
J7LiE6/KpbOzT7dlnWQMNXmc3cCuBxDtFn1gcx7l2l2KTOZ3rllqB70fX/uKj1GLGYRuTVG9umRc
si83lHnUSYRkp5l/dUkXcNxuZSJ2K2icGSy5rPRr3cu3xRsRtTmvfYrWVE+r9tY63buVYYQCICth
7kXz3GaOeFA+s0/zE9NfGzSpS2Cpdsma/L7NbbDJ8R4uKayEsRMRS+Zy28L43qfjcN+m7iOCtvRx
cpoQgyE6KhzYxw4BNSm/vdy4hbqrHf09TYdTbUCC0oJ0pO9gOTOwgB5Y0Wd5lC/JZmZNRaDGu6dd
phgj8HTWnWTnsnZJnHvor3v25JuWms7Vv8XEelGKfaZEuJjth5n9XqHIZ+kr7y2Zf3SWVrJ+UC0v
OyUY+CW3AH6jR1XjLeun6canQaPVtR1i4WJ27hSK7hFnw5ZhyV2SNQdce6iaEgSERvpGKOhw61la
TpWEGN5+a81UTFmFQkvc1/isQV6djDS0jENdlveta407L1Vbk9TD9xy94w7bHRcs4sepkOG81m+y
isDZn+p0echu86SJR2IrzaIjLNinr51vGeHjU6H8czx6/g0hSTyel84H6GXJFr7Ar650Pzk7EAB3
+e9YE94r40G5M1efor+ReeBP2m6sbssAFG15gwd4tIjpx8iz1fNbwdKRWdB63KuExLqbArtnZ8sL
XovdOOtv69Cd+gG5bmVH6ZIgXM78L9/gkGTGIn65+qzfkoCTS+a0zOfFehL1FI3FEuXCWemHc2+T
ZjNR2T0wtWoFeOmC5JUGa8AB6avwx0ur5NkdvtNeQ61jUR9ZNtHvai4+uW95eUgfXer5HVDVtq5Q
vXrc5+zLSTf1ySaH4BoWpf7Hzf50TY8Y3fAv5KySb8AvbESkG5sKu2i6IWi0nrFrUWQcJZO3Tckg
vUNet+F09llHuIxHVb1N/OR5GRKyxgDyfZddU4UEIwxhojdHNAAXUF+vrLlloKxiQoRtl6QNkqnM
V8Gu9m+eg/+W++LafFdPQ/f9PVw+m/95+6N/apbwaSKH//3Pv+z//muol+Hn8PlPv9j+zcXwoL67
5fG7VwV/9O9Jkrd/8//3N//TC/G8NN//63/8qVU13P5rYI6rf7JJ4Ev7f/sqdmlVfFZff3FW8Ef+
7qww9f+wWffjVcePR4jIzTD3dxi3of0HBjpm/MTHWKggbDwPVU3+B8YMDdOFoWOlx5gNa8XDpPSf
zgrb/w+I2RjTHI18G52gnf+Os+Jf0j1hXuFhcHH24LyC8P0XO59CPyDl4IuQ9Zb9mlZ49wOnt3qo
9oivqHPnG+hnSVlRaavisKpTfaT1XWnpCS3C9/cPn9393/1E/whI/b99QaQHmI6l81Fhlr0ZQf7B
b3krKo3BAXWnt9CWGKY44jFJTILwrbSdPheD1I8gGzzLC2Ji4msKPbN+I+s7/yy1gW7lv//1YAGk
dMfLzP95N7fgP3w9TT+j1LUXEWrCHn7rgsoBHMF0C8/1xS2vsGjXD7cxPPZipmBNXIlZfyhbBBth
Uhukd/77L+j2A/lHG5aGDwfzlYVDUXcAtf/FSK91oooTs7e5D0t9Cdt6bUi5dCZSMB3ljEyUqnmu
dw5RXd2myGsGq36cDNG//ypuf8s/fxWG7YFi0okVZovm/sU92HdGb3qNR0b0MLZv2EH9npFo5yE3
dRfD30zDlDw5wga5V1STm/8XZsF//esx7sE+0kzIKriP/uLhY02RLT7XNa7nOSG5vbUnCygWSsGQ
PAgDXRCOEHKuajTlsmAHHP77b/9f3JOGg//Vc8j8xQHL//7yU0Bqx92nuSv4H8369DIXtzSdeM3y
pxumdw8L9hpU6XLrth17MTegM5rncZ0GWMeQDn6NqWb9V3EO//Lu8FVh/8efbvLp3Nhd//ysojtk
zuSTFTPJ3HgHBN9h2W4GgutdUsYrSvyl/Y3En9YfGy/PhzKK4sJit+83RO93/1UUANuJv/6kTJ7W
2wOL2dTnJ+b+xTW4diynGaV5kGwEYPFU63Qt8BGSo1PQSAt54BxI9HDyzOSBqMPyqQQnjYjUgVYS
eE2R/Dan8rYE4LUoNnYzVtamLXMis+c17T/kUjmU2nUr9CdOJ2vYjmjQ1mOyZHhvHDXor16/JHGY
ZcpIyZLz5BQ6hcvKQLGuHcPSSOEJFY4vfs1Tmf+gBq7RI7QeMxjJ4etsgK55NWYAyxrCUaARQnzj
NBZLCBzAb06ZUMJkVFgimNx6wHWj6IC3bJ5tWHmzVVCj0Y1bG5gaTbOHEk9rhSy/bUOHUkZs4BhN
bN9S9B6l33keuoPFnoNhHRCSV2jK6MNj9I3BOAxxCVQi/sr82H/AncrezCxkNW+wUzbiTRcspFFo
TdkPQCSCf60+1ZOgTjy+9BtxMdlRIJHo18T1k5rNug1rR1O3L98gVRIMOkj3KmVfFKSLzyQxXce+
ikqF+nSnBmMgKK5ISdwa0nWmWLGLDpFFMnXDbWrhpns/nbXPmeA1P2KlWGUBdkOEznE+qvwUkyZA
RSidug9HagHmLGbv3c+tgXgHm/di7BiEkHrQo/tUoXRMJDIxMQbQCWKfKT/aBes5HVOgFrDbhzmc
S+GREMvv6uFY5qrdJp2RYrPSqzJondn6tjUGhetEwmt3Q/IJZy7/IIGzjmY7uNmXJrpjRRMg7tcR
yWcDsHOEoNIOSAeshtbXn4sqPSQEmhr8QJKuuS/KhQS2jNEmzWQzUPUtGU0TQjYLT6DR0zMKq+OB
qcdhOihCRZZzkq5/QJqwbNPBI24X0hYFE32m3nGNDj81l8fYmE3CPdkD98RwzsbwxLq32CG0vEMp
tK1Xkf1aEYpBS8lJqRl9sh1UhyrpUYq+lcOG8Eb7M0ljXvvhNj6y0WTlzlKFHegPDaLmfJ29YUGk
P+VeHxa6BwwBMTXUqCwx8g3xV5TWSbkfMQAy6u2fG/SOzOgKN96mVoV7gDQRgzkw+V8Y8ecdDqbZ
QXpl7qZhNs2DXOqx2oAV8/d1Rw4UQYZm5K4IYyOrKd2r5eYMAoZCXDguvY3Qbnswe3wpJAlJvcdg
oLHTgR+/P+pstAmxvpv0wSAaMX/0rV5/K7VstY+2sOY8AqaEZJsMtj2vQaRNmCNGCMXMgPSgUNpr
osvL4pbrJ6dc+TC1ov+Ey8UMh5FW+dhPWQOOCvfY4zhb5hLZiefg5xLveBuXPYF3KlrKaT2KDkAU
/8alzklUQr9VUmZvGGza5W3EWHAuVCC9YpKv6IL+D3PntRu5mmbZV5kHGB7Qm1u6YPgISaGQdEPI
pOi959P3iqqamaoCegYNzEUDhQMUlKkMQ/78zN5rSym/Ka8eh2snRCidH/3AlERbo1neQqvHCZPJ
qNSCboqP85rhRZhLr5Env0tn1bbyImjkZbN0bAII3wwYJ+8Zg9ojOYchPWZexlOgjnnTbsNOFjjg
H7CjMDb3CXaWIuVLZ2gvjmQsifLkTgzFSSNkOtc5q54mt3ogYMvu8A55q9AUz8ixXba6vS3UJRP/
uBhPIcBtnHhZd1VJNg6iRA4PlWqMHym4vU8jkvXbOBQz4az6hRzgrZUb28RaL5wOBxGqEQk8Lyit
S4+UoOXe5JpJkg5nRZwzj7LmTZxy4hEEmIESSfwojFMI50gSihk7JbjutTBOnVB8W4K8Ece4fpMh
0Z7Qsq6Th6xV5e2qZGTNtxFdLfO20ARwLHbDhdGrySVqRhuBpI1kiYlX0JLdRJhLsISSuatQ+HUT
UwDG51ugy048iaGtJJqSeqQsV/KhqywtvBf6qF0skg1xdw3yAiQO+GJ+FcfqXoUY1vQ6b9cXqa6N
0zyV5Tcrms8ynKNzAyzT1lJZTo6sPafhB6mgVO4fSBEGYpBc5LccK4HhRnLFM5CcmYwJsiALT3Ud
18QkDRH70CTu2Kco+iwrjrpkabLpsPb+4XMeDhIXQe1lI4vKRhqxDmMCQ9hRCdJ4t4yqKTYGHzhC
RuwzHj4IAxJOtvIAHONbpFvxfqzqYnCRWdNISswpNkocTqmvZax/3VSd1kDpYzGIpURUjpNeFL9F
OOiFC0tkcoVaB5+rdkv9KYL89HjPk+lHSaR5aWHWfi3MfbjDoSdabq0n5lNjjuUTeb2zYs8L6XGu
ERc4c9Wh+tUHo+Q4XuPlhugAf6oIrw6DEJffJe6TWfcVAghhybVjfZLaOF+xOvXUNQ/GQTsy+oeg
JtU4QFJx3dbmOrwNq0QQ5tqIPVNdY0rxoYYW9NEOxTZTaoZ9zhp13R6AjhZ9zkuE2qcnN/qpLbUV
B5yomEcWVfG2MlkFIqbsE4vIpcf2HC8CcXs8NJuMlcwwCxT5cNpMnKNEhZ8qRQrf1tCMZWduxki3
x54Kz9V6TXqw08sce1amh9g0mYhUjdr+pK2KJD9rh3uVTKy0+0y5tuqCvnNNsOCkUtPue0kWGNHW
LU4yHoKJG2WZG6K8s5VcX1Po/WQfonrOChHTRzwJly5rl85nVChGSP2nzGtaPf2Tsqklz7AZXJEZ
CiKPYS19drQ8AifSWnRqLLR3FtOcIteBN84o8GQ0QZqibjm8F678JIU1RxB5mxcXtAg8lHVM09a4
GpYv1WX2GGKx6xbmgYxkgbQtw69CMtiuZM3UPqphnk9CTbLVmCaCP0epfqq0+iA3H/nADjDt4uLW
l4W8j2XBU4nXfOCGyCfQxz06Db8zBVZhufFSjtGnhUqfy4ls70fkvQ4VW6rOuYTsJ5/YucyaN1ll
5s/r+qSvceQmMVHSSClYzUeD/JStkeLiu94wb/rUlXRsSajThXzPDSafZJJs7nrUrCmLmVkstjh3
ImkrdpkIlaUT413TpwYqVRlxQ4+BbjWg9KQshKhQJyImk+iYEPdUPcWQDKaLWIoFwyUNZU/khVI8
W78SBZt4znNJHO9SKESxl+ZryAwznhpN8XXUq6bfdvqENXgV9NZTcPeyYSZiUzR83vTSvIkRJc2j
rIyVzBc6YRzmU6k2Dat68i25NSI1T//g4auwyA/h0j8R0AyYoMmNHIx5ksik6eRsPzIhzp/gzrzx
eOsQGQBkt9I4ugN/xrjS6/lBJ2LSHxq5O2tTlr7UHenpekg6mKIns01KXeYvNUTSJtexZU5z/RNO
xNchqf5qern4mWtc9l2NZkxVzXKrj4Z1VWkVjlZfq7Yx1iOLA2RWCokm6G1A4vVxOHspUXY7Ag4H
9PpQfvp0ZrenqsPMLTv3dzXW2fN1ZvVsQRl5EP1OSao+GFmDxGZE07g/oy6YZJkFqTQhkBAnjA+1
mljsz6bRm5GWbugZ8/1Y9NOZNLHSKyY2lVo5J89JpOLeLKPRX0XxAKgH+Re5hFci//DuoPN+s3Bp
n4dBR/uGcxfLRi3PV10TgLNY7Wv/mOlRao5e1+k1zpUZikwnVlsDJP4+LVsiAAGxn9tpRA5aKkGd
RcmGI0p4b43pxHGAwVbUWPqBQiVKeIFEymaCxMQ7p+t+7hsdkSwGblOtk4LSt/8aZslyO4YkqVES
nbfUph/L6NrLhgVFvWSfBKPd6jRV9zyzTs1DSMaAabLFSDOfUrOMfOHxheh1xZ5VXUm47UjMDJvw
ImF09WYrLYnXjJ8UfTK8RdZeeB7FviHL0bWe64dMz0BnrajdJ2Kr2QunGHmX2GQ/ZqaWuziWaXsR
DtkxzkaOgZVHwlTv1MYs9zlRBS6/aLHTzmz/EBaEuzYeilubjDPL1uGSVZN0MlG0f84laNGBCJRz
x1T5i7rrd0hlr1ITjjdz3SuzZTKiH7t93A1bLU+MTUIC3XtUxTdN6jFVDPiFolKG1tSpz4UphTSP
S+QttGKEWg24/7LBNPcxXfJBfYhT0wq3q5gOzEXlYb+u4+TLFj0n2XBOYujeOCrrgdntl5SqboUz
bErE4qUth5fWbKqLZVb9Szwj+iTXkzRUSfmU1ckluCM/QmM/j3WNsxSCz4GzMA+oc7BJGMO66RCm
LYr4Sr8IfwlrgvBICy1q4uMQmKApf8PCKtsLABRSZR1Nro4625g7uq8AOYrshqpWHRpJfW9mZL9m
CqGtjOIcb/pM5VV3d+6f3tMBuNhFSPkltgiwlbIHJtpB8U0qA2GlGtqtUt9xi7pw4B2rYeVrTpis
1ohPM03olDSQcAzk8mvUKYlHYNziKrW61wGHVEBJUROpuU9iQ3jRJcpgfJ3bgiTPZzkPX2WrKwJt
LCP8LLMMTaKF0duEuWcOC9k4oyD7I1t821KKyhtbdGnlQz5S9CIaWjRchqg2+7X9VXj31WR8YFH8
ySysWBiwkcDAA4XsiSgrlRwW9Jkzj2uIeHgZP5iXJx6rsZ8a1EJphac5KtutZa6T3QLod7K5cUdZ
pGAtd+vCurZZgUNUgVJm7pBr28Rs9hq+NAT0rULjqQz1Pkth3llTFqjlMKGt6lhD/01Bi3WpvFiA
0xyAFvqtxbXtlCw4NmPY7E0raryOZ6nmV0VFU9ag/juuYw68nAm+9kDzCyFqfaMpwt/FnIsgV7Aa
LXG7rZqx3qst3hklaay9maxX5nblNu8SfD1sdtnFRRdZt5yhR8wnZQs3hcXeV+bnSaY5s8gqc6nO
6zCfjai/NgwPbNNM2t1c5OsmyWKgJyTA22XM9Sg3YEeseb3q1fqxVvrrBE0yMsqXJR7PuthzSJUL
MAipDxQQYWyiVvOMgMXTkK3IK9bTevE6od8iX0STDvtwBpCGoGxLU4F9UqHQEJP4aspYncdml+kY
IVVNvuYtRpn81M9B3uQ3difHuGm9qU9Zjf5RFuFTkCt6PnJOZeFIXr3dot0he3zbzqikhcIzJoHj
RfKsQS6cqhy9ako2YSmi5p37nzU234tMdEQ0C3jSQchok7cqe4EUjLFmhsRBJTwh39Jl2zLWMTpF
iRXFP9Y6KuG5ZZ8ovDA8yVBMCUqOZTc3FxQbaYFROAGIn/oEZmrLoTaxX247NVbkgDFtMgd8MH29
gZtMEq49MesscaSmaZ7ac0vY5EtTLzr677WAD0frBpkvsjWCoaxjQzxof6zTWGXdWtWTxVKPaBmk
b4tqCM2btmhNfcexBQ0jmupWfoNDaRQ3kdUtT0UBrjnd5SSjFRvkue8DKdSLUwQvNnKNhvTgbV/8
TSrHKresaSIiIfmThLR8vTF8qFHDurXpXlVt+OEqcB419LxOtzERejtUwgIMeqR8zpbAZ6AVU7Fl
KCNRO1JRuDMu2U806TtRnOoNQxI2VuE4eIXWh79MXDs3hOSN3ihlX9jFAwVF0V5RC+g+zNaJghna
d84GC+aZdVSVeDpzZ8tBNuv5uWbuaY+64ImxWH7mUlS+WHMSlegYstZlIBa5ViTcVMFUP2RKnxSs
ZhLPHO3xczspqhc1c+zlWcNtZyb9hx6lT3AUgC/xzPuQ6m7Xdhb7ckm/qqRz38wpwRZppNuRMaNg
oKdLVLQzWfpZT53hFsiK/IXAXhSkIIBWpcnRDdW/Vp0dJ0rDJyKY2Pz1aie/tLq1HUq0C+XDbryY
yOb6aW2CylAwYxcJ1hTsBak6RLsIU7Vr9WoWJMQwMDnqmcoIj/Bcs0DsnvYo8ufe2OU9TlcwLZRY
0bfARcZqgZYZwWOywgeA7b12tk4SEj6CwdqnuvkmDg+pw9DyBJmCVJLeezgf7GoTVLAKVPR9ogN7
KJTy0ml1veUXsgVKF4xdfTfse6EEfSKZF01Wkmf038hOhOIeDdQ6ypJ0dpIxMB1QJo5lf6mFPDyp
49AcMoiaY1oGHOvWhcwIvgeUNwULaWHYVTkgUqiPI8NIgYW13o42NtDQj8s4cRqENm8AS8RANvsX
tUWD3sbzsF2FfjlKkxLQ6s4bCaygLRlii4hoMS4GHhtsl70CTMKy2hNsV+ETYkjstQrsoGihNE2r
UfFylXWuk6UafFHwBy7Y+9KxMg3FypLc0xEL4VhqxuSsxoAzpZc/KgPzgqrRLTdLt10N7SlXUp3G
TRNcqOTGi0J1AsBLoIXv1fKWm1YccGtxJq/jkxCPnH6JnjgxBs5A7E1XFipmvDil9zUll2uB4kGm
Dl4cydR0hGih+Zr2QJHE70pUmAcss1XAwLNzVLoOdJgj9Xs4ZzviQatNtyA+NxvAEq224i9mJgkL
IRcOXIfk4qJERAQNUvbWgj3pLQnuCJlJVDxr/pl08rW38NewIsRGPqmjI06FGQykwAbyrII3SP9M
IiJjFZ7bPicW4N716A2bMTmFZT0RkCYw/DQIz2R3fxDEgmBn2Ji+JOInMOKzEineWA7nmHGcM9Qa
nltdxVlO50JdXiGvKp61SVZOdSGUkBb51CQVKlpfUtcTqhO77ALQqD7IYvOSvxtToe1GhN12a4Fc
DzVGODA8QXDLQbLSzrDnZyg0hlGgWd1pFcs/jYzG2+BJy6AfpavC1ZFkxZeZqvEW/P5E/HJ20FVN
5f8h3c5NmhFmQ9n+MaB3llr/1BaVkbBm7MskOS1VGuD+x5jSRRYUTUvJGJCgQFshkgE6ODCejHAX
l8fCXFt/VKfRL8Hn0w/R0i6rdW+W9jy11isuTzJAAMUn+7DMEmRtK3aOeGhRdhnGpkzVTx45zS20
xvsys6bFcoG03JguFrUZE8oljwJVUDqI0NEI79cg6lTUv8cSvTt6xPxLbGPRGeABurpMWHq7gAWj
KXisYkLC9UTCwtF1bdSujQOdgeqxGMDeIaBjR5zrewQw6iYnaokgWsPWE6zx47TEwTj1lhfW002V
m/fYNF5kkuNZoJCrnaTrlYB7DzyksuGGpQDqpGkj6lOzK3QjeGSbvtUZ2W8ErfbESuSbZlg/qqqw
vAILsQ5sRK2WZTOrUuELxKJgOOlQUVgEu2p1vGGWJp4ag5TvmSmG25I/9Sa1kuCzFkdOLxmSVyuG
syAmxEMsWK8WvZUrrwAelFIVL1kZgtYozzPiUkfuR90pcNj7lgkSrsitXUxoYxpJmLkLEFBCGL4O
RUfoYBuK0a0atXPHaMlrhmTaSErY3My2TXdNPLMrJFCs9TPuOL/R8gl8MUezZqamVwoLX0PYKl4V
oxHvC7mEPzz+aUcDT2iaJM6ggElqEBw6aZk3L2k59BQT8i8o0NSVe+SQBp4mo1VGyiTI0EWbQLjH
RieMlyEMD3U1KaxRTOGEKOBPE6kEZanGTY7xhxftju/A1cK63xZTZjx3ef+rSEmACUqgWSHAoas1
dmqWqVEs4Am1sxlhElNABDHRYGvsvRFva7Nd9Ut8lKOxQ6QVFju8cuXWHAfjNIUTEXHJ0zLHmCEG
i/RKY0yCUG8oLtkcSSykImZn7KDmTU0S786AVhNYEdpco+dTmJSBq6fpO4S51chhpqQ1elpZuQlR
r1wog9VXdUCsNTO42FEjY/+hqtm3qdA2rqqBotBAwF1Z8TR7eUYxnvKnKUHiQyZyLEgPZF2awNjL
IwpYk5OyNqcnaUbty1CzJShtAcXRS63XVYnce0OE85dR0Y7OJPPXeWSIyRfq6YqYbRKZlKVhBqxh
j6Z+kmtapUkJvW4WRUcb8JL2qDl9GaMfG2Qx2+e4t7Zay4NRpChxLS3dzWmVB/iIwUpG4nMIGvfP
2I6NEwkjVTLCNIdVavljwjXeG0t3I16ld6AsMS/HSukYD7GE2DHuk4TqlDFLdqnIGKDlYn7mtome
lFTxR0E0goV/cjcJ2UbMuuiiqxXI85qORuVaQRSrxKIrCvNRQkO6mxmlUotp1wG/jZsL6hUrD6UM
hadDobDrC6yOffrZS8tZMmY2Fzq5IFpLBU8rPY/JD/tPzUnyeK+KaNPcqVTowdhPwIyyvo1eHp1h
yH14jz29a4bhIYXvF0VWvzVaM/VQ+k1cAiUblAwa+WceaeFmVPRjZdbHCC1cQINT3QBrkYeq59+k
cI/eag4kjiVTdlwsnEsPoks55dcyKh5a32RFMi7I2xY4n5SRCs1s/w2qQ+rSTi3bqsyaKwPq9lRZ
S7dZMFTbuYBERG1648hBxr0jJLE7pCgvawMZ2ZAJdKBK9FADzMPJpEs6gfULDF71dgxTfVur1IUg
wX9DGe7CWMIoy2RYkoAY0Yjm/bSJtaTZriERNIpggjlEVxG7UbrEPilaQTWK2blSi5RRnNK9yAMV
WzymNyoTnB6jWZ+lNGWg1bOrTCtsLUztwFRZ8yPZndNt0NALcvDjSsosNNiqsW5bTiEsFNyJw2qU
m1KLH/pIoYEn2CnSoUsLCdgaJN9x7TIkuXrRsZWuksZtRzVjWQaSo3LJjWJUUHXa9IekbFADmpzM
h6yjPbarXBmekc0MFJCh1OJ/RNoh7QpxAanTEXhyWVM9wsX/QIzDmajG5x6i2nM6pnVO3fiYcGqt
XjAQEXIdi29M95UqwAmcLo8i0ZHUiHlXWAC0oaNkd/Z4mldva9Mm3yI4mg+kPM3d1KlMbH6ZRUaI
IGC5Y5VJOcXEwaKlFZVXqvb5rVtQ3tiw01C2CzC6O0oKMRyP/VjST0OpMUyXAV2b/3TMKyYoF0b+
A6aFc6qfmhKmiGnk4r5rs5ItcapQficLwyyGRCH7RPBY5RWPwwO9WchaoC1pIvpNqVkMpTpoEw7s
sOydac7I3Af2XWovizDti5ANMEqYCZKrQRb86wyEpncrLY6jfQ6YA4Up25TKk0ECnUd46h9QMWF9
SXNZjw+dFcYI7HWS4gsTM/Y9kVXZOzbSrgoKLC9fZa7DCBLXqLoP44j6v2N4/FMjp/2OKnBbqPHg
B3OT6BjYrNJod+3S0ugv3fqjsvjiesmK5k8pJcqVxVn+AauHq9IgOEvyMasX6ZaYCOzPTdbIiku9
V39HPT43u4hakzFN0sqF3U5mVpGBmz2kYOQTJuy5svR3FCYj3+lNT9pNtPZmINIgqJ0EmQXMAPav
TRYbBXCb7nG01ll/wU0BuhLhd/4pYfPEpyQNClPqNtPQs0cMg8lQZpa6z41s1h4k1vUtiVPIU0ON
9W0bs8YzgLKp822KJ2sJWFaEFIxxiKJH6kO4fJpmjGyP6oHrhc+0edYatYe6BjUOUM5iNsPWKvMR
F16OfKiOUYY4zD0nQoTRT9HoM5GYvV4vc6AHLdoKV8XecRMViak9GQdYICszmcrtUD9KN6PF+oDZ
oQhDJylmWEN5ZzgtmQYfSBTMlLwla0S2ahVoGqJ06r5Qm4LpSUr4MrbUqYwmogY9bsp31jmLLGH1
xC7UulGik84rwwTsnXWem/QJSVnGixX19jRaq2puBZkxryKnyPjnoZ4jVyiQodoKTo/ci+NMf7Jk
ldtLzKfuZC5aKzjJJKXv2QSQNjZYiqOlB+dCukHKCR1rDywr4Dys2yqhSixK1X6nQobPPMBwSAzC
gabeXY0YV+WEKPu1bhrpvUzoYaANV03kr6SU/dZ1gqcZ99v6rimIHLn/C+VamArnDn/YcKa1al/a
gk2gA5I0N2kCJIy7aQ8SjDrGYKJCgEVyn9dS6v287ZvMT7kiXqS5HQn7EBD5W5gEEE7HTfUgODU6
/Tf2XOvAzjthEYOccEVy3gLWtaQEYYXWtdJzScd0yiyVtNW0IDTaGcXKEry0rMwfqSe01FEiqOh2
3aeAhLRp+NvuUkg6hDBxp0KGXcTtiAc7cqFCLmzXE6ureHpo0lc7pNPkwcfpGEAipRw3c0bkFt3/
FKe0gz11MLzskStVrDpc0iHXu0101vQNUqiTvbq1YPuucyEZdiivrJOJ1JqYDENNnV2rk1BYUFFi
BmdcZbK+wfaHaX9KLYuTt5RfGJoIBlWprpwx23GmLyqRV/ZkSMBZunlk+TTOWRM6a9OpPyVdxC4F
ouWOkGYJT+8tRXf6Opd2Gd2VYcfaxKaJ3wZqokDqHNqT0unKA3XVvCbjKIl0zVZuAas2EFl3kiG/
A+cfEnfuRCh/qlEPT6qapl/kwM73hpFFZ2uJWaxepCM/d4yVIpX9Ipns3ipV+AUysRPtKexTAlyq
HBVXXwsap1CGvV6JciakmarpJjdcqr/HESXZI2dL5CZoLf6OObCvjMtMemOAC17TohvXvTTGGAoH
wGS3wpIYC09pDAvPXKT83DlVo5MoErbpB3YVOE9VKvPdoy7hWlQ4rM9xt5A1p0hm+0JWdg6+GY34
W6tLA6u6rmaSWSWjdIWsbRS7sAwJeAM3WKWI/yt1tA0g7tJ2JQ4Q4kCUPEBsOE9Iw8qsVmBLKDPd
1+QYJ2JuhtrKCj2DJQzZsPiQGivSKTAbgXwyC58jrwKymg2QLYfYWHRWaLP7ZByR8613bm32HIRh
bmVf5mCGLHnx0NtIhBa06shxtB2UdybguVyy+bd6TWkD3t2SeXptpFqAzj666qkmrK5g0Td57EmN
Ipj5PrH+mvgbTYhFGEGbkty9/9lE8lJ3i7Ww9srCV5zo6Nx6Q51jnxoJZ1YdiuO7aBZV7IMfClU+
OUn5nsyZN2tIisCXL6t0GvoIRsn/fwhF/z2SiY9CMgzTkEVRZqdn/ZskcyrrBZy5geqrlBcEDYIF
O0fJVZ2CVLFmNiqCRB3R4xh+KHMe7QbZGLhIaiO+/d9fy78rh3kpvArU3ioJDuhDSQv4ZyWzllF9
sFFuvRCNhOWISk+Ydlg0sGXEsnkIDNtVsuxSa3v4ZuRA85CTI+Ufiur/fw6Af/EDHJPvFljpb/+v
xoD/lj6BR97Wf+4T2CRfNB/9Z/vP1oLHX/m7T0DQ/qJs0Ey8AIh3FYnkm/9lFHj8iKxT9PmaDulH
NMT/k8Gg6H9JGnlUzBAUBQnAPzkFHj9iY8HwVkIM/Mgv+i85BUTpXyNaHuJdVeE38gpJEpZ18d+k
+eEaxalWV78YwuMtspuX4kl66zFtMlAG7Onq3k+2K3YQEA5S8LDPbphpBMbe2i9/tMP402/rS3cq
X/KtcM5/0h/apCB/AXxufE+viEubz84THbIKnMazAtmpt0yrPGu/bsefmKk/wZdOtAOLcG12+md8
UX+TgG3gQf60aLbojUdbfm1f+kO3E/zOs86kkPgwNZ18i7f/Wh8mL7xSa/rVE2QEL78sXnNl6V+x
3nspvCRQgdX55bm6TrdpdvgJ/czB3MyH4bXfNk/CWfmWd6pDIb/pD/oG563fbED2BZQmO8OPHf03
vVQ7XuVJ2RtB+FrghLatb/MXeWAE0wSMWTDoNkrmRrfzzjV3zY40GEY57dnytUC8RfO52dXW5Ws4
JruCXxud4suys87LKx/hgffwK3ssibZUbzvdgSe2L8+cY3btE5zwglVrwwt0OucF+6pXePVB3CmH
2GVO68cn8yXclX7mMZ51CVDdTH/K0G8HL37Tgmon+ZYPuiUYjuG1fbCV9uGHEWQblZwId77ia+Zg
CH3cfR38U7p7F11MyZ+Pj6jloq9c2j/23HvQM47ulP68p06u58NC4J5jvvfPyFFhD0+6rb2thyJI
rvWe0TPIh20TaK7upLyv3s75WNJtvDX8Iqg20R7D5Ev3IZyKo3nhX7gjOoLR6sVbcbFNPnamKxuQ
609KQEeW/kSWI9yz/XieNubvcgRpiTruCSveXdn3z+0ZUL0E5opwIRHIHvZaWwjEU+JLnuiyjHIk
f/g0d8uuLx16Vw/r6Vl45vocnSQuzwkID1+yqyN/300c5Km+vsd1KEItsJMN4I73zpbs5jpeksZG
+KSc+NCYgejuHMSEgMKCepkfiwtfKHz8YVgkfehTdMtfmosec8MoKHWi46VwbNWpnlJ/tcE1BfmP
379AV9VfZYT86XEy+Zg+Kg8fvemFDoINT/Zwaxu8iuajOK770u/Pj31yYeOE5n7jMhKdeTs/1jPn
h7kNJjArcZYlgy/pb4NBOdv/oiFHVECc0J5uCPrjrASzcuzty3fnG2CEvDJgfOaGncsSXrmN1+VZ
u6E9NUsErxgQHQ1c1eIwaoe75TJ+u7HNl5ygrTy0Uovs6FyK+aEA9jYO9gyTVyMwFefbjn6vXwLx
e1Y7hzA6T/TCDWuH5bPZrfeSCYG1i7zGRWMGef27ehkuD2Fp6ekg/uZdsy29zPjMd8lZe2l+0TgF
rC/Ck8Gx1PvLrjyoG9bk4h/t1jCJd7vz8Fy7JYxLxe/OyPZtxB7rUXsFJu1gaXbRLLESLn161JIH
MrCqXGVcrbqCivKBSjDeRjQgTGyzo76+qHjRx43ywub8jJH6Rloes46xuo6ja9DSI94w2TMcq4v6
Y4Lj82afVkveNQmzpq2RH1muPAtbfQOwBiVTs5l/sYE6+N3v4BAYQ1B1XgWPe3rLCEdjaKp88vmK
b2Q4y+pdB0HnFH/q9g7KQXWzDaIfm0p1DVTdk80j6WPlF0vwhGRECJAJuo49u/HunVxru/Cmp8Zh
eCG5erxXYBOuHgUeFwSYbrDLmXRfCs3Jqg+ASBLiiAnh4Tflua/4yvOAIzm+zJLdjzvZy16Bbknv
6t6Qj+WtKbbFfbgnK/kmrCOCmtgtHJAb8Uh+uPNh6BuAWt0rhnddf+0z3xLvD4pLQPcj9sifiPV1
CbNd3+Cbarj7dYfdpPXJZ708092ZwfQ8PRuvXFNOycV96p/E0WH6L+g2o8dr5j4bWwkElL0yhTT9
ZfqJzUNkXSPBne7dXbyKAFn9B2ta8Fm2biCfBMrgljfhQkRm8MNUo0SL5T5EbEdB/TSOIqT44Q31
F0O/ztfC6ShFT6WvnIfIYVpQfhjDjdw6cneMjayngCxYxH6nzrJh/FrYyKVdmDIu5mJv8SB6OcYx
hU9rxy/8nrfcia8xkNhq8rk5JFeId6031EcUc/oXwds23gNvhEobbzk28M86pX5XksRWNo0OihmM
+sI01jaPU6G6HG/EbBijK7zmul28Wyi8emK+j8mbWL5J57b/kKKt0TtDdOh+FQYrTf2ttTfrrGX7
YVdYB1XcuI2Hb+dM6MQ4O7fR86bvovP0lNGgg0wBqO09Wn/Go5T3dl3LLkOt2KuPYFk52x0u+5nU
yU3GD66D36eMrsZMfyCHLjywgLV+P2gaZvmqJiquteIuuPF0LAc3ew7x2NS2BaYXA76d7obt5NZO
82U+mUxP+Sj6I4pcAC3yF//pj/luOYRnzSnc5gtd0pZ/ii8VLoeXH0ziZltO+nqr83BRP+Lt8FU3
9rQfvpQLqvo93v9pZFxgZ5fqYDZu8zZpFykg7c+Vfd4rYQswLFgjE2Gr2mLQgqdhsMf4ooxZ0mIw
d5LBNqZAMz0j2zT1Nk124eoOFfkI9wkCx8+wDVtEEo4heCU9GsiG2Udvt0NWyno+s8cjGTIYC4cg
cT/NIJ6R3Png4Cd9F/YXsSLdmJ2++0OinKj+3dD3X6rKX6qC//17of0v5fjmT3X6LP50//6H/sXE
+9/DtatRP//n1fi2yz+7/+FUVfbP5fjj7/yjHJc04y+FQReinv8dbvZ33y7QA+0v8zG7IflMVSVV
xBP6D+OuYP4FhFWyLEIMZUpkQ6VI/odzV5ClvywYAaL1H9Sd127j2JaGn4gHzOFWpJKzJecbwuVy
MefMp5+P7h60TPlI6LkbwECjUVXegTusvdYfVBVLaEjB8r8JyL8/5zRIqV/8TwmyHyahsjJ7zhla
rzU6nuG7SpCpVEMLslWf5TTFaKXtIWK/QFsKqbRxfzBRP1B0Z8+AqWEDCjLuj5aiGdKXQ/cBIzYZ
KH1XXqnulBTd1czwoVgZo7893cp34iDDwwhSkmVZ5G0DzVKbEQe1tA0bCqri/Sgo14JRfLoSCu9g
3i+i7je6xemFIYnL021+d/48bnPGas2quMz7UBTvK3Jiie8ZawkayyoXvTtUMc80Nr38/6HQ/tUY
/FlDlHmTK6I+TcDBNGZC4rZk48R7P+1Ex4rwgSviaIBcvBj3idj551IREyl21uDEDoUiqqAoZX49
7w4abJsKKfQandzSi3bkQbDxdImaMMLxhO4B/oGwDeTmolA3bnOj1aiPn55daVqRsw5gBEE+xNRg
UgMem41YyYfSqjP5nqaUq0YFtY3ewbogg7/pYDAuch2FeZg2MmFIWu+jFURAwso8DZ8DnMCEbV21
9fXpXh19c9IyUHl5IoumrCL8871T0M1NKQcofAfoGRgqeSiUp1F7NxAO3Zg9/jen2zueBRrUqMHK
OPSYMnnC7w2WrV5BDh31Owo7HiCvYA8Y4RIGQ7HKQ55KQi2PDxOJe4G5rK2Bpje6LuAmHMBakZxx
RCTwvAbswumOHZ0n9MvgjU9uSCYbOB2Fh+tRlPuoS6zRuKOqu2yBuKq1+5aEsCrRbJTWvg5jtxzD
zRBL5Rlf9h/nxFJ1kSwHp6KpzjZ7GUMraeCT3BledZUY4R8LcehHyUNlFqT+M+SuW55SKZYCpbpU
FdXbWlK7BhZHcrQdhiur5zY9PR0/rQvsLvG15KizzCnlcjgdqO/1GiBHPlNeRndkRQq79ppPdE9e
08qUz6zC+eRb00FnksMRVUjUTP/31rrABWzHKbgzreYdlPW2zAHICcVD38tv/lg/9kHr1Cno5dOj
nOd0KGLoeOtxjWF4DO9ibrGMTlCe45Mn7VRrHxjZIkKBR6UYCcJQu2mFq2JiVKOWixiIqwL4Dhyl
fT3Th/lR/9UH/K5l7pIJdDOdGwcHUwaCWh07WdrxIDSvqQz6yi9VXjX6DQJyrIU/ho7xzAYBPlCc
wApAYY2gIP/t8TTvxux4issAeBSX+M77o6ur8kNqNvA9yhac0oWeUiZHBtaO3/XSMaQLVTiz3qT5
fTBvfrYE6sxDX4nS266LQaluPHkD6YtKQGrcdsg9Pqpk3UobNY44dYKXNL4D2+J/nvkU39PVLPRp
ORx8itkhANMbnVpVlHYN5QiteG2hBjcIBbT9Ryre5yyQ0kKmGr/P0w3LP46eDDWXviIjADK7ekFU
gawIYnmnJoij2yruWwBmIBv1a3RrXdghmrLhaqDSdB1WQBc7AOiwni6GbtXFD4YHOkXZtMreb1Dd
vAjULWrUnn4ty5vTPf2Kqw5vsa8pYr8o3NxcY+p8mWgCLIVIkXag93oc19rFrd47CLWTRqzrhZE5
WMG50TLdt5VdfOCMvNXSpbDmcejGqzwFvgZ9c4FIBqjFzhFX2hPFOyCm6BJTW7PAUY5nlrY8v/qn
PqsSFQiRaNG05sFU7gMwEJQW/lu6hp8wvJfyFbqvQvpqqMs4sQOKQpsAQla2LKhgSc7o3QPm7gWg
mA5g+zOn3Zdb73wOD/sz+9o9VKI0EyY+3oCUtj14tnFjtmg0LcdgpRtLklJhdF15W6Vy/H6VFI+h
sqG8A4no1ntLOIji+0S81MQNaQpBW0XicwBoCIhDcWEYy7ZULwt1nZMXTJ34JTLvY3cDZ0fcYXN5
ejn8dHYdjmR2dlliDcC6ZmaD8a22NpaxipO1a743w5Oi3J1ua6bvwe4ENw3GStR5X0i6rM6mTYVp
Y1mpKu3IuOv3yld+1N1ApnvDf/z2dGPa9Mu+faNZY7OR4eOhGsA0OAp4dSv8LOpyGeiTrtTSyC7I
DlrpReSvVXKtra24E4F50Y+7oNtkw4US3rbNTU1SFZTyVQGwDqWG+wnzusRgBiFReK/g1qV9sI9a
jJsW1YtKqg319+sQzn2OfafSPVTKZmyvfUBeqpMMVwrUAVIgH3rmYNkpp2es4Y/CkL/mF/URwkCN
cGR25xNtqgJYYmmHwzJYucJOtJX0oaB0Z1fyyoWLDUbdgFN6Rd4Bp9IzM350+E4zziXMfziICZC/
34MCyGsrzJlxy1sjix3WtjVCQkLPHNADlw7w5htUy7JuGa56bQP8of+NQAmZ4FoCvXTdFSvfXXUA
BOXwScipaaOOToXvPkXVgr0WX43VE4oZ6h7oc2QrONd8Fri1JC9WtvOAlGcrv6BE+zBKl2K+ERxk
LFBZOD3K47Poa5SEjIoJ8ciQZudnlVdQaDwmOcaKB1Hr3pHfRU7PJ6gtfm430jUIDrlHmMPObxq0
UpAgHJF7RTbbEas1JKPTHTJ+nvZ/OjS7eN26lZKq76UdSIwAW0z5KVSvkOTzb1EbbuPror5tIerp
F+glSvpFSk5HWMh7DX1EMFQkjJAa4Pz0nArnj5SnC/wWBKYX3i04MZwSm1/Vk/GBPejOv9fedfTi
kLMHlL9d6Z0z4LhiLsqduXJfYBcpT+juQiFX/3C1mAgtPiU3xADWrXWHN2WRrDostTCp5l/JTn4h
/D49F+rRNTx9HBMYp0ZqQydP8X0JyqhPSaLQSTthTxLwI/xtKbb2C2p2rW5FaQX8t+G4viovtM8S
DUOMjW4Ze/JOIG69oLmQvQuSg3nUTlnmT8lDsdX+lDcsOZRC0xcUGkiECx/BLr1yL3EbFu6rq2qb
nXtNzEP3r21siejuoquG/NAUbB/EkzK4srq3GASTC1GkVWC5LJIbWB1luc5Rso02fDbjE1giiTeA
jed2snwUzjON0yMP8SKK/tLXkjvoQVdBe9Jhve7837jAV4/o8wZr/PpwQna7BVmZGF9GCzd2Wwtt
8QVR/svqId3xQZttQlVCpdbAy+a6BmG2wPXWENanP/RMwOqvq0TTSd8Q/CO0ps0WvZUYZa6bzFG5
oowmkqV94P7X7pchQMk7HPHO3JNnG5wdbmUMcwekrrRLIeC4C/0Tif9cRP7WQXF5vIYvgY5RmZ45
bc42O1sLKeh9M5nWgvs4ftTyortpPs0H6T58b9+tp/hM/Pzjd/9nVvXpqDn47oKe/N2a9wSFVoA2
8S7/1hCkGKfk8OlP+PMiO2hsJoIG2FH3K42nG7Ansd9CZPKG2yzDvGJAQCt7Afa4QH9qQTyFsSxQ
UlWw4YUH3MDuQ2NsMhnX8U3u3ojor2rlk4q/Mcut5eWl3ULQzSivne7yjwHMwarTZ8eLD/enUQKO
2sLAltAZHtMMsSCUatDc5l4n952G5xbeFKfM45jDNmeXetrh9+mhkL5z+Q7IAwxLgSJ/tSfGRGQC
ugAa0rsQ/Qaqandufm6jHYXe01FgAJZAzZGX09dXPFwSXpeqzZjIO/eP+O4NF+6rJVGKyy8lFcMV
6slnYuvjF/33BpXZGoRsAVsiK+QdLnf4qKDkoFmrZHhIGbuG6TrbPajXqQyCEWd3Ucfd7MyU/3SJ
HAxZmS3MtrQqFFkZcgsPfkJXAJ0lTh+ih9PL6Sj2nsIHjjJQL1NGU5uN1PfKrsf+XNx3PW9G6rPN
xVCs2gQtf18G7fp6urmvxPa3lTRrbz6uqAHbHNBeNCxjOG/Jsm7XMUZmOlr3dowxY+LIxX1s4Clo
a5TGqUrpyyA684XPDXu2iTpTperY0g1TukAuDiJNUl1I3muASTFawKcHfXzKzAY92z4axkKm69Ma
ph8mXMveyaqVj7EKGsrgbdVlq9+CzOhsFwf4fiu+gqRTvGsQmsgzY6bLDxIiQ+Cg514izCuR0iSN
b+fy6nRPv5KEpz6P+v3w1SIXmkNGT9EqjWvby698HBbadUim8MavsPm5zL31UOCiDaRynbIhQKMu
tOGjUG/UnBjbpeadJcgXkEwoQVhcQPqJoKY12E4h7hNzjl75I96e3rrBBA0K6KjbPSqlOl5FDSoY
wiaTkJHgoVqg5tf+Pj1CaZrroxHqEjAsktWUfWahM0oLYYMil7hv09u33OrsyVRQ3wIP15RXJdpa
PO3HuxjxQP3cPXoUJH+F6v80PY8XzAD6rUjTvro0rHXYMQmICjgWWCO2Angq91yTRyfnrMlZxIAX
Zvf394yvMnFLeb/F8Xsl6r8NIGbitWItjerMca3/1KgMkE5XEMYVwed+X0S+IAa6GA7SnixcDZFA
XBfDwsdw01iBtLGa6dE6PIHeRc5IxoY6Ave/hmPrIwuCPUfNrblNYpQspiwQ9lTIQrrGUg4dlYr0
rnu1rkVz66ofwtvw6rEWIREyi0CreB8jq9HuSmWlYg6Ba8O1GSxIM1Zwcr8CVczgAC9YkOVr9dks
1pPjc4kOEg+IM1tJ/2mhyYpOfQ8BXhCHs5MutlDL9GpB3CNHRXtlZXtX7R8wXePKcG+tySfIYRWo
duv/arL1GDhsn/K5v+htEgTmg7CbKFEmE3BNgKf6S9HcKHgtm5vg1XuIrhP2JSQwvASduF3jFtpM
BEFAr+iy4zf7CBq+Uf/AXI/BGGV216xG6v3mQl6TKkKdSX32AYl7ny5sQt5oZIXDM+feUSTH4juc
gdkhW2MCVzUh672C8JzzjFgHwkbfvhfYPEjC9vTGlo9ilFlr0/c4CBJ8wRyEVGe+SbJsyw+DT20C
ygGT8555nGQ2uhTCJ1iKQobovJYJmi94Y/Ku+ijfUA/gonF/RecyQD+cNqSCTdFADFKxvkLrg06J
uDkGEeaw+1JxFPyw0KA/9/Y+DlamgWsiopCSTEPzjAs+x2h3lb20N/xFKSOejvzGov4d//JkGGE2
rrBjiboFxu0b7/nMpE+fcH6aHrY9uy/QpcO8PaFtRAnUJ+NZ/DSxN84X2nP7DHIKTNvEouU5/jqh
TCTbe8bpVNigP4b1lHhzujc/XeqHnZll2zxLRJGk76R9jfkhEiX34K3ECvVO+1yp6fhJNJvz2S2C
vsQgJEC999WQbsyIZB67Ed1k25SugB55Ag+XlSAiZHvmWDnb8uwSiZLBFweXQcLAJcEFY8jrll1n
V7xQJjlVB38lDZbn2Vfg9ClPferZVZJEISqfGg3rb81T+coa099HCD8A7Z6ETyjvqPHG/YLI5PRX
/fHGPvys0zFzsIe0Kglx6WauNWWnSA6mpF6xFm8IIJXb4V39bCA3K3zp8cxymukuExR/feSp3A6a
nKLu7ARHzq5WWhg61EOwz3Gw+xKGVemuNat2hjcd4k7jP8CETIGtquEHHmLD45hflMprIUFTkO66
iAoMtVhKgfglQ2DSZRR7gxJl1ooKy/L0RP28/P/p7uy49d1camta3rskAVRc7FZGtXWlJ8qPTXEu
zfvjHT8ltxQRKAR5yO8fpY6FuMvR79qn9RKb70WX9xBFqRUANbjyc+QpglXuX5xNfSrT+j5ahgcN
z1ZDIUBJbrSMURK2xwvuQMpGOC/HmKWA5VYXDYLUrTM+UwiBUFtjVgcODjPkikww8vLLRnIq0Npg
2oFB9pcyxXDUdcOVol/pxn2r7r1gFbbbtrvQmmuI8271f7kW/xnBV2HnYD2b8BcFbNVZVrgukpku
WR9kQ4fwFW2mceIWn5NaP05JTitZBzNiYqGAaeEsIoulUUUTjojMN7YKONIyvKpA1opa6qjxFqXo
Ch2wZl2IdqlukJ1d9bwBJcXWEzh7qM8/ack1Kuck3eQa3bTbfrw2sXQUHGxQynxbdNcGryYjey7F
16C5xmBpjF9idVumW9ncxGYBfPoqR1Mqj4tlGpIvl8mpSDvfvQqq/eltoB7tAwoAClAUJO0VHeGc
2dk8BBhl6wiMImyIoFmyUPG8amrSzOY6eSotsJr3Icbf3j5JLr1ka4AOjynL3mvVItcX2KakcDMD
x/qsLVv5Iw1LP8EYCmL3egrCCB5uBGFZkmhPebdd1mt0Z4tVPCz7clUZ2+5FvsTnnnQkMSYw/PT+
9PC+qrjfNsBseLMLQEC6qm4rhqf2SHHxQrSrws7eTVu4sLZttPLQRfOXfnlPFhm6RwRHz7hUNRJS
K7XEuROfUnKotqk5koy3Ol4wf0LBKYHvMk3KBA9G6a3CgytfM/YEmzq02PalCOPC7qpNbSxgeOOB
qN0kAL9Dm6kp8fD17GQEe/qeNMtavibFXgUoNDpUbMtk0ShI0i3gIEZM3xt41/yN52spr+IcywXX
Vs1VqT3n1tXpuToOjaa5gjetiqJJ3mhyBzm8OkopkEDaeIRG6hJtdBHo9VjfpR5kciBB6jpTsQy/
8wDHT7F3f6HXn6d7cHRazTowC0rLVu5qvSD+M8ONWTzm9Y2h24Z8CQHvdEPHt+SspXkklkOi1RFh
2IsuxqiY2g4vqGvJxhb1nSbDdXMTlZdG4GDUByf9TONHkf6s8VnkJSZK0bvTmiywiB1sPXYQ4NL7
C1FAA/Sqareav9KQtHQvgnItYaRUrvUSmjuMRh5t56bi6J09683sABhL1CNcuKL7JL2sDYwVMW5d
qvvsN7i9AvhAdS4mm77i0ZY8WGazLQmiRy1HpIb3ABzT4TfusYkJy0R5FpNdOjhFdd8kL8w6oYuL
UN/pyT9++IBMkEWATbjjgJg9An5Vctyn6KXsEw29LR1Dl4VaI3RWW+Ora2SxM8YjRnNp8+YVCFhH
0/Orgs7tVAavIZRetfVQujddCcNGHYY/pgz+XZKEz7LW34j5hrWSDB++t8J6w7jmxnoYq7I8E2wd
RZcMAqcaXTJx8cFCZ7ZTp1K9oQRStC/RjIV6UPTLnmtrfXqujpPnPMclLEdQggR3C/D2+4FQG70i
hJ6Bk6upv/YZBGYlALIvoa6yqCLkmYAqX1mcasDTqJw2FNWV9txYj4+lr14AH9U0ElCiObuOe7wN
PM8d/L3eU8pEHwZpTGgOaVPpW7V0MhPYlKUq3ZIXepJtBAGdEHlvFNJj06GrcnpOpt1wsHjNiVSr
m1QlMeeRcYOZRXIFigToBbvevqcRpwjivd8jlynW3p+uhNd8ujV5tlem5qDPkoCjoqcBFp01F5mp
Jo5Wxthb5UqXA2klIZhuo3T86Mao4CAwvKllpVzmafJeRLykFDETLitxfMEOglRKawiI6OTohcbJ
BwVQr2m0TdGie5ngMjDp5cBr76Ktr2vxmah3XnefOj9VIUzWDmGvqM2WzzAgSyeBfNjJPaWPEbtF
u5RSdWVhzurW8bUmGNI29WBkFWg24jefCGibUkPKkeVABSN7GhBAx8FF3so5OvuKean7iN6ERh8i
YdSgkK2c+77y8Qf+glnJ4FpgsRraLGLuBrdxZQO5o16XbvwEWn6BrFVnBtXlGLoPuLEJ9zL+MFTd
ezhyfp4u0wrZ1tDsbrQwry/7nmQh8NKrIUiGbaNIdu5q1wG47sUgiv4djgEJ+kIjUYCutTe+2HQ3
Ab5OdpaEo31m/UxXyfflqgPAmkzAKLEb/Mx2sN6EVqCJ1b7FMGaNooi68gSkWoM+NZZaGQDECl/g
6TcruSI2cj2ANEYSgYLLiNnQFO4vBKEjG0VlOY0q9yYMSMF5I7YBFLmxFivuaxnvTSwOklXdYj6d
CSVaZj2v69NDmddCgEoDFkUHjv2Hexho5u9DQU/bwjs1t3Yhbp6XQtA9yoSaCLbdaCwkO9NzROaC
ZqON5EqVXutuEh9AC/oF0UWMlEfTCeGFgs4pD1U0ghQJ1TKF6/6rm/+K1fJfGeTfiC3/3zzppkvm
v7Nb1tjipdXncMhtmf7F39wWGc64pcFSgc0tgfs12FZ/c1vk/4DB5qyANC6p1Cunf/U3t0XFeY67
DGwmXHJOf4Pj729qC3+kchUgLyBxOUlc8//rxnf31/qHEsR04+P39/+fsIDTaGDi1RiSDATLnG7V
72sL17u6R5mRq630rUtdcKMnoWhCXGUF/7JRElzHAs1ge+T1tSVWCLJqFlpSWmCcuV6+sEgHG/ar
JxAlDMj4E8lmbkaHnCM+2zLAhLCIospJSwViZTJqvxp0G58aNMQsoTWv1cj3ah4KhrYutc57rSsB
Cx5vqLV7dazUDRpeCa4wuhTsgPGPZ/K0szh96iRxBwGUyrligHn5Pl3wCRS3U5iuom3CFfqayroE
BsnzqEMMkpqgm59D2MwOsq8mwSFyjygGSRRpdiwjzma2WDN1aI5AXR79jSFyKwpAhxaiPmQrTx8U
B+/JlyDSPSdDRWIBu1AB9xdQWjMHwvouwo4rgs7w73f8/7u9zAI/sZfLz4/v5pITSP+vnSxb/4Fs
JeE/B7RX/jKD/HsjS9Z/FBaGht8SehKc0tys/7uPpf+Ai8K3Dsi/CPJnSrr/vY8V9T+wu6ZMi64R
VrGT/9VG/v6YMQg2Ju4cS1IGpqKac2C/6VZiExoa+SEJ8Ue318dbTAH8jdBb9VIey+ZGNbr2Pmhw
R+lcRdqada5sDibrh9Pk+1L9qw9MAxAnDjQJbsj33dHrQack2HTbQ6NKm2wUixtDElC7RCr7r7X3
Xw+u6Vf9c1r81RQ7kDiL89EAKjdrKhEqrRUtLN0aqsh6lHYlBgwV+MDTQ1Km7fWtIYvDVgF7PnEA
kbScNTTWXYcUJ2PKBXlYYeiFo5FqFsgPIE960xkJ5AjNLaYUexpgVIKvni5sC6MZPjRU5a7bHgFs
T4wxBlT0MqfMNOrWQzTgfbvpEDOW7EJvMmFVu22F/qvRRkhGhN2gL4jHlGIxIgZ7q+KcgZwuPZle
O6hgefim/cbXx0DVsvPSRRtG2Jf7phGIC3noNbJMbSyLC7cbO9JVXsSp0MraiDh95xvoLotjrl5Q
kESY8PSEHX0YS7QkwhTeTMQsJFRmH0bBa8AQRM/2vf6D55m3cnHyOxNgz15G7DEZIhQrnsydCK1r
DkcpiqaTA4FoDRKTtBE8tbsc3F6d5NTMR6vlWSAJ2oC0T1V0qEkpwb0qYOwcoA626EUkj7vQ/C0k
HlN0evjzLSCDPSJSEycbRkgAc9hAKUc1vut0bKwABLkSqJlF2/QVCOJQeDjdlkx88G1t0hgnkkTy
UmHPgc2ZzXXSMzTUlxdy1gaPUoL6PbqFY7Lxsrj48CKVrFmqtsmzIft5tkDhffwAs9RjMlJozYNq
1ma+lKShBUgyjNwboA5Q6Y8StCjiUgWSG8b58G66o+yvczkCa0EIAAdVzHPKR6dH8/35MX1SCRQs
g1AU4l3160F4kO7GKilE/Dxl4YjJ41jGNXYiHrnBWr3OZev36cZ++EwWGV8dWu/0SLPml2pQpvGo
TC/ESHGvXVxY1glzcJsKrnImuTgjYHwNzOIT6eA/OUnkOSHET11UthrBXaQYkWbLJM6tYNUW6J1o
kSQMm9wi57IwsJyJQI2p3ifMO+uu9wbTwKI+lzQgox5q0OqghcDMakNoFihW6b9Kzx0Dm+2PzBWa
56qH2P1QA4nGmAg+mTGZ9/aeR71RLuV3lT96V5R+QKhAnExpvCbGLsbAQBBQUy1nF9hWutZtywV3
342D9qvH4AykRC3kF1mKSiwwlIozqsaRAtWUwBdvKpYHitN+4XdnMjCzJ/RfszZdnKwGyM/cKN/X
dgQJUB518goQrRHAk+Q8KRem3FP3MPtWA80Yly9eolloxlW1DjdIyv1lAY3oFtpU+BuNXqD8tYqk
MwcsT+uhLMeXyCria0NHNxbyf0fdJ0Yz+3c/egh8FoUZvZ9eZjOi2V+j4DAkcWIgJ2Wo0zo8WNSI
tkXQO2OMQdMsTFbakLaXigCV27PwLRJT38A+kjcsTPKidipVIhB3B8sx4kSxxzadnKQ84PCibDaP
ig43pBO4bJykjgDCnO7s/ORmA1L1+aev0wY96CtycWzQ6UwNI5J+UujGtlYZ4fJ0K7PU2jQlYFzw
E4a1L+K3YM4+bFUObevHORFz3Ca/YoWaWynJ0W3Sh8UD9ETTHgbTvVcDJb6RJWUAB6AIfeDAt2ru
TvflezT/d1fg2HFU050jEkiO+Z3nFqA+pBxbjSqvmp1SdqBq5DJFoAh5fMNOTb080+zxSUe4h/07
l5eBrfRXIuZgoo3ChdemErsIANxWfhUWV1rGexw5PQAPYiqdQ5T91CCFRNLdusnjyphNOaKabauI
FfiGwa8dBJH1DdUGwB49gCecK5IzF9PxSiJNyA1oIqXGzM4zSTWrxm8GHHO7uGgdys2pTc3B+tfr
lVYoumuaTnaUB9/39Rr3WEmgc8qFUVoqPp9IqJLYMs7EtD+OBQ02HVkESZLm8V9npoY5WIzFsiha
aEJUOIJIU6dX4k+tGLJC2M4rHKPrKRt6sCQSF3XNVg08dNqRYlQLyMda7cVn9t6PrYCQ5gSX4FrP
Z0zzEjILHacROp04I2u1Em+6uul3pwfDE2kWlijscI4t2KUsgTkMW5T7QEOfms8fdd0qA/yzyvmr
6whrxi3bacD5DmVOCWnmMwOcoV6mHQ2nld1MWReCO/TL7/OY951SlC5n2FDwy8V6zB5qzFZWMebV
OPvCp82ierRHpK9XjfpRxdZDGGiuDRw1OxMIT8vv8OFAV0gUoFwyvRURH5htOq2Xq2AyDJomO3/3
igytL0XNSdiDJjg94bPSzjRsVeIs4aZE3oK08yzo1gOv7EUVMHYWjNYTu92CmRA2LcnBnPSPLRdV
Wa2btJOvtTLCmNWMQwAn6E5jCeU1/lOIrYu0rYLJv7ZXcZ2l5q9rwipp/Ch2cD8eQbSPAYApC3FY
Ckf4eiHxI0WgHnDpREdKKsUWEl0BwWGtmi22R6fHeDydKpEaNQGQa/j9zNNDfZn7ZKhh8nqtiGeH
R3YZ84FmMyqYpp5u6vi4JGogYOMhL1IAmiMyJeSwMbhAJFFIcvGzy4b6Sqi9yKll609WpPWZUOd4
ZNrEViCjRHCiWHMneUtLEgWzeiRkhgknJeQ9cUsdSkj/ATg6M40/XL8MasI9oL9qIgIwu+WT1nDV
qArdBZ5oVElEI72o0bSlsh27K3dMRSjeivGUxKa8ayqr3IpKJDqRpEXb07N8fEroiKR+JTgVAMBT
8vPwyFNaM2hVbNbQzBryZ9nrqnUwVbwWRVkoYH8VWHtxLGpLKUi0MzH58ZRPx7mMAgevVBFdoe9t
RwP+JQjeuIs6x+w8HHnDV0FZ2L7Qn5vw+Zk77UdSu9ak4skbbX4XNm7iR5UQEnSHzQc1IMFxDdn7
l0sIPQd90s7g7cSj84iFJxl6LhW4PtmhMUY33oj7AGYfwlWraNmZpmaFOVBBUxskIllA5JpAbn+f
uzDCcSTJxBzgWNIClTUsdz24+C0t2qGHMqwrEfIBo9hr49aIfASLGwWPFadve0lDTdG0UPxLChMj
4qiyqBGVaYH0BU4IALv71rjntEEALdViTbTrVAie29hCSXksxy67C8zIiNehLgvPp5fj8XdiWDov
UPY+cNujYalq7iXjxOStknrT41fgoLcfn9l+P80eMBMEqcQpm8vp8n32Bp+kDf5KKBmmbfHax36I
e4tJgQY5Pk9+zdsRKUvRapt92WJuv5CUSRWbryG9oLnutnarqiMKjgEBguaGyzhANyMqCxDdMZlx
Tu/QkgDgkDDobzEALbWFmcloJYi9glG8FZdifua4lKbb5fCmmySjKFGQiuFk5jqZjcnqgnoswrC0
6zh8kPA7eK/QUSecRW5crVQu3l6Td32eBA+u3xZUc3PlTF7++Ouxz9hftK/w0prX65skNtrYVQBk
uS38O9clrxFQqvy3awS1bKJ20hMoKynzI8tr8fztshSnl8JXFjl8VAxF2rOqRVOw930+J2a6TCwI
YhLK1Ww+o7ElYEf43iaE6J4LI7H+NIERb4ICvniD0r4zQIlplhH0CSeo1P6660wRsxjNvA6NYXiT
6qHYnx76DDc0bfvpMuTSMDSyW8Q1dPogQvUl9IrCFF8XBXa7u7ApsYNSJ5YczmyRH5YT5xiXk0ZI
zzJVZjcUrgxt4glxaxtWpjVXo6qNqKMCB/BsrLDwvu38FnGa0kA+YJnLDSZMepMY8p3YePLD6WEf
rSsCDXSSCMkRkyO9P/35wahFpcQFNqhQkazd4Ern8nfI07ar063MKrxMLg1wSUxiUCK34lyNIMdt
L3DrNIX3FPSr3JQtEG9D+VvITfdRIB20yDW9WHjSIF4XPRJV2BGbwptYysJeGyJtTdW5TZzRFcZL
P7X8iziGrlP1prZX9aFbnu7utP6+rc+ptyBSNKIV0p3z0nqQyZWZisVkvwufmJNOWBg576JKQ17y
dFPHy47MGflUHhPELJRBZ4uhRx3OHXDFtOXOBSTsai3Uu1EwPdVpy6AB3FGX1UaItSa160ryHzvM
5MVlT3Rn2r0iBk9wx1WoHrnQnAkiflgbFOXxZufamBgVszebHOJg4IaIO1hVGiLw2vXXbnhOrssy
j5oBhMTdrlP7JxTlPPi+BBHmk2rPS2J7lMOKUo47akgyi3kbLuW0Ebe9r/IBEP6vigUqgSHmgVwo
r2GdwrmPIkN4TYJBfKybTH5WUz3cJ9FQ4jKdxo/YIKM2nYhq8I7imTmgrRCY0lIpB+lajn2EBgi4
cVIALyM8qAD3vLsA88/fYs8jBgqD1HuXWtdrKP8YylsEXvlPgl1uYVNqaOIlVjvuU42DLE6YeWps
K6m2PoitoX4kOLooS9/E1ATR5AzIPL6Mhgr7i4h1oVtJ+IungHnhUiYZFoOcIUNtxJrwGchFtx/D
WnWX+JSMkMwLDc4KROf6pbM6Dz9Pw0/fCq1CYVTMJb9bNOKEHpX10mhXUjFoH4VhxSDzsd5tnJAc
o75KtQHAbpRZMVrdmdmLdoXxcXfVt2IcbM1k0N40v0NGRUMs70mloAGFxtPF9sLCHBSirzztyY7a
a7quqxrRg7DAunIx6QPCrPGbtodcY47PVZoOwjoIw3zXKFn5WBrFeIe1toDalT8QbmRuE91EfVA/
KVwtudOaVfSZgw59M/0hvMIoyO8QnMQWydGTMf0Qez1dyskA4Eb10HWCNpfhC1FaGnqoRZYJn0Ut
FAisB+n4RL06RveiRXlrW2n4P6F4otdUz1UTVhObyIts3Rfwuy/UzviVaWN/P3Suda8ZDU4n5iBh
EEZZqnlPFZEMMgtS8WylLuP3RMN9YRGG43iNAVE1rttGrG/IMqUvvjIqbzo2KSmk+VLCr8NT/PhO
0oUMLl8dqP6qVwcejP2YdVh/l5kVrDMseXsHRTZQ+aLl4q84NElyYyVFZWIZpBBViHHWlGDvQB06
cRSjySkMbpg6mlGDHA7Noqjt0q0YsaiPEMHlrMBMLVOsKHWSqjE+s1ETWlvN5G7yKY6wXHX1Rtdt
V3Ut6RbPrxBfxRQXlk1rprqOpaOAralW4I1tD1QLkBIOJd6/3SBQdTPdyfp5VNFckBnsTdJb5TR7
6bjMaqkWnRBAG3i5ASc0R02r6lLILLVAmjwy+lWfuPVDHggtxZwk9F+yMq8NbHPG9g0nltK0daMv
fHTaDPea8q0iX7lj6D+2cu2XTw1Ec+QLlRz7eCtSG7SwQDJ51HNMEK2xkYPzTSke6LYfSeRA2l63
yksS4PljEFBXsqVWVtiUo5zDqPZ50xO7DZ99i7tdlIMbXRs4fj5ESQo7UYBWgZS7kaSvNYZU3qLu
jerKM008v6U2EbYSgJHX2POblz43FRSvic0Qn9BC1GV0qdYQZh6t6KERETe9jAYdpYi8NtOrtsst
fx1HDdWFIFT7Bjcb9X8oO6/dtpUtDD8RAfZyS6pY7rEdO8kNEaeQnGGfYX36/SlXsWxE2Dg3B0h2
KFFT1lp/A63QykQGY83D/JWcLTwjg3ZcOIhcs41NYjzcS3KubPMSE8yJtEeibA5haY/1vplD2H5y
lPXDMROwOUytMZO2yQ3pXEV1BHsL7e9IAd5jIrvplI722pDjCkOwbKed8mfkzXkHs3MDuNDcLOWM
TmQmf2ehOR8qa1MgW9wT22qRSCDaiUMxXPKfc9at2bYGk9/BUD062kXGte0wRkyISm1f6YfwVE4Z
2N6X2dhGm9Dn3E6I4LV/ZDl0ncRpDYMMg3psPM7O4wkr6n5nZMTCJQTEE1uZZda8gHzWIkXrSbrn
wcw1Fb4Ox6q9MM2q+Ky1jS7cq6set7HUkXizKINoQeIsyRAYCRcHZK4KHPWXnIZv42pZAzNFxHZy
8HfHhPl2UD9RI2dNYtuT08eq8rV5MXcS38rOIVE5WLvlV1kH+JMHWjtfXEIoOzyuHS6PSRURDNnZ
jvCZ8+H0lE2P+q2qlobYqTEA9dJrMRLyrqS73tdhj8KVcKjp2ou49i50aKox8fQE8lNEtJtEOImB
LMzBbIhDGEMd50Ox/iYdfXqcbYPm0868jHgiH9zKWtZNZoR7vG27x9UUHoZL1k1T8EaXlEypXjFq
qEz2abE1guzVaIPXyjP2sP7zrUhnTLAMCcN43rYuqT1yeKpxLp11/RSOrBnwSozO74qu/Vq68kBX
uZ2k/GUWJEua7sEbzeMFedd4Pqm/JjBmhMjDgrbHWg49Emh8XIdA8R5FV70orne3VVdwN8RjI4rb
aRmvPL98FQEJmH1zs1pfm+FJko4ZOj8s2jkiow4u/4Jail2p821ROTuu1mAX0CFv4JlbvFUorqtD
B5hrvkac1anzLcu5uuqWeTZRPXeDUeIWlFv58JDWgY/o2ovmCxCIK+ar/F34B7BzSSUulVndZ2kw
b8yu2xeBehpGIhUyNsZQNTcpCm4PWWmB4+Qn4jEP2qBL9efqUfdIlSNCJQwibkKdT99MjB2IiQz2
zbJ+83Nv26noJrPJ1gj7B8euPntGc+EVxBhJbT+EbfZJ+MRzys9hduN4Vb8ZaARJaiuyK1aZ3rYT
QawZHCwCNyq4aVWmP1tthsuN3cZinta9g2GymgGWsmJ6rJS1n0bDIvEsOPSm8zlV4jsxb0dmsYdC
ut0zJd2lIE4kJtY7QJwvxFPeWzmjuRzMxmzMR5s49ChKkUKHHlNtg9CBvvfJ8bH3Gm6Wkw9xLkJY
WSOuTURMbTujhMS73vuV92W0phcy450JlashfghNhGE6YR+janb5fJ0JuY2mnIKoukvLGX8FwzoQ
eut8IyFdcwnViWNM86WFNA1y+NVE1EOOTnuyzZ8NCwhn4/Vn4XybwOwnb7mbMu+lZD/Fg4/HpW9e
ZIPXPUxQAUfmXT6pFcS8IxpvfrrULUQZ3wZ1tve6zsNbgvC+VvdfbQPbxKaQ92XRXzQ4mxCoaaKk
HF7Z+HdNuJSHZqmb7RBwxHXN/DD0E+5mjv4hB4nTaEGEo45RH1MlzUGfjE19M+nWvO7NNMAUpQtf
cpYOvleTdwPX6iJc1IWZkocRtv21HIGeg/C681wEy40u4tIhS1cQtZH6FCBNMV+klDP7XEk8oLC0
XKv+l7Crpym0vgbkkydKfR9HH4d71baBeZgygvvAP1wzTeqmSa9l5c3Pfu0Y3+wos35WdpktCWZT
C+I3ahBst5SALUAYXvQpClsidz0acYpIhzTXDcG43cMc5V10UDq3caUwlyVIcmVbKvHJXCriXJWF
gwZKr1/EWllpsuRLUW/GtI0U6TejvA3g9mM71zHwIqmTu0XZWZMmJnU7GSf2HGBFJkipTgjVNPda
ZC44Rot4y1VWcZdGHvzkim2RA9A7Bu4fjc897ZG5eucJgX2+aTadG2tHre42rMaljyHW4OVpNce0
eTO1sfybIAaPMcbWzaFLaba346x7Ht81S4EDRMCgVOtw+E7PUH/q7Hx+cP1pFDuZ5eABuhY9gYyu
bNPYNtqGRIc+DH/mg8i/aXdMWb1O030KRrbXBgNuPE76UGLPpbXhEXvrLGE8MjEiD2buFOtnrQl5
WYQcEuKEe2wJgjVtqJFlg7MI+XT0On3XIT3jenkIidFZuQnzxDQitV0l0YekYTp4kQ2dP5LDPg1e
kVjuTCHizVb/o2V2wl+pQnITva6uoAv4PvlAXChkLC0NmV3B2FrLLieS140r+Ei/l9R1Kt5TPyLf
7srRjVsjCoaNMzme4CKZKHAnG/k1p24pxqsuWOGGLdboPDgl/I/bjiNWIkAdUGIDV2VXkegLa+OY
Ezz50Ri836LujrTubshe3JExSewFZf5qRYbVbn2p+2dDW+N1syiIsDChFmDJdOj42qsibV7ZSiCz
rLjcfUHScSwzHOOTRmQrt7glHM7vaLZfV2DNbotBFC63IqywIvad9DnoVP1Koq6NQYBXW99t4iz5
v4PZQkIb9I1cHIuckZEouo3llBCFiu4I9eX1EAlMtacxu2y6Klo24ZBFA4uzg6hgRo55HUQBkaEM
kSSW+X5UPMjJqq6MrmxeAtmOtwwa+NqLoXm/IJPGcfrLYCtWjUkyYmgbR67cCljlNXVAjSFT+xsH
tx0lqbVyq4cDgalxtoZVCMpnNnXcpW12ENVYfMnm2iGaQxTBmISVT4jHbDvDq+lmzb3ZC4dN7ZY4
Etiiep5k2ZD7XB7xXng3JAaS4N4AmGR1+EVEkHbidQkRQZF4Nx2UY5XH6sisrgrtF3hoDC6mrp5I
CwICFVkqU7qA5BYIEu5Sf0JcvIrFd2Dr9+Nt7xwVYBMpo6/0GITKhs6q9a4dZXNjBV1OS18Z+WvL
f/DFlxg9cf+GNokZuEsPSVs1IfWDIvEq4G3reyst6+/HhEYsJAbD/t74aYN3SzTgdQshiJgpiu4f
BkXzp8KqVrqCoDrKXZUrSnqlkJljPxTtsEmFnfNGJ9qwnV4HK0ApbpZYFTQoH+IIso3atuvoeRdZ
C4vxHmCzbzfBtA4/GLeYehNWTvToY8h1zz87fi2thj5emtHySKxhTpdNF4nFrOr0b6ur04euEeqr
7n0r2y5K9GUsmBjQAJFL6sfMfqLxRkw6v+j7Oi93GenV7bZvXKpZP5XAEFFUMO5YFkXM41S4xF8K
eyVVMiQL9MXK8vIljWDBxm4w82dLK3sgLr+66wmjnNj3JcWk0WbElNTMCYjSqlZmW46upuuiN3K5
HRcw3mTUGQYVEMDZLyMlwCHMaGhoI1oSZ4DtzZ8TTh6kE3lm/9KQ+0ygqyb5NlnMIL9cZVq7mBhN
OtyQvsjHyQzMMFENV/6+Crwrgd47GftR5MzWauPKpEMF02GuW5pDQYJkZA0/GMHUWCmCwJcxS1Ch
eTJwcyuHoylsxxnakjdo//nbsn+op5ryP6yJM92SqDo8U80aamu5KRVWtnqQxKLcI/dsqbOnzPTV
50a1OZdXVk3ulnEFa6ITmks7mhl2bLSxBHqX+4jnksmaowNrTs6xX824PfaTXBTqAC+39l4TmpeW
hnNEOmhAlIvw81BtpjXK7vNgaQhkEosBaqTlMYV39OhDMFMjO3d1DY380HCOfsk0Ips2HwkDcoWR
wVbsgq9d7dfkYPqh+X3p6Fp3Y4ugnISO9Ze9jO1rmpG4cFhJKb3Rk5+THzVl6aeF6FZ7Xy69fjSo
Ipi4qIIllvZ+W26EG+AWQQONjyVDtPpb6i9YX1vz2MrNpBg94chVTa9pThAyGc/chxt37qICSfxA
hKmnB713yrE3ET+vg8JkYFgJHRqqto9Tw0+Jvktr8YlRgGteYnkT9BsdkMO97/Cs2EjlZnfaYhS2
DQmeXknoHR1j2wzHVGK34+baNEOW3Xt9y2LwFcxuXJHgtSZiWQcbX4B1bfAst8ovlR68n5bJ9cLN
NGBfMzgtHQ6xHpx5a0FK6+o3GNlElbOFIojFaGmsHQ5ri/zB3N+/cWapbxvls6Yk9bC/W5yyexat
Ch7rcZU30uuODgmea1RnuDYfDJax+oY7DovDxir/ZNg7ikITY0vPSCwqLaMmTbud9FdXeuUZ8Bnl
zbshNtxkSN12BAcfwOFkrOpyHmvIEtQO0ewRZB4M1lMbZIuTVNIosX+y6YZZ+Uy3iD2S5s8gVcw5
UnQXU+wwmcCTLMtmlO8M6V98S6BcCdJeUf9WAd1xaDapwTGyWDRYwqVbTPsyx24orwhhK2ri6pvQ
RciJYMvEimXpyAHPSwNj8kIu840sUjoWij+Xarto+zkJUh3yjEiYwWaQrVFAFpr1Ta6DDmc4OQWP
1kDmfAIQ7Fd8xNo2r3wnOp5XDodFrG2TahGdaYaaJrJ/r1NKbyVy90UVHUkoKSPk36pe1WvFQ4YL
cJd53tQStntS9ZX/Cz6/JeLICWdS6TgTo5ex10jjha2RCOGq46Hjr4e0Y0w6FV+1XXdfuQz1veSy
WjaB55Yv+aCpz5dGtFBJqP3sXaPAD69XZ6G+szM39xKLtO58k9Yexgpl6ZZf+kJCWGh6L8DBdeUE
vphoNAyy0nJCxIp11AfVhtFPN+gxV14AS7etVa9fwUJNaBSaUOmduZC/ENuB6lI489j9ZymHS7yE
DEPhhrbdCyGdKOvchhAxtxGMn7rRt7pNwFibzDygKGSBs4FqujQUvm8B/hy3blmDxC71ShY3nKIS
g6whrx8l5REFINXqNd9O/C7akYJQL9VobNXgFr8lFq2PyyyXG53N+ZPIHAg2cgqzq2IkF1u2PYO1
PnVpvXXUgQNjh1i+WirA3FR749MZlOW42N8iOi46FPzqPfYDaMYJH6IhUjoUTgH4PevUS2qmxy8h
RJF0yxxt9bYDHvxDAow1q3trHTBosDww3bjsDOhBRLcbHNXt2N3aK+OsuIdBfmcvof80KqEMruhq
JW4CWvzzOpr+OeefEzfCIzYJ5QmUCJt2RBrhUSz3N0pH9HJR8PJ1UgUzPUEWTrx9Hcj+0QVn+BpM
arzrw1k9tEEx39Ihzp/b2XemfQ/3GnACegqIGtq3jDGuOV0ozA3b/Vi25u9uXPubdE1LfwefNTV3
ynar+7QfCS3NS7tY4sjwPMbmtky/uKIYxSbLqczjAbrxMcbS0i/2ECxFPMghxykR9+ubQVVemOSM
9X3u0Cy9Fgr84uDN5lwlad2Nr1XrrD/KZi6YY7GFQBvGqP5cZoyuuSQo5P69AD44eMHvYf8C1kHB
P1Ut0FTUhrXA7iqaxrtCwpNu/XGF7m/03TmFxDsGEhwLGI5o/BzirRC12W9/rYjQ815FkqDFQazz
zlrYQbMIh99eK5vyEHSgS0wJwqnb94Om/AuZ9GHMQDT1lS0nqCD//vInVvRH9BWpEjIfuEiwCPiF
334g23ByrCBUm/Qia28WmHbU7Mp9qWfwAjsnarUVkXNH4HrICrMJmCirJ3uYmeYywyDEKfI2i8LT
xXXxgP/3h3v/yxw/Gx8LVQ2uDafo30xOfV0xtEgWryDIou4xyGjShzoU8/bfT/oAhIY+CMIY2iE8
GDiFb18DNDdh9wg9KfTw8Y0X1Qe/owagz6saAe9vbDbesQlvhK8JjnCiRA8y+7riaBdnCjw/HgNt
XqvMWbbDLOvLUJugEoLRcNPb6eczH/eDMwu9ugM9wkEMhAzo7cedYRmV3BRNYrg5+baiIw8kiPA2
7JV9GIq833GbEuFIaXjp8+G3tH3DZWGmL1GVRRtJo/kAkID/feOYN6HKbCdeK6x7mjaETDNbXfLv
T3ysXk4OWUZXHvxUEw6je8owaqfSmvSETKtdm2DXFBlug2RyoVnyfzQD+Zv/ftxH+wyGPSSKI+eb
wOqT33MwDYZv1twkvpeOt4KCetu4bredKq8/wLQjUHlYzYcpsNuE0XazcYKx33N0Vv+T787+AsDm
aA5gc+A+clJqmSjk5wBsKfGsQf8yhEq3azjVO5+Z+KGaa/8MRe34y5+8aBjhEPsYzvLtT41O5tT0
8n5h2hENfX3nu6r+UvljcD25Upxh3n70KPjUbNCjTtf8Y6j1Fz8kJCVkKCaAJDPLGjcubNIpZUp1
GNdFFJ2hibxjArAtIbzDNyCZhLPz5D1KBoJm1rFBzQD8ppgjVFqeXP93EX48C4mvx/0EQemfwvmv
r2S0RcGsjnQIK1i9jT3Pxm1RW6QIWIP//O8l+n5HgH8z9oFGgg4W5cnbLdx40dSWIRaMaz+tF0Np
khg6RdWhc0Dgh0L+X2IvWeoc9sxi4PSgHzx9nkibtB0YfCRDunj7acjIfQX/35pRFd4VKwK6M6f3
+zPKg8hFXcK1AmHmlNY/amsKLMW9WiJRoPW100dhh91N0FvBXirJHHnI9ONihXiuVjWpIf/7BTtU
dsd4BH5SKGVvX3Cb1q1LU1AlVVF7t84ksk1td/1l5mAqmzlUuv9+3h8x+tuthxqTZyHkC7FDPGW7
NoKgaXIE22Tz7fDw6+Fw2Mfb5GKKN5+m+MzW+9MN/uNZpxLgJaNFMo/Puto97XjQfr///Xj16cxj
3m+6N9/oj4nxX9sBuKcy+5GnzOplbhjkR+fqjz8X6/svQi4llCp40KflazOZmaJ5IG53qz7P112y
3I8X3lW5m8lybxK1mffwFjCgi7PNem/szpmtvz/EjsxNh/VxTBxBmvR2ldDo9+iGCdV1GWvFczqG
h8gu2l2v1/B/v00ehV/m0WwNFpl/coS1SJopKXWBPsPOXhS3FtdR9H8Z9RyTJpeOFyIzQ1d0qgKx
uwq0b+kJcpyL8qnLau9hcQXImMT8+cyKf0d+PcpMbEKE+OWOTh3H9fPX+lj9CfKK12EOvvjD5Xx0
kOlHhuMdZAYygRwz+1ZWxrQRSA52orbJTCvs1j/jU//RT0hQFf6+ON1QZJx+CsTpR7GUYHxr6S2w
1XQgtvU56nPzzOX6fj9wtyIhQzqL5oRL4u33RZQkGr+gERcY0Rwgwq6Hdl6dcwfJ+6vBt1iTCPvR
ecPJPnkMlJHQHgMlE1rpcdiTYkRe89oyv4qd2a629rD0z42WmZWEssJNsjVDjBrbnKwJeFZu1kU/
08rCLQsW9mQTzTuRjJA1ndZnPuoHr56RHaU5KnSUjacvRAkAGLgsImlLz9uKYDLjKNfLoRPduYCA
43H99qDA7YD3Av52ZF+e/sqDGSlrAaMA7x2r69Svg0+5M6otTbH43OOa5oCZz+r/ry3LtxnrsM4x
RPpjf/vXCscTNBKwpvjFgwL+gsjsTRjOTBfDNTpTe7y/L1FLIWei0OF54elmknJsZIBbQZIjjK02
oLRiTjK3E0wPqmNg7WITN7ENMkwQIHg04n6aOumd2dMfLHGbaFYcvNhSuNaenIcYXSnccCAad1hX
XS3NFG5LzB/OrJuPnoK7Dz8lxy7/O1nh3WwXUVUQLOZ5s9pCrbO3/oRP6r/Pp3c6as5Cm7XCU2Bq
cL6f1FhZNFawKaFUVUvXb5SB9ebCTIqQJng9BybiGACuJWBKGK4727JxmAC5TQDpgisRqvlGwwdP
WihMRWypzLxGjA4tsY9aIjh6fVkOFl7SRtPhpgtY8e9P/8HeornjrmBkR01xqiR04HLOVm4Via2C
YFf38PrgH12Bq/1/1jkkb5vhEb0ZnQqb6+25hjx29Bilco47KyX2OkJ/QhXc3hl0ap/ESA6uveKW
KvvVP8CRB9Ez6uiMu6H9waKAah74wfEcx5bp+Od/7bXWn+G1hIx2Zy19FS8wV2+8ZnGhvqeq3Rhh
/rufidrIMmnuDXsqPnH4uD/ncJZHbgdhkn4XYdyJszEnC8a6K7pLC4JHt09Hh9sd5sWMb2IAiCvK
stiOMIlJDOvE87xY9ZnF98F55RwJ/MhaEbzgivH22+gawhKGAzIxeqf4DKIQPhYSDk1FdwZ8KI0n
D/zzTM37wZpBe2oi4AuPl//RjOfvV0geGczeiQsZ5wvIEYOFh/HQQVcLc/PMo1BZ8o+dnMg+7Twj
xz9E+NNZFiCvzDFbM+K5g8USe9YIOpDnjIpHUULqIkUV7Fqh/sPIoJLyCZf/aGtmTvepzlUEg8PZ
LNFgXPdDXbBHC6wZNrW1iqfVR/MBrFTCnYzWrh+3jgrsbo/k1iITIm0c7zLDiOW7LRvre+uvzmvD
GKnaGnqxb0fY5AbDeM9H5puC7SGzUhVuGlZDmIxrT9n3rlhr3CPK0Jdx4NjGvc4tArCtISpv0ZL6
XwxZB1eNbD3McFNzvpXdytBuDDvrFhZ2pjfuaBMTH+iu/TXgYdPEc2U3RAMtgeoh0RotPs6D8J8G
7VkvYza3XxxY2ZgQt0G7PKxu6dqHzsiZ8AVVZ1zqqQX84xATl1GULwAhQKsPpZn5boxaHiJ1n0/9
GDO1MLy7RmLdsTWnNfiFDKbsLzoiPm5yuteOBAVcczbYCCi2UDhNxL/KikiqrLHQSVnUoMGuSito
c1EFKSlBOA8rzo9q5myenQkTwVW1YIsBr/EuzDwyu9SiDFI41bTcDv4inZ22CvNr1fKvI6rKxHOf
VtmyAfLtv/tNhUtF72RSbIPSIPrJL2v+0aieVxuvZa+/hooUGpty7c08rtJak8VIFnmxM0oXoIAV
1cIrdttxTsJZr3q/9hmUPXjja7Ox0KRc0iany6Ztw/GzdRxMJwYzim4zzaI9lF4aVNfVPDaXaQXq
StCnq34Cuaxr0imzKDdS+/nNOBR+s4UoP9yUXbTYewXpCXLZbEI3huwZ/soBrvg9+WrXQWva7dYt
h4j1OUvlQQnEaW0LFnQMtJuMBqKA2874J5sy/MlgZpaXvb30duKhUdt4Q4t/JSxtkkhCY1q/tnM2
EJ5jjlhoF4zygOZrSmjcsguGG/YMExIIP2TeOJHdfmfqxYHI6KYO0NzUk+bS2sguto3plz+qsaOV
7xpZG/E6HV914+NxvzeKTFdbS9pzu1sRF3bboVVdd5Ei4grhOCslEjDcbt1V/uRilFY3o3+xMtYH
/VJW67Dac7hRLD48yZe8ca7W0XD1pjPl8q3vrXS89OxWD4kh/TLYDnlraWboXhmh9bbmMja62gWz
60tmNV2eyXW/jHPvX4wQItrbcIBdvgd69uWNrZbgM7TfwEbOVwT1YW1HeLMZO3bZij6cHrOgyVwy
WhlFxUVfTNcNZPWXkTvqe27Ipt9K7kX4TRUi7A1My9baGpk/OHfRIPGrKmY7Q5ZQZD8LbdZPUyPp
SgJlec21qybOxt4cWCvCBzTbhqM7wI7u0/QVq1/9rAJpk0k1TcGvjhoMtGRUctrK1ZiaTU+efHY3
hozLY+BR4gWXIY2+QhFM4cuM4t6DvvLZoG5/yKup3FUmZnRHniaCJyMsV2gMnrYuxVD1zpaUtOzn
gnj9M6yD5vnf9cQHciISGDE/QGhNo4vk+u3lUEWG4NgdSmw7TQP1gcqVpkmTrdx7IiAeT3s6/T5V
8JyZ4GnYk2DVX43c8S8Xp3WHfWb33b7GbfOcXcA7SytGei7mQJgFHKfajN7efrQmD4d+xjwKnoRy
Py8gEublMnoE+1Lx/1CV6/6YhpJo4BKekxn7mcUq8xrVuMTV+r0TN3lUv5Qw4AYcVPL6+79f3Qel
SQC+FpHGjS6Rce5JaQK0tgTWCFHWkp6or+UCYQ1PgCzKN6vRgWfhyOXByAzToI8xGS8tbODwiYRt
bHg60cIZvyPH6e/HUa1dnPtpYUOU9O07zx1raAj5zD+ID0pZJ6HhuVEcdJ3R7Y2IAAbdgqbFOCrg
YNYNXas2//52H9RdCO+hAkAKoLk9HcF4rs69amUEgjAiTEqajNvKMOXPfz/lfWmCvO+4APGlpbs4
7d+KhdUzzjzFCHRsd9cZbled2P37IR/M/d8+5XQhAc1OhcVTqvj1IT58TbafPp15xLkvclJj9W0w
4JbPIygd4nLzC9rd9tcY1/Gj3BUbJFdnCsk/zoFv66y33+lkkOmHGeYImgcuybRdN3rTJuWNc8DM
ZuNs6l13E91ae5KwLuaLfGckyy7aN7tya22bnbdFDhXXN8tFuO035pmK/f3CwY7CPTZZ2C5yspyU
uJZ2NON+SrcWReQ26EZuGic6JzX84H3Dk0JFxxKNmDKd/KRCwU7M8WZKoKb0B0975s4Xc3WvWmz6
//3bvm/BMVeE7XiMxEDuG5y8aenVNJMY68BVbmB0eRMJCBBUzS/aHfobUQUc1wNmI0+d0WfThSey
c9bfHwCRRyuTEMEnQ2ROxZMhoYgiPU/+XAOv2u3ESEM6N3Wqxp/+ZA63hBph2DJWdkSoBfZQP2rF
wtgIYZWXZQaBZLNCXnzpKRi3zhSFxsGz5PCQ+8zA6WCP/HnZg3Kc23bvB4H4yTFChVIChBxGx5Xy
V+vGbLEb5ghwoTxinzau+o+hUw1JF9TyUY3DAoXVtH6sci2+IdkUu0WOdnXuU7xvSACGMEynl6UO
eGcDOrQY4GQYuDBBkWN6JRlxdEmAmweokadAPG1akkS6AdGRdRn2cPPbdZ6oFPLgU5857q9/L6cP
EAF6I5xb8Be2AJZOPQrHEks9KbCZTIU57hdXRheVaiBZTwEBTbY7XwqnDQ5W2JlbWRfLvRaE0mF2
gyLGksZdUKcYliL634IiLRf0VnIXWam/h6ni3mgQtzMb4Hh2nRw1zMLZ0ggOGM+cuhlYBmLfqdR1
MkqH4J3a0AfIJcgcl7V8cu3y3IzjgxME9BpsyOL6Acs+2dvjgMywSmeCLZkH3UKWbS86vcz/e7IG
dQ8/PSap2BAGp41qOXU+uEwo4Qt6OXGKtE8deKyWz9gm2BR56xwmbqcIZkIsmbrJit7y87/Xwvs3
S9gO/SlOqiCz1inlbg3KeQGVE/AGIuyKrSbcqlIvz97qOZcQI4szz/sAIaIXZgDxhx4AseHkLAtG
p8aakCEyySrha7RGZKzzK3zqBF12l5fujec7HVx8Aje08MQhDYNp48rQcwmvGW0ocYu8d7HpO9Rp
FCXVUPtnnEz/zEDeLjfcjOj/j+gBKOEpghwNNZwyh/lc2JNnei/Cac23VR/5P3ynrUmphHNxb1pS
fXNAlKMY3iIcwcBp3BsITlMPLdAhh3qFNgqvsDmqsABGuu9Z2Wef6jLvvvWEgR9tG5R3maOUy8/s
lw/qDZjPHF38qgxeOK/fHnyL6CM7yxlkKtlACa1RVlDY5TD6NpP2j/LKyRpEHMJmf1DDlD3jp2BN
cL/d8SZa+mY+UywcN8zJG7X5RERUYLlDeMZxGf51EBNJoMS82Hg2gJBfaDROSJ+0ewVKcY6d887f
0cXg7DjfwpSfjYXHz9tn2U6xIPjAKVGtwt+Zc6gv69UvH71AFo8WVi9DzCWb7bkXhliGlrorHS+7
UpbfXgR1Px4A++tbGekolkXXHAxDrBcWTZk8M0k9NjYnL+VoVIDbKbcDx9tJnaJziKAaJ8pkcSbz
qzMrjXrP1FeNwN0qUEaOlHVsDxH+LmdW+Ee7kFKCqiEk35RT7mR9DGbq9KvTVPg4Dq21y72ooFeF
v5PB1GuCuxxVADRssWpojkEXvY5inD5H5qjM7QiFOUQ+VqtrQ4VDvoFN0KHDGhcorn7WW86Z1Xz8
MKfvCQCN+xM/SW6uk9M4UOO65kVRJo4My2uGG8RdWP252f9HvwYTUQ5BzyPf5PRSjDpadzwBZBJm
zfgoqwCxK4Dbzzmf/Xutuvm4lFzN+MywzzjlfNACc6cBjmI0goE2V8/bJRt4kzO7EzfBqtJuT8+r
rwQ6v0TlBpJxyEG4A0dNOu8QAC93ZQSdhXhQp/vsNgThBgxKHjyVEzb+78vho8/l4RpOuRccx/2n
9LPMjnpQzKZMmKEId1MhunlsVuYugYwcaHi2eHV7D6lNZTPr7mvraZCmnLdeFQaHtKta5G+Z+v+U
dHgMbBuAE24RdtDbt4UfmN3KHHXMKob1sWIws2V86B1kCB757zfwwblFD4HH5JF/E+H08fZR/mI5
WJykKmkijB/6diDhvCDRvJn8czXHH8fPt8sc65Lwz5jhD+p/cm7l6cCPn7s6mdvSXe6Q5VXbCMhV
HHIra2/RXw94UeYtcimj0WA9vZ8i2VSR8yJFz9yGSKT8qYMPbJFSM+T3DlFFsNgD/nDjBsaI2k6s
JCMEYnlZMRdo4ogqx0uCqDKD23DUjr/ToFHfYKRZLxhJqJcSQeSzZVg/7Kg1n5G4md96n7R1Myp3
69jJcQsVWjwPXRG+rLpjexCl02X7RgTK3KWFdj4RJGx6kOZNGNu6Y/0zXBXRuhFWhamBURoUw0Y7
BgBY5O4Qi9xG6S+LgHdjL8to5nAClRviI/TKPKWuIgw5TAyzGezXck2wVNcMgSGwPRdpb3eoibL5
NU3hO8cUjcvMzGhcX7xlxnfAqhBG8Z8XBvey9gGDUfvNv0ub82TvQsVZUHL65ZOT+f65Ju64VE5+
XviWNnGkYLbwLE6OXPTliKJchqS8zvSgBsvduH007Vrp2Rd4hWRICGd15or54KCPCIYCZsR60zXx
4nq7gOU0D6vqKaiiBQ2bB8v+2kOXfr8K02deOwf+RiGcROtgjBcTONeG2L1hXzqV/ak3SYKDm+8e
MpRRdHZmF13XTPLO9OsfHDN/CO4BptJBABnzZOU7XloZA+P1/zg7ryW5mfMM34rqP4eMHFyWDoAJ
O5tILsllOEExLJFzaABX76fXss3BTM2YVulA1HLZQKPDF94QOJDft47qZRtKlOm2RKz3axI54yPA
dhdWBw0ILDCNN5UyK/f5aE/7pdDjINMqOgaXd75xuvUxgTDxbUDCjGLd+nsNQLrNBL4fxOW+fdDi
KUVaC9ZTuZkKNX+BPj1NFCvdFMvRTuBBOLtVgpGpVmpR4A7Z5PnI8EyxD0E+ATCdJwiVeHWVfogT
KfWtqILF0AONfTC0EVmTsG4VZaNZKFpAOSYTpe1pCGtjNkPi3UCPl/aDDeICAWb0xs9kEVArlyxL
37SzHf7o+nIYdpFnz29QV25u6UvWXxp2TX+l0nRmIdNfA4RIxoL61rorC1skQlel6QJzUQb0bIz+
J5mqtmmLKPRT2m30teL0Sgxw8jUcCsRgTmTfkv+5RkCGXQKaGL2PoM2V4hA6aXcLJ64IoI5fi1VP
A0gGoHcoG5ZkgBz7x3uGe5UmC6dL4JZoNW3DSWl+0sbQPiRhnH5VTHxvfCtClh2pNPE+EwoGD9Qo
rYdYX7Sfra79sttB9YvZWD5YjTO/xHaHb6nUGrq8Rk/r05RFCYwocMgoH0Th8ZP2YWdZSdPUUBgs
l974XKLgNIhZ4BeqNXPyoKVe5WDo6DVekJYJgIlQnwSNTuI26mNIKi5BVCDejl1BJMQbfAiaK7v7
FdB4dPA5ZHnkt6omQWbco8cPWfZ9zdczIBhTafg2UTv+NVsF5Cev0MNPjrUgietM9vwjqtP0eVxU
hIU6vSPEQe3HNYMIribylE7ewDfSRBEd1LEGuSwGhAsP6EESu3syQzO9fnwDwBxZIApmTgdKpYaX
hZxLhnljR71lq9PgrKGVALjce0aFt+KVL3JS63Eo1AHX49PzOcDLHL+s6fSlI7IJKvxYmIcx1eJ7
tTHNXdGgwtSCrN0sGX3jQUNeKx5oKnjwVrctxgf/rycBDsYGlXXaNeyz5wI18pIjJh6KLy7tUV+3
un2sK7dREml7fZx2YHkOzlyKTbMUdNpy70qa8Xpwrz49ZUsuPBDSQA3Wnz7koKo6Rz6D3olH0Azc
NPGYql9s5K1Cv4sK7GodB70xR6UHFaHHIlQNexLAD28lymTTxeVyEGXo3HRRrD54Jq3JEKXF+1ZY
wy4pQ4zLq2na5w2FoTmktkeTTYU3n+Vb7BfaHWCfaFs0LSz2rm92bon0QKX2KIZXrn7ntm3/fHkJ
nJ5UvCjdGHD+EoL2Kof9W6qbppCeOs8iqOm88AOaq8RI1eDgMqw2T38+FPktC003kJeyVtEpsjFZ
2yeQIgaTlp+W2+gU9hCvIQles4k98ylJvii9yCImb2asgu7eUeaoAT8XlL0VbrJhLjdq3lV79Kf1
rW5FYmOhzmD4tsDZOyQS3IRwvrHGYWMKTapzKdiu0Kd0YDUaqUXOoES3E3FQMIqq+aQb0Ckh3Zvs
8Th/n2PS+BQSTG37jCZ3l9URoqlmeqdbY7WbsmKgkTuU6sGw5+ZQYuhx38xVfQ1MclJApvAuLzkZ
PoHWXqfo2ozyJWXCIsic2X5R4zIvNwgeKW+dOm+fvQqkSQAmc1T2Oa8C25diWnJDnowIp8hrGknI
yA/EBq2i97tssbx3MW3pejMJU72pNRc2ZyOcuPAroIrPel8bPy6vEfldjrcgN5mmUcSUm5Bs//hA
MjwS/Xh5pc2OyaM2hNObJu3mL87sURxZkmvnzpnlz3joCcDjBTa1jg7gjE1eM4ZFoOpjaPrz5GAR
LWyEUawivWbHfqItjygr2ansHhPhwlFeRY5mYtLbzpQygC4X7ty+G+6iIVGeB5R67qDmokuZwR71
J6V0NrMUjRFqjJLEoLXQQktX21+ebRnEr2ebcin5grQaQofzeLYLdxC6lyGNmUhNp4a2/16JdePK
KOdem11v036y6XJREz8eBkuJLCtGiInV3Lr3SMRHH2e9yQPITPEBIru1CbPCfKwQAns7mwX96XSc
7q1JGRG1m9ovl19aLqHVS/Mc9MBgKtIQWyvdD0siBMJjUEaQxfXFIKiWT7W+69pmuGk6w/ulRh5B
yuVRz0z10airKA0aRxaiIML+88CcAMJVNyKemmtTbZx7OQIX+KwIomNIcjzVfZ6BO0UgJRg647kt
puhzajXxFmCUGYReknLsJs6nBJbh+66fs+1sVuUuJ2Bjjc3aRzcOtSvY33MvTigMsYk7lVW2KhYp
7dhopRHTMtPAt0S2Yt1Y6MHfXJ7e08wRzC+0U4/4kvwRSv7xizvmEuvx6IF9IEn83BVu9xTrmnhG
Vjr6OYWz/kWv9T7fVkVR7vGghU6L6gr3AyFa7HdGlj+lDehkPxez9qk1e8chJE6SaxzJM9PxevkB
9pe9lHUDPx44h0qHDxTRS0OKysvv7KyxDpen48yxRuka+WNkvfF+XV+18HJm0kFgELOLUtEyJvN2
yVNQ31gzby4Pde6FCB/Jc0z4crDYjiferbwFBAdnyOxEyX055yAX0QJd3l8e5pRiSwr32lCmYE6U
uAZ2W1FSl56JZs6EMcd7YGUarhI60s4fgKqIcZeOXeUGyRgLYH9DM6HKVjn1Nre7RNkoQ90kaP8V
UjcJQ6zabyB3FJuwxgPmz3e6AdwPMjywY+OEVYr1A4poPYypagEdS4/Cu0P55Zq71ZkvTJmT4i+c
AehZa4R5FVe6i6+qdA+OStTV1G5rKGbRAMxdrm3hc3OPfDL1DiwPqPeuO0ythaBOnBcgJmpBNiBT
lgI36jdlQb03rzRU9xZj2bhl5TzoBpaFWVUqOL6a3puliZTNoI5Ev63Xv5vAfl0J2889Hfw/znKg
PgZVz9WtqtWzF0OeK9HZbMPBX4CavuhLZH8nVNfch5m4zD6kaA481qlhVts+L8cnbHVDFBjYGiEC
SWrR+a4zIX5rQM4vfTjr2jVQwpmN4uqgstBspIUC5uN4o1QRmlkSvRRQp2gPgw5vdjGudu/PXABE
eKCW5XELDFyum9/iebOixVdOQxuUaot2Y8FumLyw2+i48dEMSJKNg1TWY1p18WOFDi3izd4Sf0GG
9tOiKcYG8FF97Ww+zTLBCGB4Ct+UtUNyffxMSJC24FnpFo+VI97VZg/HXW2yXwgkLztTzFjQt/lW
SYuXnnR6a05evRcUybZXjhAZZxzf/LSuTMIQh7o1D7O6IxDdLBu0YfG4SMrmqRrSat+Eabr3Rr05
9GjXfzfrXPVHN42f03GeQcGLn5mrv9MF+jcwpBF41vDfM1AS3VUu/LaJhGzbm5O+HZYsunKyngYq
tJ2RnYFBC+LLtFbrGh1Zz6pLvqKigITtOd4eECv17nJjwnoIut1eyYV7pblzukoBfbAxXueIatIq
gBAikurCQ0P5Q+0f5soyH0HpmP6VT3Ea59PQ0yEHS4aCTvB9vCT6KBndbOxQUAq9/HvdG/pTBf7p
s1sL8xHtRPQp0FTzvtl2jFwrNRVdC0oLKSkEXsL82Y77+HsHE/+xQagJsG43IUOIA5Hz6fKDnnlO
0hDSKSB3tPLW36DKh07p1bohetHCmxx62E6JC+OjKDvjK4D1a5Y2Z+IYnDAg+oKgwqqIjufxxKDv
mieEyiTJdZHjvjwCs+ZGwbAv18zls6u3EcgcWy++12Y6v8XixFl2jjUa1ZYabLbtGoP/oyLMSbdt
HNe3bZhmL65mEQxcnprTG0hebqA5STVV7v5VVC97LfiUUnHWYC5QXY3ix6incDFk1Ob/fChc4Kje
QnMiW1tNymglQ5oYFGZGtIG2yBDiZuCmoz/b07UW2pkzgnMTqhDNTT6AvQpn9M6eJ7OiA9EPZg7K
ctGfqBu43xdDj24VT51R00VNmlAqzZXPNZ/wyil1ZlqBrRG1yXDK5iGOF0DkJTnigSqCClrbbKNu
9DalWWa+Z47RlSjxVMHKQU6CgVDtIFQEPnw8llumwHVMOVaYlW5Qg79+KVsYhD7y5X3vZ5OhFAHq
0Yu3IzO2xNbhGFpu6txGml5RkJP0iTOxc7UbT0Enlh5ZYBduHAUozLX6IcI4ENnqaGi2XqQ34Ubx
RPi1tpGi9keA9B5OA2QIV1bmmYOTBjBtcQC5EITXpKFEKXCejEIoWPk8fTFntTq4hUB5Esnjd+BF
wLZrU/b+8ho9c3DixQN8kyiVjtnay8GNKNrlC3MJCCPc1hQafSMV6pVs6kyw8yp3IPFw0Mzw+zj+
ZJOGFXuneQyD1rbfFij/+2qMAqSC+sDiJ/ReD+SZ1sEz6+a2Vi1aK16abNFVNwEnoeUBfk/1+7F1
9vaYRc21k/10/ZqqxGdprC0qKusN5MSyhppD32lUbOdRPLY9kJW1Be5I18Bep7EA3h8Xpa1iFmE4
uzlyhIaAZQO71tZDJ/LLLne+oo6PbMQYAwGK1ez58sc6PdZNMGy0oOhEYAm37jO6uUl/qlbhGOFq
8NXOY2gSKJtsZhsRV7/P7Xh/ecDTpiGJKf9FxYSDjDaIfKLf4rIMbs/YKxiFFlVjbBECshH5Tseg
m43sCwcotp112LpbLTWbWyufxK7tcDgcJyN6GtTOvqPl/OfoNnqYcPYtajI2zar1/jcWN06jQVf8
lmYIBimd6/zI6jj9ErLjX+T2crewq5Jyl5hVYYHqUJv3FKeKaheGLlYEXGX0sJNOCz8ZgFRR/8LD
Ib3tR4X7+vIMnh7MtNE4EQmhKaTw+Y4nUDRdJ9RWVUDUjbh1jF0uAm0UygcIjzoSACpi7GqE200Q
xhCzfE1rnd3lRzhd2pZhg+WgqAzKjgrl8SPUqNkSXqPj2EX1N0fxtDtvMH6Iqen/VOMA2yIb6CiX
KogwkKnHAykxhQgWEwO1Igw0LUvplNKBuPw6pycWpz7piAmkiu7omnau9AoCog55jpGFhAxNj/5o
guj6n47CmcgKg0goj+I1mdKahar2nZYFTldpOwkv3CEiGV1JAk/fhdqATRuKaZH9hdWMNaTDUq0d
j9WsLO8o/jUbF/OA7eV3OXP60hMkZJXRAZG5u4oOem9YDK0JIdeKzHtI6km8RBSV4S8h/CKG2fqE
m1DqQ7DF9ndAvS3XhnGDaCnxdNkuiAqn4V0eUWZCy825cp2fLk+SBA2cNEkDCeDaX4sDWQvDPIdJ
ajY/wyzXUSPrjKfUzfqvV+bhNKOTFQ5uV9p1FrtytRkNVBI5LDLFx9mq32ntomV+qund7WAt7bZP
6SjSaLGMwFYnfRPacfdh6NroGelj/Y/lJJBNIK+jBMW7c+mvvklaUhUQtHu42AAumOoyHWw9yq6E
oKeeYrwvMTnHJKsHis/qlSNlmMOswcer1Nvso8d97ycu/RUUi0GhmGpK4QGV+awfh58GieMGfZvx
++V5P/3CVOvJmfgPFHPU5o7PBTjJEBkTuGcjSmS7eCYFpGYxIGvfXJvVMxeW1N/B6pdwG6PWNYsD
MzzO2aLPAxfI77CxqpwK2pLkvXaHpQjYfxFb1q+8WpzEp05lPmiNxMRYTlMuvonDqw5yaUxxXQR0
4ly5DE4Rw9TX5MEFpBHDcWNN649FH8WhkZMKWWbSB1gQVXv4sPGHRbOUH0iZoiGZDzgDTGk/vjXL
FIcfCzNdX/Yi/ljtQRb72At46BJNIK11/FmwaMhjpc+KoJuGHEyaWRxsxKv/9PaRCEI4LZQVyQ/B
SR2PovEmKvloCQtDVb7XeVLd0Qdfdm5sqX96mjIUQHsXBV6T8dbfHn1Qs6bbVAaeMOLNmBrRnoz8
jyvHSOeipoWKI3hNtEH04xcqQyWZZoH0eZTk9c1EhB44retsLu+Zk7iBgjqlJwpQbFzAoat9m+TO
MqEFXAW5W04fmywxPiJwHT07RqcewC7bfmSr7c2EmDlshqX6869GEVg6S7J1VR7i+CWTcPSq0iaL
IsKSpVOvZJ0OWKlUSAFfftOTtIfv5UpAsOzjy517PBTgsCJWOtzkdL3ClafwS13DzOkWuDQy5Fd9
9eSqPqqmSTUXPqD6ijpDJ+l4uA4BGa8eyYQLaOE+l3+5sfF1PTS2cOlgLvZGz9Jxj7adERgupjYQ
vciJXMAMmoftmlQTkOrW49PladBeQ4rTJ6NLAASAhtP6dnIFl47bYOtBeQDjBzEglhyoTauaACp0
4QVWNmECMRVG9IYHsKtgBi/+LW+pw9G2N8yfSQTKcB+DE/i29MZ8R0962DeopOgBikA6QPyi5MqL
amtGWYBW+gL6x1t6Loe8AFscacMTgAq7h5TSqNZ7PCEGoAIIGBQB5VcMtGJtbj/EIbrHgRkJE5RB
L1AodloxF7cEnwA/Sw7gANo3ZUc1UrBa7gXOL9uyN7NkEzPXj53ihSlCI2N3NyBUlflVj9yJHy+I
O+zjJl3QswelCiV7tNtH+lJu6nfIuQtwo4MRB2GjK99SJxF3XgxiD7Z9YrBIowhD7EE4ytfK7stP
kRPqeNq18+fB6YyfUVopX2s1scAJGFZc+YOeOVBttUF5xABXQVLBFDUqz0RHzf0oNYY29dij/kts
hYxypi4oKIGeSZXDosbJfjLRPtoXkR0vuJTUKNq5VY2iAB5w6kbpdO9rAcQcmf7c0D/XXYlKol32
8z10vCL1jcEK+zdlBP0r0LXIBPw8azWkzjEU+rNZpwUvlyDbHqk2agq62eC+kNL7RDqAC/tN3bR6
50/ELB/AAutQoSe1/diWoig3g9fjOAKet3WY2nZpNmErOxuWNqMa1XkOyidirofnBYvCD4Xqxm6Q
1k1PS5VVEm1c0GOogerLtNwuNRE2wp1lQdth4GLDaoAa/mZElnX0WWW2hRNrTrsOIyCMqqayRmGP
PFmfNjx4VW4yiJM/06Wb2N1UPXU/mjCnMbTKQ5bKszAKApg1PA9esZDgRyNRJgXmDATzJKqfZGrD
9N5Th+Y5Q/0LuCDgKgXPMRPv5DZTtaDXOmDaCQFUDM7KGN+WWP2C4S4m5BBQHo9kRzTGmAW/OdQq
2E+xH4XC+Yh8SFoFRuy5j/XSjvcGs6kFg0PxDJsOU0zbhW+F3W2zCD5PLr0GWIzO7A9p5m5nFIMn
f+gazuLLR8G5I8oiVYQUAN2PdP/4iAIFtNA2NpGeVWv3TVXm0/uuU70ro5yGSpyELqc8EaKUh1yH
htQQ9EKNU+gpIt+mYtmFpoetr/rBiqydU1rPQHDuU3dBQAn61Ywxot9E6pu2GK9Uh07iQ6SgcJmF
uERDkORxdSRreu32Qof5Expz+B0OXrcpq6W7a+xwvpIKnU4t4mrUeVwklbh0vFUBX5iNyAn7pHVp
7exrIw9/1Z1zzbv0zCiazGgIeeFT0sw+/oCmN1tOh11HoNl9thNmZH5Iki66km6fmTZiEAJKmh5A
xtatZTTJMa6p0dFtwzHDWaJddhhxSVF250ridOZ9QDbRpQRuh4roWlawNeiMO1hLB5bL/ZglzrwL
a0Ctl5f9KeCGL0I/FDyEvKApOB1P2wC7pksTnMjRyG5x9SnBZweLmi3udgjLsEYjYRoahE7QZvaV
dBafGsMWVTBZIsVrom6Gw2AM+Xhlo5x5ewJkGoE2CQXyf6v+Wxc3uYnsOZIdbWlvIfK520xDSOfy
258ZBe43MCvQL7Qm1i8fLlPaphktGy/C84LiAwGmh2PL5VFOSwGSdAlwiksTcVaKDsdz3Dp4MOW2
UxOzhuKtnmFU448Gxzf7zwjoocXbmfbqO2wwDdgbdbOjI2s9Ugj03nW4zFZU15cXKGxpyd2Zpx8v
P99p2Mssk6VSEPEsOhn68eOZqWsvQ07dQWsgFgaJlP1mq3LWJ4n5bpms+SOIPwSgHCiNBe21w+Xx
z+wpSoqu1KogIAWQczx+pjcdDpaUgQEXGjdViXUrFlRToOaoevzxUDTWKblTMSNBWkOHrSGzR5Fq
dQC/CjtDxEO21JFhn7XOtZLZaRVAMuwp5NJbkACyNcISt9c8xFedbCKdu0OMz8pzunjzxyGx4hsd
kf+3w6Bl76IwSmgO6/YncFhpemXtvaoMHwe4PIUBThm4gwdFdfVxY9pOapiAhbHRBktu53BRP8fZ
0H/P3Zl3hpTh9L5oROneoeplPBdt1hZ3Kq1AVOCA1z/PiqW/dzs7f4vMmd4G2I82iK1w2Br+uFjU
pY0+dh5bUZjWdlmE+jPrxWTgyhlRn8d5o/jlhqLVN1VUxYpP1dC+sn5P1w9yaLQ6COARkuZaPV4/
fWpPtRbOiLqggbUhuzCDskn1z3Ah3StDneZNsp5rwgKDaQIWcnUsWWptQNNBYnk2jES/bVV9cf06
rcxH16AldkP9oQbQLazmmp77mZFl4R12CkVCmr2rke22mRElwYJn0kX/XKZ4gpja1O0MpzG+6nE2
7cyw+ePeB+gTGps2LHpK2SeAPGxCOlYPQq/u0tE8QgvD+oQyl/XQhclCCJNdIw6/FpKPlqvkwXDe
8xnpfHjr9m1GWqGi1FYHWaY17wtEP+1Ag5dp7JrIHYzDHBlRi5uZoYDZ86D4uVmdv3e8cuA07fP4
bSJCEoqqVlDnysltPjh9YW7gQ+hNMLUo5B60oWl+VF3ZPsXcauqmsOLkC75GHnqmmHW87aAqY9RY
uuqIaZQykDYoab6toyrL7qcwsxUfw8QGWtNQt63fuEqhbYABa8qGTMf8pThzV96kOCZjL910aOM2
LTKEyZLNn1uldeJNvaThcDNFhCd+ySk1/Okph8g5W53WIhgaMgu5YX5rILUWsiPoJeHgtXTdPaWx
AY4BFsMm9ILN5QNVXl3H3wvwqIzp4Ouw+9b90wiSlKsm40AJ28kfMh2ym9TaarH2jPobiZmC9+Do
j2GVoex3eeyT25syCUq4qI1CYqU3sbo3YGopYEMWRE/oi9wiztsE/ILxX7fTv/2Y/j16qd7+18t0
//wP/vyjqoHyRXG/+uM/H5If+GZWv/r/kL/2P3/t+Jf++aZ+Kd/37ctL//CtXv/No1/k3//X+Jtv
/bejP5CTo/T1bnhp56eXbsj710F4Uvk3/68//NvL67/yYa5f/vEXdg5lL/+1KKnKv/71o8PPf/xF
VP7bhMt//18/fPxW8HtBW337kXw7+Y2Xb13PL3t/J3KCnwXUj7oqS+2vv4mX158YfyegkiEVUAG+
ipSxLMm643/8Zdp/hy7DTwn3AZxpsiXdVdiq8CP97wS63JUaB4BsCet//febH32j//1mfyuH4m2V
lH3Hbx8vSxUJfFmUdGxEqularrU4BgtqIRqXMUUWLOcqWylBHLbqlfDRWB3Kr8NIYj1TQEeUjO54
o+VCx+ojRC8V26bhydY79bmxVfzZE/b8E35ZyVNc2xgqGyXG8GVfQu6do5kDKm2MYp+6mLzjKOWo
n+KOy8ufy9FF1W6Wntg24i93VmkXH+Jszou7zIL/7CM/Yj16YozxhC1xHPGrYUqBmemjK3w6uMqX
ItS09yJPIJxlOPDtZ+GACIqL3nufVNAf6aRb6gbrxvSO8kaG/VSXuW84W1E4+m25/Ouj/P4RZMr8
29kgZ4eoDniSyQaFLiQ/0m/HED2Q0gLxSdUpXIIW+Vpncd+b5cfIYtH92+rr/z6Q3OiXBlp9hiXm
shAdAyHM+GmucT3NXd82IE8LY6vpng8Z5bZHZerysKuvz3sRctisdEqptFrcVdwRYQOF5osK22sm
vhorT2wp7+NLHDrhzsQYnfi+d64ceiftDDkqzQOq+7QuuSFXp14Dkjj0xBT6izF4kr2fbLPcKQOK
gfrbJiu60u+QeNyJTF82MZ3a/TSb9SZnx1zJhV8j2N/mXYd7A8aV7JGauSNlBI4/cFeUFjieScED
uLJguQ+x9UAJUp/8xJgaw0/o6lD5A9b86EaRmPBnzYuHJkmt5CYacw9P735Q78FB9CBrw3b+lFQi
fKLsNrxThsqbb+tWw8sR7AmOqCbU6HlvpsNcE6/bWCr2rvTOG0SOt3RbWc+TYozCLwwsg7h5Heu7
PG7UnVpo2ugbrWnPuHim81MdjTQsJgT+uL6Fpdw2UUrtrbI6apNjrk5bz+rSr2TCanPlvpRLcT1l
pLT0g2mnE5avwjjLdkjn5gFVYkr78DXt5nkOlfl7PV2V/D5h+8rPg0gOsRsFC0LH1VgF7FQ7IrdH
kEZD6MLrXTtwu6G/x6Q4eUuLCEEGB7UHlH7VRyVT6m2RN+07KwW21SLdDKZNKMO9ZcTV7Yxv7bYi
P9lMmUnb+vJOWp0UrwvJlSwHUErUIdbFNxdPt2yuMPadS0Xsi9SDIt4t+ClVtVo/QWwV1fbyiCey
b0wOZAd4jGRpxPGucbx2cQTKswacXNAhz/TGyh33JdSLcvw6121U+pThkP9u1Di/ge3sqb6ws9Dd
JlY3fDNaI/vYS2mdYFRCtPcXzGN8AaXaQj62GD8mDupX/MxIrwmErO41OVHS6wQdFYpPHD6rUpqK
Nv28mHxSqubva7ivXACjHP3y7JycbPQmJTCAJjmJKyS748mZEca30fYMeZ2S2FiJsQHR2m89uNt3
8LJE4DrpNTTxSb7Mu7ExaCGDL6FdZMlF8tt1YVFeUPShwPQe5CRMFKQE0r3lNZK4UA31F7OeF3on
bS4EaOtuwlWL+tsMsseZ319+/zPTDLXYfK0SUBFZd+LMeZQ+YxX6vkYE8bM3lh299PDaGjw7DB5B
0D/glnGYH79xYeWIZ1k11pLLqB5yO6u2WQb5O4iN0Mn8JDLNr6OY8kOog+BF0Qle3JgV8Q8KkMlj
lbuYww5wEyAZIyH6/5gCgjgQExqJ3xrANFe4MMYGtpdNHvcIKqvKgWgn+vNRyPVQs4R7q8kr7XgG
6qhFy99rFT9Ktf6tU4nCp6tjfLr8LuskhZUlMTjsGpU9Y673ugOxSVsm5lkz4mKn2F22b3qtuAkb
Y3mc7Cy6McxBhwHhhIfLI8svuDruCUFJZqEQADtZEwh13JMthIWRY0dVE2mpKmbHst6Ud6k5ext0
UaoHcFDKZ2cWImFXR+m7y09wUnyULw87FhopEkyg51eLrIsadTBdeeOIhGKjgsl9mwKrXNzWegNo
wz7UbR/tu8EYDyFxx23YhvUh0+xps+ROf6vBcnuwIgTKe5dG7pWT5szJT6bPMxogFsD3r0I39KYh
ESduBHy61d5ktj28iwB+yWbmMt67uVa3u8sTcm4xyK4HBxuh1MldM5VTYpQGSiacswVE1m65MxEU
/17C0Qc/Z3SbBLTqw9y58+fLI585VbF9IOagXCUdz1aHtxcNamFV9JoNNIU3eWuwIGsxbrzIbBM/
62ywwIjSfPjjUVmA1G/AZkhE0OqiQ4e7HfNJCiwpzS9XAPCaRRhK6r7aofahJQM1pXEp9peHPank
8E1dsAVIMBKrylzweGujSDw2btVEQZ9jNMGaq7qbTml0bW/bZXMblVVowfFUa2VLA1K7RbzfGG+N
YlB+zb206qaguEQ3DZ4RvxKdcuQNbkeuFkRZoeOpRjGcBqQ3L98R/Vn0G29ouhDxEoBIVI/NJt+S
mS1ip+Wu+8GNzGL0u4no50YzB2s+dHpBO34qlq4MOsNuq7sOM3FrN1dJcWNExJ4bVKbtj7o7GXjR
KrrzmIrBnPd62+X0scvUHvzeGcoZzlQeg22fMq/1K4Gi+c3lmTzheciZRKUbsBDRtjSZOp5Jw1Py
wVIXdrCn93chaibwniBgEflG4W6IyiFIi0zdJGMu7sNsmin5JPqD56XmzZyh8+fOQ31IY8N7bHpV
fzMagizz8kOeuco4vSFsgfiHpbM+yGd0ErpyBMyvq6X9kzaRQBahGa/0xM4cpyDZuCgAatClXUfP
ptdOMx+euCuuyTdgD6BaJmzwdbh/Jhs3rOZ7TUI+Ny4U+SDJHPVKznf2PcHnALYFoUpL8/hb9PCd
knmmBGinivZZ0+cuSBGkvALPOffJyacknAqOsuyAHQ9DFleoJM8RhqalcQ+PRwlo0Ra72RpQwZiL
2jtU9ED3lt4mO7eZkrd6t3iHOsn0jM57Wz7HFWd1qi5q4GmxGflzerWZcnqSsr8Ro5Z1HA6WdS90
9tQs6bEGx0sQKYQe5vYWIEL6qa5E9LjMnka1Nv009ap95VY9aVpKpDPVfi51Rpb1x+PpiU1jJOMh
bMjpk+1zPcKhwxZi79ZKdFMtyCDgaO/8ouxjUI2MutsePNy9LWiph5gLXbNlO10UPA6MI+4vGZiv
WaXIOsH+LhtiJcUdN0UFciEu+6ttxNPVL4EDljxXJar9pJXToU/tCAFoN9b7rZEJfN/aGR2uuFPL
vdJp2kGZxZMg6ccnV6V13KYCGz9s4TcQ4Cpzl0Mox9oYB0rSHqsQwZTG33VncfZlk5iUtU33yo6V
p/xxAMQzv2af0FBQql7deSJLiqrvKREIUX03uQNqVLHpfNqIDl+LJU7vV+q8uirzOV1abq6Cyagw
K3ylmZ8lJDsZljZPgjQ3Pjazan9MKslJtmb7++WD7+xaxI0PtigMYWyv1vFVQemtnSAb6E2s3tIt
GdEjylR6mKVefY4UBZuCOMG4XiGjkg5zZukbnTsi7jYlMF0su74CyTyNqWRNhjYnQk0GW2R185ZG
NYHIIrqYKqQKFVxPK0pCZhaYbYXVskim8EpMdaIrzIY0qQLRE6MixMm82pBGbFMg8Jh6vVSMp0FM
aCYswzI7t0Unqn4/1oiN+khc0zaqsMBGBo/UXNxESQgZG50FNC/j3O3pAevWlG/gvCV7x17i6TN+
N2CFodn06RuvwRhsB2G+QJvfsmPtylV75kSjb0JZhoIJrYVXe7PfUlB0ezQnG3gNZ9TEO4T60pvK
nT2/yvEqrlozf9DDIUWPQTevCr7II321UwhHdTjzVNOZxNWRb6eVB2/RUXCzGOKnZOmsl6QrIEP0
aYEqPiKTifIOD+PuHuNwy3pRDbF8yFoXJGBkGc32yrKWG/PkcZBoQF6ezIlr6PiInS00SOoRxsdg
lskH0aTWhlKvF/r4IY2faxDeHQznOf3YiG4KUssjQAtrhKz+/DmgQSGR60ILB7C6WlnJXKu5HeFe
3UXa8mXAIMCGGaJrD8modMueMCgst6WdmXcQyeJ8n7kiSm4rXHiukVjPnPISsUXZV8rykEGsZkQJ
Efx0kohyttn4LBD0EufoWnpy5sC0dZJVuqD4xrAMj0cpXQxwXCRFfeF4Ue1bTRqzYxBt95UKYe3L
s3t2MIpKFCAkIdFcRZZlYXs9/Ueak9VYYfOTut/6svgsMER6vjzSmcmj6MmsQb/g4l4jbTIUqi0t
kjsLYbNDDF4V7508uVKRPtH/5xyCkitJudhkwFRarRYHQvRsIplLUG4nflsvqLr0Sb4cInpP32wk
NfUD5kLeZsbNXWJv09qPlOinLoYBmmmff3MHjfIaiOlfRRLhDaXi4x7wjxnSzU5PQIwi6Pb+zyeH
8odBdujAr1oDYKg0Wu6MPzI+8K62TXoPOTG1Nq8cbmeuBSnOSsETVBUFgVXomhcNVZCIURSa5UEn
iYuJ3mkfjSrGrTwbumuXwpkTDVy1tEWnOQYPZXX3N3GmdATHcnUhu56p4/JF12MM05YOa6N2ivwE
K4J7eNxYcBp9jxpwbKOKNmFPnWBOuamzZDkM1CB9K3OLG7tzo13jtrrvkTIfKsW4RxgRse6079or
Efi59Yr1CSRMFiwt9NVC0pdq0monVPyKDIo0tU1ulFn9U2SkXK40UbloJDcFpY/jzR73rTJYObku
yEvrtl2sGHwXMhGXl9e5XQ7ZiyKbSz335FZbsK42BVqfCPaH3qadbGydau8/uTuvJbeRbU2/0OQO
eHMLAiTLqIxKIiXdIGRa8N4l8PTnQ6lnjkhWFGPfzk1HKLpbIJBu5b9+o682AQVpl//9w6DTry4L
9P5wgjl9JbmYStGix/VqogrvE7I/b6oOfMmoIvfKNeCtMWKdYxLCrsIZcTZGGDFBW4KW7i2m03to
4LubHLLH8/sv9EZVuUZZIBbj0rl2bU5fKItnu0VaK7wxsfsNl4B2Wy09neXuo+zwzBuTa2fv5XvR
tGHNwIaD+Ikx/OkTTdpSNZTKaBNxy/UyQ9aPZi/klRl+OSugEeHl+Ur95CZ7VrequPmCeHCcjQMO
lYqwQ8IBF9UOVDuOdu9/w7feCBIcfWB4WhwzZzvBkOI0JmBebFYDDR/GTONFcA2vbHBvVKGgemgu
EdEw2bHgOP1w2RzPSRWSnhKOnfjZ4hrpodWJbokpnfZDaiRel+btRyWL0gcM/msvp0W9cc3F9WsT
awEzxV8mtQV+hqmF9KQdfmZT6b5IiBUfDG1JD1y0wmuc8DcGAqUyjXtkqWv746zwy8dKTwqXCdaR
HsEVsqLvYveTS8s21L6+PxCXkxkwAeIaThzU6s75lmyYIZCJulL7FBtldEkzcBZWsSn1Vq4nYRu9
JM7UX1O9Xdj5Qvc4ee7ZO6KNGGRVMaXJCAwDs9W/p3WNL6qaEq9VpM6unJTPYydN1bPn3np0x+x7
kbkwX2fCBrdjj2Z2zqbq+/uf4w8KeVrm8sP+KPHoZNPUOZ0yhTXTdnZx4bWUuKmfu3kR4rNSL3l+
C+pipi9LORLuoUWR+puAz6TdtElowTJs+7R+NuuxdDdtK5SH0sLmcpvGA0YVYLxkz8KZMfYMfM7t
ejKUw7rxVt4U6t24GUfc7aiXXTNwoQ/Om0pZVM1LaBDonlOHqdg4TgYHNu3cNrsdMU4zfaVfUNBD
MUTVYS6Lmvq9zHRlAwKm/JPD0PsIaM6dd5mm4RkMK4VyErXlz7FSk+6uH8w1SdGsDdxvpC7NDb9y
JihyYnrf5zZYKKfu2tvtK62cPFgj81G30CsGbqsSVRyFS9XynbT6DmixmTew/eHVZEs2/ZQa4Xlo
cQbZ8j+65r0dZpFJfDfQFDZjbnyw8SRg/Q3NMnkWliGHpl05p+ZUu+RR4zwdbxJFYuk0IUPIvHpQ
1R+9UMsfLuBlSb0WI8nK+CaLr8hYQHoQwvhEoziilhnbKFCdyTY3hSuRXHWUzjT0S9IU0Zgav7qu
zjVfmqNxG4VjhRGZOY67si5JrVWV2vZAD9sMr2k7g9bX9cvPRh/qowVQYSx84SksTZ1bfFM9jxq1
K3lSOvngaqHbxdYsU1xOtbTtDbgHLVGC+P84wDA0hTzk3fW0S5zYINsgiWN9F7dJ/rGYUvmlg8fx
Rc7Fs94M6U2bWK0aOGHR/tN0mvozG5vqGLpiecKOr8rQnfXmL2eSUGsFMFf1RFJQjUOYodepr6Pc
gsuACkGFDTfPkuxt3aSJHkX9J3Uc4PjmdqceQEb05TY1Y0cPcjslsrggerz2zbKYd/AJ82k7xTOp
PdrYE6NYjLX2ZLN2n5XWgpueqI449sns/EzrFvl/6UTxi87/CyFYdojWlXAyLJRL9fStU8HLkZAJ
5XPepMUHs8c7Y1NoEgesrFX14nYw7IF55kS9yoi1keWNphW+oPPUNEJXIvV+Iqwg91Kp9A/jnOQ/
srSYHnLD7n9kLXnsN7iBpDcNYjxvKaXF5FTV7qVK01j1mjZJTA+sdo7AHaRKsnrV2oFpDRpBwXpV
x1tLlYoVKCRwp4ELTW31tglh/xORjL+I0SewJaemDr8bciG+sygMuCjLjER9o5CWijFJHe8khluW
59qL+WKOIuqBgy0cfQdn6CLfkE6b76QTyV+lLmCUNLgb+EutYLpWqWWReDLr60NepGXl502HKFzQ
w/wx2KSrEvKXtMOmxlB62XQFngY7onBJoqknt2wDaSVzcZcoDZtK48KR3YvRzNZFOBOb0XZV4hXq
rN/xewlThU02/s5Uu/ykDtw9EeKZ07DBome6Re5i2/6ixRPiv6lI/qlcdSIIRRHhF6uMKowanZTc
4Sl0vylVOX4hmiVn3BbAcA/oC4kSwFuTsX4V1dwo7lA8irxYES9wyk946S5fhhWsGFpL7UjVLSt3
DdvLYz8mbfigNBMxu2Nsdo8LdHTkjYupfbXHOHxK2LLxve6S4SMQwYIhTwThp4RGMntJQ+bTDvZC
AzFZn43xtnGMpGbIW5XAT7V0H8uuyn/2nRqP/pQuU2DWKSq6KBHT89Im5o9mzLtHZUL34tXGqPyY
miG3V9+hTAE6b5QUlLSuycpKst9DayrHOVU0Ao6NLnqG7kUOo4AQYuGWOpl84tpRFq+qFsvwNXo2
HyfslWssr7Cex0aus29lTeqQbzQGisWhDy2fLNJmugvFUEhfSZP8U6RPjbMD8TI+qVrfR5glZelH
hTSrH1zfQNnD0HC+E4mbHZN56F8MbZTLXiFRG3WhzepehfT9ETvn8HUDKtjS8b1vbfK9PWzGiUJ1
dBH+rhB1HHs70rMXS1/yL+zcrnOvYKdneXldVz97K8ziPakVjfTGac5nOF75ZyfHT33bKBxWZPIm
40ur0LALuLzScmnmIRJ3oplDsomXWEWbOek5jvfjgAG2pVbz7OGhOd4n6FfvSbKMP4gmVL53Klp4
L5ry+RdKy6hEFgkkfeOaWO9tdKO08AhwY/cb+Tt4VkL/aO9iDu381hzxPsvcVEU+XOraQ58jxfR6
U+/UvUZwBDuHHmaP3QC1zId4BIeMLCSSXGIQzBSuEXupn2ozDuPww6mHMjEjh8a8v6PHktjudx4Q
6rx51sXb2OnVKrBbPf48OUur7cJO27UpSS+5HsW30cSCm0VLwzMLUzwiB0z/SLkecL7yMf4e533k
LOKhs9B5bjrTiH4uxlx0/mJM2oMatqqKzX9b7bvQhCMg4nL6aSyGTiIle2VFQ8FdG55KK50gjIQx
bRKnJT/Pro1wxBprcH5YZMgccqt223s3qpYgK5I88ZSmiL/gN2GQ+m0ZuHK3haE8Y2sLTr1EiPZ3
fa/TumRziKwbBNzat0TH59ETpFoP3qzO9pNUVdq0Ugn5+0TZxPg1hDYZzrWshF8ronokAcFNNok0
e2VHDvcU7Qd1dL9A2o8gViQddh8zBn3wXlv5ga1ZQTsGGBw+5KVa+AVJNy4hTBqE+M4sjUdUqDOh
zYjGJy+CLkcQU60slpdly+D4ISkXBTrWvgm3jSGS1EPKPKo4oDn5cB8ycr/M1p6+gmoaJGmnof3i
Oks6enmb5ujKm6b4Tk0IJbeY3I4JPhrK6KnmpH+fZV7AJqTmE8RHSIU0dXutSlPhsPOGg6vV4KCp
9mB1g/so0r7/WIdx/GBhXvoYx6o935Ydq1ebofxSDqjyY1u2buTJMQWBd0Z4j6QidvM3ij9uIOTd
a6kfKlOLN5eaZCPKVzkryOvG7jmac+1rRvw3m9YyZwbm9Jb9kJMcsHGNYaLnHSs+drXu77SzxPdB
o/2pLHNswpUkTwtmVKRin1lG5VZLJmXc6vqsEqLaTn2AohcaDHILbWvTwW4+ZuSLT5u61szlmfUR
1xvZR2G1qViHuZdFwvk6zVmc35JlUeZ3OTGGo+ckw5zeYSbQwmjJlbwl1iBPs5vMVIwPA+ZP6gbb
v8HcCBU0zdPgIbQfzKFZww2aIiuChvRy3Sdkuex3mpgHZ2drZVLfSifNqBOUtI22IlTM1XmzNaBH
DXNPQvogP+etSF/IpXFl0NJ1INa7E4bp2ZjnfFYqbKPxGTRHAqPUDOl307tRFkgzzWZ/GN3sCHcK
WXToVsrBLOzok1nJQrvVbBnfVtJWF9/MakLmM3emzGaqPLV2Romlh066d1V9Sm+dcZg+lCBo3COx
0cmJx9aH0p/QPPTeKO18CDqrs3Vs7xp3vGG2y32ZOXbh665kXs+msO8zqahFgAlaYd/nFVakHnXV
QPkSCxej/alzP6qFPTnbah7DX+PYR/Z2kXmUExdjauVeG0x4z2XlxL9HOw35bRQrH0jHUB7MUFvW
h0N38OPJ0X5yesoDi8kknxFK+XNFBg+ISV081Wochze1FrZfldotH+FyZ2FQKFOzq6Yxg91ADhpl
da2OchOJ3gqiuk0TbvJ5/GAYQ8/duVbm4r5dBhEFixKqbVD3kthBq0o735goCjxlNrVlm3ez3W1b
q8iQhMFeM1lhQ5ZuDAQcAxEEczoEdVjKTQs2Z5leNuQl2VdTvBwg2DcPKtcdGVChAPYj06oIcoUy
RjNiirM6cJQ8JOlVHZvGC9UGZwt4D8aMj/jM3/J/oqXNsBiE/VOZlFgepSJ2S/0oMASgONGuQKBv
Xe1pjCMw1YgpQWF6eruc4V6VbdESr2Rq8a4WWfePnZUhEksjir0rd1n+roub7CrqpjdBZOg5A8PU
Q6pavef4aSriGka386cu7X6XQjM9TSm0K3fnN4hlKMNW1hZUppVJewZT6Q1cg9oA1DGIKPCUfix7
bxGLSxhbLn+FcTF9ssySrUctms+ZcOrHZnaNYDA17k+CBe5hhyaGTS5IOcnwBrrmHPsW2GHBNwdc
hTGCacrp14dEqVRWh9HXTC4MHKc4XzxXpng9jo546mu4EUNZzVfGfB3Ts3HgZg/TanUwBgI9w9Xs
iFOJmcxT9Wq4E1LF4iTrU5wNsT/fdjY6usTRh2XTVPKa89Tls0HXViYpmi/0nueIqBa5YeaUPLtd
0pkm2OTsu7HovnZa+Z1qNHxaMxK8TohrUog3uuA8mWDSVXUD4evcBijLc3cetYnZN5s1JP3+1xAb
wBpzDIPQUUOWvWPehFFU/YDBitGMMna3eS3DfyxLxlegzcuBx6QQVggtNLrgtA9PB14mggQkcrt5
02m45RJU3OpK2ASElOixh+/8F7rn6ZVxX2fT6bhDlYWyQ+sWIivBvqcPFa3q5ssC1VOPUv0W6QvX
hYVqqMJL6p5/ke/eX+9vrD++N97U9KvhVoC7nD1QSQbZ1FAnO1FV26pHoxgZhMMukpqTk80KVQxK
DM5L2raglplAb+xB/Yw/ukpTbhdIvbeqHCAzGYkbbybNoDZ+/0e+8VE4DJkYUFboCJyTAKd0dOpY
kxGlSG15UwZ4DhEnTvWt0qi/3n/WGwRy5BwYrkE2hHmonLceJqHkhSxt1FhjVZEJgsfSppJuv2z0
CQ9pXEdsTHl614iOwyJFtNNjPE88vCtKJ7jyW9bRPp0NDAz4PQae0PWR6ZwODpw804pWLkriRmZ/
XwpiECnVFu1hyhFt+GHv2FsnsyAolRw/2InqGmUWwgznlxCKW10ZiDcQWAedJe0Eh79+ZWWe/qBE
d0Tdz+gdxhQPzCZfDMjtlBv1kjnPRVwBdxdxvYuqxqFIX2Y/H/Rm2wzhuG/TdPw6ggwGQ92F/vtf
6nKGrL+LthQUKuQw59zsVpOuPvfMkDQvcl8unYKYbkZJFTliny/NNaLi5RYJFZZeBHITaLF0XU+/
Qy9GpWFC0lQvJ+c408Lykr7vMq931wtCNFNrpxnBRqvx8nRlFNa//GxWwBFCUcCUsGgvng0COw+6
Y3eJNk1T5X4/knIycee7Mvne+KRMPdYCihoSMC54eZaVLurKUYy5QH7KoF4/teT3bUna6G6c3Jqv
yXcuyxzOuTVpnTYZEM95VyEDtIDmxEE7NG30aGJu5JdpaW+MHora+9PljUfZ9OEQia4KOOU81X0s
tFbtV9lOnA+Lv/Tdmh8MXLg0oby2wa7HxNlooUQl5oSNj+bf6wb8FxsoslGqjTG2RlLGxZ01lPUx
Noq8pt9Y4q8/RnLyQjF194UrlP20aL+1Mal8KJnKpu7Bkwe7qm6NFkpmM4glAL8Jt9aAzxT3WHu6
JVvimnfwm5+H/EqowjBUacGezu7RlZBGI1YTSFb6D2Hv07abB/MZp6bl5v2RuNxRaFgz1sRUAGTb
FzF8Iwq7DKO8mAJOKMVjO2Sdg/dXI3+lBDYTkmGN+VdCVdP2NpUGfma4Y8Xj9wazgj5ol7YpNk4B
c8zXaWZoz3XsRu7+/d/4ypw4GUL4FFhSYnxGWYzW66wS0HulC3NliTcLLcP5GCUSM64J2Ye7ycGx
pR+Jcc53llrG066XGvYc8I06uMWZHfrSNhWJst1q4YGwx2+buqmQCGJ6Q6I8azkkvqYTD1ba0K6T
0xxVmwIv89DTEDLVnsRBZ7otTL39MBRJlxEnEsmgi5RY3oghVGhJCOjaDx09C+3KQnk97c5eHVHR
2hfnC2DNeLbXhBgbZ0Be1IIUm7tJNEL6ueJk30Ai9MpfnAHbf9BEO/Oz2cjrLUfrmrVnm/MHBEGw
yJukItmYQGj7pRvsVP+W03540ZN0/knSMlBi6hpLhaEmQ+9RhQ3f0qLi5RXCgDG3kknc0WdM4v+W
LQOaieIWBw4kFJj3nLX9SXHIM6rgeCMULnykk9qbup2nKyTKy/IKXgG3Nt2kmKeaPPcs5Es5iRr2
UEiHsL5Pi8GVu66cu9jPC6PdJYsjls9zG5YA30lZ7GHi4biQDHXljzW9ThA70xV+JHt03OAeoRaM
jkyXK5SniyMFXgJxnJygeBvgob3++782KQvgW5U0+Da2mspdNHQLDoCNcuVIeespLtsgMVQUNRC4
Tp8CQmKmLFYgpdiOQMghFWzGJU3qK7P2YsuF3Y9lDhap8DrWa9Tpc8Sqsu4wrN1MdR3jwmqpHk4j
pAYXfVnt0khibr72jrBPNbrb1kwyc/v+lnFRH/AL+J4IumFJEb1zNrsmpRz1ZuEXGFoltp2hVJ6N
Qu2+t2U0Auj1MsAQ3t1ptA2f3n/0xbnNo1+NNHgqKulzbQFW/O1AgDed1qlZNhNqlQ9rQMBHNh31
GeORYvP+894Y1PVubK+yK1wSzm2pQlY5vFugl77OlBuZG79mFPpXRtS+fMoq+eZGtGo618L8dEhD
7ud9Po/4SlmFecwArbNt7Bpg+y1VQxykXRZltCtjFDqJMpRjsMyP/Vwjwp1Ampo7YLXxsUq64acg
yKv3jJm+sT0Y1bAfyzLHTd4iFl3EA/tA1YG2d9q0fITopj3ktt3bW21KbPLQl0rvvJFf+g27IFcE
Q5aNhr+wpkifVgXu6Y3SFVyRTLsaHqu5Fq2HpaZC978U4oVo2TT8x8n1Ztwjt7GibYHNkRvQpg0L
j3BEI/czAV3A7w3CigJgaIxn3CyKjC0HveQaxkl11EJE2X4Lzvps0GmqPlXcjuc7qWUL/HQ59k0g
C9Tgm76TueqVdU/GFF3u7ssCZUv1Y4xEpZ/GcTXyRYdK2/XZ4lJRLHr1KERo99hEEorgdyyW5wgy
FhIImYefUsIzvne1VUMkUNKp+1rTjr4x7bpPPO6EeHG/zq5/fUue/hw1Z0YpZ3/8/9Q3xWbP+H/2
FBe2KdtkTv72TFn/6z+WKeREOP/hTKYmXzn5/7ql2MZ/uIZQsuE3vHrpcI3/1y1FqHiirGgeXHik
VRg5s2P8a5dCKMJ/bAijq0hoZSXDjf5v/FJeFTP/Wy2s262CW4uBBRzMvVU6cLpKAXJxctY64zDr
zXxLJabADtJpaempdG/KDq1orJcLCk3EJKHtDA8iGfWbDFo/fQKx/MzntPj013f7dwL9betxZnXx
+qM4fTlu8MlErvlqv/LX2SbSKI6USdgHQ0v1m96oeq+DC3FnLJjIji6kPyHIpFxSzQnyBK987s/a
JsRe+79Kunr9ISQFYGy+SnhXmc/p1wkXDZa5O6iHEPl5EEdxR820dPv33/csT3x9DPAtLOnX8CId
JOP0MXNuibAnXPYgyKTZ4I+Y+U6hLJsltml9ARnspNXf4bK5kL+xTP9I4uj9MDTtGytlG9ezdqVU
NcNOFhEOy+US3ThoPffliKdt3yW5H5KtemeBuG6zujG2qhJ3n/GJYIvpcF0IjHLNESK+6MpVSju9
l/x5M+iMiHMoUwhFODsETNr9xYif0EEQuVAPgqO9faBquW9K02vtElUmiS6z6VM5bZo42ejz6BsD
XX7Z7ONoCAwl3Go6HaQSSQmZImlq72U1vvSm6dUi3AnsMyxxRXxwenT931/tACdh2XFp1qGFES2S
vncOsWY1e+FkOLLWTXfl47z5FPw9jdU5HzeK9dv9NcsL/KUtJymdA+I+c2On2oJlii2v1DVn9ezr
y4D+6HTiV3UB6MPpYyK9qWIt1+LjSBzX80CmdrSjgTuOmyzKu2ciZBpli+tzcpjbeqh8V5vaD7Gj
ENOFuqJsgr7lXA3CXMfsc6FHVQSVZaTXYNQ3vobGpdJY6aIalkpnayDL27yDVRUeYF6IwBVESyGy
vEZIfGupMQ+pMYFHVn3l2YqeauyK416Eh7UW3I9VUt81lHT4n0J7SnGk2dQ0TwLSiLod3CIHwkqj
vbhNVn41tWT2BfjuZmrjBMVw+YubjrufZLngqmLhPh2PpIIPln7v1p3YDsu4+Gltqdt5wCm6ynrl
uZgXeaulWnUF+j67lf8Z5rVMp6BbMdDz7weniLvnwvejWT/dtjNvYrUzTjhGtnOskrRfxEzbQcIB
T5us/VDaVQNpJTc+CogUtwP24RvK6uQK8rWeHyfny4rFr3RmLhDsoedltSlhMQ1pHx0jzYjuZKKu
sIGi3zlhU93NrV5Rb7vth67oBv/9XfW0quaDrE+mDQPNfu0Xnl8X8e4YrITsomPhFPclXaIXW6T/
tEQK3KAl6q7U1PYb70mgCg6GwN0c0GerjBs0eNvIKnPzrN24lb34w4TkP6ygetRNTShh0uhXDo7T
W9PrK+LtYK/BPGsBcZ5oQxwVP6lynUOI0etDnNQkykCc2WhQrb6QsmVDsCyPwADLzhzJv33/A1/s
7fg1sp/Q9tBsdIfndPVUXbKuT2r2r2iEVGrl32JoYpscvu6Vj/saHns2ixCZITAEewXqPw+haoiz
IcUwcQ9ibAdklU1n7SJimX+MzRDvG326tyfH3qtT88Nxl/k5HNT90koTiwX796gUjQ8MVD1h3flt
kOGyF43xleKKljrOM96sZSNE01JscyP7nUFoeUBOgy1umZmbFH6zXyVhe2cO+nFRZiWo3bTHmV0z
Avzs7bsEyl0wO219t4pvA22xAgiOT03uIoEoxOzBECq+E5PpbnrF7G8qWDJb2dXCdwnf2RDZqPso
ia8B3m/MSFAMlOqorwA0Xiu/v46XzjalPtbSPpRm6261MW+CogihUzcFTvOWU3ljAbv6/Tnxxoxc
DcFWnT5nDje/08MmNSOcUmvLPeh6Zd3L0dIBlkqxL9hLbyCCmZtowQMD5Mp+DJtpuLIg3ljzDlsN
JZTD8gccOX18byqzTr458yTWFW+AXvQ06uNeV7rE4y443Lz/tmedp9cFiKsAVQJSFP55DrvCD0wt
d47dg5Us5ZMzKIOvJygd4H9Unhab05bO17SZIMptsrHqPKuf5muA1WnL6c+PQN+FNlGxQS7OPQMk
SttJmJU45BUXz7a3q/uiVpsdfr7SC229vdWWXL/XcJneg0q52yGu4n2nNPEVU5+3vj75IiYljavS
CT0bfEhMhjSr2j7ITs13BvWp56ZV9ZDO5kdSe9Xg/a//xgSnvYi3NuUlqPc5hR+vCQMcQHcObSIt
r9bLcJuioLwX+mzt8F6m5eZav95/5kWVwmuRDrw6udFtN8+LqQkS4mLQ2UcQgmSNeNPvrcyuQSeX
lzKoFZwlKFkYU6bVGRbV27CMMVNOjpWoAWKXBteWTJ9vJnjRH/Gu7vY4s8rbCGroC39KdrGqids6
cfuHohmMYET7feUmdHknW89RwNy1249D7zmckytl2Wsg3wegmjKw1Hm8JxBl8dUszPe9OSu7GJYZ
6EcDPQgtyW03qRN2S/E17dxbvwSPYFb46oiGx+TZIq8qNS+iqkqONs4Tq0Cg37tVPT5ygQ2/0ekd
g0TaJf13w92bMZyDcoQO1pRxf6WAv6xt0Iyz/kw0FUyK8yZDKmnQy7BJjqZIm8qf+0z91KhRjNwB
G3MkLFR9PfmbUXzsnaHSr5yKZ02OdeHD+QAOp+oDE+cCebrbGRKXndEdxyOhY8jr8c8Kpor4SMfA
050SddpPIhyPTZI7G1zIS5Ks3eaFzCbnmIaGvB/k2H2jiVI/ZoYWvQwzZEgHMu1tt3AgjmVXPCWd
Qz6EhT5psELbG2fZ7ptcW0j8MNVd6tIvLTMFjkvejkgqYMS/v94utxT8BdhRKNhXqdr5SlCrPJ4r
VSmOgG3Sr9tc2yFvsXzMw8Yd7ZNrwujL9c3tmmoVHBgzA2xOTj+pSTpKV9sxQ1qM6IhpnO50EV9T
5F7eyUhtAVdAeq2u10v77DFWk5c5sF5FH3p2kMSZtxoePxQKQN56OkOMhMwRKOCPjwVWmztE97+m
RFN+plme3Dh9kW9Lp0sOAK/hlSP0sqrjmm4j4cGDm4P0vNSqilwQy1dmRy2JdB8ZQOYTza4/49dU
X5nAl+sHyR7FMsUCT8Me6/Rj058C70RzdFzmsnya2qr+AasUpnqBdCbunOQZLvywTdzlWuDXG3sI
nbG1W8rCWY/N9Wz5qziaYPR0i9blxwSa20u08kV1W4pA6a1Z82Ah/0hDVScewq5+EUVv+bYjWnRC
qvpfT/D1xrbaWbOXuJiJnP6QZjJRCBlmeRSqyGDLACmjffHt0q29TqmveRlcAjJsgJAuKM+MFXU8
92UxtSIndq8oj4m+yGNvYrWI5VB/1+sdzsKOPT43KsKOsWiVQG+76QHr8KcR9+wbW+YoDkKT203M
DbmMC3FLuiWFTTrpnpkn0YfO0eiEWZa5MwtnhtMZKh4yLnmnW3X7XDfTNdHxZQnAJs6XW8MW4Rqd
3+ajCqd3tejiYyen/FOXrjQjI3L8Eef13ah1LTB/6lwruFYo4vQ2smoHEe3zGfnnea5NUTlOEod5
euSszJ7CXLVvq3BUdqn5zbF+tFA/g4LElLt0KcYH+BDX8pMvNymcheCwQPN4BYHPJm/Xa8rkpkV+
5HjsfWOuO2+K62sJ2ZcbAU+BTcLcXPv85/fnuVBs9LN2djQUEi0biPZ3WUqOD76W/7YMTpzW/wZ8
33wUhStZJDiIXTDaWnQZchry/JhXVYFlDSxxPdU/p6ZlB++fJ2+UVhb3cwNvU7ZfivazM9NNhCXM
OSuOEzEVWxV8YCtwkNvbk05rPxPWbuiGL8KunS1udP3TQJ/eU4cpDlrLSAK3dKcr1+jL0cQgA9Bg
jUiitjpvfSaZFK2RFvwifEZ2BTjeZnHFtcv65UpBkr+SI+FE8PrnWS+2GqpzrU7FEWJecj/aI2o9
R5ZYqsTFHlGB6QtpXKM9XZzecM5oYLgW+DkCknNqcsukypfYmY/C1v8ZTOJlBmcxgjpddKSAQ37l
6Lq8jvE82GQUzjjYwnVbD5y/dnVFibCDy6rlOBR5EkjLHQNgVXDwqClvI1w/PLH0YhPrcrgnehdi
3kQO5/sz7GI4ndfDjJVpAVlc/AZtrU0dkteOk43Ao7Rxfs8wDfxvj076NiSSgB7jZgkPe72H//Wm
4EFNqQi9Po6wjm6wADPvYW5MPqb0QyDsYQpCswv3+JC+vP96p0NKpUnrabVgo3kMmAwB9fTBmWpM
7eC4HWbu1r06pM/dhEawiNUDXIjf7z/r7LD68zAI3KvLOIMK+ev0YTMc1kKto+FzsVCZIY43a9RJ
bbaDfmlveswad3hHoUBz2CgQKxuPETboQWYL86bqNczYl7bcKWloYdzY4xgcj90uK3CbKpwko7dQ
qvdUd7B5+rn0uUilOwfR464xO/TRXSevnByvhLj/PTl4IYdYL8YMU1gGkO3u9IUSFqDAFH840GQu
bgu8t4OIyfIhRBTjOcTsBO48EawjGkD2CNxE1/RuPyY0SQysqg+9rSWBYhh1UDrpGDgWJyoxk9lB
sfNyNzRT+8Dcdm5zaToBGs/sRVDNBk7TIPQ0wtYjyFHc0dX4LVNoLU0Z6kc8hsjPUIz0p+PGuA33
sqmAvuzsFlpweOdEKJSW2MSfJlfqrWwm27dUkMb3x/p02fz5MiZEUObXWhKf207l/aTOjWMPB7QL
cAOwXkbuyqPef8pZ4b0+5o+1FZdrBBMwIE8HQEOdgPNRqBzm0dF4fzy+bFkaSIOq8QtSK5geS2Ju
m1aY+5Ds5nVmJDsh0b9pXEbuu6Ittu1g9fB27WskmMtvgBUQzVjmBQsYFO30xzmhaOfCmvhxbpl5
pPyoG1pg7rUj8GIJ8w3oRJOHREOIIvis7Ea13mH+aioHHLMGH2mG7RsjLkhDbuSPdLB5VzWMnUDX
+5p0g7H5pmjCQeIxo9kw4cVAIEf7Wjtq7g1m9kDjYboyTqcw4jpMYGkr3gDrCGD73FbOiJNRSRyh
HrLUNP01yRbF7aTxTdC2m0MpsXA24x2ao18OSvMr58hpOfLn6ZRWtMpWKz3Q7dNxqEPyqior0g45
vK3bwYbCkUSglkW8XLPouRyLtYkPbMeuSljGuRN4iBilrfNSP3CzKMjpUUOfohb5a61FH8jDXK58
2DO9xuu7cZ+mpMPinWCwc3abTh9Ycu7rgPah8XUuDP1GafX60VW7wjOBFPx0Lpa106/fCLEYG60t
wu0CZ+Ypy9pr1pZvvT4Ag415LCUmJ+bpl46VTCR8HP2QTDVelbUw0Usi5tOz3vBJFiqv3LbeGFlm
PIC4TZeRq8O6Av86NjXycqKssfUDG3x4R5XIHMLw6cGwleLal15X6+lej+/SejgDI+jUdmfLzESZ
W4wDc3joKvsRdabrj5N4tqbICtD+2g+xUitHxU7trU7g3R6ymbbhyjqD2rSftIpRSH/ou65yxkCY
KjHmUr12IL35G1lj2FvDAoGNcvo9rBzqP6526mEaNeOjoZfyw4R2PiCvNkKlYJTbIq1sv4Ly9/T+
Trx+6Yuv4+Igi+XiqzHN6ZMF96fIKLEDmen7/A97Z7IcN7Jt2X+pOZ6hb6ZoomMrUgySmsDUJRw9
HD3wT/UV9WO1oHetSgzRRMsa1+im2c1kBAKA+/Fz9l57yyyZdi3u6n9VjP162ulmwB5CDcz/uNvz
8Nv9tpzVzNdUMc9uL7DAuHRT8anmH9zqd66Fx3eTbzBZBt90WYzNIvNEUljnDgtAZNbV59YcP2oK
v/PoggjaiFRw5bcm+9tL0ZS2hnSyWGfNFjZYO4C35lBXV3ZWqZ/+9b0xweihn0MJSe2+Xe9vv9qS
oxQyVj6qrwRo8orhZWWUH6UEvfPs0cDlvvD0Mb68HFtwEBM2gADznFLo7NfEcfZlnVmfpmXKgXY0
83WtMrs2Wk/94H5dpn//ei4g6bqU53QXEShePPcZmdXZCD7/rA2zJyKVJJY4AreZfC0KnnrAuuBM
8S432VWajtlT2yvuA20seSKk2P1OXSxvmsL2njUBaAdfoRZ/VapO+ZQYVnPXN4Xb4Zd3dj0yUuTS
0kkJliuy9RvhyBmoDEvNv67UnFpkL2npBnpu0yVgfttcE3ue7NAaZmwCk4YFN2vc9it8TPqRUCfc
K6KirAiDWOVznRxOF2TKIuzXBoef1/bW9ziNnW+eHBEAdqtBYBRGpMW4FiLVA5gtJLMVFmpleF8d
KsuWpKZiYwqoX6ErOz8Us2+saF7n6ZBmpdIHuVbLIkxE3j0usFEeDXNoTKZ6dXwP0uhG1DmaZwLQ
K/UICcf5jmGEaUzadFNEwTil+2xN6B9nWgdvJo/r7Mqz8gkgs0eGW2BXWn+dy7ipyDsWYJZmtXJe
F7TnYM5b3d2JKtWQAy0GtXJcjN0adcUMrJ8AuuJWUontm3aihJGdufb+4Fjtcw8L1PAlM3Gxm+TE
dmrNcfV1LdEL9czKkmOFbLPa6CHGj3HGS+JT1rH4dpV9K5nnpbuiGao2GFB6EpjuZRkBCnbdskOu
Qk0PujrEjyM/f+HbeTWe0Zza/3hDoRxSI6vvtnMKkQrs6McRV/oPIy7dxIcJAs1nVkZd9UH+D096
kc1w5GK7f9pSr/N9r/XDizu71iHTZws9qtE6P3Der6Rld0i7m8ZBs6nV2Zj5a1/llO3pIm6lJgvp
Y++WhP2Y8Xo0x7VhQG1Wy31b9ntnmU39sKC3pYAaYqNEF9ouL6MEbh+oZaKdigR0MNRgC3a1jtga
P5Qey1ed55HDstZ7/lpqlgwcpSWwoEQb889Uw/0JtbTQsQCrq/HsNm3+EIt19Xwc4uZ1n6hqjiQ1
w2dg2rN7p/dNHKhA5l60Ejm1P7ujvUv6KiNDEDcFJzbMkv/8fSV72/X49Z6z02+OGGy52xTh7Uqm
rKMy0tNEWMfe8jTX5HWBApmV2J95+P0cpVc0VGa6+/vHXmDc//tzmQkT+bB5Qqnw3n4uyCW4x7EV
n213sgi+iuWzhx87B3TU/iNbC55LPWRRwlQvbKZBhmNhxoek1M1PrpVWke42yBIkZz9eSfeUQ4r7
YGe8/GUYLLKKO4wxMWjyJS+2k6GNdaOu8v6cW2N6myddEbljhnVrJY3Jy03tgXLko+7zex+KJYX1
mLBfk17f258FzwqyrKEcqXYd0DhAtYM60ddIJQfZ2zlj9ePv9+GyvNwukh4hA8vtJmDRfft5QKyG
ZSaN4Byvct+6nOznbMGtVmvtAXHQB0fYCwyhuw3gt4PbNpikCUqb8e3HSZA10Fyt8TytI6Gb9tqD
8rPVO1GnSMfZGcC/dGVkeGm7we/ig+CMF8StoYO+yWTYM8cOHFF4EV9cRthIvECpceuINOtuvNhZ
wnVYlg92w3duCgqGrXr5NWG71DCYRdd5wkqncw47ZzeCgr/XhK7xslfgdDCCRmIyPlL7vXNnjK2S
oQfLTPmPOHXaL1PRy2o6e7KVh8VVlMOI5s9HhzqFWT9+FGz1zudtqkLySDj8klh68biPedF3hujm
c5LYD2lGJuzGqQvyxjsl5tJ+cMzYCqTfi1sehC0ckC7UdopHn/D2QcAFICbaVPO5g/MaCSGSwPba
j04Y71wT10Mziep9y7S56GWMRkIQ7yznc9XLKRitpTz1k/3AdtBfcUT/6OV99+Mc7hUEbFzulyMz
yjXVSVJ9Pq9ZWwaITubIQhZ9XJTmB42n+oO36Z3fkCYZ4hqqtM2NeXF1NaSUKV6r5Ty5ptghWsbq
7iTa079eIdgdyMrlhwSbcAnxr2zFjavSWs5qb321iuHe08efyTL/dOaxiv7+WRcSzV/rA2Jfg+WI
EbP3h+A3Ea4zNwhIzqWzDKEO1M4fHfyhY9aZ+8VpxGGi4vLJkkiP45jGflwZc+gIwKZdQYZTo1oi
rKgR/v69Lk8WNNzg9XJApVnPs/prWfut3PfSQmmrRRvOSjKOu8bNjLBXVPeg1mz5f/+oP9oP22fh
ctrEmSqBlZfvIQM6K01jdzgPlOA+4m3lsxRxdj3hT4mMrka3AOUyMD2cvqqnLafZ7Jp9vDbFsacS
3/+/fB3WBVr2DIUYiL59UQutRrJoipF+gCKPq87Wi1pjui2FCQ4Qi1DYQWlFjI92j7h4MyyHVYaD
VnUH4qumD/RTF9bN7QHh14FKuj3xW/FwsUo1Y10mTq/QHkZxfaWOWC6smVLWQ5MQ2vq6GXZKGtoL
MadNmY63cxp7e+lm1LLLpAZt00bO2pd7j3Fu4Cq5ftethQv/zlJuh64qTmuhl7sC/3CAFHAOByEw
wBf19IFaaPuibxdAEAL0FQjI5XqwT7z9XQevHEcFWehZL9YsqGvPuM1NjlhC9KrvCi8OCuYIV2Zm
nv9+R3+BJS4/GaPGtk6xt9APfPvJ6mi07ND1eGbpaELOdetnZKqUx7OjPhojOJauNa0dQe3LvtPn
fL+U3muaxfqnYW2aZ6BXTqRQEgZmoqZ7esGK7+WaFbUTg28QegruBEg3imV24dAKc2fLMSZo2Cr9
1RM1pLzBhb9o6Iyf0tbXRDtcaQ0QecMRa9TY8NvIbC7uFV3v9rJblg/quj+XTRN1ls50n0EYMaAX
ypJc9Ahop3Q5Q5bPdnjDJg6eqfXB/f1zyYAmzvmYOTjCHI7Qb3/lpa1VgJH2ek6seggwmDk+SqTq
KPtJ+WDJeOeCsGQij2Cet5XwF/sAkQKcmHtVPQ8oO/fdOspd4ZYf0SjeuyCCqWE9MVPTMI2/vaCE
ES0n8Vw7o35xfQszlL823r1bakP09yf0z20UxTR6XDgQ1CHUpm8/KTcgCcJ1pPs+ageVsHsIieWn
ZrFOBE2bH/x4f76HW4gn6jA0mTT4/lja6exqbdwZ59wGcKskAObKxW5vVDhFu7jP1MNSq/UzTvmP
eizvXCbaPFTVaCUZs1/+oKvSDpzhhXH2psT53CXmV02o6g8l9YYQ7Oj0wUr+zv2jKEF6zMiVxv1l
7ndnVm7fJItxVktVC9U2dWDvdiUBbvbw9PcbyBPBLXq7xpiUXVjvSCdhO7+c2JOQmLQbXPAs3OSq
kw0UmZQoxeu+plmFQ8R0Ps8ZaBHQZor7qJlCRUhl99IN1smuTp4eozKvF4rQoTcpejkDQRk2Srcg
tGuuISu4qZq90q5NnloHy8ahM7VWC+GZkTedeUSgEZG+we1ad2z8vpqFERACP9l0Kaopw6hMWcEm
ahoLoNbBPDkQeB7QQrJ36Y3nd0waz30Ps2IBXUC3l1IVkbpyaDqnfnAgCAwbs8HCvCLHh2Yqahtv
Mj+8r9OX6kLyefQXu9aMGVXQor0IUz5M1py3vqWDI0I9pBSvYA+zYe9iPuj9hK20COtuQVXfpHy3
ZO6UI2Zyo/UFQIbQaRyOw4Pak0KMOJ+eC1Spg8kW9nmgUP/BTFq5n0BVD4HrNPHTsuRkeuW6SpyS
RL11UmVNOSXEGFMKq6XjW22LSr9F7u8Fgp6WxpZTQGoG5NAwZUgtwKhaTss1yO1p/rRAfbUCa02b
rYeT5FdDAZ24yuv8VRsW5RurAw04jGHAgovCPmhEt8bAKe2pg/8Hsdv39Kz8glqIXszW97RgYK3K
a4Ue9HMrzRybm53qFdBQz0Uf1K7dE+3bCS08QqpHuAvJVa8kxb5dkv6xU931i+YoU7sH+ghoUBRm
S9PNnFZ776L7zMBYQM+J7G4U5lO1pjK+i71kJLkXe+8dqgug239/7t9ZS3DTIKyANkChcjnP0Og9
N3hq1nOVdkHv2A1Qw9zd9cJQdgvvmc/gCvCUmn3wav+5AVh07zeJLb4mlZP82wVTplZdAP72znJG
fLoAxaRG/NAt8ed6tblgabxuE1F0bhfLcmOusTLWvXKmPOtPpmd3e32qobFbUkSlZX5UCf+5YPF5
1L8YP7cDnHmx4Ux1LJzUHZVz4yJijusUGmln3HbYDnd/v2/v1Nx8FOMuLFDethVcfJRGnlM7t45y
BkUsrgTI6EijoxmqeOQR0hqwKjIvecj6tL/rzb76J2mSMvSgooaZ3SgfGdW22uDt6rl9HSKOEM8x
X7W3+/3bcYNJ30CZoCvndrWXsBcyve/aeDlhEHB8acRyx6tPTK2ZkIxiNzQ5ebqDfk0/6gm892Ch
AmUX5pTJ3OaiiNEqJU8TAP/Pk6Lk4WCuNCrjIf7gtXnnRrMHb8wppoEcm7f//7fLpUvdppPT22dd
CBw/Blj9btH1vd308+Hvd/qdC9oCd+CPYcDB+3ZRKsWWvSg1qNpzVgzmUU+qPGzII/zggi5UVtsp
BZHGpiFAP8d0c7O0/35FJZhsd8zx+Ji6APoykDEwl2W3YwleIvh6FU19oUcwhsG71+QX2GJR7v9+
qRcC3l9fAi0NLKgNF8JcbNujf/tZwQnnAD1b8RyLEWF/R7zUNaecpdyVKZEziBe2bVKPS2AO3tA8
rVhrmxNvgfsEoxu/yN+/z7YIXTzUSJjxoODb1ze31duvI4H1JrGosTk67aoHOK4SudPXxqpDocSp
ETWAv9VTJxOQwP/2oxnSsZdvKEBOPpdm+YSk2rli3Twrmj2EKTOrAN26F3R5+Zp3xs+5NpXo7x+5
ta/fXi38AW+jBqAmZiu4ON5lyqDa6+ZXB1ls/CwQBm82h06ehVkoKBhiORqMELweSJCV6jnMNaRi
H9S2fz7tGJpRMqKDRc6IfPLtT27Xg5emiLzOmWqKEEpddzIB6IV/v9R3mjZvP+ailb/aCE+yko+R
XsOkygYX7rB0XDkkGt87Slnc5cD+n8oCVSzhCaRUoHfwizwVt01rYwUcFnm3SIIpP/hi2498cRPQ
x2x9W14AWhgXN2HoYm0dUlU5K7pdA3EipNBUmb6QCNFcF/bqRTn+pDBNyzaokqGgobvOXxRdzriT
sywklS354PD53o9F23tb59B8qszE396TVnoxSWPz5ncxpn2OPyWKtzpXgRIRdMvIyKXSxn3vTj/R
E3t3jTnZIXUia/5sGoHpdoXfe+70rxdGzm+/pkDsuR6L19uvBQxLt5kwMQYajQnuoizDBl/eB2/F
r/7+xR3h5LgVKxwMEJlcLAKixO84pw2mAqXMPityVf4Bs90sUSq1QkUxD7FZMEoOk8FYKz+Lq2Fv
qNmQkJllZJ6vm5137zHu/aSgFoHk0pBkAd1JTaM+np0Puk3vfV3QA/wwmF3oVl+mJmkidmy41Nmz
seTu7boynlOWPLlldYetsCKQMRyle+hEnJ6shYJBLGN5ggec+3C4ul0t1Wav2riaraHNAsJ0wMaT
T91+8KK/91TRc4YDwjQNzKx68bsuDq0uoc/uuVnW1idiYkux0+Wticn+WzLH4w8xt+ZrnRR92Gk9
tbvVzahAsT5u9Azsu1ZNH4d+0UfC9T+rRhbcDeq4HXFxzVw87+aaDYoJKAXrZa4wO1lfEdIYfmIq
MUwiT3zwHP8hiEUvA7PJ+tWthZx5WUykiiGFN6zxuVHd8pjrEKYbs5sCnBV2JIe+DLK6jP1WLOu+
S6xyPxQxYEYDwHvGa7E3nIrsX40AZXXENthVQpzIsmkf5KAvQI8c9WmUbr+3vElFFaHylxOXkBTy
IIIkKYvz39ewP5dwxmVkq0GTNhBiXHbfm1HUKlCV/DlHQHGYHOGetPqjrKetHHn7Vm5iL+pNByU6
lctFuWKasQYOUc2fBZg/8qFL4onifAhbzf0IAX0RQ7lVJQiAGI3wKLAQIMR9u9DoJFcsShLnz4DV
bV8OkP6UrGqvW8KQI5X346BQV13XTduGijGrJyeeR9qKg0Y2Bfa9ZC3tO7yX5AGVdhc6RJ5HneHF
e4sR2WOirh866995gun5I1EDaAVJ4DKEjPYtoSPVmj1TOtqInuO0eCnnWZK1OI3kvCA5kXfoK5pn
a2A79gHnFsex7WZEMuYyYPcxmx1xEOJ6ipf4szVtcXKVlZUPrCUk/szWmp+JdPE+TWWT34DF5ias
C42LqNIb8YDTgvAUkUsFhS2BHdeZFwOI1AgsJgeP4K2v9DhLgQCT6JOc0MeDxm9sh16ZzgFJy83J
zasSOJg3lo+t6YLj1/pFIxKon4eCzrmOkYoXmEBbluf+rtKK4VWVCVD4tOjHjyxt7/2clGHsAQhH
t2L87QPQWZZSsDVmz1aliZ1nlW3Y0Jn6NuU1IelakX2w57z3eajjAUXRfdmk5W8/T4l1ZmKmkmEF
sgFqyiYNXXhJgWm2XqQvANb//sa+U/wz1tyGgNgsWIEuFez1rDhro2U9PI9Op3mzuN4zBLbl8ziN
QkYgHJ0bbP44gctiC7jM1BSiz1gVRGp+8FX+rEI9GtygThjtM2XwLl5s/qJFEogyPtNcaY8VzEiY
apO3a6bmZGMnOlGDWPf4B1S/dpPvUqDfTj007OrQtkcih5JIXXjVvFmbqJvrbk9rNIuyaf3Cyaf8
gCn0xzIEvoItAkUC5zOSd7c7+duBxUVcPhdZDxkBQOjGvK/z1Z/K/1TF/5++9j9wh/32gPyBXzsM
ZNr9r//59XcE26//5L8ZbLr+X7wn1KREtoOI0Dep8X9AbPZ/MUDfpAGUbfzDNtj+D4jNdP+Lugjo
KIcrFne8//+Hw2ZaYNjwwHiQFNm6mOn+KwwbmRDc//+7TW09CMbqaPIx9fFJ4CvePh81cRlD5dEf
7VzlC0xjRF2PIl77A3pcCx8IKjbcMOrO7YiM0uPb0RLqwSkZR2a02XdOTccxJw8kzPLyKd6kHM6E
1wp+KwnS06QyTK6NHRzSKSIGw7hpDL0/NJb91XDT7B4VMi8NJSAhgDUDkMJGg2f9GNFkDvHXttOL
qG7c4Sqp4/Ue95UkBSU2EIdX4kpPFSVqUkwFfuLO3ok5c3I/JzVpI6Dl9msWH3vkUBgorHtL8b5k
S0XuVrMSEjtfKxoKO0Xvlb2wlSYC3EIdpSjGzWwrRqQqyEN8Ua11GLuxsyuKuNwLtcsfZjsB0Tt4
mfs5EbXEuAtmV5aqe55HNz4YVmbSMO9S8lZaQpz1kDhn9XOj6OXAJSqfabulZTC3sgJAlIzPeQen
uNgSqiC3W8bBHVqM2a6TFP7MPr4eG8dTPg/8G9vP2fQTO5swIjrWFpX9vMaVXxK2e5UqQgslCH4R
aCpqPbKVErrs6VSGCeFP8xbwVL94ghRCp1YiAW7yy0r61U7RlqTz08xUoISMTv5oJiPOJKVehy5C
Sq6fFjVLvEjhQpH/xalybZhe58djUS6Bs6ZpFPfcOjO1c9V3Wmi5waARC+lj1CihUjn6M/b94ZiJ
pTxWLTAQNa6+I4H8WRfrTZ+CrSlqc/mHRAfCVwSuyIBEPXkzrSsTzE9acsi0vgzn3GKiKwvCktiO
SUYasoQYpmF5WTRBJ4jZzFf6A1faNhFt5p7BRGfsV3r6WILNR+YN1bEbre9SNntFUV5nIr90J/5W
58ld3q77alYPpVY+tJ7DBRQ9dxU2+/3AWPNnJ2zTb+u1PSEjKAM7EWY49+oMk1kL9QQqMNPYKz1z
iz2YMu8eHmfoSjKYrDZa4oOXOsN10hjl3tUUGcLF+WbYzmGtDPXr7CkmyF/RJmSF6F66w4FSHZH3
e0Q8ERjmF1TIzOUH/pyBbWHn6VXBMXtuIzWXnzpZkBc3Ne7nRXblpxkIWFCNhMNpaP4PvZmPt15L
ljtAVqo80yFGmK7YVV4xlpuTPeHC+hHXeRJleqpGRVbMTySK5T6jz/R6aODFt1KNj3ZXJEc9LtyX
UamNm2msySfMBry/at88UWm+Ott0em5gjQZ9lsT+MNpOWKm2EsgcwJmZvTRTWftGK7W9lxluWJpE
fJZW/TSurbwlMyo5Dog/w3zLGsJE1/qzYaXXjhy/L8WAFWbBQuHH2SICgBEsFZ1KxEJtUvYB0/b7
tDV9r1BJ9YTbEOqMjm7itEseSkuZrpFZqIdisKrrXHj2KxagR7ICnaCrs8dUVCelAduTcMAODK8i
uKEfxcOE5wg+UlMdORjd1ZW3x55DGF+/+HGuB01/g8g5DY3Zsa/cYZI35RYw7j0i1/Uicv+6oI3J
04PshNld93VlIrsUEe7OcpMaCJF6PaiTvWfaNx+N1XEeUkMj5Y5l+tSw9vMMmklk5aVzI3vaEylV
MqFYpMjl0TQ1AUkXB7vWbzwtRYlR7YsUC7Nij0e3Mm7invetm76jEKW74Vm7hVQ+vxySNQ5W8ooq
R1xbzSehmAOlahutg5dHSVo6wUxGxHXcWiHJXT+lS6AEl3PCiF8GXjUlIaE2zVOLsdVXO/uhRA3y
yatWa1doOUldsbvuZtuof8BfoxnV5NO9VabZQR2r5rOltlFazWGaI4EULTr3oTyjFl79FgxCblkA
U4porbTXBfLGUbrOFShrM1BrBA1bj+KIOBlMqGWnn+l5FLFfVWp/lFZJeheR7VXmRvq0MfWIPOqD
zdIS6qPzNFcVf95NlQiWEfcgz+agHjrB71/d6N1mZcyL+GBaqx0Yy49Oy6a9OjTlnpduZiq3Po/j
oLM7WEk4LXJ4trwyHI2absU4cQhGpDPeo037aiVMt5e6b6Js7OmdrFbQjtN8EjFVv1OUBH02pU+o
7u1CLFqPju5eI5ntHpRLHjRadVeu7qMbiyuk73wxZMxOl94rcfM6GXMaNRvTxtZl+mIx8mLBLblI
Vp/AIfVRd8qEgwwPj9H1452tdMQOLjIEmB6RI2bcokEw9stkrDcEGM7nMZH9oShWgJ1ZvrcE09Ny
ACMl9GY4kVMS0TkiCut6cdErZ5XMqLndRtvH+GY2DlrtN2zBSVYfBL1aPyubl5H5gq/0zWPZte6p
gu3sC419M2nn+Di1abevhxLNCkG8ITCITxWWWZpn/SkxKiwYXXEYm0499QshEr12O+rZFA7rSGol
fd4Ii6ga1Tg4r7vsdXVJ0l3U2HH8rO4fjH6zTZKvCIVKeRZdLuCu1drBkaqHk35JWR765sgeYR4K
lpBN/evtiLNNRcAl2HsbzR/dwpaUQEtJMv5riDSGW4JxGG7UklsztM6TkaV7w+4jaXab1gbrbC3u
vKT80eqbD6Bg3xDx94Lfwh/c/pUDLv9uNk8BtF2CGNY0fuHYMD0kLhtfnKlWANxW26Pfma97Fem8
Otryi6hbxqnl2saRQyGWRhnLDfj8FJhZYgRiashGrXma5mTYsaw/T7KHGaDtFyy2a5Ndz/lLUrJh
Zi9eX9zaVkEOVhdhsdtbWcbLJowH8geCznhGmP5YYX1J8m9eSU6hV+wSz/tStgp4JYS/zMdB7tbD
iz6wuY5dOPb1nTkYB1mOYYPbgSeBeEh1yVgXjf5himktyIpEEw1TSOq0cGKTZ1NVRoIkUYgyMTmI
iawZtzXua1IjqrGO6I2qUT+OXZQ2e4NzVG0XJzN9WaS1G1Sv3U9l9ZUzzJ3a6WHR6I9QrF8aVZws
c7jtevOureV9zwOzTilpnK1Xh52xdlHnpG0UT/XkMws9KpStQaUtaRiPZBOhXkluC5Ec1oaARWKb
AtXlUF6U1RfsZ7kvUveLkk961HU8Lm7P9jCC3/Al7xrGepUYZnYyUHZ5F0exkVjHTNr6YcqrfV6p
r7Dmtpx3bQ3iOb6XjpIeTBwn4aDEqy9n83HA+hDk6jJwck3lQ9Pyt2zZJN9Tpf2CmiCLdL1gx25z
C/5fXe29AX2QUwGdFW28S1txUy7KT7q1N6018XARjG3I9gf92xsa38SOidDrxS6nNYee34yMtO0C
zulV4Mj2hYKNv6EGSSPD1KViUmaxvBRaz33MxvKFB630C6V5LnJILK79vRrUx5JjzC2ZRz+pzppT
bVn6i9Ean6C48K3ItpyE8G3l0Sy1T+7Y8SgxqbnTuulBCu2BZIp9y2LQ1cv2Ixq7wZqr/cIHHcAn
1F+XMckePeIqjmn2cyDLVy/dXbz01c1aUPW0hR0MJimWzFzKG8aAut82jXdXFnnOu1LKB94pZFPF
DxKao9qk7VIrpXocOf1GiMmIa6RBCqWOada1EXeTPzCxjpieXdVdx4mYkOdHzFZC9a18WZ7IUsXL
hMo6EPWUX8cyE+GWc+LLhTa0Ta8yFGPFYl7LIdTgsvuWY9D2cVqMHnmaosyz79RlBUyWE3FPs/E4
1npzXde5fstJaYh6FB5DHD/gWkpf41ZcO+z0fTN6kWiowm1RyKtS63C+u4A9TYJIceAQQlGTcv2V
OGn9UE5E7jixrhxrlyBZX0OA7md4gnwnm+RVwrlB0U32fVyw5ZXuFeNVWudZhIUKgVJrDad6atrH
Wazd3Rintq+aTvlZWUiMxhVGbysp+TnIt/KO7JbySmW4uEsBNPjaongRUbvpEHm59wWyR7LrE70O
Otb0/TrRCBpLEJOskyNBu3UdkgwynBqY2b409a9aM3k/Ft6PkZzP7KEqMBllMsuC2UGnOaniVbi5
sVPsRDsimqhOZT2QAJw4Q3ukttaeTDjdTM6rmofUa7/rMeq8vFuuqiaB11DlmvfUDuzDaPvtwFR7
52SQNx3WbrlELi0R3ynHJRj4VmcyPK06mCRgSNjiSaBPmnPInc7EqTEhlG60WDm4uhYHU788T8us
hYnTEPNq09G7QxQF3DCfX8VaFlUoPRfxTyUXeWMRCHzHsFiP2sJZ9gsrZdQ3ynqTD50Xamsj9ws2
uS8g+fUddrLppG0xrYFrshIXUkeS1W6A8Zwo2tGeMNpVYHSrTp46z1NO3sipGCj3k6Pl6jPdfy2w
umE6r5Tb53nZUmdWvPWs7uVec4kLIad0CGpBFrw6WyPI50SqV7EculCrKiJNnbi7KZY4D+ch0+6k
h0Sa56j9ZzR6uvFert+0Rr9Pteph9p6LSii635dnx6FvjpIoZuwhFXbyWD/oCpnZayW/exX6ckJq
6ITSo538JiHwy1Fn4xoyYxzYnWbeE5r+Kj3FeqpHmqfzSohtz3v2vOgNBxvLrq5jYnH3sWhaPwGh
c5ML+TlrLSIdJ9M60mEteVrL177k+YrbOVxgm57sgh6s3lHKL63qXunbGznn3jnXmvzTYKgzooFc
C0mTvDcSIitJng0no6yua+ilN5zO53s5al7UD9XLCNBkP5Kfed2MeR9WSKRZjpLpyiFW5zqbYoAY
ZW7FKcDEjCTYZb1l6qiyz1LrdwpIMXaQVXgzYby6eTshjHyByicPo0WuaTrG1s6r2XLUyXEOEH6d
wHEwDU+25yNx7E+KxrXEo92fRiLNjjESiE9G4i2HSqvjvafkuRJUcrVedCyEn2ot0x8o1Kxvhtv2
tzMyiYEi0JjuJGs6K5EwfyhYDG2jHI+J0chIktzzqbS/C3lI0uZe9tr3hHShUh51+SDqPnDtg9FX
3xb29BNCOAFluIHd43Ry5zkSXYE+Zcq1Jy3lU6HXlp+Qc3FGM5iGCv3u7zyRM42EFhgracTXypCG
NI7Xh6w0khd++OxqNpz8pwkZMCDP2tqDPS8+FxZWBa6FrHl1/az3FceFIp7PotS8l2rqObdMunyd
x7Q6LrGRfWlNsnxXL9ZYdkZ0R4HilPVhGbQwx7/hj4MsfuCo5EHoCZnqWJbgCAftsAxqpIjaIR/a
NVbxWhqZ7Zt2AppMGIke2a6iavseXDm6ytlUHmaKWs51Y5u8mGYCPK3Ev/GazBKPn1Dn+qGyq/o+
5xr3RU3ZGFjJkl8vBtb7yKqkdtdQ+h1To2RksLiSGQM4AO1Gh5D9bGN9vZ0LfaZ6oL3u+UVhCsbo
Uzw9DnMF9tLgI0VUS/tWTbXirDSaeSw1ZX0ou46TqeYUzbE13Jp4KCHjz1ioKF0mWTv36Iysn/Eg
SGWiJGYTc+ssmLrcJqQE9fkV06x0X+NcawIphRtyENW/AX/RfXWOlV0uE47QUm8iSypGuGjA8YSO
QJMJcutPTt2fRKI45H87S5df2fmmYuMI731LvPW+jKX+VOecLcpKdlc64mCg3AYnhEIycbaZ9tgB
E34SxyU+2FCDh7jXY/erJerjOHh1oA61ympflYFJI+AkBhVeTVE3N0mTzUdrGE9zxoEpU64qYXxu
Wy0wJbPFDj1Mz3Fk+N/Uncly3Eia51+lrc+DNMcOmHXNAUDsDJLBVdQFRkkU9s2xOIA36ufoF5tf
SDldmaqZrKnjXJQpimRsgPvn/zXp48sYuy3udRierm76cOwlJ/cVB6oPL7Z4605a57YSFCyV7JBo
83kVB8MePlmOixXY2uSjl0aj0x083Nd5c70MPnUE5+SuvkOfFI6xg4bWCwZ1mzC6Piye20dwM4Gd
o5DI7CIs2NbRvuVknpdsMSqrjUikdbWRNNaI+aUoHUTZa2RUiuIP78kSFTR+PFHPs1flR9GzoU2W
CpzMebDXvnniZDjtUjsBjajhX4SDDtWzEZyOZgY0MnXrCcO7c/RHBIwZ8fmeSL6qJP0w9WW5sbJi
by+2CglBasLFWOjEscoX0IsCpwePQ2BnGvjesrPnrN4h9z7VgniaKrVPnml/9frrTDdl+IMgiZjg
BTHrHD0t9oRLka5mSEzAx2IwfLukUT+wA2/cdplDPe8Wws88HA0teIcBYplaVIOb5R3ad7qtafUO
Yz9fIq/WLTSszHnI9N/Ntojw0W1B9zaVL9PAW4tglmUZNOg95jaOxoKDdmI/2DTj5EAolUpDkKBv
xkwahqeffY7xWQ3FaBXmSc/yO4Nam0fJMXDLRfreSAsPN9dko+s9D7ncNsnC+cRLAkssXBk1zULm
Rz9ecBFtLdUmzDCCydebN6XZbEDgHy272XgY4I3ePs1+8tn19l02huTpBqXrP634gMfJO+kqRiNm
REXFNOsS440TNrJT7zlu7YdO05MA2zNjh3aHh+oaGPIu0uKc5LzqAVlC4KLyWebPDgpFZoftXLps
8NVtHt/IFGFwn8VHVcoHplVcMADFTenkmzr23tC2qmhdrut68jDVI9GXmU/wUWwclqVJoa3iKFMU
ExjWSm+6tqtzk8JrqfuBzzEmaBAWH9j5X/K4DWPQx2ia+5tctA/zGiWlcdA5+3NOjBphNwGHPB+B
OHOjPa/A3JbJFVltksk9AtdYgSVdliDZ3DdaXeyHZDg6flMDHsY2E1NDKhWNUeTvLF4DV1/fOKLa
L+Y96COjv5q3bcOOEqs0WFRNLCxvDTjYcCwLzrhOj069d52wVIT3yKWlUEOAYs2uHQIA3iuv3PYF
6imolnAg1DYAhwgAy3DQWwmI+8Nqip3ToZ1x3pXyOOzJmA3d/+ZSsGvmFFGXxUcrY0B7cgDOojYE
1RZQj26KIE51E9b73EtefDzWUWMZ2b6NCa8lJYKczWZ5L42RWyflCm+0s1Ox6JVzHnjTFEk0TCsw
21gf06675iW9SfmiezSq+v4dhoSwyzAvdxZhSWOxXUuUBV1gWo9xduNnHuEpeOaVFUdOe/SVHqkO
dcAHHXPvDOgq6PVObrTeuy9qMz4k9nxqyo6bvhvXE1k4kRuL+2rozkSrcxw2mi+1mO84hRwqpV77
Wd6I5dU3+oe6o9EUlIlm0Z6xoDeL15w8s5SjitPyobSU8pWxPGbjwKY7a8+acc60Fl6DxnUxnkRl
E7xKtWZO75UYIru6WYr6oGXevpZrcpJ83+xM+ypZts200+SNBUrFCGQdPb/exeUzqANym+dO3U4O
64m7PurGCM4/kOC6w9oWtIPLAOpwYgSiFm5ILMIZQiVIx1PevbIQBUwcAQhEEKcSCuMhYx6dLRWR
khvSaX/v2M/eSGK+8WYvX4r+GbKFox6HQXaD3uTGWueTHMLabbe996kXWjig+9dBO8R1VBjqWwTe
U0JrIZF81Bl1+etMdl7oNeVpFaNLbIU/P/UWAbwjwbcbA64mLA3vaUopgaxn48Fyx+XcoVcOlRE3
4Tp8WDPFNEWzsYzxruSAt/UzSXRaC9PA9BJpqaefmlg9tW1/2+XaQXbZ9Xqu+bBSv+LIOPRh6jbr
DfFs0WqSuZuP7h6v7RltIwvf4l3y1XI2jraoltfA6W5xkpOhj59r26TfHKeNezar4UkoK9l7RHHf
AGZZ5cUshw82ILAPIs5CKx1vMOuIICfDj9+zeHdxPsw71fsUoxfAHiy88Bmf6OrGVFKt/UWJZ0zg
t4VeBKUyuYtT07nLVt85tIsEwB0frQJs2OFQ03VsHPOqR2ucfBoGa6GQwd4yWcPWTZ/adgmQ5rik
TTY3hnG/SvZZY1dkxbLHR+xv6WJRG312n1IKiFGenkQu7tr2RckJfLt6KjQ36KchMgacj4hdjyq3
tqqCX6vXH5CpsSTHTCVqb5devAUIz/e0IDkNSS7OrSVm51AM7TkTNlBuG6UifWiBcQFZ6PYj0/NS
rWXOScae+VkGMQ28XZjtHisMiBIWprDhgBSIApYDu7wEQc7LcxKfcsMe9+W0JJxC4m7vj4286L77
KUevcuj7DpmlzPy7mgbYY+YWYcq7ENq4Xc5+Vx2qrLlL021nVnCluvel4cew0JRiJ9ayi2xDPdSU
JG2kppUPc5yKHWl+J8srNmbqiSix+w0BI5zq2jqPmsY6TBbinG7ctFaKAM3qX0Cyn4aB4t9GpeuL
xkgYQCiU4exP87bzmJYUwiQmDW8cbhOm6KfFqV327pzB1K0eiAl8r5S1043pRtFWtFspFFlK7RZs
4bmwi71mz3u99S5rnljRIEYgLH8C7rePBH9eTOY84q+imFLpIB3MbFN1w3PVVfcNmtbQXAcLNDgb
wqro1FnvB2NjW2pCSDt/T5mpgzX35H5tii/pEjMy2mxeU8GgRV/ie+69u2t3cWmtAYPgDhPLOUus
Z1Jxzhp4/C4zGaMSbCVbDvcHQlLsQ4UGjLAFK8Ur2z3GSmso0PTW8thTHrbz+/Rr6cHtpYAHpPoa
iXhcvfSAnBoytEqc8If1Nm/I3pm54OMmEklxQ7rpwqqjIBUqrU6PzpQfwdzirWqmZTd1xEf7JRm6
iWXuCDkJU0fyPQviaGdUh6zptHAtV/GcVJ5O9rRzOwnBqOO0fng9sqCeQkhfEyg/Qb4S1XPl4LoL
224WpK2Rhf7YOWQZqo92BLMYnbwh3cDUt0R5oAXHYrhJFlveFqV5l+VqOPDU0kAOKAgH2VbHhJyR
MG3nMYpHOQYmNUx7Rx8+E+bSbkEwjEjJOI20vtrOmv7I/XgvM7AbgK2UUcvQNx2eY6qhgMZiUcyf
nJJ5UpLjxNFNdidVivybI63m4HWpPK5NwqQ/jRaQ3mJsMz2jFawQ9iZDzryVTqoO3Wz3B83xcu7N
CvV4gbwUV5ZOOA1pMdrqD5E5z31YN8gfBHqwcMwoqpKJ+FbM2atWMeBRXr7TJ0QIhqnK0JFaFg1e
+wmL+3hvcP6IPNCpB2+26g04Uh4aXalFyhu1s7laEBjNJKIqn7Wg9/PHZZRPixu/laPQtpZc/Rvm
xDZA38ATk5jS/P5aByucc8OJmDAledISTR7w0ObPzTp5N/3Y2gc5AnAjHwRyXsQ9+a7+Lc72u8Yx
6h3lDUSNu9a4nw0pbgycAl8W1WuvTVHPnzJRrzuaLxeA0AQ6oOo+61rtcPZZb1snvVtS44FkoStK
yxPwmrV5nKnFAQ2FwshNhr+5kxGy7W9Fi5DXJ9zANWQXgkszCWWFj2aB+aFiOF+DJmcZsUoPGYFB
oESSWUZUue2z4zPc0LmH3MCKp00/e+s+qf3laZhltveKqn82tP5c6SL7DKsi9zPpR4Eu53Pl8B42
Zr6bsqw9kIZFr47Mz2ONtCV2sykw22oLKrWBmDM3dL5WhxQVXyRNlR2aNN9StVlcYbBzE5fyTqnx
nXzbkojTghWtJ8k9VCmTBD31feS38uiLmyUR7wNwQqrpW4323sGsr2AVdw/16LMRjKNpIhu0Mdv1
464py2ZvtJn5s6b3X9Jj3bUf9eMgPz6G83v7H9cf/dqwQ2YUjf3PP/+VHs3ff/NV3/Snv2xquLHl
Mn7I5YFTTcmP/szXvn7n/+s//tvHj9/ytLQff/v3r81I3iG/DWto/UfZlH1V/f3fiy4f3+t/C97l
0NAn81//+Q8/+HvnpWP8hiyR8B3y4354hH6qrTS+7hHHdzVt/Pc//S630t3fCPvDH0Eyo+0IRLv/
Lbfin/A4kNSAgNDAC0jpx/9+/fc/VVQ/K0iTD44n5VVE8se88R8Jdj+/fPj2t38nPI8Eomv46bUY
CdX2PzilBrhQD1opMlbbCKd8YSAdWCGIejM7AhYSsmEH98PP4ydOdRyzB1hrKWfYlob7e7Qf4kgR
cHWvCDGKat881AvLUz4OLxCISVg2qK4x9ua6cUwacGZuZ5cwgCW+EvenzlmJFZADvBEgxSI6eyeF
y55g/171+y9dfufsq2z65vvw52vtx/v39wvx/7eLlMzXv7pID8N7mf1ZDHj9gZ8Xp+79RugqollC
9AlFt6/usZ+Xp/Pb1d1GHgwhvIJAAP0PYkD3N1SvhiCJAHwXde/fxYCm/RsKQSzhOLHQpBKv+q9c
nVel398vzmvWDdIJC78Dz8+mFPsXu0NjV+ynXLmQn4M65a54dzg3Yvg1zP1qQOektp7+E3UqF/+v
D0saGIVGugVVjZ2KGIQ/CxANqyqkpcP7tPEAn9EqYkUOleYRPeLHNL1EHMxytOvx0ra3OU1LwDgq
1tGKWbREnvJas+UR3qGUW3OC39vEvUu81STWjEi6WMlNy3v7TU/gcBApQhCFjUx9Kj3hZcSbVzbC
3Le+hNOkrqtqItvMW7apbprRihSxeWrZYTLyEI32NUnG5ZtGoX0XrlTNRwklNB1lV/30aSrydNoq
K8OHZ/ipkvf5ItpHJ88L7j7Vrs4R9xIDCxtIbB7oYbE+2Rpp8DvNQ5PFU6OLgMkD56G56ZF6z2Gd
Z7oRdAWDXUg4umZy7KTlDp4MTcMCiUTewCmdJkeW0eCWsggMKS11GOJqrh56P4vxoCSTvwNSGy95
qut3+E69NLxG5LxVlbjTujntIw3P5BklZb1NpYNZyjGV+6mqq97CY95bzX0Mvkt+S4kM+7E30e5t
BmWO5Y1YY2EEnpPPDD2pXrwpvXZeZ6HFqOwpLgjttmrfvNaTd6L21JextzJ863YBwETPOi+0URnn
QN1djOqLaPpKbazO5kWXZgqA5lFL7IWDVhnXzAr6iwNpkmc7ahVe+qwTqNjWBT9ZSKrc4xQXrr01
69IElALA3yStNSBtUlRow6P53XifLcs0PfaVx2PGTtW9gU+BU3TLQuplb8LCJAwixzwbmtui7zUw
hqbKnlyL6thtnvSq3ix9nH8VICMeZv7OzjaFVhrObjaHVobduloCjIlodHQL6JuET7yk0cYXmaP8
+OaZctbNI3LbHNmTlayiRV450i87WP1YhWNH4tp9JZr2TUw5/1toFp/9ZCE52Q6EHnJOm9ysae54
aMx9WxnH6ME014/lfdHrZnHfmeNQINOpZrh+iIQ03w2DyfWFMFL0F8YxLWmDhhbRUUXKYEq9F91Y
589Va6Tljc1lz1XoFNfvDhpGFPiD37/orTqBcjOBAwVHWfJRCEiaXXIWZeE5vRmWbeKt0NQqhmCM
Mh/338EucHt9hrRIlmhJMJdsW5dap1fZpbxrazpxNZvZ2r5N2eSYG61TFadcNfKqa5OMfyQKnPLq
tgbMHqe+698Wm9k5ih1SJLhTGpvh2SWRYIRnrBGUWPy8NspB7Bp31ovnCR/0Eol2xglIcG2Zv7ic
Dop7BQJXPZFFUfUbSbgql3TPFLDJfeydGNDz/imzcIccuiUHs+kW/ERf6f3MXY7WpRS7uG+cb0Ov
Zd9LgNEHAJLWfktrb2U7bvRhi8TkWBS63GrJ6r2YxFL4xP/01lPSZe5tM+ri3C3lHmMQFFcGMGUY
YdrJnEPsYhFbSpJI7x7AB62gTuK8DXRn3K6J/YxtbtrbCZ/VwGRpdtAZwzS69z6qsPvOBn0aybkT
AYIjGnAKPX6ZVmTFm8Ig9PrCzP9Equ53iq0Uk0I22ztB5MQBpVXtB3UGabxk5m3Kakz7im+pR5yT
cEaZ0XwzKk6ExSycCyPaniOP3LqJ/TrlPoBIjSgWlv6l9ZqPig/67HZDFxE1uNdmhceha+ODW49f
6qG6Q5OOVm9QaUQE7qOW0yevemIG/esn4y9dgBSjo0yW44E2P6uMsNVBpNs+RbBFhJ97nvqY0NWJ
A7lEq7xkuCmuOnBnbG7dumZlReiOUGdMsls/T188pvvM4ghcJsawccG3gWCy9pOeULZUFC+1tZzI
hOOcrSfHcfV2jki74+DISNJFfCA+ZFvK+GYlgzGwLDYDuk3RpF9FLvpaUTlYcoWYw4moIBawMYeB
dRVnOW7XxKqORssSmq8IWgzTfl3d5cksgSrpvu2+u/24t8llCzKwuDiePrer1uCktoEXO4syYmqZ
CAxRXujDUgVYOHcjWo3V9yKzGaPEML/R1nHQ9HJfZ3gA275a3uJCDrAeNMLVqRJol0S9bXXthpDV
J9PnWGNXCMF88Jl1lldBq1d1VrRkeVqgG0jHrZhM74J6jmB0ExDYSpxjUtT+7RjbF9Fi60sBcIjS
HdFGuheRpxS19dnN4Nv7yat7NDDJrUFIWETOcQUAke+Sdsk3JlmPB91ePrF0Irmyi60c6m6+2D2b
klbUVIq0/pd8olYpsIYMS781Ofi0BGshMUKruvjejP6EdWZjq/Kiy1XLo2QQHbgCukfkq0v9roaV
ZYgGikqL2hlNaYaptCQOeeo2LSDBbtJrew8Umj+jIUQhP84JtaS6VISXAJ5+8tElcRes/RjAvmcA
d8ZYHCWBFk/14OrvYGjJZ19rWyd0XIl0Vl/aG1aJ5U72LYXLpe19cuGtjnCu9Xsa91LfVngjo7GC
MSD3hndrlglCEpCsxCnQ9svcbPPN2AH69u2o5UGa060UxCsm+h7JHA6FLjunSVGyDlIpE4l56t/m
dND3UqTu5xZh6IZa5exSMCmyJRRk6jnz4tyNuv8uyOjdeIl2pbaypix2yN8a54td+IN+AwCAWt8b
EwxLFYMBx2+0cLvWwVYL0U4Ez6qld52ezN99AnwiHxETsNSiZa+211LJZ8T0zHQSJX006uiyQeM7
+kKs2HQmKkljdGGGKBc+cMa3V5GX1EVmiSJ/F17Q29aiEJekGmYVaaLmRRsqvmaD9NpttaYO41Ur
3d041eRKTzK9qzS938WGQqAlpmK/CiUw4xVuCCRvbmQ/EH+agM6GzoxDwZjzHw4L4nE6TMNME759
cVu7r0mwXs3I6bWiOwOJZGGZTm6HPwrRlS2L7rHrlnVv8FWkG3GjH0Q2G1F7zZOGYEymr7TJLjv6
y/RPXaubJasfgtqwtmDeg7qkIDgB0fjUj860QfE1QFpOGs6JqsvEi6sI0PPtPMhAJvexJauDqATU
j9RYXui7JBQoUdYZntQ9JkbVPHqz+5qx8UR9P9GAgZF2X4xtfZuRER8OtbPrWQJ3dmKgFpWmpj/J
PjY2bKc17soarL2b1c7HknSBeb7qEcdmP3RGjhShKbdIaW1WPsDmlq2PlAFN7urR9Blsygm8Ds7K
RLh9mZirL8B12NmTzjkNtv19FnN5wCrAetvhzhmxLMiGVHO3gS5sEv2cF6M4Ov243qYGzHqkIcMQ
mySuqq8dCczVJu+n+uABDt2ugPJg2fHOLSTIVrqOPbe2ORAjNWhyRa7r5PEOvQMGiybXvixln34S
spccTvy2PGCb9uO9i3YnmklDD3yCEsJVOs2pdysBP6zSD7bPHqH9MKidq9C0LCkHCE7uiP+Vwi4C
HX5h6SGnif3GhkhoEdd5qRz3qz6Vu0lbRy9s+2uYrunmQdFn8zG+ihRzYx2eB9PUqLjPtWWf9yI/
IXAZtpWhzDefQ03zYTWxI0JjcPzxNBHVe1f0vnppBUEK27ZyHIkU8dq+Cuw3PHpT551J40bMMJbT
A6dHmOZVI8ZMxBMHMm9OGko/yeAmdnsFHi5FPz8poU/ol9EqfHdoUyMIvlqMz4mLU6uXDoJxsWAL
6CzZqu2olXoWTkr4u7ZOvDEgMvvaYwf82ZnT8qVVRptv/YK0k1A6xnznKM0zj0XiZXLvDHapgjlP
GvfUr/alJICWjCtkdXInJ+keU92snrALgbmWVX8cC3M+1jQBQn1i7y7d/GuL3qiL1kGfbuzG1zQy
oNPuos2LOuZ2DT8uzXJjZDh+CoH9IUB4BcBs9XERmhOLeqNdZbhGtiCyGmNI283EZJPcpXz8SaBa
BwlYzpEceoPISdPqqmyHmtkg+ijR9wBI7yRtLg+ZQ33zVqm8tyPGriG0CNM/q7imtJ2V+mZM0T2N
U/YSO2l2YlXXT5CW9u2USR2HhGPtfK/DIzDa8dliFb+zVe0Sp51p7PlJ9mwrDF9utyLdQQxxRtve
R31uWl/Rn7SvgFL9DSKG6aIBZO9w0z3nZtkdaJUubmy7qp/l3PVbbE24CkTS7zSkj/vYwIe/ZQ0i
3h4OH7RIOC2uK0Odi8Fgi1580WwgkBjqgbiD0SWT0ermh3WanZ1dC0YMSIBURmkZ9+PJ5vC4wTMw
ITLS9Ra4KbZ3s9FNB1GjArwRKTKgK7Jx9EiVK9CFORpKcNVsTVnjhTJ5eB40YxhsfUj50Bwb+8Xp
SReMa87YecJdO9qDwSaOPpsTJARfXPKCi0FP7uPZcbZojI1z2dXuSxIv6/fc10BSB4Le7yoh7zgs
9n7Y8Ww3qFlxhkzlVULaIcICRhv9U5wzFkL+N+LkeQg1RO5ZfFptFkrg8odB5nY01Ezxu1Jpxb3j
NpMfaFZS8K1DywKW2H5iBuCI6XEsyZoPoZ/XjdHlQ6jiMvvWNUh6qxHvOSolS8IFaumwrTsMA2Fj
45DiyGQ3J+UqV4PVHZobbajdw9KTjtA5mNfahlveIh39i7OM9uOilvVIEraDuoVklWDKRmu5CuoN
I0g4TMC0SFRzm7zBDTIbZvJqUiTzhnkepgilyoNukthtU6pzgNjKjnVLX0gg+7J6GlWv+0QizRby
w6Lxv9ssRU9CuB9VMrPrTgnzbmr0kxnyyeO9Qy9ivC6Jh2zAyFvzq0Q3G5kDGxxjQMlZE30sZ9Gh
aE/pahSHXmbTVpMpPoii9JJNh5qauqQcFX7SDw28NXRXkekV9Ck0uCURhGj22L+yuVWHXmFKQXw1
7KVGgFMguGaMcFZ1+eiTg3cuzTJ7qpyluEXj0gVTO6y8+97J5WM5xrksoC8R425iB0EtZx3JoCBF
kX+D8eq3Uzlm5tdlNIv3stLoI08W9ws493xs7bbd5XXd0D/kZ/bG9SUIal8UGW0PVaIug4wxzJWp
W82HcdLtx9VVxrRv0SC+DhMfetiwjt2oQhAdwMk548DHMHUqiPIrkWEM9IaMUMw7oyNjDPNskV1y
g+MPUnDD+VzqSTmG4DNVCgrcQpUFSz6Ue9coVn1LXLj7BUGN6m4KW61u6C3rbB5S0vjey3rp3oVW
rc+oOq+qpwbtM7cRcynvXqrJs6J6AXlIUVTWqSgWta1yL31NnZbhhz1UrHvJxPmd4QyRS+Oi6gi0
TMuuXiMauUwMWnezWelvIFEiCQYagE9uZsavXeU+sX8jjBPU9HxTI9LXsK2RfHJlLf17QTD9UaFi
u4oor1iWXU78f0WP7Ff2hSk9EHXmXmDbpzZitZTPWTHC9BrEz5CjCLyyX9NuleGQtdORzoRuk+pC
PWWDRipucpXGDbGd+DgSvfKYl3qlY66zk3fkQaAIthajXkMjqwEszKo1y8NoevXr5BiVvU1XHShN
G1xggGJJ5wQBPFrJgKziMo1mytZSSKg0A5NILSCrodKzz7NVssPIsQF2SP0a4MmriIK5yuZ1oh/q
IunQENraF36aqd+emDVwwLVvA7Fbp7pvY8XZIS/aYsOxjV/S2uxRkZZ0YqLkw0X9Ey8QSVZfQRzr
/RqyNfFt3JQmV68/IZRCr4uH+ufX8x8gk30FSoysMg+elxyTpE7QN+SOUR5gtgR8QaEk23XgxHi5
2hDVvL7uy564YQwJqCuauyrB/BUaer6KJUhXZ61OpT8pRJ4ttfb9FuJcW7coZwsMFHOV9PcEOvH2
L/7cvtV0AaZRS+LRHCKF4k+dhKrqdM0sbZ5No+6NqwzKLJ+lvvD5y4EMiv2AVBOXT14uPMFZdWZx
7ilA675UNUTNpiL/EKznB24DWMWbRJQnuM9Yyay8SXOCQKK6g/Le+JWpsBIqDQO2Y4/5fKEEvX3T
iJmBRrVz3r6fQI7ZMjCfNC21+62izLjYOG3Ci3PQSoKgNqorNr2d6M5usdfuqo+VhBPuRwRuczj0
yMPDgc8JmLVt6+ZO0ymJDEDV9OqELbzq30oXnDtI2nhtnoUxlvOF9TKh0ZjWdLJGLMlFSYMer7Qi
X4p8z8XLx+JWZ+2pbhBrja9M/v3wUjtzLJ/1XkB4q8bF9SKmJB5QGVh0I0qv5bdV/coTlaqxy1sM
4jwrIgVG5wDmp3UhESRLyJ7e17e57FlSJp7DfPLmFAVw7tDCs6ODIbZCpbX1uKFMhpc4l/iLA8MY
1cyEJJMdxFLDpmFVN5oDJQXhZL1ks2dwTPXyfWXr26J21+oJ9lU5wf8Q6JPA1uhLa7gtXYQxC7am
FuiyvbMUsvSD1/T22x9olP8Dd/bnxBEXqw3lFgQiGNeoXe7DXxJOcoVlT6CsQItmdnf1bGY6BoTJ
mQNfuDLbmvqIH/KvH9P4hwflZ6EGHZt4OyiYXwO8mKabcWB6QpOitW9AdZMIY66GD8n5LjLG1T5a
S9+hn5y0OuHgU2vXUFKc6YPCnV2Ss9GG/oTIIDfqETJcVFsynu3PHXywQut59Ux1eNCMYIEnrjm5
DN6z5WjTo9tdg1z0Tj8SG6DDoTtYTP9JlMmVWvkD48NbKQhWdWhh8a45EL++p6tmtDr7x3UlSNIT
yTHDgVSkDk2bPd/jr1Bn01U/hM7d01+/s//4xuoIz01SL65d1vBOfyZ9Om41lPvLGky5wWSJ6vkA
RJx+pHbLCYIuKsxAf/2IvzQwcwGRk4iD2yX3lKw0Yf0S2yKJjx2vriQWiTK+Xa0JUy6xEMjGV7sN
utj3blADuXeaPbXH2pM+ZvWZUhoxer221YZGEZaUmjSN//UT+3NAy/V5Efzt8d9rGwS88C9vRd1J
o+jY0YMyNmYsbNV8TxzANU2L3IX8n3zi17vkz5+4R2EHjDadA+SCer/cRf4SO03T62Mw+RWnK8zc
JiKSObEO/9qLguaDVHN1AFFBQsKv+UALxX0591TDzdkDrQvAonIjm3QaMfY17A1//XC/Xsg8nMF1
ZJjQoYD+/pVj/EPIDS0SGSpxFrH2x8aTzRlEAxnT1+UvJhIxKPvlikKxMYAirwxZ0V8/AXojf3ln
da4pGFyDzC9E9j///Q9PIVN0HuOBhVpZh27EhFyuGjEA1uBAN2rJHTOHRaFijyl4a2NRfovXEoeE
nXQjiJ4rBeggRkg/GGAQb3vCRa49HDgiNgMtbYQ/eMhqw3gwrylLZM+Bsg2sH2GXqIxDxmqs+9nM
lcuJOEXiFbNE4y8RjSH2bdJqaWSPA2v/Tw7GngY2WkiD6xBqmfBJxlChmakZb/Ow0ub+s5csVnaq
mWSNW1gHp4200lmWvSwHMdyXZGITcNrPevPM4YINFZoGKhC7M5vuMAl+sVcL3vke5ycCLpFdt14V
82dDhkSxKZrYPlGJ6V7wMvFVDHi2jU7GdMfAYsXTd0rY1504T5kGjKniyTdyyHaDOfBRsq4l70mL
4H+b5bp3rGQPEmwNJG3kGIi+CxMTbch7nDEDxFAKx3Fw4vi19hHyBOjj05dVDuvF1ZaBzdSweAp2
GUNBGUDvBDbJlg29dCeGkMHT5nWf2ssyftglYZd7IvZG7XHOzXg4LM3Edt+Ptg860aIWixrM2tW2
MT1+j5kBJW2MlcpfRD+MVDjSUqaowvR4owBqMlp+c95LimX5xXGfaMNhqGY26AopD+Tdj3nE7go/
O14jVedtZg5gqQjzSCwZdCWq0+yqygmGrAO/Hv0FU9f04zeMmcWDjJAxyDR71V0zP7LM30Pk/XgT
XF60C+ctuWhIMbxZGfIRrVdT2t8Ps9++9Ws+QNS0cwzUjDU7w2/3apiSqyYXEBuLprrbeEA3tYnb
IobC17x3Cj7OfU7vdeCgdr7VHet/kXcmy3Eja5Z+lbLeQ4bJMSxqgxgZEZwnURsYKZKYZwfgwNPX
ByrzZorVqTJZb6q6zK7dRUoUg4yA+z+c8x06yBwftXb4UaWpMR0q3tjBDgjJKtY2o813A2fs9RQt
ImHwN7ZYh0WJPpK+CZvtrx/WT4oDEh04KiihfI5d8GQf4Oq/Pao+XpLaMkozSDpyhSDMe+41PyPn
lGeHmr4ymvgi9Xregl9/38+HLwo7sIM6OWSWSTnxuZowRxrE0BtZbuc+53ukMVvGEzCp/wJSjCDk
p0N+gaAulx1wzYX75X46DRms2oNMqzawLY2wAN8o3lId8sqevFBRBGaJHz1A+IkzMpyN6qvkoXj/
9Y/6n37FPhosh8sMeCaX2ueA19mHzF4WDpub0VNX1UQZz6zJvTZMWD6BJaZX9Pz8Dn79XT9XFfzE
SGGIwEId4aDZ+vSDs3SLfVALjEZsLz1aBv0Np9ay285B1AxRMhj/xbn/+fI2+DkXCrKOcgz1CjSu
ny6ekWdXFRk7X8D3/qXC5VqvI2W9+VPLUfLrn+7zx8fUoe4CVNaR5iwot8+FAgoVX6q0QQBLKwK4
sc60a2gjc/ny62/0f3vzBL9JTxiITQz3E1007qMS6j+CTLUooAXWVqIF4pz/4A8VELnWU68/1Bu/
/r48+Z8+uaZuwrF0AZ9Z1Kbo937+dXLplQ58YdhZugT4oHfdYbL1tgqyKS/rjWmzckfOrt4FlJ9X
ockB00jqdc9YBBK50bypeTWrtIUCHurimLFCnNZ16OfXbjFY93XpFidfMd7EhTSkDz6L5+ciWWwn
Veh5II0Y73HVDhOTTBSjI3CnYUDw5S36HDwaBwxwoLXN0Z+eLTF0MEOIjUhPnM5QvBqnehllqDW7
2TDVGUKM0rtSJE9iTUowc3+tfK+QkliIBq8BrAQ4CDv3o78m1SmOFqHwsGx2Chd0GUOx/s03JcdQ
B1enPozVTN5o55SDtkddw6kNEwXVLerepGItvcwPfITVXOMf0yXNoq9AFcvi+coeJv6FKK+T8kKX
VXiTwW9kgzuPUi8OvRPCzukARiIVIuGDntfsoDXZZVyZXJwYOCOYGmhIPBtlygw3BdvTMJwT9gqm
IZltDjICQLTLDi0ARIFlEkRCLVgFlravKWGbjNhgIF52opD8IGhyGDpPFAmA1NROZDlBB1aJiMco
B0hglsAilYGEWJmTp3erjhw1/dQJzEjwGWy5rtu6t/dVXU6MODURPkJxIvd2Knp/r4BKfIVhPD4I
j8pi7WkOHkO4VeJYtri6VmThesmm9L1uh1qbk0kivduzqfZwSAKyZ9yR2tJeeWoc2iN0CJRo9SiO
P+4EwXiw5VwLtez0YyiU2knZPdXxuLxVvkdNUBNYN+9//H1WQcS16IlwvVOCFdU+ucwsvypBwJfr
OaSsQLzxHcBXnfaksaC5s9HUMD2y9XD+hgYmozMjjpERqNYwNqfMBcsK02mc/FFuc1+FxUqf+z48
T0sm0FuyV7tmg+KjKM6TES/aKlcOVDqBmkdboTHkw/xD6zK3Ey+5LGVU75zCY2SdT1ydzL9ryA8t
zwjp3x9vbtpi1l3VTlv5x+pfeM/fkoveVQX/+6VW9B8VpT9pm/97iJmNBcr8z2Lmw1vbvU1/FzF/
fMEfImbzC3hR3Vo6VRL7DDSZfwpFNfMLoTyQzilwzSXozPyLGul/IUeKGwlwBsBPapt/yZht/wtF
B4m0yKL5OnYAvyMU/RREhD56CZIxqDF4CbpH4/XzMZ2GdAVTayNrp8U3WUhWHUWNVtWbHteouUaO
Jo5dN5HBBpgI5XtjMBLRx1G9dtmIa7+lw0Ugn90xJuVhqvu0fGx18pzTKvefUEq5V4lu+bcQFlhp
jY32bMdu+P3jF/5bH7r/cerjBc39i08VEvnz5+ntJ1k9evM/BcjaonSHLOrTI1tMG7xFbfuHQN7/
osNuAUZqwPSHVr9gT/8QyLsGHx+dL/SRL+vu8vH5t2XyFf/7/3H1L8vMwsK+u3zgfkMc/1FW/DWb
EOyuLdvhc8X9r5Noq3+6/BM7qrtG0+Y1dSMWE9yx0Vk6GPa2c9xsz47SZbo8JNWwabW2v2giopSO
OgliHI0Aq/O9piUscaIQfmogG0H4XSxHhE4aDIUwgNKdPA5Cc9D/Ju7IIiZO3G0M4Z5CB1www2lD
Z2ecmlG/UOYGBGbVjCzZrK0rB+3Hu3FkEsjOKcfMVjPa6EFM7WbaDeQedl0+p7NkY6OHaX+LGxJF
LlMPFmCdfg+qJCowofjFkfH13K6tWJsYRDSgmjA9j4zB2y4+jI5Iv8MXAXrjECJGGnd0qJUNqpuC
pH+gcmKZFkdNs+tgmG6ZWBr5rvTlnV8mRb61aqjP9qCfNZlbrEZDlHJT6FaGzFIznk1UihOQNy8L
YEWaz6pO5bcSpc++Gm1GYbIo9v8LHrDF/PHPD9ipV2/FS99G1U9H9/JFP45u54tgruboOoZxzyX7
jmfvxwMmAPcyHOJ49iHR6g5Wkj+fL6F/oXLy6Ugd+kIwn/xzfzxfnNwLb99lcMnDR4fh/c4z9mOw
+tdDhsjf5jUIRq6sg3VSoBYc8N9636kWcWT1kR2Y6KSQMSoMf0UEtKrK2+9NjfUPjUxBpwjFa/Kx
9y+0j02qp3zwDKjRQzYXmy5kR5y0HmlChu89+Gb+IpiqUfaO45rtC8mhkXxOCue5dsMHiApPM4OP
uLFc5ArJu2U6d/pUArGIIQUZMbZss0W0LcuTRMZzcKfoxtW8V9tO+qCz6+ZMzcwu6jiGFOKRVQ0b
DcwHPVZAiOtLo/zxSRrtBD4oTm4VKZQrhjd9MEc6bmYjpNR2JoACkc5JUZj9pgS+xc8JG2Aqu3nr
RRBD46qwL4ke8PchuWwnvx27VRQzOOlkucNoee+V4TcWAPKQmdl1HIK/CnReJZi3odmlYsoOveYD
g0igDRS98Y3FwrUZp2rHoPm7G6v8AI4vDYqu2igjPHpkR5DrZrGJr4oXcrCtXSJ9vIUtxJLU9ElU
65x5S8S9BLizqNdqFD+YGKE4FQJ1r+MhdKRYG5DHsuqJ5UGxsDt20vtWdwQ0KLc1Xyqd/nQdsvbd
22bRHuN07hAJVWyvRve+1PMhKLVigvwktVVt6qSjW+TmEKaBDBg6ZOFpJ0QXLKbZfF2MFd446aXR
CiH9uAZFexPbCuXA7HfrunSYLSTIN0SX8kIXYUyypBEojjJRtw/WZOLDbyaP/1vcin4DUXECZBlN
E1N2pCJ9dacPoQf3CY4EursHzNJymxnTuUDMsBrxil6YSzeKZtXjZHVpuuKJZg6xVYJ/PLBDKJix
MTzKESK1bTa3YA7CYOqGc2n3yJ3Z+290toRBUk/burS2YnkFgHufw4VBHRpoZeSivi6SFRScC8L2
8jU6uhd9ihzkmawP8rra1tgnegd8DZrqgJiAguW5dQQaPAdRxAat9I2XdkD9m5fzpRaV97PnbLPK
YQStCF7sxCNUjXArQ0dtJ+E18EWwElY12KLWLM1NYWH8HGt9T0ibG7Sh/RqNgnurHB+dzrYpk3QN
UcCCB/ZSxDBt/9Ra0V0dq/BWMFPbJ1FqYdaOd9iHnPVkmwez8/bsIcoAnqhzVjUumAx+SmObVBIO
Jzl/QVerDq0PlA/EXU+dm9vB6GENnoCD7VME9qtWDgd96NV+kNYZ4hpv70/Wrga9CiHLLB512b5I
B6mKUaJNrpY3IYqtETxhM0E29r7pffQdUdv9YME8gaWN6z7XcfjzmoLCn/2dQUAzXAJeZz7kF7Wv
4tVs84uuOveYIWU9G0wI3iqO6kNXmjMeOIdFJ9KxwFIx9A5295wJMdI43leSN/S14WSPrdfm28QG
+eV2460l0qckGQG01vPaMwdrp1k4aGCMZcFgTPkZZ6O5s7sKnorw5pVfNPGwdgzH23qavBDtvJlA
CJMNBxTGK2trLxIsxE0NlDOieuK3ltk3k9uJO8To3jqLaHcRh6JVmjn914YxHQtLnnWp2fKoOSA+
83gOzAwgKhqza3Z1R7McOVW0xFiVz6Qvqpsmys9COnowWG7LcBSFsj/rbjCa8sKPppc2HLMdewAE
byIMX3HrovWtF72ve+/72JejBhqHyXoZYdd835fuyxAWpxycGNmUkYNpsLG2Ydg85qOf0c3H5Cz6
4HMa/WUm4ZRZuAMkPk/DLVL2dd5KxdS4nzCKaXgwRoRUMuT1GFJF+zBx37KWMkrPM5aj1nCuTPWK
ZFgFKYWWhYrkzIoSd+OGWLZ/v+r4f+klf7LJ7t6qi+firfvclv53bDjtX7pnT2+yKj85E5ev+FG2
mN4Xk5OAiLDF5EoZ/q++wNS/+FhVKU0822b9bv/VcArvCyUEV7zpIJljOMkf/VG2CPGFYTebZYoh
n6EuzcRvtAb20u/+faTNatpir7ZkcdK38J0+zVkz5U7swvDe4JAs3wtf+k9lwaIMe1u/yy0tesvK
oSmRxitv2axl/cabenWuN11jbw2OtwenRQiInl9ruYVSJ0o3k1XPu3SuQYq3rBwUTK7MhXxcmZCf
KjsH6Bj6TfWEukj0m5SiHIyW6lHjtv2A3L5wMxjmoP9wb8AkJwwN27uJCYRk11U2xtkdvzWZBW0+
q+/KZg24I9GTsmuuPVTyEaDycUVGwpQTxQNeK4hF0kAvbTiVs9jWsdGrUE/g1eTpVyv3ABLZzsIo
6qamJbbeii3sGYNmMaFUjWLs59hVMFd2q+/NMdMOoYFeQnTjfDX4Yfne0QccMhxPMHCRgbr53F6H
gkngWsfJrrYFaQ/PMGW8/nEy+hK5LPxdcDDFdCFMkm/hItmw6CcSCDaqr+MzH9RpAUjWA9ldigGq
IO2Hv23KcP7ackSz5vLL+lllTLUCmQHHABOsw06lnwTfHQ9aS+JQKt3XdtRAyswy5hoCyyzO3d7h
hGsaIOjQutr+HcRZ8hDZfBvYD56TrcrO1dwVupA4p6IZtXMDGi7ePTjx91NttxShxQi7OwESF5R9
LFSQDAPwHKirfrtGaRdhmk5BfpKS5DcIlj1sJG7qUPrUTjXKAwECcMTtmdZ1U+bxwhXLDHRV4Yyk
c5xKyaE6pMZr3/vWwaq1wgugO6KvHoYMNHFex9i5TX4c3l6L5TQ5DUps63noDxNlaI2GrUcYmYXJ
aAMXKoaQuZwLnqxEOdXuB+RbIJy9xg+o5SxYoOaw7ittcjdG3Rc6km9ChQnl6PpTP1gZmXtVyWvA
xACQpnfc6cXSRPmVlW7FZ8ar1ItGyBEtbMMWE3SJDWhP9iyTV7IP+Si1WF7I1ujL8tRi4YzXcdI1
14Q6g3QyZq5pjC3Z6yKKZoZNmXtPFrQTb4hyw/PYNFGabYaR3M/Rg9EowYTAWItyh+7VXd76SuWQ
sS2/b5uNqnrt0Z6wtu6RakbvOq74aVcyDXLWI/EZ2aXCFYIRghqTxARVT7sYa6C/MrBQ4eww2/iB
yD/qZaIFwhbGeO17QSqt+aFmpkt9BwUZ1OPUGTWkohYGXFyYbrzVMpT0q8I2LNp7oCTQxHP2y1zR
rRY4jS+/qb6xHkNQGuGaDRIS1hq8V3duedmQBoafju02A4pUH6vCLe2zKALyeIbcokgZhEe4WP0F
qudpXXdB7g58uQkjqA65zJiNVdfNvO8G4QNgKtsQO0qb+3Dip8SNMIw1EOp3mseoY1X7PvSkBsSr
OigjDu9cQBbIZGeIOuukToZrr/Uq45BoNjALhWRrvFU1we7fOs9MjQ0mbpugkdxQ9boh9flry4fB
DsAZDyooWovRrjmloDgYyUwphgYnBXcS1EiH68ski0V4HY0mPEdU3x1kHcDa46nHGgi7Z4BYdpFZ
fvIunaXqijOf679UEM8Xl4jV7XA26A/wD3xv40bKfzOjOSm3I00LDG+yJfrd0OZetlepZvfUBCUU
goyYhDOtZZew9SZdj25nswJckMGo1LGroKDDhJeJ90pzB2Sl2VAdMVFSRJS1kI9lEWLC61lcTQF2
yDnfqK6CUSQEeoCVXZkkeuASd6Jrcyo2iOLweBddM78IzNITXRSXCKCxse/XtSdmM7DKxLqbHTsC
FKlTlq5z2r2GMmlo0fbmeogwy8CTxLftHhs7716sMZMhKpemc6mFKg2Np2FXVLdSQ+Dcih5nBTzw
3gDs7lTJtp/1eN32uZGeabrmvjP+orlN0hAJN4MvazrDbeBbON0MTqmEnFcSK7oM6YdnN+4Gw4zF
0VLXBVrRWCG7F7Ezoqdm+/k14dg3qGtNGhEdMC5HRuro69YE436I51AiaEiylnq6quX3rm2IglOy
me80IwzvOtfzun3heU+aiw4FJHE678ClO4c5bMcXiOTRsSdl2QpIDwoHzBXDqq9UdUcSmjwf8fS8
983kezvQltNeopHn1ORbfK9TUb8rTen0UYbucoWM+WDCpsGdFIyg8/EQAQH/xqHtOoHLh/KrkLYx
3mmIPG7oouSj1xgdfOlE9VcucWPjJpvD8TFLNHCmob2IlHmDxM4teF9AGVDOz1MI6mjS0cVs28Zh
K126qeqJ8SAQmf5Ad5hCyGFnt7m4rZBzRutiQJ+yiQWtctCUzAxxsOn+01AXsbux/TB+zvAzeUFV
p3oezDheuq0Xor1aDTX7xYBDaH7n52F/hCTC93dTOrD5wQeRgvLDlIl/qWzVZdzGU7RxilL5q2F2
zW+otwYO8hI3z0rEg6/OYgLunB+as98aff/jMuWnAvh/3IB8wVb8Yn6XyP75P5XBfMkfZbDzBWop
czj3Y0L2MTn/Mb1bymDByMZnw4IQVF9SS/+YjguHER1jc0S/9jL1+3sZbJH+hRLBFwLR3fLP/UYV
bC5F7k+zuyVGnYWQ4TBfdFAC/Dy7s0ORc8KKeu26Ye0zcOF0CfQSoDobRpmtK6Dmj1Qdw12r1DfE
qyF7QdblW0gYubEhJwkabcag9whRo6g3cwddKbAqzdM25hAxBuiTZvCvyggS+VEpQ5vWbeeoh7/9
xq9+vOCfKDifJv0u1Tw/AosIx3Idk3nppx/EQxLozlpLT43Z2N/PURP3O2+Gj3RosIWQ65TlyWuC
K+WIa695S7jcsaE2I3JMrr4oB5eaLE+ZmBskz8j67iVy8SsntAuL0VOfHxWalHRNLypv9EhiazRY
eSQkyEze4hwpTPzGnpdHe811VLPvTInrHKu0xgJgjCI29k2Vfw17vKXooRh3esAIYiSh6WjitB+L
BwDXykUCp+eYD2fGYxT0Mv9ee3ExbMbIVR8r7hBio74MftpEDjjxlOlZDCadVGzKkbwCCpUhi5Hc
WQYmF4Sr7srONHa2CAbqq9iSQMT8mqDBoHMHD75kFI5NkPEmn5QrvWvHyxkzlV2h95usMxf6L4EG
QNQLx+j2jh9pePy8sT3hEJu8A91TWO+MzuSCc2BFv3qJ2xya2We73XoFvkXCnM5yavmnFOyVTTBY
ZPFL0pqmxQNplLhsLX/eN20fPQnUA1dkelj9NldmMqy5MIYLb3a5S8CWUqeY2qw5RMm42EnqYtm0
aBMhORgUjPSSdF2LapX4oNdQtq0EKjxa70iDqeqGKh/vAOwP2goSiPkWYcGihMtaDHCTll4gVU7N
y0qV5qkZnRHXZl7xBIy8YrDirb6q3ZRpr9DH+Y68dmu8cSGCzCi+iok0ukZ0l3oB+gxYxewiSbQG
01pbcHFPXsd2dRWHlVetPcQQ0dZobfFQAg78nnwcxc7HsUyyCUe0+XFc82+Y39yPQ5xkDg50fznb
549jXvs48ueP41/7uAqIY+RagPTADfFxWfgfF4f+cYnwEeRCyT8uF3sY42foflw5rIr9p8mRXEQ5
HIMFqrtcUBFJCpDrU2Hfmlxg7JS5yrSPa81V0MoCKySRO6DO4OpDpc81yIosP+ODx+U4Lvck9RdX
Zv5xfebLTUoPzqWKrqO/8j+uWm2Q8jFc7l/DAuB7Z5ld+jX9uKATJBLf7GbIFdtcDf9cTatGDH1J
ytgZ0x6ueWDx9bu23P39RxkwLxVBUROmsoOLkb+XYpLndNLVnUMRwa1KOTF8lBY5T+9RX+qNYqk8
xEcRglGf3CcKE/lRosygre6mpW5ZkuOg5i/VTF7rtX/m9+Qr8GAvBQ+mGIofrCAUQq5bGi9TT4G1
07rG++r3/UAszUcB5X8UU/5HYdWBgtkAeqPcSj9KL0OEkGaIcMG1kn2UZ1NbU6oxYqBsiwwqOPhp
FHPDUtd5P0o8zZUGZpOl9NPbljJQ+ygJY90MFwDwUirOPmzyDXVv92KKrCPCNaKstJYKM2J3kO3w
8FJ49pYtq/WQRxSki//kTmoZT/H0UbKSA0X5ysZxnLDP0/lloVmVm1DlAE1MO7quLHzrG4PvB+Hh
ozCmaJ7yzfBRMKcaHxoyhlr5mHGm+nj6E9gTcQh0fkV0DqRpSaQhfFS3YP2TkLaImA58dewQOpzQ
4UxbR+WDFSjVFHjIYazfxD4SzxX8BIpXo/PKEqMQ2lSmHDJMA5vMdqgnSYjTvbKsHrSPozo42o6R
GFcRlXO0jYuEmQ5ENQA5TlYzdiz7wXa3ixUnIeVWRhfYOvHP0zWE/IZwXSLiZyhBEkubj88YZOM7
z8LYsirzzHk1e99WG1yjw3AicnUsXp0khovJw+0AEg8lrHsDwn6Qt6Y/H9gnQ1sAPlXY69ospyMN
EZlQo6er5wyM43miZM0MIBzt7wLjKu2qt0AywZaT04IEXUeNK81bH3fxcWzy6T6eLFKiIAuV15DT
vEs3RvRqhqp7p5czX8ahVHSXGcuEgKeX4LywYwyPqCgjvTjWmJrQWIAl2UCPEvRNYxxdYrTnjqhG
UYLX5dOFHzaMjJNXy+6Zhj6jP+p98ro8i+YN/GiNYyiRrrxPbJfwd4VBL1l1gyumfcj2XeefSvqG
FmyQjNKJiWf+n1bAzOMsUQQqiex7LIRQ65IIkpTZMUAk0g5z+y4JJ/52XsjBO8h+sqKVzfNx5ViF
giEUaZhcm3EC40juJlxWSpkhBmiiyrU7jp1c4dnscISwv8xOJkqjq7GV8k4VekzshhzDK/CjBoZ7
K85pGZqy9Ta/Pzr+/7Uspl79VVn89j2Wb2Un35KftSOLTeZHbex/YWn8w0CD2IMRG0vqH7UxK2pk
RYZv21DjfLYTTG//qI1t94vJFpyBLvNj1EnuXyNi/ogqmvgeBNhLQc0O/TeK46X+/rk4Zv+CYpkZ
Md+HJfcn0Wqvj0ha6O7QaxB+3TtUsLO0Lwk8oiwIZb+NRA7WSECalRjmNlxlTJPLKVvreu/cuXg3
1k1p9+czxLNdNg8wGqIXwjm/ekXU4i8s7FXhiEvU4+M64/BOJYjcOcZBm7WPmTP6zHk98yyrqam9
tGYLmHPEbGqwffgikrABf15UzDHzem1XhKkpfEirBALcvVYwumeX6J7VKTskRAIOeA2v3FKh2peo
NRYifNGtUz2+0jSGeZ4+8hwYI/inJZROAl/CK1bGO9Di7o3d9Pb695+M/5VLFcEH9p+fm/Mqf30e
Pm1Vli/58chY6DroceAz2nhVTJ/P5B/d5MJ75D8SaI7aiWeHL/nzifFgRKKa8A1LYBdYBB9/LlXI
fgZsihPSw+n0Y0nzG0+MIT6Fqru6YCFh0YPZWBbhkYKP/EkM0hAe0CexDe7Mb08a7JYBQ/Ikr1OQ
CkMwDgbRD8g5rrDHeDCYXGODb3tYuaMDtsTWi3TPLad327ZPvGqVebE09w6Y4UeJkQk19vBqMfUK
pEybrd7B34DQw0a4U+JBJ00IP099hM8cfsWewIgE3CNsipLsgdI+F44GpSGLOqiMYEnaQns361Gd
G850S6rDa2jag7VNdOQqrNvlSMwf/j4DbUEz24eYBTjyaLO/n+FnX9gi7NYubYB+hXKcSbmBkCzj
eQpNdrrNqMnv1ZDo8R1aZx6lUbfEPmkmENAtJIWhMkhlhDwVaFbKTRpHo1Ws/Sac3K0x+Pqe6SCM
oXLScLdFompWYKr9FdSZCdJH8yCnApqOaU7hTV110bwZlAj7Vay5No4rlZwZWk/kspM63UaQs3OZ
dvLexG/+6EW9fVJOR6rc6Bv8YYQ8PbJKP+enhSjSW5jHYA1CaECmnk0iIaZYHxAqlO4lHnxcPq4K
nU2WqfCyi4v6hTC5kcToZfteO/Ze4p2/pNyMh0Mb+eJeFBzj9MRNQUa0G6o7XzPEdWfnkspDCOO7
zq5/7Uy8OYGNHPkQSttCs5KZ4Fx0f3DBGwNJFoWLd7vTxIHgLJv4m0bAtfHtdNMgcad+aLMzKHl+
kLRt+S0LBZIDrD9VINpFPYOi+whnQiBXabVLgBNOfzb64XDE5yTaNTqr+3B58b3jrGTUcaR3UwaH
GyfvzeRfVRGRLbQig7/GI5d+M9HWEQCSrvKOGLNsUJNgtNgkzP79ZK8YF65SDvAVwaPZSmiKOBG8
K9iQIrYTeGeZ/eWCMh9RdoiKfSvxhRJvUqHgK/qjqrzHCOTIGjwwtZJeyUCU41ajigIjZa+jZjp3
sslC8EKcQuWm67EeBcFdIbNtHH6BhEi/mPVaJ93aE8tIr4Pe0mjOdRgSQUSS7omP19pqGbfmmZsy
8MT7XHnA/9AShmtRzsRPzSbrHz4NJBlMu5p16rqxh+0MwnUFT9PZDuFMnCm7LMBIeoJCPT3hVTj4
2fWYl4IMLTAeupwXDrvAcY+p6+A1xOc4Vq8dwMlkQZL5t2jH2x3AKQh9fc4o34ffIVT+wPgUZI6J
iAHs2q3lqJ7YFhADZcQXFsrKQMpnkMWijmTGydWXjKpzo3cOqUQPH8WPwlX9NuzMVcsY12TpiTnl
nvFUc0fKibtF43STa967XUX2EbEB8xk7/T7NBfBIyF36klyJ4Pix9q3LLOdogVH55tnV00QuclA1
NX9cQM+B7LLKm+glLXyEJSS0EfXD7MMIc3VW9M7bxLpoiHlDOi8a1vGozZetqu0zQZ5mwniNl2jo
bwI4z1a1o/PeiP5b4ZsXajTmhyiyCVFE2H/LRrQgAqB2eR2soaCLYFlh+BsBWDMYdPSDIr8x0qtx
7WRQ7hD3DNu6YzOLQ/Jinnn2VzzNIckrKRQVdtlDfo+Dw4SZ0XewT70hk5elZ62lkZ3yaghPzjTS
OXeFIOY7h9oFwImm6noGV3XNFMZbJWP01o91dchjMe41I3F2ue5orBFNp8Yj6mLVS2iaLNbdx4Z8
urzO45Xp1t6mN6u+wksww0ooeQIeRO0sSHYtz27haoBn0Vj+WJxEVrSlH2kCq7GNDd1ses0nx6yD
WZpPxCd5ZxWf9g0UCPuawDIMrYWsaRbytn6oyXfj5Iw5e7eCY9XbFChUA89E+2aSzNmxBWVnsBnB
E+xGUGsgK6Z4W1WxcQbQrEeOo2jX4mlRUuUAswPZOc+M8kLASbm9hKqIPUyyGEYJffPMYqPkDGMS
SH9u9ARXUYXRXvnFTh9qWqxBhdyETKuGzDUv6savT5BkoG4h87oB5Waf2PuGG1/n1AOJGJ1wMLbr
iCC6mlxyzbpJmLdWIC9wYa4l2NZvzjS7l43qyR4WBUlOwFFXDOGCnufyvMvar+N0NuS8cuG0exyK
m7hykvPaca6qvqk2rc7fDfNhPrJKzy+9kY5Pa8O2XVmVytY5i5BV49jF2usdEONR6oAmYnEjiQhq
G5KRyzDSDrHeVVd5ZIgtoVHh1dxxwCVWuXH4NJk94jfLqU5Jg9OmKIikHhghtDY7wb4mY3PQ1tYw
rvU85/7TCFAQZrSZ4sHasMtVp5Ax3bbsaeb1dDFHGWQ5dYwCQrBmAOZuGQW8JN5krdjEa3tcPe1O
KEYgBpAYGIhT6ucbtuZXPmgWbDr1heO5V1jF6oOV2/KsV5p9m+bNe5cZ74NhVKdaGyqOgZ4Wkjzm
VZ9euLAvdk3FYlnwybtpNH5ofP7zLQwrJKFKxqeoLLWt25nmHqhCcQIiq18hXkwP6A77szznF28W
UXOZlkV9peU6r70rjBfDo7uoynDY6hVbIT+1zxPSvPxyqp5MPKN7pHl8HnvzodXgT9pVzYWGAQ1T
kC14JOIQxAgNbq/q5rpBY3ybk17yMNH9Y9TNVuY4ypWqxvAiqbNmi5WRtNQC0p50nJtB1cs/CVQQ
532ygyNtbXwLjpIJJm1NVEEK6lJrD40c9VVjd915KeKTVcANXQB2K7SAz0RU13cuBu3rLBvro0Oe
LA9/OZ/pNeVTaaTwHkTPcrRq5IH8FyQIg0aLgr2eBSmT61No1xDGdHj0upuedJ2rPUGAd+ZkpEmS
fJl/70bTBqE46ew+x/u6ch/SqGRva42HwUDtAfqlvHKHUG2YQVQbiU39fhz98bKkTL5ED3xveIxv
8IWvWQcA/eSiv9GmMNno0VDtK92vji3nyi0EHHUk7prYaII9mMR6DHUDJrHJU2PZGjpVHg+xS6ak
PiJ7IChBahqkrEyUq4Ily7E2Fti3bLPxyJNEUwZoNX/OhI4qomr957n1q6/Yq5Nzz5w9oNoIUjea
lc/PI2ILxAZTx9nfkTTnqJmnT6rqoUDfczX1SBGcWHRM2917hLVib3G/HzFQoFxVsX7NXJX2sO5i
Cs4pjp5GRsrvg+UUmx5m+LpoC5YBNdGeF3NfNPuZKes7+fDDDeBSZJANLV+o+dMGPGLxWrh9c9Ah
lr2zVnhLiz4kEsbp9y1aii05LuA1otG5kZaAfMvRv5o6+vw1OihkB40VLqkBmrmf7IGZTA5s5Lzl
YdDWTi7cuzRf3vB05BTUSVvk1i0FjBnf3wL7schnE4Ccg1BL07NQeOqopLAObhdfqKRv9zZ7bn5P
CIOsSs7besisi7ltzO+ZUwteEY6wUs7dOw8JshGbsek2aVzWLBInysFpFQnlSHxa7nIpOJyr3HIe
JKbDI5+/+gqGykvqDtGZilR4Sl0iHTXTqWAGo2+mfOzva5TTW9tLntwlns80/H7rEa0WkbEXcZlX
tn6GieIgnAHRceWGO3QZkE9HMtnm7FT0ZsNvUO/u/oO780iSHMuy7FZ6A0gBJ1NwZaZqTI1MIGbm
boCCc7anGvUSamN94FnRFRGZnWRYLZIp4uERZqoKBf5//717zy2H+LHpCc6pkhMbHqcRWb03CESp
o/w4GiMJ6oU9aT/mtXNMWvD5qnuRFH2tUQIavOwupSkOYWOsH0Q1393yDvdTKcPCTgXRVyk0GRJR
8zRk2ghqR9EtG16HzREfZZDU621XduNpQ8QGpjHEnslm4uhD+aPuOoRhzS6iff/McSSG+4rlW+h5
/oxcIKRmkfckOpduPq3SGT5ihHJLZDJlLOkLYYFoo28WqIy1tMIbmHmX+QV+SGX+VAwgtFAMiRyi
sLU7LeetrNLXbAmts8DXXFh4vNug94GpEqk0T14jaosvUnRAdB08pvvZnnj0bymt901CinTE4cIR
FmJomZdFu2WSYKhbcesW2Zjv+4zMSbp81n5gqOHDZxZY1yLwnSv00lmOIi83pluoScJemLnLFbow
hOiu5TGuGNupmsb8QGw/ibtQCUSccYoqsL23HEh5JcS7GYD0NQYnmbkw447ygaHi0k8fNJjTUyEI
ypkF+aXsm/aR3OQokHuZgmvJchwJasjUZXb5j9jXc8DWI2Xzseaa263VE2ZEVrO52YcABl6GzrQ2
V81TnsgS97UVtlugJKgV5rs7slATJPkpQVhEEvesKpYi6EcMDDdOZuD3AU3we4ga8HBrKJTKMwyL
VWAZrYYtIFJYySsoP4VGJ0MLL79Lzpp5lGQ1Opvm8gaBrSBUfd4jrnWTVvHY+YUkIZG67UI0bT3U
QtIOp1mpgkjVnRVMlKcJ0uq3qtiEmNgbdCJWG+ZL/Yz2GlpdI0yh1fW+aSXJcy5k+bsVnwiEkjap
3GTySuN4KCHOub1ODR+lCd1cK3pgqx99ZGpHaeIXdzVYUzkKrZivhIwklGqC14Ch1aTyWWtSdjpU
y5QqTVghPvfEaaDKhpoOfYmHt0DomS1+mynXHLqMDSYs2zEUHg7C0E+cRH+ZhvGk9BQaIKGcTOr2
s5H6cmYknrGmJVE/K9U38cJlLHiCiF8qKqKwhSaOdaDH64EX1pPQlt8ggboC6ZDI69oM+ruc+4Iw
JMGaDtjFVN48K/9OZoyslH2J6lDX7BGTb7gS0Y2fbIMoSuVlyes2zNYtWa/oiSNOu4hSW1939LoJ
fwMWnRtUzKvXxeWyS+dfGa3kkt2E9MecKJdim7H0jaeU7pCMEiWjmIYTocFh1vWvbS0JjlIo7w0f
0c2lDPEci8QxM++M29fEUZaOhTZx0aWdlYpuI0VsxfVrpoM01ov3LK0h78nEauYTTZ6xdsRS/1H1
xbtgyCM/wkFZLoZnAC/yxr+8SwhdIyriZuovymx+0t5v0cWbiTf2lmVPSwQYrt1Q3lQl2yxw3Sk1
D+Ok3GinClsMW7H2+4rVLBjzRrGHsn1lpARbZhzrTUBDsNmgxRyHJTAqCngtaIG6WxrVsruJqHKN
hWOq1UyPek5qk4J9LtaRnQ4dEZDx8Ci2+OolcyANrkGmNKUnbSQjLmlA/5XljY0xkUHRldgiJG/V
NS9D2BEaUt+HzHNVJ9Nxk0RUbDKz7jCpKtKZjYW5saiPr7FOConVOiJ4AapssHEMiagoawXxnGnQ
v+GLisaSOOCiwwxyNa0s29JLpotMI4ulDuOfKlWHPNLgZSdW6ooQpgHIFILdgEU6SMVskdwI/13u
Wg4qNakVzqII2v2ISPdWzXupaUxvQannzkLD7L07F/V0hijJqY9t0yQOsTKLyYkiY9rTc44Zrcy/
eneHcTMfQY7zbjHrLnkyTzdFPiU0cGxdSwa+gkmw16VZnD6RTC9BOhISr2i57TIvDww/z3nLHrxY
YdKZ9Wctp60tN0t5Gmj+oBBIv+GI907aiCmCggxrv7bSpqBfDSxZ47LG1neZEUCk5eXXmEycLVKu
FTJFYS8Jor4vGNTRZRG+JFFiVVKr1TYgRqEHVpFJVHIRVNIiOzdtJdMPdYOXKjiLhls/n6NVtFxr
4nbglJGdqNu3I6jyyGvem+bgL1nUn4x1FWh+xKMHooFrMcNmQ9P+ZNTRacrZsCvtiy59oKXCQ8ER
PGz62wPGI5qPYv7QonM4yPmyW4r43qxKEfcMAJy+ZbAQX5m8/yAUJPOlHFt/i/vJYcg42Wrdlh7I
polzmw4lCMNL1b3oZEn7iZw+4m7u3FUvLo25fOZm/ZO46xLIE4ToJJFLO61RiEoSe6jWISVWUMKu
d1UxH2PJCDux3Dfq9GEWbAHrMo3BEs+jB6RVpIcxFG6mrqVflKwCMqdd7CLSm0J6W6DKwqVLzPcc
SAt1cxq78wQ6q76YKiLpVLN6Zy0bGkvD8j02BHACTYC/XEwfSx4ddIMQMwUegG0ywXWHhnpInqM1
KKqFiQpjxvCG68gfxvgDiKs/JTO+E5U4hxarUIq7bFRHmVjJznAGdm8wofE9it8tF1J4G838He3Q
hQa06rZGTjZWPPiFJJDPDfNWTgqQG/095I8r3QYU8qhz7Rn76wbu52FFAmSjVWf7WbMoyJby3I8a
XriXpaq+EdwividjmqDX4kKU8c2JZSO/oPoSAAjmTZCAOMSkQ0LwDSKbuHRBVSNx17vY8lkbODlw
mEwg5pGyB9OhPw05YmMpa37Ocn+N286fU/ljKbLOliOC7CJVph14M8KWJourAAB32J0h7OXF6oxk
oaLcf2dC9Il/gM8xGA8ZYdvOaNQGN+hau1M8QjS2KBix/ZCI3SANKuXeXxi7MmbSdn0szM4qtQ9Y
ChDrik3sVQq3N9rjR6S8qWOVcuUtiw5Rgnk8vcxmcGaJBnAEqwoJukAEa948C5P4nqkARyNy2Z/I
0LlyGENkho7cVrL0rqmERwAk78CevoxydmOJbEpdQUwsLQTpZfRZEN3IrT0qxg9M5BOE9ZpgakL0
2qk4w5XM3TnWbwzZKF5vUnkv8IO0b+XIJWApiLibEffTCtVJoAfiLTgl+Ch7UiG2issieQpyFSrw
TCS/U4i546Ejd0LEfdMIP9SoMnAfEmRWmjQfDcLQbb0itGos6ZIkMsIGWWVrVzhvc+SR6+ZbFZDd
9xtnrSsaNOERhXssCuFAy5RTIssdXi017kkDxbW+CbIVP0lxBICyAtpLKAidXOHbSMed0NBtRP4C
GA6OdbZrjeEjNqF0yatyvRlk56oKYYlpCd4/gTTSH/KOR26Vmhnw9ESaAhv7OauqKNRQF7ANp6Jf
jDzDENoWP4F55Fl0phwtrQgGwDvrGHP2QC/CHnrWG7Xe4XvQr8nQHjhbfXJonoKbeBznMUis9rLF
k5IZpR7GMd76xNF+pmLucvqdty+UwftEG18Hkmik5uMmWy8In95HNdKvRd9WyA1XYy8hMIsrdQPT
JCTpsPjA+h5gd6PpAN6mKm5nlKFkrsHc61dNVj/7XrpmaZeEDJKIr27McEXGIlQ/TQqnGtdGrOSZ
K7fLe4/KkLhI+ZUTYsHEQtZcoUFdS/Mqc3vCHB3ufXfSlX2n119ESm3e02zem4yvggzZ5U5twGpx
dtBCXZrOEw083PiUd03R3i+DQCM+fzIn5d6shVdNASQAO6nyZLFnIlHTKtW09UciknQSjQLfw/Bu
VtXomOOAhY3sB8dIogxJvYaOT1h0f15NbG2AXg/00Q9zbh3gYB3RXUvOzVjfqlWYbLlKLCDL7IGF
UWQsc0Lz01gntOZRm/gto2TVkCHhR9n9PPQMYVSCTYb4qYrUC4Txy5zGF0q62QPp6mjmtIZloZ17
qiK7xCdko2ZS2WT0xb5NfRGalBIQhwmPsG4SZ59Juh8H2NQF8jZlSlIXcYULyqnj5oIDkNaY/JLO
QLGjIx8Rzc56SGhDOOj2qnMlNh///gD5/1NphcaE9h+MiP/zf5cfX3/EBWw/8dcJsfEXbgw8dwbm
MaTdIDF/GxHzbzY8K6Jj0/w1CP5vHIeq/MXQUGJYBtY7nCUbdew3XAD/Slahe4iG+l+kjn9jRIyI
+Y+qCmbN0GZQNZPNZ4lImP6ECzASjvTRuIzUp/c0dAl4OdxrLkB5P3FSdwxPbPmDyLr5aDooZb3S
LYJbQELf4q8svqjRDtcYgX9ROYES9N6Irfx1bu39gLjLTf3pdQkZEnr9fopDTd+Lg0u52t1dO4+g
lJCEb8/01/aI8seuoWTooVxcRQSEjgI1gGKXSsUuTqP2UN/skTcGBMAfXVPyZj/CFvGuuYNzP/Au
7geHXr2bB8lO95Lg5mZ2dUjulcnRl+NwgGg12NfBTo7inXyf70Q+Dic6X97XRz2Qg9rV3g6Cm/NL
BFd8UcN2Ty7F582PvCG8YuN7RLJnb6/AUdI4E0ynHCOfE8/NsMWH8U0+Dc5g30dO50lnhFCafd3f
X6+WfTps/7A47THfdd676lQ2LYVje6TZts9y3tWBeGf71X96iu3P2a2PhCh4xUPFX2bXBtq3gcPE
sA8iphRGa+4Nw7JlD9fEL+kM8LsN+/1mP3Gt7HTXuz1/N7vGF7kHtu6wEn62b4qbPYBAs8sjBua7
xSJc+FnC3H/DjRKkGBYHzElGyUJy33ytgbiDWXVQUwpMlLO+xIvwc0ft/naJnTrowsGWzv3KAKzz
ksKTzwxnBtI/ur1unifj0r6ufu6a7u0Y77gPrrOHS9EFjb9H7afU1NAu03oqgenSuHl+gWopdE52
X3+qE5MVe/hZnyU8PT81v7kfAgygbv9FeUX+4aG88bUp2u59Lun6oxJzF75rqpT153jS0MYGm2cl
QIrwUnJIIOb9mbx1RHtkipEi6LXvtBNzN0t22JuT3aVMdm8tJozvgcqYdBTYAH7s9Qdxh1742L4t
7xODKVr8zG8psWEsqik4GnYtV5qCRnSNYyd64/iyxs5G8L5PbUKpAvOlPiVH+aQ8tscpGJ514yJ8
Wp/wZlzRJI/Fsqly+IO4z+4SVzij83dS4TRNnkiyNpMmW9R8oolFk5RquwUWOtt6HUxHY0dthqFM
SrCp4DShb3JSut2g24SGDd/IjCjRJM7qGBGfhg8yFrVjf6bz1lZYGve4n6okVNxon1zSXXpEvTF8
R/f8SvcTaZ59uRz3vP/GER8bV2AJqGab0WvyShVJONamR3Ju2MS/9Xf9VBySgK6fCTzCETxCY3yB
G4zOCKG22hfWPe4BKXDpzSCAd6LKR6a62v1o6yRBDfb8yl3XkPP4IpFt6GhvrsDe+Sh+pb4NYsEm
/C1UT8RX4CPA9P7FB8OE5if+4F+WEMEkI+cDYmquDq5Sur53yjl6FvzM3Z5gUXleXpIMUbDdffK+
qF5Lp37VWDcMZ3xl9HeJD/MP3fSan8LnQFIJp3J2XcVv5lALyviloYxcnjiUSeFyKn3V8Rdv8Uba
p7vVPZMhdfgkxfvEY3M7pD+yO30Pak7/QHxiZz8jdLU0uBzzLf/k+N+G8tslPlkfOLpwwKYX+UG5
3CwAGQAP3tZl1zvSvXKS38xjjVI+rmzE3V/iTlpP5tlbHSMwXwnCO4GXd/BFfMqXnfIQGI50l3wr
d+ZldJjQPSr7u2aHaMdnvCDCWMl2zBPVq9rygdq7GrtUmLksy97HRxKmrWPtRPsxCavLnug258Wr
7cS+W1xPA2zifTFidGOn+yEf+ZMtuupr+fGmsJjTfadP4Pfe4E5+8kEz3aaWsyVn9mYvDwmN8Kbj
nexLzh0F8ZWMbPW87vkIGHSdYlcdB7f3zDMJHfwniOns2h4dHf2ObfHfoArS7fxO208ub4j/vRyZ
6dvEaFMUkYislk520t8ysl/3/bem2fwx/34zgl/v4q6/coyjPRPADrkaOF7gEdsM67tjc8QqAU8F
KrY9fqfyvnNLdDatvTqom22OTdtnKnb88WjRv2KZYavq94Qv0RspXBQyUjAs/uDyM3Rxg1zzhRxV
tTNze4on9SvmjFcTUerFFy14w7HMZ7BUFzED1JKAu9I1Asmr3A/l4zm10/2jE34LuxLS/EE/mP7z
HaGhiHUj09Y+NIdjBvumcZLuMoY6FyYC7uA3buMqwfZ/cJj3BubXd/ZY3r4RcOSLn8qPrHA6K+iO
vCnzlVHF3XRkqk+i4GQnJ6t5XyJH+MHh28CmTUCQeo68e8tlboS0N1hu5zEOVQLT2Q9z3jImR4Ui
1vRrIVTG0HKlXsRtudctwf73K8h/QYL4P4nYoCMI/AeV40feU2X//BWdvuWHoyX8rW6U1L9ozKwU
NLeGCJ3SRLr3V2kh/waAm4qoFEWujE6XivK/pIWKDq8B5SA8B6o5JHX/XTeSJG2KeLFgDWoIdlXl
38JM/apAf6/GpVCET6joqsHsRxPhDv5RWShOcSHEGagbDd/6DcmHPOE41xhN6gNprrT9lg+S0i5S
/rEmF3N4Hqqg5zSkL8m9OKQBEczOnB7pqHld9zghhKk6gg6v1Kqhkokk9Uhe3JCTmcJtWUNTul/l
nlSQ17U+6chKtpee6id5DhDIOONBqL8qOpICSY1h/KzP92IeGC23G05Pw0nmkj4KLUPo7TIirypy
KxrjTR6wp+rbhDRp9xV/ZeSii4sMSD8TEkai9Flu7c+8SF1m0rbYXeqYGZZKyNtFp3V8Y5I0opfL
6u91YpWwXpetJVI0n1K0nHtx2TFPttUMtX8ctppyysiHuAk0gopXM/s0yIhnuO0YbN0CK5N+010p
Qp9veS0aCjH7kuv6WGmPyBiDZPxgoAPyNPbmaPK1heG5MlVhEV0J1vOlOvaLKjlgtUMEhalplnYo
ibmIjIOk0a+ITtyS6DOjDsE8udL8PU8g62hCG/fLDZPPbkxmFAhvQ3wg18jWDMEWM0aBLWGOwFtB
xUT0Rqboi3WG2BNbk8Nc/CmtXyamYutD0lHoMIySCpSPy+fmsGbac8FK+0RQnZcZodbGXptlgdhR
xBuvIvHdCxEnTAMZihJFovWczjsnl4KoSjyaENDnXavMyafMArqEZ8KOWa8amueznyH0GhIlWMaG
7vzgtfXoGXN9p3BY6TD90hMTyWpNkBVNAm4CGExJ81GSpUt70Uay44gHZGb7W9KBCIFAy+RtXG6H
WpQxGD4q24znBwd+p4GGVRoT6PndbKp2276LCAhlWJY4m+jCtY7A4jrFSjAj49a13CuNmMYZuk1+
lRJ3O70LhEp0Z4vO7GQc9QKdY4yYitQWYo+D1TzXveYohheTrFXK+T7Wr+P4Vq81rrdTjstzSHgP
PAnbK8bauzTACCP9rCjfsm2zm7fh/S69feEJ8+p2cUdldkl+tE1GF3GzuiP70oo8d4nwbqmC30EC
Aq4Slsk2LZt497A5pNml1e6WyleR3ehFTEw0ysXNS3xH9Kgacln1aXZpaji5cdFRJQk0oKTHOpvP
RfRXPTrW4/hn9Xc8pJtv4G8XGDTVBFTjJxU31unvOXa0cMhY7+HDyfn3jcNJVzwDCqAFRLN2clf5
QpAS6Y+Su7bmUW3S3WIUnjQmXr3OvhBNQZVHPu13f1QkfwR/FNN1iRJftyR+DPyC9FmSlIe323T7
n/Tq0c8xf2gcyUI1tjAXrPwppbjMLFseD1XysDZ+ZQjO5ixdgGapCB8N5Z2ZrqwQjidera3hxNOs
k6Q4mjzjdJDWo67+IPTIJsX+oHeHBkVK3u3S5EOx0LSSBwXTaXrKeROlibQAX4CuI+R92GJ/tDn4
3fbydy7qLyr77wzGf121f3dR/8R1HQwa1xVSOnvNn8U+u6hV6m5QrHVGxFm+LzU0KvGVhvBqBtLS
ovkq/sn3qvy54bBtHCoAwF89D8wkf2o4wLYWTIAPA+4GXI86fVYy5Og2dxcQ06n+yeynAIOXGJ7W
epx+NPlB1Xel8NoYuzkiVeLMUiHKV/F25KkXFhy/h9gMcqTA+o3+bFiLNMKH8z++ctuF+dOFw/eC
88XY3jkdmT/ejRJ3zA3IEJMiOvk0ugeRAZZxXLL1n1yf7Rf97QspaOgBMamA/v/4QkM85IM4FYPN
UyZzhib0MYZTHdzMMG7+2WsZf/OxwLBa9KwtWdRVDQHBH19tM7oJcpQMdiMcyXx8MCJpd+umEB9L
OJLtC6UAAFuC2EJ5nWqwLJoSSNouqzyN8Wg2nXIDeXNJiyZb0ueNeURGmh/TBl9yYHHxlvJLZORm
DBOLMC+rxzRGAqtcEx5eJL8/BKZnrP+OhcblRvaSuK3mA4qk+G7qviQV64u2XFbJ7czpNOvtfj6r
4n1jDoyGWzL/7ttEsg1Jcy39e9GQFijokHkwQdowPOFQSO9aXC0H0OX7SKxaJc7HOUeKxKh5mmbP
aPNQjq+EdbPGNjuysrbxbBjjqly/C+ESZ92+BbLHKIu7Ap/ojNDzDs6bXG1uH1rtEnRCNkSzIdwu
ehJJajNhkvShgQNQQZZnkPx162zJIJeIy2CQUkCqZP0iaNdtG6bvDez7hWA65pkLJKg1JCOdCdpj
bWDju80Izk/TzGF5+SGJDP4bV98KeeFpSdET5T8Ws9iLhYfffL8MjGmsb1P6YXAJFNETkCZP5Qcw
Z4h7Z0N6SIszVthB3GX9w8jOoY8rX/1LnI1Mqn/tAEX10g+kspsammuGf0LtdPJxklwlzZD20LOr
gIibBEcnS7Aqi6snNRMvmBkUbb1JbuzsduhoxM0Ji+Re5dilghrXocetsD9WZdcTNGbmPQFqJvsn
6W8qgtPcUMMZo0rXQ6hER8GHV7Lattja1gFvF9jchuc+lw4rByhC3RH2J2CBMAqmkRQYy1eaNC4c
JE/hOdnsnjF739CSv3PMY4sUDvol1GZb2FyiA1RUQQ9HuEivGUypSd/LXVAqQZdodknDhcmIFMXe
ODShoV9gKLGUG+G2pRJRt02WGWmxcqOgFIXSyXPdsfQ77fYD3tP9nHkRdgIp7QNuPV/MSAd+NSWk
8xo/NsShMqtBrJnOiAnCpHhckr2WWjs8FZCVdDsjNDpZ0aAhXy67h1XWHnPledTGkwJKRzX0vVQH
UfxsJqXdABvoYsXpEg/GpYur1y5g//NJTOGSRBLuXJSoX0iBqL5AB4j4csX9SFL5iDl3QndvdvvO
4kRIFSsDdZl06hEdhaj8QEaEl9fTTqJ1ItfflRjq/UPdjnaqoEKBbYo1emKmkaGVtOLXG9PwRUyx
DJAsWMm7xLpQ/k3mT8bfDupu9EKOsbJFStfGPA8avPo1xLIKKZFNvLDYqIUn7fYyzE+iIu4Ek29n
Sh6zHCn3iMG47EFnniNR8AwkN0P3BfA/6NTXaSB82ErcZZr2SRQ/biUl4h5vsDb+z0iwxegn9VfZ
vdRZDTaNPSM7q7ro98Mb+UXPKsrqlQmMzmCV+k7pQiE6dZYXm9fRYKdsE+cWY02i1NTAmN4MVM9E
9CFuKn1AL+S6iXa1yX8LHcmVwa16yeFQKkR9K8sDVC2Cml8M+RSzzHbjC+J7W71xX4KS6dXVU3V5
m2i6i/xaiftOQBLGMz8O8Gp3Jf22SOh9Rb5IYYaEQ91U7tdGSPbxFm9eZVdrgkWBhs4k6XQ7SgxS
fjaQCerwOJVyDZoCSAKaJ2Whn4ZrsEhyElPwZeegpqKO1HeTyO05TC0iUfWd0lK36DgUdR5jWqXt
4gPH3PFtIXO/DumzVH6X1EoCuHdNRyMuqjtMwTCNrh1kvbWS3PQxn39goMA4PIQzFBKugiDoASEI
+6SgbQJzWEzae6F7aLJ1F8nUvIyw9FZ19Ft4WyeAPTQygLniyLZXZfbM8pGtoZPIpOjzJ3E6JC13
ab4bzQPgeGmiEcxb6asezeslA8VpcF4B0+phAXcElBqmhp1H+5omzTElHlsRPjd3K42MZSZ0hJdr
NMHnRvITqtpYwnfFPpRxsgUr6sW0mGTjRVseC7V0zQ7BYlbtU/OHhG6IJW+IpAMH8iBmxJDQKG8c
49Nc96MVTipNHO3E2OUQ9c9ArojFsMc2yMZwFN8mItcR7zY3ekZGudNUkumCGV/IdN8K7m0MYzGo
o73aH5X5EThfE4U5VYEpHY22htdVOIyXwo4WdCf87ObXiLMXtY+l0V0nIj5DAZ1pdqoHU/O+ltd6
e50ivyva9F3ATD9qzbtuWk40EAB4xeXtmtBtqe79bn5qjfgIAthFZkLCG3PvlJZfLDrDfM4gn+Nd
d4yaoI3auBM4fzPh9lcIp+1YvZu3MBtlV5ibQz9hGlt9lTNs5sXi/ERyZKXfjdnbaLxLcv4stbqj
St8FHaYF+XBauUuCRnnmPmUAlUSALTiYJLK7vuPicrLVp60acSBKbjsFnZ4QeXCs7AGZH66IRWTO
YrCAZ6xENcjr+5UvLF1pnEmGi6YP4QiZn0OHAATzC8rl0Z0lNhmEOJAR/GabA9PaT6R9y2Kq1UHR
K+EoPa+Wei9XmjejfIt1RuLt6M+mtSm4XxqW+qlCBMnxKqkf5+44DKiUgDjmUX2U8kdMi3bPuNic
Es8yXjnc3ykmfZLmOZp/CsJy1ynFTmDwISOsX7rsG5Gh3fRYapJdaXl0Jfhi3gQFm6VleeWNBy8n
NU0sT1vGVMSsLcoGBr8c558mWNJI1GkvDF6ncF7htq51YhxmJDJ8fnPhfJTEsHKIXxF7p2riYCjT
p1vVsJpsm1y2XyHlWj0ewjHy0lnwdBHzj+yS3unAiii4PnjSvC3yNgWzPHN1FT6hhlKhWcuTLNee
niRezhaTj8xjCGlLa8KIrcItRUSS6b4XQRjUCPaSm7cgbFOqw1iy+VZOnpHSQs98uWlOIc53As9y
Ql+lj76buXA7OQ+TEtmScYFPUWM5MZXNtcZnUSD+rQFORNeg5ZPJWlC0km1Wmr0W61HhxC9E6c9R
1EA3miid6qBlKqR2uV+I5l2yVSlKd05vM8Mi0b2pITGDPlRpt865e8T6pMYVEULYOaPKzYbrFsky
dKmnR9ypzIMExdXT+S7PKDuz4lT35yKj/Chab95OrXP5gU/sbmjjHWrTyC4AHmy0wWL40bFkjnq+
x9q6i3Xi3tWJ42rrzM1lXW5eB3UwRU5qUYgiNzDr2DP04ocC6RByNRHFEk2Xd0DRvjx3NjpONPRE
qxnsDmQo48zyJ66RiWxmFHwW4148KCQRQmhD4XTzVf2tMB8xBTljzPZXvnI3q5EjLWKgFh0WeAif
AtE1ceLm0XsnUZkIRaguHJWr1Z2qayuvPu5SLycmsHzmUCDXpN6tmq/mK2uY39YfcU5rfjwVq/Aa
t0DUVWIW0tfYfC0ySkpUbdNyUuYKXUOXn4WpvYMPuVv7JrjJU0ATTlPz/UjpVJS3h1+nun+LkvYv
dJz/NVnD/6S+9HYQ/H/3pS8f//kf3c/uf9kfadX9oT+9/dxvugZZJl8P5IK2hYByiPytP638BXMN
OLTtuCz9IqP93/60pvwFcIgo8oOqBid7c8X/xhMWkTwoFlk4ikl7G/vHvwOLkP/UPRJhcKpIckmm
2zBqdMT/eLBFpdTNS9bSY6kbjkqdRte3px8L4hYFqGtkPVqwTO16ryO9K0hV8g88wWg3XY2soKGb
BxqQk7w39ch6W9O5fGnmOcdq20Pv9CE/ZdsJw4qeVAU6qFWLqPY4tPi/u+5/p2Gzvc3fdQO2j6Fx
MWivg1JT/kadIaqL2ShgQDnLropfK2OPZjFWafzGfbRpDJuHCvtoOAlWtiMpRXT+8esrWzfmb94A
uZ46UwNFxu/1x+uIsp8sV5AuqJjy9NimYnbqpxvn2L7pUzuKNnt6F4/Rvs5MITQGIENJLDzmOm3P
smZYurZYR+CJ8S678zpmzVm25i6Y2sYKarMDrApLTvWqrmRpKWvh2RIVGFaqbr2lQ7eqJ7WVUlwc
Bnu/9svP/OtSF+A7/vFHlbaJxZ8+6oaso8WDlo3ey58ajiVg99EArWMPt6x+yLCO33WzSLzmutaW
7ifVOt9NJmnsdjaDQaNtPVOCZWqkODm2iRcLw8iH0W5OSHFWrA71Blh4Kllt0AQOTCl33D95y+Kf
mSiAJ0wallCmkfHQ5uAh/H2TdFLUMZd6YFL90OR3kjT/xEu/0k1XVA8B3XgocBvue2t+lGd1DY1i
4pAe99rnUoy0ApS5zN2KeAqmAUkTkCKR13e4wIcDJP3pmbAN8yvuIJ141doSurG0RfOM5pgOQGpN
e3BDg6/opXgxoY+lUakGfI2NLxQ9kv66oyN+y5rPbO7bk2QpQFRkZfmuFEt4aKQC080Nu1YU1Xhv
hS24DE+tZ4wz6RRt1h3IKjDO5lKaHmly5aOhjdaPKlqfW9IYr9hlS+xNZXkVjJyxqMQmp8d5c7jF
HN0iUHgIoMt866BgRmDDn/fs0/pdvdTdqVrL8tzKDVTwaFRe8N1HR01aZ2Q12YMxrh2Jp7cJ3CLG
BT+DM/WoKAKUmUSIds2sFeVWVCDLGZfpZBh0zmRmA3G33u7mtDuPuYWpRUOkA2fKGsQ3pKgJrSPI
US71FA2NEjySp+aWeC9B1iqpDkZMZDNc6GI2Uw6KMV5F9MlOZKHVmPSqXuympSthZvWLuQgclfWx
vzQGwK9MHPZN1kh+OxeV90/urz8vP9LW8NTJXIYLD/1H/1Ovttbj21xpxEJ05vh/2DuT3ciRNsu+
S6+LBc7Dojc+a3BJrlmxIaSQgjPNjMbByKfvw6xGIzsLXT/Q68pVJgIZcjlJ4zfce+7EytuQHhMI
TRwKe6kOxYxrn+Ye6bZVFjOizKo7z2H01luuxf6sGpFRGzAHeBEJY9yFXsa6PRHFaVyffjcCeDMj
gbv9F5/6HxNmoqXckM1kAIJyJZ+siru/PxQkHnlRJBjCN9Kyd6WEQZhMzJ5cG2sDOvaXCDDhj0PU
/RGXtIfvdNa7pC7Sj//6g/zzQFk/h0+UW0Bi28ou+sfZaTxL5HADWQaYUT0nBde3jFSxy4fZObid
Cp996fT/6pr955/KyyKKyKh2IJa67vrt/C3/x3bCzLUGnB7N7OI8y8dJvftRl/0eKiBsm5AsoAkH
BMVaVYkEVTZGdYkwfUg/RoWVp88T/0MNWt9aCcMo6TnxTajMjs0lDd5//Q2BdvvHoesAwVlfbyEu
zARN4z8OsA6eW8s+FPESO8xtMET3fPivfJbMh8ElpcckR0LUKegaQONZIY/hzZi7mQB8TTMGYcBh
dOV+Sp+NbFDU3V3lgk8PO5fY5aB2dpOfdl+tZ50wUBbX49jj2wjaN29WqBgchZy31elTGLrIPlRj
H7GlvZDmzcBzidP5OHaDt4Nzlzx1ac4UccrIuWTigDa6j4a72OY/trgLXHAtln9MyFg2aNFJJGOY
Z0ChbRY1Dm9YaTGl+IzEAgdGRDekNvHAKXkji73kvwBgzNcihJgIh63b6yRLD1VWdcsWGiIak0mF
T3pmAGcRfXKs8CSjEgESl9gtb2aV+x8EhQfwLmr+8qV0wncjLFZbSpTM++Zqum0tNqzbKGSaPbnd
QxAofemtdvz2M7IIOM6qO1uSHUIfPS7XTT5A8iylG+1wXiImNMo754EL066cjtL15HuYspzP0iy4
C/RQPFil515naUvLSPF3ZcoaH6pAQmPEirSomhxld7dcd9Dijw27ZGxNI6K00M4YyqaTQMYlo0Cc
WIz4X1qFzr7HRRezyWFvHZTeKA6DJ4sjYSzTpkOasJ19S2M5jOd9XFRFumtbeg0nE3JHgPg2tpfy
qsmK4W4upnAXF6m5Jer6Kg6L/tCkwbtrp96Np/JXgiKsjYsVgOkcVvCZSlE1gE7sqQXwbgXiFpt6
fwSbmCDkishjC9U6/YNHuhoepGCWNHCdAxGf+7h7WfDQnDUYjPt4ZPMwVm19jsYWa4cjgyNTsgdb
W79yGIuPMz6iVdKNkFWOzExyhUsJ2l7HLe8eQfLLnS7T96zyxGWa0FYS0A7EllroBZ+I87qSx64E
SUA3dlZded5fWzucmXlczc9YHqxthr37sZ9NdYODlNSsMnxr6aqJVPWnhy6U88OYWMW11cb4XxvK
2VrERwgUE1sYQB47CICAXfEpOJt8jFvuMIKgoLlPLOxM/4trOD2Be/+V0icTf2Xch3GEsRoQgnXN
ay56VxVM+hLT9iEMWRI3GSHu3oAvwZoJyxCDgTdrPAAbZVu714vCq9wQcrQNS+bTWM9/BNQZfFJN
VBxMxWhUjs5z2mIsKbJFnQeb6vTQucK69DwwFygt1VcrsrMTA4Ls/E78phbDeU2qBndQHMbXHmyk
Rx9C0XaJu+G1Ve5TKTP/unG1rTa1R9vsAtHdL4UoGfxJWvVmgJ1YcwHuWiv3Px0O/TcLQsNJcPa8
xPUi76V2xTular5fyLy61V5WURnj1S6PDAZQjuHAbPewVXKkG1jgM9ytDiusKsnTdwsABH7osvjp
og7yVJ837bnQFmoH4U9XdcZ0kXtMfTFU+x2pFmFX5+K0jsjVqvMkPDpwo9AUZP1NURfLvXa74CYK
gDLG0fLmFeEfwRPPHEEfeTUmh8x2m61TIkKsh2bbJJgS09oJj0MS+dDQwpNI2KvY0gCIqJMqeo2S
VRECyTehQFuK6TVyB+WhaGDWSHvuKEQt8GomcoZ+z7gr9uRPIizRU4UHph2X45ApplABGNRE9hiE
yxkXOqXAXZ6HNk9eNVl3kxrbp5xFOceC1MWxpnagvrZJG1oGMsVBeWxGpydGJZ4NgNeM8a8U7dkq
gkpuY4KySNky9XdBbvZWd0vzFrcZ0Pku9L8GIlyeciIpvHn296kmxT4Z/elchqo78UAjsUtksp+i
hCszIn0J2TgSeHY9mtZHZhqRGZy1AbOwwjddeoTIieGT9z8AIjXzjoDS2l07nGPlFpm9xROwPvtS
orl0sYCdCJ5r7ot6xWjJwEmT/Zh67rwvABybl4K96kHabdPvTDBgD+o92/meBsbp9yOOD/kfP6mc
yvCM7CHzN+n6GMwgMq4btY49h4GUPehr8+ReugLQxfeQMB4SfOK7UaReg6zaIwsuC+0FSL1PkALP
2l7rHmztEvACLsuxOMp2MA9TO2tkLwQYHEuzOABXZIzKYlWYBBy+UCcawieNYx6w7bocxNhdgr2U
WQe9ujO+d5jGQq0MGWqUG1EMNfdr3/Dt2lVxnAokL/jz41ve48krP7xWj3YF3+QrNW3mPfihcvHR
U4xUVMGOJNerS4mIxtQqByTbTf89SptswUY7d7IsutNfH5UoK5/9bV8cZ3dynqXdIHpta+euGbiN
SW1x7iAvT5vE4WVM89bFu7nnVZXylrl1mhaDklh/+8Kgvmr8an7sktmn5naFeBE4S9F5ZDMlkCdG
89AHfFtWH4Xjo7EaRLiLsJCoZo7/WcKmYcJqgDVAHwpS51DSULJurqbiqNP1L7LbujtpnO+3QaAx
unle/UGIOZ+DTBVMsXYnP5Kh6xWwrFg+ujKJ0KXUWU8Y4Vhyw4rcvxqKgV9EtwtXQ8sSNacL6nzi
3yVz4bLEX4eszzzUHR3RUFvTyvGZulOn3QD/jxOyt3QSErrbFuRKbWyi/6LASl6TTPDVmapcNrJz
9bcvouR1XuYcUThGOdZXBAR91qljvznJqGcy2YyRByn88QHXUfpnia3y7CciPgAPiohQSLhBc7Mj
QuWaqBU25YT1JA9tslh7qDCEi0X+JPZV2NeHpLDANY3z6olrL3a3+J81woWVbXA1WS18mUW38FUM
KzBrme7y1TW/0yPRK7WJ0mccZ53Z+2WAHLB3EBnQTcEWqucTwODqPkJ3eAFs5p+XZA2Fr5mf1r3X
XU+1U+ynJFk7Negn2LgzcYijNPpytALZ6Umkditf58bpZwKQ06L+1hFVh3KPVW4n5a03x1QqcmhO
jhOxJZuFOTdpbxPalw8VBPk1TjDsO6c4tEoOH0sPkqb3JGutSTi8QdKKwX/RKIeFp9fOx055J6Yq
PjdeRODjthVLzQo2T2feoF5x4ype0xEZJVdl7SNaCqXT8W07MO2BNjjpyTYrTEZb5scnRHDn11AC
Og9uhFOOaAH8ziWEl87/JPwlO/sVTzZ+s/kV8uIbNeZTlGfoK9xiaynZ3ejZdo710D/6XsS832O/
OOTdVyYY3EP6CQBzRdm9NBRSc9BYF2uaqdIJGjzOi3XJJxsVRk4vaYXBzHICPmINgGvbu4G5z/px
uBGiFPe6WcyJKUL8ywOg8tD0idjaU+Xdl1nc7n3AOXsnKJA1kAJ11nWV3oGi05c2V+ULU/g3KWz/
5JGFdOe1w6dFHNRrF0h8LlYuoRGWRQHGry9OSapfM6HCD5BTyVb7WffdFegPliXW3Ac9dqQlnCAD
drF/hHl3WGIkg+z0+wtIIxsxByla+9zxoiNAKJ+r730XbfCSuPN5wXPKGL7b/xsbWTGVuK43gY7v
aF7w7k4+4pI+fmkpO4vZvrfhFW5aQ8fmOd2XZsceD3gdKuetHTnTlS0fiZF6qqzyOc+R/1XFp5vb
L391Yv89CX+e5c///B+/xdD23fz4kzHu+b8n2vTP/+9J+J3ohp/s8z/9H/+b/ur8+xrGHif0wMig
w3X89h8abcTbaLAjG7BMwvyZFvf/zMAj59+RNHLyxiGgO0Z2f5uBr+Hd3moIdP8/vH3rMP1vA02S
/kJ8gmQAByE2QjyI65//bRJQlP0seyBYBzUri83uHIS/AkeEl262wwevs3AJOZOHxiCq5zVRkxb2
Pm58AFdUdCRJc+5F/6Ljdykn//GxiKhHbOYzz7bDANLtP8YzrsNUt/RAEBhgFtU+WFIX09tsF5e4
wR+/7dBxdcc0sPtgBykdbV+ZGB44t0g5ipjdLuEh9pb2T9ARyrmJppWzkQ4dnowq18F4nUlr4YVT
SvRggb8w4XHayf4cZJQ8qq6q7xiAThGOM7ust4M75vUpTssMrRJTjxAtSBu8jzoZ5bno+6jbKkmk
Bj8IzzU2KJDxT6FvfLLioHzZh7Fi0XDXsbc2VwwRQ+8AQiT7NGnrMFCEzZqjkh5tJsXE7cLIyQLU
YrVmObHxA2rhp6DngDol4NN/EgNJAIiAnvW1tP3mJVBhl+xiUlIvUVRTtFdB4QFdUtWA49yPxu9Y
N+7vBiYrvpaIFEUI8WH6khbSOQ1dxKQWy3TDVAf+7Iy2XLEYTKoOQUiiW2GRyTVMJ3uBerBzbKJB
duwhJhiXXYgoR44FdbcPo6I5RmGRAJxEuu2dlaUTdoN5PzxHNb/oIcP0fO3GXQ70TU3Jj+25aNyn
0Y8zRsCJTYnmuFTvCTkWy1a6Nkt06vm2OhihlAQvq7LbxU2GC4yS8QGgn6Tmtj513+yz2scTaiUP
Jo/H3SLgfaWefZLKu1EEi4iR7nCoBjSSnd7lq/aWxqc6zHN3tHKkWNaEhsvtOJ9ZY5ORUfKqVvBp
riJ2yFH4Oxm8+9hHx0MsFp9psKmuaF5Z72dbsa4quiSG85asq9ZfXUw/wZFwcLEbUL5X3K/MSuZ9
2aK4K0q/uLbZaN7M1VAe+qDGRE6fzGs9q9mgok4zjxX/HPGlYz0I5/GLEpMIENVC6Eh+RUBifjUx
MUAb37RcDdf2GkYoVfxVpAF74bLpPgKt7wtfWrdWJevXFr7CvSiWCHoqS1QSHL3gy83yKruKezc9
R4xrv/sGUOOOoEIkTv7YWQ9rGOODN87RlUe/QfhuyBZjSJEsMYipDlmjAGyNMt5GgwGfGLvPZFYU
e6dsPloZfnqTd11Tfj7Ug35rW+c2XVC1DKIuDqIbfZyKJvFuupHBRAWrwSBQ+hqTDEjEkNjECXbT
a+8QWKRKXtGAah46p7XAjfCaTbKQ5UGeSjjSjV+LX0WRi+uuzdkrjDZ4LDrGgSFUxy/6UxPj/Msf
LISToZ4hoBRpadIbH7+8woURjKzybTfD9hYp3vJZb0YohrFVY4/qNZbD2WTMhC1UQMj9bbwdh7AU
Q3CC3wsPRJhwQFk6x/63g3qD+GmZd+KsfJB+u67ry/bSKzv6k5kOc6UsnL9UakgquU3Ue+zNnX8E
OWiaW0d5EU6VpaFnHfLagaI9E71ibRMFxuN+jg31HK0BkgsVR6X4hohpNe8uSFc6B5FLtmjWZDEa
sJpSVcz/4yrqj2EAduwrZOcRf2UQB1H/9SlT93ifZpzMb1nPsO/kjp0MbqdgGawncnvj4BTPxTq5
d5xCopegtG5AqSbeDDogT0mFAlCWsqwFxkKqyMNI7ia6NdOQCmNJdhBU/BJC9Au0E394FXaFJGaJ
gAJ+ZgwpmXUwiFq+LWccMXeaIZTgvuYqc8IDNJgY7XBL24NtNBGrOGThzD4qhRp315vBMa8OCTDo
KR3hTHe8KLvulDKAgrI1uBCzLb/UNcDHJcIgk5MksRURhfBj55GbOBwkRzn4JyY/c3kJTeVOZy6R
0/O0QCn+CmryNtGRmqYZHymd4+gOCAlwVCirgCuKZHEB4vllm5pTX3CTbNuqKcSNbh1cUCufM2kx
TKu+udKJk7+rlk9zm8o2dq51R/j1XTkpSQVKslG6iTol7Je4tFhEZ8Ak2rtxWgr32ZoS9EVzNsHP
5sgK/De8A1GOe3qcMXEbk6EaZM5jtb8Yn3rlGvQ8e/FXG7AHvmdE0lhH5bs519Og8N55LOP1fbw0
sGI2cgCQfgznoUj2UPladUgXGN2rtngkzGVHE6wScmYyESzrvIu2YF8ySAbKYlZKT4FZMZ7SUx9W
fX5H3z7KH98D2nIeJijF12iMGusOHscMYDbmgcYzG5rOdfc8v175x0tjDfJvRNrZIwKNYe24adjc
ja6BwtUZQeJeVPmjvImh+rEOS1ITNS/WSLP5HjLRSe9nVwAW3TrRMsOlb+VETyHKHBjIRvowqM5J
CT7rXPE6y9C5DDpNkADxPma93zVJ+JyGBZG6621KxkJG74supzfJII+mSkpzquBvuCeBLtBHzE5m
2G1oi6REK+VAGPbrmEdBYN1qt+2YVqR0Msa0nuNl9NJ7K0+y/JvB2pjdYRZi9M+SnGZpCJ3XKLbP
tnezROSoiAbZDSO8JoXWZNKPTkzfTYOm0PdKBi3j3jgIY0E470ccNjH2pTEhT7XAsxtKF/I327FA
7zNeuLZKL2H25fgxdq4O0REz1UbdjXyrhU9bQWSnGqq7aAncR8Se2Zadw9ZOyyuIKpR4y3Cke9qp
KT8yFtuns/2QNP4fUEv72k/j+8SFfLnQBy4j0y88QD7as/Fe5OrZpNEpafQ70tl31sjLhQidx2WK
rCueKaSOqfSIuq1BBnAGXgPwubZL+2pa0vdIVeiu9NuMWjTu6y3UbOA+HkdUDUjILMtV6EOXz6f3
EWt53vdYZvUM+wboj5tU4qqqnEvUL8kNmVz9wde+vHGn5FhgNujix5KAtnkMmtOo3PRPJ6Lveuqp
YWFMY6ObjxnijvosG4E1iuyr4BAlmdqX5BE0tdsdFYpdJORt+JJrPk6ND+Ght9hXqGyxuaDcMWwl
qpOeFDukwJM3U5uofd3YrLznUd+kdnhVVmhpYdZW2rnYM67gRVxPrn3U6BGtMml5npiX1aTLMTnL
7tVCMKzt3bNbVgcim6Zf84iSLpsYV+bEDMPQsAAuq/Q6HYFf10kDwM3/llP0KxrUeYz+xLavbjye
5kPYIF7ttDoztuvvme+J/VJNWGdE4x207TLhLysULQPMgjI27hGuXLZZVQkooDPe2al6Qp5vrubS
eTeLlT6ksw/Ky8C1Um324kv/ZnaaGf9GUgD/ay+hlSOeI3NsQ+pZtdFt7OKjjqAPs3jqzLizCv0m
fGIOWFB/dw2WRp8AZWSPHvm+qZm3EbtaDDoDu297YI9tikOZNxitEjs7K+q3bef4H6ko5W0Af5Wt
U3BSoivfEn77AurFkngviI9Xn6T/3kOaGohiXibBUnnIUa1KlNqF96rLnJW4u3CrAFeE8VqfdFep
2yUdzYFI5PvRFPXZxd6Cj2CtvcrrwgBBCzqnx8joiAern57FmLXPVIIA3iHqu80XUODlVqX4knBJ
uW2Ki1+408F1h5s44pGxBDkAARKXTcEnua2HOL7RmT1vihxO9HZOPAyUYZBuUH77T7mr+D3q+vwX
eT8X+UvhNvLDQVF7LPRwNdfcZEtVJju0TDcSz9ZuLEEbhtmfPvcop0Zmw2CiMl6CU/i5RvPcDTGQ
R4kllpK5efFHY6F67DQogmreVHUP2lvF7U2P15XYRnS2JDLsYk6eDZspMgfROF4z0q++B1tASnN6
Niii7T+biEyxPh5mrBNFfjGNs9roomcQcXwbqnx0EGKAcEfta6n0AXb42xjpYNgS+BYdy2ZFjjdD
drChHT7SFk8bZViw+eC/a639mwFZzhb7woJZRV9lgmVbbF8Vxia3L/bgAyJx2Q8tZXfhigfdNSWu
XsTrq4Crg9AbHtLRzd+UWhOyiPlBKprKmfKOFyjKiWi6i7LQ+sgQpV8RV+Lt/alINoKBAVFqLYEI
/QQJQGfDTW5icbUEBnVmXiiGoCQ9apY223aRr6rC9dfy/V7A6lq7hnyLCS2u6u6XPKje/czJYWtI
2AmAju9n275FQDICPLaco9+a4okc7xxbbQno3fKmeyZvDRejnI+kAcCIdRVqbjd1X3Er509cQt6N
ZdxqiKMo0DN7IDS4RLhrL+5dKg1bglg8+XbnNsB7Tf+2OJpJkgxdmDT9mB9zFrA/hdC0L0VFryLm
7iYC2kcoBaITkHOAENZrIxBan1XVphc/5tx1pLuPivwDGCS4Gbduv9Op/0om4jV0mKlvWYfqnsgE
tNJFWh3cEI9SkPbYljW+1z6eyuc0zylqw8Y+2DH89dag6TF6yN5cEb36OtQDbsP0vXL7+rFvIMGH
RYFjR9YReSZqXm2XNRub/nFuW1TJLDzq8ifn/sIQ61MqHlngjIO5y6bcI/w0W4Dn0pe1SB3itu7t
CM0W20fcsykmQqUBYFF0Nku8WrF0c+WMnf3B8aJOslDA/KXS7I1UIMaTjymn4xTEPEGQB8eGfl8M
Z94S1ftiilKwsKODuWccxkNqhrcpAD1KQAK0mmQg+AX0f0xdh0AqbC5NKrin9VRfiE6mDEqim3J2
0itux47lQN5yjiph7uB+LQWnoqthlwb7RtTxpiNuYRg1c4+o9w+jHvFdxUmM0MeG2pD3WQkmDlDE
IIt3z2KM39idxX6H73EqIx9MPabmnrTVr4T0qVtDfsPWEQLa5OxEaBeTdjjPur7TbnGbjyu/TPnd
yE5UsOGPsHcneQjPhTk4XT/NWbr6V3KCjGkVogURuA+6kSzdALOTWR6KPrs189KtKYbzOTf9rdvm
lL6SHVLLoJ1MBf5o7LdW0voRJghv6jeEBaE3DsspOs61Gz6x8M42xDB467LDO4Cu785VluCGXNrS
x6KFZLos7fKjDNxP30qDazuM1JdpNc+91t8kL24p/CHhZanchA7al00TxMuVtGXyDAmVYyoRbQBq
kHJ+eEaPGgy7GN1Bd9OmQ7QnekDhKnBybhVqoYEwipChQZit85GaJR1bjfHYsi/eT8Ff4xjzwbeB
kQ763SZJPkUTQ+ierbXY5rpU2XnJSNKrW8ZVJRCSLuGU6UyXbwwGlBFv5VZWBab+8MsR1kxGbhxQ
k/MIk/qb8zdCCGwQ+kDU0dAyk2tI2n+8YTgHnl/cGj95YOf37gk+NT3Dk8wZ9WTDQ66mEyM2Nk2O
BDoXRUjlMXmhe7gd/eyGuN2Pzq+e0L78JlbyOTBTf1wWzsNOZ6eGgYAfmx5zWUhtLwQ9fzkc/KCn
EG4JA6pZdSUGeHeDL2HydjiEmNHb99HA2w4Qq9jUbobDJYkwFAAVioeHhWDDKmv+kJh9O8/VIeKQ
0a61Hz0NhDN8JgHyJ8uSY993QHdoBrexm4OjWqnbHtWMN09XeeaefIP7zXPwma7b9xSKuZtcp1Xz
EDBwWTmk0ZD9IaeIC5Jd+tC6c0EFmAImBKyowhkvhBfdD7X4XWQRmx/hX+GjJ1jjp7aG52yWn8Hw
NIzJY6fiM6s7Vvh9Hm9oeq/NYM5Vp566GYxwTH2000EJtCfnnuHlpRoiOFa9CW+Twfozovpc9jmJ
wO0lL0HiH11KI/4wlJFhL1eMmig3FWIsKMnNLJx5vFfa406i2g2Wzcw6e94K7EdAFQJl2VvXCXDA
kFqT/CSLTnk1tloiQ/Hr9J6QJc5qSNeMeYnVkkgrtVvesOvV3Zs9xuqVUSv5682ku4u9qNkcgiQQ
4bueXSabwSI8C1dDX3B9lopRCFtvEB22QkWFXCJ8tql7MdOij54xpIxOuZ0koX8UqxH5ETIl3R4e
awq+AMatwV/EghZ3QxuHH33SV96O5MiWseeYV180ZnptaJF+7GusPsA6cpxBKuXAM5bGBLPIKgOm
IargPS7Y8x9G5VdMKjx6lPtwtKfr2BHIANKi6eQ1U1Aby9ngjNsgGvW5zvvmohekyQd6EMPqbp7A
N0yFie+Mx023cURgq9uwVzUy31bmrJlb172LdUlUciy6Lrha9am/EjGXDFRB56+96ghRtsrGqT1N
WRHx9usaTapsnj4lRnLKFrhoj3IhYgkqHDKnWzCM/R3jtvZdZsiq6PdU+UGwBGWPTp2qOpdZUTQv
2CzLt3EOLHkG1Rz8yehQkaX3GR1KUfsRYfEJ0SKgvriEvGQzK8VnVRWXnjyY5WYJ0H7RU3HAU743
yyU2PlMrra2ivYZY7Xwwf0ybP3GRs25uIIbgSJ3w0NO6txU3Z6vnQ5sT4nJS8YT1z0WQ5yNWitJm
J8if+vS4sDBzEeIAuzYZiYjuFM81j9RU/YxY/OdtNtA5b1om/i82jATW9JYL1ddJu+yeyUH27Xgz
FWkoLIqqyUb1RKCcxAeYOqq/IZEN8NZSVaNPClgFpIQTuIBKEAjat5QmCgRz3bRbB+es3gQmqXGT
WlH0kvjdamIhfYTM7W6yUMMRFXLXVn7/mQy9bR/r0ndIqcpZuW4GrQoOzrgmVEWwON1F8ZA3G4G8
BwR+lROPbRVAQsgHIOJx6b30NwN46E/Szgz3SxW9u+3oPzK+ITSF7cO8mfnaaVx7i3iX2UpdoHu6
G8FJSHGJy3Z5yRhEEOPVTAKQ/Gxh7S20ab5Uv+BRbCeEBwei7XoEfYyLX4rIcJaObg+139aM5c1G
F1lOCnw8DySBZWR235hlEG8p0Rv6GIPH+VK2iaNNAlV32pZZHvxCK7yUuNG9NZNNoLK5sNmQaE5R
akE1HFOoGI5tTcg+EzV+TC2/4x5H0fTLEOL52++nGQ6bN/HeHUafE5oYAyxDS7k8t8xcsPGOwMV6
kcZyV3kNE0p/ksF3xeGE93H2pucJZ7hzY9mI/LbSIx6Qt5OK0p8hA2PNNLbzl00yewFol0F0132f
Rz2x6EAD6CnZbsKKNVhOyVfCB7dKADW27qiElkNv9MY5l2EPR6r2wFi/IzYkw/NWtMxGd0OBMAFm
pE+ASRtBmpe0yo+DcJyLsvvkfokhL/9Z2M6GR5IP8q++SDPCOhrPfneKFUvQ6QqSSOkU8FYmuSzf
hck4faamD9CWxI0ab4My5KRF6FgCi5SiEPvG8jIS0bSzNAzFcuogxi5NTxXHzd+SqPHZ2D7Za8hc
jGTAVMIMrCa3ecjWYLEtIh/uODueCABgenbJAwUpMcZvZe1Kd6rPHqj6t6awvYLTACfttpkXOP1g
ZYhriKv2MWlamvxWBw8eOT8fWVuJrwhTFYRZwOGHWY4MRtY296+0K3iNtPKJxPSXmbcQhD3fHx0l
bDq+a64EbrhtWaR5id2k6PB45+zNwkLwhhCmvsReb0GWsT0FHR16C5rANh/fajKY0xW07/yqlkk9
y9QDXFmQktPvMA2xGHB9JDkbAl/q17Ee3O5W97P/YqNrfEfqs36KxBU/uDvsb+ku8A/14soXbbXJ
h+A6nKsq7PAjWuhoto6VZITsxITGc9mJmEZGVhTvjp3g/wxUnD2N0pI/kM5zAp6aGAl4XXnRg4aP
dcnN6PvbNnOYuYVlueCLnOC0Ap5w6zeOZ/rTwJHovXwncL+cVjHXDuJxxNXhDmwayGJltjaQ0/U0
NSiEXMcOv5M+mjEZCvpCtq/kdWsVk5jQkxHaHouQnmbXNLE2BKrkdseCKF0i9hmZt2B+dxU5RnLy
73NL++ooHSRK20hJTBBI9d5qI5ojP9ojqSnNAVkFUqYXORm9mzRBO/vYi/qfoFrChbjtXIGcqGbo
AqWviPWxB4BhG9QY+p2XThwcaUCq+zrtqz8LoJd2W0iDjz7GBgLWxytS1k5jWzPlSwZMnL5nD8Dn
MVBwQq1eUeZM5WYp7OpRhPncbudgDC5W4fI3damo31NyGV9KXu/UNnFh4eVuGHFtx8gdPwvL4VqV
WFsuVjLGP2PJ+ACdftcvO7ZHBFPWzkTxlwzR+BgGDGN2ufGDZ6MhmHuJYCLQzFNc0oSZODyIouco
dWKICruSyPKXpawz6BgVNtxqGPyZZmnQ7cHVzJ4Q308zv5uzzJwoKPz2o+9ODaCrSeWHKModVm9t
n2CfDcLgQ8YSHn2KNA73gxdWTw2bTfylmSpYHMawwuZpeW9yhveQCRPgm0EV1g9TKpDNirrO4s1k
gjE8W3PeRLwzaFu3KdtBeBuGRcZjHIW5c6s7d9L7ONR2z3k/iTuJHi7cxh6moWM9G3HfKRK99oah
xO90CeBlLJ5ewqvetRhzk30zjjgtCvzz0utynLd+g9Pc17L6JD9OSJibiXjpl2o+N+4aI2gipogb
j80cPMEU4siRVC7q0ymWiuCVDhnNXkMK+rDkUECytKsWZDwE79cpjPSfhBXYU+/42VNLSBx89ymL
/yRlU90j8R9vKvqQ4pCjT4s2oM2tT8TS9jtBYg0IAyxSD6VPg+Dqcqigzs4LGEM2cQDAyv9F2Zku
541jW/ZV+gHMGyQIThEd/eObJFmjLcmS9YchyRbnCSRAgk/fi1m3+6Zd1eW+kVEZ5bQtUfxI4OCc
vddu32jjR18ZrEekty4NVIKgHDKALmULTL9JiQ1bBzcvj0qL3rlrmnDNzrY3yJ5z1hDvfjl3K2kt
9TTBxPeLn6vV4sdsh2ncFTqhu4/QU77w4FAvlRjkvaOLwFEf/CYo36RpOjzhKeb6XSM4vuH1ioqH
Ukdxs9NED4w7Oyv2J0fGwU2Z+wa+5lzaG6IXqMDjNcOZoMnGAOUkXfc70wbkbQ6lTQkX0mJn7uu5
v/DTcv0e90HBBuFm7NKJnbf2rDuN/X6eVhpvTa4WBjJo2tgMfR3avelN8zrDYKcfq3XrH3QTCcbw
daDpIC0yrPZFmJYzGJfU3zTfLrtrqf1notv0Sv+lozWJyBXTNgjbjGE3juH2jsHqjPFoHpuPbPJx
k+suCz9TCgdfGGdZnHvY4gk5hD7PLRAkgQE56C0sAZ0MFzaYPXIg6y7sj8jNmuuJ+ID7ZiITbpc0
KPoPSY85i69vzE/o4yVl/BCv945Hl3ZXS1SFu05W4/c6ImaRO5AVrySoFS/4FeLs0jWbEWQOgvZq
AgMTXY6J6460YBZv8z5PtI6SNZuu3cL28UlzqBfHafQG5FcizX4k60LTf/V0sYH0usc5nykRmEj5
/dGTS+8jac7iC8fNY33OREiR6lpb4igrwgizXRQPORlsLmSZHdpqUHkMc826ZyeZH716WxT8II0F
5H5SQPZ+1MX3k8vkmG2Vcdqun3sL33lca7KTPbAOMUsGlA/ypim5RH9IYCDcBzGzNyitBtjoUoDV
IXbG0pWcrUdzrpQ+sY6uBxMpBYt/UnG67W6xT3eg5ZX1aKUUDcSziThVlbTBZYds2wUmlAYvWlLQ
nSH7Hm41SKCHQmE830l3SWjb55pZY1i45rF0HXMYeHOI6emA1OwKOu3XBMvhXYpmB8Tp3JYCpQOL
w+e4pwG1l8syRftxXYcfi1iWqzxrNIgHf9Hf5LKK/LAQ//GDdm5wh4h/ZTHI5+KWpSO5gSvXUTUk
Tf06xmvqfPYH39A+o+r6YrJmfNMeWhOIoyL97tQjdXsEcmLahbK1N6kJEhA3LgkuYloU+ZB0XdlM
MI1+xqBLf8j4A/lHay6vwzZq7wT2HrkftNreg3C+6+Vkb9lLx3gXrUVzH2wzRNxfjNM5aQw97Ds8
RSdN6PttWLSJe9CVogExgeloT2EdBcWxYaEJr6slIRglK8cpOHfrlDjqUA32hWmteiiRZqQXtJ62
lN7E1M8ZhzJShFi579qWzySxLce9TurlEl/Wtorkoaa3WIru1UZmGEn1GMr0UBB/dz+VcZWxbaA+
uKi83q2PRHhV+rRi8fewGYofnKJKZ69MEN5Jzrykbvghny6apDU4YMECoEUyQD1j3chbqD1Jv/yQ
zAEgrPVTWZ4ap16fQ2Wb6zkMIRRTPoLnRuhJGVjBa2uv6fTpr3y+zO8sxMD2GONXuIMehvAonoXh
AdJ5/l0IG6JDrwsyEMe0JxcuaNjKa28zXhVZvT4VDcSxsyLF/bcXul3JyxlGJztmiVmp4DgzPw5N
1scgkN2FSh4gGtERVi7X44R0BYSHVj/ySnPWW9G/j7zI1AZtNfUPjIERTM5NKsBLJ2trSeeYWgwz
njfDtsDEoc4US+S9gwHpucgFI93YZjWQClbPXRXzxANSdOpvLJkVbRq0YR8Ts+ArSwlgdpwZoV6k
2VaXYpbpna0Zudx4XUY7RpARyeQSpBpVTJ9OzjXAOJ8e5xz56Yl1mIkW2rEeSomtngIiXJYDK0b/
WTdtg7c0KIA6svLDWx9cNcw7Nx9DyqKkb/Jbgxnha5hOA9b0Gb8BIRVhc12QDJOS+dWUwY3rp4t7
7qp4AOae+/ioaRfBIZGDEOd5lTSXbPjqtbcZ2RrjPG0nPLfsw6Ny4y0bVksqlsIlBwf8Xgv+LULA
Z+9QpDnlvlu7DUMfcNjm+JpHP9om5b6GIs/eHTdMz0oilT+yPpi/zbj+AbO1MZjFZmSzP64pqrYL
NS3cu4Kw64ccsMwLMgj/uQj67CmbaRbs4ialtewjirkN43V6KoegmrbuVoDWOEzRzDVBji7Kpt1i
tiPF9NqqmbPUMIUzm2bf0jquyTBEAtD1Oj0SLdJSJNtois63+QxbeSOm+9DbtkszL4T+MNljsGTR
5dGaIrv8GfPXZHYzJzW4536HfrnwpjHjMLiu28gjVhCMFud1Uf5ybcpWjudDbopH7hqiXDIRb1Kp
8VD2ppz6I6JrdBZsn8VDXYzqLk4MmSz14nhHHo3yKU4paGmEYUxE7WYq95pQlxlK+zwRMyhoH8EC
Igr8HOmcBvjspu0zhrv4o6rRUu0yb8UYYtJ++u5UXMU+iyLIRfFKyXwWEEQboC4qKv+I3q56joIB
iLSuoeZ87rMag0cUF+UPpR3/WqFY+eG1q//MoAmB4OR2y8vUoqfZdTZXzxOWsa+NjXIUF27x6Iyz
cRD5TPQmS1/K712JlbkPJsJxKyKF+JA4Z97jDyg4LXn0jXdL3iowOUE2fGvzNL+jAdd+9wPPYXTF
ISs84Q6dP9I0B7fUgKKi3psHSDe8/KWkWDUAjpCT3aDhb+iYN/R3pQaCu1r6CgdVexTU1ve89zlz
8P0i2XmwoU1ydBa4LA+pmfI3KkxkA07MPQox9L/C1hu+14mlwxAofko91lxjWWHhjNvNBuQGU98i
AmsoxCpmCdVu66yNeOXpJGosUbC1iQfjp3OW8FnOCuMIG0/5mApc91eVu3IqGBg1fS4s/jesgzBk
YhKJYY4KSAr8W5P3PPtR6rO2RFtho4P8yfhsVtniJsWpB5lI1F3c8LBWSfWjTmXF5BLX8RURTRX9
5AEn8H7lqkOUns763WiVPoi4sy9hMi4YSGQQvinGFs1FMbM9NFUZQVpHAUuGXD4TtjdgIHWPtl/4
DL0pGi6aac6d68TJ6m/9rKvbogodQsSNoNsxTB6xVE5Z0wAleNdOzL6Wgnwbh8nYslGp9wJ3dURp
N+v3IXXrlZdeA99159oFclqmlBO2XBEM6CVdHnU62eagoyD6GN11Ybup1xlZ1cwBogzr7tsatLl/
1Iunn1QRsy76CJuwCzbBROiEX2TvxhHebb6GYcZeWPElhEVkT2xCFTHysAFtI8bg0GwFKcqQkoay
vK3iQEUnkGqcXTsSTzE4UWt/cTy9HYucntLQk7TI92KifD2SoRwqPoJmvpsYJRUUAjT0znFH1dcj
0rduPzRVMl4WVjE1XBbrXuW6MObooigdCV4ywXuJ7+jJjyfYgZSR5Y8CndrjlDocjhdpEzIOXIw7
EIEFU+x5TfAQ0O2qt9Z2bQ70urcHVbdEpTp9OJKjGM5JuWsZJpm9UjqhAyqKErg1mqcZB0kJeZNO
+vTBxrS8W1xQBY3pCesuEwvmaIlasHsU8/LAEZXufpEs+VVfN8ttR+xbBPvTKyBruwUVGFZqRfMt
pyLe5U4Uv5h1ASeYTRmz0FUH7ncvWDpSZFCRROv1gGie171CyLY3uncTeE9peKXm7foGKvtbOcfk
MBjrk8Q4uk19GhgZm0sdTTVyNqnzEYVMHdy0Xm1/NOTWnuXTUr3KwmmeRlJ2ElqXHb0ssTCFP3l2
UdhWu9l7D2kfI1ZwVkfvWf3qtymw4KdUJssvDrG1DQSkguFTFxcRfQyc5LTD43W+0NEwQDgM8vLZ
n/ErQ5ty0Kv1kRiI6iUMEQf62gcdeHA7/jX3h8ZEt4qoXKwlu2xlITukI6XLjYuM7zrDK8JHssrA
HFF6VvmRyg0pDPptnNh0Q5bnrMauduE3i+g+rzWIiUPO45JzVAt0sks5l9k9p1nuhS4Ng7TAmSNi
zJApvWCpIapqLJkW7csERcje6yt56zo1lEUE1zo5551anz0Zuu4u5yDwNetJWS5XOTyr1aBrmWS1
9jCqgyo5qa5krZIkDt9j7pE8keSoM5mdjXdDbwOd04Bu71sZmCzfxyQCPnmKIVudVhzJIvqoACBj
5Bo1IqL2uJayKTZyFZodoqzL+tIdKxTWKbHdYE6Ns8zcV0hA+3yefOfMlj06jcByqtu5IqdoKmjN
vBUCdPXnutEkJrqKd42zd+MBUmO6iW60wnEzQGSz50iICWIHpV2StFOvbEvpzNvL2utAMCh9IW5V
HkKMMXZpvlMS9y8FouYWAUPpzV8m7jRGnxiZxR4zQbGFgbU4tqqxlz/TLAzkVSFV+OJrJK07mqXJ
x1BSOLKbMuB/dKR1e7oKS/m4yl5/yYxltMuprsKFjv/toxp64YGBaf1XCYwi39cjmlvEiW0ITkM6
PPa5MzxVw1S/lSkt+oOGuiP3hcExiHyQzhamw967nnsOXOcrk4+KDz2N0HoaJyQrgwG2t4/cTrwJ
3W2CRMIZMkhHZaIPVSI3fOzEyrHJBtbN2e6O0Tc1afdnH0pDpCxtgttgNvOD0/jWXOWc9ckgUw2p
FWjWQ/RxZYWij8rCniqNeZ89K/GxbtnxUkLUWU+W1jfNTbcLxNETUZfurW9zjyY9/d69JkAQ4GA4
0qzq2SgTbg9EDuy67M6nZcIltUeLa/Xnolz1dVnbpvla8uXv0J+sDnL5ZaDQh7CzHgKUA/VZSvgU
McRS8+D0aVzTeXPipSKeVUapPmhlQkh/jPxqsmfWBtuU6u3Xas78RwLvUPM3aHPp0uZdnZ3QdoCu
ROF+UaHcyhmaF4xzWENoG0gnpgxdOzhked2V8M1WxfTen3WTHwvDnO84bOc8Zvk+RASec07qneso
IrSyanLBvPU8xeTMxU/kzAoJ1LNhZopzx/86sFp1ew9TxBayBdRlr9phgH5rI5QLbqHmR4ZlwzsE
IXoNZT9tMtYhKZ0dSB3v29aqeGUwWegTesa8P0hZUBgm0UR3XLE3BmdrWkrSDRBa0DczqmEIruoF
3VNunNdehGx/jKRZ4cssjD6XfleJm8F1ovZ8zF390s6WfoTCkjDvmCmBCXbg5d2FnXDcV9qVwRNO
VnTxRhjLSMGPoCOVdAlmuIoEIl4FEYoO0qVZpqEslmSqDjhG8s3fiJPCR++T3yV2zb8pCv8RKK6K
3ujkuBLIcWio8grdTchoMzROUSWW5rzwvZCHxQj/jdYFZ5nOUw0n3cqO752rUbbw7rbUWZxGM8QO
2EMP8dZyIbLWRc9rtlHLoQkCWKljRM7jfskMNt8GFikZMXalX1yVHJ4PxQgrdO+LYPjIlCPl9ZIt
MfHKFns0KhKGW9gc8nxALOVXzcGdYAj4YwC7p2sCLNoGoI/8wpiOpEiCH5nmm4iblMl+ZffqffME
mMLb+n0+Oe42aTDvVFMZ5Md2WEhEXPwhQ4/kKZFfCgPhi+dZw/lLxyC9KZWn7iL89aARCjfJTzVz
MI5u3VqkSMCGLS1qjZBHlmXl87Ws5+eHwNjsw64N5yKvCgA1l5VkYqnMvPFo8dqScBjXXnbJqYCl
FCNE1lxYaZ13u0xwrh1P0EJMR3a8QxgFIJf8Jo3YS5N1M8swYKZW5QgFvHwJ0UfC0wij+y4KpttJ
J1vjZBHe904ty4c3BOVPQj7dF0Y0CVRjoZrL2kGkArRxIcYJE/M3Jq4ju4aLveloswx2cT91ITmR
/D3AuR6SiJ2zoL8BS+rInx6nX3uigOH90FOesWmlQwx3g//eHGnvFbxIc0HDiTkwXBS40cQktpHw
vtqGcI6jQsKHzb93SdVBjELKCDoonCRxkQlJQ6ayxHQgPydKZ5XzN1oxtGxiPx3EW8VsKLhMi0Q2
Oz7QxHsqEZ8255mXMtgbBZSXfUZsR/l1Goa0+dkgUIJ63mi0v87qExYhzRR9lGk14hpTieSZoy34
2SITRmxR1/KBeEFg61HbbyMKJGbQV4vAzY66M2l6iDkTOKheMPbsP5likXGuymCbMHNmx58YZgcI
MhyvPmFqYEa7rNMejSSxV+Svorxo4x6P+SdG24W76J6TXQYRKFZhDEoX8/e1oT3yxZiqdnafKEbC
mcYANv1mmN8yqtq30G9gi4Qqv/zkoNgRXr9tuLVqR8iRgvFLRqsMno2t7j5FZZw46Mcgp2HtbY+J
U7NMwMpAzl/AmX/mTFKsp6mPafN+qufRNWvUs1mCNOFoGEoOXRPh1u90S+hQoWHuObYPBsZ2HBiP
iFhPAFpoVdjfTPXgMeiu85Xjb65G//Bp1DjxHNYjenMTDWG3qoEPiwEpLOtOlnxpGLkTO1NJtR6c
TAMDSgPHZocu6BsGso0kO0K0oEosSuTXlGjamMzvERjoJyvGmq8PN7PJ5rU89yqBNqaZFdrFOrCj
c4B5lFx+ytNxqhAx2YNoeDVQo7ITUeDUNMF66AiPn1SKXyFQOoI7Bt0P+PQP8jDEFsaxtP3xk5lZ
2lNtqmNL83DCIME0kwrUkjaBRqc5zbNCUvupc2Hnc2pLD7gXkpcxLiNWeleWbxqb82veSqROAyv4
/hPdmYKTkqyORZRtxdTSoveGbIAmyKk1McRCrxx9q+ToEQV/5SZD9hqbQYcHofT4Uo9h9BwyuyEp
BOaSt/NbH/Z9OxNGSwbPUp/QFHMoHXP0kPu460fktXmR4b73kzcnobOJVLq5VX7Z4R9sRfOKlJ1J
OI1+DhSAVdrLnG8M+ZgR03ge0h/eSLGQkUnPyD/oktXfGwGj5SSQj16YBPgLD1DveX2M4RFBlmMp
xQZnAKhbJ5/dKuBgNsSBPhW6YCbiIPJoMKYP/sMnFKSjEzA/glBLku2ObIL6bh0L/Ux2dn7fowUo
dqmXOc9TvsrnWqr6jnFy9RgP0nx88pIopwAb7REqBwJYemaUD4DJInP4lKGaqKBawQERdrm2aUFj
1U1TaFLa9aHJOcO0qQ9kdQDN5rpc6TReBg6txn0VR2ivg23Cl4XdJgjmoFLuPg3IF3Ts90jh2xnt
X8Q0GWayr7ufn3y/c1cPjdLJHzBfcbgFggDPPyLpAK9YQcN+bIJ7TWOQnMy+7R66eVLtHwIn/oKP
/RdjMeTYRzMn9CPPA4iGDfo3oFxUWRaAbNlCZXy17Kt2ZDHNG2cWe61dsgZk40EJmoe+vjSINr5m
Aq/pZkhaIfxmBCI1fk3agYs69spUCjFJPbhZjuhxUzIXlTs8UzUFD07sJvfezOF4Z6Za3v/NBH73
jwv+H61u7lCRTSO5XL9iy/g5fKg0biQC1/fjEPjir9ZqAZChzUbKOIB+ybd82AohHTMyahqpSSCv
E9YcSWTID5NHaAa6MeHTEg1GKTIkou7HH65nw6T9cl+5HlChJKtEdPNF7P96PQHFe96LGJGqjjxA
/sPKPhS69Cp2AQQjqDqKshTMXz8dVKead8lBDnC0zXx3F1rVEdlUI4Xbg1Rk1JjlUfdKKd4zKS96
MmL+cLn/dPsCJMYSezwptzIU0W+3D/Ue5UuMvi1f19WcvLYz3/RkSpjEgy3eNOY8ZK9+yohAjyDY
2DZYZzcHcn6YUqH+dPt+pZxujyVRunESgDn1KOg2S/7fnfJ9N02imZkaQNgGm4aQUhBFIsf4Z4Ft
iAA8XlaLHQ1u946mmroDjEmghUll8oecmX9+suIIbqEQIc8VbrHkt0+SzoPu2YnIAwiReh7UALWS
fQsJEcoACUKUjHHoQTkUJoNTsFySkxOOMyOSDvjbPmwpZP9ERt1+/F+eLq6J5yp2fUlVF8rfwm+M
6JJ4njOIPiEyfUbYDVVV30TzF7ZV8VNHsrk3MXiBo1Jzn5+DqkIhQ80tr5l+oPytOQHHfwAdin/i
CMSRSAIiclzXd5nx/Pah5UO6+o5xIJFlnVl+ACQV9w4N7h+sG/rnPEUcm8l0mcmaHCcMaBmapXqv
OH1ulHgLFbC34MLzeLOHSOHu6nVEbtjU0UgBQZwJ91QGjFMS2HocGKeivrO0yyPUhB5Iozlfrb2l
Uim/2rSpr/xuAWhXrJW6SoWHO6WIPfXtD2/O9vH/9lHELuTkIHAjf5u//fqkNsXUCNll8uCBQ1mv
ElOtNGKbxXT7RjXN5mythmYfch6s9hkuX+yYY4TubKA5hpPcx7LPgvAjd5zu6Q/X9i8eE+gA8C4l
AIswkttb/zfehLs6SEEcn/6damqIYEojgQ57t/uSV27EKm6rMt25UV3SnmzlLDj5K9ceYFKUH07v
RA90eomr+MNl/dNiw6iJ7QadFmU3q872HP3tsnz6v008rPpQL+B8oXHlHutM7iwG4oW30kP0A0Y6
qb9Rw0pUvVR16AKRPI6UxVTk9h9X9N9irdz2P9v7Sf38OV2/9v9z+6vvUFwVWs7pf/36y/EfvyY1
7fA6vf7yi+NfwZFf9E8F2WQrKv9PEvj2J/9/f/M/4yf/xElJuK3/b04Ke2bXFq+/cFK2v/EPToog
sVKyVbL5QyTB48kCMv8cJzZWfkdIF+4yywuYkpjf+c8sy0D+ByKG2GNlZtS4IUz+LytcJv+BodmP
Y4BdMo75Q/8dVrj36+ofIb5jxxQuDQkaC/hjfnunXPwbqHBIGHFW5J5Hfy3d6YRWFHiGnsPc2VXR
qLAvMP+7S9OVVa4QwXImkC/Gf9gZwcL87fX+61J8lzsVSDfgwBb8hkM1cphxAYDx1rWyoC8iwseV
+mrjTPzhtfjTd/qNwhJ1A4N0JoP7ZmmCo+K0y6xRlWgehPuHlfpf3WBQ7wlgdzjCCZvsr29gHXmY
8RrP3WdJmJzRfJ73tIeQvxT4stCN6gOccQQewqL6X2fELPQBvv/teeTxs1nX/r1k+1c/79+v4bc7
u6KALkOXa8gjHKC+PyQc0LT5GmEX/MOt/bUY+8eHSFkThBhRYs/7K4TvbwsOfexmhs/nMoq1Gg+g
T3MWXoMjGKkkwBWyZpnHs3//420f13/tC//4nrQMA14HL3ZF/NuPFyAxk0HOj1fyKeY7BwPzUTjM
QsdudG6cCsZimhP4+O+/q/gXrw4vTUJAowgBHf2+tlrKtbbSMHgbYbqn2NP6CpvYWh5HM4fpqfNZ
VvdgaAT6kxiSjQRK6F4oq2LDCMNtwnN6ZEjwGhftDCTydt3cH6VzP06rc9dudNjbXlUIK8qGQ9tX
XyqmO//+h/hXTwZCq4hM3VjCa9r2j799XHVF9RnHpIlGshK05au0Oi+XnDb6uqTV87//ZtQo//xJ
SYkGGSY0dwxI06/fjgZjsrQxuTs52hTmJhoODSjgvP0i/2rwAFXrOapLTFb7GYrHFZN7QYJMj1aC
6iIlnDFzuhRA6zISOePlEykzjgwjKHpMbxFRtv50TivWbw+DYiYPYWNaHpjj08HjvnePZsFl8LhC
O0M9l+mm2JdYu9BDZdKYc3jsw4dgNkHbyIvbuzZviGcMvNa0wYGBiWXQDuhhF/Uci84hliiareVg
+oOLUrS4Ux0wv/MeL0m+cX1o4Dhttb603QLJsUH4GVyrWBOqFQGruFeBkdT7NK+h+rSIlcYqBdbm
4wA7uFCXaBuvTvzuYW4DyzF4CIDGeIi/ektszlSkg4FM7hF9Hv+b9AGT+qSPQsxOdcARVD1P7pDc
ob1JKeOU7B8DoF3RNWLE7ktQoU06s53uIoq+FTPJ1GfLHoi0uI3UOHznNgXZJm7SP2LPJ9uB2XCh
yHtJkdLjdQ1+zhCda+RFMCJoddXjeyhthMJJh8+0qZlmIZsJP/fBtL7jx1pJu/M6/zmo2vVGlXP2
0wNV+cV0KuJZG9LqpfLjLj6oFggdRhY7fZmqBS1d0/XBN0tKG3avLrT3pWo5sPVr595Tc225LWln
7gGzxF9XSMPIEmgqzOTXxpyJCc1Zz5lb1ji0maWhK3RjGtA2HifQGioasKwk0ZY3b0z0jio2Lc9W
hqgfE86ZAvm4U13JdMDLAPKUKfVq3cjcBtkoPjPbw0PSsFB9Zc/EIIv1WFBsdlEiVyJyMtechQ7K
1M85Nl75uYiNoC5eEYOWZxyAykdc9OgK40yOmlILGTOdq0g9jpSXPg3/RJLRIzn4XkjYhN0pMmNI
p5TWJmK9osTKjQd/yBOiiORYiJsZjy++Wm+kkyNVENLSbYblS+a6rYCUmTOE6lnMGJamPgFnzdLV
735eFctxVZC3dyh7GVAn1kwv/VxokgwcZ3X3k4ng/9pxJZq9lFGZkIsTTY8+O5ndg82hj7lOBtvj
SvUfoeOOxtd6SDPvapCQOuA7MNE3awl32STCucmaPA3OBWcTUBZhFs7XTGIVkQmiF/OZRK27nOKm
h4M0+CmPAhI0SHNM7KOkvQxQw5aP3RBxPoFYQaRbG4JyPbOkUtjrlF6Tc00zztqnJfYTcwT6BPq3
b2m8/UzHvFwucE3zzy6K5pDEexEt9ZvgJaPDPdfjDQ2lRn+jlwkBREyiym9dGir4kHhRLiUE1BEz
X6YRiwyO/wSlDQ/yyrwEZNsMcNqdeDrzvat7IrRpkSJQRdujphsegeTJJX8BbsZAC5ROdlCV2BrT
ZL1YFibhWwOYJzhMlxplXC7v6eLiZ9VRy0A66pV/Z2jIMYejy0NLkDE8hJchcfQ5yQ8wJY3nsoKw
aHaB9xQ4fn5HRNn8huBrNc+IZwsknrjc0+GlC2GRk36FuqV1rzHfDwiphUdP7TKlnR+ddyRxExsO
Lh77LxTUQWCjdVsvkuQ6Odoia3ZxzNUUTrShvYuUsZg5FFkRPtSYyQz22DViF0TqSfeAvWS+Frpq
mrNZ9jyEWtDJO8Cc0xwjvWV6GAizyc+b0kPQhkwGmzTdyMKnhbRUTzYgcGsHGSLu9s6kQUUbX2dn
uF9JmpJo/MX5aKexu0fgyCgMblj4rdKhecDWmFw5nsqv2YaY0S8V0whcdTiA4R4uJzJs8D5mPuZ8
F91fvpr+cez89F7mHCjpxRjQrKsXakRrTfua5luiMkAU2tSt/Trm/fi4iYivDCKqQzjH5lvqMOGK
s40jH1EnC/J1ZmfBkjksN2VZv3YyhWwykJFybOluHsZJEaE31qgFYEydsGLA5aMfeaBRG80MbZv6
YURH46J88dxLi9wTCkOFahW/4IzNqWSuAdg4djnqT8E5Vr7iBG0peWZM7eyYgH0xPYOf88aPr6ok
Sa9dNUXHLidfL8mbnUJH/3lp3Jd0TkJk7LN6jFHE7jiqzedQbM1rYEoGKFIZdlwk2jwFMYJRMiXH
E+qS/ESL7TyNhqdhzTsWnX6JX8dmjE9RVzfnGgDKRaXS+nuCSprYdQn8fmKJIuwjPiMsgPUj2qwo
vVzeofA+VVVanyvCzy3DZKaqHEmrODX9CaZdeY2Tvt+hXBiBuvY+0RZe+iJJ4ISjPnfJToOrffOS
+YLWe3peteI9xpbHfKnxXphuOvsJxdYuGsvqDJzWBtcoZ5fpOWbCZQ6f0nHtH3zWtz3VJNYcu/rH
xnRkDUX6o8yRijpJfjmOw/sSpfCdBqgGbXABLbg8c0T5RA/pDkUS9JGG/bja7lVV19MREg/5fcpq
ogZdhTGubs0FSj/3VAT5Z8TWDwIIFXRbZqGIngdSt8fovJS4+221qdyLwd8XjsEfQhWAVYfoi+e0
8NFJYC+1mN6EfwMnA5PkYBFuKjEjjFNGELVYDS8S+9d9KwzsqNidhuCg0gXJfpT1d7jOwtM0mPSC
mvXBDyLvZi4C9hYxtLdxSApgkZw3vQAuPnZv+SxuUF18FmpF/Vh6I4A9rCZdFoHj6xjm6fEK3ydC
7Shx9kG7LSBA42x5oNC96k2bf1ATxm/RugIPSVZCDMNk2buOXC/LNRxBnmlBwCiRsLz3oDQkhkac
BDM7LxsnqgyIYhZg01E21QXwKHsfzP6tLqOfrubvTK0V58GIyapzP/B0nijHptveIebPtPEZE/Nx
3zvNe0ou8kGu8bBTPmazOTPPSzA6F3LNv1TrQE0Jlo+uiCiYVfkx3etwrU/+GKlT06JTiJk4RONw
1OFC1OLmLJlHAZ9gYt42pBdFMAsEbrE5Fq390kmVnfKoeclGE99jTfxcxQw+HexkTR7hR0nj6w13
OEX9q0wMpxRnvCcz8GJK7H7M8mdMuA9WMz03g7rElSQO5Be+NiUbGA0HrEpDetPUpBQW/QBef8gv
N6Ay+Za8D5P3Pg5M9YcZ7EWEp+gsr6iH/bSOOY4s5R6dSQEIU/CHTSbTs6ws4S3argifO4tn0bX2
A3oUkS2tPYy6WVFPvPWNTxeJkeZhDIt916MuKyL7It0cHjCR5KuTTFc+Yw6AyB32fhY13M44wWoc
m4/xUhThcbKOOmuVbwhKDlFizpCIDfWIcoBZZslEGYptfj1MFIfPWQB+As9ObpH3DGi2lskCZh7S
Eq56pVjctLN+wfuT3Vt48k/5HArYc0EBFtE0WZPQ4SIRYmdm4f6MppwpaRnqzTPHozYgAQwZqqa4
VdsdeyW3vq3n4EABErYXXj6KGOEZ8MDnZMAxcUY65ZBc9Gs03ZTGphKTN9ErFcjydI+TzAcfMeaf
BVssR7k0JGpWKbFcMGMFtLigJduvqy55ckY8BjtiAnzQhYCQECDUY3EsfV99cBtrxp5TS7RpbqFJ
2RjlFRRkOe8q/BrFbs3kzJyLLu9LohdJgkBrA3PRky93M9LM4TY6bvpQulteZZ1H4ivMQ2w4DCXL
G3ciZhOahh+/EuXirfcpzSbBQx1A+pFeSHIDPyVqV4h0Q3wgPwILInEwlLYCVsKKWQeK7cGQ+vaN
s+1930Cr3MOJ5MLceagJPIFXabDO9vx/Iw1aeJRa+UePrxQMCrRpiLej009nWTfAzwuxm1x4PuGp
0P0taBEgQFMSTALfgDM+zUmk1GGxLXcpwmKZ7nDJo3ro4yy8KmofldEqjOI/I7PmSTf/m7rzSJIc
SbP0XXqPFEBBFFj0xmDczTn3DcRZgBMFB+7Up5iLzYfIqu50r6yMyd20SEmWlERFGgOgqv9773uy
kRzeOhwUcoof8ARxoRqikHeGO7J6uW0KZC1ywj5bz0FQvzRVk/BdTTlm3UDrqGCfiM5Ek/KsDTaA
iCUhTOHHSOyZLxK91MHuZFR74ktTRwjRUp+BkPFLPhT9NZWBw4tbWuqQdVALubYLZW5k5tmPbU2x
lp8V8AnTxihbdtOg8vxqYCa2EiRCWz+eO+Otj2Lv0UL/Xiz9Sz1Lm2rhvAao6dw3leawU+fCpGHV
zIYbS6ryI+1z4gMyhCKBGURNJ1JsjNGsue45j3TM8Tee11jFTiuN8hOfiPWiQ0O5M50lvl4C58Dr
39tVQArEq7u17ODlAxSZsopbsRg+sEbio5mLJmpWrdMbN1Ym2+swsPMY8GPf3WQDe4IVkx+t32F5
T1klB4fcUNSAY49Nd34Lcru8njQKb3xlY64OSqHe+0yfL1PTwsDIXVbhuaQq446gJb6T1onsYa0Q
pZI13s9MrEPCZAljfAeXczvPIewVWIAvThEsdkTCOe9QjaXDQhsA/eUDNUuyCK5HQfT7ujPR8lZW
KxsywxXuUHcme8PqIglzkK6Zil0jqux+ZNcuSTjnxYfWdRbcp7BWNz2oX1SduSBOCpUKlGyWFfoH
CECYvjAFB/JgInSszRDTDUpEaWLLOc/D1PqzPU2nGOPnsK7sUXvOepdMuTGTnffrjJkqjBjEEwpe
NBC2eZq5fMntxKnJBsuZbqIB97LfZq655WjLchENSUivoMjsG5MqNmqC2MLfZxOixMpoXGw5c1tF
BtXFZt7uI0cv1EYTdXXoOzxQ2wnf8sAhzjHIaE2hgRE8acft7LQJ7LFeeIDcIN2T6XVE8qCVHhxs
mVjRtWRfig/KHmoopvPQVGulXCInpZnjvvLq5eij1en86ZpNF+28MqCbj6mKduNGUBpWGC9JoAqK
9tKtXWHvc7QaO5v0+JjsoAt1TaiDtGs8MDHdL6plvtPxHlwTn/Hw+Y+NTvXuz7RHGwlGxH26SP9y
aHicB6zcnMd66pw8jNdD5biPQQzUypclKxQczEB0W3yaKYP8/571/8ls1fiXmZZn6u6CGLeZPi5D
3q8zLUwIDlF/PNNZMeo3+GupXmLqk3PrlMMG+S7Zt0wKqcuVDeFm3CDbrid9tfjszhuIIsb2r9/R
v4xgeUOQRYXtMc9Dsvym+cSe3YBZBrkszOm5x3XOfpyCWVLZ8Yb9l371t18O/ZFxrxAM6Qzj24Cb
OHjtdCNAQljbKbRTmjQg3cR7xzV/uLZn/mLYu3ydX4a9nsl4GTatJ9D7dWF9/botUeDY0O143c7Y
iF5VGdTuA71u5caKIm16EXhRMyKmWY6rtXX+/iSdkQu7YeYnlsR08PXVCz0vmR+iHEw8vFcu68dq
ah19pxW0Qv3N71Wic6KFc4XAcXLtbyIFHt6U5h9eaqypB1e5ma5NknRrg8zXXhVZuPnr1/uTUfDy
oYSORUU6WBi/fjRJBEi3l8m9kPVix4nGM254HsGaNv7iN/yXl6KUlqmhSVQB/4P3s9nzD1Nn0xxk
HUUZLxW6Dt5tdjOFzXEABJR99vNT/S298f+twvh/nyqJVvffT6pF9fyHmnnxmtP6cFViYg9fs6+y
JH/ld1lSc34zEKpJXPFTW4v2x6X8uy6pmbQ0YHlArrJNbjKdK+8fuqQlFjGTC8Tmbl+kePQCZl9t
9J//Yeq/caV6uBLIBFD6h5r5T0X2H09RxFykXrTcP3mqLvfR/9zlvILBu9N5iOE2oj9SX7SXP1wh
bJuymVpi6YcAaS6AiMXXfROorduH8ZEubHgD1YJbVUUan+udE93+4bv6k9f/Ju4sNwJ6rE7FLF4D
3sZ3HWuowhhB3mAabxgaqb+WfVgHnqsCZnnAS84wtZzYl1ttE1/Q+CI5mTB72cxuz/ayZHR6NtpO
9ZBPzjOFBGxF1GgOdyIkzLIDUmbTDl7ITTE6v1LDvimOy1tnGUJ943tDE0P+//rdKdYVRF9OjY5D
5GNPuQTwcXq0OD9MTDyfJiqm6BoiislnCshNHZCqjPRsGkUT/EJf+vq05r1gcDIZWLsGy9HyWPn6
XmCeNhkG+BECss2BPizIt+/BwjuuX5UpU4uUx3niG2HsDWBHdfZEf/1Dfms2/vlt8ITBs2bBM8TN
8O0xqqaJWFJkDkTixmHeeH3H/sqaulTfjvDr3tAJ4CMbVuLiec3ncks9Qh/say9v9d1Y5XF0LNlG
TFtBnRWNcxrFGZtsCJk6W3ETN2dCHwb1i2e/saxiX65/jAIetyUJUnv59rhv/3j9My9PHaOFZ6Hs
CBwNjicw2fnojSBesyVJqyB2R0c9sHo4INbkWQx8unIMCUDTZ3CTMs5rNi1CmgPuEUgSsUUVtw+/
+HL/5G1yuTmCX3dRgZzlz/9wm7oe1BWdgjqfOykdOda63a1OWe+26nQMWbpQreHX5HLEPpk1EV1U
UOySHcWRHDbwhatx08w1iAynUERNYmhn4vcF4N8+SX7aKr9+lRLVXdowR5bClcVl8cf3yGUu8PiJ
0vdKO6wvM2VWtU9/xzI0nAaHUE1FgXPeexbbowm3DHp1xjhWc4XcE2jhDIUN3T3OZdC9NaRGtww6
0+FM2SSWVAK/G9J+fVParXJ9x7R7jV4sCB7rWhsCsqVQLy3mRUneX6IlBPauZtEP7iluGu4l4x8b
PtFyKHG6HA/jL36gr5tTrn4Gj+xM6ePhEC/F9xpeOWeimDqCc32YVIlPXikEP6vrbJcHPQfbUAYK
L+wwWMlmmIT+GLm9eaoBUSLDlhytfAVzWv7ibSHOf7u+JU9WEyKeadk25ojvm2as5wOzNBrpKanM
5MEoB3XAfks81GMcVLxhW+JIT9FY0Z1leXsoyMIkm2QwmQK27pVX6DRkGv04HGSVjWgV2rZJ6vqh
07vhDmfxEzAQ85ABZUTJzekH9FuALJumrseT1xIRjYuRfkhRXMa4gbGribY4kpRoAT/WyQYlUr8r
++IDVvjCNsnus3B2Lqa6JsfPYAzWM6AnpjYDgCQ1bJAF/dKw2ttKwuurs+lHrxykjqp4GfWaLj+B
jHk2aDUdkHll6XtRR9majVZ+Vrs170TTdYrRYBT5XC7RR1prCztU8X65VKW7aXTSNistVva5N2V4
7wl/s1HruuM0jjez7tk73KzUmFZjdUsL8i3zbLzeXBF74rbzOTEHRZYDGPY2D1W1q0bHfdUU8bQk
NKPzII8NXOyB88Kj9NiYtbWWSPj7qaSA0sbufxwVw/A+lKAEiMMs+FA7xKdKO6f9qByk41Rqt3PC
MLFJ2uIAeC3cGa2eb/NY1ms1kUuUsP5uqlLce4FKLwWRi5URcxSelgqTOqeyJi5OU6jJpxrOwEsN
rJUCAT1B79KTdtaP9kDw4uhR2/M50vPwkVNBb4+wo8wm3TXZmF2RVxs3YMdyYLDtSyy8cat3xSfk
DiJ0niIEvwZvzAiTEqiZwHOdvOk1YQ2fREhvM4sJkh9LRORDcQa48qzOeazHwP2s6rlofaaVRCDb
iAKIxKEvsjln3yGsvDs4ci72UOqIPurFmW43DAmZOXH45HfYWJYwmYNL04PqFCG4Uy1+PbTtcAjn
OjiYZZ6XuwHX/wUBLRdirVMzPvTQj3uICGbjOmttqoqd6J3owZwY1YIrOINiNDDXGawjbasAQYY8
s3ZdHxUHkoXZfp4q8kqajeehUv17n4ZYiWl/rl9dw67fxGAKLtDBmrduLIpbu2XO0jJTgKDMzoZB
ZVlGr16BxkBAE3hFix3Bbar2EfSkQCWBx8cT3GDdccnDlT7nlQHKQ8fEHVeQu1LE+5mep1aXcCdh
dt+moyPrQ9SM8a5LLLTNPH4KNdu8dRmNbbR+Um88WNP9YAn1EkG2v1L9wsLVOWQZU9Kv+dIpYgWu
76c8YO9UgjGMpkmHGQlMOao8RVKvNJGKezsmhRrVEBkdZ0FveIh/h5yaiNOUqvk8ZIKGV0RPfRHF
55kNs9OLLG+/dJye0ccLEW7UrZ0aurdKn7t7Q3DFUmYkxuMQk4XvXZQG3O7ZMQuGKxT957az+u2o
u/WBSShdAZwf7c0sjOG5hIxy7ZFSQmFOjWsX28QNeoB2EP1QYHRm7lTnEvj5ENV3IzOMZp3TELJn
U3PF/4ofqCdJ9qnsbVjwvSYPSKPhXSbl+Eb+NXlqaVwWfkHgeJXLqryYCAIRvGn5xwhRgsHxVH8Y
JWAfpjhJ8dymU7+fNAQivqRpH5ASIFeZBUyszaLO7tN5vDazJL8cNWd6WwBTvpraN9zAn55ScCAq
U4vOzFrPbnPAbBedSPofY6x09r4kV06aBck4SLRo37gz5VWzyc9npoM7rFHaCj9gnbvPm/mjjgmT
WFpb3hB7GMBCmu6RNvQRb9DyJdAfHr3nyTAfZA72IsUM6cFLM/LNmDBVC+0Aw7FVW7RdGFEICIfp
uyE0eOxzT8fEplFt8SBS17xMbYpLbZmPuJQbZ2/oUXoUAXXZ1AVdYw1IjkwKxx1astyCD6HPbHT0
TTWQYu2KunkIiio4oY6KA0jBCWtH316prEkvm5ZXI2ZBsWFPtQncnAjpDUqwROjdhQ32H3Zgw2Oc
Fu1FWuc95EHwT/Y2ICtEbDiN1aWLDWNFaqOtVwQnw0/y+VBYKp3nPiCPC6fhIDE4rbcBTrXnv73t
OGef+Az789wtik2cO/UVCfmcFg3XBVJP6TnGtAc8D8XaLtuA+MUIoMPkbzJUZlCXKmwoXUDtuE8J
nInDc7INDlb9dViL9Nzuo+jGGAS1HWVAgzEsYIZ0yFPxAUuQ/qA4mJ2CUnNOTO/BYgUR4R1eWuwy
vD+b2o7l3ihH7b2WAPi9UhyI97hHdvxg1R1C6KzqPNHIDg31Gmhggn7POaCm+2aTIolvoRmIu4oi
JlLYnfWhNaZ3cqOc9gCr7fpLmre2i5SbAOe7b/LC2Nm97txVhK+37Vh1hzktxYv08m0D7ZSvpZ2N
TxtsxUqCVL8KAAHt2ISOzwT95gtEie4itkPcSWHcHJwKYX6lqlQH9F2NZ2Y8T5dtPal936rFbGKI
FU8A8yxGWsFLVj32s+cd4Z9iChskdoAqoN+DtDTyDs3sNFJz6pq5TnZ4noqjVZj9HsO6RjAzI+UV
C7HE0AdUvyHbWsuzBc2Rzhiy/XfENaB61MSsdwPZ0W3uWuUtd3Z2NuNta/y6BozlsgNfWYFJ1YM2
W5uptLUHqA/6RVym8nk0c7lHF6De1QwCj7bikSEx0fp5oxDA7vSgrB9UqJtPGjE1AOJw0D4NDqZX
TjEjqzZ5R2naklH3uZtfRW/d5mA0kUiC3Shb7zZIx/ql6zNwo4wHfwxzmX6GXhVdx0s9gtNqzt5t
kBwJzhK5waTVC58p73hwHIgeMWb81pkj6m6oKjBhMkH98MgQ11F63i6/mbBCbUJvYa1K4yreJw4x
0DThFjEnXd1Cn204WVjsLgh9muD2Z2L3/UgAyezj8FqImgh1bqfxB65EcSZEw7S/KjT7vdJjtC+z
b61NC0jiYegrilorNvggC3PyApU32U/4LMjYTXl625s2Rocyxqbb5O5HJGyILtgqeQJYyByrsdCn
K5tUH0ftfCkGwphxCY6Dz94WESNpbqxs7Xnc9dtunKITlK3ypsOdauCnmQhu2OT4x3yqxRb1Uj6L
cIjlSgf2LVds/9x7CwMLFdymBxqNixX+jV0n7ZaGg3E8Igok7oONi3RrZJ3Hisl4kbt9YJwJ5bWq
cwu+Hy4QRuVMo8MVXVTKu+7B2FAOOLcO0RUi1yznJHorZ494OV1xdaThyYsp69omynG89aBPvb0V
GIRyP4S0s++a1rs3oi7/EGZb7XsOez9C5bBZ7Ya8PR+7ObzKZ4MqabiNqO4YATueO16HA0A6KDKg
Gc4juWAuIsP7KPTWJdpjAmbQQqmeWXnhsjAH3utxQs46GWNsJJ2+FDrqTcu6gXrl7AItrljFiP+d
Es+gOb1OALqmLfubNStP+ZyrkFoqSLTBvVO7TUc3x0wjUQG8cVjTnwwARGqOEqD5+uyjHUz3PoPM
djEONf/iblGo+XeW2mvAsgV9EdNhSthfhnfpaAWv+uzKcTVRRbHD8EK8k/JD936I06HYMVeVz0Va
p40/ambb7gxv8mrQQZDxfR2szCvIc5yV2R07QufFwe2Br1C2OkayskkvNIhmhGM1iuNoyhWRu3VQ
YG4gUi97EhcRjwwkfdHrQaGZrKpY0L9T9hrV53aUQaDW+Oc0xMNwTIPCvTeUOcJGSD0bSHXXVdTM
d1DXXwrMtydu5UI76rrWtTu2B928Sya7FBsGPTkwfqB52RnZnzbxMalC8wC4pD/EbUpnV4kLDJRY
qHG9igLHMXt3WkV8Q7fpw7SoToQcwb4lPjP1XD5gOGmTtUaIK96AIKXgUSqXzXExQP/0g7L12JXr
mby2aHG9mAbc8o6X8GtlGTWWK+Cl08rGq3KudaP7DDBUGylCpYW6cArnppzHY+hEzpXSA3EEYKPR
G2zkKGvWzBeWwKDWFpFIowCGZrAehRcaYs3SkDsGBea15T1Wi1LvlvAENuVIfUwHivt15OF9UWZV
/8NjFmlxG2klbkZ4gtdxVINITfKcM2eHEafaUerdtT696ai4s4tzbmngNIF+UAAHVxays4ajw86b
X4zylzHsl/ERSTXJoUIy9VikGeubTKEQyZo+MJqVVBV+HCg6G+KvmHvoVKp2HoDxxZGhgU0qusR5
7ZPZxOk5kLtgiRbU08qsDdvLMpg1a2O4oBDoZ0ZOQZ0XmE/muO2eOzFmNEunQ36mA9aTXB39gJzM
5W+tIHy2wu91RWUe+X1tx6PFmzipdQS99Wj2KNhosa8s+4XU9uHE42f8xezj+3BKOox7MAs5BFxs
oi3fvO2qoKiA2DKe2zIJ3y0dSrjfB035SSVCCMW7G3ydBvJrTPts+FnQoSA6s9H6rZ0a5/ijkksj
iy2u2tgaL37x5r6GB5jpMSD3CEhYDM4I8n1/czoW8bZS7PqanPLuMDA4+NX67OE/zlXen2AKJ1RZ
jXq8aefELncyU33ja5bibPbX7+WrXriMF5GZSIAip6HfUej8dUAWVkJg2MDqZEwTmm5fn+XYSjah
Y7ZbSrjsX1ycX8Wf319uyck5JKBRgPRvP4uFL3aIYwAi4LJeW22sHlqnAdvdOt7rX3+wP30lz0PR
MpZw8M80wh+mk3lYakkZTnA58Dv68eTpR5VHg996dC38fKm/JTPdlTn/+Rpg+yl5/E+67d8qUV9C
cP9/pN7EIrr8e33ppstfi//zX/wknz+TeIeP//yPn3/lH7E37zeUPUzWKEisJMby5f8uLwn9N8HE
mOvftYSUTLj/R15y+SPuBfBX/GxovPyi/5CXLPM3x+B+9lCqHNRDlNdvctJfyUuEm788IaUgs8M8
lJwSl76OrembwJRlFOEmkQ7XjYBN9Sx6powjBvxZg7iqKUWxjHB1I7/O55i45IrgqASUrY0sXndu
QebkoiZcKd8wDrXwyhwrgGYTJnSVZDW2xk3pNrb3iocmRojJQkNdytkEdz7pNA7u2yQf4UF1YR1G
d2kWdNo59l3Lg7+XZ2V5Khwz0W9KcgX2VV+WhjyoQbS3bjfIsxS/9BUgwGY+xF1qPSIEatV6zCsb
c0c45JccsHBudex4FMeCAqjEGykMo8M3bhbAGQOZ1oMOb80Y9XudjWpwoVx9qnaWl1EZaoYekJ/K
nlgH+IqMxe8dFc8WxW+wKrO+HwFO8KvjA/WyYDOxk8fl0pk0pMzkwzHYYaEl0mAUULldzcXwAHw4
1LZhCPJ1XTTNEJ5nHGXPqfhgUpfGxOBr1QwnHbCgYKPfR92KjxC/tODAbyYH989qojrE8DXU/e1U
J467yRmnWlsrSeE3sNcGZ6Ob4eJ0JenWZ+eWKIcnEigV0LW4lvEmC+vYwEqtmQ1ozc76jKd2eqD4
ZB0GHhjGOm4sXjZ0rrOFrcw2QbK8tw7QCUW7MdhXK8XsG2g3OUI5FAeraV5Jw2QICyFQDi73U8T2
4nHCkC0VZSA2PtujIE/PfgbB4SzRGmWuseJk91S3Ydir3Ox8VFrLntwQ5tHAMQ1PBiqwF2M468E9
vOt2wX5EgcllxMrqfQkPmghvMA1puwZLbJ/pBOGBj9Rh7UsKoHGU5bALIK2MUGk5LetsD8NRrUSt
ZdHO1hD61+Ysmlv8zbAvaypudzactISmE7Pgu+EKPZ9JCDM/niMdEriXQOSzE1sHDY0axORIAGdD
mg2nzayqCG6w1Wo0unA43dcEUxg0CopHODcyWTNit3ysu1q1nCF596tQVPml2SDfMh7pU5LZ0iku
ylhb3urodkwko76+K1Qcf7gitlswHkn/OETU06zbypzuOlAr+KCYV4NzVqrV9tTt2uBU8UR/eF4U
3dfGLDHABNAFd8FIaTYV41P1QzUh9tc8qJPrgt1PuwpxIl6rwk6oP2Mjz6G9cTKdr7fPngeAP8Cu
kpIfQGCdO4PsDpKpYIf7gX2tnU5tRI3JyotN59qAQnrPgm/VyyQ02EX4btie00PzJKZ4Ivrthlq/
0TWVXGaocvBl2tz+kUcaBSxax5+tOCfQpFnJfjiF0jLv4iwpb0DgwNSwZCMOaeHhwycz1jxqLOTt
Sapu2veEi2h1gotwzi6K/TbU8ARnbd7V+gYe9kIXzx39ktha4G0TKGr9ioBU1R2FssZ0hdmv+agG
bfgszXrODkWbepT6VDA9V7OhT8HGwzCm3ijIbho/b2TwXEqanlZBP4cFDzitNnyi6+m7G+bWuGWc
XgFtiDV53459Ln3BYaBbJZh58w2UovTecLQpWLd5lz/SlN4jEGJie6+Lqbhyh8xIVpmtyHUREjbR
5boIBUbjTPfCyG+pIPCy6k62TKmwm7p6tqV4KPpBkAeXW0oc68mBVt8cOUaiDnDUCU5FWI7utrLh
GPuVwyBi00yB7m5bvK5QZxsT3c5NBn4jhsXuvSk0j1Ai9uhmaxt9frHcq942snuxpyQeD0BojMkV
3SQMXSi7Cq6DTMtrn5podaVaFT45VApzeLM8L9zzov3oTxxYg0MTmXjcbX6wdt2b3hRvlDDLaG1h
3HzN9cGUEBp4qq0Vt7DlV5GbZFs5UFPhg0elSc8MVXPNFhU+bx+UDrbYyDY83wJohGWxyrQjzZQV
Ppqimd9lELr3pejaz5n6l/NMCsSqxgvTlybpLdSz0oFUyBfOe3cGjVZDKtzS28Yz3I4cgVXV69kz
esnwtppuSQvZyW5gPJqtEgyy9Rp7cbIY/voYR7hXBPnWLF2AUmnkFQ/8ahS22WEZfLh9QoIqoxyW
YZbJo9SXvEtCXAVHqhjA+CofgbmvWlpNYBY3qX4T0pQ+btwcrJtfJVZ3YMcugI+Kqb+Z2T7WK4J6
DUVxdR8+ZjQ1XIK0IGAGOZERLJXlEJ71sZwvrWYAYu+aISygglKijywMh2MsGR4i/jbG6BvjBEoX
Llx7rWkOaQdWVAmCdzSfDacNTR9hpKFFZSDBS8WFZz122WTcaDrVVytBgAMDYl/J/WAUTCirxIZy
qgtaJLaR5lCON8D6in2ddrBXXVqoXY01kHx1i9y5KibJEjN3ymrQvTKwu2ZhTVdUKM65X2OQ6dZl
KJqHzorENTK5q21Zs/SYQUNs3LMwlenR7jvBqlb38yaOYlPbeHVK/WORN51OThOH/rYM6yla4xXs
+D9Sw/mER6XLN8wdtQuPLAbQtpziOj9X1TCtZe64NPgxF1m4GaQ9zLljimxrTffOvyPIFkujeA7p
Er5C5Y9NzBCV4P6KZuOYj2mkfHpjJCEo145vvbmlYdoum9rdUALAnENgIz4LgskxEVQ8jo3RlHG/
kXBK32aCPhdqFPAmrVJZnMQsfsV1lRTttUHGZTrmsKh3CQRv5U+jo+hvdSeH5TYQCTS6RCzyQUhw
2YAIvzSp2YouYtI3q0AyhYVjAm1pNaGXP9p0hPbsNRrzvkw9Y96ZUsxMWCBf4hMdxkU6mZrI2lgz
hlSYhbySj1WWeWJnTcW8L4sKWpbDTdOsgUnbd05MleCKDAk7wTGJvCvO+nG/YdsYW6dRIJJubA6r
3cauNZeiCzjGAIvnXrx12ljQZeAG5KfSMHxpie+qY2pjZWc1z1pI4m6j3RCgrYHlu5jX8e9OkC+N
NLGgt6q+u8b8WIfHWWFFOsBhooKvnt3lVpqMal2xGCQnY7IYV3Zxb+s+7YoTcWLUohsKz8wbxzPT
l0Eyd4IU3SQ7u+tyKuFzl7Y5KEhcraAFKRUIO9tc6PEgjym4LdOBgD0NfepM5VNM1LJxbdpz505z
mPlMoeNdG12GxwCLNZS+M+7Srnjoe3jhGzJxul6vbCcX84O+aL5vIwWC6XkpEKvvRvrxbNZ74RYf
Y09ab2PT9G0+d2Xeiuc/HF3+xO71dVTAacDCwcJ3b3NawcH63ccSJEJzqqSmCoY/PrfqFDdrKfP3
v36Vb86sny/jQn/SbQ5KFi/3zYri1VXRsNtL15VFoIGNQzbeGrLl8cieMaGT2hDVycGnnkCQZa+n
1ziLAhnXd3//tPpvj6JfcCz/20yROJH+8Jv8iyly0zD5/PwGa/n5d34/tRrObzYgMKAOuJms5dj6
z1OrYf6G63EheDBNE9jrOFD+0xTp/OYuhlmXkymuiC+nVvs30jAWp9+f5Bcusr9zakWS+Do2koBf
dI6deOoMnImCXeDXWQ2cd9k7AHH9qdLzB5OB55vpUqy1UtgouaJCzRr8CQqzSwLNo3AoM7hpfHu2
TBKlcTG8N2QX8cR4dbmPJtaODV3P4kK32O6sW9Kx701YRKzrctYuSJMhES/9LmLdVY0SO9eE47aa
8G0Q0WvxCedmSI4xWSRFYe6sikDZrsD+fR+6rVGS7SzbaDvkKuDJaFXBq6gSEut9TYEhSHEL22TP
Bqlcz/Rk05TK3CxBoCgJPTdQXUmkjLQzUbQYpJcd0DmeIza0ZVINASYeCIu8dep5nDVPeuV7iFTZ
0Szt+iwNTTyagxq8lzp1IToHdkKXV19mS+I6HUPQ95x5P2qjGQlMBo3xmuCSP0+Cdjgpmo5O0ijp
CWnpFBj9ZirycIXjnOUelIQmNxXVrNqZyZnF28muz+sVO7RGbMa6aJ+SMMRbyVCip1eUNY5+mDkZ
nwT88RuzGBtSwPjjuOunlHA2Z6p805C8ecpD23qWRmg/SKoRX1LlqcvAiXtOeqPD7g38c6RtK5wZ
lBGzVJpgQeMe+5Iooc97oA7Qb9DNyEq3pfvghc0Z1P+VqRHsK4wYqehn5QYDgqd8vKqt7CyoAEkD
94w8a8+7KJTjKys+4KUiG2itp1hseUi9uhA6dONUEt/u3flxJjy9F+XcXswJT8qQw6VNwlbkks1B
/obT795F9fVxXvkVkw+i2ZgIunPDbndOTptI1yE9esdIg+PcfCbVcKXCh8yJPy1OiUlIXVpXIJDF
VI+7l13bYrvkqBIHB6OnDXiwzF0QNU8qpV20YMcwTLvaIj4iFmo79k7TK3asR8S+ys0gjyVYMI78
42p0xDYHKYwRKtohWpxmF9uRwFmfyPzU6i5TBnmLBHVIAi/GrtqKO/zO5q2TzeV7ojcHc+QSdIdx
XEcyow2sNI27oJfZUhiw6Qdd3qZ2vPR+IpXQpc0YlGT+pD2B5kKmVd0Pkdbnjptc2fBWz4qfidWh
Ge6ayfWXXEwXdMco7OsLSeWOFYI76RVx0FMt4rVrdVdgp7exOa8BqTx6xqs+XUyW66fe2rAYP+mP
WKk3RjA9Zqm1yWt+U7nENReSOFxGfWW6HvtEBkkOdEGtA5cNJDHRSy7tF8fqr4O5hYGPUAh3r+Jg
qirmFfm4HpKLzLG3LuqhLsPLBk2Bh+Uamss2baGduc4ZGR/y8VAgteSMsQOQM22rEvuEVWbtNXDf
9WIPNbnbWLwXDhd7oK+3nXYfZe+iC86gZ4PafRJOQjmqepccLfT4LA6yLbes7417RjDvkcN+KIyw
abZkReOmf44W1CMTGhndDp5xBzu63OHkedM075Wr7qyHfk7zBTU6SuRrLb0eMHURZFV3UmW9ryOs
M4E36YOprmFQbwMHVL9yBnNlF09O2wLRRrqcYNWnI01R7EYOSKXrvph3WFdQnHq17vlkjk43BHu4
jr4NJxg+7W6iwsLqhLiOa3JsRHGUX4bpVWy5G1gRJ6pu98s17WZDsAtsSga4SqlPje30bIQ2ezPy
MoPqnyWTB3a2/flEAaU5p48MNXclEARfCm3XpN3Bnt3bfCbu2gxb4UFTmS/1OD562bwtgVJQZJiv
esruCfO+eRFwFYNsGlM3wLumopwdd/HkbZV0jmlfO9s54C5unjiYv0DS3ssiT26LQe0wGa+t3Lyu
ZHxJptuO9VOYuju6Ve/GUl5wJLRsvCSchvxK1bcy6W+ENhwst6UC4kqDIEIH1s2wbExVeiza174v
ANM0XX2bUZvRaz+YJt9PZn0jhqM34LKqGSFUbJbgedMNUoh2N0JMxjUwjGfhfJILtETjuWwk8SVq
6AkOywkWBtQUbswBk6RC0Geo62h0P2P9zi4yAQyhPg2RK/20BP5D2xMRtVCu6dddXIbgEaQ+p0Ae
SEyuPORshO+KGGxFv0fBjJi6GXNLE+CPZrQPVJPt40EGZ0XhUXJrg+cmwb6XFcPenhHPDJnKp57y
3hoIIkeKRjQIFGG6KVOHs/iwGxMURxhGUFp3NgY71tm5vWSWdWqC9zrTT5hkfLcot22fb9IlU5aM
m7rLaSMRSLjdm4rtExXyV5wMCDrPW+oOyNZBW7XfZnGgBuxSjox+wtXcXOn/l73zWJIby7Ltr7wf
QBouLuTUHYDr0AyKCSxIBqG1xtf3AqteFcOZzbB6g7YePHJCyyTD4QCuOmfvtQnhGlUyCxAxSpJ8
6PiTjIMS2FT0iKDrDqa5QmuZI3B7mwacFDJKingbX/AvnDkufNWT6gdK0VM/p1RV9QX5mo4eN/bp
5THbTo1v5RSqC68PzadRz7SPwJdXnepZKTIq7dUtVSmmXxyDH/rG+GwvjcZo+0aQOuWE7uvS9P7Y
KuXXFCbw0UAjaHO4bQMbAeys+0CLScRuyk8cdcjxitU7coBNd17uHLyMHPLQMzG4SoL8yEliBYP0
vcciySwYv6CtedHwLmNDJAdZu2jdtK+ZzIXghNmZOvXa8Bw6CnXz0dmHlooiEei2Gn9qFIuHlJ7D
sRb3SsaPn59VtaOBPCG9voGew+IP0t1TOt9oYFs5+lohJ4iqNXBAL9l+lp9aqjGnZkH4MhqXyWp+
kGZzTsUCqqnW6ErHWxIyQa+wrKYcaOxb0XzU4UEyMX1YJu0UEoW02LNDYMedHVofpyQ9kDTj50G2
maavtohxNZTTqVYrDzbQVgmjXS3jI6IJEjwJMNNAPuIW9XudczD5AOS/FKPXJOpHLDjfckBWgzrv
m6a9AR0A0YDhU3aHdMY6sEjDl07/PTSxbRhGfEHmfyy78C6pDES8JFi65DU+mYBqN8RcysMY1yPl
BAomrXEOJRJXklIIZGD6QP3TKJeE72eqLqXGXS8G9Y7WNGla/SYW5Kd8LwMay4JNHYRniltoiLvp
JV+zPjAZ6/NjloR+Tde4Tr/IxIbAVXwmuZg4y/nBNuutJIcQAnS8rDEAw33cIhzH4Vykn42C8NdF
Ax0b0/FgN4hSgupPbJKxYhN/I773JtGsTPLpIBBRsLPNQ2IIYeEbxhYWI3peiTqn8I1ceCQk0+qY
7hRB1WRAYYV1vkOru+jls1mu2QSfl+pjlLQzupc4vyX6l3UKAZmp++FMMQF1XZZR/1qU8mbMiVnd
kj6j8djMox2hfdbzNtzHWn1INNWdB77oTKAw8ujaeBw1NfiIZZpaebJnZ0LdXWxAr24zU/EiqCph
8K3X29nNi8Gvwu+DprtIb9AnQnbgTL8usJOcfQ7/iJ9LMOpY9k2TV5TIiVldPnA2QtAZ6r7d3EMo
b+6hn5nuAHgXCgP5RnSb4E/ICwSe56F+RfYJTux2UE951ZEJWhAribs60f2s+mpPk2dGZ2t4mUpv
dnDarGHXCuwW3CnFawC8IM1v2yo6Gl15atUs/ITEPLyfR7m89h1NaVAqpcEJGfEjDYQyJL+YY0Ta
Fyai2FUglX2SsHmkUtzFEFaLWuueUYHWB1Ra2xV23/CTYVIQrlEIHNJWJx8pwbEpcou03o9Wt6X+
sI3qItqVifFitXRKHIKst8UE5mq0vreUW2dFfTIoxztLhYysjjoWZTzymtVRN6TkBnOn/RpTkZ00
+R2x4nhPuiGLLOsJrIg5DI669arb85e6OcqZnXdKvu1wSuzoMgtjH8+9cV9MuGmWE92QVyJuIU8p
7kSqMcmLLIEOBwVVY/wyMHCO7zXc55ZaezWehXUro6GxWaWlfaT5Y508EYXgZ0Z+iKavYzbts0Re
EuKOiRNAL2/shuYVqoxnxBhwgm8UsW477AshZqkk07dJDze4LE6hlfkm1U+Sqn0xPMCnIaCGa3U2
7IAJczKeTRYRoBX3mpO7Wi+2pVZcklxboTx7PUz9ZfghY44O2vzUtOZlCNWzzTx4g3R+R0nG7cfm
TiTlNskTTAoy8TKy6N1WKPezGb2IXtnUVMdJvxGptgr7OgrJ+AYcdEVkqD5K6naVZZzRp36ZAFDu
w8TaT3UVHFIzJHx9UW4dq2cnQ6FQJJ8y6wFCC2AMdUsSiGspSr1Ryfh6kRCGasu+K0IqhelRJA3I
U9XyhsWCFJ5hMj6S+OLaYXHBQ4RyqA+3wpx9/uKPJcQaTxUbpT+uemKCU/UmCJ9nEiDG2IslWXf0
ZS4hJCKanl5NzXc3QFxDAmpBN+vHL5HNVK0VzX5h55dzAA7VFzp+jG5JQk+jQaJSerYzsnjSGMA5
R4u5EUjyBOeWKB6OGTIOAOvOWWsYWl0c72Ojb/fYwcGHGMi15ySovTU2gGWV/oI+CXfJm8yvGlX3
rRQ9dVkFzZE6eXfCW0JABQqKV8WxGzIblXOa1t/qNtjRIDF49NPOGWXkmXY0AwIIT4kM9A29KMqk
KKkxQtbTWSH7zmqyYjdQq1zdE/0kT8aiHvTecdPWvvR687GY531Olsts41KHwUMYRqhsNad9ycNh
Z9UaIim8id6YDKRdbOXoLOzZlwPOleGB5F4TXI9LePDGsvZ4DlySL3azfe7wxm0sKG8a2069UM1D
XN1XLXYGaE60T4ixOZhz/2OJD+uzI1HWrvghiR6zKdGaZF5oz5vTcwQ5C+AEWIbPcY0jgSTtoPsR
aHqg7ZGlobfWyRwLfLz4NsoyTNs2jccKQp1CMuCaiE10ExvKEuVoSgn2di1gwvYgZpt7gKDdxXm2
BDcFmdko5WsxXbrZZCArUm2JqwR/S4QGVC8CEqZwHxpToO7M0hQE3dZ1dTsQ0ai45ZKJM7mkrC8d
AzcGzCgqxZvEbN2BgGfHryc92Cv6QdqXRFiheWiJaiEhoJV6RHxcyZlHykTcsxfieDsvAydKONDR
pySP+Xl2CNciNSunOf//YmQ3/5TDrLbO/15B8/hS/J/LSxMX5RsNzfqP/lmN1P4yQEqgzKLqJ017
rTn+Ex2t/aWrUKX5RRkZizRCmf9bjZR/OUh6cS9rFLMR0VBk/reGBnUXBUS8uP9U3vwHGpqfHr1/
Gyst6ppgLwD9mjrQc2k5V85a0poKzRw59FkWY6XAaLNzVpG/gQ3ULUF27oiz81C2DbcK1gdRxwc9
6Spf1dKnLNG8vhgf2UtxNp+i+tyUxrPM6SXKnNARxW4zLyJhxW1IBD2Y+GxI1Qwyt62HEnYf9CdL
CV4zbdQ32iATGrtovifV+mFVbP0GJ9/bTvGRhA8O65PNTrAXj4Op7hU0GZsaDcYGaM7eNlq2jv2h
qL/AzBk3ojOpEujBUz5o/wg3+B9TiL0py+9ey9Xl316Lzf43yshWa/0fBsHwkn19WUMrfpGRrf/k
H0NASoaA0DUYxJC/Vxv5v4aA+hf4DZWSuGqgJUPe968hYKt/oa2BaG4a4A1Wo+K/hoCl/yUlh0ZE
x46x8gu0/6Qgv8po/z0CALfz6vPmC3AHoBS4wrfVeMAY/ZK2qvBmqx1vBR3CBRk5gtxNOeWOfRas
i7bft6uHoYzVrDsrQy6sj7/csL9pXl1Z3P9xGXD+wTjoqPlxrb69jIKDS4uCicvAnoqzZJp051BS
6gs2WKGCLzGR7fUmwSn7qa9NjYN9g6bfS0w01Pu+qoNblh5LPwQh4OStHoXt0cSBWuF0rQmVTyy9
CO/euWYmtTe3jrnJAJ0gNCD3PMefBuFftJlJgragMEvpofUhlFEW8xqL3t2UKB1OA65Sr0uD6KGF
8OMpaJQPRO+huK91cQoHs8VIAKp0Y0WB3WzeubRVgPrrU10vjWujjc0EyyS3Xvovl9ar3DqhEHxr
jCI/WbM5bZw5TLwpkoMPm/seGoU8FK3WuosixD5ejIY+S0+T889X8haeQMd1vRDTALGGe9ugLfn2
QlLOL7Oof7agHSh1OrnjrzMqrjsDwrlPvFuMW4MQmQ1u4PfADevk/dtNwKWIZMkkb+A6VKcJ4kUA
feP5mBKxzzRMIUytPlH9FFwVVlDgmhkE2r53//ylfwuB4VubBt8W4PeKEblGf1APDBD2VAj5wxAI
pzI55G9x9sZPmFiQHse8OaiFPW6asdcfxp5MK/J983srDZx36RHrCH57GwxrVYhSqCepAZDF20dg
LnZjLJqqeVqldJTeLQV+ZCJIJ9yUamkBJSMqPDk2iYatZTGn7KUSi5BbsyIc7J0b8/sjMaHzMHex
sPNuXAf1jDqeLCLyHI+IrXnNzGtr3wIqfwn7FIE+wLXgMyk5zjYcq+wmxiLzYcAx/kS738/Mggo1
QZXV50aflPOUxIbLAQrTz9IF70xIv7+3P+dF+O6GCn5Kv5oWcQobYawSCK7MEZRqVmVqNeZEmbMJ
LxqKyRu91/VH1Obh/p179NvYZXujEh3BfdJNZL1X/dGyXtAd1W3s2wuOetrpc7QtoeEmm1Gp1M9x
3mofESQsP1InmvZTaUenSZ9in1ix7p00I239rDfvDldg01EhVAlLNVr/t+9On4SJOhH45SNkpFGV
1hNtyBnEfnTuZLY8FLlTzEeNGfp2mSEzHBzMCoTVEtzquJ0tlnvYKTI+QZMQw0cREMFXhAagA/Ry
pFuXfTP4Up3FGQ81SsxSy6du1xYl0kjdWqOQ03nCO//OHf5tRIC9Yo1hdCKUkHjR336rJJOmEYsU
QIZBQvTQj/1eFFR3oWrHcHFL6ctUzpCYteTbBJdhb4tpeG+OXj/k7a3F2IGSgt+sTPzh7UUwJUOb
Lqfe18xq4jTY1bhoBzURF6ezPhSrE/7PX/tvHiaLK4YaWu+0+W376hMlXeBKzE7vT/o8flZlWdL5
IphSI1fVdglspNOJi/hcL2V1dipDPc7GQj1L66x7Yuy/4x3PnocFKAQMnuS5KjEN4+k+RWKmvxXl
bb43qHsNG+xAJfHHCporUyrWexKU6y0LqA0MceyMWHuF9hsQhFawTkk3GPyu5YThNrraeWbZtzix
w/pUisHYg57E7w+qcV8tIehXkGeP0P7uZ72pfCcCIILj3HzQWfYoHRnjqhu2b4NUDm7FDPrOeqCt
d/bts0b2z5y3zn0moofrYQQLVpm7ZvTtuol/gD1MaCCMPU3lbL5f7cd7jQFz6A0tf7CU8ZsDa/28
apjcFiNiTEF5Vs42iNen0ja7W62UhGLRESdHOFjmj0uJ6FZHfnCbTN0HK1RS8E7BRSFC3sLSyxKr
KsNwM1Gqf2cP9PtLvA4jwRTBOqvxQN6+xFqHRzApxOAHvTqf21TpsZEP5S07uflAXHjyzjv8++eR
FsY+DnmLNCFEXW0T0WUTBxUYk69NU/GJQLDvbDrilqCM8asaYuLb/nnM/M3nkcjCEZF1gMOofvV5
TTXkOKn60Y9bQ/8AFSF9VZbJOhkGFAd7rI13Jtz1oHz1pqzNeLZMpmrDDrt2FllpUtihGs4UtEpj
20srRO5Q5o/4MGuIfYN1Qzim/lj3CLH10UJG3/dw+CkEqeKut7rwSXY6PrhuMt9Zl34fdVwZR2W8
XmzlGFhvHzVWL0dp42DynUymu2B2xPOaerJxMrO/mTrb8WhviNeONt9GasV7fsC/+3jUdezkGP2M
/avJq6xzFKRtOfuLmk4fVKUSX4BH7hQ9pznbUQdyJ6X7TrOmOkaJYr3z5X8SIN+OYN4BfD4QMnHv
sHt5++1tuyskRsXRb0v2LBubOOSnRq+gL8Ms791kaZ+cAc95F1oHcpT1Q7OmbMjZIGkvsSX1yr4K
lI2ZZJhS+yL88Of39Le7Y3CCxEsP8o2NLr/eXp6Z9fGIVVX6JluBfaMn2i2Z7LSGtLr+NBoSknxe
P0SMKr/IWvXxz5/++34Xwhy/WVNX3BxD9O3Hxy0qW+nQV0ooPCoPClETBJ9LZ7xJWkYVdiJqfeQn
m/RVWtj3CW30stkLgcqKmJO2+4+3/lyQ5XDGYaWD6Hd9qg3heanUY3XmCbBQm6ED3BaoJWZuzJ7I
k7pzrxT/NND9t5iuv3kINEtNNvwUp3gZVi/fL4cu9O4BZgCh+2nY0odOnEH86Axj2c25ae30Ycy/
EQAi9p2d8N9KRave29isb+Gbt9Tgu1IbQAGts3V1rl6DaSWHRwMBE3g24JdDUFmSbQpAqjgAxqqP
TakmJIKTjBK5KX/lHClDOd7JTgytW0ApWl/eIC+9P78fVyRCToFcFz5WhzPR+liM6/fDnLVOaD3a
FMgdFMjxgRpb+hkFRkaioSPPto0SiwE3pnCL0swlzu2WaGD6JOYBLAEOi27Q7Hnv0Op2fJK8OT1I
hFSWWy2R8RjHI6nJStwvwa4dNTpWBY638b37uz7Bt/cXFya1D6x7wsa8cXV/mzLPRCU66iEpekEY
IfaMlCqpKTlEQwSEIChC3cRK0uIuDxxSQMuysNQtMBwj9WbMWt1ujMP2VpANjq9dtWQFFXuu3zMO
//4qUtqUINOYtai/Xp//rdLsVpSJ5SsUf9w0m41D16sfay1zLlo8Z3u7FvNXoyp3s6nF/p8f92+L
JhscNmh41AyqXqZcL+6XcaDDRQ3SOLZ8mivKA3TE4c6MHBWpAIcH2gz1O0bkn9unt48FrbatsjQY
GqY96+r1osDQmiKSFkEFBbgjRZJhwZnXVRJdPQdS0Usv0A1CrRpyBEhlVb10SsuDljERWUqX35SL
lbpGGLUnmRvVbpWBK16RUQ3Jw8X+FOH22Ixzy/4Kk9Y7W4yfHMSrq2epp8ECKJSF/3phjeigEacQ
A0/jDb+RhJ88iYKMkDIU4XM+cebN4JoAacM4cQboEYCaJK8FShocEWgng1+bafhe1LNY3+W3lyWR
CfNrdZ+Dnlyf8i9PsaFkUlYLehwMaRkdQNY9nJh0hT7EGEXLj5MeqeUB0UQVbXWwXqWHMMY8d4u0
jh2MwGFD+BJA/bZPGoBvWhigoVXm8TTWDnkwskHDf660MXpns/23F04eHBOtSdkDVfPbC+dN0Mju
UOhp2sQVbGoHqr2X9qZzV1hm8LnoaoQ+ASkmlA9lbwsvEWL80rdFDJuDCmmPUWSAthe3NLY2FNut
fR9MJXtthKH4DTAs3keWrqjvXfjvszerlWZyx5lcQB1erR9j1VnRTKKpD4mKjI5Qiu7FSJGZZDK8
L4gZgntnK1/0Br9fqEXtk11mCYrJqbhJOgb2n0fxWpa+fgHWoykWf6lLya18ex87OXDqYM/vm9YI
fBzODProKT6WptFegtakTdlG1tEuR+dYIiS8ycSSX/jDwdLm8B0E5u8bMEMy45rk7pE2CtT3eoxn
ZYJse2KHE5e7TAYgBNS8Gh/QfQVrGUI7yTBtfIAMaPrMpv+AQDpzkY8M3oJNimTYZrkriRpCYT1k
72zb/2YG4gRk06WGg0AM9c8F8JfBohVFaDVqvfhNMCj6paR8vXFMoLl3CsoHDI0SSMpHZVa6nYGi
UPVtBWHXlxgrW0xXPldoCE1WKS6U66klBwaeXxcvjTpDp1ii/LhohSzdyqpXJYkRRKWfLTHbzJhT
y3u3+m8ePI2FdTdJcYQJ4OpWk++CWRX1kI8kkOZ+pDUcQ03bn5JQCWjDt8tFauwjxiF8UrgndxIz
817SYt6hZjbemR/xF/z2HjKlCzZxhoRjfF1mN3l6EQEQwo/QXR9AyRU3RcfTQC+vLgC1pCCOhWyc
As+DF+CFo6LUqnd2PhV+VA/qvuvGGjIEcwUnk5BIjDKC/bZJERRslzgfaWTLXnmyDNgvbR4lX2qt
xnGWdF/jcko+Z7llPr8ztuRv34kjrMa3EWS+Q5BYH8Ev70uTpLOSNqbjawyw20ik8mLifvadIktf
iP9ARpnWlaep8UxjI3Be43D8yoOo3KWdo4dORUTy/3BJHLAMZri1MnZdo0hAZGv0ygO0M31zbsy2
Ose8rxvKyouroQDfEfLSf3JYlW6YF2ZEf4OxwTlrekRmm7eLStzDn6/pt7IJFWt4t1QeVYMK2fUM
RFu/nggtJYd0NsyPM0188GVGeWFPP3iRUiof9NbK93/+0L953yj58q7RF1vNzsbVs8EjirWQOCpe
nhCAYhxrexJ1rF3S5tNORHl+wtdSfoqbJDlVrWr+GGX6grWWYA+zgHKSwoK8KJmDHEST5P1prYm/
DOpgughILAWq3F2ZD8JTEiU7LJD5gEtqyRMLzRlUXmO9cxfFz6LBr0u5zmNdBzKxjeiPKdS8fdvS
DFwvS6LqkTKBuFNOC8jgDjfZU+Jo8+RCa1pj3OhIhC6TMHpl2WvOYcq7lvSLmSPnJkMjv2yWXI7V
c4E3NHS1AnmJN7WDqt3MqlTIc1IHSGqTyCZvoB2xW4q5abcDduMQkYj5ZKTR/CnAlkTrpUifywnR
fthHw7aujKJwlVp0ldc7Gbv3RNYImQKGCUgs9sc9ezd9vEuJBKX+HFlY981In74YBTzPDXhKQVWT
7LWjbNtw9IZyEBiOc9TGqCmVxdXFpDioaoxylcbrWXYIdJXceC1Tmu1syOCeW0cMZJI06WvTxzIB
NDaRzZgNYTicBnY5wV5DnQ7kSuvali+o9OmBHUJ6TyGn+QEFbySUky/n5uOMJI/2wGhviU/FrFC2
9Y0eDQkCrIp8vi1owXba9qOzKhEto4ZgiyeDs4KclRPKnBqdjI4DHdwbZLxFGVGJl4HqFNseyNhN
AmANN2hh9s2+Nerh0GYL0EFpJ+hcA3z3noo56RbPr6IeRUmPzUuXLDLdKLRrmBl1rga7sesqsZNp
mz1w85gOG4CkC/zwUN0yGlcyQ2la3/Ma7fx7p5MrEyHtlLVdqq5WRdqDgH2vyoZVbRK0wpTu5SIW
x0RNC1+xGsYLAouLXMCHbOYpq3zBIn7US5keOD+Kw58H+m+1Nj4AqNLaaSFDgM3u1X5L1ZsFFfAC
/iOpukOWBuGxgBDhZXZ8E/ZjcZCh+YhpNaaaGkIUmhpjP5MNR8wYpNAQhRN1oLh9/fNlXZ+e/nFV
7HFsIDEYLa9OT1XN7F8vIVipOR9fs3TCidtbzd3Qh9knYodK/8+f99vehRmOkxoLLMYKQleujaNV
Cm/XbAZyT53JOSdjkB4JF8w+g9MELWPUjI1QL24I8ggP7ZLHoIyjYT1mCdChZiqI8xmSaHk25yZ/
QLWTPBpkMpFvbJkXEA7MEYQXWhgRRpo6aivU9+Y37tDVcqqzMRSmxl4DZCHbr6sniVjdqAgEIPBL
9OS7l7rV2Ic6q8lvsomYgOU1R9ExwPvQ7tRMLo817x9UkH5RHX80xHgBq4yXIR3REbtQJU3an1lc
fkZ4PYIlwBLQRUWK8rto1ZcwTdl3DwVmgA3pQUXpxmrVPTeFflICOGO7wBpJRqzbFu9/nJbRdB/l
qzAQkoFJslFlFZ8icxmZ+LoWJjLFO4LwQmiOgETHsGu9EghK5pF1VC6H0M6K7s7Bbg5PNbeN43q+
dlxNbYRBYl9YIjxehvxrVSVx5SeZli5ewEniq9WTsLKf2gRvmEmCK0ZKvcFoZ8Zi0Y/JAtNlI+xm
Pi8ppTE3DXleFO2a70wQWfdEEab5GjWFyZPsw4jjVATk9lgsRYGVfKCtR8ScNG4IdUJEbqsxogyC
IcYXHZyQ5utTkuRMaaYYd725NphQuhThQer4ArcmbVvdy7oYBigWwQwzD35jFH8T4UObIYvtcS+q
OCuO5I7p8yVpcmJjinGpdqM6BhdNY2qf1WpZ77X2EJQOG6IZ6DdmhSDTvzEB2XeG4fTVtkvi3JUT
rBT6jQnmOTWXe+pi9aMuu0LZB+XCWUImBlgXg0Lt7ajkK3/CSAGl9I6qJy5CWO2zHSvOXUtsVQLl
sUzxqKUL2sMATsVTgedk9NB1g+8uO6gRCo6Zy1SMXbMl6LIlqdYs2hVjbiSboLSUxgOXZJIcAIRB
8/m/4AOMiMLwBqz0kj1aDeBc9vlWdJzsVUEqmrB4RFANyG+ZwKM8Ibnt2zvLKothhxB3bOCmRsr3
NOHsegjJ66q9eWl108NlWn9QQoBhvlMXBWaqXGtan2p5NmGb0qmSobNtTmAW5tLLZpLIOc+nEQKJ
snUgZMemM9Z3SJYhrct4Lj44CdWl82RzE1wL/TeQDGKXdzkHffIPGtxSuypJxuEMfEbwP9O0b6jq
AdLwyWK1E79cquyhYJkdXFnEs2vAES3uWgHNBCBlT3C6OoEex+nDq6uNvRVeCgDkGGOWKX4ogG7r
yI3tYDprrVyqR2WpTLR1jM3xACcJXbW2jLOymwoDo5Bu9xbtMaxpyXmZrQAv12BD3QS1OWW7RSMF
difMYXBHCvr5a4r3aI0BVCP9mFfo7bZUR+16D1STeB8RK4iKtbgWZAlS6dSR+VVpvx0pyC63vHrY
VPJRn3FKRlnjh3DhITLbDUKqVtjVPifZkkmdUwuHPIy9o6YTHJqLADcmlPkzDxKpM3dsOvSpgkg5
sGPnEZot4axMKMPsFh0SWnifaytmpAv6lK2g4wy6QuuGYW+RZC5YNy+VMFKMYSFbWR+kT4DhcgYD
g7NaR3AY1G2VgTjKBORCfXYegW3o4ljks/HYtfH43Wh6cuLqcsgdIrLB0/vaSDDsPg90umzAe2S7
AZTVfNZJnAM7D3Sz9oa2EsVGERlOH5ZTtO2d6ojxoGpJ33vj2MTPKaEJryOytmc9bYp6S2gebAgQ
UaFxwslH6l2fj7bhhXNRsGXuh7bY6gBjQcVaefI1KNWxw9RRts+wP+AgI96ABJxOhA24A9Zxe5dB
PYg8kYVdehfxxpDFDLmzu7civqiP2IUd46RBzfASa8Jt5KTZtwQwSe51DgYNpA5Yze9ViGDHUQ/Y
8WX6Ika6bavuP9KT6IuSp6h4tD5mnlgBpSVoDdF0Xm2YpP+2oQWBihhpBpCJ6tkNhw6ivJHZ3b1a
992HpSVGcdsS/ZZcnDppK6+jXkCmAECpH9xdozjlHLA04qcj/VmZdbhUKI6W8zi27auUTUu5eRns
zJNW16kHgnqQ5sN4a8yH0HCUwDUMY9R208TQ303siAcvyaYQv1qVgwOlaycPOE6ngwK/goDjvi5h
5jgq5hOzy+fLhHWq56XEDOhnikDzHoJYSd3a6tik2SqR9ET1ss6QF4KxuRmilZQhZUcuQGNPsMyM
0nDTVKnx/nQqbjkCx23V1QubFzhqQ/0oGy0vjgq7063h5GCVumIhTnPWcmDTZqVqT6lVtvEjVFyW
8j4bneaIWWHp9gV7U3ZsXf9UgVE60X7GZJMyRqG4JeIujXLz09BZ5bRLVRXD9ly206Ml2whmUo6/
8JZc1hFv1mJpySZtdabYCKAq3u8ajjr9PNyQbpc2EXs/8gyQRNUqyowE1PoR824+skbH2seo71co
/AI568R7QChGaWTdwzhYwbKF8DzaG1R4WcOkP2FDEpOs7Ht6B1NJZk/lvEaJvZq4tZoSJbiEqsW3
CKYFWp3gp+D0qQ7TYEynBdBI79rr7LVplpBVsGNHgAVwxkgP9Sam+Ob01L7nEUmdm441+YgJodMY
LvlPcp8N+uAQbZgQh6wVNTapMcqe5wpA/mmk7j0fGtvKsHJp+Zi7I53pY9xl7HXsTCceOjAX1B/K
6qN0+p9B7tzWmxRxIfLlXII0itlinWaLwAX2gVYfuUu2QGdpoNCe8K0utD7DdprOoOLozS4ZBskK
ZhIFsokC8xH8NgthQSeEXUFMwUu2i/mA7KgbtqaRqc5TnkWjepPTNotOfdibX9GuORUtb42ER3C+
BWS0Omxy7LV19wK/DhOb0Us+jVP+gvuYUAFvGJxm2Nrl0hqEJ49tt5VyyeByAxh8wBa2dB402el7
P1nqiyWy+5DRwnXVvcBdpiwUmHpii3agTdJ+o5aqvA/mRcOlSJUbSR8dKHFREhVHshmmykUrFOrl
lgNrl89w1HwPxiwnYEEv8erENvm4eU3+Lpw22z52IMyUfVJk3BtV5OEHwjZZSKjE9ftRb6OQlEVg
crwp+ZRvRVXCFU86VC0HajLToYSx1D0sxIsrG2up9VcLXLfw2fMp6v2iNFa5ZbybgZ/LqLuHYtut
yZMtbypbCnZHxRKxHW7bIFntHEtY4iLrYMIvFZgvZKp54U4oYYd9oRbW4DNrmK3XZINJ/LnjQEmw
8EHb+2AkQne7wiDu61qOzYbrhxNpjHW/rZnIgReMI+X1rNIrNzAqWz9As8ZdS2aCQkPQhoLXN/bS
vVD4VC8lyQEKgKxSzYBEL215F+ZmH+xUMMy0NYXEetYaIgekXsUFx+pIcfy4VKZlZ2dxRwGibSNj
F1S6mXsKbdHkwBckWarE4n5AgBYsF7gLY3SLn9hokPUJRd2lsyZ+UHSS43GqMlXZ6iomlCHTc0LH
u4kGZd5CB9NjtSNbiVyynDEay5eUUwdYcAUNgdtN2dLcjApwDAKm9bDe623a4BmshVW6DPYSkzYo
8DzssXrmBC9EZpS9hCK3PmSOTQ6jZvYwoTSd5DGSglrmdPpobYjPebI+Q0wK7buqKpLGr4KUeciu
kmjYxzXez08qrTISb8Yiuu0IX6xPzODUYbBtTjejnTvpUY56hbqNFiHWu6keEz/F+2WAXln68Zzo
DNQzXuqWvXClx9khzsM48DQ6DXdRXbPDiKrGxhoHY5K+dmxH4zlyIHyd6hiGO3Jo9E27su1NNhgt
KeR1CfzMjaXMH3jlUbTESGLRXOmZxSEsrvXSB1SSnYTGQdMdjNm0PLAq41kTAYcI1mCIRuGoDgHV
F0KfO2JqDI/I2vJ7EmDwYtOYV4egEHgtcGWY+l5VUwNfVa1BiNERjHkcWAKQK0VEyjDtlXBZIc9y
BcCMXMlEAAvMmTxZvqpxqnAOiaPwiN4UfOhUJdxCpWbJxuBqE6GDwqnGUFwoCp6y0vZGMYMnSLuw
fg31gcbXlCkjkfaKKfeBtuRfJaltpjeNRAf4QVdiWyUZvn6dGvZvhzLO+nJnRIXFQb+eBnj3QFwq
T1GCMAd3Qu78BqRaX/q2BQlDb+tW3w5pAEwrL7qlP6bLqos1cr15WkcDeWs5Bs9tMobVM/3K+lHw
RseusVQJiYPJNErmZntSscZxFAPqGCctri49NrZJK7tdVxJx7nURykAMWOGPkYjy9FT3NSRJS0p5
7DIL06uqV1V8VBJnHAEvZCtKw0YBYjJzaS7ZygWKtU7p78KxsAEV5mrxIpI2JXMoJhXxxNzb3Y8c
JQhTT3Lje12MQgkJwJHqI2zj/BR3YbGnzl1s2Z+IkgakVOHM47y7iSd23pv8vyg7kyY5kTXK/iLM
wBkctgEx5pySMlPaYBpx5sEBB359n6jelLJeS9aLZ/ZMVaqIIAjnG+49txqWQ9YWJvwYjWj9knDr
2Fdom1Zhz0Rft7+CZdXNXhOZOxxzq8uq/RR628c5m7r5zEYpvSUkfQjiQjjERSlksPrgOD397JDl
VbgPiknOuzzaZHHIM+4HiHCN+jpBR8BL7QxDlCyCv+OWgg9dy1AhMwmF9yMnEBzmXT0HbJC75QNz
O/U89K39nbuiJOyHCqnZEaXWbWdK+VHdZx2wbyy+oPs12dgnb5WVu1sD64r1B8SxJp40enlKqS3s
RAjg8nFWqysYyekdccTygCe4pICTt2prRHgrcdLVO0xMMAByETEzGAiQaeJAGDDhmOqlfnDrIOpi
Hgf4EguWj36yMLYjG5s43GSbsRO2/FzS3gJyIdL6kSqovG280JpuFWEDp4g6Tty5K4RPquc6yh8t
GL8igd0/LzuRC/Pc2zkDA9fL9HpsebTIT2x5mmEPr67EmJFZ0YgTeundh65cfXASExBB2wJec+IX
E3120YHuU+TkPAQoWrZzJEqfCTqIS0A/KQlJnxRxYLtIVFlHiVnLi4rWgWyFvs28GAAekcuU1057
8dSQy2RAQcLxxCLvROLBFjIWZgqEQXX27nVLZlRc5CiT4rZwN3PwdKSAwyv7K1n1oRVPVDoXlEe2
IbasxWLM0CG/vY6lgHiY3FnJ7hJV8ByBpdtXTmBQq3SCU9+XnR5vfDudW/joQ8pGasu8NvGUY25S
GWzD3msnpzqoprqOfZFRBhLzy0wuN/8iQF70fjlZvbCgJszNzJ7BThZrX567tYyqG7+LbObkUTMx
cc7T9ImkNis8XLl+58HIYUyKNJ2/qI0Bw6Fn478mE6uA/kG1UdV+jPrJiu7dSkY5YpZCMmxHgM1j
MjSfh6jhaUWRRdlAgrpMGnzDNDZZNYMS7GQK9tSiYj4PRZOKs1w93L3W2vBM6R2t+tOyXc9Mq+rb
hvKDhvkclpM/qB0QH/tloZdd96Oh9AE11HXboStKAr6JM0q/kgnCObjU9FPsHFDeJ1aYFh94yATB
id2zmE7cVvaEfYWx2Y3l5679wFWW35TVBCkom7Qgm63vFlj4y5VSU2+b8712mMrHlY1J9Cnt0lzt
G79ZmlNRAXmQZesW520x1yZRj9Wl8Bogvw6LEzJrNmd5yw14l3hpF81zkNydLI4Ud2sMbiyKTcP0
IJlC9C9JLrEHb4HKiedx+ci7RfecDa0PmwhwROiqw4BIjmeTv0zj/ThtqN4R1oyJEa2Vw9mYDSyL
UIX9WQ60ww9NZZcvS1sWX925vBKDXc/OLhy4WxQPUe2yFMZiQfVYFsFTlHZr3LAdcnZtWVkPwp76
FLCRM1TPnRjNh87aCr0XQ1me25rzH4Y0FvUEapEgoSIFHdQ3U3U3lXXKvRUu1a1dD3TsaT933sXn
b3weWZXmu04Z71vEqC/b1wV5U3eeyzjkILo8W2NFigJz462EXLEyl1xuomjxtqeONBeyvRsMKrFm
FP9malkMN9yRsG8cK5jlZ1cP9ZuzKlaRDT9ODwZFsflxOq6TOTtZ294RHVeHL8MoCiQegRouVVN2
OPipYWFaz5ohYBBkM/k2qEOro4Z1itlat9XPWQYSU5QXFr/o6Nvm2HUlNmZ/WVm+NtiJv80Eog8I
2p3wHiYsA1/emgiPwON4P3kGKHMnCF97QvvnDUdmRiSBSDK1E9QHxr5zNjtck1xADSeC0XKfGqY8
5PKYLPqJCm4Se2DnhX0qQMphpofC9aiglmsGFFxJWkIzUeluE5yxrZlvhnoTDLokwdP7aY1SknOc
tTc7i09E0lcLR5wvBl3Yjp23Bs2Ry/onEpvtHFaT842pIAKWKg0xn9mbk1h0WuuuaHXztm5lKeiX
1jx93FQnPhdkgqkkQMkIl33SpD1NKQwTWntcHVRZltYXZWsvT7pA/2LIbeQTrFD4OX5orOHZ5bEU
7AeEIc1h2CT2VcekLuZXzQb+Yk+bIDwymMIljqywVnduA680Ib4jsxIrp7cBZO+Zs5/y5EpkG3Yo
y8eNum2hTf+gVyYZl3Dsl/rSqd6+G902/2DcjlZMhyuYK7eN1ngE43YcxBCWicxDasvVx/R/K7p5
SROoDvSP9DPqMQODKnYd6L1hxwBD3mEbzvsLi+lAH5RrN+Ye07gc7m25+oADpnWmmXH6cvxK+hFk
izU0w7FVaMSrzra+1AG/G6SWhgDJNW9GZiFdd4cqdY3OKYLUglrBIkolmgtYPLqqhp7f/Dh712kF
DBXGept/7BFaywe7KfHfjFsLALeWyxq8Mr3swC+4bc2QJa/7/sQnLjpgEqHQ+xSH1XzpK8u3PhSp
a2+XUTgTIIWqDKIzSCtSCDMCCRk+5Dq0bnM9D+XBNwZCbMpRtt3MDcWp2/kzNTYe1Z4aop7E0Vpb
ASPRiupKPHS9ss9UlCNz1E0MD4Z6yTmZWkik605E9Q1yIdRfeo1m5h74iqkuC9FSbwDo5Td0wELF
qhkVGICqhz/nDtnTnOLEiO3B1jQLQ1msN9g7x+aoM9cnKYynOQyNDtnW2kN9j526mdZb8BDt62YH
PJRM5hYi0X4bslcONj7hCPy2TDwmZp+jrQ9fZbNcxfEps6ekphVcmVXqdV9SB39ry1p9s9sp+5LO
hV5PIdG3qG+COv/BcG86e2Zy5GGwUwgZbdQD2FJA5T9gFAK9QKkX5LHhm2HYq0SIaiKDp8gM1Nax
1/vDWRSOfO1Le/tR5sM4nHXngyfOSsJBD/yeu+CY5czGWT6NEJ/6siQloY2uc09GwkbdEdTA+SSX
wqEnln3RBl/Y1a7pLd2iBwSvcCbnUDZlEz53aJDAwS1ymX8GYo3mBHxE5CaO8RCqFtx/7uPWU4PE
JXDfOaF4096BWLLqTpcz+z7WweXXNlI8SfxVNUm1eJJoPANuSG3u4O6uVpAjl4CX6Z2Ull4Q40V9
2UUYEop01cMOWIWq7pUMTHvY2EF/mRecFI84g/IrmXMu5Q2l45QEPUft4DU5qD3magbzfJ+mwclX
c/2jE9pXmNlJAvwBymlC0GNAgOy2IZvtGHkUfTxYS6gftP1ldKcYVD0REBt07MTQd8QRa49Xr+/z
9Rao1hSdYBjnCQ8mngOw8Xli1dymL5oIvW5vu0V1igrYqZd8Glnnu3kmQDxXMPCSsiAu8tfik2od
G+SY3YFssmC7KchlUVvMPNxLEScN5pS3LMcSg8z9B91zsSarIyyillb6p84iSivJUSfaHxpymvL7
DVNfwU836k55DnD3thlcJEpLz4CeCKOyhY1elZZIVLP2z7pp+Jlew+N7+GkdULF2LASZrDn0aJBY
S0e2LfRsBI6hC5nGyrkAOyedDS5Y1NFg8erevUCcA4OY20EDdp9lfALuxSV6rrbRmdqoJGVStKy7
4xT/avFmhg0mh1+DwfrEvq19QB0y+js1DWN5M80dwUs1+u38WEHDesAmFlBiZIEgnmrMhmnPHxAq
hUv4e4h1CYrctninEh7+q+k5rnag4ktCsawlTWmzBEcZs2QbPx4KjudMsWPe0fu7Z6syhANgFHWh
82s3u8/HeigO86pHc+Qq8ZBZU6cBohbireNnBb6bkXbW6XM6LzORDsQ1u7EOSnQtZsonpL4enJKE
WaFVsBZCAp+07H2nZAsGZnGzs/RgzP08p7MY6vYJd6MDJN7aZvl1cQL9sefAe6NgmmBnrW1PMmA+
undKgAsnQG3ZXlaQec4F/a8qWSGAeUD56trW3u2k0udw6lSdQAgMnZMPe/s7YwWuFcm/15/TWF7j
iQWwwGNdV+FRKzZxsV0NVXQc0S3TPrX5FbCp0+VF17L9DpTKsD9lSSljN5XpyaAnhhtPU0cCRyiH
InFN6N3MfbexebWYjxG1aZH21UmtYM4o8ipvKE7x1enZD37S+fRLPIZr69NgVCa8YLhCMpK2Bfs1
OQ8tM+giQ/qyOFOxZ4sUXsegwnmoqBaJjcmRMbNCJK90YKg83Nlota/JpA5wsCrq1oOqUoD3C//K
U12TehLLtirVmexcdWtLclTANEbDz6X0gOHOc2VVF+q1ijEF9vtDyfk7HZqanIFTPTOvYZLG2jRR
mzHNg5I2uqSWzxkcSZQBWhYSsXxkZ5APt6wLmQs2ayp+FVkJA3gnq8X/UA1umgPRHJErQLUlgzYn
i3AEZcO8Oh7IfbCTgB4ViCPEa/Kfg8qlhYJSsO+nhSteL3560UtnZ3vdB/YX8CBX2NhqlvlvUrX/
oXsAXHJ1ewB1xtv5zo+QlTYtmjNFe3Ld26NmhpKMsz9dbCuf8Qu22Y/MJrF2vzlSw78KnMPSAq2n
+nIvaxCmZAJs4jJtW3Aq26GKm3lUnzp+s5TtWfbZsSt/7+k2qoFXVvrTn4Un7wXmPGww1fHGfeEi
QQneiTaqeq2Cme3IocXuCUtI5GclZcQaB/xepSuWJg2Bh23Esu4vkhH5Xn+JARiVCG2UwzaY///u
tVlKbaFXttth9oV+mHwkaenoOQI+ZkQeR8ATi7jLgm13cYTdaNJkCII1ONbSuO4BMwPIhlzUAcy6
rrF9lO0ho3yaaiRxRpdEU7iU1vkND7rsSZvafCykMNu9kxdhsaNKNSWle4dgeXHSKWV/EUDpqyUj
ub1XdfNwUDPIyJ1g2cNChaWMvx/Spe7uCfVQrzmQazzZPdynxZqRg6/9aD7lmLHduNnGHy7ypZgB
bvOK6HV6ZLEx7O2wWDJkLDOQvUyPEtQ2UlKob4qEwj1fUpA/UZhs/VdVpEGY2CNbN+C6ovi6ARxs
1x0lttW8MWTGCa49Unhi5bfljxpM7lPmrK79OMGkYvONfG5+VhmBDkfHQ2bFCZ22X/wFhFOsW2N9
QamCmtzOFGlFYecR42vzw2aA7ZYpIbFz338uAhgWf1PYXz2Kvwkhr187dHNxBUJcbYy/CyE9Zrtr
fYUD5xWgS87YcFdiPzoLLv/eHSsnMXKbvw1R+XkOelDOaS0PTbbdwT5mvVx784PJec9//iH8xwFy
vRvhD2H690CJoLn//W0pRiSCUeFyQHTS3fMws18iVYxHMHvbh5ZV/bHnbgBFFw2kpkyp++IHJo1d
RLpE06i53AlTu3+Rx70X3/Km+GlwjYREegNK5Pc3NYoOwDem/INVddlliNrp2h/0xRle8bYztJpn
H4XN31wH11/e71+Rj3WPtDsQTzwV3zuKAzlSOIF1O+iOIXY+aCrP0hvu0c4jH8HfzMaMnvmDBQL+
0nvzK/+Z5oHMr+2UBdI+wI2LHv3S1vttKKmV/vxV/a93B87jGsiKkd5+fwM5iJ9Ltp7OgRP2wZAI
r3d5Wfd3naim+S/C9/+4Kqn2CJKDjUVKELfHe0KAYqms3Cnj0LZG79ukey/Dbbvq/Tjb+Q+xUqv1
OcGmudetd01rMwGvOsk2Ot32/78fm9A6HjKM9z2bDIh3lpoR5JXxbLUc0tyMzyUN+07pPIoIeYZ1
+ufX+u9jIRQIHx0bWSZm4/dHM7PICTWF2g4uEU0DGwfCXZrZZQdIPDbkZ7a7b1NInz9RDPzltf+j
vUSRH12vOEJInPry3fmglzBly8Q9T9yJejY1A/9QzLW7A+Wl944vyZf+86cV4v39jneeCbbAYoXL
wX7/M+toXKwwF+keQx5SlRCgEVDQ2W73o1tT07v5NJ+B+NkzYr+yh4pPGN6RsRWNPS2RfW5Cj4rE
MNKbvtlWSUSvY23MI0sKAe4XZv4AzKgSEwLdafZyIg/0hSSjHmjC1rJH+fMHct5fQ3LWHHYQIdEO
KJ8xfb47N8qFu6hXtO1Im7/R72zNrsGl+JHjv7npM9987sMeVWW9cqbVkhwAv4yYYQxXQyyPX383
udAGNZned9NkuV8WmRX/F9j3/7Tq/q83eS088CfyP7Td794kevC6Zq19nNpWOgcSDqf1k91akpyj
cXH0BbPbNH79y6V5X65xabhF4dmh2xYhPvbfXxW5kj0QYN8eu3bqz8x7Oiozz3+mRkv3GwvyOzdI
59OwsizZmebaMBrpZieWz3+z9/1jRv73ORtcwWHEffxjE8Xu864CyiyRtzbrpmPq2MjpWtSAN63W
4s4vs03edoGo85uNnq+85xeROkccd4U8D/ROeIclS4tdhAveTXAuRvMtAld2FmjGBudm7hwGNmul
+RN70BzjVqn9e/Yp4NwDN9T92QiOs12bKVudhO5SAroRbMA61gyLu0Xkw12NqEFeSo9z7lIATU1v
/Y2xWqINU53d5hl4CDnzOMFawYUOTgO6gcc19Fi3iO31mw86Zv2cQVQvHtqhYYy76HW76eY8Cm5c
b/DcezEiXMr9wg5uM261KvYmhf+OyD8aY+S3wSeJpztNTFT75hEpm1pihpY4IQaMr8e/3B7vj4KA
x619NWhg4ackfn/KrtXYMGVc7CNGAzuFKRDBAWTaia0ssyUEK7fH6xf3vh3OGJ2UayEArEITR2k+
VTfkDho0Pr09zH8pBd4/9TiHBVkyQXRFPyCXf1efYOu0ga1l63GrRpWMY9ZhRC35tWZXZ+pf7Gc8
SN8dicA28J4AFKG1of6Q13/+L3NUuxZWrQkuO6JUk/1V8OW0D2nbl79q1+rWvYsJAulWgRrsaSJK
7SWawjy8TIwFs4d1xoByLKfMt79k4US/vfiIi56Yuimiwq604SzKZu+mRIPkfG6hui8fe5X31b6n
TF72XadJHfRDNhuJb2zKfb3CPrpLW6bsGFf+ueAt0K/7zU6zOZ64+sVeLiarjilZUiLjr5G+/DLl
2bKetPaq7ZN0kHsT5QIlE4hp6junqCTgw7OwsCXXdegbsWThz7FNmaJkjgRclzGVo7BrxtXaw2Wr
v4g6c462E6TBpXJWVLeYslIbgjg+JYz1EEyo/V39gGR78FmXU1sdWYDVCpvmOkEepyvQ+8m15vST
Zkl/DJi2VzERE+33xbVnUlPnYgjRIXf9x2gQGFD63pp+dW0tybmJTPWdZwcTnzpyp/qN5YzoCczO
nY/rkhfE8JWNO7wSap6dM9qnGkCuPz+7bRdQmKRpe0Wop8sPl5OVI77FEh+75TR9DN0mMmfDstBN
2Errt+sjK9r1KEoVYQHGAVPsqbDaBWHl/nIqQe5ym4/rT+J2vA9uVQ7yR1mGyM8t1QdArac0LQuc
3CbLCNhwClYP3Cy3cJirMm60WQKQ9HhJ98hrKvK+7HQ6eLImN7QeFuaKrHzoYpD6TCB8w9yGllbW
Jfxbt+1b3oVvuzxMueL4VcIiOwY0rFtsE077OVyY/u4k6E3mWUGXfuEBubXXsk1ZxbFdpL8XBVKb
U7YUq3jBLIvDWGzjfPGcIT/LmdjZPTo+KPSIcFnoE/vZhacKulGd+CrUP5diZs1YOxl9ZA+9wdoh
eGPbgFBtNDc9DyB1WEBeE2JC/9uemEvI5kZNXXZjYCX2FybrEgNWLhWxEq7Kv41FU3RYiw3MN8fJ
6zouB6dlZwEzeos5s/kaVON7SIfntREJ28rsUeSI3Znr+FWZWK5hhWjBjO5iN9D1Bxtps0+e55Lf
hHPpYRfoA//nVgjG+zhRQmJe2nR9qPnrRdJyrIYPTMYRvoCWfiSIY/hK9x8QYNlbZE0Wtf7mlZsv
DpRR9DpkEBOhQgwcYYle3Un2wWoGcTQDLRdNTflkVCqyfTGQHRA4pVPum3FGXmfVzccoKNZzg2zg
BxqS/hyUYc4WWJSld+hc+CjnxuUbBFhSobHEFxN2CfGQpG6C31/DHftB9zYXfsRTem4Q/o6+7lDm
4Iel+IalcJmtXr0wjp2Gu2zslmfbqSQMy7pzbpFwEoy5jrJvbhlcwoeUm5TpsxGbim6KWRfEFI/s
aTCtbOJz49hM1HSOYXDHQI3L3SBTxEPmZPaSDJSxEOnLZWFlBZluYMWdlo9WVan1tC6MthCuFQLQ
e8akA8sOvgQSLNORq+Fv1xylKOMUiq7yHZmS3th0+Wr2UC5zl0m01Tyh0u/fPIZkctduvv+cz0sw
xC4Q5Zvt6pbf2ZQIbiJLtCK7finNq2H7317CcIZQj/T/rZ7arYnX1Wq2pOmKbDnPRVgRJOTbJAG3
m5fFG6uYOsamVcBwitSeXwUjAdIYYck4Tf65KjG4nKK6J4jgH8tMGmUEuYhq616yAh0gkDaY6XHD
DpGgTRRlsKy5xT6Rz55nrIHSgnBpsELwzfyl2m8ofQ4EWdVAveuyx1EnIjs9NKrIN9SVolifRq8e
oj35Dd5j02WsOBpPtc86DXyRDHZzlYNsaKPj6wZn3NVAaEizZDz3vSOX1t7P9Sa7s+ON25sJSHgi
64s7NYfeFbzChC+RlyBRKhJG+LgQxWjxI58NcZHt2q1Z3JauOKwpo1DCSCJ/b/EHbSw7iQBX2X7/
PVA+NdLS5oA9EMnLJ1MuHD+NGtMvdS0HGU8giTh+wghh42h8PCVrsX3aIHnVu8UbBBHcUVPEwcwk
4gwZ7KpfJ28rjzefCA1AxtU1MVNYYrfYHiFFStiyumHXtLwUCztSzvFlUc9+pssfg9mcp8pue3UK
GoibHFjXTKZsSR3/1WGv0u3CASrQBd6ChY8yyHgcsVN7dcoGV/6Mfq/ds+AMEntl1ZNVztK9Dp0S
czKEDSp0jil2zMQwLvA81sjbHvvGzg5WhFAp3jZSgk7rSKm0Q7jt2Aerc2uaU7YA4ljN2PqMu4QE
mXqjCg7EIBO6qbRof+JwI1higrVO8m/fTinqmioIkSDKPZalC1j6ZcRNOeEE20S+XGfYbf89ZPVq
M/IV5AsE6+LL0xzAjP/Y6dBd0FdPs/O4iC0MPqUBt16M15eHGugmZlvRnPY76QNHSooizZ5FgXkH
x/e8HAeqB81BjjVrFyFi44qMjD6J3dyyx2oe7PtIo/dJuLTTF3ctLRJTSvKW5SHnlODvGCeCeZdZ
1X6QC15QexG25mnaD+l5zq0qv1HEQn5yzBrVZ8b2+L0Y14/fS3RZDV6LPrWfQrv29nIC5JOgPVID
ki+naHZO17+Ofk4Yl2oQrx0cqdqahTfgK/Ss5dXREdUsz4ilfS45lb+j9S5yLiKwi6PReDaQ6zb5
Yc2X6UUqO/1OijFhWES2LXtF3PHXkkZxO/R53f6UWYiob+CXWZOShd4KiwKh8mTPEa3M4VQyCzMm
lzYaD55d+C5IhY9njJzTzph+uZG0POyAnW02J8sawPCMtMD0xAC87kUFnucTeN6Uja219PIwTm3w
YSyLOjsEwOXJ+A1czd+3o+qT3FajefxE2+3clvA4gf8054pEw5Qf3sS3NjbwtvvWD267FHZkbIcY
HA7p5uGRXPIQa1+4CKTOVjEWoHi7cd2eMO91QAY1yXUkkSweKedlvbJdDyIyWhzAiT+WIeuvMW6d
8I7FUsqB+1wz1N9siZZzDLkPoqz74NSFyJCfTfrT3K3VRsXoe3EtrhMi4lUV6eZrxxK8LsbF2nuM
zprdFvVLf+BO4ReUubR8dbmt8y3rnP4rQCucBs5iz/6DxVLZxGG+OvcbAjqOns3plqQhgU/dNmMz
DTvy5NIv/pz5P3uOE383m8Jvb5p1Fo+Y31jwYHYey+DGaogLTIqOsL9LCEheJmXNYX0LB6PrrkjT
otvzPMi9vTCOR4YAOqAQndy8kNrNoXVnsXm/W9x59AAW537wwWszC4OPAt55CRu+pOTaSiMeUeFc
x66NkOwgisEnLNbeCKIvbaJz3KIN3wiRVzaHE8KHXQMIJjyprCRAvlrzzaLcAP6zXy3UvM1Osq6J
7lVKH5E4wtnCmOCufnso/WAhpvcaW7mnqh63EwV6qqdEtRM+f1APTlIQ/urs0UcSajAvFYViRsBV
8dYhHPEP1dz2Do8tyyIfRHjjHQhpq77UDDS/bvYkGANPff49DfiuY9w003jbOshiiad1q+ABxFEw
/9J+Os/7Etn+fG6KzXuyitzzj1RUmlMfQRuJkCuKj2vklhd9dpTXnBaVE7PBf8XD06SB3DzmWoWs
IGbR2HvJ0KLeF5aFm83zizG7zb0sKp6rwBCLF3B6zWcTVpn6KDFfXu2PnZvt87KwiQXaUJHc1f0S
VAfcIJl5c+asox0nE5DElZSl1K2syNM+ssRrs+cKHDZ2gH52nYmlT6DXQxDUaYGicKlCVrPKwWaJ
9NKh6u/RpiDct8wjPFYyOzHftk/ZqJGtS/h2JnYNuyuirZiXvnrKa58QO+Jt3xTSAMrLvH6z1ywn
C+3P/fp/Z0hU+qhXnFAGbgQ14/c2lYQVH3lANh0RqLX3QB++dBj2APAvmOy7fPkbjPc6OPv3xAZS
CHsCuCEhgA4IW9fp0r/a4ojmuyLqaDoWRG6+aDcnQbW0imejxunAtiKd4qgxb3Blpjvq3b/5xP/X
yzMAACbG6IhJ5buPO4UBE+aBrYSdG0RLU2uBtNCeN3wyntIvkaOzX9XYopdqc31rudavP1/u969/
3dgwH0G8zYVgPnudnvzr4zM+XYcBc9SRcU0b7nBsMYWhHjsjehr3UDv6/Ra281WDh4ae2rJP/vwG
3o8lrlMQ9jMUOw5TaeG9uwAd1YQN1H0FD4Z6HIl1drHyzn6N+OhkAU3zZ59n8V8m7/9BJVxflVEQ
eLCAdSVl/u8fO8OKJ4ZUgZa3yhc2NvllNs0YC6SpeWIXmBqyIgxvCgeYRoXM+xmURP2X+c9/Lj3U
O/8fWALIYuFG13/+r0sfhgZzMN/MUVGGthc/AOJ2Y5tpNjHAw3676SFFNc+q94YfdZTZDyBURn34
8+X/Z3D87/ufogqICagC9rABQ7J3VwIOS9M6DrJw2TVLQFS8J7/ZQ2e2H4Pfm/kZ1YqQ8cA0xb9a
4sZfgkI8P5AOmY13Y6Gd6q7yjLAeyyZq9S8zdhWe3zyQ2U3myXI7UQGsMxFsI8CXuduqfZp2cuHs
VsiRPBVw3loDwR5ljyomtkansm+2JZyQl/eqNYfOs4P0VMCuqj/htvDaN2ThobgPiwmfha/Sieib
AQXbjojQYTtVcjJeXAYMQQ5TG3kVjnEMhrvFIurH4A/221f27quznyZR/8Apao87M6AZjDs4YR+Z
vpPl6wFJqW7Kekn9vwzJ/7OXlA57ZXgxvgsKx5fuuytuo5xdZWkwkkFxThaEMYe0DbfE70X+UqAD
ufWrdrkQBtTuWorrB+Dx/rHsrqvzac3j1u7a05/vAuc/twF7MPZvIaBLyZAN0NvvN+NIbllmgZ07
RDoE62QwllmXsUEX9zKuNRiAkEBTPEeV28eZS3zkfpIURvcD4zJ+Ig1o0JeFQIrhjKpttY+IdxwC
AGdmHj+wUuuXEJd8dlpT5kV701j9Z0mqAxLPZfHfuskPA0pX2b9aeqiKy1Ig+63g4vaHrLa39OQJ
nAS7qReAXxfRoM0Ai4HgpU5XSsOMqd++ytMOseBUzvIGd4ZpLgw/fO/JuMXSHSoPmOyHcAyy/kzV
OdrscFrlHfC1G2s3WkV4W4I79BLI9f6r6LehQt3bLwOz8iklRtCRpGGsozfR6MLrGA4tgU6Yu3C+
0SHPTJ5iZxx9JBeOGIvHlTpVXuh+2HfDmd6K/Uqk5/QQiKFhgNj0w7NXoMzHtODM6zmA+xO8TA6Y
rMwqXLRTyDOCTxlf1IuZW/ertvypu9EL05e9UuDZ0L2KVB2aje0KsmiNGFcRvLwdyOTO8nszDob+
WG/hR2/2Vj8uu2x71vywiLeGGRIkBaWBIiXSYqgm/drktHMTMXIMriJafM0ujDVhNN/7cxERwx0N
DMzBQQ57voUtTbAUruVB++H0tasyj1gOCCuXxclQwk6q0IdpIZg2pojjI6hJBQiYDHhO9AEeAapp
7Vh7DUU+f5gLiDaX1q65zX30RDOBm11rvoM3Rau/4wYAxQxcdYTEwx7Mcm+zgWQs8EPa4rWyoDoi
Wg3Xx67UdrfLLanf6Miog1G+IITTpVDLQ6ajPngm4q+6oGVykIuHQaVw6eTTEc1T6xxSpyQbs7EW
x7/B+MeHzmHC5ffwC9I3nO0gz6My9AYIDMCn6sFJf3pqxP5UrQa9mAHSeNHVIvVltQaUTFbQmJe6
1JPcMQi2p788xN5XSvAMKXv9a9bNNSvFfSclAHDe2SrfMmBasPCyJRqetoFQF6qZ7dxwo/1/rnGv
r0eZcGV48X048t3zilp0mmbB67m15X4AV/wdbA+yUwQn35Q/mG9/PpP+s8Pl9SBjhxFgI2QLIFd/
P5KkFXUVTBjMb9LHJiOH5UFl0WHA9vi5qAHJwLCaq5spmklsy43n7MZILEdW7eFnEWRfS2k39MeB
xxpXQpQFFU04VJOaPE0ihHIx5VB7W3Zzc6twQWMvzb3XP3+G91v360fgEwgRsnlxQvvdqUp7lqqp
BLKXLVBesBg4B4kNKgnkxsg1E/DPbKaAtxNehOOfX1pc157/frAjxyGHgZAjFv8R6LV3y9i2nZBF
TmlwaHIMNqgXS3i42jQYxlLbn6L7Rsy4h1Abo3TVQYbUwzLF9vZ/qDuTHcmRc0u/SkNrscDZSKB1
F6TPHvOcsSEiIiM5k0bSSBr59P251ENVdUOFC/TmboSSkKmKcCfN/uGc72jVeePGVkC/Y2pGQE4D
LTa+PGckIzngLjhB21q//MrnWfNX5hIYO+lhYtw8YbYLvBEtc9pZxrXMRQglh/HTFP373+7/evbZ
AfDZIhrhCLLgyv3x2TCaKUmbdpKYkZdi4zPu+ZUW4FuJtiMo0rCM4i/KVOeyjfvjxwlYEGY9IjQK
RkrmP/4bU9CC0IbSbj8vJkPvJCVdJhhroHQYLbkI3H7Oz4JpRL23094nSpa6ytlkDp/b1lR5ucRu
a+IqAcYRstbx+/qlGSpXIUDIcQrQjmE7FpmDo2llV/1i1KN+Tu0uT48oiZjV52QXVzTF5gHzXk3L
SmbasUTC8SVpDrfzZXnM6Tu8/POj/k/Fk93K7+ZR9d/f6vpD/peIFqON+zfRYuP3V47M4PfBYvyF
fwWL2e5vFlIppDk0CZw+FxXD/D2of/zNMn8jH4FCnSMXfQnhE/87WMwPfzM97npo7XQjLHN5IAfY
jtk//uZ5v8GOFyi+kGA56CL+U8Fif+pc6BBth8NeeKED6R0tz+XN+F3X0NVs13TF6L8IvY7srtbB
86htySJD5l6G9w8W+xfJ9nkV+zIsSzgvY/mCb4Cg4t99aHf/evj/G9yfuxYzzfCPv/3piLn8LD5n
L6cMUGCW1f+sdH/3s/RdXnVJKrPtxJzulsnVmm4YumRZbJlF5t80hDoEMebP2Y7RXGILMEbwsRL7
3K3mBS/YYgziso7NgzyuslYOxAPOCIIZ7fn2ER2rxTRbW8KLbKwb6a4hMY0za2oJ13Uwfd/m1FNT
XBVW7/zFb/fH9oxfDqkNAVt8b8Hlo/6zhKjX9dQAc2elkK3m3qgK9tFZZ4c/574w3A01J7+V42PE
jTGf9WR+h1L9VV1+mT78n1OHH8JHF4Zqikcu8GnG/3QHMsSs9aBYG1pVWJnHDmkFSxTpsYeihAy8
G+aqtrvTSTG9r7CQiAVfO+dp7mzpHJ2+HdRfHLzB5cr640/EvMS1aBUu6ir+8Y/PHyrstk0gIGxI
xPHNR1bZbRFjL/bqHWyfScXKM3ofra+d2HTyxfLcDAw+Tir3yDYF55j03AtrypLbGDDqLkQYO9dN
E/iceMsSgi8LoPcKgAafTQ83qUwQ7m6SBJwNG8+MknKWsxpRr7kB+/zRU26UZYH1DJDfnA6BqVig
B2BIjKfZxM3MqD1rmitMeUQm9JWpvZOBIR+7+pp+VOPc0q6WkB+2PXZQDYyzRaC7+CKfNw7WaX9n
LkbrQ2vyh5S9R1sBKRQaxITHBSRuOzDm3c6beuORriU1thZSp5rK0Z/Hs1czO43WjDH0I1dG6ewI
SVLWRuH4rL6ohsv61UYEkB9SOiiQISBQBaOuXoF0X4daYkcxmh/+5DY4B+RQT5swZNy+gRmVVpHn
zstrTaoHGh/0NwW7w94G3itWMtBpLup5kzTYzCIfK/gYiTFNlwPKpLTZTXit/EMVZCsGTnAQFxlF
Du7LGXDk/8XdCX33Uov+/qmxCEFEkE6bhsTTpBL641NjYCPX9exYcTINpXqlyASsAUck82M/1DqF
zePJ5agtEE23ZTLa6koiwQeZ6nRzsANeYzQvkny58aDSNlxhXcBiO8yz1XixXUyiOECUYCPrd3A9
Th7yvnnDXAF3SgH/TcU4nAwBTWmcjZ0/8Q299S5jp7gmc9Te1qOYiV9eih7jKVsSBMCD11scWq47
bkXqrt1WtSkssHo0VLm36rwu93kfdD8CxvugAW0nHx4WQM3BJiXY1Y3XTrbpYZZ5xhiNIqW/KZM5
7Z8NjOI7njThsjKr1jkayT/IYqdx8aA6NkZzoqJtm/Bj5Dz4Ml2PuT3IuZ6pkOUvKJUHqKublB0H
a8wBJ+uJPmstmbMQD7YJOyd9kKBNCG9m8tkQjID4MrYN7/KyBJXnXdUFSzoUUKv1WTgL+hbbZ/Z1
b8mVxCfOfLBlBqh5yYWiPNQj2rDsfD/RKOEgt7FBbpu0hFGTpj68SvxP6gNoCHvwfhRV8cAqBphE
hfD8NDvzMG/LsCZyqSqw7kZ2RibxtUYZ+JHh+fA2QzLV5Za9Y7Icq9xHlMXKm8w616btjybAcmME
qQbcUTqKTiAHgN+NimTmu26TdqiftKZJ3jJ+75JXPU/lBTZFIjGvvcWyJe3xA5BJH3Zyh2Qxm7bd
MhKhzW0N9tmpJbg+T7K6xh7bY/KpDRIeN9pt1CcIz3TYhPM0VLGRTHwGdCkFr/A8VW8QaNWFSVdj
mMWLNLdR11W8aez8Or0TcAUXUDBB9axTI0CeULPowWczZQ/aarruwWp6Nqr5ZMEzWwuRf7HoqMtY
5RMauYUbG6e7pMGPlwAGV9th6EY+AUktDlzVgZhcmVLtgeeBvPPh3gH3yzqYG10Zjh3U2XGEk2al
CFasYmnMnQtMsduWxFVUMXOa0rgyDNH+CotZwiETGTtxTD1ZdahUmHOLd/WybsI29O9Y0DN6gV0r
zTiEhWRuzcTNET4llfGZhoadbCxRdu+m6VISg2poq22Oxx+LZVIgNe6CxZxx+Mx2AOoloxm2WlnJ
x0DgJ2PV6FrfAJ3ZsQ7BBFdw1Km0txAjJReaTotHA8JUjxBFWyZ9kmMMB9X2wCfZZpD3FdQgCHcM
qgy5sQIPgjJj1Arn4mAt73XO1JbM+Sp4E2xLs1jZVf5ZwrK5D5cwF9vZRBfP54+oaWPB/yw3VZjr
V8xIwRqXQod1POF6yOKhFMlrktpU+1it8KqYqRy2fjXLZsthbqm48mZiSBO38ZsYR7wSseco+872
oSYzMcvDB0f1NjPGTOPgc3keYAUtVeJuJG5wXIIAg+SJxhD+7eXsYZ6Clc++AzHcp5tEp30Q18om
01PqHlEVAkzrJgO8xU6zxHQb9+YMPxUUFXhUa5lXA9I2KoRdUcuO/ePUvYXhogk9bgWINBa/1E2T
g+bs5A3K8CNCxBOmYlS3K0GxdmffmmV2AC0wqshDEsqAzOvSO5WhsdnreuiIEVSAYzZ9yn18AKmb
N6+zPXXWmXbYTy9A6YsFbVpWWu1L0MGd2U5BdrWEjFwjPV4Y1QWGPRXZ0AnAY2Rlu+8WHxfhxFjx
gETVmDeDIRYHwE4JtbHXpfo05dzrzeTxVxGQewbnojHN19AZqnyHEhAP+UQyHdtgqxxEVGAo1ZFe
ZJlv1OwXCmRIwOK87bv6oZiS4QuIgf89ZokT7NkAd1d+xsD8DAWt94+wUVUT122gLygGPkrcq4xH
IqdALoHQMGTxCR1mRTTbVLgIWwZ571WwCPaeYBX4F0/g81fodUS11yNE1ppI919MJw0XQZvFnW1A
cX3QcG+tfTtdXqy6qpqnBV8A36NnJU48FqMLzTCV+qdmQeQCJVz8ce8baWNCvV4R7kpsUQ6sbyP/
Va9KA0savQX/T2HLUiFQ4vODJiYSVjjT6IDvEJMs9pr5GkeeCNPXvoJ0FDXaDh4cM3WAtiamy++W
F+hwLhtI52j6eP7Rv+WqAJtlVOm11DKEZNMWaBM9nYbPlJ0LE9Mpa7+8Ggr0McN8DumK/qK8w/9Y
5vEwGxwTytDOp2FJoKY5Xydq5cT4wMKIDCQPxu52rU3506Kz7vfJ2tX+WU+ltGOkdqEXryHWq6NR
BoQTwfAx72xJnRWpJhx/lEbrvLNXDH8iNxQiBg1ulFHfdyuJb+hI0GQPY6lhvzQkqtSMU1k7p1nB
nmHEBIkepUC8XFmFEFhdVvea9CP/FBYAWbf91KEnseuQqlpXaiKhZRmTBSkONFkUCxV7YJet75uD
gxYkr4Zea7Izfpqs6YJyVBYkGKaTFi/y4EMiTnon3elCTw9VPpkNB5jMnpMawVQEySspdoHZwLsh
92idoiZBxbhx+0V/ZuDhVQQNyPnQuDjJXxBLgL+1pguNhsDUDlo1pH4b0BVmh7Kg99RumZzF3wYt
QOfYdMb8DfX47O2UCIuvvE2c8pyLNbC3Lpfrk4lmud1qf+wZjiMmqyi9oWDFRhr2MiInqoURLIt+
2qc4/kECZBrNZS1y88vA46UO/tpVj7K1oM43o8MCqKUvPON+9uVu0q78GhR6lOMIUSJjEOa7nyw4
vJ+2HKavfjFZQeQAQ7HCYH0FB4pE/M1xJmgA3KlQJdERFy91V/RzJDpwJxtqF9c9qTkFdKnH1H4e
KO2NKFAG17xY+dL5PZiBx1XrNB9z4y977XB8M1ExRX7hACxwDKFOvdLzYFqt5WVvP2rD8+OVZDj+
IqUpdAIOJUbSzYTQ3gwZ1BygXiX3LgKhN58/suyWhVXq1sz6FpWNBc+RUWz+wUIiqQkD8zGtUpjg
3kDhp80tZsd6vTJI775t8nGQ4AtLie83KWamOUGFh1iB/TFiYXceVMeUGiNIlwBcIe8RT+ooqUN6
OsKnBTgUJ1Nalb/sXgsZwYgHh9XBb3NjmgTnrTTtZIrgQep37qbQACGZCR1LX6l8I2yyUuMEGavY
exNjwsjGT3/VLhOQW1ehc2KPCv63g5EVbFF+EsZWw17OMDw71cL4lPEr7acvOXBc0vts/m2Adc1B
/xomghLiVphywFwFu21ZIOHBcQy4qtdlNZ4bSrEbTtCcaIQ17z9kkCHQHPDVLry9SXayCI0ED255
y5OXGZcoV7iE0TCJAUQL0lxePTEWv4BwqYwUC6uC6YS4C4ZDFsokcvhUzWgmA/h+XlkIwObT4xV6
ZWsLpdG+KlCYsm7zMucA1q1FET4ocMA2uhZPME4vQ3k1hSYwTm9GeoQ253a9MBZpYkGpXVy+pmL4
YhcER+kpkLctH3icT8WzM6JU6StneJoBTLAqMstbYCKHrFiyXVnBDd24RmB9Ie/NaBvz7pjWGO9R
d0Asdqr8iKmDpKfmCSOPiM21ealDY9xwPPjHAPLGsRmzAy6F9sYjmfTQZAijUzeVMW+3sbebRV5W
Y+lmdpG6ASMS1zylxmYdyzaS4TJg8Zf9jWzK7n4CKoRkHDt739lvWY7EfLgUH/mst6BTSsKzeIlh
tOJC4tBWJVos1Nf46G2CM4cJpzzdXJxaLIIWy0kfQR5ew2y9zmAI74MgGz4mHRDi05SV3oCIYKKS
hhc1oVxuwUtU+2msdk7AsxKq9Kftcix7tRFE7YwvY+MTeWw1K5ygxJp3iwdbEpEcJ9N6pNq7DfTS
RwVAms1MEf0+apO7vhD3CO4YPDB7PQ3uihGnZ4U52iNZjhfcSIeKmRgjJ71rm3rvAfM+gkgXR3Ae
uzYMU6htZnW7UmEdgs4k58HvbgZwE1EQNFDnB8oDGbRmxHwcXdEyPA9NHZzHfm4eeAf9Q2aQ3bNa
axcnfZV9QyF7tOFXREvRVgfZVSfGkOChJtzZCi7JlRzC8sxqB0q6AYVhKCBrGKNnxWuBlisN88ta
/OAXZghtzsZsLhyz3LPjo3fTk79zVrfcWUN5mtImpFTObbVlmFnDahTezpKij2xtW5Tl84MfrN1N
naJmygn2Jai8eq5MkcY0D1flOGRbB9EcxWDVnbEl6HvPM8LtgNy62+AXVGevH+bNMpfFqe0p9YAY
uS9pppw75A7PrDdxKFDS6KhXqEK1M2ZUbIrrz+Pjj2ey/kgTDpZ9xtUe5Tw6+3EMNcxlnQ1bFqcP
AZXEvfa95qimpjk56TTs4B5m10kX6shtQQ0Tuz5GWAoozHT/g3BKmmhmECAPYfvTdObrddnRPvRp
ebjoqHqAasck65Iffgf944LjKp3g3qcnPvur8b06gXGjvM7ZTElyNaPmkkF3IhfrGaGfeYb7MG0D
dMaOUgzqOwTWXkfMQNuY7XkpSnlVok/tucripMgulBnusExc+BJjFjCtZVjL3eXVUTGM9FOIc7ag
hKE9e9W8r6wZl3wKKKDPdEutlZFawkCXkwtJ8rQvBx1sXe3cDokJdxpx7E1N7YuzMbVouizjB0b7
UxKgo2gms98ViwdIwlq9rea8KgPjLBQwZ1prNKIsQdlDDcnL4s1irxbAw7iot9iIRGz3lrGbTFu8
zebAumrKrAjHBG29zvf4MJKt607ME3hBrilfa/Zb3rIHOBY1svyJtSXcdob13s3V3h0q1slocbw3
ZBiHcvK6UzZY876XvJYcSg7RPrTZTvWFKZ+vkTQxTPYLMfVOisZ6eZ5nFTKD8bMDwMo1Gv1CRCYl
hrjMkLpg9M/Kr56bceVP5WK5TsMlO+jECPdAmdpdx7Qvhokk4OtAk4AA5jN1qMhjqVX92S8WBpUu
/KoMzmvIQtM2HQIoI7lKD507Kx2V0DYixHR4P8De5LM3voyz/7IAAWDvTNmTT/3RaNjPxGZv5WdX
zr6OAV2+VFaFk6kbsQlJ4muOKUQSUi1gdW14juS2G8Q2X7KnxSP7WDAgKEPenRTs+AIm7SXpeeey
srwycmZDIHSyI2aZTwQO26B0caoP1aeR1/kVqoSbko3YofQ7Op718gr7hn1aMxQXzAWZ1Y7tpkUq
fF074EPyhB7RBye78Zpu2nL2L2CXLi3FbDs3nV0/+rnR7pECZxt7TvVewf2PMX7fJkzBI4JPfthQ
x3a9Zxq8c5KfULgH+MxGZDRyPvVTfqMUnog6rIpXzw+DcxrCarOW+jvJxfskMrLhoTscVDG7E+4h
d9joXO0wwdx7a/WhWMv00ciWFq2jeOztVD/bc4W3yQJhSH88Mr/w+24/eJxgYccZoxhBRQiGiLED
/AJkGaYfa/4MkB9+/gVO0eFC7b9yV5obCdFlx75hvka8TCJSbhgxzYjNmH1cYO8wFCpHsbHQuB5M
ElkQ3hAnpHFpF8w+Lu6E7AD+/hlzLXH32UDCRFbPw2vtFESRmMJ7AJB55BXpyGvBX0619Q7U29mu
nkHyBwCaabOE5WtCQwPo0GviaoBNWKrUhp3TjaBsC+ls4VjBhMCdt8nBmm8XuSYfdRj2wAwcENkF
2AnUEYu4wzTcb2j1aNVkrff27PBjK+zrBLgfPbaDEekUT/3am4c+sfO3HGBeTEuVkP7WT+Q6NP0x
IX9mL6uBWLLCGE94KgIk/54m9wjF6h0ulEOQ4iqexu6qM6rkpq+nO/gSYNHDZkM2wxC5WnZbOIqv
gvYwCvFePRIjfk5TnrTa56bkaBYm7h4pj7Yl72i12CNQjp2zvNfRWK6USqVl/UCcfFjZIyOnL4+l
H7z1VFxn1iUJ0WjMAovVWGFDFv4d/48qpuSNPN2DcFKjccIKdGKTzTw3qD0SmJiiwHzyAQtyk12A
JOVhHiXjYXdMT0wbKBTrfCuFoxBj4YxcAwiqwILJyW3Cddd0xnF0B/tJeAUCFB16zUMiy+tSyV8A
zDv2WSXkLzMBc5IGNrwtQGum/sDsXnNqNvIwp8nGEcUxnPOQrYHvPeOWvx8GYqPpd061GN9LObow
etLigRtevWPSGwitcPjs1+zRzDN9loX5mai31hzddzIgnjtX8EoWZb+RTseUK8tV82Rl8IBn39hi
/EKVxYV3u1DEMicf5tuwI83SMxTOsoyUiZFpf8YqcweA8F7hiIu9oTCzyKiTJiJAjuhiTyW/1qo1
zpY5S0Yz4oTeWn8YfnEJKqvZzZHEUB9DgnL4e03qfBhsI1H/QXHE1fat9LtOGIR548+0H17Gdn7F
5bUfmvBZm1BLJCCY65xlBQNcE/uM2WHGnRFzT46qjRu0N2N1wjbsLtey5LX+lnDpsxtShWaIQEPO
yInngSUduJX8MsdfwOVXClgwcKL1esybwAFSmqVNtxPLmHMrjeBd9hTRWJBAqhFpeBsyWHQ20rUz
45EQ6tLYI3rL1tsc3U3wKe3SKSAVdI3RvGMLS006KiKdsBcJlzgi/B6O+4oGJPROvcGAfQMFP7Wf
XNTizQ2wIDLFGqbe5nPvO/hhjDBs3AP2ryG9sWfLt6BtqK66CoDvvRlL0DM4gKjW7JGJsSUBN1rn
7ZkguWGI01IE+uBbE2FBkRGgy/0W1HfNFsGSL27wlZTTg5KhDOjsWkTTeURykAkDS5f2fN0xOyju
bYXg5Rd21WlFvn9pxshyYZ/Nl96Ibpof1oxUZWKWV+7DxC2G6jzwClivCXz6/lAPc9cfAuRS840Z
tImPZ4pW6oV9zMRUzi/caQ90pZxw6QgSdHjoIWhtmTN5pr+DldB2bKAQnngcbGuw/jT0BUS/CEBZ
H42JbHMvcJ+PL3OrZwRwXVBKeILMGwGmQYGdXp2sdaw7S6RIakmaSJRlRF6vMVTgqrQnpiHI+DK5
KXtkE/y8o/AOk0eJ+Ghrs/Go6YjPOYyz9MQr24d+CQgdM9FeMuXk6v/04Q2Jz5EnQSjwVklb7lbc
e2je07GjNIIk2wL69DEtvckAvunPcMX8u6WxoT8B8l2pWxyhaNOw8SIGPNBiJ+Ks+9HXezDeU31l
lrJzEQGW3Rss2JFdRYa4M9PQGI9w5sSvJhyy5r7LHObZqszaazOYM3y3wRK4Pw0SBsboEsqSnT0C
Jr3DbMq03CVMd7uIR3QJD1TcICuIiSrDvXvZhh0tNSWUoqbNCMusvcncOPlMdbkY4IXOXQdLNZo9
7EexF9T1OzNN+5uAxnzeCxrQ4sbogqzb+dx6p8at2vdq7FCvJqmv/E1oyB0EvcSh/V+cO1mMH9li
EIzoJtOLx3u9XRnC31ruVH0S0hN3KP7OHiLnc9Nf+oMk4ZZJfc3l11hXOu9eaUjsO5FYJ0jiHwz6
fyi4qVsoB/YTvsirzC6DOB2JtWnMit88NDmxS0xl/eQzIe/zThzBIBm3aZ0adyNSwHSrl8yipQev
8LNsh+QaBViZYp10vE8GGLzQTb6Kh5or+DYpZfWSudK4YiJxOzKF/JFhvt3NbRl81hqndDOEbU7Y
gkOGp0J6MZVt/Y5GSLJ0cfMfnr9Mnyx0scyXYbGHXagf+hSDCAlOpgNUYRVdlLtNsQMWOGH8tPlN
vfRbDT3czNUnc2PZ2v7nhB5pNwDg6+zlHVVK3IXBaXaxayGJSGNhFu2JSaZ5kC2NoAvTXmvr1um/
fB2efKPgay/C4gp+NBLjnDk6a+DuIGRfbtel3wccDLuc6j7GbDHwpNGV4QmLunn+GVrWGQ3KwcDf
vVvwAKHsCO/A1/sHc6iwmBkfLdqPWBBYcWfa4XhPqnV6Ba2v439sxnLXY7WpotWE+vODoDDclEtd
FajgAD73B4BuIt0PBt0kOXKAe2vSIZ7RHGQnuwD4S9eksvvEaHsXTJqD1uJyINSHgrSdM8c4629f
tIVinOVRbDjWBDs89aVoD6lD3bkJhEydzTJU1k8Lhh05jRea6s5rGbtuYXGl7AnYc96naJrnPUFH
bBJGlFwXyHARvlZ8UnieGWphDPOZK56kI3VJ3kDtPWAVDL+WfC5qPghahS0+0VrHkMKqFygFRIo4
1LTeGWQlbaIOM1JMHfoWsRfVANV5oRb8xDQK3ha/4dRuc3w8bZTIjO1Pl/Tumzd02S82IqyZ15V9
VIwL0U93tjA88ghWWksQRgpaJ8+A3oCnNzBQIgQFyuwR8Eav445f2VLAQWRfZMGXqifhbnLeJ4jv
fodmwRSEtu3UtJqQObF8mwfGgSEuPMQ7L3a5NMy0oAjoqLbQI+yUV8OPGf21fJ+yagnjiS01hnoO
jmyzuPZQ3Q5OkOuTBVP2W/UsDBm2ViUrL6MpKmSArUw2Zp0QGJMHUFkEVFiLE7zqlzPye0XRO5Nb
iYSNOL1yzb3mVevJSA9B1lMXelRIN2Od4GReSRgkcTS3B7ZnBFRgWCvhHb80ns0Cn/0sg0hv9q0b
ECR5zcuZ8mQXWqwwVkK/APaxjt1zTsOc41cm4QnepysPHskiBGUZifFlQKPiS3SmxTwiRgjHF7of
Rv1+4LIw67vS/4U7Am6KQXAXoS04+F6EwCWG1pTa6TVVhSeuSlWifRYL0aDR3wONIrD1rGkDG2cm
9C3F58IihLTaPClAmIeuP78FXW09/z1jNTrPNdzhgNP/6NYQ5eNkWRKC8BhzQf3U7dvfU2zuJEYH
apuIerid11zHArxNEyXOMP78OwkRabVi8dsy6HHUrnHs6Uu1jn0rVlfwAfLOrLt1znJ5/P+sGQQp
9NWyC4Llrf7jOv9CidT+Uv8llIVIW/6dsjBf/yQs5M//S1iIfNANUcpdct2oTSC//C9hofcbPhCO
b/R8PrKzf5LAmra/qAdd8VuA4hpj1sUxgkIBzeH/FBa63m+oFGiegUJ5CNQIIP6P//4HVtPwp//+
ezFf8P/Q6Di4wfgphGuRtOD/SaODgAXRbm7bETSX7A1/I1nwYDUQUJHORlfbAV0Oy7XnxaehnIDI
bKzZEHdYLJNjRp7XVoJwjFwrHTBWK/mYkcUuh7E9qmS0bmvdhueSteEVw+zpOg1UC6t8KNprKMWo
9sEQXZMmtfU8YR9lGvorEq9hOul8Dcg1SFm3G5J7HsPJfPYcY9wjbi5PpCMq5p3t+kOLwtroyQuG
Yxu2yzmdHO8Mp+QRYxLEf/72HvcCRWMDtxeDQ9q/qcTT24v4kUZM3iOOaYjPavqNgOkVxGys0r1Y
yN6p2NBf+sWcQeISWlGfEWfQ2WzRojqv9D1ODta5vk94SNjabGwo7xwGoOQHMMqv2DXuYHhPXzO3
CrYf97sfclqeNmd/GzLvIiK8OLE+WnDuVmprOP10jfNvwt/POihqLEsc58kWNSrfgMEbs3UidKoh
ezObxfi0jRWFIGLPaKorhGlWvpz0UCNzEWiFfqy9ZX+SIykOSjnsTFtEUj+4PYDH5ot8HEYn5QCf
qgPaLGDMqc0gqWGNkTDRJiR+OUxt0xyzNoEA2zCvU/gDDwFF1fPcD2s89l56nTqrOA+ZR13vlsN0
aLNhAP0Az+TcitaKR1qYI55dgw2omYckVLT7sDWLzQLydoyor5GqrAbr765iIwi1YdiMnvcLxbV/
nvpxhhrQrvfr5Hr3dkOx7rPzPbajE+6Dzuj3IAGGM5kvF8xZ6Z9oQCoswSRPCMZMlD1N/2yTH7RJ
BovxuG3Z+47EwphWkglugBCpcwzrCa5mZW/crmLLmxML5aFBklrsESlaeMLX5mau5X5QpficheBP
caDz0VUkdmrxGtp1t5uVD0wZLC6k+g4HUDq7182QeLFpMoyqBMoVkYD6LGtPHOtgrbmZGWbKECEQ
sSY0T5P5gmgc345PEsFMHWYwJ06ybeWTnaOwKW+ztnDf2oq9T6+MlJSi1G7OSQhuIzLhAF30CjR3
7lBYb1mVrXtyaKYv6Ezwq1PH7iCB2LjxpbaOCCjoAcwmz/Zp1Sf8h6ewZ4l8a5MGyTpceEkcLmjB
HBrh7diO/OPCdzkhkbQtIhZn/xI9pt/tHhHEwB74k3bXe6LxfC8NckqZgTo3Vj+dqxQbOcw+4rFh
6NyGhGduh4qFIlUdCieJHZqRAqvkybeuu+5CH2lqeaCSZa/Gg+Zp5n4ZY1xc+eNLN4csbxLIX9D0
xzcDy/gzzR8BaJM774a2Btag2wNxcdbGNnozphV6a4PB3M4uUh5e1fGKDJTqvs70i0hCcRg9Aq38
y+wLDWjv3GoXl3bOZGnBGLIz8rK8S0gnZPOhAiTIsx5vOvgk4zZsC8wcDSStF+Ax+uAE83irnEl8
dzqzzkswwg+Aag0k3lY5PTdUgxgggLqqXROGwAw17hqVDY04uKCh26DPam4y7BrnLKu9JDJLUhBc
8siScf0kE3e5zmS7/uxAOoOFrVllSzlksXZhnQ4A9hGHVeG3hT4L9drQ7Y1yUaemquezXSKWBXO1
w1nzXBqux2RxLnoReTAw5hO521N4m7csZ2OjG8vXjlf9hrWtWcQFuJl7uF7XQUqokxOk9pGrLEMv
qbsEqPjQ8oTSgjzBQnbl0URkus9ITJH49vWW+4ZdT22cbJHOG73kiikgx13VYQmF3G5XgNSNl2pU
/nmF6PPEmH5Xh3OAAR0Jguhbe6NsHl0iMdCt+MkG8hXqvAnFDkqLbLxKKfGJMsJOa0vlYtSavpyO
jOCQ9u3oEOtBBBWlI12giDICa+JKDEzjKjRTeV+s17lfTNspr/dtDZQidJsvv+x/VEN9FOH0Jqrq
BlTno2/kZARmlKg7v/Eh8WHCGWPcf/KyDf0Ap75ck+iQXnkwUdgsOf3BzIFcjo4iiTHVqXWQKycl
ZsSbJRydN4Ml8hYWfn3KgsZmiZXIp5Itxnve1QHcHjYJHZFBMdoVVCdQr37YFUquabkBEHIbKA6o
fup/qr7rd8omEIuDEYFeNjOWFfpmNVyXRjknl8sbzgrlF3Sn4N6BdrSzjfmzmY3kVQ2ScNGSoCxM
QCvXdtgg08lRvgfhyGGWjS6kAO5GwwnCB3yHKWRYxNTjVAb3FanSEZKaq7FMK2JHuYBR1BhzfXDz
0HyUkyg/aiKii6gKUhEzH4GdMpOgCnRCc9qNFXK7EsoLASj7wF/YlOH7BLQv2rdRtuieC2skRUS0
/tFC1f4J/IYIe7+heF6Vw+JkGbyfLZu827CqzXsoN8CKUCcEt0SR4Df0h5MdFMsJ+0DyQiPuFecL
JOgOLP6XNROg0SdcYn6r71NhOY/YocSewOx2lw6KoCXxP6g7k+XKjTRLv0pbrwsyTA44FtUL3Ply
nsnYwBgMBubJATiGp+8PKWW3IqJSqq5adZpMJiUp3uC9gMP9/Od8p/FPQY4ZXPYieWtnZEFEdsfA
aRQ3p0pEU7VDVjr58N63rMuSvwlx4MI0of1TNSrg9N/kszljRi2s5g7kjv9e2cWtBqes92yrFovp
AQciPmJYNr0/V7fjMg/PNDG+dDV31CQ72hwhChHQn+KQ4HOBfw1NwyoH58nmkHyMWy04QLH19MPc
NVu4T2wiGPAbxVYUjfdKOSjPwcZRF5HZRleeXTTXico0ukQ3nRgYt9vEaNczukROpaiJp3cwGR/8
GQs3tDAY8FzR0r+O28i6iBNp7IN47mEVEJsXCstmXEaXS+I5h6QwKIsebSyBTLQwN1OOtOyDITkY
FLMfa11ejTLj6EcLeXzWLpMhQycmYvm8eAxe3JxKyAR/LxUq0W6MULx7KXBX2tKYQjLJoLwsz/9W
YXM5yiqYr2tOzoeFNsszZ131mGk58AihoS/UFvah0TLbW90a5DMgoNHGxs0uMGB4OAFSGgy/SHLF
PfZoa8QpXcoD/P8Yfpc0HmjsZuFC58QHNXrN86Ky9k05JNMuQRZGn+ShB+shiaqJ5obGh3JZ0Oew
WZhyqVQvBWb+1LWhXafGpgNRdoDJJZ9ckvKkv7/Xvec8EImQlL5TUJDw2C9D0Tfle+A0vbk1i6w9
5KIPrtU/ajCdUj4D7CLdxleNMxHAg0VlFzuSpH5w3U4dQPGKfavz5V5kXCqtBMDVjxgth5VfNKtM
steKMY+VNJS6YoLXzQd+w1jqxWUvuZ+oUoNa5ye7Ndj3KcFubSUcy9Mw8ySl0DE/MsludnwS7XEC
4fZUTZS86vJLS3Y0pLMs32Dn/MSnlF1WATuxciEfQrLXKt98hqQ0U6aXmNofCMn1OMwN/Z714jrL
e3XbwSU7sU+5U267B/R3jdr/adfBTs7VfWsGuCeWe+g+H05uH4za9I9jvdiXgs3SKEdKW/1bOkgs
pD7rNC0lxYqMo0HeMo4ANHBSscezZwKQxEKYM3JnTz+aFFEnBxvSz9cJQwLL5jizRQv6LKPkzevu
4Z2uGKi0HptTRijfuKv9Xvh3Rp5++Oxg72yDNIlvkS1YWVMrOm2O74y4a9HnihHXE51My+SUDxHj
QVhBILeGtpdnlI94Ny7jchNQIWUiZCkEFhrIvQu5eDhycZFDvYyN8W40B/DJJIAM/CeKIdHAt0TM
hJU1XzGbMY5dkKVH2SycFhIEKcaCTIuNuDBuMb95hLCGfrl2C51+Qo6n+D2lkC8FTLayePQGPJ24
dW2lgGMhmFSTReRpDSThyLhup3Q6FEXn834WBhSkoWXcoweFPwTvELulBp/wGBHBJ4aUoqOmlEuw
/vDsddqLrLfhE8p4uip7dzOP6avHiJ8oajUZp9UBzV7bO6homDaYkUmDMaWwbpuZhyv+lnt89tW2
Gl6rMsY75Q8PZbqA1RmW8ggjTO2lpJYIjxYl6/3I1JKqzRFJ8o6o1mXhtrdeSzyDeGv7YhLKvm/z
GZSlnTHdmu3kisBBsgN6W238rCgPKvPjEwil6AA/cdnNbMFvqLiyrxJrYrJXeu5BIHxj3vHbu6zk
8l5sMDpDR/H9NE9XWqR3vtDWpduPxmmEdnEVof6EJoC7bOclkBT2WPzLezy63wbYDkwiTSw0lmHX
gDDjhB33YFSXgtsOVEVHBJfZX/rk2yO3bBwH9zi78xdCdAy7+kjH7m7EofGoKNbi+FBCu+AHlP5l
TOnNZZyn8R0VNtWE5b+CwaSCZZtYrAjGYnmbGCf3JnGr19hxg2vLcLna8GnpS0Ecj9b7xnhVNRYt
SlL4tHBMnBn7LGf6KzmwFs4xB3Fw22rlc4zM4ttljDBgtFV5L8TS7xNlLpsWPXZTVt70VWn6zTKw
fPVmNpv2W9OU9YtAOqfpamIdCmMkBrdeM670dzrPE66aQ515+YNuZ0DcvsCqukIZUPHyqzQDDqd9
Nj8Dc//zYnRtuVONi9l/MtpTP0QIe+Zc83zO+HyTFvsn5w93/V2YVEbTdFOC/HrAus6e0AZc9Vpy
YVx0I4QIkiPN1UBmbeOoeX6Ui0DQxgmKoD/Pmw5a1nerZybtGXN2Aok/Pf5bLcp2wRaJjUlYyXp3
dbT5Rs5RwJAjHmi+gzQdL/5t8LMlQ+gQIYlDfTQJK4Vo39N1k3nXBJUi5tRBzG4hvePYmV1bkzXf
/r9Lc491yV8/q23/OU3uh+86fNbX7+Vn9/OPWsPF/0ffQ4X6I2y8fe/ff/gXEKFpP98Nn2q+/+yG
ov+nYLV+53/2i3/EeB/n5vPf/+dHTZpr/WlxWlc/JHxXstO/Fu6ePtR79VMmeP0vfpfuXPM3m/i3
Sfp7lcjkyiL4PRNs279Zjs98l2mwC0PHJC/5h3Qn7N/4Csh9qp344g/SnfsbLkYCxMKGvuM4/Lx/
/uZ/5G7/Srr7Menvc8zilGEHayKYaDDJ5R/DdWRq2szGcQhQ1w7OtBS5Z+Qy9TfJz//wVVwoTbQa
kfUVP8mDftrIMm1AYBpROhuoG3l/nPpy/vqnt/2PX+4HHZI/7J+TgrwjBIl9CSsGIhaVrz/+MpwK
G8fxEo03rR4w9Jh4khniHeENpmd/qLono+qWizq3MP799Uv/g/r082uDFcDbbkIWkD8XFVRjU7ej
XWmYwLUVfaFXVS74r5l84hFZHFNdlqB6XZ5LKB5bXwbxc28p661C+Im27OEZ7Rj02WOBNXxYuaUy
6+q6HEw2gX/zZ/3106DiBVwTLwK56xcAgiu1hhBramJLTn/f0TYNaxMnwfQ3kBHk5Z8+DsGADumZ
Txwn6c8QDgxZclwhD9u+yHt2qI49iRu7L9vxStZADIawGfSSvSZBnLJ0/vUH8ssvKdm62R7AJP6i
PuKnrPvQ41ZsnUxu/c7wtpDn/AvO9Gr/16+ysiJ++NRJI1m25GNfiRKE+H+84lpin1FstQAG/ax7
0x4Hdy2c5pnmsNe/fqX1J/30Sj7tI8RgobWgMf5ErSC8QkQD99w2bS2OFWDEOWBqVFU5TcZFkQvq
gP76Ff+DdxCXiumseDX8iGL9eP+U0E+HwR3AYsFc59h/BLZFWsqrjb9BWv1ykbAgMgr0KUySjDWs
n1AjAoy1on7T2TrEXe4zDzMCQifn3yl1gFe0zw499L8/x36YX/x5nfi71/xpnSjJ2M7uwmvakupd
uySkYOXtR1N63gsJciw7jMfOf/1u/vqaLEn8rgFdOiZr+ppy/tO76ccTvoqMTnIOotFZZ0t/aznL
dCZ0xMYLqDqHSI1lIvqbm/DX68YzMciaLE1coIgsP75ujEojs5YCcDCjxb0WKnkHtuCFLL/+EGr6
/G7++hf95ZZgBeR/FudYIBNg+X58QWwOUVe0QmytniiDFTRtsx3MMoP3LDPj9NcvRjz8J8yB7a4E
QF4ocKlqIVP80xtr1W0D/CvX285DGz/QbpJV5yYz+uUl67HNH4jolREssMWuDnaPEh6SLeF0XUAP
OgpLtdb7VEwmdr8YXLQ6dw1qE7hhfzb2qNX4dmpcYmQFpgaTBIgxt95ZSkTermK4oQ8sa9BTZr8j
OjUM68BCKxDvKA5DqjalmsvmRpHUcS9m7VvVeVw4abxI+BbtFgLUplucEzT6gLBWSfUYqYIY212W
BFP/1U1bfIeznMf6cmT24h1hQQXWOfMYNFuq5AgKGbx5rWFuixMyJMmYQICuCgVlGRWdzHVdbWKT
2fF21jlXu8Y9fEiZmy9hVIKDDZ2iGfIrMgFMzpGAcJHGhshux5b0crj4ttS3UEESZ9/afvNKsbmB
bXPJRLOH9uNiivUpLgkLZQKRt4A430jTtZyjF5vdc2SSI0dwiXOKxTlQz/EHq6OLY6exY3tONlHU
4TrF4WznYxeqxXefepMEddjU88JbSDh3oQklsleTnwSuu7CFe54nJj6HgIOMFdL4Tho2tqFxX+BG
kEebdChwXcYoKF5UgN6B1hjNgzlbwReUwX7AZzNrJkMm1BwSDW4xSeth5HFh3bkt9dnQJOfSPiyY
6xqKnIlixoTM836kMz1Y7H0yaW1cjsnEed0wKBZ49OtyqkCyx04X8piIRzwBPU5Kx8pIbUIU9/Jb
2+qq5aRbWOYQToCwnCIF3nA7gP9C484q6yXLDEhsEaUAF13H504qYjGa7hLjdPCIXlZTE5dFgwPG
V7fPEou3CRC/xxg6QbzOr0lq0t6I4BKdcIb1XAm0Uhfbum+8hzUHhVkKXHN9wbrOZqNs0OC2leps
RiuqEu8kg9kwtXjTQKVhWJGvbd+7nxF+33lDpFuvHVtFmW7s0myNkOxh+0w1rvGIto4XyHFAFIc1
khgW9FzjrNNxBnCWvpoRWAuXzXeufJjmXt1ocOZdFD3ng26bcI0KEuT1Jjo9l8bmtiBzlJ6BWzHs
mHTf3FUDcfSdQfyw3cLYphYBIPzgkBqo45e6qMgVTrnBCCvubIeee4pHvpL4IDOZZrUma297M/qx
zOcEBZTWuHBZSFZsxjGyvpGIUqD5GzkT7Rwch9BsEfWEUG2mUtIveBh1LiU2uDvUXG9BUXBe5rPL
52NK3Nfdd0TQm/3sSGogGMMvw03DxgoyXlI0uHAx+zePpUH3xT0PwSzdM4ZLBtRsp72eo4DwCw2l
5dsQj+arodvsRkLNcQ9DOmEOg8mUpyeKbscJXqBhyyfbccwzt675hjY3xxxdDfsBts0SfMntWcb7
FhOmQbJOWir4gi5QJrcO7TXMCDUJKH5OaeYdA6MmEm1yaLVb0uNujurFArPf3Tr+oLoLuqOHB+3E
IjmZNdlz3Ds9zFPG+jkP5b2cC5vhCel+agMIkWWXDSxcfFv23Nm3bZz63f3o17YLTqVX9AiWoGVw
SVZprr5leW5Nj0abYgvn3qwK5mqdKz9jDwFrDyIZP7E9RMSjh9mY6CYex8XYFAjxxS0+s+Gaaj6M
ZRqrGfnqZCFI6qbOF1/xmGFW5y3xaeV53JnApRWe2mW5I0XqvE6yd5JdkGnyLlGk6UmnMv4tLdL8
Atl0/AQ7uXxPaAwWdLk22Q0zikXd0iJjvEetLb+AcPIfsdHmoEhSxichKOjuM6Ch7NZ0B21tI0+o
T0oVbIxE/DOYQKfP2v0iqkCdinrJDxkPmn4r9dpQkBe176HYSvMgFvIFR2usmN3VA1j9WDp6Q4Q5
pvHWTillRh0cvXB0a3T82OyD9gytrKZTGvPvY2qxfIalnms85mnh7Zgyj7QTVln9BsidsX2ZkaA6
lhxA2q22V/gTmTPjozPMQWzGwi9fgrlWj4vj4Zitkonheqcc+3PKmd3s7bZ2+jNFEBobf0KH2RDX
3OURedojMeFInaiU8t5HUkJEwZJpeAXtSuC1dMkZ4Fucp2tS6MsdVE5D0YkcA52JhZcYITY7c9mV
ZpRaoUW+rd5QJFR/QnPM3h36xtMQSjSCW4s+3m0L4SKKYkpX5qEwsR7QC5UxkcLpoAD29EG8sWgq
e5eeZX7QHeCwsUJ5N0PHGBm9WR6Yn8Ms8uFq9BlKbGjYchkjVU6/q7Mu5lNEO8N2Pyevs+D3R70G
io2CPJpgCCaCjduECCDDGKTqW3IErdr2HfGnoybga4ZR4LY8uf0G8lO/pMZXBTGQahWjxgiokzHx
dvnsVF96m6nx9YwSB0ff5dnxaM7aNcIy0MVVNQ6WBdlfNrvKzJzo6NPs8ZkgaWebCjxlDO9FNB8e
JSTdPh8yskod7+j3TGbK2GL04lJAsiNN1zLF2Qlqm6LDxPyn4aE730RyZHbW+gHjkmCeE4Gc7xUv
Ng0B3b6KAsEJlsBLHkqGepSs9GyVyUxYItlbxFeJcVvER4nf1untpGhooQ+vtt67mBJkRj2pCRMl
z8kH2Ish38ERRK+12aNu5WNNliIigva0jASQ+WQtijuXfqjfDaPymDVBmeUCVraewz6dKODwVDcx
YAFLuldBqu7jbPXhcWZphg22vXo8VCNz+U3TgAXeCgEpaAdlk9KJzu7JCMioXVMa5bxTVkKphstW
52vKYngveSjTOM9kfAm1HL1ur6qcaEPPrqvf9YtkubRIBFFGJpVP45RLSvyE6dMvNwMJqrdCaook
8mGJ8BbQkD3sumgmdhwRHuLB3QzmQkzb7o5wJ9TjLFlXTlFVDFDrO1bNbZAujXk9xoQDtmmT86nm
fZ/cQwMDlTviIl5htWoGRTGkzc4B6uHtl0Lor5nUOVtVxky0uEEcwA8DSiNjSfKMauMmC+CRuWQe
SPY5j68zYHTjsSdrUGw7ai0dQNyNdUqrxmbv2OSEedYJ1FuRuMSPkrIkGDfS+XkfxYBszsDPEVgD
gOIglNbBHhFcItGGnTg3bTNU7sEcvdg7+g6lBjsna9n4plaXvozAft6VPWZyh8FR+ltXp/73qMwa
GCVOBOdNG6P9XbM2PnjFEJzNsSEROXWNetbEUp97O4bSgUuA6zmBdHvog06sniefHGRce16zcYdZ
PSPADzzb/aH5OtWMsqpU66dONfQD4Olojn7d80srAHceDAipqCsaoehjvQnkdild7J1T7lV31aQz
EuYOTd8hRsr2pcs12VKB8Z8cibdgAh4sKusM3fjPBrlTHToz5Ri7gvIMsoEkF9YpvWJPKpA1cI10
dtvsXAZ+CXcalNitX3kj7ntX+hd2ycEoTMjvXi3gSSj/wF/mM6IlpL7RPkfgULF9i8K+Nzt6H4Ru
gjMEZCoGrMjzHuhhdvNDY4nqCgvS8qrY2WU7Z2Koi48nYCNnI3QjQy/teGIiWr1Ec2SwE6rL8pqP
s2W8mTGWZuCW2HceIdsvCUkuxiW6KB96nZkPtj1XT102lj08/z76pBujZdCZzsNtEDEiY0CYg66b
y1kSVum7aROoKX4OlpYCJ5zRdbBhaz196KSsrl1nWs8afLA6pOyo63aaojo2vqQ/AZswE2bV6mHH
A4Xq2fiLNaDbeIbDwMSf7BfDHQTDF6ZOJOKWjDdfZ3V1Eqj8pIzZqN4trJCKS0LX2T4I0uhhdgce
IgAPwcnMrt0Sch2a7xb/NxzseGq/El0hJ+8ljroZs4ijwOQHGL7abhkz3veAQg+7bPZ+HUEzKYbF
AHE+kfnaJoQ+IPdN3vjG+KhZwqBqxRUIbKfa6m6sH5iyGyzOTUoSEa7bCMko4gl/jhwikeHEUvQE
QyX5KoOqmY5FGUFwYOAL5AIcyVs3Ozjc+nGSD4CSPEmEpR6+9MoT/GM8OoexmwQTWGB6z5ILIT+5
ds0T3Fy9iX2UWez8ByzEyAlIkEr26ZPFvUN1GvyZOgRwGmBpXioWdsDmph9CocNkHmmuSTZervu9
BLpQh4Ol4nOfSPYqSaPqflPx9xikSEOpO3x3FlTT5sS602SRa+JmReBvurKknRU3hRy3o6FIcmiD
Q2yoca9NRGFLmwKbVJgpZBvTByDAqrupySms/G3hJwfFGCliEGo5WOpqlmcxSvGGBdIlYiky6AiR
xRBEaQyJ0Kcojg9t9gIXuIGYGmWAo6owHSk6usNvxoYQk9n4pvGlPNLKFBUr/KC6HpRFFh9BMGCJ
USa7j3ax1k2upZxli5S7ggYGGAUMeOb2dqIJpt/HBik8lsh+mHc6G3u1MYvO/lgxvm9jutTPVZ4x
X5x59OPjLIzmMwHUAckc5gw+loADmCwli7dVGODZlAFjkGo8O/vuTSK552g1JHsGc/mXVqT6k/HS
VO2pCOEhpApliMPUwUREYHQxdtUix+Yw9qb3nUD/XN9Us+OCZtPLHNDONxQEbDiW+lioZrvcc9zO
Pmm8I6+RZEz9KaKrk3NUxSRt0IgcQqTxkm9Sd84+U2NETCwrChvw79vLTLjQzb2NT2oOAgDowUun
h6U/DAU47c4kTAhyhyNlIj373YbDd6nV1L/p2ExX/xULB712WX/P5Fq4oQQ9nbGttTJzmwtRCKJJ
1OPtvb6JvrIRGKp16jVzWjU8/hxZHc+0pRGQG0P6OuW17+f+gyEq4wlmXPseRcXCM9xJ48ehXM8r
WVQP44Zsn/cwsV1KNkGZ4loBRBM4h0DTVobunKNLzBw7vpEDSF4JmDVPkW+nKPYAL3ryyLYkbNot
FtlF7ULtol106U8cQ9lIKlvl/B45+4tDM/blY84HXW6yUogj7WhuizElgKtt9nF/oZaY7Ts1oReM
HWizsWfqOsie58u4abHHGZvYbpz70ctpqEl7Ev0kuEV7n+cjpTeF6yysHqLEfBEvS0w35eDWICDa
mK0m5cLqDvpjAE/L5iJgS86KuzOoDltxdFrEh0F0zY1rGPZb0K/TdLvhptyyAkPZksOAgNSgklwO
5Vwbh4iwNw4DN7FAq7iV4OCgfFdRZMWB571ikmVvmZ5jOJjG2n3Rqq4bvAcj/h58MgT9R0dkN9Mg
RbtDpqKwoQ36Kdm2ZRmc0plo9lbRRzRgkp70c+9niDFur613svoJZB7aYGFX0OJWnytOY/FRB4xD
sW0b+X6YVgK8kc7wyqi76ZuLcpwV3yE4g0rmD6/j1MRwp1O6qQku+/wZKsdI3iF18DIVwengQpG9
Mo6qnhIaKwOPC8vVA68wzkBj6FSEbHB0oEbZR1x/0BQdRf3fHvhPd5XiwS1PI/VhUOGBN+fhWsId
hD3BG/w5bTsue5X2OE7cWBAHp5Mz3sZ8fHqfuYSet17HtbIzXXSCVxM5KtuXVeJDfDOmXoYTTUfe
xmGUSMMaCcCDlXWeF3otzWTsXiJbbu1ynJ64gxcB1BJVhKOiyI6KwxKgbrIxQahEs/LyKET6pKHV
oWVHzzNLRb98uL0nzrblTSx1Xey9Cnf2X1Rmq48YqHS+0W4SrKS8UXyiD+Os6N04xc3OvmTe+6M9
fBv9SfxjS96+BZVnYSBsYsp301g+8XyCPermXKcHTSbpjimG6V9J5TZPvVNGWL2YV98WmHheUS6i
fEtvd8+Wue3oaeqsLmlxy61PeGOSqibJa+HcFE1KWFVyjvhY6GfIwixhUNk1WUo1wFTPAtI4LL29
luCBncyMHsCGqWRT+kDKrxbZ1RDsIlh+vjODLrQo60FMUNoZj7kienVLl8PQbNUCb2nr+J1vH9Me
p1foscwCfHOaSmyXqCIkhShZ3dqLzR0xAJv5XgGF0rC0MVWFE7Vd6YZ+Nnj2dIDr8snIs/ppbpnW
EE3op0cY2y5ONsdnf9ALjptH7dM5yU1EYAFXUdZc1lPHcu4SP2JV0MwQUPZIHmIjb232Ouibl2SY
6EO2cVBRfyxSvgWEXHUnB38KQkt5JZgqK8rfk4Kc015zE85Yj8msbabGky9mGRAUJc/Ow3uoY80L
19nMbr0rvZsZTpV7LNyGTiYlkvglMJBvNsNcYy5BtUNU61Lf/cY0QVnbgtWgCDNME2pb1UX2llLX
y1ayy2SyxXeAYbO2l1weWZr1q8TEEeMfExU7bRNxKYxxJlNGNlWEmkXUNi+0uNaflKZbD1kl+2jn
DcnIh4lABW2na59YMfW1DYQGRDBHSgDpLNDfnaLLv9pgLXjgU3scH+aSA87OnbX1Gom1VWMYFDwO
DVDyCtSKiREyD1pvRz/j4tLjCI6OnK1jU95oulF0Eoi86FllTXAsnfMGw6vhxMDDqvY2KAwsLxz+
o7uZWt0Zw92U3QZTxkw3CCqb5GCug71r6fIa03TZ7TPDiqBxuZF88jMSrqHqnFZuOm89Z5p9Yct9
7UWQchDn1zpTf5jlnvNTdEkSfyg3ACn77gw3sH4Fhlm3lN/YyXczAP2/p6sMZ/sUFM2jy1SVDy0T
xpcI9GpFZ6Tr1PsGcS/e+SM4OrgoAW6bJZMfY+Bo6hVlXL6YeFCibaOt/CnVtSp3ll0xEeomXfqw
RMFk6SlveeqzPkywh638g3Fyt4Jti6x6x4K/sCvu/OjNR/ujli81nfarblyo/31LlSdEhTwAjaSF
WZzq0Rg/HTH03yyIG1RyuIkazmnPxCXsjNEI9thwrRvX8XW+ya0Rs72gkXjatm0gOMygTFwpVgiD
FZFUie/iir6EXNS9mBZm5BWKaZ8cCpAATjbK/aBamWLJto3QZA1PVi+ZSeHnNjJneZN5jbifUXM+
zIHPFz+9b8DFqzkNuQLL1oFYKOwWYfnN97bySoNH5GxcTTwqyN92jn1kYF00Z7ulnpLewRYKTNOw
D+2RZT8DIt2sTINRgklt/GhTdgW2ZkIG+VcM6dnEnQTyJ0yoYsWYRQmqHzpBmlMCQp6Ys4qYfb0Z
+57aNc5mks0f3qn+WBMtPxte0X7LBN0drKDMBVgvR3r6SnqYrb0759BAKuTwlk1tBE5mRiOzQZH5
6Rueci4TTmVjvcEvyv1LzqS/oZ14/jJRdsVxzmGXSyZpwOSFQr+a/xnEGog6s3pMGtv9tKsl1dus
6abroiU1G5qEa2m9Tuu1HZrIxr2TDOwrIhcuB92goLuIKnJZkK6PUizyjCpnUuPekp2YoImb0ek1
ga/R0SgaI+rhzlMSFQBz3mLv2DU0tBjaPDH5oxDB3ZiAeh7h5sbRxo4Q5UOP3aJ30XgqFdshWGLr
1HdSXNOOZd5a61XN5opH7bbtG8KTfkGhMLOiEvsj7kPy/KAYGQdRv2vcOEYJJwX/CDSDMZ+5lwtV
2+bOosyYyZgyInlIEkaQuJGjiIWpgja8a7oC2TugDps5laxVdogydItLj5uVDaTNg/EqR/s0tjUK
2wLKRFdvpfSAxpC5ssiBc6C8Yydi1Ds2muy7/FmD0iLDslbvimg9NAMUp9wPcv2hIwBQ3I40O4w7
FBAP8TaZrSXMIWhidG8xyOwKQhXldskRADY8spd6W/mj92lxJuNIHeWptSGdNjHPGFG1NlFRBt/B
u3ry0Pt8IVS18k/ktziMa46fVxacCHsbYR9i2Wpm1W1KWzvFoWK6obY6iPQFJyVvOPWJbdwgj5SI
Zgk13GBlnajeBESLP91lTYmnTPvWPkKOzvsu6fCWgiqFlW3h8ae5Wan5kdu2BITuYrM9DguLwr7x
zegmLRz32qxBGOlUGstmQpbxNzRtNSTqoilnnLuwB9pYBRSdreCWQ4MH6UMcI2qMmcVtju5FEQXE
vdpkZRZZyOehHzucTU0OsGQrnMnfcxJGqNHSdo0z+1+fviWdmsmjiWbdf6SQWuS+ceaEy7vE442E
w6vmN3VTeerALp+JYY2wWV6Miclgk9I6vOc49muX7BHnsb3DAeJibhv3hYclvWZOQxZnU6We2e0Z
1BfZkezUcGN5gkGHZdHadE+Se2QXx7JFSiX29SvTfoTihQkXIUK7kNYMVDYHuFTweHb3qSh9CTZh
cPbs8ydr45lFydVRGf09hqT0S1enIJaXAkUW9HQ3XiLis00dRFA+lD1cLtwsc3zlxm4DVDJwEmNP
qDih8cmqvJx4D7TUEG8zh3MHOkZO6qhvyPtlQRGxFtku+xFSkMSZkpISGcqQyzeLRZ6jhcTDgoKv
vTfVkN9gOJCaPanQGunBzKhEOfHKxVugDfNCtx1yQ5Ob2XemE/nrlGKZCzHGDh+BGBr1jeMLPiuA
yqlw32oWq5IIhMtU5wuWfFV+pwCIsdZSuAZoZ/ogGrA/tZrPqF/1sFPewGgw8qui4wyDVyD0J5Jk
DMSZE4bQXaX+jls5YWnrFNIqKZc4emTYkPScpUb1ThqM1cMgzBoDb4ww+ALaIKvEGVMamzaIFrEh
IwTdyiCtjlYcpHJnKmxJOyrj3YdKZux70ZWG0xT4cJmFmRXPC6tmu8uYvzcXBR5/atUW0vkbGM/O
8jCnlkNPUSJ5+GatmTMrkoU5o8p7TQJKjynjlmRqnKDOQl/YKoNvAhU5OMapGUVwK9nklTufbJsH
7STJIhAgg4BOC2eZrdV7EPTD8tzEVqpOtZfgCscygDTK/txuOLZHknLRNhswJvvcGqsQXcQpbvII
TVUvJVqX6kiLc9sOdY/py+OhQt2BseytlBrRDVKGN57HcZjwT5R5sI8aHmVMglySwYTjOSxMfUIm
rTCCuraZ/i3Dib9VTIolDVmqCgViCG/cbGGb76gXXRdp4gRnKZKGrJAV95xkasbhG+Y0kjuv8bpv
hNeDBwOnMWdBg3ngBnBK426K2RUnNxp7f2f07YCCWEV0MEDdbRRSrUkwweksSAw53eQIHWBouwtR
KTleGEKzvI1B3ywHa0iz4Gwxvr5a5h6WaeYXFvwnCtE3Xl62wYG0Pf3YbgtgluWxmEmxISqd3UFB
h8eoCZkWMbpenuCxpNkxAV8Kx91qgeZu6Ekxp1ObF94Hidjgw2r7cQmJMdpjgLJGx8QVZwYCXGQo
EZyCxvQpPETFT27jfCqa77KiFC+noLW8HgtE/pNGEcXvPaH673oC/TdIS5R2op8YYN8N9Lg4xCoz
VM8zx9YaGXzp/FNhxKl5R81aLk4UM/XugWc5bJ5UYQwAJSSR9ftBMLNdA1z2pRU7bOEXdC3z4DAz
TG4mlbrBjqLItnm1eSRWt6BBWoPsF6aODZIFKp8Dy/+/4Fz+l6iAPxuO/9f/d3VFLgarf+1Nvv+k
wPl/PFXpt/pHRzP/1R9ogd+wGK/GNMzGqxV4dbb+7k825G9s/Gycy6yrgWfL1Xv1h0HZM39jioqv
GcNVgO3Kxe/2T7ZAwJewuEs38NZOSPHf8Cdj7uJH4E+matT0yFf95O4qrbw3kS44LaptbZpHT8V/
05Pzk83x91dYzWpkjFzXCdav/8mY15FeU5zpkUVYuRb/aMbZf/MVfrJuBs0wQijmFUoiY/wOft/9
V16Btcg3bQDfv1g1rSXuvIxkdAh40BDuEbj137zCPzrK/q//VNpYTnBYBYIiP+ao4pcOM0Rb7LRs
nGkUdqerZGjMB1pm5Esau4Z1YaqWeJ6P4Ik4J6uryk2jnU057ZUlYtFupQONdt9OQ/lCJsplThCb
M2MrS5vlsSVibx0iTpD/m7PzWpIbybbsDw3M3KH9NQKhMiJVpCL5AksqaOXQ+Pq7wB4bo2gj7c5L
VbV1FRFQjuPn7L32dBEGZQAsxRXZ/tOD//Cf3/qz6vNXJSRnwNMjIZAiIfRtX3mrkPCnG92wm2xg
XMoN39OL6L76KrtZvx0Vka9/P9KvEsj/HMlUK3rDJt2ef/j1SIZNQ0vkhtyYc/0c+jo94zd5LONi
Cf5/DmQp12Wfhrn0twMtObtTeIzmxu7doEBtSPD2a6LGD38/zJ9XjrwYRyHgxypj/vESggKs/Hl1
RAqm9OzVqi3gVrhM7pHE6X8c61ed7HrtAM0TKLv+RbG4/PbCJx42c5GU1gZ2Oznq+4aNwVQvNJfO
sbf/+3nJX7WjPw7GSWEVoIvJ3+V64j89Eox90R3xDaT7ygTEfQXmF3lnZZDI4r97q7/1xi8uFlSc
fxyYxjh/9C/vk+v5a4Sva5uogZ3fn8aRMjWqS21tGtPpnz05pC4QvYWkCaSc/aUc1WRtkT57X2FP
5DdRVy5XizjXHYPWxg5sMCIVDbs5uU8rBplbupKElADaoC/E3sH4UI8gxAYawsXWNI2SPOq+fpmV
ydPi9Gn3HFJKfgyXdlVFokrbtH5BhYU2KEwCyZefXmzRo7pLLHecA6DgzHpTdM2XtGYQUvlrPda4
4/A5r0Hi72HqjS9u7U/eVjfS3eEZ969OX4ztNeo8GxFqYyN3RuojrHNUj6QS2p66pZlFrgLox4YR
AgHiNwKhj70h8yS5Wn30begB/VGAh8RxRKSkMQWZqbcCJk3yidQcHHnOCKzo0PtQ929ocTZPzTKu
MLza0fu5NtqvyRx1Dw5w8xM7/PJYQMnd2R0j/k0MR72iozyY+jD0rnVr2WM7bBsGoQKImL+yuQdS
M4IO6ZfYT6iePqeJAToBjFSNyGcm5fm+XpoWlpTZFLeofYf30O+rM/MZK5DhYjzAnKgepDah6CKA
v2C+pAtNHAHmesAqNDscUd2bCmvzfhg60T9FoEQxMLIzMzdu1lbTbWu00XiO3Bak1VaG7eQy6EQK
d2jNuF9Bj543B1ZajU8kBzPxahM/+6gWdZOy6h2dagLW6mvrkX6ZehpLVvKDjJDaFTFU+B6lJnZm
RA2uDC+GVk23LUjGvtQJSOwbbqm5bxv0NRM5zkRLRzO1v4ZHgJwmLZ9H3p2dQeE+0ZVkEbn08BMq
cqhiz7l0ERjnhXbHa20uwGdU3zP5d1OwFtXs6vgBc7u3bUj/9fdoWajeO8adtz1ksV1rGDBTO0sn
J7MO4+rad7NAdYzMpj8XXMp7FfvNCesgn5CynMf5OeMJWsfjaUMXKiZAgvwZtOi+eu7sJN/1ZrSc
dVe6q8xknI9OW/FEbxKz8vfRXDHZQ+0JAaQTXn7DgBtchAPWMjfZ05vCvB+xRqVfBmG5chdOYWcc
Z0fl4xNgpvS9rdivnIEwUCaXS8mmWFW5izxCOc9uRlDnpQPstsbN0qYOGqy4n/D9pXUX2H0LOg1k
tnmwAX5NCP+63Cro6Xu4XLVw+6CqJKlemVp39ybgdIv+zB4Xg3qKbXyhODTQ+7jC7N5NLMl72+jH
ozGP+mESyv0Y23b93ZSjfUxFYe4TdMaw8HT/DpV+3DlRQmDDNKFoCqSdK42kvOlHzKAhOWuzb7ww
UwftVI4FWoE06uOvUEb9qwfb/xJZKUyjOjbNIxsK/6Ata6S1WDPxVnGKno8smJL50eDctGa9IH5g
Fd4DK+g+sL/x33mBJXkWE2JeOCzdw9Cn/CKCYkAI6Ka4SVxw4u8APi06McgHdygriFoqbXi8QW2S
kLVzgWuMWyZ3PZTzJW/BNM9vVVnH78T+lReJhPwLIyPad3QO0SlQ1EKqtItYjIfJABi4ZbyWvMyJ
jqxN0QIEcki21lDgbTvZCTQE34Fd+kFWW6O6IozQ7kGQL+ycBT1A8z72CIzaSatOZubZ4O4ujp0I
OitGNIttAauyORIQxoad1uIElhDP8C1YPUg0Re/gfQ4agduYiKGktgN4Omjle5bsPRR4RpsI4aZn
fncZxKH2AB11g2N9QIemtj2BQDYZIQgLYfGls3G2Ug9EbGxQnW10kQ6HsgGXboajbA7eyhvFP53P
7E5NfVM0KBC2SGyXHTCFxN4MojWuMVtHpjWqTF6WsHBeyn5ydjMo4htVyzgKAO9FQeN386tfA/q8
oPUSYEtIxHhuNOLgLYE95QOh6PEBLTWso176DM0Uj8jezRbI1KKKfeslR5ayLQnsOuc60t4Rip4v
T/AhRr3LEP8rl9nZXI9PREqky00uErLuvW4x7Qevs9sC/lYzNnsbcWzy6AoCVwRmuRuILZX8BN5I
loGfOI39MFJQXhr6UY9RCmDvKLHphUd0OHEQDWZ0J+3SvZZ1b5K7h/rVxK4QDigcE/BIJYlvE3HQ
rubG3jF0mMsNtgES0+jlhvm9oqO91GAJpvJCV2M6I3aIjhUCmeiWKRSzhQlK7Gk2jeqpqAfEJuXY
Jfk5cmi5oGOsmIlGo6l2k4lL5IYtcB5t+SzOiA87GKXbPtTMSIH3pB35WmCa3CvSEcBCKdTOK6xC
3Rwx85nukW+DBtYLvehOq6o9JATYvxWRyaA7dedpJKF86I4oL4s3BEnLh4UFwNsjnC73reEjWGW1
HU5NDnhza7vQCDckn8tDJHT/gKBl8C5Y9ekl2mjO5Z40AYYM1aysq90tJZdzGg81LJj3qEs0Stg5
TJ6srBVsDELQSKkZ7pbeh9ozU1sQA7BKe+GrUZQwb8Su78QOK5hH8/UQL8AIaed61kmLQcoL3MUR
/6CswvJqV7ZX7/ANiKcidozy0CpuNuNlrTxCTOboClqFFQf/vP1COsuVZVqS8lxMYXt0IhR4b4Ks
PZMgE+g9SGubu6YGh3uB30uKEmEsuj939lSGu9pA8bztSuSjm0XQNqTf5hOxhbdoiw5PHGRb8F8s
FFhoPPPik0EwJy8bclIkHO2Y5egPEphXMsPwAuuDXEDDQORRjPRMAqYE4miDBMguzCNgiiS+ZWSB
1KlcEwFJx6O3qJpZP0DabnH0h5BfKHeol8b0dexkAjyXHIvp2LvwC656Qk1G+kEDvRvDHdODUPBH
aMJXPixKIGnzo646DHh0M1ZYncljhLLYOUV0cMubNsvSwG9GEnCsos2iK7VLj6mqrDI0/FCtgsIo
oz2kwYUKqsbbjpt9eBIkA8skSW/8CDE0yT+ExUTWsSGk8y62UbyHI7neNOTIMJGMgSNeeUZNPcy7
HErIkcGrtct9Ry8wkl1y4mQu2u8NJg9UH/CsFkO9OVEK8hLoK5oI9DKkt2QpeLoQE8PjUIxNtiNh
MVNH5GPdXaxK8bFopjpjGenrHTD/+dyYS3ysvIG5OI2Lad6PbmvnH8Y6XVGWFbBM4oJmeTE7hKNI
vuzhIvDbmLcqs4lPmHqVf075yFIgrNCoEtT0Cg0eXbLFRvchBdf7MM1e5aOBHyI0kKKs4RMuKuWD
5nofwwjaRGzVy47520hRYYiPxmT7/pamS/s4WWbJuLRoXXSh0qcF4afVLiy71DsQ2m1CJxNgwvzQ
sLbxHC8TBHzX1wfME6o42YsRfi5MdJAScZ3xkZ1Vv9CAq2fjyStj39swtivQBuk+/dwV5chQNfaK
+Nb0yrD5DHJV4knxCoKBRJ7o4gllGatKRwgpfD4VU35NhUcemC+LwElqtTOtaqbzOtDnm8zWeu4B
tqyGIjHfzLMRnkg9qMgqsUPDv/DlIGM5VhGacbtpvpc2Aji/ZP44pdlpzrJzTy+ZSEGA9TBf4jaY
F22cICpkKC8JoQBCHN5Picif63bfUd0TUqYQjyO0RK5idcX94nTtwFum8LRRWi5LAE0YdrzOFu9x
NNPG2pDbhEi1Scsd2w/nrhczmyu76L/nZMy98Bb6B4+AjXOranNv+K3xXeJP48EXFalG5MHAB25r
bzwtxiTZiZCJx/xsLqMvLpryQ7MsNXI0K7Mm9Gp+CHA4lSVRdZYWe0nk3gSnI3WG11rZjN8rhZor
m7p8px2jZQaxtDpgHlo/Cyut051HyqDcEqllHkI9hcspgeMb0X1d2casOuJQjIRvYNwYxvQEYRjq
pU6bqLwQcMZUC+9C/SHRTDawMjGSQs/eVyWxPMt4rmLTmk+sl0TZND30NfiUiDElCoUvfCYA3GZL
gVVnioV5EzXrtgyFCEclBmXv5oN3TKMOMo2o3fZYp1E8XpGEI54ltz59mNO8+dx47XCLTd9BT0a8
WlipftqYTRZWl95Ixg9i6AaGLeU09iZ4FrczYAt2kwfQBmbRpTJV7N10YZ0Wz13pL+kqhbHcoB+4
2SjrS51tKU0Ggg9z69FgYf/kt0CmdvS+F+hSojsPTm6/T4UZ6W1kF6K8XcaR/C0z6XR8tRzk6Jsk
i61yY/XGfDaGaB53jS2mO7jtJVkfq0ViMApmpCAknU1CivQXBvz9fU+IZndiNOd/ZDqGHHoIV0WP
qvfLjPYGlUm8fHQklTvaJA2pxkqIfIMvn2JGlSa0HD7I+XYg6DbfoNVE89MNEH3gtZgKVrTWgYvN
MxgacyY9akyzfSNknGzEHJXtIVUrBKZ1qCYUw7M5z/ifSg37JBtI6ZvS/FrLKdoJ0Xhw4yAwb8ZS
+Kge4+hTSiPuGZA463mlW/GqJbvZciFSDIGGwdjYbVElwKv6aOrao4Mnm7NvJvouZpSYB4jrVjl7
PA5vyq2T7/CZmUGYk5oOyo7nO3eY2bh3rmY8hU4ea6GbdPdzZZtQqFzZvlS2MxPfg3Rhkb657Hn1
4JDnIL63xeh+QS5v3GZD06NBICnhkRK1+tgP0m4pxVo2uQuqu61thRH53XOET2noCI7c1AZp75Zj
Owd3mNpLlmT5hWdaBigU0z0/vXkkPkU+j3b+FJbkb5Q2qXcMMikAw9QDtTYQQPSBBQdbrRrx84Vu
PJ4YLqH+zYhLeGt1DyKMP82+46HJGIlqRuFscq0vvvCy3aib6jQukJlRSLcjLDLN5iT0bPVxHWYf
K+KlK5QaLdMvqzX4iuRoDKedR9QAPNauwt/EivBqGEzDTDaZH9wYfe0JOlbyRI6F9SyaZjjESYHq
fIjc7NFI/OmjoaPi6jYEyTkY3c65gS531CHiUEt68q7yIZ4Ps5VddchwSzQ+VEwvr+67NlFHN1MM
73y29ZuWnWARuBjMPvU9unIm7617TCHr0PaRjdPvl8xK9J6P1KqP8HF2jhM/YJs0ZfjSuJN/WNDg
BC6Sk+/hyp9xGxP+ZNIuxyie0pOeUEwgtyQkhVkewWL96L7CrUofYymBlvG2YaZOkoKJW+EwJR7o
0z/1+egeMNMQZTq5QwF4G0nWsTJDehlIbLdN2LfupuqJcwMlzPfHm6swQWiPbS8oYli2tha4PsdZ
pWzg8d6Dl4If/4iJEmRh2OgLZgHMeDXhL1gbk4MzsrA5cq5JQjTX/6hVRfGaz6mZHTLWj3kjnTza
W/WsgpELQeoVDoJLKRWaiKHTzreozdDBl3X5CdktIio/vYattIbbeumdYC2rX/wZ9XIBC6ynoPX6
7Mviq/pt1oY97AnpFKg71jgaXjcCrCHAVTUTNT/nr0th3MvFddPtuPYOt006YR1E+u9hRGV/MF/K
SDrvVWKT7ajpmwYawZWzxyCuUSXoHA/1nAkVKNl46TbWIYtLvMrBumb4MoQuOFLbfbBlGjXbtmZj
xSBwHC79wJsDI95ESFfZD23p+N/cmZ4VZTTC8c6Mlw+qDO0PYTuPV9pjbC0VtsGzn0vkYoBTe39T
Ig/CONGb2CcWBjo7BPPJE0khKUxj0pSVLMNkXzNxSslH5SHYkYKE3Mr34sZB9Su9i8OgM9/6lo4e
XT0DFqwZQ1EX8+ShmCYt9ylEKl2/Ghfq/LQ4CFmLU1sx4dpnWbnp24vI62SnCuNrN/chAnz259/C
3jXkzggLuS3lGO8dpEfnUXuICjuy6OMjmYbtu2cXOJ28yg6anjCE49xJDj22FpprQxAMaRq1vJ+w
1UMPFf2aWz4GosBviIK+C++gUykkrg3R5FsBg8a5rZP2uar7d8/XA1rVdblH7HxZAFOwyCLa0zfO
IX7MePyOc9jlxLzZVOoHT4OsXZISQIUgN4DFFvHkLT37eadUxXYK31x8ggaBiV47jfvq4sS4Gf0S
ixLg2YHM0bz7WlNmopRTfhEMNY/GRoKJC3z6VgheEd/QTskQaFMZf84rl/uwTCOhrkIUWRUs0I6w
mKh+nG5LvyIqUGsAVKiUUUShj23UJR4JutvXrkD+ZsZkyAvE/dgIcRQpQL1QTGiW30/xoKqN7i2W
ENz2WHtS1QzenWXl1d4fOm91hrD/IBnOGT+b/ZgkBxSH/cmM81YdQrYB7zgg3UNcDxn5QbZPXutI
HkZIKLvYs8GYx0PSqHte0MeMlDLkCGhTHJzV4Unp3kbL1a6JByXls9qjtrMIC8J4tonQDSJ0izTs
y8HeagKXyEtVRfiG7LFXqHB9jNQVN+/VpVHrMVNKW+tqVR62iyG1Ty6pwt1ejKiEAsCJVFDWYJJk
mMThiMswt2keWjBwbsNo9r/S9PxWmcVjGGdQqNvJN+9nB1vlfonHMN9FUJ+fsFz0hwSxALrXNSwk
bIlRg6WImb30SEUnP35WxYUgwdThpYijtW2O2DiIcFG8R7VfCMJG++nVRvLSkHOUpWdpldjPUwKS
ilNuqkgcVjUKYbZjiyAUPHC/KjV70tjyqCBRMjWwgOOlLJhkApEcwmdA4roLvCRCPxQ7gDWQPIkQ
0K+CxtfiL2wPWYlNxEg609qoIprVMS6YBNzF0lXzJtLO1DB7mJMvkgb6QCAsoXSpjaEqwDI1e0dr
nlPjwOQagzECP8wb1FBsfaO8P8B4XbJHADz+c+0WgsA8nvFL763JykR4iIwIIcADKOLpvhBkFmMx
fAC2RfoMff2e8QCXDJpg24zvRdwSFNJYTfM+0MBbvnZswiCtUgKfSlbD6Vh6JjTItjbNR4kBEVRD
VspnYy18j5FtyfaoKvidXVeWOxwXxT0WlPapl5lDb50y7tuSWPF+KuGqA+kghHYLMgQnq0CGc8m5
7iiltEuXWoq94/TJrT104XJAdKEfsZj2ECsdMlB8rZb7LhTJA1XdeFdaLaYeT05gF/Di8G+5U/i1
nHuhiXlzMmvLVDdCIVymVLWiKkb7bOGegQZJgGNp+SLQmS2TW48fBn63o1N/7RFkdduEh/i1WJDp
4D2JDYoEGRWvup8zkmaaPgf0iYmTbmVEZ3XTG1H6imWgZdtBxx/vSh4Gi2u3l6gDODN7sCf4AvvM
iqrpfbAqAK3C8BtEOYZ+ydF6MoPj2/XNLtL0IcfxEqxQ7+4AVsmHYO5iuSj8Ni4AeC31Uzcv9khK
SGaZl8Tp1fe8YyuLJLWHFhjDPxwPeMtnBIC4l9hDLLVPOd+p/DiVWZttCZ+NT2WR4bvWgFwOBH00
Hwtndm7D3gBCjcTrSVjQq5s0H8h++6bq2ngsjJZsTPU18TbEiaOFZyRK+tpEJQoumCRPBMqZFN9a
OapmO0yI/DZlGZJZlAFieIMSWusd0WTs0oTmeWb6rF5oF95DNHgOpcPyil8UlO/IfpO7WC27rpv6
U4Hd/1zEc3dsK9e7tT1Y7WdiVgRftdBW0Z6vcp3SQaR3durTsmSswK2+A+tVDrsSpRsuxTAbTMxL
ixGdhWczSyzKBRV1GNIE5I6TwsfcPcvvRYn5qS4ZHgU9+XshP3JNkJpmJlubGHrwUTBdvDbr5zfq
fJ48V9WZ3vq83Z8YCcoU1OEa8MKTau8SvSLM+LaYz22RlveDV1ITZvQmuVTs4/YTTVPQCF7Od6FE
po+tLQHkeSPl4H2Q6FjPIKHb+R4LYo+5drIac1vG8gYX75gExVhhZs2YWXzOZFMme61RNr7VNXON
DRCbODno2uKzqxPCxOCkegyCCrt6bxr2wLFKp+yxZITHmfngeB5k5/iPCdG35U2eYooKitIzXpa2
FvciipZmIwAtnJ2MYBYM+otge2e6JiWPcqfbol68NwviKtYfo3MhG5e5e+FZCvdUVGKv5q4vb6ZO
2p+pPblCjiNrfWQe9oKjBE8txHvsr23ResvBLHy/C1IiEM3nhqIM6b0lJUy7eek5Xm+sqUFOBFhJ
uP6aL2OwXOfuYLxWIYTd1OOTip47nz9z4+QtTI40+5TVkEzMIjGNp5EgecYuQxajSybC9GnsfFhp
MIjbIMNAmW+dVI/pOp8aTl2hiMFdoromd4gUoecUj2KO4nSaXrrZAqYxR9Zlpo/9yLw9/VR2jT4i
dC/0ycOslR1jXVqf5eSYuyxX9DGLcPb0jnzy9KmUc+Nvxhr1G/aykaFWOpmUuW4E76y2p2R46qqQ
ZFJ07mjmwwHF6x7JA1riHEcXLccyysUu6zz3u4FIJj91Y407tChYJbeWytsTavu2+lwz5JlfDLeU
8bUNC6oVkJl08/EH0/HHHD6+DENaoMqeErzP46SomdHKZ0R7WCSUlvh/q/0yKCN+7MIVD5QkWfuR
qLXihPs0PtpYZcAMpPnymrSW/X1qp+wpqf3ePCHVK+5My0WlR99DNJu0SSaNN2esxYXweZncZXBb
xDWOZx7zlAcMQDnf7VNRzDK5SRlHs0ONuQUAocz+3Xb97k5mpG6xq1TuY4JNDqRN0xUP8MvaJ4ut
v71xEWQnN2HnQg+PJLnlo2mWQFaq6CPOZzbXwxTSjMQeYWGbteTXXg/S3PZRmwzbiPzDFWuddNOZ
1Myk30o7mlq07H3yQFq8RS4HBp7qDXPJeJcjYmZvHmX5WykQLGyEbLvnznHhH7geiby2WxtMBZLq
xl94+YIFoA0h66ScOzAS2VJsSbDHo0hdXFxo8+WP/HZDBrYtO/tLNvf6PJSOfpAu1QkoE3SqzRzf
Vg7mOIvZfIDjcLhx6aKgdHcYMYBX0caMMQgbFbRUlL2oR9FYe9MV7SUjUk9o8zEte/OrLWoVB3Fi
DahlW9/8mFAI0hGdkVFg3ui8Y8tLc9JO2l8YyXmfZN37Z8u3nTsX7FUT4AEPs8OImbhgX5jgGLVT
8ThU5nAwETTmvImz/QIbjWV26FmVvI6w1jU3a2KoWbTyaPY2e66kVF2zW2AU7OBtLN/5bkloIrX2
yYxL8/e21/o2L5idV1MGpWIMDbzaLv1AhP5G6o0bsjfr/tqYjfnQ4ubYJ8Uw3QklzA9Sd/KCBdDZ
NTV/VMOYP0R73jrFLmmYMObmCMiorWaeEhv74zAKIkOswUj9G2ZE0xt9o3JP+QzcophrzK1WHN16
DkQE0a/0Bm32d/XIHj9BxDoHOcNqti8yotOfzxMZzyEKga+8SuFuqFv1kOqeblUe8oMi1wLSJsW9
lfQpbZ2884OCNeWtF1T4QrVAPELHJ603jM3iexhRAF6SkZjMG6JTSc8KcxblI5V6nm3jEdxGPobF
Uyrb8ZNVJkS20ShtKe0jpa2HOAnrlsxjeGwgTtzjpCh21zCSiidaGMV1RgjBsDNt0m/CDJePZusw
QhGgsvWR9uX80iyiE7cx80GuhV3U4Wm0ehvmvEqsbxav4SHEVKYDEEDQrUojy69R5NOE6OpaXkdo
30jrWwPbSGLE5T42GIqqAlvYNkos/6Ugs8bZuUPvNbuW5GQ2akXRB4B8lvIUqsggFrf3amNPWQH3
IGeCeCzzaMmf52TBbm8U48WkuMOBlrHI7Su+a2dkgr085EtRPjg+lc4cSguXUSmhynBrQ4qX9cbt
w5bK+p62px99GlY3rMG2c52CMWEIomKIyEdtjRKu32Rbr+Y0/AD6t1i2G8Oh/jAXmy603/D0KtwC
THEWAPCskhhlW9fcxAx8l7wbdu5cH1gviEeZvCwBPdtl17gvmdpzK864I5cXhvGEQuG+DVO6iVZ0
ZDoaPddGwns19uldJH+ksnkyQnpCsZ7uSRBmR8sen/diWclHW4MSOpgWA6/HPMX6ix4wVwMi64ZP
Dm4qGG1NXDzgAFNTkDEII5OEwDXC2jNRXjFBMuWcy+IcsozdsY9x7/tu0o9EJWFKNUXJHGPA8KdC
jF+h32UDHLEaxsJaG+7TqrW9XWw6xbGIbZWiCHCqKxM2+sD4dYCuRI4dnma+NcNN57r9/dgMyCFh
GgE40s6KY4M6gegGunsGA8Huqwcrtc1bghFj64wUr5pOlpvQ8fK1qB6MrswY/Ay8KugAEjYcjb6P
tO3wbozlIaXIOcswXt5DnY1PGrcA83lYaxeQaku7q3FXwTHzqLL2NehOH6Z1PpxoZJuvLuX3G7g/
DM+hYzGGsIEn9lUITZHXLqweJloAOzJgB586bbZvxizRax4i+FtMVvj+AH3Y46GlAqfDAWWr2Xh9
yliMKM77FM9quKdWkKBbxrJ1txXSofKRqUQ8P6EzyPUHah8MpEbRxEdQltn3FhavccCjMsQPui6F
efQLP/osBlt5G21XfrFbJ72wUl1/ol2PUoeYZJ0hbhIVXw7Ajge9dOaLJzEkhHS4dlxr8RENIPYd
mOzdZAZsZKj3+WaP7GEXh24EY9WcBbkY0pB5UcvYV1XECQE5Mdxt0/Hlz+j4XdLEtC/4VxruOgq6
FwuXw6ttCS/IPDP+CtBQ6aO2pxqDWQ8vnc2ipEXFL55iwn/a6Y2kogR9vXI16UNo8yK4bo5Vvypf
+1+jeTGzU0mQgXOLjFGXO+r3Kds6dSVvZywZ9Ln9cf7QlXb6GY2C9d5ALYIzlZX+JwyPKWSXBrsW
A//I/xozx1As7kxi6KWOXrM1EF+zaIG9O7VxWtynHaCGHVQQ+onKI1L8mKW+eqSXiTzEjPzkaSi0
qO+yEJEELyC4A/yvYz3cF/jjbmI5TF8EX9RvVtXEYG4y4kfoC5vrE5760wezlvbTTGAw0EJN2Mtx
rcs8pof0mAghRcdAMkgp0wtyNUzAYeFLGEam6j5oNpPndIozTCvtSsXtWaJhRwzMmwPCENc1Ohpo
HhRdRMe/tpuIrAnbcggzXUKa4BnAllern+zPGLqGGcMi4KFtzEe1uwEIQYAM4/XpscuMvjr8n25a
yp78WeLkk8wC7NNJ4xmGHW1uGBvJNetL/yDh2F3mKRrfzbRraMYK8fHvMtI/dcaeDzTXU9KlfhIr
c/xn+Wo1SlhTPdGsZnudEzQNvLLKW/7BWP0vilymkisJ2CEpxbZ/g3eLOg2NuUsZ2JMAJIxrorA4
VXfMdmv7H2DeX7X4P/S4CjSAQozvQPvyfzshhFs1qUm0dhd6hkKEz1kVPv6vr5nyBERoz+J8hP+b
ZJp3x5j6jENY9WPtPZckNah/qLL/lEv7whbCQnjm4IIwf5Mwk7qJXCZubIbUY9AY1NXZQaCnhfv6
Dx2x/4eI2BeA4/mOK8+Xzg8o+U/65bLxLMgceAvntbtKV29MBJsDgs++FP5NQkLA3y+eXO/1r6pl
LplpkhvpIzd3V0PIL08cdjAtIsBBbb5sB3qHQt6U+pBgGUxuo2g3MPh1/6HS/vMpX/XRNsYGB4ax
+F3kbkaMNBWiOTJ9rvj2jkPZ7a1+9/cz+6Er//XMlKAVjhwbkwAxlr9xkrGAV2OTUD3XwbglL/Iw
BFNgbLA/b5JdtaW8DNSWtuOW4ey22xEMFICB3FASbuotxLZNuPMCTMj/sBL8+UbwsyRdAGTinmv/
/rjWfg5E2OVnSXU/9a+d/w/8tvWnDp0DcGVNk+DO/4tX/ukRIlOTJrWvxk2zW897CIbA3JpbWkEb
StP/d97eNtm2wbRFOhP856wRYW6jgNSJwN/W/3iD5Hq1f7kbqyofa473A5r9w13083MmxzrHaCgB
Js0ngjNlFEA3Ac/mPrV7eRcejeLsbnruwEu8efr6r4v+Aw7/t8Ov791PF2UQ6VDB0aKAijfw/cxH
aEHl6dN9tQWARkMV4MQp3NfHL0hbNsCKN3fz5vu4IenuH7dfrmvFr78EECeOG0vihHJZ6X/9JS1d
d2/SgGDstt82Eu9s9ZZCstMzogATqohRw9Id3s32taWdQkf6lKTe7d9fjj+WGVwsWH74xpiuT4z2
+oX46XLIqsA2oEBjzpZzX8Urz7u7zqnbbkdDPphNGjCKuvv7MX94L347c955IV0pHJ8X/7cX0s0V
Wt5YMlpJibBq3uqR8rG1x8fWqC5EKeyYIt8x0F2BJaQK4hJ7mHxr21rZpWyWYxtFt/Bprv/4Vf/l
fvCrCN3AobI6Ydb//6dLoduVDY1NDNLS56q2z4Ki3YHvsxmqW9/tAQDCaCv7F0VmPYwqJkvWZ9OW
/zDJ/NcbQi4IRHc+y6b/2w3x4N7M0YQauylQ8DpkNcLuGRsyeHx5zGjcoSf78vcz/6MKWJ+Bnw75
2ysBihL9R8khNQ++Q4cMo/PIsLbXI4Gt/1jy/1j1fjvYb/cezhDa+ZGDDcirqPMYhHvsP/9+Rn98
VzgIb5bn4MG3TG7mr7cSfe2c9qXloa1xYDaRhJkh2s6tf6xlf1QDHh5Ibw04WH2Wyv3tDY48o+uM
zgrZ5vkPcym+u75DM61oX2A5VK//23NStqBWoyBwbZcq6tdzqguLwDLHA9CZoE+lxo6s4ZWn+B91
2p/PH4che0YAm3Zxha3n/NNbUHWROXSLCjeefO3gWKG1IMmwQe3ef/BqZ/v3k/rz0aP+lJi0VksY
7rDfTmok4A/gcUT7laNu7KSHSzHssql4zAjaGsrlH8f7L3eMmsrmkZCCv//+diWAYopMAnG2oU2Q
BJ9P3ZWwsY1dRue/n9kfR6Lk5ZngpBQX8X9IO68duZFkDT8RAXpzS5btaqM2apkbQpbeez79+ag9
u6piEUXM7kCrmUFrJxiZkZGRYf7f0meHijF0OutDHbCnynjmT8LF2AKqUADaCuKzuGKJV5cql7wM
yBRxKUO7jEBe7ppY9iWASNO7uHEq9VXSfndMGKUiNWNjm7Sf4bbe3tZv2pkLHz5JVA1MxGJEWJsf
McjeksgTkQi5JQBB5bbRfrmArv1jKbxKNOydo8ws5Ewv8pKDTGe8Ypf9Y59/0UqXJM7KFbiwU8gw
2StgYQnvZ36f8mduqp5BLC/cQ5hjq+WdEX+CaPO2KtJVOEaUqxL0UH+zgBTUZo+ttlYGE+xsnieV
IN3D2lRvCqPoj3GvhMD5aL9B3AF80yM5mbfpAUB7KnpdDaxg6PYr1nl17kxeYDrJdRh2OQ765KXP
TnlXFbHVG5IGZxE5G4MG872ZqMqbAt/3kZwJmSu1SVcCUs7XtdEwvTeNMdOLjZ3Olrqg0a9VAE6w
N5vNabN52Jwe+Kfd9Gu3s3fHo23zt4fdbsc/2Ud7X9vH/d5+2fPbv//SmbT4br/Ye3585O8v/Dn+
7Hb6Ob850y+HvzbTb45jb5zn582BX6cDsjbTb/zP4df0R6Y/Ov3L5ufp/fn99POUb3L+7XTi18/T
9H/hO08rp/Xa4hRVZIpeMywmkkjqXK6+2pAHpVBIz0pt2VH5QxbHnRvdu/rbbZO73mVFVXTODpO3
9OTOh5W9QSvGspZppcPqWoB160A7JTQu5YGTW79vC1tSikOqirpqqMidKZUoYLFJFsm0KM4/MCR9
ZLaYBtruvpWFw21R12akqLhUWUQxnan1Se8z642YTGtHLzXsJI42IOVWBSy1FSUmudqm9Q9q6rfl
Xfs6RePqBqMATBauqkn1M3lAZiq5EsIQPbZqeRLdJN5QdM/ueihCVtzqtSNHlAWwJWPFukZUdilq
wu5UtQrEsLA1o6NE5twOWphH+0HPaOcRAx0mt6E90VjybtBXsuJvp3N/6dUVDUuZ3KEhq1cW07cD
YKNuA2xZC/i4wDRosUKWdJ1nIMQ+FzFbzFwC1VCiVE/RTJpYf4Vhow1ZcyzpnnSKgdYFRUp/RtBl
OPBHPCmNWDi3t3PBUqeTxwvElIkC/jwRz7YziV3XV1u+ANRPICXh5cz0jDBn+BxDUPLPZdGEo8AP
yBUmz2fB6bcfSIIT7sY1+InCnWg9JAnhRvU/ypkunzOd4OFgFFhCDvXiTSc9ACsI/KPpFPHKbblk
IZYkawp0V9wf4iyugdQ98hqJRoYik56L3PsRGsKKLgvHjXlW7nuJZ7GEf7zUpfMjGkZjnodwo+R2
BV2GJveQzGnFirVLU4A+M/cLSTNb7JkcN30Ig+1GZbAt+DBieP6vWoDZWoMOoSTP13yr6OGG5/m2
XfwhP7sWrXEBkNwFamimJDDiQ01XGg9v6S3wniicq+KhqD508l6kLK0G91l7J/b7nPlPcMLKe3pl
Gmungd6bfVv5luUF//sts2VQwzqApYNl4FuGbO/Vj5n41QUQRNHume7VtX3Qg1d+gseX9oKtHu2G
YSU2WDArQiNdpkmTlJUyvxLBZFIyvWQ58hJoVaXJubBoQbqt6MLB1yWVGwN4G9Iu82RHQ7c1wAPU
QJgs+y1n2o5G+F8MpG4LcPz/sagJJGeiSZMJ/ickn/PzWHhdoeaRotuUVz+1wfCcV9qJdskf0D+s
EVRebx8hsk5EByMjqdt5rQCuhaIAQAcrVoR9UZg/lEhmmN/68k9VQgwvQlkkjy/RlXmp0gA6cT5A
PWkbdXvvA6TFeMc2yIYtz/CVDNGfT748HZNrmfjSafAwmMa+lGWpYFTmrW9y4w3ity6ou3cGm4VN
mMbJnVpa9FLmVNKOnqwI3SeQHotwN+HklZA1ROYnVan7kPL5yA0mBFE3OGS2g6MheOpTzMa4j26Z
d79ikS71e+Z6mDUx9KxKNlmi8QKoR4p0O2rT8e8BlhdmTMdAewdxznwuTSW4w4x6yG/arn3L/ZIh
sV7RU/J4eRrv4bDu6fXyg/KjAV3RG0DEIQNFeX0M07755RphfWQgqA9XnOb1ASKYVyx6LAyDyUJx
tjuyVraVFkaWnWZfFPUEJ9/t3V/67/OYJTvGdhKbzMK73GI41csYbhvG7HtNr8PYGe+3RVwfTxUQ
n78ipk84u8OEUGiZe0GEyOgVNWo77AzHaDY1AxW3Jf2JEGf2BZUhJsbbFcpNa3aLtZqfin0MwjMc
OfbXf+XDlSe6ne1hS8S1b3eATGwS51e3Y1JQ2bqvzKnvuxM98PZ7vhHt3z9Nx9sZm+Fu7fZbWGjq
FKT+lOnqU+TZxQC3EHnhCi6oRoFUXQb4R1lTf2GhL0RMPz9b6Hpsu44xQ5OxYcDLExBGnTATu8MI
6sS2ysT+7fZy/ylWzZabhJJEZItxGlTOLgVmKb3cjZlaTBaAe67kd3kUwScHlD9wIgxpnOiyegOb
40UFQ9f0GVzK0lPGFJfBSIwkh8+3v+f6XaRThAR0gGkG0k7aLG9nlWMYBxMyoZSqL6rqMdxcgl1Q
HcLR/2yO0srz4fq58qeOJ0PFTLFHE2fLreXxoECcYgIS9j2gSyQ0fxZB5YzFYxgeDXklQLtWbspw
mVTTZIOr50/8fba5vDcVmgOBnRfM8aAo7jNNKrbUtA8qgacyuv84mFaBdGJvqeCRyzNnh1aEF62W
KsskzyUBfLzVlG5njCDZpCuC5rfclKYAyo3uFHUqU1qzczHkojy0NIo7cq0ySfkx0SP6Yg+3LePK
UudSZnsVVp1aiWBCONG7da8+Q+a0c4/KQ/elPgGqc9e+0Cq1knGdP/nmImevWaDRA8MCq84BnU6E
w6isHobuoYCCstQ3qbS3lN1tJZcFGiIoJ0xnXpUYpEanzQ9wAmf83D0WTnQP4dmd4gSfbou5Snj9
UWx6JWiUFyx9HuJCDhd1qoocI7gPYMjpnyD6s2Xpk94dGnEHLInK8H/k2Qwerjj4RWOBEpdZKJFO
uHmynPHKiGlrRPvVHRyGDs19IELtVxScH7V/KfhXysxY2tCINH+SUm2b7fiq2eMuuMs/pfnWo4x3
Go7Fa/hRAJD6Zc2lrOk3s5mWx6qgixwGy6S7fg8AM4SqK3Y5v4jm2s2cNv32o8b8PWRliQcSDbSg
zeb2Aq5JmAz1zFV5XU4PsIAEtpG5psxp1+oLfxoyzm+efylhKBJlGors8zaKxLXkMa1pnBId5sVe
YKLjQh8P+vsO9GqnfdA/Bzv/DgCNXXX/cbCrw4rXuqp1zj9gZiM9E+mZ7vEB/eaBPoMfwak8/oru
9WP4qNjMN6b2Xba9vayL55tA6t86z4wjo9NHZ0AkckAhfgNjgQFrsNru4XoA8l+hP7+Oh5fYq76B
PHG8LXpV3ZnRKDJNZnqBbP3Bb8Hg3lhP4U7fB8/pJ+3BoKa9nxCktwGh04rkKcCd7zSvE0pXssyt
Y82MqYjABjOnnQ407zmhXFyAJ19BDQYFR1tR5O/F57L/PtbvuRkyxBWvuJxpI6/kk9umnqXKE8rh
pTEzDtjJpYTmSShF4U40BjBgWkH7acV5dG/S4f/xtsZLpwdi5Anfle6RqyKnbo2pXlgoDMYmI+j3
bfbztoAlJ0NZBEOaEj7i/OxEtOH3ogIxrMGomgZrYS6IOxqdV47IkhhkkKKW6AEi8Xm5cD2MXrUP
IYVD85kUMXCUPo3eWkV4yVWfC5kdQ2RDQQw7heMrPwJjFwOwSAdjU75Va3WeRTs4U2d2+vq+GLyW
OTon72un6VLuHSAuk8pR6i//fH/OdZqdtYwh07hMkFRb3zzvYNAabGxvi7jKkE3uiycZNVqRhgQw
dC83h+5RrQKCACMzNuO9ugWL9F74pd11b83J398WNv23rk4QNWBgVfU/FPOXsmTSGFXQQVWWut+M
YBcZuROAolCIdmd9U4Rd4X2/LXDZ8v4jcN7+SANWHo4VAuUMIKse6iu93iVBvuIZFgOhqbj9/4rN
EzRRH8iMQU1y7srWeavCjfyzpBF6P83YgZW1KXe3FVu2wb8CJ195drHm0M6UcjrZYLTTmVhVNylT
xuqKy11yQOdqzTyelkJN2BRIUcrPSbhv87Us0G17mCeBjEAnMQOjNYxQDq3tkKishYmLFjeFp3QD
SDSMzKotbViBT2VKBHAG3fKDE/bvJYNVlmp7AqRmn0TyHLd3ZtEPgf7EU9jUJEuePT2B6TJcNUOi
Jd0HbusAg5t6wA0wFlYFK1awuD9nsmZWIJtwEWoA94EHAdm9/pwo77eVkdYkzCwgNQfA53skFPqG
qc68fM28lxLcwmJPgzS4CyWjnt6OVjJb0p107Um4fLDo8yHhRavU1QvD7RJdYiAc3gpfYoQnMdrh
o0oCBbq00ASUteYV2ip98RIbevKke1EEaqWo+CBXjyqcxqr335y88ztzOplnJ09kDi0zpjUn7z9B
PdpNsmvCV9VfOXtLJ/xczuyWkTKpY6QCl8IkElj/iR0l3wqpdugfvL3HS0fkXNDskqFhRm/ykSWG
MAcMh280bYEZUqtP4JGnWXCozJUC4aJTJnNBCVKcKryzcMCQSZ2Df8Cetq+hvK26u9paudXWRMw2
SUkYUg1ilUdBaDzS0G9DBPeYlsnKWV9aOvJd/9Fktkdcz60ZjIip2rg+aQbYf67AnGcPvB+52jvT
in0GSr2TWmRrpY7FQPxc+GzfujIH1dtgGV9iYDGe5K37BXCK9CCelOdkQ578hevnsJbLWHRvZypP
S3Jm/l3dBFqbTyozKyvKuzJ6zcBX8kl2rdjlouv5K0meue4wrJhgK5Hk14zsUL6r5d1ty1+xkrmr
NibEjzJDQsworZzv5B7G32QlW7emxsxHWzDX6L7FNrXSu2Ei4/W2EosbQg8k4bXMBTcPrtOQqoNW
hLyK4EoWNSfpN2H8ILgfwv5wW9JVP/MUKvJQJ+PCnSPyZLjc+wg6upiZN4IOJtZd5dS2v+GazMJH
RvacOtt2ysFIvgzuQ659kNbMQVpSlJa7qauPHCGFt0vpYA/6Y5AVkdM9Q9W3z17GA0z36rHe3g8b
Q6OR+750msoRVgqXy3JVGtppm+T5Mv38zOJd0DBCwc3ZwLD6VkKnpPdf/ZyOfu0NkNQVx7XkUeie
grARgDd14t+4EJZlZLrMkeykDP93P56S8HvPlCcsen56Ahurqn/d3tRFgYwmiNTjyZnPS/FCTpCX
uzXpUDM7DdWXyoSpB4AXswOnz3uDL3bjRWud8UsHj7CL9gyJASgaoS+1NMjcMbc6kQWq1IKio9ye
QNxdcc6LQmjoMacX5zQacinEMvsmVEqyrqVa7SqAGAuIbGBP3d5ewMUHlAkxBeoAzUbV+VJO2ckg
ihpTWiCIH4byaQR60i+rR/q2tkmt7vzC/wCRAT33lWPF325LX1TSmh6jJoBZyrx9chrXFsuCQ+FF
d1ByiPpBKr/+cxE0aiiUHTWNDpeZfoISkqkGnQL+rYmTbpsmeOS1YaglL3kuZOZaAJcOVR/SbugN
zQ+i3jxb6cttNdYkzMwBHtAkGxJsrtDAG+2ftHglrFmMVeFYofOIthksbmbVkTgEXlfykq4gbM0e
Abof5Feh+Rj6z1Lq+A/CA1lwEKdv67UUJ55Jnb9wfCKsWJvyHl0EH6D5Xpe0WIC+I+xvy5nCifnb
/VzOzAy8Uux6SqqRIxV6ug/k4bkFUmC0PujjD8ixLNuIvt+WuGTb5xLnNpEynQmaOF5CEx19QuFq
XqJi5fiuLd/MLGgoBGgUDkKntfZj5Nujbhf0WPkrL901MZN1nl0imVF1MBQiJuelFvcwtOvfwbDI
xZW236vmu+mOPl+0aVHPBKmDFBsy0zaORk7fG75RDpSKBzd/KfvG9qLcofTP/b1WJFw4XZSb6J2k
GmSRH50toxV6YSVPTjBuxbs6NR7b5u22NSwdr6miRVca6VDc3fwe1jIgXdxJhAHu9/SczumA8xsb
lAB76EDoE+8mkuZO+9x7jCOvcU0tbKHBRBPtzZxvlR6my5UFzUECRIQHGSj/dpftQ/WzL37VgpVz
tmD1F2KmzzjbQCocnhrBJQMUWXNw6/6pVovfdbo2T7BwnC/EzFYTnsCiDaC1BUI4fFDBbTUCO3ru
YXUpMxe0qbWX/EKcQREZP8CgosnvM3mhJIhFWPFsDvXiHdzLrd/89l1vL3SvmJTdZ9+toFtZykUd
z2ROPz9bSkEVmLqv5cllQRT+WkbPNpPDsLPUT7dtc3HPiA6JZnSJZPpMuRzAPQ+MPHwwzXWN6e/g
UrwrRm8lEl0TM9NH6UvP6ECAd/p6X4BcXu1i/3Bbk+lLZ15+altnpJSU2dSrc7lk8DLksC7CE9pC
TpgCuFmS7QFmKIHwcGV3FrWx6EGmg53T/CeuOtsdi2ZBEhyI6v1u0+gHpW+ceO2VvCwEkhjiFxIy
xmxnqkRJjVYzyTV0qRPLHwcFBiVv5eZfsjM6WWkyIoRmFHe2aJ7Xy4LXCBGUtjCh+VQEQjXaFCp4
oq0F6XlPwhHCp9s7taTZNFTFsBihH0Wiy50KO53nUA5wnV+bomOVSbExrLbbBcq4ot6S4zuXNPNI
TLrpox6hnm+pTt6o92lrHb0Uxlqgy/+5UjINICbdh8zHzJ8/bSy4MczKU2kFlFkx3Jehvh1Ka+U2
XrJymYFxinimTuw+27DCgBMAqF1CWrBlg2EPCKBvnnR6w8LdbYWW1u5c0uzeB3dxdIcehVJhN/aA
5hnfW2vbKq+3xSxdv+diZsYgCbLooS5itPHJ6Kx9BvTwbRHLmhg81jhKtFbNTlKcxLBoKeQxkvT3
0JOy+2Q0oJr8NwbAsOW/pcxcXBBJSuFPucEm/8DIwOBvQcm9rcjVgDiuDcANVGCMRWfzZ4uV9zDX
ioBrOsBeOvHP/D54Ge7eBCc+9QdtV55oI72jnvvEeN2jtxNOz+KGeO3T7a9YOr7nHzE7VAFsRg3E
IVzzw2OvvQtN4IjVypatyZhtWdl34EJFyDDVnep97piJB7P+th5Lvo+CvAXJoGLA+jZbzD6Wo94w
uZOCcPyeJ/59qySnSAl3cQwEIS1xpgQD+22ZS7EEQ5B0Q5O4YLxjJlODqb2rPfQKWmDjxMeQa6OA
JKMqPUfPt41MIWllKaelmt+L5yJn29XmcuzlIh4DYL9HVYLCvkt+tDl8MJa5a41kxbmvaTjbObU0
QsXVWdUhg8gDSptvEKFXx7itPmet+EW0gPJxA+sxoRNzZXGXN/Tv4s5OoCA2E+kwiwsmPpCzkBfv
gWJpN4khfOvhFxCBJ/K1tbTyknch38XEDjkoi4rc5W3mjQl0m8LkkbsTjxcFuIAxcEr3923LWUrW
0F7I0ImOMB7qM9NR+yLr9QztgBV6ECMo3mJwQWRrXwhAtEZfajM5AgcLr9pw8LTmx23xi1Y09VmQ
vWNqbz5Bp7dtWzIDyxMi+1FHCYYT7GSv5WL9lgjhykYuLumZsNnVAzNhAJCuQWpIdl9y/T0aQVSu
vB3ESyuHY9FazyTNFlXLijrUS9QafBW+evNkpAbRqXFo+gzcKTCK/dqGC2R7ezWXKiB0Lvxdztmh
TPmRaXbI9cP8IMelE2rAABbgOVjxQz8Mjh9JH7w2deRQPLhNDY2X/mQEzOAKdbwvIjDyW3Fl1Re3
WAfdYYJ2oBd4thbRALYYnOwcH7Kmsb8D4FRXNy4ljOH7bfUXD+qZpJn2nQFVmATUu6P2X0HsS+JD
TAWAXgMXuES9XTHd6buvHOCZtJlHygaGnJRJr0BRAV347FL5lLw1m12TMnM+fgeKqhZPlgRxSwcY
XWkTE65s0aK5nqky/fzs4aHUGgxz8FAB9Fd/Vqz63oeAt3Xf3dLfqnqwDfxvaZpubu/WUiWd6f3/
GIY+L2e1flgwXcNzR4t3ShAcJYhfpTbdtkZ9IIYntR9uxgJiuFYBUDLfmt43UfA+xP7x9pesrPEc
06IuBN3tEz7EFeWN6sOZVwX7XKhXnMJSSKroE5aFIvKQnIPfGHGVa1bEy8sztF0XQkoyxvv/RpO/
IuTLjWzLMoBDEg9XtR4Qu/69rvrv7jiuiFl0pGeaKJdiMqXOoExEExUep7LKH6T2RUpNmlb0Fctc
qrDRxgqRBAAWDMqJs2tQtepKUHyLqBCinL4Hr/AlrmxNeTfUz/24a9wnDYhYFfqqZlutAbesSp+t
p0+8XKklispkuDL1WffvfBPCkpNcbuPmu86XwNEBA5JMz9sa3MSiOztTfbbKldEVTTm91LOg5NkH
n+MezGIASz8yVaIKK9a5lCe9WOnZ7eh5fg6ZEyvtj49au4VbwNba/ch8mQt5sfASy5s+XCkFLxrS
1KQ8HQjmfmZ3gwDdrGhlyIQRF27YFgh1xtmBwGxQ8fbRWLyGwC+WZElVyZnODKkdtGRwZd7smt/S
YwdJSqPuAZx3RvUz19aKS1lSbBrbsMA8YNx2XgIbMkbaBTUj4FcMIJ2i+GddWK0jezpTZLL28bZu
i5lgjRZCg2lFTRbnSSovs8xK1BBHJ5+6r6L8vq6Au9dqrz/CpKrvYYP+UQdwb/awOW+U3gSS2B1f
Ez3XVnzDkjPFqVMTV/kaUlmXvkFOakiDqwpO0di6U5vCUQvjIV59ZS2YK/W36VE8Vb6ZtJrdWXUI
3amptKQygxcz/Za3zxnYmEPr0HXlpxPd8lS2uL3O17uKTBJ09FwrBmX/ubma8kQohsxwopB7DczS
Bkoz69z/Uc70HWf3sSEDGS2mJPYhfKqb1wHK4fGpVD/9b9pMJ+ZMSh52mu6baKPFLWwBKdw+r6pI
Vfbttpxri5hWDfOk4xh0nLlxFoGf1WI9aRO/du1zKj4V6orRTZ96GYtdipj5Ll/LR8uaRPTGd884
SuXGyyil/x7XahHXdzijWKJsUKPXJjyb2ZrVVa0Jw9S43QNAX1ovotmsZM4XJZi8h8j2cZDnTR2K
BENF4FIWaEqYsxnr/ccuFw3Ij0IFx8uSBPDlrjd+PlT9nxKA8bFSdoqb2ZH7lAb1f2HD53Jmgavc
p3SJdSTg9GTjxbHtGR+9mJKUuqLP0npRAKMERfZKo9I206cmcMt18mOl9SRnv2JYb26b75/s18y4
aJC0mKBnNpXYaubRdMHIxb4lBM/vmes4foVQydgUW/drtR+2wIXY7w/ynbLTtkzNjfanhE7n9s7b
8MCzecLSo/nN3XpUu4f9Wri30AHEa49NZB6RpA9Pv0vlS2a84Bolcm00UCP6N3GC7DUSmxZ2u8we
LOu3qofPtdLsovBZbKsDFaA3WMs2olQ6upfhvoq1F8vCWWTeEwgwsNQAWpof97KJ3Yo5TaJpPT5B
L3UqA2mvFNpu4FgO41p5d0kcU5h/8CS5d+YhRJbB8dIZ2FlZjfmXwXAjhk5HoF6cLI6r2A4HCWKd
sCm0QyqA32WrKjAoY2/AgVp47RaU8Bj6Un2YKNIak4Y34DKrjy75rQ9a1qra5rY5LX0vhSRdJ99K
78i8O80dW5dEO8sz8NSx3UjcCGN/ZwbZfS/UP2HlXDHfpYtSowTDWDUYXNyXswMyGL7Re+YUwwow
tDDquQHZ/x4I7o0xDpuysMgwJTuh6Pa0Fq7sjnIdw2oT4CW3Jc1A2lVna+kBPWqkIhRKmVBthIam
HF/LIN+Doj18l11x/EJLqHUMlKY7hOoQbcqm7oCtlWnA8urRtZkh8D+lZS5+SF1QwTZiV2vxwa2i
RrWpf9d3aa9AyJMNurIBhTz/2QCT3W1k+E5/xmmo/oJnPthVaj/04Anr8nejLTVQxofoNHhm00PW
WsIQZZXSW16L0Re3KoIjTCHVrkigir0H/tJ6iMQ2Wxk1XFoZCRPgHcjtCNzx5dH14IwGZV+PHWMQ
gr2gj/KW0aZjnpflUVGyZDOYpmtDONquFK8WHjUapSRreoISnFJZupQMMSW3j2EBq/ncvFt2sqUC
6G/E43iX7bLWFt+qw22Tv3bRlwLlS4EajCZQMSIQcmig0MCd2N4WcB2XXQqYeeha9aD6wY4cSdmG
op1BFO4GohOuTX9cRzLIoUttwsXiH/7g/J5FTELRFk0AaRiEYMW2aSLYyhobbPaVEODP3l/eOJwa
gluTbmbi23mDWQ59D1zoGjE0fMXbfAdm1L0SOvnJPUAzZTGYZqd76dX79M+X8VzsbJ9iOH3hcEWs
VN2NrSMoP4fsIXbX+rMWbi2Gq6g9c0VMcwxzgChikrYufEqMVlumouP7fvvAMe9+B41QHUS14XWi
R3n/3UzV5hFiZShMmdvMt/C7CHcwE2gfYPyB/KQGePRjSdnyQwHh3PfcEtay8Aumy0ypSj/h/z9S
L00X8Pwi7CZ2DRgSNwGE9mW/4p+v7wN6CyZ8Hh4xzJrNy0Wdz/U0YYA48uCU0lYm/UW5pkpbu5SU
FVkL50SjuAtOwh9Q8HmVtxVVuC9caEf9zG7TryWtNNk2jFY829L+XoiZFvXsmIC0UfThAG7vsLde
vdjmKn4xTvGT+yFw6t+pB72ZLe9CRoGLlftGnkx0dnIQTX/MNAlM7+7Mt6lKVLtRhIbSq/aq3qlb
YRt+V5+/a4+tZ0PHeOSZ0xxgH3GCo+IMh3DfeSuB74LJXHzC7BRFmhXI5jAtcvpFNx8AJbt9Shcq
NljMmY4zbwcgHkQeFgK0HzCb164d2K2twhxhi/6WpNRKa8AVbBcNKRfyZtvpB7Hfhj4W6h+bh0y3
0417P+7Vxh7vUlt6FvbDpwaw8HflbW3acyFFfCl6dkkKQqzEqoyq5efwCBa4uWk/qcCw2fDJ/06d
+iXa/fO76kLZ2dPbH9qxjYPJxTNhLApbD8Lm2/u3Zh+TQzg7HSH8T3Uy6ZTCdqK34SHLV3RYPuZ/
D8EUepxJKHI/LsYBHYrU21lK7sC8otd2Le1ua7Ioh1lsqBpkpqXnXT5aK+V+myAnkZ5Hrbc981ut
PFqhv7JiC9curfF/5cwMULeiarAALnQ84cPQPlTdJ6H5cluV5UN1JmNmaZHuylXfImP0XkIXHvtk
mxqh7XWHenyQy+cgPYrWt+G/iFwuVJuZGwhnFuznk7NQecNVTj5Co+Q+KGtbtbaEc6Pzs6G2GtRz
zVctfyq93laize01XJMxMzvIPd1ErpFRei+jecjAclfXMOaWPcIEIUvoaoIpPNunxpQDT61YsMLy
WLGNFRxgxy3j1DHEj3DkqMF7Gb9WLk8rKbOb+E1YCwIXHlQ4pQnchWoEz7j5GEVWFUnVZph9U+wU
47lNdikDn33huIkFpVpni/09jM+3F3cpJgStkNQTHR4TXuBsB2vN18shIMaF+mvjHvPv0GvCJW1B
2eA9aU7+IL5AxLtKXTFdJvML9VzsbFNDhh2mFmDYYPfGrj30gITZ5al3ms/Fa3EyVvo5lzzKubRZ
Utdg6mEoJSOGq/eQqw8uJKzVplwDnJ2++YZO88JjaSWmX09StPJzmm/U8cFsczuq8JM7N/l8e+MW
Q5IznebVRQmaNjjnkFbZ3r7feGxZ+GQ8EgIxvbsnupY/ewAw+y+vyh3Md+GmKxmsWgsa1nSeRSVQ
XOYwDWI+49NX+pofoJRw/Fdr+0s+VjvXLvd5YTenU7/iV5d8AqcVBEpgx+iJmlntmEtRZoqEgnG5
KcvSrkG3E15ur/DSg3YC8vyPkJmNdqNkRuWAbvWu3WiH5hEc02/J/UTtMg18NmsR3uJlcS5wZqZN
yZR7JSFQ3kvxzt33b95zRjmS2gPpwLVJgsU1BD1bInSH521eAqWDWrWKKd4LUoLn+zo8dGsvzmUR
Bl2MvMcmgLjLiCHr6B+jcpw4kFXbPgTQ5MmqduUaXwp8II/4txBzVu/vTd8IxxEhdf7mpoIdKGut
dytqzDMbHW+4IUy4gYQitwO4QZs7d203Jou9ch4qvVKQlIFBMwcYT4apVbOjAAT3qNhvmvZLa+wU
OBO79xWzXtSGGTMdnBt6Z/48s87CuEYJDW9wOTuN0/8Ae3OT2MYOl2/Lr8FxdPLn3qlW3k+L1+sE
p/lvmbOjZKZy3eogJDr9DtK/U7c1N+M+u48fi2MN+KN2XNuyybKul/OvwJnlxVpd6kaLQHHvvSQf
g/vo2G9zR1zxEYvu769e89FpLQ98vSsR0+4MwAnsaqehTvvl9patSZm9PsPUH+jWnVbvx7jxnt17
SAWEjXK8LWVlyf5cOGd2YdK9VscdUsJ7d88Y7Kdq007oUit38WKcc2YL8zinkdTaC3vkqM8SVz/0
uFsSkp/BBH2+rdCKocuz+H6UjYRWKgTp4mF0N155dOWPt0UsuWyCJkalGSKmGKnN7KyBHFWsR8iM
pfhLLtyR9N1k7XbQX1xjZ1r7SP5tiLtsjWpqIZ75A+089VaC03XVl+s3rq7EMWH3VPynxgYLZEH2
OVs7t5NlzY7RFBOKDC0z2kt/0aUDl+ImroABThwocbeZUtiu+SkTP3dZbxuutDVb17crodlXHdW4
Mfp+e3UXPPuF9Flw0UaRKJgB0rOgt1PzUVrL6yyuI9Ud0LJ1UsVzxx4bbVV3JutYEV5Hwu++fxH8
B38ttF8wRAT8FTPTo/aVGoJXxCjevRfet7Cyurv/YqnOREzx9tnhHWXBhKwzSZxeHjddBd2e93Zb
wpoSs9MkwGdK0h8lqLtAR/rbh2VIy7/eFrIUc+mUwXUIzRQK4X+eK+d6VGYkUCJLnNBT4dYg4e7D
HafYafpIShd5vbaZ6Hezj33z0V3rKV1wgRfSJ3s5kx4JShsKIgYHZe2+soxXsS1Og5FCZ6dvyyre
TIDUqVntb2u9cPdfiJ1Fs0EcerAfofSovFTufaw99NIXpfyqrHE2Xe8hKWFDpXxKzQ7qq5m3Sqqu
0CvRCJ0gg5gsaorHBDDKWPRXiufX68i0D4hMNBuQ5QNg4XIdtbop6nSgtJ2kla02D3n/2hWD0ylH
sd63xoe0Wyk+LSk20e9A9kFD8BVpU58nepznVD+ZhRCkj5H/IlRfbm/SighrFmZqjZ5aboaIXGso
aX5W6GWths1tIQuBkqnTdgDwIg0BU/H9cuVcyapJflFVHSU7+W3mTvLbsvNTpdh1aRtfhQf9FZ6W
w22p1372UujM7AchN7quR2hhdFs9rDbdWoy+8FpFBDD+mAQTbtxal3oVde35QQFZcLFN36A+cJJd
uE+P1n18rCDVcdKDkr4b+9x5hjT5Ptxb92sDT9e+/vILZk44UQU9pVEfCMbWzoWjJjMc1vIaeb+9
lgtiABKcqnhAxUyn+lJRjlfSWk2Ags1HzTop/c4Q3xpp5c1zRf05Ea4pWAjcNiJ9Y3+S62eeSgT3
vkgYFXNAJH2J3qXW9rah5JCwt4O7YO9uYlsBivyh3Xq75BXI3tta/vHDl4HBpfyZJyniUa4sQhCn
uRt30ibeqV+kx2En2/FH8+Gnsf/2c0Xg5DJuCJxH2o04luDZI9D9qkl2J4Iq3Z4k29pqD02/k37T
EbOm47VbplBq0ZcHoh3Py/kQCXwJQqn1WEy5EV7DD8UjKFrGRr/Xcwoj4976KjkMn7qOoq2+K5as
CM5qU6GUP9XwZm6AZjBdilwPK4rd2J6a1WOxeexGRpMk0V0jgVpS9Fza9DVnxhQZWjgKCj2saVAA
9JN/69P4Tfa+mKN8GOrft3dywY8CLgSNBxfE1Mc5uxvCMPfdomAjrcxzevFbPzS2nr/eFrLg0czp
CIKCqgOoPq9+9lIPOqDV8GKCnVmzidGNZ0JAc8Uql8ToCtEK3Ye04F9tU2AmcPZ0JE8p4QLCvQ73
sHCTAjEMdbVCF+71+2LwrUQq2pp2DncXjZ8n+MEwOOa8MqSdzmRIm65BrQE4c33U8NTUjcGIn/zM
zFf7UH1YvpfGjpKb1WiLqjs4iSu6H3rFwD4Mn9oCFEK56hhm22yszmcqUDJJvVAMEApboAxVOWon
UAMNxqo7dp2gviduRRQfiG1+CHMlGjetQiAiJnrt75suVqRNS1ByXzHUc095v3wspMFrTrkRqCCf
6HjscRh3cj34J11OxK/ykJmnPjCrY4MBB44kJcQ06qgCiKVTqy3h/7P034mY9btRNYfvgTBoIPi7
yasvVNGnPDKbk2pF/U5DxnNuevopT/+PtPPqddwItvUvIsAcXklK2to5zZ7wQkwyc8789ffjnItj
ieIVMb4wbMM24FI3q6urq1atlcloVQxWd6smuv6lK4PyICMfyGWshdnk1l0pPOSh2bmTmNS+M1Zi
9518FYYA2ZfyY6tPZDxVb6TPfVY10x0SML33bAmi8hQNltk5vcUgjD1kQX40tGD8KNoq2BthZ/l2
LjWyCyxAPwTMloe8tfICUigEWHvA3YHwlMiZ+CUuJ4QImjr0HM/QymPaCZGrppWk39ZR1to06GCw
yoo4v+UzKv5OseLxt1zCMIrQSJy+h61c0FCAqGqf1XX4T92UibxHXCejLG4YLai/0m+/+FFU/pCN
qfgH8Zjoh+RXyq7yW3Ww8yxR7tWgps3Y6N7W0NBafADgRxNEVpAOXpanQivEf2KgXeykKxsfFoTs
wRZabtUIYBhSxRlMuHz4qUYSFr0JJEUwXzrYHVpX+1tFW/6vFFb/NbHIN6w0Y3MigFj18C3WdDdq
C7fK0OlQ/p5/69zSIqKKeZsXPdNcTj1CSnVbk2xvgVVXbghUxhlL4a8UOZb4h7Ab5Y7cm/sozvap
lu/Tg/4WTOlO9aTD9dB9WeyiJ4ugDK24Wdd6WQgNMRMIJTMHcjoxcUcfQ2gOUyQewqZwvC79HQlb
hfc/laBFcgGQEdza/C7C6xbXbZeWZeA3XBfCGx2b7P5L7hiTnT6o7+/+Y3cXoqiuPca70m2f0x/B
ziR7Ba3799RcrJyZXGj/5kGSZQ9S83xDzVJivQLVsK/Y7bCZtq3kFWcmFje90nsDI1aYsLw9I5zy
w+j8oLFq2PKzlbnKS3kM7yvbOm7VSdcuytOlzf51kmGg5mTkTY9dHzJLIRntPjted5stC7NbnVho
RqlVxz8XJeG1Dh8H+eW6gZXSxMz8RjqGijYYx2Wpr+HZlmfNSMqdy8I3ozOMr1kAD5lTmhkwCGuq
kz0iCT6XUKp3k90AuJfdJpbTXxUym/hvWN8VYd9tCSOuLf00C1mc/8T3ht5XyUL69pPAS0APNoCD
a15zamD+ASd7a1ZNnMvlQHO8lz9iOTuUVu1oY3GbyRuWtuLMImgOuZjGo0BT0yvCm94/ZgnNgcZt
xIfg7wl4iJonIW2xa4Nk+F3s0YHOB89t9NAdVTfJP1SxhNJti/p3Laih1ImoNFPZOtyF5ztY+nnX
1sjPM+PnhDWqsYGjqDdWpdjacNwm4177YKfmFh+slmJ1zJiCc8YUGFfnjuI/XseA78fGkVhb1iyX
AHCAugva7efL6iytCvqi4xWIaotxY739Bhz0k9AJATBgPOUg3vR31k3xpbfcrQ7P2hVOjk/VFpqR
S9Cs3g4tfHzYDoTGBtptAgCUpi0BkA0ry2fnmPmiHo7cDFGQ2WbwrKuveru/vo1rX+tkJcvaSDpV
UzmPs1Pe1PRDr8QVyA/pYYIAC7yQF739/5lbnLFwVEsGGDCnKD8T42dGol94EJZEn6/bWasRoJD1
v19o2eiJytSUhPkRFn633kVKjfZ0T82MS+De2IFU6Gzz0dyHPzbMzoW45WU+c59xnQN7hdL83Ckr
QkjltRI9OW6CVHMs7bWV36SRKm7oBvm+Gbcha6sHAVy1NhcKmL5YnG8rkILez1X2NM8K0FbKXd62
b21fpDupeuxADwnWBhx2LVQyeAGvDhmRAfb2fJkk9L1i9DI5S6+2O0F51mKmdMwwE4+FWX6BjWkL
JLVqceaSBSOFvvtSt1BvG7UuY/LMfEwMgF5SON3EKFV/k2NPCJxSRdH2kA5tutEUWLnfmEFl7Mek
sDvrMp6vlE+cxXpPwzoLtGPePhheebjuMyunHE5UWni6RAKI5va5BYG2p6m2dPHEOE532iQGrl7V
A2h/4/d1Syvdz3k6wgJwwXQC8jbzTzm5S8O0Q26qGwGZNod+59vCd6tz4TGzM2frkbNyAM9tzYHn
xJYAM4YcVNhiyjx9TB/MX8Fed9u9vJefnMAOHsQf4sa3Wilgn9tcuKWUl6Pcc9gciAffxQNcQQyB
QGbhKA/BY2PfgsHf2NHLj3ducZH5CaI0dFE7gdQDOvxT/Ih9p7HHIwpUroXapOQkt+1xSyPp8iyc
G134ZF/LuZqP8zKtt0m4Uwun15GloTs0bjEirSSeZ7aURechTztNbwZsCZld70QW5hiO+pbdRe6z
8VK/+e71HV3dUKaf8VJAJ8wjn7uNqXYZ7R0xc6p2dCYiTKS+l8PWd7s41QQSgglxaO5GXcyPIf6a
FNaYZs44tc4YtY+Dr26k7OsmCJAMJdHFXo4MyrlYBaqGVgY6QseiZmQSHquf1zfr4vJmGcgS8CZg
ZHyWdD3fLD9oQ1P1isyZtB/m8FIYXytGkcR+w8zFN5nNSBqsJhZFOQbFF2baKO6ZrWO31Lu8RPlc
NVyJNu/1xWxZWRwlq+96ojpWqiKbKRruI039lWbpxtW1umezGDFXCdnwUl+sCbXIypnRcXw047If
A9z2ZU0zbSsTmB31LBOYN+1/7aBSe75phd7kWtRjJ6GUJJSHafim5LdTwFwaipea9ZhXdlbCpLvx
Fr3IBhZ2FwdILq3E77zZrtrsTAhf4HG0o8TcdRBUqsqrmG2xbKzsKO1PuLCBg0Acvky1ssELm6GJ
uUNgjvSH3EbmGeGAD2/YQO9sGZqP3MmVoofIw6Bjljm1kqRvRqjIR94GENpXxbfYCCrnukOu7CQX
M5Oe1jyNrC3zqpbJ2lZSCBJ1EX+I5ehC19LaYsqFKWYPSmrYnrpV61pbokRSMaMP6FMsy9+xIQE6
idoMbjTd6TveTYFrZegwlH/btEbaAaeUZ/4qPtsynwq7vipNg9ChCdatmWaBrUMcmCubidvaimRa
kYj5UeyU/1wwJx/NGsWi6xFncUZ4t0P5vbNelGQXVltzYCvhA5H2f+0snCMQBVXvQmjAJs84MNCI
ck/qxvW0v+4UlxfivHEndubfcbKewQsYfEtZjzdlbgwbO0K5tbHTR6fQb6XYHnhel4JbxyD1p7tQ
2TgDq8ukx4uHAGhk0vbcfGbl5aQwZQ1Pv7yThHgnj+pOkvPX68u8SDHmVf5rZolr9VTeMEKCGT8I
HNX71islPBq528gSsz1bzrhqbb6I53YynGqLRYVDOQi9SRZFUcIRi/xOVH+E4W+/q90g2RLfWLmY
aavyNtRnRVtAeOc7KAm1WNYdS1PC7FlIlXuj/H5981a/0YmFhSuW4sjso4UFI0IZzKdfKzWvapxs
uOLqQtBq4O3ALCePh/OFNGGG0oEI43Ft+i+iMbwp4RYEb96LxSXGM4+3JaVw/r7sl+Yh/zrNNZx9
8F69fEKV/t1IJxf1KPMty3Zy92KoD8ZvMSgcqseH6/u4FjroBNIGn1McFDnPF5jx4vO0Oc+NzCeo
B52s/xm2O+br/0OgZ7CSy5oC2UwrcG6n0tJekkPUGyLFeJjMwh2YCESOzKZoduiQcwjTravsktWQ
AwYjNu0MNhai2sXHS6Y+y3pVzRx6/59VKI30MG2/GYlyVzTaQ9bWOiROwbteGa9hP/S2FgfSsVJ7
8dZLy6OmVsq+aMrU9iXl0/Vdny0vvzm6dqSUpN+XZEdVoUl9OHpU5nvJVmoHQjC/3Bfpb08L7dF6
b7cYydY+8zwqbMwRDezRMr1MWi3UK5+XIn0Nr/1hGPusmJww3vjMqws7sbNIMM3SCAQoGwCudp+a
4blj+k0b3FS7KawHqdgXf40L4xNTg6KbMp8eOE3O3QrEkSZ4fcALwIzoSIPgR0O6rrbgOGvR5tTM
vL0nF5LaNFEtmWyfbj33Rm43k++a1vt1p1jLheanBmgQ/FVWFt/IhDUCKuMwc6Th0QseUujiTWqu
4r7JdsH4H3KTU2OLDxWIVV6nSUTUUUW7LO/k8FAnW0zXa3fOqZHFAYxrv64FYihtdPrPrZNJ0N3l
9034Se42AvWqg/+7eeriKdBNqtgnPqZ86Wth3gzxSyW/l8Xx+ifasrKIlrrVx0MNUAAt8aNVfB6L
p06wuy21hdVDNBNeUfkTqb0vbk/VT7oopBFLMw1R6Pa3KIcO1ow6B9gW7iHpcMxxKz9Yc3GLxydd
LlgWLjSZwyiXU8iSMxiqgp0F41JU+TvTeLm+gX/escvIp/zhX5sp9UBenZ+kOMnNvlS47UpI5bRA
sXtdhWOVEa9+iI5yTtuyVytbKOGfRYpNyn6mWvYQD9a+GwunK0GiaP/ATLtxDa5tOe8YRs3AY10S
CnLxez0dAOJjY7hNkRPz/4mL+oASdTY5Qv5QpO71nVjbbyjTVTCtFuzJSw3swhCacmqYP5XKNLop
xUR1YiUYHnIFHuX/YIpAybMR1AU54Pmeq0QWL7NYXF5ND9bosdXiu270b9fNXJYGsQEtDZripEo0
2RfBWOF5korzc3zKtIMRB5+6Jnyou9+j90vp+yPDk4GttaC81f5NCoedJleFC+G+3WmI0Fz/MeZa
ND315zmzOwnZjVRGrQDNlSNosvGpjdFahP0nbKJdpxnjm+oNkrdHPC7TbDhH2tQtJKv7jmf2LkPj
fjFjnxLBISWQ8lcTjMLH0Eoh5BMeuHG3FCpi2hj0+Z1V5caPdJys106vEtAFQKXeIphYXgZwX04H
Lupryf8lsiMk+b4kpTkcmiD3470vqGDs5UJM4U+uxyF4yayk4fSNXo2Mb1TmpiMrYrxXp0mBjV0v
k/imroziufBKxnjDKKkSmwFNhiMHrdiXDcB2vxEY2VDB8NhD0AIEGsu+fLSqRppsXR+yX0JrhF9G
MW5COzRKkV6lr/KWGlSoW7IaZBDiG4Ws38adoYDP8UWg3R0MnrTf9Wem6a1h13RF7++MQU6eYhlq
UblQfN0OVD1BAIKpX7sURO9DBebc3spNnQJdpZfxJFVpdQz8ytgPUUdO4Jk+572szVR0rTEyPvVR
6TcwsnbJQaoaQCiqWWT7CC7XnCkYtb/r/BoCdzGY+W0GmH0DTS6SjdOyFuNPHWfhxdXUT1UXEX1T
prBq77H1Xg0qSmb8ft1DLzsFHBcLCAwJDMWBi4nAOhLVQJqrl+PwlOU3gQEH0X4sP8G5ZRfRnWcc
lS0g6FrQOTU5r/3kUAxmVxuwmVH/Y9ixkMuA2geEhMX09fraVvfQAmIGplFFyWoRcay6nLoswU4z
VDd9gMZkGX2KFP21aPuNz7W+jf/a+vPfT9c0ZrSo5jrzhGSf+UMcXxo1dEbzu1rspmlXxy9R1W5E
l5WnBVUrXrg6CDZQrkt8WSy2fhXWJRVA68Evn/P+oRp++sH3MYc6fT/WIP5gEEAej+JB0di57Ibx
lybZKIBe3lrnv0I+/5y9VJleE/Aruhj+Le+tggcNZTnHC9y++ByEQBE2XquXDoRFNO4BUmkw7y/X
DWUgkrxBk6EkB3dAKezV0Dz23paZy7E7Ezvz4DcIMUD2S5ZWr+/0IplyEq1ef1Ot7iXsguqmCaxb
XQlzGwBh7wQKTzsGr45omZY7xCvNDde6TF/BznKZUVQzEXOTFwn5ZMZWEc5l3rCuH8hXgoOXmq3b
jAASrGmk1KsF8kZUWNtg+G8lGqFYZJfPP2nRWYUViklO6XxIgFkkteOXvbdrC+n39TO6cnDmPdb5
jADSpP+BCZ8cHE8aklSKWV5afoTW7zgYbaXCZ4SvQvq9Gx9H+X6ctug919Z3alQ9X5+Yeolfqbjs
oE03kaR/aYJ2n1dbxK7ri5s7KZTqDYNK1MKOUspertbUG6zETtPHynpPSZvTJxPkcrVL64cUro/r
O3oZ9dhQGFLZTubbLsibU3QQrLbicNTp71kuNcofPUhGMmHjy63u4YmdxbH3LGtu0LO2qr7Nkx9Q
zkhbo7XzZzhP08+Xsti+KrJaTUpZSlO9TGJuD+MWm9vWZi0cwZRr4NEZi4gLeuNCeoxD88VI7ky5
3UISrYbJk/2a9/PE0dPChDopZzGZ+SQYv4QaoMpwVEiEPem+lzy7buT/4AqcqBnOoIg0QZcXoFK2
Q29SwZYb1Q3SpzF8zLpwrwx//YwnZ/zXjrF49vZBrYxigJ1Ayu50Kds1euJOyV93jAnHp2YWr7Z0
SDq1FTHTCh0h2dwFaeUWab2xmpXCP3Yk4gNcWoBBlq/DvuyLUDSp6gKjnOgF9Z66Lzs/UY5aa0qD
W1dRuIvllsKcWQqPIZRmOwUAxDezT7s7uc4gNusrGDuvH+w1BzIkni8SBVqLOum5AwkZcyiWkOY0
BJTuizhOfWV7vQRDu1ir5vdcH+snDcnaxhHoJ5DJEXR313/C2pk/3ZnFmTeUSuWRws6YXveWe9Kv
2lBdI994wq0t9NTK4thLGVy4o8d3NvrPDCraUi45XvkyKY+BOJECw1XyX9YFWxVNK0YCLp7BfhHG
RSBTYA9D09tHpajd5rCz08BNtI2vuBbT/sxaUQqGrWRZA23qpPHz2VTbKveVlz+H2RYMdPXaoeU3
ezEahsoSaBR4cdRMIl2WchaJrRxlvJHFm6bbK81Osp5lPYAseANTuxZJ2T40Cih3k4ouPpogWOJY
DJTWkVuyDalxkmk8pqq607Nm42tdPqol1M0hsIcpAGvLjMiIrbKaQjmjbcqwieBOHZhM/WslPzDx
m1Wfrvv86sJOrC1qlEbaN1OaYi2gaG1mB0VsKB/Wdh5u7OClDgLxjfuajB6kK9FnEa6FqUrqbF7X
qImuqTV7xUrdsK1tVEScyJAQCPhsAcAey+HBS4y9F43O36+VH0ARW9H/eM95iEnTvPCHnuswQGPd
S3+ifeqmYnkUrXDjG66dcWiDSVLof4MpWLhLOOlmlobCDJp56sx+Lya21TxrJkyxxx5GZMOoNg7e
mtfQ+TGRmeMSoSFzvjZT9wepTsLcGczvk0SC+ZzWql1LgW3Aa1Vv0f6tpO1s5DzcNjsrCJFzc3KZ
F+nYlJQMWrO8K0fVvI0EcMz2oHJ7KJRCDk1j1lviCyvhhalgmFhlFMspcS72VR+6fMjnJ4kWaQdh
MvdFuIWWWDXBuhSqPqAY9cVGdjrgeQO6Aqef/GMpUx2ie/vXfijBug0ubD4Hl3lzO5bW1GrcwGl6
I5fgF4f7CopQK/A2/HDldAM9o+8pgQBBx3i5X3mUxOiaEPkjeNZ7382tWy1/8eUNO6tvyRnthuS1
aCAuskhetBBmoiFm1/LMsxWlB7nwVlqM6H3TxqcwfirUJ10/TGWzv76V89dY5tCGTiUdWVlq8suv
BYC5Vf2eBTbCd0GV7zJKV5m/8SBfKboCbKWlyrHSZ+GY5TZWkCdqKYcLEnO7GtErfR6iFz2lzHno
68dav5Pl/RSqTk/6KX2l1HZ9lUuf5EZlrAqkhCpTzr6oYiGErgtyK6KaoofePVp1//RTM21wyS63
kr2a00/aISompIs5hKzxcr+zBFvtvkNt8RIHxl5Q8vfrS1kGjj9WCP6mOXdImfE/DxxxQfpIdcN3
ilr62YCQ84rxfRAMy+4q0gapNg/XDa4taz5ssEKSM4CUOzc4tdnYCRJ4ViN/z4rmMQgNqOC2iGMv
ilUUEyjYzMggRCGRTpt/xsn7J5GHKs2FJHDuvjC2Yfv2q334+dnZOS9/64xYknWGCIkdtEsvNBwC
xj09LbMCCO4q92G/Pxzua5gKHNe5vnF/dub0bC0NzV55sqRekYd4DL3Aie0U8sqeEX6CiKPvFP5J
YZHznyl/3H354j5Yu4envX0c5oUfnn+q9j1kwK62K3ba7qf9rNqNrdqJ/fmwe3NuXn79utt6gS5j
3fLnLr6AbAaxX/nsi2B0kLO0WXjIpCLfyX78ami99JcAJiqu9HpEPjndLOviKhp6tUVHMkf2M5LL
na7l8Y2Y1+HO7+Mteaw/AzJnX2JuKZG3M2k7SwAvR+SDCDLtrpaouPr7SfLtIBN32fThJd1NHX+0
yeBG/n1nCHdBgvQpxabkfRwOehrti1g8Cu1j5f02jKPWH6+7yMXM57wJaLvo80jWTLm6OM1TNfZx
iQoh3SjJlN0uijzKiVnNgKIv6elDPOah7uh6FVekJAw/3OS5rD0HiSzsxLBqvZs0NP3gtsLjqYwp
nuJqcSm/9P4wdJCLjoW4l4RBuDPFMFMdKU4awcnhWfGR0C2VL7RZLH8fqfShNkLuRdjgoQRtBYVR
hFf5ussEBz7Oqm8QE+rre61igHZClT3cOGIXcZ2RDBQmZugikQNZlvMTVsZlISqzlpTRtjcaqlhE
zZvrn2hlHSwB1rE5sOsX8ybt5LdKUrGOyes+gkDc17r0KCbGRlRaJrz/c/i4IVFgAHm0xFUknmA0
ZkmsCBDGULwvLWPNcd3fTO1wo3AgdC2RmKncms5YWx1QDqwrc39nOVJdDk3WAnZCF6+xXAkalYbX
mTlu+MJFZOEznVpZ1AVGa5KmLsJKN1Z2pQYOyiQUqG06/BtZ/Op6OEeMBvGttKXX0aWURrMIYarQ
46NgDfDfRnuv2VLKWj4WOLa6DmyLbI3eOHMD536nVLIH3AYuUQ/8lV23lkOd/Ha0WsvW2MiibNy2
/ee6I15e/PO19a+HLB6aAzLDEnXAAN0MJHWqbC+Wxi04hYdhaPZ92m845MVOgnaGAYqckHlwHXTw
+RKLVs7Q66E90wztbV2KmR2P/V0hCxsw/BU7vCUV0IXMRnAZL46w6ml1Kc0+EdFR1JTKbcX7OPly
fe8uvhe6pKdGFg6YFtU4JqUeOENIsKBxfmyZAFR7BBIV4ZB4/wRD9Xbd5EVGz5mCzoZ8k1QDuMZy
2raD2yEe2yHENcKXoJf3KkwjQyX+lCT/ZYjne0b8TN8ehpAS2pYtkNuFu3AKYNRmuot5QIghF/G3
ba0k6QKajD30cXbTGz+tzNC+lwo0UJKgZW5SZuOn62u+2OY/x2J+TAB1mwdEzn2m8Spv9A2OhRWO
u7C7T/tjIb1UOREtfY63zvpKVFFwT046UnKz1Mq5tcSTu0EQ0Q4tJsC7ZWlObtF70KtOnXgjhb5+
c311q/ZU3jEg+aiALC+buJo6qUZSzLGCBMTAVz+U9z7HcEv07eJEzHNIDD0x4K/y/Zb1qzCJO9kP
a9Y1lo84ys+GUUNfMN//fjlcnIQUYOxwIy8chIxiCsjqkK2Ovknar67b68qvItg4eWubBpE9qORZ
Gpjy3/lHCkNRYjhJjhxfPDbTr6kFqTo8h92v64tZ2zOVSTGKizy/LoTHoqThAvWs0IkIWgch1NLb
tFTD0EaJK9945/0ZhV5kk8o8ZEVgZETjIpuMRq3MjRDBbznoxY8hNazOzoJIehlGMcvtUSgz5ErA
DP2osx4MazO2n5DdmDgPkWg8V0NSpE438Yg7zMwwpW2Itfer9qrhfQr85Kdh1NqNYWYztU9nGl/V
KJe+//1+IWMnEiEokgJ3Pv8sZUvG14teiIrB6HoBwnFWfmN51t9f/DBS/WtmERAy2YtRScJMwsjz
ONz4DcCqOHYn7+P6etbcTJ9harBg8ZxYTqZZaikXk0p+2aYGBEzZoKqfIU4vX5XJU35OekCKfd3i
ZXwnwYVKkDI6CJn5djnfwkpDx3LMYjqo1U0EcZQUAO44MrDYTXtDztyyLWyr2gVb0uIrro5dVeXF
QCnlYjJoKoPME4pkVtqOIGnR3LwWXN+QdtfXt+blQDsZ70cSFEWrP3O9J69XvR4sLa0ykraEx0gR
2EL4Ypmf6EvH067SUBEJd6V3q/iHLv+A33gw3yr0rmCiKu7UfGequ6F9GrYQiSq7ujh7IFlEBWSH
RAK2nKbU467Uwr6InTg/eKplS9zh1xd+0R4huTszMf+Ek4W3Q0lQZtTLKX5GqkOtFCxHdzt+6X8M
X5MNjtKVWxrFKhH/gaZR4XVybsuayqFMcmyZBMaxve/rp0ZG+49BxHjD1JrfkOYD5ZqLVNKyfeAb
uu6HVslDxi9uGg8O71g7mrm4sX3rZnQGBubnPbDF8xVNvlor5oAZP58cve0YWNBtU9lohqzsG6ec
p5JIHRs48OLw1fQ4CaND5GRT3O0ysRMeCJ0/hqxu7CgWs13v9+VGwWIlxkCyDmMgM1f8/U9AOPEL
wTOFErRV5KS9ch+VvZNSUBzN9Mbr/3Y2lW90ZmrhFuakRGyhFeHlH4UJVJLKnp5/+WtO6KWdxTaG
othoSoadXIPjra53RhPetJP69z5BDswfdKaZC11mamIoVmolefPOmW4LF4WXMyYUVvvrJ3clNszi
58DdTMir2MBz11O6Ko+iFkxLHn3u9YrXxNt1A2u+DfIc0tGZpwFum3MDhVfEgZ7DTacH6Pk16T5X
AMx68sZJXXFujeg+D1mggAtY+dyMqNVmIOg+VY0kv59CzQ5r8bbNfml1bIfhVlNvxdqfLhQiwLz4
aP2fW4tINvRciWENMfU7kXJX2sEv2rK+0u6MrRGIlS3EGtcWuoDgsJdrKz1AELQCoF+ZzFtR82ym
sHZyvZGirRxVfX50IaJOUflCOrjV+liwBDhlxFw/zO/lKC3sPg1qO+s3Ptbqgk5MzT/lJCqEqhAR
3meeStBbSVUoiV1AEulW+lh9u+5+K/7NqlgTJHHcyxdzRB2cj6qEKa0UjuZoPCHIsFE/2TKxWM2o
BZ1feJioisF6nfwq4tnv+6/XF7L+ef5dyOKgBiOYzcnCitkLdOgfJhUN+FcFvs7rdlZdm6hDeZnS
1gXTeF8ZoBzGAu6fUn3rUEbuLO8GEstdOcYPigDX9HV7a+/fOcr9X3tLoNNoKgE8aLAGWgW8LXUV
5E7e+Ybty+VXzzP3fugfgjze/werEBjMpUNew8uUiIkirfbDEq7KPLm1TLtIfsuMcBfqc6pITmtu
mFvLj6it/WtvkR8BTjFqAfJcx+9khqZGW6gZT1BFxx/feu0ppYCpjTsr2l1f5gX+gcvqzO4iUKlS
4YtigF3Jmw5KsFfLl1F579VDw2rH/JDXEIWE2b6tj/pWNrzqSSdrXpwLCEbT1k+xTZcMz9E1dNDQ
60v8B0mDF1VLN/Kb1ahyYm9xQtQB2eogn9cq3/tSCjMFpDlQh1zf0tVzeGJl9ueT2DUVkd9Ws+eM
lrUbtOZbX7c2HhshejC5121dNvjmz0c1TJzpsLigF0tKGugoapWyW6MhYRy0lV2UEH/NrZbQe0cp
srXV8T5DxlsRj6J2CKLvnq47nf+l2xpqX91dk4EmmkIS4t0LT+pkqTGYSOHNEta/UzO8JWvw7cT0
N+6G1f09sbPwGoVJU+pwLFmQQedMsiM0Mhnrt/A/NUJwPUpGVMJ0BrTPv6RfkpkWAyxnpjBatpJb
pZ1a+UZ4W9u2uTZlMRFGbX1Z0aQWN8BuDMKoRYwv5YEiRdpd25gf1z1lbdeoH4JKBVbFk2ixFqPo
oPdgvMaJIz1718UxOVae394HMJ59aGn8+bq5tYe8ziQrPSRKtvjmohAWdIiGVyGUmgn82V1zpFiV
d191ivvjbSskdmk8JL1bb4mlXHR8OA88x+bci2/GFMH5J8v7TO9aH4phvOHebAr1gBKoaIu5Vj+b
zW2QMMsFNYyRb5R+lttLhx1kHNR0CikypZ/FoS+aQWpChexSNobjIO16Sd8N3evUbB34+TudPtWX
hhb72oSy5GUThop75Ve1n76kt+pReaBgq+3UfThrFV//khdt3oXF5f0bNbUaJSIWxdFRv+U3tHWf
xgf/tbsBXv8wOJKjOdmLuA8/SaNt3BaH6/Yv50bPt3ZZ/84iyRPDOXEPjsIT6tAfybH8iNz43nwf
/d10Y8Q2iLZ3+XH6e77qs49qLB6MUtL0QyMFPO7NBHnxz0FW7BthY31Lj11u7+JgVl7YR3XP8iZJ
tmEmsGu5eK0t2GIa8cOX4DmEGL7urY2wc3FzLO0uEo6BdcXe7LHiobsXoxvLLp3wN3Gu7W35qXeH
W/nO3Fuu8n79ey7j3R+7Eix5M3wI9NJivUVfxyLcC7HDOAiClocq//C0jT1dPY0cfmL33DBfYvAB
r3VCN9soLb276TVGXCbpqRHG4gah8/1/WNC/xpbno7OUmHoKxgLl95QehfQf/+9nWuYzcGJj8Xg1
AjiNdAUbqnDvqW6n30cGFZpU2VfybS3tpuKnLHy5vq6NTVx6fxBN1khnNKbvROG1SqIHrWPyKbZy
Ab0wuduIbKt+cbLEhV+kopcNRs7gt6i8BN5z2TltvjFksGVi4fIBOtOT4cN8EZg/TNVWpsw2/I1w
uX6umKoSDeYGJJitzm8gbaLI2s8D7Jr1IEjOVD7koIxae1BuvOSohe+G4NO3QcNlX2pPKsJTui03
G0/1i+v3zyk7+RXzxz1JQq1MKUaj51cM1VFUbDkYbLnaGfH3YHhKW83uPVdn3Lj72/bh0u7i/g0q
3jhFjd0xepN1R45vpiJ09XAjiFw8l2Y7LG/md5lLlsuB83pqIy3zsCNA7gk2UASMXt14Xu7KHkMg
wQhbsSi5Qq3cBtVGc31ew/IKpmMJ1I1EamYgOd/bMoQ2R5KxHZfmrWoIbiI2Tj8o3/TcOPpb9+/q
p/zXnLqkuhsMs8xHmZZIEsAO+Ru8v+t7tlq/Mtxko+wwE9+mGVIcwcaJXAsAp4YXQUcPxXoEpoZ2
DLpRpaIffYqLhuy9dhChX481F8/QP98T/gBdYXwOmdSF3yRtPQCNw5bJzLjdKYyctPAhaYk76lS7
i2E3//uqVh5jKbnBM9zJ3HhXrG/0yW9Y5HBl2zdZ0vMbBCPy3ivUX+5SPRPcaMqZjxcLXhuCPx38
wRxvi1CuntKhOjSm2W+UxP8fm6Hx4pCAbErL4qEUMJ2pKfwQUY8cr3G79iYyfgrNPtb2aOfl+uCi
v9JV0KFtha85BF74Nkh2RjzowV4gpkslCkFt5YRIf3xUhHIXJ1tyuKtuBexLYw4HIY1lwU3mWZz2
Or0MIfxmxodY+WUJu0TbyG/WYj2NS94CQHoveZYiYVCEvKjmNEO7bXWG7NFw7Td5KOdbablfOj0Z
FZY/tmuJMDeSIpTMiCxK7gixg2d+ZIaQglcq6No1rf4xAt92qM/+GIr8S10bL6XqWY6UKp+8RlU2
ItNqWITblQYjKhu83BbHCNoKLqUqJTTV6c5TvNfQmG6aqYRJunFjL3xRW0iQh3Tnb4GBVtP0GQ9O
48gCQH3xWeO071BkxXTxXOnDIazUHwksX2nzCkGbK/nBbxPWvsj61PWt3RVfwakGu76Sj7UWk6PJ
tm59vR5V5gO7/Dh8E6ZPrBm6tiyLj0Zdls2IM4dDBKnFS6qMh0RTbM/7P5xd15LjOJD8IkbQgeYV
NDKtVqt997wwxuzQgd7z6y/Zd7cjQQwhZjd23za6BLBQKFRlZY7HIu/9IK0EXrfm2+cWuRcDZrjZ
NM2wWCZzBcSh7jYy+4xJCyLIQhCe1zz83BaXMClSO4/qAFspEml7wPhO+VYOgnRm7a47N7LEi7M8
oiZS1Cg2jEwIv+AloSi2gtIyiPC69W5/rbWH0LkpLnEqWNtFRYSuLWZynSYHExE1429BGroqnngQ
jKJlJwj56yahtAuECyIRD+dKMHOa9gZWJwcVLCVOnaq7yZZpZ9jHANRsKEGm0iwoQ36xOl/5JdBj
JnBsyNt5EAALOgxOMMQmfRO/684EwHp+KO41ypw7yZucAOKJAFk6rZvdl+5Mg5ePytF34z5+CT6q
X7rgG6/FfHDbI5Uy0GkFI97lN5aymkAGCwFZgwKUbFrHOBTma6vOCk4HoKIwwnTFpVzk2UwIQxcx
eNSfFL/Yh15vu6Oj+mQT+ikwZtRhgsO45rvLRzVQ8ALdAQ8DL0qUDYqmRf4CGHd5yqYeUsYpoiZx
QVCNoYGwJU9NUwin3tYWC+kKICowWoiiEBeF6zJDKiH30EidHlINJG4R8m3B4tYiDVp+uEOBWgFN
BZeEyu045DE6chhp/S7NxzB6je1XQ9SWWF0JFOoWYB4YkfgIOpvjxHCV4oBY8TPYed6SOqLWIBoF
Xs140GVDpXXBzeHldOmCrR0EoTxOyHHtexJ5BnTkc3+qN3V3kolXKJ6GR5JxUPqX2zFndX1ndrl4
HY1KFw3RvMTQ3LfTZKdVT0Um+betrN1D56vjDlgSxnOYDdjFyASbfK2Z/yxGt3YMGIxa5qYfl53i
VnkuaG2u2yV4JYGtBncy5yNkyCutabG6RcU8zqy73jTcaZYeAtDN54rkG8bv2ytdCyWIIP9vkefi
C9os7rVcRiiBAqSVHO1O1EtdTXHOTXCugtedXhkhTFhW4JQdTpYXhadweC8NUFxu1bxByix4nqzd
E8ucFvg9UN29uicCqLc0c0LgJj0wWORzyDHRmg6u1rfHuB73rZ4d5GHa3d5MgVV+M3Xc72nfw6o1
PszlQ9Kd1Oitlk6Nvq0rp9IF3rJ2Fs4WqXMbi85BB5VsmBuS54LdRZpOhWSkax55boM7b8VYF0ao
woaeNlTSKdEhqRUDcFTsp9ab/0tp7twcd/CmzEon8AoA8xF9ZznIRkav7gRf6esa4W5zdPtwj8Pt
MQ7JczZqadhWDRIJp5sYA0ej2oefQIgaP+M5tX27UPJnKLOlR3Ns6xmt3VB6AEgdsPkhDYcDWq/s
riXWIEKgrHxOXOcgBgeZBlBj/JCtldtx2eL5jgrULgj3DWRdrF40+bx2GgFuQd8RwGq0yL7EjM/z
QzbXIG1AkXAYKnKAUr16CjNyl1bKuAVV1n7q1cFFDncPIY8JQkSAr90+JGvLJMANIX8Dcg2zLZc3
Rw1Yb5kxvJUD69nST4W1VQaBiS/FZf4Ln9vgTobWlzMmG2GjhauClNzT24KmLKbQ4toG/fiitiaN
eoPGEChNNdtJM5By5QoFZdZ2ypk7aipt5W8m6oG3V7+SBYBK+M/qufNkmWkVNEvRFIyd6OMNHc7Q
PhSJ2K9EdTi3hXE6Ew09vKYv99joWYMqBV6Vav07rV+iv2Z70DEkteQYkAICuohHNzYESO2pQT6c
2V6FsQpQG06VC9VZwW6t+goaoPBY9CURxy/XMagJjmmKF4YW7FXpn6rfWCLoqcjEspVn50EmEyDg
I0x01rPdx7SrXXkS1IdENrjPUaR1D7wMXi1W8btKvbR4GMun/+BXZzu1+N3ZMmrF6ppyAQSXWgTa
1Xer+AbK6gFcrbftrHrWmR0uU44VNQoNAjt5tyfaa9IL7rS1vw+hbfS8MZSxYNgv12EUqAwZJjx3
xgmcgPdEKnl7BasREN37hSpuaXPzyX4IBe+WhFhCYdzZ7XZsPKtwGOYLItkxyGYcUCsUTJFdT/7j
wJzbXK7Z888TAbHf20CRa8+2QqcNkEJU/yw29nGeaPLWHGxXF3QU1pxOW6ZOMbeJCRoe3cEMLWv1
YikESAdmbCSUA3JRc3sl4cGA0x8bV14nB3LbLsuqXEVGcdOds/sgfpVNmqpUjLlayUZgD9BW+AZY
BvgHYhJEptIsqOrO6V35FQwoPUVzzbEoutkH60F2AcO6a322EQnQr+4mlA1lEOostQfO75tmCo1O
Q8SLlb0e7cvxmyVktlmiGX9rgZXkXxuckxR5qnd5iCe3vDFpvA099TM4dL69gRjJU+gqgtrj+pKM
pSuDtMPkqYaXwaAomrEkS0G+8XPI7qdWYOJ/FaKv1oRKDYafcV/gTF86fpuMILqMJYxXSXH1iqky
8oPIaf+mW1m57cpA/QY2H3sXxIl0NPOkBURVybxEI/o2gAT5Lkzq9lMfA/l7lRTBVlbC2U8kEqKu
BbjuBiitwB9DtdvLxtzrdDbz+TOdWt0Bjwju+37U5RIM1VbtZtC1um9jBh9pjEX5s1Pvm8mUHuoq
GFsqW9O8qZQq/K4mCrs3sq58DIBfPICIpj0xqe5Q74xA+EhT0Or6IBwK3VBWf1hz2iUetBkClapI
4F66Lo6Rb/Txsehn1C9GyFa2CMsWoNh5ZDYWnYupeWuNVN9g44YnJCvhTiGV4oHYOprBqWvp26gc
ixINz6o+xJq2/LIg2fUA7rhq1eU5nfQocaF+MviVQWpfzgc7w/+Ujb41DfLBCLI4xAhgpL2GDBDj
AXMsNcB6YM3wAp2BIVDPZP0APuNgGw42xI3LRm4aSLT0OqZoGebn61n6HDF8L237jmGiyCS97SfQ
lNlks218ZG0EIIssSy8Jkqdvc2AFD7iBdE9SIq1zYrCDMCgfmVBy1Vio9x5ojJV3bVZtl5Fu2ptV
i7l7Vqv/6JDVOA0mS7yiVmJUKwI1Y66UF+w9g9Zg5YR2wX7lAQF+WZOyt0Tp+12RKzMUGSboQhdx
dx9ZFrhbmKndB9Kk/INMItpZo5rcqzGp3LqY45JWaDa+25VqPA55aCcU/I9aCXyoxQawOIUh23Sg
N9sVatM+polW+UCm2y1EMLRpLw35AJnhSPZgDcxPJA7yzQC0Z43XEGEni4XNkQVVUtLCXhJoewyf
wzTLn4p8Ngo3KSMM24L79DPUjcimdRtEn0kRGSNVugaPt1gp7dckNSU/mVm5DzpZe8m7Ugt2+pBi
GCFV50dl0CD4nU7EkTDm90jMKti1CpKxTa8DGOJVXRVgOj5H1w+80FAx3bCmGR9Z2U89HZkdHAYi
ZVugOLttEJeSAk6nqvjR5on5iCE4q4aDB+Q5VEiTu7nZs5ci0cdnNWyVb6A6xfAis2UMlpRJ/pJr
ffUdw/igV1WhuGzRKI2q936ommcC/Qqb5qWmbTpJz+4s0Cx4c9ePPiua4UWtJrWmoVQXv8d+GD0F
MJoXFXIfjcMsQBVAGFuMpZfFdvSspUFyyGICQqgQlZEXdVIlvwg65DhyITMoFEBu+U2rw2EXsKyG
1cEw7oZSDY6h1uIAF5C0wCma9F2Ulf3dMKTy51RAy1UF3wR+OrGCzJ36wjxmNUqqFJQo464KgEWj
YAhPp01czvVer6X0NCVzV1Bbj6odxLVCPyed6gVkhs5W05LxICGr/6Uq+vBamna3yywGzd8ALaiH
HAWyPJyqyC3rov4eWkF0RDTsXKnOph9mplb+rGsSihP5iCEXs0wKOk9TeBf3MeoG9mQEm0pPsucR
4dqXk0btKQyFu8IuK9/SrPReL4vkSQqmaGtEGsFxAFMftYyo9UItH+/YNPd+MRvpZ2Y3YOaZos7L
ptTcDrLZj9QICVgy6slE2wkzX5VvdgA76JNpPfR6NXhxkute0adk2JQg4bDBzaqTmUKFp7HpUMSY
81ejhkWoiNXARJESc0O0B1+7B2KNVnPM0Ew9A6wbLxaIpTF90IzSjBBGakCVG30uHVtu0t+Rkdsh
HYuqfasKO/AmrS4/TT1ot33EUn/SWfOphVK7rTBD79RS13q1CVp6jBEPr5gAL58seVYzOuipBWq0
tHgEAtA8hK3d3GGKdd4p8MTXLpOiQpAVr12lYFn4953C3dxShRga6Mi1qsyrMPjdkDdFhAcV2Vhy
sbMUMklVrWcl0ta2AVD3vbaf0+Dxdmq8lnyfLeMrcz4zYQe5aSg1TKj6RwRZia7+ezwP8g1QHKDA
gRckP5o0yV06yeDedTJlD1EBKYtBhS3KtdfSqHMj3MfoNTaYcgsjxmP2vTqGx3krOYvU6tDTzim/
y9vbu7aa3J8b5L5MyogVqsuqBkdBCDrN21N/B9zVSdu82q58EOWiK20S4Gcw4Q3FdLRJeeJK2ZLU
ym6RuE0Z8CTDyZIeO3IfWg+ziCNTZIl7HFcIHlEeLZbkjR5tw9qiuvE4p5tCNCK9+ipDb01fppdl
qFxxm5iwjBh9BlPBY/KAMV4CvMS+dWLV034Fgsfy6lH6Y4v3c1WBJkOewFavuJZ+xNxNP/yXowT+
LnTPUGq8EiOroSfBlADN9ba8JzZUiDLBGlYLSX8MEK6MxvK2MKxoKfH0r/ngG9FdEWwMTeDbqzsF
xBQ4DMEHiU9zGXRM0CVVTbc88MzNEPpSlVIwAN4+P+raUpZu7v+/EdRLI5rOxhqTagBEU2Ck/fqj
3T1AjtlyMLR2MlzTiRgdPtq9Qe1N+Rt0h479qit0O6B8593+LWuQIvAz/PktXMUpiqUp1SzMaPba
0xz7MjBNivmp2u8yYKk4X5jZSCdfF80DrkVeANHhKRCXQN+CM1t3eVQoCyRVajbVmFFWi/goV5/q
Zxa4oxx2pRraCyDV7qZvpfKLAUtpywE1NPRV45+gSTnprYiMefVUg7xUBaQXBAtXhARN0miNknx9
WhXarhSnOt9aHW2d8CH+Ifh2i8vzb81zY1zgrxoTM44SjKUWKrjxjvR+hxvGIn4cbcf4PdB/JdVv
gdHFOW8Z5eJWUSdoMWUwGmFiZ1v/yvZoXjj6T9lNvHGTvwrMLWu4NoeHByFgcAMvxuVZ0eWqCgNp
gS891gfNZbsfsRPet9SExIyjngK/2aHVZR3DB1FPdM2BAC781zK3uzZ4UsJgcdGa+eWO/Q4P8s/6
LdmYgmLpFeMCSn/g3P5jiNvR3E4h5BDBkE6o/Vy8+fMGkumgQoT41K/snjxFP/D0O4Y5NY71qyWI
RmuwKFBoYLoZYpiAVvBMTI0p1Rgiwge9L57aB+ukQ9txU6EC7dhO6CTfitN0N+wM283e/8u3PbPM
xUFiR4UdLa7UfliEPiBFVjaGq5m0+Inh98mvaew2d/GPZNOD4XInsL7qyGfWuRAUS5qEyx7Wq7cB
77Ptg2JS9ja45V7axH4n2Oa1zAIwnmUqGfgBVNQu/ThuwN1nLFj1IjiCn2Yw/LbcDM19IFJTXLvB
zg1xcQ9Ua5PdLxByqX7p6g8t3EHV6vbWrQXvcxPcJZlUcNd4Ca2zuRszwGMU7T/kzQBzoGsJ0mIL
VEWXu1WAiUNXF7CtPdwN08a0PZsIysVrl/BZY4qfwFCarJEVaCk5oEM+DBbbt3HqKuCl1BLVvb1f
a6bAGwcahGX6/Qq+VJSzFYUDsCNRlNMMYCJjoqzwlL8elV0iybkh7tvLUlLrWbsYatrygLpdus9R
NwK9Q9OczNoMnLrvMN5vGN9GWWlcYyY+M2INdECx6Cpcc3h04/DqAdMJ+Ou4QihrtbmYVTwSzNSX
VQxhRU+hfAeie2dUBHC1NX88N8XFkbxUK4RXmFoGdmLtcYhEWKZ1C+BLBqpZh74zdwtpjGUmqEeW
t+imLI5aL8ieVz1k4WP+v7/P3zU5FHDrEX+/yn8lXeKGOQpStulpcSnwxbVhObQTkHEBJgKUCj82
DkcEZqOGKas3XEztIFGQfBKCqRZlwXY2geU2KYjIvDCFGqYEqR1r2M1Nh+JjTxMtQ3VJpvFgbzsF
8mM2aouCvVi7d89/IOfEbV90c7fsRSe9W8YpMvZZ5GGkvmr3VbnVRAjL1a0/2w8umKGsi3soRhMi
BeADGnzUKCdHLbYhanC3w8BaZD5f2PJLzqoN4FshEpuwsAQTEdprKx1lkRLHqp9a4NZCpoQuGO+n
g5QTtJEAKEzUQ5QqaLoL0U3r+/XHBOeqk1HoqDNjvzpMlziQauuOuQ/BPa9yjYduJ7n57/ile7YE
4Xq16ICh2X+Xxl0J/Qz13nL5Tjm0AY/tSZUo6uP0l3xQXclV8EgSESOvRrA/Fm3uxRnnzC4AzwTk
L5Yd1rw04HRjH6w5SJlotGwVwHG2Oh7GGAxBm4I5F7Z280G701yUQY+2U3rxrvkp/1SpeZi2BJnZ
0yxoWQlcxuaCZ2Ab9VCpcJkoLrdFEh8MnW3/i+P/++n43KfR1GlMAmykbXSbQhtQIM4pM5l324zo
e3GBo+rTWlcC7OGEOXUQl5p5T6vU1fvnIWHubVvXZxl8UOCEQoaCdA7PzMuzPJe2kcoSCt4JOLsG
9bEzN7iFBAv6GqO5fPygwQVpHwy0gEwGw+qXVoxuDKNMmzHe37uTp99HrrrT3Pxu8plrubNjuREQ
yhRSdEPh5hv3+96xPEEq9gWQuvUjuG2NzZLUOqbxnQmUOs7oKz/su8Bt7uNdsbPvoaf5K/3noFJo
FbjW0+1dvvbNy/UvX+EsYirImxa+SjDfIGMaMSWoiaYHvrbw1uq4oKxVtdVbClYHWoiUUf3bt8Q3
Pn+SPaqL24Yaj+0h/pY9Fi/tcf5hxDQEm7YXfL+9zmvPvVwnl16YcxhhdfgRNYYCkxOkNhVtm2WH
YhJRf6yE0UtTXPgOmZyjiAdTeOx8orqFhlz5I3s99G/Sb2urP7WpZ/51hIFJHYSmYNzARCI/TJDm
Yz5ZExgPIlCwmyBNLqOft/fvC3919RXPTPBfEXyjuTTDRMFc5QG98mzTuhI1H14Sk/6UafTbeHmH
crPtQF5vU0GBkuKF2fnxD+PY3SWisfzrOxKRAdNWOuTswbDKg3rSITFLDZRQjq7sVYgP6d5k/S5I
JkgoviD0l8teOK9RcIWkE6QaeGwjYVk3xbKN/stUFH7VpfM271G4QOgjRuiadmTdx3IWHUHv3xVo
C2fVcRgYe45nLd6zTM3AplgrUkIrUIN6eKCyZxUQyYOajONEVX2stmM4mtWhKEt7oxRViRxpGKBP
kxSJFHsGeMlURytj8sxsvD5wTarGLmmaCpuNZqmIBPM6N8RSFyURTE1YkIHhAmIwpWFQ11gwCDBl
D3CpwNEh474b2sUgRqk8VQUzEJm6YVP3lahWch31YR6E6QsHJQQMeO6OzBwGSIKFgKqr6GG2Zhp+
WJMGTjsIcfq3XXrVFOCGJvgBTIDjuZWOdqIkeYL0inU9SCuUPN5FJdSL634U5aXX3grawWVMGe9s
gI34aeGkxBziwJrMiaayudOMGoSfqW39rLVi2k/DaAjigbqkFJzbAosMWQZsJejMeDTlGLfd0JTQ
2Ryc/MV+WAg7iOJ2gE/QBsRjh9YL/PQQbizIYDAPcekd+lqCs7Oyvxe/gYuDStq1C1ckaFuTAyFv
kfmZ5qKNFdngkoQplcOusGBjzh+C7qGO/CR+vu0m1zfkwnv471Z+DXKd3ZD1ODetNMOEPk++gsHj
KRKpLq2ZwMQR+m5Lzw80TpeXsDnoOSZCYUJKMAdimKchTwWr+Cr38x5xboOL3z0AtXkL/mSn8ljk
Jafs1TrIOzX0lP2CBlNKOos+jmhZ3J3bxKCssAlMAiBObZTNRcjOlcIqcrazjeNcLJR1o5AWC/XB
fIbsDKAzDnnSXYNmPoiFFhjfg7nPHVn0VFr+8K3d5PxOYlD3GKMaeoyP7NS7CvLHT3KnnmLH2pke
OHF8+0156+8DR6QrsWpZh0wc2rSLdhDnKwbp2zauYBkCL1TPX5KPApORZESlCWCsH7d9f+UyMHDN
fmkZgmjB5owhvNjsS9K2UB6mHnrWgGPKoTMarhVspsDYyKKe0tqBxje1COClJuhAuaDcJShYlwWK
0TkyQXncZ8n3TkReuBKNsao/Nha/PT/RWi1B2xA2MAEV/+6bdzl0k0h04Ja3K+cipozZPIwkgO/i
SmivIS1UpfUxd4JXeV8+G4tbqH5lYcBzEuATVj7ThSluQZBACMYaeDIHUxeSkdAsejaAgwEoTDHu
auJUs6ChsrKDOFqAOgNDry/isJc7yIDbM5q+g4h8+VBpA2YgEtpPG/Q4nNsOuGpoYTTV0JdeRnQv
DYWqUZl52meOHpR0ihUIb8fHyBy8Rq+ebptaiVagBv7XFN/BD0q9kOcWpiajomOTP0xd+XnbxIpz
wyNUsKaiEGFfPWkrPUNeV8LE0IduFminVINiEiBht82sxXrQVULAAYB0sEXrXODtYlsaQgb6k3nw
u/kpZndS8haqO6K7Vpwgi7ubR0x4HUt2qtjLbeMrvTYwOkGjcBk4QimXVz8wWmKmUaBnaCcOE4V2
9MHaeaB42DRgZEHLyX6U8KwFtWNHX6XN35eRYR0YURMnHAgD/iUkS5DYilOSgV0hdDJI2Waxf3uB
ax8RY7AYdgHe3yJ8AAYUsQgwU4AMtXwjxX5WH4Xp4soTclkFGhkogYDLjnDnS4/7ycgAlHUqjFEN
LhBAPuCWj/H9/NiCNk/yv6vbant7XSuYCRhFooO5kWUAnO9SziUpWlJhYRkFanf/0XhtQgF47pZP
ldGH3lUxXID68DHY1pNn7TIHrQdCwWTki37MSrXu8scsCe5ZjE7nrC4xcZQ5pKNAQCU9DZzQBTX+
KfHxupQ/zCd0qfFIip3jL8FGLH+bi9wXG8HfQVYeK2kO2/1H+nvag7bCq6h+6j5/Wr/mzbhtnHY7
HAyTJo8mBBcpKqPu7Z/w5aa3fsISrM6W3wGbWdbLtyg8+1n7QJXN0e7JBk7nAON2/6g+lgIahBVc
BSb38OyzF7YZgBi5UNvhsh/CGhS7SruZImfymnuUwR5AXZ6eRoGxlTO0PNpBnwRaDiQx3A5PaHzU
M0bkMf64lTMwFc/bWBWN/i97xO0htKFAV44oiNSaB8BYpKji0lLgQhPIelMPygeC22ntM0HTUMNI
MCSJwNu5rPPsMwVBHjV5YWYOlDY30bs+0OCgdlR+PqUfkRcmW9QnGirwjZUM8MLocmeeGVWlKMut
DEYHp9mEWwXayE69bT7Ld/Mes88PBAg+P7rP7hREP0GmsVKqBCcQYjtKAzo0Avi2sWnPYxlkVgZe
CiCI75OdtQcb0fgDI5/O+Ji/xS7ZxZ/pe/ycbFrB9bmSDBiQB8KcjgFhAvx7ufAMalZaFETIDXM0
9Y9xdW/avweRLN2K24DtGVA+RF7UfPiuqpXGeZvmKZ7O1Zuifxh/Px2I9ySiKxSRl3lKvuyQNx3a
x3oOzBn6xEPqqvmD1gnys+Wscq6P9wH0x1HcAIMT33lXWaAbQ7889pSNkr0M1qYw33VoqJCngDAq
YW7ktlNeHWgig/AUQ0yYxwFDBI/ClTG0NSM1A+Vqm1JlcksFzQGRNpzIyHIwzhy/KhW7DUYYIRju
hyQs1fJNI/o8V58fKwFPA7RsUQSDAB139coAdBvjCNL+REXCooFkqxREjSs3/rIAG2CoVaGnx1lo
u7KMe5WhS1/Zbo4ZV/tJYbYj//jrT4K4B+YrqNeZ1zjLoKhLZM+gaG+qlrJqBPHVe/jXyRABYlhZ
JJzx1ZF2cWuRmiIiNcY6nDzSHrWud0mubNRQMMG58uEvrCwX9tmHn9gQdEmwWNHSHeQdNkrcPWim
aMR51YyG/UJhGVrlfJWuH1GONOaRQZeHHNpRuzdNTEVknSA9XzOzMAWoUOwAtpBvbIF7QzVqEOE4
Ta0BZOeYlUbBj3z7619dEvgwxkIvBD1eDfTL/CVRVDlqmaBaxivOH6AiX8wT4LaG27DkaZQGN4pE
9b6roMOZ5F4diQXW8bE1GVJu3SlkLy6/hyCuSzFSqTNfrzckFtxGy1+8CHOolaF0i8sX870YS192
+swvzLkwStKirWRZDVIJJGQDNH3TcmPM1lMfZIIM+RrJu9jDPb9oCmnohXDeHgVaF3QZaLoH6MZ1
zCsBnLA3BVitzdc0fVOUxyj6sENBe3BtlSCZ1HU85HBl8DLRuEuGOKtRYtLqfRg5BSYLm/gOIlIg
lBfUtVZCE1ocyC4WmBM4u3mvyVM2VwVM4erfZRpGRVna4b34u7Pbx9sOumZKXSZTIY6OK4N/o+o5
BrdID28BRl+mjQJeLyua2kPZVBJtw+k/RCqw89loawCotBT9L31lUK1GCVQciFo1PIyvUstET0b0
/Fz7VioGUQD3Rhn3KrG17XSC96B7Uiip6aaYUqIzyx9jhYGyMYdSW55/3N7HdYugEQOKT9HRqrpc
V2XWPasra2lgk38YtJVVvaKQF2koZD/9xsgFN73I3nJ/np25Zmzawoxgr8zi33LUgqVt3I8BoplU
PRqgIL+9vJVgaYL2+N/lcUd8QnZdsRQbamEioZReQAPrF7H3H4wsMtEgCVgSS24P82KyrWJZwwjq
t0p7bHuyzJYJlrLq8WdWuJ0Ls65OkwXQMEaqL9dQIm6re23+idlKQftnbdPQZkJQxP0CEjLO1zGc
mCRzMiES908MrOEh9JsjUfBduWFQk0OzGf+gV8hf/XqiT3UACjsnARFrJL/LQMOjt5QHzWMVf89M
QbxYNQdkr6XJmPKSeVbLaYxkWS+XW3Mu92Z6YGC+H6Bu/k85hLtepEe1kgVC+dREEoDEZhlnv/Ty
Wh46uemRcaS2/VNilqflseANvOYOSM80FLqRppl8pQqHCHKbDWItHq87ucvdbpi+oZJLwcoquCfX
/GGRbkRBfWl28mV8MNIoU26id5+YW8CBKZO3jcoEgeG6aIXb8dwKd3kYepzldoUFtUzPfkkzMfbB
qNWnQu2nV0WazS1qyuUGrXuGkqTZ3CUlOoQ0rxP7QbWH/tnIPHXod7fP9tqXxBYvuOBFxJTn0e0Y
eHtYpKOsYQcngD1PY/V628Lqh9QIHBOyspBD4qKHGpLcnurFQlyl8b6HUnayGTWlijDXTILvbdSL
6kNrJlFuANLdQnEDLnTpnkELPfqGIAjHLPsY5Pc51R4xKI83ZZ/5t1e35jtoxqA4sqhjgZzn0pRZ
9XkQJjCVVlCmLIn+226zPYrcItrUtQ+10E8i2KNhDfXcS0MY6s2LeYTcJRAXn0VlR1SbTMFirotc
nI9yRqCeTILIwEmQKjCxDxuj84zZCQnoMBK3qDRHjzaNKClYC13AqSDvAJuzfiVvqEhhbc4EWJWy
bnegVt7NcXcIGGihEJeDutuneu3e/moik5yD9IUxBXkIk3UNLiXdoKMFsWMXGlqYn97k8X8Izngs
Q5B7eTGjMn757fpp6vVQQnBu83jTmfIHmLL3RYm2mqnet1PsSpnp3V7h2hHQlzoKhtEXTT8uQkfV
PJLERv5oooeiz7I/ZTnUUVEqt4igmrKa9yN4LJcBDOK/y+WpZpKSosMZCFB919KB6sgVzNBP0p+j
SSXtWAXP5iJDLgipa2cPlUsk45j2BKMyt60RAJBzCtILFBFNquTZqW5TPwDX/e2tXEvpzsx84dnP
UzprAtvJ4p8yGMTC9k1C3bkq/GiaaZ8IrqK1z0ZUZOBftPmEf2OHRFISdaExQL7V0yawftnVYEK+
acQ4kp1ubq9s9byfB0rOS0K7t4C7wdcC0w5YGp8KywRrWzGAAjr01Zl9jjP5qLMH0FD/h+t9mcvA
I2rRH9GWb3u2qRgbzAYALlCzMCc6MJVCQRNXvUozQ/A+XF0k3voYpcXJA3M+Z8oqpGkeZgCZjLa1
lP1ksKG7N9tKlamuD7axifoEHDHGoKZHvSXRkxqp3Z3V1ZGgTnP9cfGcw2HEL1k0d/mUhmgDAZty
BmyCZXuDQSdIMYBfl+b50+3veu2xMGSh5q4DtmtCcvdyc7V+IJ1mo74ZNIcckzYgomL5Fk9V4GgE
h+P6DF6aWtZ89h3B91hqYBvFdNxU0wZTUgXSKFEKITLCXUs9IQ3YeGAkC7yw+WFLPYWE8O09W7MB
BAcCCeolUN3hglhs9bU8hgAJpGXtGqzfZibzQX6z/WszC60e3gSoImCSh4tZk4IbtlQg1p035neg
4jZmgCMXlqEgkKws59wOz/moSagUDVBvcYwMnJKl5DfSCO4URRBBVs1AgmGJv7hpeLIpye4nqakM
7NoU9I5sFRa1jSKHmEvw98cYIiZIVBftZR0PXs4JwgrjsBmzoYptlDSzPMuETtu9VcSuVX8zysi3
wCwp1Le6zhSWJgdecijiAv/Oz7MYGJtMghhWLcZeyrp+U0tcbDI683IO7nMJxBqh7d32kZU4oSxM
nTZWiUkp3kd6LUxYN8eFE5iy32uQCBg2M9KTiQz+bUuLt11WCOGIfyzxXhLERdiMIyy11iuxbNw6
nhQQbx6/ERW3uVeJ2gcig9yFw9oiAH4WBqOmouaAnOCYgEpBfY9Ny2ukD1PEp7G6l5ADB+/qgkrg
L9TO1DsyNmnhKADwT9HjqE4uZvB70Qz1mp8ADfx/dlBkv4yDNZjUy8DAwhJFQ033XbdnB5wGEvnI
7HdLEtHfXJlDMQujjYgkBuI8XlWX5swc8knzvOA3kHLVAcrVT+DLc/rCScnPqBeZu9rFL3OAM2G4
E4xyvITmFDYWU00ExySUKOuPJRRB+/iRpKpz2yGvbq7FEPC4qP8DVA4E3+W65qCfVBmZgdOwd5Ld
S8yvTVAfg/MU4g23Ta1u4Zkp9dJUDp1hc9RgCmyNMrgT0cnwGNuHKvYwPZBcsLKr9xu3Mu5+0TCu
LNv1soVy5QMBdBcOolGSa1QIZ2P5DWeXMQi80FvoYGO0v6NOh75+AcUVSPG0yb6e/XRwjICyctsm
W4lMjhG/DvaT0Z4mI6WN9HJ7f68J67lfw/loonZFIev4NTV0yuo7nfQUNF20b0Jaggc0qKkq+1Vz
F4G0SjSDfv0mWYyjuYsziTHTq66AhGHc0GompECW+pku9GPVcJQ6UHQp6WYCPcwMVaix/pbbgPCg
Zb8VLH5x1IvIuti3wHeKMXXI1/A1057I0xBLuH87xdhpWk9rCHrm3atsgD8z07YSWL37LPiuG/WH
LgsKnNe1JlhfZEXxC4Bwv3pSF2g1GszC6vvhHXKfbqDW7gRUAlgc3wJb3ZmF6ZVjCtcYvZCkH8OQ
e4HRHuoMd/ftnVgLHec/hTtmJCDayFpsRG7TMow82f5Hi/6HtCtbbltXtl/EKs4kXjlKtmRbHmQ7
LywnTjjPM7/+Lji3EgniFSr7Zu/kZFfqpAmg0QC6V6+1F+vwv8z4qSFmg3VmLlbxCEO1UdlZelRM
XxYrqy2fIXcKckO/HpD0rx6UiEd9f/nC+JputGWrwEQgzcVcTUDRlw41wXSHCqruqLHpn4p4yCU3
mTQ3Te6j+S6X//WSwNik4e1kry94uhR9DZt1XC61K8ezkjl6kqPtJIun94FU4+P1lVwLmDD6Z5TM
1TUCo2M+IFNqa2B1EW5TsHwCZBBNtiLuk2zh+A2NDuwG+mvt4kANpHpOZCQnbQPE93HZbir0/Bjk
5/UxrZ03p1aY82ZYmj5T6ZjmqQcxRr2RemNfxE85wTCXmZN2Wg2JJsoBkPZCf/QFwjVDXq/sRdz+
tQj8jYstigdNzazKeDb176B5ysrZitW3MrjvC87+WN+Hf0yz7FXg/9NS9MCBs7OevFH28r53cuSG
4pQX9+lV52LlkJJBFgPR5zdB7YlnGg2oBhsZlvLyGAUekNZyuJfF0QJJR5Y4xmIvA2dwq+EeaJE/
NpndYCwoI0olbOppZKWGl4kqKDt3ZuIJ2q1e+0vg6oITSx/X3ecSSkx34YldZk/Egyn02ddzLh/s
hmyb7k7TEdztbtzlQLoJwIFlHtQHe9kK0IJw3fzqmgJMrEASG5ULNokitcmckhx57axsXvoxOcTj
aI/RMRN45+nqbjyxRL/kZE27acjEiWbQyyBzqigCc2aMemPxH4IawDKYUQClQLXETGcpDZMA9WYM
SEAewUiS0DJDxNFCVb+lUv+v5XwsHu2S1EGGAywQS0tu1k0uCaKARgcZV6ZAsUgX2TnqtIHKI99Z
m79TU4x/KpWchSDSLOwIUlJOqiDrk5mJ7lSgP7/uE1/JHXb7nZpi5tDQimgYcpgqi9tW/iaTB726
6+tdVP1IF0dZvonSUQo28vBapo/SdEcSzhesxdSTD2DzpcVU621n4gP68jPPb0RzJ6mJbcoPecxr
oaLTdmWsLOJkqAO1JWFYoupp/EqjYwpqhlIfnEqA4yAlMKgZZ3CrC4kmRRMJb2D6vgLRyUYQEl1I
2yHAQhbalrT9CxiMnXoI/stGODHD3JoUM8piSYUZ3CJvu1L1FpiIJ23T5DInE7syh0C1IzkKFj6o
g7BzKMTZ/y6XKoA1V5zr0h3FvAFzh/GQdILoaA2Sz8bQNpz7BH2NMItHoX5o9pBhHzD+85hSVL0e
5Tl4VbQyFh5pX6jTywgr1/cDdXfWioq8L5XqBBaKFXhaaiUocwUP47w+6r0jxjvk7dvgm0lAgZTl
ltRwuIDktXFREBS6H3QdNWVmXHU5AEBai6Udm+ATH5B77UGDuhj23Gugk9I2RF7cWAZdqSZslR6c
0Eboal3sdwugyeF4Fxegs9ZHd9GNZ7EEgNnM/IykXkIgAldAOkXmweFWDhINNLQIgijm6xdtIfM0
AgFZSSWykq1TBbiNoLUh+cx5qKY1X9N0CLbq4OIAxJ2GjpPdg6YyAWqCKpShOl+TJysA3Tz4qVO8
ibqNgX18fe155uifn5grpWYRjYWaC19A9IZOibtkuI8C0HcOEN3knMZrzwCUNGgVnZbBALU5N5dX
dTy1ol7a4ehkaJQmYO5OJaeVj7Fptdp2KfclT11obeXQ3EYxaQhJFwlYWpmaomws7aFxOtSoiuxn
MT+P3MbDlaAOWMlfO0xACnMCPVoJ20gzNwO50XXkPlULjPBZxSMVWLtU0ciqilS/AO8NZh7ncGoa
9PiUtiE9TOqDAAlEPKBlMOJ34LMkniE5ZeU10DZLFN8cfl53mtVlBHECiMMICgEXFEa5biRImk9f
TtqJP9L6m6F58rCpAEIGg8LS+9l0uG5zLWScmmQcNQJuu2h1rKLeNvaykKdcETjRdnUBT0bFXAsi
XZkBKIQJoY52NQQMhLD2hibea2n2OkQzL12/kgDBFv8zi2w3AqCEbWV2mEWjHj+b6N7IRCuLwnvk
wG4qpX8SQtMjSFR26ltr8i7Gaw+tM+vMu46UpJsrgtFG7Tat3ToBvrt6FPrPIDyaEcgkniTTbZTn
iqcBs+68J+NmNkosyDLIRmC5qRPQzevW0kU7TU/uG718aavMm8fHWYl8IRycNHmalaM08LiB1p5D
Z8NnciGpos/lCD0LoFI+s+DQ16PTETtP7ocanLDbAjyXyisXyLEai9AODTwRxbqzRy348yF3ocJq
JDlF92S0D8HoJbzi5lpQN/5aYSX/0iTo0dQOK5qKM73H6eot0kbWvqEhoRk5j9mV2wNq8cA1gDkR
pWMWjB4bc4FGBYQiYr4IRerr1XEmwlMDcieh1HeJJluZFnFqdxyj7FMd1WMJWtQwOpROObxowW2C
B2WkIV+6M8IYehPO9fBDAypzR4I0EwrFqJJruAkyuwXaPySUG9xYculQdbIlN9t5iDjH44p3nBlh
NoaW6zmAWTCyTA+gGrPQ01HPuIPxus54g2F8PxZMqTQqasf8HjVoApsDy+R1ma1EUwDL0DyHNyqq
gqyrF/VMstTAhQmgHjU7EkheLu6M1rKk4i3O6ryhVwnHO5IpF43yRI6DtBRhqgrul+FnPT4Z4ZPW
/fsrgCLl/lihJ9TJVWkB94iWCbAiGEiUoonWdPUA+ibvoVIDz89xuLUzFlBfCW1kYP5FJzZzGjXA
1LQyNWfk9034fVTQ6yUfde0ALXZpdMfeF3h+sbZktCYABL8IaSQWh6iV6CHI6GUw0zonDjsL7JZl
eNeYO8gycca3toMNREHQ0ONKBuqp89k026iUAxO2yjyyynRLpJeofDOnydK6H4viNojA17fwmpfA
PaB1jAvTJRZqrvUsTEZY1CAEInSBLajhTloCB6T4/z9T7PseNYdUq1NqShjtdEo3gvyqaAtElkxe
HWN9VHhCERX0cwA2n89jG8pBNYVaac/gZ4EgUVh+NytJeBvltnpqDRm16rnMwttRi7JdtizGTp/l
vPPRkhVt26AB9YdIBkM5DEUu9W68RDVUzJR8OFyf/ZUzCY1EMu0NAV0jkHDn31lp09T2s1Hihgri
fNnT2wetHKwsDS2lhLJ1837d3povQxcderOU00xlKRMhjFYNVQt7UVcDr+Uq5H3CdVwXH8w44vjy
6thQ9gXmAlnri+KGoDZlD6gp4mndSK+THIHiyqj2TVgtzrhUd2lWQi1pNjhgqbUQYYCiAET2wChA
oZZ5BQQVCMPHtKvsqnyX1b1MMkfTD5V8kOXJiaabVnVRv7s+rytjPbNJ/fEkCqrG0gyq2Va2kKFC
mC2QMPugCTsty6wum/GT11K0Vqo7M8m4+DSPoDdTqcnGFUuvVCH25dOCpWRsKqmz4mpLwr1KnK72
iupQkeN/GTIgPOi3xAZjIzHO+Sobsr5CLWJflU7bPZpQblUWF4VbSChxYsdacgQq8yjMUnK6yygc
ZUodI61b2VqjB0ezEOdHI1SlpyWeZMmG3k73PupKupHVXPtVaz35AJHQ4IJNRUmsCZW8rVq02hvi
OL5N73Lz0QT6NPWFUh1HR6+HKHKbQU9ftUiYnFxXWicRGulXuCjIYklSKP2X5ypW8M8Mste1FLD2
KpDgqIkY2Yq8KcndPGx7KDvlmQ2cIxL/x0rcoJSV659Tw0Pg/R8b5a995rApgbHMTahN2OGyBZu4
Gr9WEA4T7Tl+iZTNpL1VYcJZxpU71tmQ5fN9Msa4/cvUaWT5EA0/xeVO7X9d98uVI/TMBHONq9Bd
skwiZjWK0BsGfIYoeRrKqyTf5IvTUGd1r1tcCaq05RxR1UT6ATyR54MSRomMiwJprIXczKYjDsCy
Nd/jwDe4a7ZmCtkUSYH6DvpP2U1HmlwN5nCs7En4VhaOtgClAQYGKGlNCw9Ss3KGmsimoBaHHmRy
kSECohU8E+1U2V2Oil+xw03fTZIfA5eTZKXuhwYavMwQrnHtYVsIpUHU0YQsVTYgVwCeF4Begc40
UyNnRFMc1MdaUY6siYjFThfMbnTypB8zpw6nnJOCXZ3eky+hYf4kjLdZp4qDIkJyMpoO7fKjjN86
1BznFFWX5Z+bTVDQRe1NBdsYRDQuCRE0JWySHsPOlra0AkMAv5pUvJXEeAMPGq87fm3noSkeKXPk
F1WZneQhjAKzmBNsi7q4K8NylxWKFQAL+c97gdJ5AvEo0ZOBJQehjfOdtKQV6qmYMjRdyU+on5L0
uzJyrk5r+1xCxhSMKnjXQrzpfK2GAjo8aI2qbLO2guJYgXBWbG+aCYW4yc/LaIvof31sa9kRPAJA
w0AA84VaL3NbM4WmqWqpxBkk/hJTH7d1SELGVgZGmyn1UvJelsdQOSYFr1FixS9PDbNwy6nqU7FT
YFgVBhtqhEsrOAl5QBOUDKWeevTi4IbUvga6F2K36kNjvMXh+1LetTynXb12nMwBG+ymbs6HXsen
CEJja9iXowSMVO5o4kditLbSbOR8Fy5OMUM40tYqOyh4+gxrroyUCrpUUHO4ZHEyFChoqkqNvxpw
+ES7jyLdEkvOTXn1dARkEXQfSHBcCnnIRifngQ4rAwoto5fJH0Hum9SRGy+Zb5pksHWj55yPF8yL
CLTo3BaRGwDvB/JH1BNOIlBNlrmLlR7sTy2pwMrWGTshmt6EVpHdFEIsVt6br0IyLK/dWM1Ol8yq
3abxY6go30YpBHipSe8EHQK56SAmVhgaAifJRB/0pzkffCHOBNDUgLhIBVCN+cJMEFsB3b6qVSvP
XQWU2Nv1XcZepdm/n4nBRd5Gah5JOLslPxWOhvw8ZYcs9zXTqcJ/La+zxpgdrUItc6nQAGsBnSCG
yC1RMU1d5uW06bWGnTMJ6TGUynBNgCr6+apCpnYAJy8qd7KqWqpx1NJvioK84GTV2i6VX+rxth08
MdjL4Me5Pp0XGxZDRFEJ6wRGKNhme8ggDltmNcUNyNK7lDpZgBzN4BrqL0OzoS3atKOtaaNLxpcg
bb0AvOgK51T9upUww8cngM4JzSUEgirM8AUd+nfTAKc25sqVKicNaquObzrVjVCcqYT7PkrREuW0
gQ7yFslGQ/8kQ4fWFfBSVB/kym6jTU0eF2TkUnm0O8gqGc/F9DQ2joK7swg0fa1F3miq9hwEaAl6
UpvNjJr+BKXcov1QC3CcCfuu+parP9vmiZj3KvETSCWGoW2MgP3kTz0ITQtev/NFFPk9+3+Hznhz
HBsB+mQx9DpMnUjPrCnG3kZnhXo/9Y7SV86cPGr9v7ZGsmYZvwYHtiCgW0mzhtnrR3tqMI9Ppk6d
LdwFHQ8STf+6KwvMcvkuEOs12xDmyhktHEjOitlNiqRVN9iyhB7Q+VM0eScRewowQ2Rp9aDfPehC
MWjgaNVt5BQsWYCw2hJyIvIF5fNvO6AiQ0MFivMsp1owg4817WFnBrljRnKg5p9QLCXajdQfDEOw
UuIsqK/Pr2OT4gbnycon8uXWqOk4F0dLUIFfVfbj5LdiaglCxbmVfF10Lif/7wfSgH1yZEAPW9VK
CZOvQWetM28SsAIXag5z2PPGZulBXyFZTSa7RviwxN/K6jYtcqsTIdQzEbz2CuS6Dr3SWmJ9bwJ2
0Bh3cqt/cOLQ6np98Sag3xmk3UwQGIxBnOcW8xgukD0xbJK+xNG2BrvwkNgJCR3VeDQbN4pCi9Sv
fWX106dampzZ4n0Fsx9lCMgbaYCvEDsD7aafdSsBXZ3zgu5KwMfrjJJE/B4ss//Qz9QnWTBqyOAR
5bFYJBFalKN2O2lLY1cEBf6+hDhEGsigeiygEtSDAceCfhIYWJXY5ARgiX3KffkwWNcI6OXQA8US
VwwiWapCmvCKqQ+57EXNFkqeoK7IAYx1evJmlO8i1p9U9OcHamRAW7+PzQ4y0Ne94CvUXzjryZcw
8w9VGoASW3xJOyxWUm/6VrWKtL415RsSyMhlORLACIJ8L7aPouiFy900v6hC4ID0r4dOVpKA3L+/
oc0drenmGkTfY8WaIBCeZ2gCiq25rPzr33xx7f89e/S6iZcTSJ/oYp9sMCGFSjEZZ82K2rdA9g3j
XYCqedOqPqqWdjAsdgdNbsPqkXW7bnrVW7Fk4AfAVRQ9J+eWQwhdlUO8aFYPpIbVd23p5MLwqdL+
1+uW1j3kryVmXSB0HqhKA0so9NimkNtAgnYQWNd7nTMmniVma8g5Fi1IYSlURCfAyb0UgaVA0rT3
rg9Jpt986Wt/xsSeSiB/N405QhSM6wDiwdYi47fZTdUjPRsfeiFxZYTKUELz350k+rJyE8a3KsGt
6JiRN6U6GuaC//g2zvsUddumvy9IjiZVt5SPuPnOhPOivUBgfjkapYNAsy+qFl/b+MTRdCULDIOG
bV0I7qaoc4zGOIQSciJgTfNSWfUmEawKs+HkhHxLgx9NI4Qo78X+Qgan7P75wct+EON/S6TWE2hW
0GmsL145VzYUuqyI7NpItomAhBf4ssSHsdNBSsipHqy4PqVY1ijxIc0oMG4CgQ8B9FwIFEUXuSQR
9kgRuV1W8Z7WNDnHOAns4DGPBBfyFWzCQmhTJLcNHAiTBkFNgWqnJXNUIYEPxkWwgQge/r+BHwTI
yYYNTtg8nQerGKBbe91d1y7qGq37IRdEaUBZNoRMCWaoZiDMJE37MYWKAy3Jo9LpjgzMAim1pyAc
t6ih7Yg42LkaHfRRuo9V1dOGlANwXgt5cEJT+no0oBeKbuITTywTqciqDJsUWvbtvQy4OJgLuh8K
qYCbqLK0tOo8PoZhUtyCziC2hVG8NyOk7ThzQpM4zOpAQgR+QC9f4NxmHNDoSylQI0mzuqnK3cgk
tSMrjbiTAlTHBi0k6E8HdF0lyVOU5ejUR7++ncZAVyhglEMphKdHvjYzZ6vE3LZ6cGYBnAq/7DvZ
LjR/aLaivi8XwyLhPQSaGzG/MbRdn3OCw+p+OPEO+ucnKxLUSkuKBN4Rd8k2Q0IiXgq37HKOF9LP
ZyYcZDHUDaneH2HzD1ka6VJMh5cmN7oU2qTjVMrWJ/DEAnPSSIMK4Z8CA8nJXWi8Tsq2zTfp+KpM
h7y80fO9Ku+gCcZxJDbHjEh2Ni4mnARghI9UE+PSjBdpeQ2EwM/EG6F4aOJfWecL0A9XY86Zurpk
IPWFDBqqrejKPl8yrUN6QZ8xUhW9e0WgbnKhA1sd4WQXVo45YHD/mmEmtBGbaDaomSmEcMDoR6kb
FK4yPZYKqCJ6TvrnAqf2NZMn5piZxHNI7oQKoSEtH6TcE5I9FITi8GcGWYRacfMCdwa0EHyCVM9C
U9n1dbw+pUDSn09pluSZ1GU4kJQ2ckci3g9KuR8y879stj9jBEPNuZklS8EnQMNfpT22HVhM3hZe
IFndaCcmmEtlGYuR2E9YtRTUA+JY2wMPuMmbKxpbTyJGWnai1gSw0EeRr0zIAkzhDSlb9/qSUC9m
IwZkcpGCB70UUqWMl4f1JORgbcSNvlHcuE5QVNhLdWcJMTQzePrNa++Hs4OJDvpkUKFqVlqbYGVq
6WaYf2mRvCm6TV1Otp4kuJrci0tv1xNuawb4mA1fBJutOT2RftNrn0S9E5XP0vgUFEeVH0hXOG1Z
Oup4Kxgfpt7YKTBs/zw7Z9/LzA5Sb3j3lvjeqEZqRNY7Ea+eftimeQNOP3GorLBLeLpHdAsyS3Jm
lIkIYS6bMbSVEGIXt0BqbUQyvokLULhC+zRRLVF5MQ1ev+5aYEeUQ8c0zfLJKJKcL41aTkqhT3AE
bQSjy02SmfBpm0SOeZcZ98Xc/FL1/LHRhe31Kb7A7CIinRo2maAQDhA5xizT1+1zP75L8q+QiE5l
PpfNtvuSyT5Uxm3dT1avcWLvyh47u58wMx3JfYvEJkzr4HbKh/dxSe2BB1z96qS5WM+TWxA7szrg
CcEMKwki+pC2fjwfS3SjzMggmh+NaUlQ50bu1Cg7+JS9pJGzFAmScU9VAqLg2Cu7N5kgg5pBEeCN
M/srF2hMAUoBuKjTfnUmVrZFUeXVjCta2b9M822mbJUM5CNokl824fzZBre5aqcFZ9HX0nJnZpn4
mS6LIpACL7qRIMmYuikuhHEWux2435rWQe0VLYcfQ+JLUWOV2R5veCDYC2sO/Ux4zGVHNiC6DdaN
CDmz25b3fXThL5aM9vHIeLsjOrL7PlGMOhIwK7o6OskcWylaEEj/EBjbNn2fl0fOKvDsMY4olCHQ
VC2mI4mnDZIpElrmIsmrqm0m3MTVy2A+adq+GzfRBOJhdT8D4ZaEP5MJva0Hvao5YW99T56Mn3FZ
fYHOypDQ5dHein7ZNtniSQh5ffwiC3baH2dVRlbjuZ7xRZwTaS3pDnTbn8lny6XgDNQm4Ew0ZFs7
HOG7LKg8PdgHKIjleC5VnyT6AUU4zhKsXDFhFRhRE8xkwJ4xG0HAIdQYnaIB//VO0LSgFW8hdFmN
+kU3t/XU2obxJKgCZ7DswgPXC8pzMIOhvCPjCGZO+UEczbEWTMMKxa2WzPYo70Jtp0jHZngsS064
u3ijAqkIMB84m4BYADsFywxOEebDIpSR/eZ997Y/H364d0+hw6vKXfKRwIxJzxLgbUEaozFTGQpo
9IiWPLaPmrX3PMvaWb5v2e6Gc5klbDKKjgcAKDzxKZs/hIHOzyw5kLNSDqvYdvbO3nvb//7heXtv
b8Es/sUP939/4je+tbXwr/f18/cfupZbWLud7WwOh82vw8a5PRwPx8/jhuNedMecRhR8KsiAdcoN
jDiLZrHzT83rTlODso+pPInteV5sf/3Y8OD2XzDcC0MKMD+Q6wDWmsUYiWOZp/mMyXduHcdzPAza
tThPo7UVBuEwUuRorAQCln0bNQrJ8zquY0if394eb539N89//aFary5niS+uJV/zdmKJiYxiEUoB
iWDpdr/HstkubyhrC4MCK1jZqLQFIGDnCxOXpEzaGEmQ273jvO29n5YPd7A3nCesyt416EBO7TAD
kQaAWtISdvbfvn1/fn4OrcV6nqzHxQLEFr/Hf8G0u3PtzdOvyn769TRa9J9f4K+yIvo/h+sueSni
+/VFkOcBYSBIpVgO4AawZgj1SPAUul2291tMr2U7GPvGtjnD//rLWLdEEfmPMSYlNRqFOGk1NebA
+y3v0cfOhCVn43BMfTH/X5hCSwPY7BHjoEhwvqLi1IZzR1pqak93gLel254GAgwP43Pov/9lLk9s
MveZkKRTD0UR2MwtxcIvIAXGr0eMNoU61U//1X/YPex2LmcRL5LOX251Ypg5QPp6kCMxhWFEwNLy
vGf/3b7jBZXV/S6dWFHPp9QIJblqYjo8Z49UGSLogw9PfeG5ycXFgx0O3UUnD0Q9zhpJ/DL05nhb
37rjWfjKw154B+BHuO4CYA6y6HMLSlIWQgqUDl2pW8N6G7zedTz/4Ufl/vgKlfaG7gHO0bu+/U/M
Mts/VYI8XySYpf6RWm+9/XZsXdB22DNEo1p3cBwDu8LCSala0PGxMvz2FYADu3NRuLZ0q8A/mH/O
wfTVkHltPpiDySyicZHV30tLj1Fn//ULNg7dPPRExTFKNyv9Bb/ixw7/+7WZsJ3ww6Hb+Pp+0ul+
ufJVLLhaqIO6F8++6uvbPOf36U2/gn4L/sWJQH/wvkChLs1+AWTSgPsBJBj3GGZeyhKZYrUBwIUa
xo3i6wdC5KP1itHf2Tc0TDoHj3epubjTIBUIwQXAIgH2RAciswOUpo2UwYTdoZ8bq9dRMAV7Gkk1
V8lCzrvjC+53NkjGGBOVu6QQkshUcPiV1n1ohRaewfZg/cTvFmvCryG9ubkYr4Vh+7sH+3H76G9d
F8P/9evwiWnZenQjHQ+3m4NzOB5vD5ve+hU6o/WZcl4ldGcyHwsqQqwJSgmog7OcnFo65gVKTakt
F2LQ2OWclrW7SErRImUUgMB7MZZ4GzZFxgmyK0uiSwr4mVHdQTWJXRIzEOp5UcfUnkA2aeHh0juo
/79paPy7SYuG12hFQwEzTvRyoV2C9koAvc0sCkkVJW0GjFPpkH8BgFv1RxOSktBEalyDcIpFF/cf
5LdPrTHxsCRFqmmNiMEtDyM4vMmdru+mwo8B9OpuUF69vrMvIJJ45ZzZYwJhLeha0guwB2K45S34
1VrKZvmefQ8hf5o8Vlbjp8+zM37nKURf3L9gF7TIADaD0ZT2lWHWT08Wpc6aoCSpXVXgS/oIE5Ql
eelCjo2vl+2JjV5OpXwcYKNOgZ1GBVLuN6Cmc69P4Zo7noyEfanKKOyDlAFW8kx5lkfF7Tt0LYxQ
mFM4t+8LS+gABk8SuiIUvIwvwFNiDIpcs0xqezLzVxOQrY0cA+RjjOjYbKJA9K8P7GL6qDkQ7IAX
BnR6F6S7UTjEJsZV22KymBbwImAnlOTUmjo14rjh2sgACIHOIMqBiLWM18dZOJBIbGpbUiofiuVu
MQzbKTY2Xd9yatQXBwlGRQliAfFC/5Oo01GfOsU4gkSnhSkz6cAuPfmR0XKOy7WJw0sPV160e+CR
ydx4g0gQa10pajvp0PY5hO2nEQm9Iy/Gz+srdJGbAY4FDz5ooaKNBW8mVuiyBkq2qqAwAy63wlbF
/hYEYS4Zgm0lIlvfNXepXN9IaeVJ4LDn2KajOIuLsA1hMxVNCKgo4217PpFgIYEOurHUthzMbhcs
qJ9mWykfPL1u9qMeoWGutXIUB4BR8Ys5SjizfHH+UPu4BeNCAL1NcF+f22/6olNqRazRHwfGnqiC
eKAyDnegLYlcNQF8UTR6yb0+6LWVPbHJ3oN6YYBTDmC4Bvca6Y1vIhozikzmwSTXtgNev0jbQO0J
CipMUM6hVSgYgVzbcUx8cZx+1JK2AdhtoyuSd31Ely96TCOUkdDMgq4ZXLDYrdeQTIXuR22XI0rw
OAXUQXVCsJVKMbLdIqha+9rJh2OKXrZhCDkx5uK4Y6wzIzUnkB+GNay3/WS4eQ5mHjUevbFSQZUW
C7ONDqL7GbLn9tJJIseDVrcPlN0InsGUe44N3XjdLMCiaXChKHnAQYgHfjN5JKg/pFm+SQLF70FC
3EcktBA2vl2f+bVFRoYTTx4VXJToUjj338JsZrMhUKhBb8Z+bKfHKlwehVB8qxfyft3UmtuemGIP
wnmuTHCymTDVVb0DWDG0JAY9svVG5XEKqCtRAQc68AFIemmyyLiTPHemAp5qHBpo7Ffq6n1UtR/X
R3OB0aVRDxAjtMkiuqK1g4mveafFy5wCyE6QClYdEUrx82efbrJMAT79Ler0Wz18mattMD3V0mdC
KhsU6kLl5cvGKHx1BqmoW4W+Vnmjsr3+cZeritQnOlxw8zWRSWaZzgHGDFWgDAHuArhGWqweCu+z
/CMhnLfCqh0dF3AkXNEgwhaKJjIoA7htKrvMAksDlD8ZASZSbtTin7nbwQNpYEgI9hoER9nrdiRU
TTDGWWXPCxDRy6Ohvs3B/ZR/XJ+4S8eRMWOAynwRaIHD/Xw7kElTRzNAr1s3ZrpdC51uB0Hwz/J2
GAwtqELYFgyXF417bS9obROhn3WopuwWTZDCvoTWoiODrzOcx5bD53G58ZBBAZcLzugvlgDGU6VA
7KYlQNtTYwS4N/W+1hu2XhqcKLo2dwSJfbAeKEi7s4WEqOqUNCvQvT4Zmzz4lLO362tDo/D5UY9h
0Kow0VBAgLbo+doYaTTMej5Udq45SmUhd2Kp0a1EC2TqVu1/Xre2Ppq/1uifn9zQJCmIlSyFtXiE
CIIY7vTMcK6buDx2MCCKC5VU6Chf6BHURJnDpUQ3rgjFHaqcJ5XvZHo05KO8AOmm9Wg4Rnnz/2P0
gktZycxa19BoZo/Cpu29SPNn0Ram3I91kKqh9bHitSutuB8UNymvKlCftNR0PpPmFCVkmBSQN7Q1
2t88YRGdVOU432XOE+zuBNk7NN5SXmrCOHkwjeUc9rjuZlru6ACPGKaALvjElufkdU7056E8akKG
RqUDci0/ZrG6Bek5oPxOzdf3ky9d9exj6J+fOE87ojM3oHdvQg7CgjDfuWEYOymOQJSmX4u+vB1A
RUYWwc3G/TTNnDC2MuWAnKJkicMPshAs47w8JWqUlFMNQRLzGe+10Jb7obXTNuPd3OhJymxKdA1S
OiKDmDL6CM9HWlZSHINehmZeVKSnBPQhVYv4UBvhD03v79M6NTjvzwuYAJVvwoUfInuQUMO9nw7+
ZHIl0hTmaHSNXezkb4tlOrH74z1xQI/hpnbkNa5sQUVg8zJamnX496w3rKMsSyDfiCIX/O3cumoK
kSaPfQMuKcCjrPCueABAJHI0N9wPtnJUkJ71o7v8eYPOIN41ecWvoJgLjQ/a7Q34LDPb4ahPglKC
F1DeVzvFMm/MbWq/lm/lFmJn7vVAcZl2BwEYZTtDfoQ+7dhu7AlwWzXuMM/CU2svG3DG+ejE3gJ/
ZJebhHNGca0x8TbKjHDRCYYGodKb8AYqrPeZE4Pg7P5dvS14z7aVS/f54BgnMkhWS9KAwc2HxqnQ
cI3MppE5hg+wGyetcAGvpExqpxNJb1EnDqtLCbZqD1vjTe9+n25Tv3+r39DgDAeZ7nl3v7VIeGaO
8VBJ7VEbp0Pr3np3/jBuB2u4KfEyt4BMe+r85uWQ8/YkC5Rgh8i8oAqUiUaphE3zkG8iB+x7zmxH
OxSFlNyqnc5Fn4P/Dkphr/CPHD+l5z4TgoAmh7gZTlOgm1XmXjBmRGjnBralH+Qz/fDQcmujGcvD
wbrclFvucq6EvDN7jKdqcS+mFV1OdY/3/T2Y+u0Ec13boY9WRfke/Ip2tjftwr8+0JXrwpldxmW7
cSYgJIfd3q48M7G+P2q+KPLddX18oK5Cr4CC1CjjPxnKepFEBkS4G9nvf+Z7xYkcAVUAYjfu8BFv
P6Kb/nbmcufQebtcx792GR8ihaIkajKCbfot/UBKI7SCXfO9cSV7covMejnwMCmrBsHSJYH0HYxW
bJ+IBmBPIVPHGYVlBy7f266oOUFUWY3YJzYYZxkWNGIUMY6L2VZtdNm499J2tu8f3wIn8CYntNCY
ud3HLz+B634fncgKPT+6jR31jjy/mJxIRD3kYoZR2Ef7DZ4DhE3UjbEWm4ksY6eUz9X8mBX+zNsd
Ky9CpPtw24NAOADE7Mtz0cy0DlKtsTN1coDZleTcVoN9OPCOwlVDwCcgV4tcmMZmUAX0s5RpoTZ2
HtnzTbxBs/A76jAHHSR7o9U69U60DGd56Hl45dWjA1dMPK8hcoeWUGYfRmrd1+0MVuXJG8xN9RDi
2uHq94Ifi5xBro7xxBL985ODIxbzWMonWKrdQbVL27TA+H09qKyaANsj5YyGwBy7B+I+G8Ixw3rV
w0skZlagbOp4a/4PaVe2G7cOZL9IgHZRr9TWq9t2O3biF8FxEu37rq+fIw/mppstNHHv+NVAl6pY
LJK1nMO7uayKQdskQOoA9Qguu2tN6hyJatB51eBXP+j5s1xt0PQy8XhNbvuccNIijYXdLMlgy5MZ
gyUkUxvfQNd3+znag2XQxDOcgOpbcgjRKOu0u5A+DLTY+EdjywPPX9tdeHfIy4wbckMsKoOJEbOx
MuCRBulAo0U2XWu60aByVmxdyb9y2BlIdAwA6naEnGkHkJZesUqgPFqShxj5PHims3SmCw60BBQD
jS0TGH12z0P9umlgXk58CbgXSwIDBWP2idHlUSglBRxHPzYf5DnAo+sQOcSePg233oQfykyV99oJ
XsQN2Jw/IwA8cwyx6lN4cSzY3JiuMxifSgI1AwAhviCbt8P4ZACBQtccAuCs/7BFLuQwIXzKKjIV
IeT4meKGXQNcJ/1bF2c5urE5ZaG1Ix4pgX9UYkJLlGhKTDqImoT6qEu+O2gmuLYLQC70r7X+mdal
W0qcy9vq/fRSKrNrhDZX5r6G1Bkgw3VCTfk30AWqCu/FghrqtsAsu+S0GI4j8lbmDZusnMLAKV3q
9wttNJpsmdCAO38e56jdA2sdpK4tCBn+/QKC9w1QJZhPQsaN5WXPUHbCuwnYRjk6wyegcBs/4vQc
zfZ9P1mzI9Jf6NddDgYA6DKrV8oB8LO6qEENlqJP+6RufVc7ir9ap3cA0gXYSp7ElWv3lURm5Qx5
6swmh8TGSW14yePwaDYYY6TNplY4Vlxbp0vtmGthLyddWSyyIkwCJYY1IJl434ArAfRKG+YCKPfN
3GYBJJTmVmsw69MAOpxnssWdmDvQlRAmG5WVo97VZthYoqc/hXbnAJk9dQb7PHnGr/v6rN0UDLAx
ACNIXorX7PjvnDWpWKOTFC8TrIpA54ziIBrRzqAf5x8cYfKaYrja4SjHix1AFdf7aIwAbBVoaWPJ
HkamnHnvu6ZV1jT+ABK1xyWBWHWHC3GM61VKqQxahjabtFfsBshZEuEt1UrCF/fUvxoxHpf4aj4D
BxFd9pU9PKleWNAYHKBU8ggQLmjrKE/Lk6SkxSH6o71w7MlTkPFG8D9X+gzoKjy3iiW19PATcE6W
/wg0yHPxq7bC3/cFrjy7rrRlHFMYO3GsShh0MB+j1BEwWqZgVtunucLp7lmTBKortFVooNRADu3a
U5RxRLQXi8aasn3domqOFOgvcCe3/ua+Sl/9cOxmu5TE+KQsyNUsyJCkH2OBDjvd05zT40ksablB
J5mX0h3APDvqOx2ver1SUgZ17IWWjIPOdW3ILWYjreKppxI1Lf+UeL3zpzMoD+5yzVEvRTGOCnpR
OR3CsrHU9/wQntqNcBSeGo4xeavG+GPbZWFUF9DHxCk2YBA3Q2UTGL0AXuah8a1d7mA7DCUAjR3P
RbYTpgVQXiQl1aLQ7DZWGyBXBY4iZ9zWmx+hW3w3j/JL+DztAdmyS34mE+dqt5bDuvoARlkAWja1
OeADiD/QoP5eFQ+6ACCYT22y8wzVuU9V/ZybB1SOFQ2jifJrRzin0Q3WCG64V9/AbMg6mzsAlC5G
OMbb6Un3pD3xxr2+FX9lW5C4OuAUoyBSd6VdTSPX8EAE5o0nk74aW925v5PWgtHFgujMPGSV1R2g
lvAtM3CGev1JLXh4QqvutSBv6kiFgO+G8eGkjqo5EuvG6pGWwBXGy2j3EOIOE4TIiqqbyO4286Po
8fbOWuLXQBPeP4KZpc4xUWc0IwQDPGneinjrYtwR27VaYnxU0tC7b8pl39/EpAt5zLIKYpEndQZ5
rSTTAZWL2geOHvC1eNTtyw/dEcSOrBFharqEYM3EyTIkC1OTarRbCuQojmuqq4Sf9xW7neRaHPav
ZmxHAlq84rgvoNl7sEOp7TdOEOxa4N1Q8JzTjhJenOBpuFxJLvITRSFIfaBDwy7e5KVdq6j7uJlm
SQItsz8GT9xyWtwzKPPgIxrIBrR28ZQOUGdgbP4ZtI8cG67dqC9tyJyN2lhlnSZBRnwQre63/5Lu
hfeY6g/KfyiLXq0WczY2rdKorQTjtZ2lja+Z9JD2nKjxhS50z2LMGZjqahv8r8VcgOda8i63Mw99
RC08Itk2bk2HjfymPt834lc251YsyDyAfQnKLhZfT6vSpNUNqGae9Z2xV95MZI8b+tgjF4NRdbe0
3hA5rRSpXXEj2tKP/5Bugm3/fgCzikMVJ1EeYRWlhez70AVOqHhjzDHvalBGCXAZeAPXw5f1L9wf
QNaGMCMXaI2xCGqnjJpcPPfFpW8suZDjQRsJIDSMy4fmmIodgSK6h7qYFf8KgU/8ED0Kduqk3rAN
7PtLt35ruhDIWK6LSeyHJgQCaSCj00Dffsi0OU+bYsMj7Fx3kwtZ7A6okMqrfcgCNh04eZ3OAUWH
NVJ126Jij+kWEKY8+hjCeQ4cDP3S5KBYIu+euLKIBCNhwOVF2gWYqszJmiS1n1byVFk6itcAVzTs
XsNg732zLmcYs4wAQQeqFqYiF2QqZhlVI5nb2FRRIqpqW9C9OvmOVty5z2jZnUIeS9CaSujIQkEe
M6W3uOBVqupzHaL7TU/F+ay31bcJS8op2C6Lc6PShRDm2Ab9Xl4UKRoHh6imkirvWl3Fc0Xf/GvL
LXwf0tLFvLQXM6d1FftSnPchTmkk+9wKkJPooweMcp4Xp6o2ybOvVtVLlFYaR/DK2YaGNtyD0Niw
jHcwztn2od8BNK+2InEbEKczH2vcAONjlbw3rZUkT/f1XLl+XYljIrUaQH1Dhbh6wkYQnQSgonEF
+JLGlrCS94WtOMgyCox+MFAgoSmH0S1QgfmVLRW+udr2WWKloDS5L2HlknUlgVHHSFOtDNsR6pRg
L8kTq4mf1exYNKN9X9Ca3S5VYa6t4YCwmcQQpItPDQAV86B05movFUBDBaPrfWE8rRifL/UaVJAi
KpTdLFSnLExGpxOq4KmczScxb2WObitbDBts6bw20EBwQ1c7ZZ1aTkBesXrzKc+2dfSLm0NfMx+S
r4gSKgITumGxyy+OsL5KxmwCZKLVFI8RkB0wmpIAJ+/MBTxZu4os1YJ/JDG2G/1QAt8CJE2e72V/
Zrfd/5xRtzAc7Vk9B4+lpwKm1ru/YMuPMkHqSigTPXzZB3BqAqEk3mQIT+Kj0dtqZ0/hc9hzXlBr
m+qvgsjBXZuSdH0M+gLIasdzNOwIr5S89iZGj/hyC0BzKohlmUR5kBuzLyUKdu2pIJboZMfBG3GX
W6AccTYOuOObNu74Fac+sOaGl3KZW/4UhCNyppAbBTXGGd7iBVidB0G/dvGAdqhMoxdGNcABcG2+
oQ2rGfkxRIzA9kc7bTI70Gkjvsrt9zZ1yHgA49Fs/rnvIOu6/SOVfaNlc9LLzaIbKX6VqfYm17JD
Gh7+PU8Ks3JDkZplNkA3PDe9BKyAWVrsFCJw4sWat4NBe+lJR0c6BnKuTeibed8EgHy1DPFPkW6G
7HkuAMJe0xkFcfHnfcutvTbB0vFXGhPi5VCV2iSCNEyQ6O9hMkwGHeU8/TViwz22UqBZWt4UBwP8
EltMBjWOKKSRNaZ9sw3jTLeHuiVOm5S/7n/YWn10gf40Mc6NmwNq2tdmiAolnzJ9wj5JZKdv3zo8
ubtQtuPYdIfqE1O2QMvvrLHEoJfYH1tlUulQIc/V/ZjJYwokZUFSd6gVnTTRt0uz5pwiq6Hw8gOZ
DTXWxcIMgg/Uj6MbPw5esEnxLlNby9+o52yb70BzFHtoAb5vmbUIdSmXuYUOoQGs7BiVgCJ5a9Vj
xkvlrPnf5e8v8i8Ok0KN1URVEQFlBAoFnYLAUDbCXRw/+gBKyji10rVNdSmN8fa87AWAEUFaNb1P
9ZItf9XM1/sWWzvwL2UwPq53ZB6qEhYTUjdOXhRkbRJbnp7vS1mrE2GuAXB7mGAzl/Hea8MF5ZCN
WQpVZvl1CAyrrra1BFxJ5BE1T292KpoIKl6qY023S6HMajWmUhFfgxcO/bc0edFSvJGPXDrZ1VML
p5UG4BlVWdrcr3VT0cESTbOEuG5j4832CVBnhoPVcsqjD6ZUamK++JlXrFxzDgOXd5TBMJl3Q8QU
GV0PxDxYdCgTIBii7tb0r3Oucyopax5/KYbZySQjvphU8I+w9ebCxp6m/TxblQG6BDADqDzajXVP
udCL8RRwSDeD+OWQU2uNCebktPiA99EhU2J7KETDSpXwVICx0Kx6zmWKZ1PGYeQQHD2KCJv64lPU
/Ug6rx45iBhr19FLezLOIshGMYsJnCUa02cAHtCJ5F5j1C81mJ/QP8RZvtUz7FIes7/RFtASP4U8
5Wyru9Q1vium7Z8bd7amLaqKbjPZ9/f6YiT2Rgouu2VMgSxgTIyGKIdpUeNDop4Kv6d4+JmnKkfE
V4PmPRmMVgWoCRJTgFeKXvNMrMHp9xLKFjlVN/6htzpbtMU9+p84YWzVPxQ80sEjBNpvtjl9CPw+
GxTccqKKvEV+tpEK/UhC3sz+WpsFMMT+ymE2nQT23qpOISfMom9N9S3qzK0+pXYjT5YyvY2z4Ml9
d26iwQmGhpaAMSFT+u3+Oq4piwmEZWITV1Z0H12HNSVK1XYw0WmmZo9DAjTMF1Hk2HN1HS9lLNHn
4jxV8Dhr+hwyDNka9xihfhasyNG3Q0znp27b7zI39cYf0i+fsy9WlQPuoyhhJlXGbPe1YAChByTJ
cLXTZtAH9UlEi6akme9zcki32x1NxhhSxJydCO5DnVEwQb07FAFCDg4WkEf8FIetXxwLeaSTyKNd
WDHmIgvPJ7wuUCdhJ/uSORnn0IesYIy9tPs1q/q+lT+QHwfCeEklfbDQXF5QKfnd6pFtTP3R1Bp7
rtHlHRNXSB/HIHm570Qr4fz6o5idqjawaS9WrYUXitMljQOWBnPaTpGtAJ+42hDxQek4Qm8jEGQC
MQWdq8CUuRnTE2tzKhTQV1mA+H1KMv2cxga9r9ftsXgtglFLCRNhnKq6BSgL+K1ja5A8MbGFMthO
wi7MeQxrt+56LY5x16YzWyFsIE6JRDpgZC9MGzqrPADMVW+9MBzjrYNeSmPnw3B6Im2Cxi1ilC6U
ZXgOAyTb+xZcVQkIFGgfkjFsxHYOBUMfxn0Jx5BQyNMqnapAfDKc+0JW3c8EICBBoQacDwpjOD2v
03bMoBFIcUN08SANiCtuBMJwradZbIWgO5I394Wuud/CPQoAJWTcb+jQjXnUK6JhsQAxa7W18pAO
NSd8Le51ff5pgBD4K4I5IIQKACVVBLWECPQPmCMCLDNyCUr57b4qaw5xKYe5jIHrF1YtIScH8ipp
Tnjizmh5Dwsg1nL8gSdqserFUVDJhZQ0KkQlcm6HhJa1jFZqq24PafR5X6sVWuZr8y2+eSGrzhN9
ysQW5gOVN21lSo7tVnVMSz5hZtLK7JQmluTM3o6cwudvsfUtsHmH/FoEuTQtE0HQ7jB0Yrt4ZpcD
f94Z5sId0A+gSXshsAXh132deeZlNkIFQI2pIBCHIaMXQZ6RL8Q0I4lxEYwTRzMi7768VQ9duizQ
HAhHZVGrJKQbFKHrWkut3Fk5lOqRBB8zz2lWjXghhQlYphmlGeY+WyvKABbVbwQBVBP+fmwypySP
AY+cZ6XbC45zIY9J4eVVVRp+D62KiZI/BoDDviu2+KS8aRkNeloGlvCKToSN/FC5Lca0gvN9q64F
TYRKZL8wz4DGJcZxe0UTxnCCviDTpEkQWZFq6Q0nG7oavy6EMJ4ZTHoofBnVR8ecKL9FHe+ckZb4
dBO/FsgepAPwdGX7lecEiCDALkNcEU5V8ZgHP+rAM8bPSP1V9ycdLB7lMRC8RHz5D/a7kMsEGR9I
EUm4bPxmDmwJTLiagYtRxrnWLl5wTztmlYS6z/rZhxSQFqvFb3U6yMh0oXgYlDnFhLJT6P8a4wR+
eaEXs2RjUVYm0kXwi2Znxj+i/hg0PzTekb2yp5fGW8BgoEsaN1rmNOjxLJ9bGVJKX7BiQ3EXfq+E
nHop4hwGKzkViLgQxSwUIKhlYKcOyACgr/Es9RQkwcfZE46gCa5ptgXYx978IXF6Y1bCCSptyEwi
Q4VCzte77OJcKBuhU4Ihbq22PBJ/pHptz11IValAXtvpeMDUK7v5ShyjZKsMoMRJIK6UD5nwLMUb
iUencQthCqyPS5UYXxz1ciCVCBm19jw0C1Vd1h+71AYTteVHjtT/aVW3JnuRPNX9Xssfm+jUABwb
gS3kWHdlrH35FkBkm3g+A7ya+RapETVhHhLoawcPygnwjufiQ7Weo0N/aDfhc+dmAvU3ySF/0Oku
/NbE1v3tv3IIXn0As01yX0AFJMEHjL7rj24Z2qH5ozcfypDHKM7VlTlv60oErr8GUUpgV/EGNAho
DPoVur+Tw2fsxm+FZAO08XGg+aGj0UvpffCaT3jKMmcjIcVoVCZWvsvsQbVVoITVmRMF70r8+v8z
K3MqpkYxtbkOXYH40/v7Kt1N6XMznf2Id3AsO4KJrJcLyDaJgqBTUeMakmr5UKvv7b+mEAMSGOjD
0NMF0AWC+zWjSqOWsq+qaWtN40nzTxg1GVO3Utw530+jDeXAyGTNqsZ5Tn4hjTGKYbYbm0IB0Bp6
kpmKThg0TZmCEBLUVYpdI76NI+AAvbg1qTw4KQHuUGIFpr7Jyn3QH4VwDxi2SdvrygO4CvThCc1g
VJ4CxCkv8e246J25oYO4T2YXvFTGjAeQQid1GxN/3/kTjcjo9I1mtblgNeNrH5YYf/qQOy/NQMmR
TbRM9lN9MlrRHUPLxLspkGnEi4ArPirLwJoFUhCuAhh1vb6II2GCDstZwz0AERCNqoV5BNuLKTqV
Vtv3nXQltl+JYoJtMahzm8qLqOgQ6XYTWgqyTJFgk8DWS06Wd1XYF+SnjD8M713rFcxDl2YKhKW9
ScdsdkVBp630XRgORfcQl617X7mVk3kRtBRYvuQxga1rQBuNpygeT8KriFkSRX4JGt0FGfV9OTy9
mKgmAfKlbPRFL82nWZO5RP4sNE+ZQ680yJbMvC6bFYHAIDbIUjPH/mDbygQ5JD4oHTpLqh0xKLfR
/D61RyGvTpHk/PvJbuQiQOGwJAWRvGaP/yw3AAkXmJ0la741ld8mH53FujvkHO9YVp/Z7FdyGFcs
JSVUG6AmAgv2NCbHVHqJek5IXgmUVyIYB1RmxYxQ/eqs1lctGQx/usq5oq0qAYBP5BkRrlCMv3Zx
eVb0IA9hLDXs3tp8tvsyfM5jzp1hVY8LKYt/XNzIeokIeiRCCnD1qIIG1KLY3Hdpnh5MxI+F0JTR
3QT+rex3WTnKhJQXsqX/LyHsQDOorpUAGwQleS1BO8t24Xxvc065mGMrtjpBMvQOqgU0ETvtFPay
jTE6+74eazlmTPr9s+pfYBAX61HXCRg9APWCyfb5GOkHbUqsoVjo0xW7jPJD1qYU0Op4jIvAsDOc
SsqtMZTssM+pNoieP5zbhFejXJboZj9dfBRziuRoS2pNAdbNum+kOFfTQxDs02bfB0cpcfru6b4R
VoLtlQ2WdbiwQeyLfR4DnRyUnYPXRyZI495S2fOTf91uhXB0oRazh7veJE1pLns4iR+7utpn+ct9
TXgewxwbRRWYZBQhYVC/+7kntxLH79fyr1c6MFECxAYzZlFgK/CPvpAYbHfoNwDIsTk9jr3gmAlx
x6igbfNsBjzgdK5wJniEwYzO/cHHhhBfMr+mITZ5d8rmx0bfjbEJUJR9LvDAsFedEVkvHMUoPdwU
H5qa6IEqhCC7RcQCpWWkxui9sQwwWKUf+rPY/r6/hmveqIDEBTzbQGTAaNO1N5JRbcrRhLzO7P9k
dfEyIhfWSbktKlyDyisb7VIWY9ChBfRAlUSYhD2gea0O0JNXfhhH//xNfq4/C04eaqWLCAPFF6ox
oZn4agpKX4jrP8WH6NU4Jw/T78qk5d5AHdSxte2r9sSdD1i6GNlociGVxR4uDTkNmhRS8Tp1hj/o
YNeO6hbgGiEteSBdnMXTmGs/kcpCzEfImurIzoE4PudWEj8THnbg2iF3qdOysBchK9RizKvEkJMp
qCSn6j4cQMk08RJEPDFMIO7AWqdk7SJGEy0y7GJk13jJ+5Xi+JVXaEz4nQh4Y7tFiAD8OeLV3+OX
/CDZ+b74rp5jnUacMLx65l0aj4nDAJUR+2RZpCZ/DT4Mqr+DuYQKTuT1FlpThd/lXn5BD6L5lL7e
39s8ezLxGXEzraMakhXlcyCvstLQSvx2XwZXPSaA9FMiCeLiG/pRQX/eu0TbfbTTcrsboFLxfd6N
j4mtlVT2CKeMtZYHvtzhGhNQcGrr4VhBNsrjaGGSTqqFyWkd8+6B80OkuWdw7kgr/TBgowHc3wJ/
+4URdb0TfFCEmWUrYeS1jPC2P2XpLomdVLExhW9H8Xmqjrm/6TqvmmyheogTj2PuZUtfh5flA9Cz
jT5x1KfZF808zoGZ5iomx4aaJj3aIkvNmkSKtQVUVYw53FB3Zt/JSocj2ViseU80s3MKEpAIfQNA
ydT36MFra1BrELBYb6PkKJinrDjU1fdC8Wrj1dRoL0dUKBxF/C1JHzreKBoVx+TJXOBTAtFRWica
jqTyN3OfWEb5giyJLHzPito2y5g2QBxs6/cxFK22PQWANFbLjSKHqFNuexVzeUhfNIdmTlCoeSdA
CRVa1RonV5I3MdBEs61W7Qohd6phmwueH2/1fKYtOi6Jp09e3Z+T8egrJw3c9kEc2Fn+K4j2QQY0
RdwqMjSqzY9pfMplW5dddACWmMbPT3G2jSdXbHFfzV8zdJj7m9jYEPO1KJ+UFhmBfJ9OT+lEDSmx
Sb0xqjNp3SxRaNkfNH0XB096cRCAI2W8maj7z4ek3hdKioGdrVE8Z4mXNx/+8IK6SW6ejX5T6NSY
vEQ55dg/Yg+cpuizUdFLdxpmtzdkJwIOe/ZdbH4URmShJEJxKUr0Y0gsVfqWx2eh+FCmxjYxI44L
S6sHMBdw1ip11wi2GX3KhWapwQ9xesjikwBKwA6FFLnHLABx4X5WXHzzK2AVu3P7pwVRgnkQ/RPS
WH3zjSQ/hxp8m9WhBwRvm+8B1p2bo5X0bqA6jdhsha46tMHkafIpVQYqFsQjyXfA3LhZ5GQmr+60
Ul0D5BjaKDFEJqIsxOJ7ZFrg11rYoUYJWO+tsa3dFuglEU0PDaZhqfioHI1vtQMPO2NIbuLdVW9v
bkiUAxkbCD3oqUZz0HVoqFKt6GoZ4uNDasugqAJZy6kG/CB9O+uHwM53nygcvTUOb/xgZUzwWjKz
MfVi0o0ah9pXl5DvyLuKzm9BRTNcXa1nwzGOpdMcQDq6NezSjj1hpKId2LyTYCU+XBlgOY4ubwl9
U7TBgM+QF0QQiPZt3UMwHgCH8A3k1Bi+MA4g8TJ/3Y9Mt7ega/WZY64vEzKJBuplY2CH2XspO01Z
0k7h6bd8PxP/rvRjTjoxyYbK0FC/ymj2oFrKPgRLXYEx/N5rHX/fbDqLl1JaKWRd68accFkIVPmW
wKbZa0XDbe5WKnAVkH+0P9rjQ+pp1sC5NvO0ZG7NqVIDonxxY8PcKZrnjw+KsLm/YGun6IUlMb7I
eApQnvWkhoxYD36K2mYW820ZN7QZPlBxss10/GgHmQLQPAGzOiaiJFA+RP1TkvBemLeFFhO1JHRj
Igu17FqR2bVG56d6JuSDRd6DiVZ4kLu5K/TA0QG1BgCMTxPAHYRtDFiHP4DMfi93woEH7bvszyvH
Wr4BgyLA3zLxHWyzQ52WDSmUGP116UGV/hAeUvu6khcCGC9CCX3IgjYaMHmlo6utoJUaW7FInvMO
7ThdaaKwh5pFndJ4UvHWDqk/Ips/hJugjEH2o4HE3QcyeXUaymGbEIVKQ30mWo83jRDxIukXCOGV
PdD4+zeSopB67R6mmcqlubRJ4IL+ZIZUcfNtbCcPvv0z8UZ7fsZNAxyfOW1cQntrcFtrsHdaTM/3
/fQmsGBdVFkEjPSC8ayznfmDEE6pKPu42k61K2PItMKB1xhH7nzDzZ5bHGABQMZ0A45VNt9vpnNa
6iBUQTIUSIV6Dqs6iuze1+Z21zFSmDgp98qcjmj6teqIEsw84c5Mi9jLN/652CpWPtICBUUe8jFP
NyZq5hjdMIIKzi0UT238UmruwGNHuzl4GMUY90YWWWjEDooJsShu06TK3kwtJicpKxOdjsVUHI0u
Tv8IXTxyEsxrLgL8eMDg6DrwYtkXeBKjf6mf0wF1Wk8EGKCI+ZR6LyvfOWvHk8O8wGdVBlkJuuEt
ExduWxpd3Qt28g/BtIIDOefP5V47JlvNanidqrfv5cW4QIlCiFQWlHNm/QJjNgczSgDivMXW2xoi
fcMMh6N4zTZ2cH3mYQ5zBTKr2QVVF9UdBOrH9hAhZe+ZlvZkvA8AyA535IGbJ7rJ2DAaMieeoE35
YGA8z6o0IPsUVg+0G1rjCu3mVsNDU7jtqLiW9pV1vLgldXla9JMIaaMtnYjXfxYpbYBAai0P59nT
Tw1urKHVfsCbpg3vQrG6G/FIAzuIuMAGLP+/kD5JRZHLczag4w0tx/1mWNKLms67C6+6qwJ8bIwY
gsSFre7oLTFKE2bFLbj703mipTvCodqVP/1HwwGp2/yQPQZuO1icbbKc1lcnx2Lci9OcOTkwjdYF
OoFcVPw+1SfJTl3fTn/KL7OlWdWp+8mRt2y7e/KYbakJctqGYQEgXRktRu3CP6tYkddggGQAoBCe
5RzL3t71Fw0vjnLGWfsE8NGivIRTfau/Dx8gwtbd8FxunktgWpLPzJ0HO94pu9GSdHu0Jvv8r9tg
rj/hixv3wocUQR3rVEO4BaxsJb4L3ROJwPH0BoY1jrarF6MF829JdeBFx8SeuNeqKG6wV2YUvPK5
fBhHHnvibZZ40QZzKhIBX8UyX329I8bcwBt12f3ATNIAGvfQPbjaXgG0y4+WBi/aDnwAaJR0a/e+
76xukQu5zKMt9utEiVrINSN5q5bzAaVqKygmJ+TBXq1b8a+GzJ7v40mb2wCSiPkWRa9q5NzXZO34
RasL+l7QQYBbErPpjKYMgyGo4JKB5jXIfPiPIOkZck/K04eM1/Oxps2lNGbLZXo5h00KaZP51gVu
0fIan3gCGIfQjUgbpUWATs6q9Av0nffNtTgtGzO+kMRxx0W3jsHsYEmeFEXv68HqjZ94bSi93UQu
JlvMgBcNVzVZMMv/VxJhnlnFCBxeI4GkSBF7kOeFSDsn8TELfgV+4gaygg7TtLXz3nwbohzQQXn7
KvaYbNBI8eCnDcfjb9O12GqAigE7zMK3id7u6602BWql9Dm+J/kDzBPTbtFZ1NDi8IBOJWRFWpHz
lF3bYkBnxAAa4LfRRsOEDzVSVBJWzWAFPhAtjEOpZJi0cYrGvr+iN3KWzhkduIALSxUiFbMB6q4w
6n4eE7D7vKtVuKQ9VRGz84Sz0W5j1SIIw5HASUKVHB051wYMhkhU/EWQVGsYyLI6ebSiPKRzcPCB
vC18D/xvTe6O+ZtseHjqFdFeGB2ie/f1vX1JMN+xGOTiBGgTwD52Pr5Dj31KZN9NTdfIHtXBVstj
RVC3PCAfmUlOlfeURAdT4GT+b0IO8wHMyjYzOjEnGR+gSiGa1khANVGiuYZacC4mThb4Ti1rHPPf
bFxGKHMxRe9SB+5JCG3H0InLXT1muKkhWbARxh/3LbwqCsgRgIdDtQqA+dcGbnyzkysTZNamUCCs
eshpoZRjy73t+/+2m2jRyhTlpaCwoGIwzkuSwgA7lQwma/M0t9usf5tbTnv58rVXEe9LBCjvdLDf
iiL7no9Ftc8reSGBAooY+iAn6U8afL9vsdvgwghhzoUQzMpzraOfRGwMsaGqL2JYUAm671lvpo6O
eZVNkMziOR/T2E3LcjhI5pQVoGVu8l2CZltO8FnfJJh+/T+tmWhXhfJcRioou4GsYYhWDcgKn9ia
vzf6sx8+mdG2AvtBZ9q6cYw0NFjyPmARcGv2v4zozMrKbaLORoYPMACw3UpWhqSCutXFowZAOQ0j
qygBYHQWL5HqU9W2nPW4eVV9rcdf6cx6CJM6aVMFFy5EL2wfZoChy9FPApLy4U0kblq7Tc3ReN3P
/opkLG4OSYXjBQor/nuaPE/lMVP/3FdrdWNesMwvR+5F5CsqcZbKRcQcvYv1J4l2GQYYZq/Hu/i+
JJ4yTAhQs0IkKYbaLCWeHoruXTBFV+Yi4a0FUiS3MGyoIpMMiOZrfYY6UYH1LmCV0Bhcu5l0iqbv
XQQ8GG0/+N6/V+lSGGM8KdX0sZcgbPAHRw+eYnWy6/7nfSFrh/GlEMZuPvwOZzGEGAg2cn/MdDdV
ganp8xx8bYEAJY/sJwDIwKfC3ONIC0LrqUHgLPF+Lj7HfkBHdWZrEh64wEgKz6mCXsAioGjK6MD2
pZzC8aPuOJ+xqu7fr5CZO16lhX0klPiKPD5kSJ9rOyU9+zzgpDUpALvWCM4JZIvZaVvTROTUkyK1
2vlBTWyTPGCml/CIg9YsikuNLgLdaqFfYiyql33YDKAEQNZlpL35oxFSOsScfgx5VYoMODeQYSpQ
hXGQaZBi0VykSKIQW10KNEiqpAUq2XKFgSTsugTIMnMKapaEdEdC5tIR4wFJxFE3GiBhEDCE/h4E
EL3TPi4CU7bmOOzQCJ7Kv8UmRR669oNRdgotFysAZExF6agka9tD3yt4wKaZNuI8qNUSYxVKHvC6
LNcWC+SvKhLKBizJpq3TXJaELmpRVpZkO0crgERHFU1zPC6Wm+cFIjzqrQTYrgvo2ldnyEUsLNGI
XAkGDFnVGJUsY+NPWmo8gNdVIUTE61WCJI2tqoJhMRRAzI2rZtHsowD0X3nIOTZW7QVy9WUqEskG
tvFV78OumucotaJWTuxxfK8Bdq2PAFIf0cVxPzqtqWNinBwPfw1zcOxAuS8ORTVNiE4J6OEIgPfT
x/8gQEIyA83uMrmpnRCzB4drCmU09BbJ3TZuP/+LgIU1FYPxYEZlbhVmEI+BqYaAIh+MX2aKRq06
5FWAbrHu4FrIyCDPhXZ6UJcxxxK4nrOqjuPUGhvfkyLHlPGOyAAMCzD71yAe7Eo45OgRNgXOqbu6
PheCl/9f+HRfBj3KYEkKRo38439Iu7IduXVd+0UGPMt+9VBz9Tyk+8Xo7t3xPM/++rvUwE1cKsPC
3gcBkocARVOiKIpcXOw6AnSEzMEQLZnbXDfG/0h1YqRiAN18+Q2Jd0cZXMHQNqPGuW2pt2TDP+CE
0I+k02FfbNTtqQExoilNMNRa8uyg/BoqPJX616qLkJ/xdVvNkhMIwzkWvqieCt9KC2agtWLsI0X3
XgOem8Qe6eh6qVScOCKfSa68ZLym9EVPrugyZUcBVJZ1QGWgyvlYw9EJpXnTh0ih9woQJ7G7bvFL
GiFh80cM8+5LarXNGx1+bvSUzlJ6dPiDBiU0/duoTXb/myzmClRjxZCFDrK67M1IjhnaO4qblke3
eA1tpq4bA5gpvQkm77A5KACdxlrBXWXrWvTdolGyxIwRkgRWizbjNKju4gzjksrPsOKRui8fbdzt
Eq4O8DuxkzNETCXP9LyEhoVi696J5LejfhOEe1n5zsudpt0L8hOwT+vruhS3Y64VIjWAg5CopP8/
O9dqmI8I5GCVehXcybltZv+Uw7Y24q3ab9ZFLboQ9KXTNmdKGsIcgFztAlLKEFU2AETWUrXz/IjX
2MQTwryuIpFksH0ICfv4pffEJ4KRWut6LC4Z7iqQxNP40mD0EEZigikKN8kotN+lH+6LfrQF1dwZ
/XtZ8cZVLj1EzJk0RiFFxNOqz+EVWwlknKPYukh0WX7/YQTCq4cmW0l7Xddv8YGOpCCGY4LuBPzm
jE2gmVJIQwEi86C476fUlorwmRj5SyaOVg8OVy2TnCYDlshTQHs2OnKrOq1RuKTK/9Na//0UxsV4
yNEnSYlrx9RQhhTgXG6a0m21xk14MyIWFpqIEoZywl+C+pnd1rqSpzL1YDn+YDhFvY2IE2g7nYBN
1ngXeBU5njRmW8PWaLopzXDuMKdJn55L/9eATlATdfncPOi8+ZYLrhoVavBCgBuCIHBg3GddVNok
o3nSJhrZItvSCv9ozYMxlZxLbuFuJYji8IDQ8ZBQWNQQCmBCWKVdYsfar6x60vudJhwydSeBVwkY
QEBqOFm6pXXEGAU0g+I2BxE1o5iRtqI5efCayXQ3lHaQDUfZ3beR2zX1v+UcQ52N2gcd0oeOkJ/6
/MxVotW08sUCt2rdGscBcYU1tDFsJMW44ZjcAadirx/EhWscAkEij7qHAh4KRrfJzwcvFnAZRT3G
KQuG1SCR3OOcrYtZso2ZGLZsWdVyoTVUjIdnUVSfMY3KK+TNwMXZUMfIBF5gjKdzXDEcCvMUGcdZ
mlrbFFOPCLkACZHpCwma9jK5PI6Jei8AgYN66ah8eaXebMYsjzdBpFOaiEDPeDz2Sxc96OPQiY4X
FIhSCBNICwFabhpDwrdEp8Ko0UTX2JNHY3dLUTaCCIeGLLZZfqyv9aK5zsTS62tmQwHal4cukBG/
D8J9meMgBvpLHhhbAcDqkgBzkOX/4UjONWVWXRRSiYw9RIbDeyi+9/IGvWNW1R7QS+KjET/816gj
ek5mOjKubaq9Msx1CMxHwWqT13J6Tj2MN89B55a+S8FufUmvcTGMPHqMZmuqeYOn1JmCWbHy91C4
Q7eVMXvKPBFzT9Rbs3lu002pJZYW7XuP80ReiAUIXkVApyFqNBS2S6ztmyn3c5hRA+S0UO8asLd0
AMADkt7XnNrOsqLIKaAZDX1pKBVeKhr7g9cJIRZW0QvA/9Wwdvt+DN0mVTFyS/K+VD8q3Djo5YMs
So+CJylOTxrdVsrExCUepPv1pV/SHgBAFBLRrYynNeOgzL4oIy1TsfKe4RKtOKooWAJ7KMTbMp22
68KuwZrY55k0NqOXR4rfFKGG/FR2i0Y8Syir0mqbezgvO8hVp08jJ6vkcxlg0i2A5uBABgFIdIKT
FtIHkVjR3eAIjhRxPmwh5KQQDFQfUZcyQJVxuS2CUgt0RBnONKpRcVnc4mrgLPSSi5ZBL07nLmJ6
OMv9asZeUAkN9VZxSGJn7OKgskbS7+VqKsNNOJjN4/pqL0lEHzO6BA2TICXD2FpXok5hZB4khlV0
2/o18mTiFJ9LkBI5nt/UnEBvSZ5pokiMsyRRbNTlIo4oRrVDicu1yDLTknzhfUqmQyihRSLgTYtd
dP7z5aQfM/MYatvEMsJqxNRmZOflR9c+65PbS6gUvw7yOQ0Qz7+tr+eikcA/wBDoXA4WyZqKgh9H
FXYw6U3LS+tT72mcUGhpCWU0xiK/SZnHdXpaZ1pJnhRPEoGIvj6JyZEMDwIGuvb364osnnnskYaK
KGaWE8bbAo9dlXpOz7yf3cWKcCiD8nE0QtdvMfXP59GLLK4b5jroKjLSeDUy4kQ0TjSpiUOvYFzW
sdZz86RPxsu6TvRH2MAEp+uPEMYeigi5gKCDEE0bHDMuLSGKnVL+WJeybHaA6KDQC0921VKcIKbM
MOcIL3w1va+A9o1MMG8ATC54BU62ugPg/Nhr38T8T+EOsp7gM0cTEB05dmkbugZKCS80Ef+3itOE
bxJ4U4JK3mBWkT20GNmovff5sPWl/1DaIsijgC8WBO4YRcYIRtpEE/pSQLINjVVeu59wE/Hm3y6l
Ti6EUCOaWb46TLXYBxDSCSZ4YQDNH3zBTTSoGmGafTdsJ2RIs8i8H4gZWlP4D2dnqTdkDWiuJWOl
YMXFhIoUH+AL6UZFe+X05ns36rhtavCbVfcymvSV3yhUrstdOhxzsYzdgrhWMVIFTlqL8o2gbMFK
7qxLWIpXFUIzfMgFUN64y5WtfMlX6nrE8eszW5HAa/YcCVsV/J5xZCchD8VJP5hdRySidNMgSIQh
T3QpTps8ODiM+7ElCSiE3o7QvFhH77nAg+YtrdxcEBOj1oWW+YBDJGhXzR7bKXtS0Aa5vnRLTgXV
T1ygaJ/BoWcsP1S9RDE6RGtB88tAvaG8A/x2XcTS7sxFUC1ndq+JTVKmP6F9/4zbi4SZhfer3fp2
U96VEsd/LW7OTCHGyM3YFMvQw+aM8UGq0CeOLvTeiCywYq+rxRPEmPWA6RxtF2PlIu8gGc9dcq7q
BxJwYqql/UEZATUymQCexma5hmgyJt0zcGYTNP50wltRlLvez+7XlVmyNF00cUxxYRKdffR6gahN
KoFrMOJIPYqe1Fp+I0XP61KWcnYEGUmkcvG3rrPFW7GJSNb2yCeFrfDelspWFhQQqIj2CGacfghO
ff2p9IZTomPHxFRLH0fKAK9qwp1+vOiNDVVXTMqcqYHQ8tIqlULvkV9P4fKnRrXAMzFY8YDar5pb
6DgBO4gJ/F1pmWgUr6PJzicuyp6eXsaNoCAP+lOKsseiM5aK3kBDigwkGlJoWmV4VWPun14mVqv+
JomwV5VYtjJAAvy224O81NbQ9rO+IVfWhWGN2AXkVTB9DxBLxnFqYdEaphCkdlw1z4OXIFcq43mi
FD3HQ19HFZBEUFGioDg66o9RNtKkAHV3AhctozHRiMAe4peuVwfvXtf/M5nyS5AqtpxndxKX2PzK
uFHf1unrAChP4EnZCjGZgh4hn5jZpX6Ux8JSfF5byPU6IhWL+ZcSpkJIBPXhS2MayiQnQatndoFU
DtLffeTGCAitkhSZu75lS8qYGlgnkHAD8u8HHzH3psAvCIlMMjvxC0vT7kayWRfw80K9sEs6RAB4
QpwLQ8G1wGxVC3wUhoaaoG7SavSyedqRpFqzEcboNhCF27RWtYMnA4AnCAfDwDQpOX8uy+lcyD6o
qzNx09XBXabE6jbRukMuNztPUGXLFxVe1eEaNUg/FbcwqpIwLqzJ5br3VQcixzjI7UrQ8ZxOdyIq
26MuOkVnIpMU2JivaYvDlz9pTiT5Np0Jub5aCzuPHCt44yj4gI4buvyCuvBUSRyFzM6lg98RzHJ/
AOE956pZFoLXDMingQphj2mapGVajH4OLKJ58Gpxq8vgE+Vl3394yJiN11FNATsG2gFoupHRJVEn
MFuFuT1stI1w8zk46QcS4o5hl7W1Hb+q14fONm6z4ym+razk5VF4Cg7FO3FGjr4L3gKgd5BkgLYf
sA4gtC6/pI3KTFJiKJwPsZu1z2SsJos0w27CfNmqAhzcqx6A5DMsrea5qsXFVvHMgnQVEAxGNioG
pRJqkK1G5sc4oC+9kI5JMHFwBAvnGCr+FcOED1pWmabeQkyYN1ad6DdNEL6t2ya1fnY/kfHDJQe8
FFIyzH4aZTHFqYD91KsH1bvpsl8ghWqGB6P+peIZx8syXl+pIPidy2OyI82IYUNjGOU2CjZ5dROD
ZxTpJsnpp4MqvJuK1fTPgFuvK3kdU1CpCFxxjcFor9oE4q4wy6JKUBTeCc3WuBfd3JbfAJ/RHdVJ
9902/vpnXeSShcwlMnoqU5inhR/nGPEg3o5KfpD94SyRf385IzaQKAYDlJSg92Rci16aoYn3Wm5r
yehWGDJYVhiWCwLTdW2WnCgsRMK5B9wZCULG4BsAbwdjyLFtt8Fp2HR7UMTY0nt+Ur8iS+Slh6+i
HmzXXBpj90g6eBLKJrndgN9D2OnbcCsdq+N0k1jFYPFGpyydMgAl0C6Jy1ICfv3SkfQROkgMqcQp
GzOQ7HzHPAHXFA9Un5kEqu/sPiak0FoxhQRFspJ98wtwQksUrMbSJSc+dYfJ/kC4y2viWzJBZNDo
mxfDbq4QnXIkTUan13BS4pME0Kjs9gnPLq7ebdAMcDoZmH9w2CJmu9TM0yrZq4Y+t9G+f2ucn/R/
5L15Mx3Ex9ixDat2KF+ZEDrr5rioGXwW/C8qivBdjNR4DHJPaeG00gqJct3yFR1JZE6Qc92L86Pc
XzHUcGbbNmY+Caqig9e4xTSHzkFImNvGE4q/8ZacwVDwou/Ko7mfOL7jJxfBOmUQoP/RjzltWiH0
WZFCP3n7DpisM91mpx5ua6M8gk7/uziBKMRBYabZybeRVb4KB7cFgeLH6IyWtueNtLxm3WHWgTmO
ugAOD1HH5zS1q+3IY213R90pXPmxyJ16M7imo+7KU3gbv9oA1q7v9dIFpQLFINF3EIJn5nSi1zc3
4xwWFurHNtkC1Qv21fs4AOz1u+odbvPhgkWDYhtMHXjxAPbKhhVJB9SuGTcFHaSEHONgyf19g8HQ
Bnq2o9AqeUN/F2wZswSQMDXwtAbUlglPhREdsJU45OCv7cBfZXx1PmJVRf7XPY+4+tAEa6DHHzEw
clKXxpwpUuEFoYhNNCrhMPUyCGc6beCEuku2QjDSD6hrLCCl8b8UEwXE11MgqW392Xgnp8YhForw
d8hVgm1lwNy96YDWe+FsbEAssG4pS272QjZzXsuoGsu2hGzZrn+nL9UpuVOOaWkZMFITeWlUD63i
WXxdF0t/lTmsF1KZw4pmbRhMAql1ehy6l1zmLOnCAUCyRUfOBc5OBpPy5YrKLYlzI8DvC5VbgPHO
iK3IeJLqUxC7sr8da468pWDpQiBzWxVxbDZFQQUe9W1zkk7kOB1NV/iundEJJUsED9L6Ei6qiIsK
nVSI0wC3uVQxQQWpb0TYJsmHQ2sOWy8DEZr5WyGfeGhankS2KENwugQW902lAGcE8HiUMfvWo2Gt
j/EuRQzf7Ijf36QCdwrl0uGGWhRDhP0DUvdSMbVVglzDH9sHtEZQX5JwH4rnBhO5WrvqnmXMCJru
ZLwIw4+k3XYIrnih75KW8y9gNjPWhm4oMxVnwpuEg0Ja+VYtta/1/bv2magaA8YtY8z1z4SCSzVT
QUM3BOYT2G38KGYWpvM0w7FRbwXxoKrf67KoLVwet0tZzLbFfSTkKfXPY/tB1G2GuQfDSQrPJo95
lacUc+tVU5C2ag5BDcgDjZvIezY9u48e8uw0yJyC58JjFvAdUcPxJpiwCDqEyxU0RU9N4zLD2L7Q
2OfBq6hodpSOtk4CR8607Th8iT66fkyeifIslPHXlQJuT1AE5nYUi66Af+uu2ZOQd4vTxbrcNaS8
QNGv/cC4ESxe6jea4ojSPr198FhuCsOWhtiRQox2yjlR25JCM0k/Kz0L2rRqCsMgxTyeRJl2qept
YjNyp15/WDfDJYVMuCoU3zELBJt2qVASS2XUjh5OdpXeEtP/HKrwDGDdBqg7DjJnKQ41gDMDHuOn
2YddPN2Q0kTxIUuOimPb+nfTqG9JBdphw9hgWM1OVO4kEltJCdjlcCNLj7penfxas0rls4pjjupL
b/j597BL3JRemNctvmfSvNe8k1y1kg5akR2iOLirU8NNJFCqISujETWwhuxfexvESoAOIVkh4+3B
3hZ9J49x3/iFndWmlUr7AeVnRL8y2tEF5C7e1jd6wZ4MxDPIdqHHAshFxoVPul+NaRFCGsDKDU5i
8jF1nKuIJ4Nx0pqXx4npBQVouzJr8rbZiJFAY2Sta7JgsheaMCbrl8UgSjU0UeOt0bwJ4U2QOEHk
/m9SmCAsKMy2UVvooo925p8SZY80q2w8rUtZXjFkIhSU3VEuYPyJIU0RgRkWdiIFqBTuzCS0RpPj
SpYX7I8Qluc7GNoeo77p1gvnTL1NyS4agTHggHGv7xmYM/L0IHyg5BnsA6fMiBcNBAsm1Ari8mZf
KOWpVYvE6hJwjALHIPc8kuOl5aOFDkk28BiQWaPGtNu4MlNcN4YRoU8NnK9ptjUb6Xl9lxaCD0DQ
UTRW0d6HXClzdsq4jKSxKGELunweJ7LNvc91CdfRAM3mIW40kZtCRZ2JHIO+buVKweuJGCGGWHUB
xucFfermyfQoSWHxIBGfN7zv2izoXW2A6QAuASBgRqam11o74YFuh6G4HwTzWJrKfVTp5y4IeOOs
rvWTQUWNvJ6CEFW8QqFPCK0aU0Us3oQO2mVVxfXaQ6++t7zG3EVByOkju0dR9ewdg2q40tY5ouGi
/TXob16199uXSj5MGedQXdsENPoriL086jwmWtLjfpaqX2D/tIZhu24S148JzHUGbIwm8zCjhy1+
1Wo35U2jI6IZjlNzp2dbIXit/F3ZHwv56POwrEsLNxdHrWUWb+R+FrVVC3FJMYKlez+N1dYL34Vh
13BbghZloTAOrj4KTGZBJd1EG65MAxev+NIY0U7Vpnug2Fyhaq1CGThxx7WTQAsZxpwBZIUmAQwO
v9RME5rIz+mt1PepRcimN569f43Yh22jfxnXK4qIYEJh/HgedcaY9zFeDvm3Nj6U0SkYnYjn7pZs
Dh0jP1PqAQFln2GSVKYZaJIgRbrXvRA1hvt1m7v24XiUwIHjFfnjhZilasWyyIAgLuw8w6iwZ9n7
8tVbJdqnY2wBXrQubMkK5sKYtwLyyEHbJriWjEm1QlBCkntNKywi7mteLmDJBIDvkwhREH6KbBNh
0xt9pgVYuLKMrKTamjH6CwJeYLIoRVEQ4tLZdldNnkGVaygJJwWocO5H4Btk80Hgkm0seW2EC3+E
MKtmlGjnlzUIAa2HkO/r8GuSDqLEm4CyuDnADyA2RfoWk4AvDw1ayWoShxBjxNoRWFlhhwwGuGr8
4Z20+ln2vdT9D+ZA5/3C3YkisCqXEgMtyDTRw3Xkpf/Q67wmaC/bC30B8q3tuqjFNfwjChiNS1Gd
mjV1lOcwh3FXx/uyLyxTQwjJEbNoDzMxTNige1rZtj3EeGD16d7a4KEIX9Y1Wdwm1GQAtkTRAoN4
LjUxo0CtMBm6sGX5vos2jXYQTQ9UubYeclzDojJwPuilB/EFmlMvJQWqV/RKCmV6cMAVo2JHSfpr
wBzMdYUWt2Ymhv7/7BpK0t7QIyomxiDhBLDR0B0lTBTMORWfJVdKu+/+Xx26sDM5oU4SWYohBzz8
e6U1XrLJ/y/bPxPBnFQkqv0MxZ3C7vwHLbwNQVo1cPIty9v/Vwtm+2vVbEuNGnItoTfLP7Zo8/BT
OwCwq+M+36m5XuY+cDn81Yd9RlRm0telCmFtBrJzra+Rv8WgYu1dbw2nIanbTapT6i34uvNuF0/m
/7aebNSgk8jrSh/y4V5bzKFRt17Nqy5wrFxjXrBy0oWxUUBGUmEEQHArYiwp4RGFcGycbU8BWL+X
RBlCJN8xG7czNpp8ILwE0qJtoPUTQDRkXAwW4aKIYxBImJdt98WXl1nl6HbJfeL5Nol5/dcLFQuY
xkwWY+qB1IcD6SBL3kqb9hDe5Df5MypqOzJZqjUgeLhrd+Rp3VUs7hVBBwIWi46qZ66oQCU1cpAF
3Kv4pJRukn4Tngen331l8jMR1IvMvETkJ8Bze9BLz16M7HOQPmLT7oxHA5T/Im901UI+iq7iX4UY
F+sFTQI2TyhU5JaEIbdv2bGyyFnYho65Vf5ZX71l8/grjHG0pBMSTIrFm7YCLFUJWyfAIF7E3732
mWsv67J+Hshr60g/ZraOcTPUWh1AmDjuUle0Qe1q+y656Q7VLt6bz4Jlup3bHIQtZvI8hA7G6qx/
AW8jGQOtfb8TyxxLG1TaDgCGbnjVxn4rKW9yce7k//DimG8k45aBNYwrX4U0OVM/EzJiVo+sYjgP
rwmNZzHstE2CWZtAL2JdG6BqvSeMsiKAPU3RbmidXN/l4CRPgp2HTrv15aQKrOwnizKdpCHQCh1y
QQ380pnR3hyeNDCX5nprCejgklAaKitOBMLZQ3YiZ+5NdeCjm89ue9C/yfcFiG9TcyvXb32aW2n/
ta4jx72wRGJorStjkbqXDB3PI0ntqikeEoFwtOItJeNiZKHRpi6FGDH/0iK7aA4Y9IEc4C6gvMFW
/a/J+vBSndkmiwvwkyIQBgXyvPFMmps8f5LLx/WVo5+8Zh2Ma+nKpEAqCSKm/nEYP5WRE/UsVpnm
OjDuZDA8X486CDCG5mUahQfJjKxCCu59oMdGXTuG2W2R+E6U6vt11biiGUdSGXKJEXIQrav5i5K2
pyjxj4SMh0QND5Up2lORWbmkuyBO267LXrZ/RPkEzyMUeml8NnOimdemrdLgMooETD4Rv8Qo2AaY
uC1NnpNW0XnKeeNmF48AAgj0LuLRjMaMS4kKOuBAQUpPnAYWxLJ3M0m1QF3J8SaLV9FMDBN0qa1R
mdGINcWsw01qGHbVh7ddKDup8h2YNWcZF8pQOAGzKi+jlY6XX6imKIh670Jghe/pvb4vz9XOxzSF
PW6gQzRY0lu056EDFvdvJpdRU0dvWCcGkCth+myTgjG33YJXuhIndOK/xt1/WtW/xWwmPFK1aKpl
AcVsL38BU4VmvNa5M9UbhXe3LnmweR6ZORKSkGWY7Qm7HOR4G/hOn9+30w6ZFhecZz64ZAe0Kq8f
hSWLmYuknzQ7CmrqF2USIldQJ79T4yi0v4fmOUbnZCAozrqopV2jD14J6GwNlJKMtVRt1wxJS51Z
vAExbBC+y8bJG/ONLINHkUdJtuhf5uIYI0lzohQthoIhU4VigLpPAozZMe4NoIwm82TkGBj43eo6
R8mlF8lcKmsrQdKQQqFbCETTsO1yROwArOjybn0xlxzKXA5z2Sk5iWJKU2Tn/Xss2mJwF4+c2Gvp
8qE5c9r3j6Z1tj0Z5RPM1Sjhs3Iww3eF94A7nHMJ8EQw91uWC4WRNxWu7MI7AQzhljXv8ba4UCqK
JWBm0dDOwxg4Ej1lmGEotq2gWUwK3mpxsCLNXt+NxYP7RwiSbpenCMmp0KgHOCQyju9T8xSawT5E
Enb4rIXHKJTujZjHqba4dACEotwJFh2wul2KzAA2MLwauxOP75V5pxbOukqLhjz7fWZrBjEbO3RB
oqal6xh3Gd4GMWrpfi643sjLRyzLQksOsEKgA1KYPdJBZ9uHEnRBTTSxiFzfjX27q9RwW2IW6Lpe
y/bwR5bKbFVLhkSONcgSC0T6xasJgtuIdw9zFGKvexHhDAnxAAUIv0ObhoVOUvSjhDwS0wVsJQqP
IIunhG1EBcXXpRGgHCwbHRDJ9nhP57fdO8NXftAjy9uk++zV3w6HbDs68d6zkgMPBLzozmeyGf+a
CXUzGgp0HGlHjY/xRUEaorlswFBSc7CKONn1eMSs797CdQVmBh39NZjcQulOLxVOMi0K0OMG0HXi
hp2jdveAH1a5I5gv64KWHoQAsatYXjog8Ar1G49ZpoPXEmBArXXVMd0KybTxYh9FDwz9Ub9RMb/R
kNeKRv0UaTwIwJKewBIBbgxCFXQfsidiEvusjwCoUduydZREzlypj02rjfPGxjnCqPag5LHELRwN
2hqooPEHGIorlrgs8IwGUGNYLRqSM789eRmSGS2P944nhjEcEEWMU04QcgBlCc5XS21BKMTrsPvh
AWWeThfKMJYyxebk+/Qi1m7Tm+S22ZhW6N5hTkaDyRmYMolEWv3ZnUGzo/E6/RdcM5r7fqhKUL2S
WBypnLXZ6Emo/SVem2CC4mc/YqAhxz4XhYA5DVVYlH4R81+ehG7Saj1tUYjTR/Uu7YD9grTmaEhG
dhDGEdmDQbhD2o0cJYRytjxFH5GcACWmd7EV+lpqRT7nNblktGi+QGcyQaVLZuvsxSiL6aBA7077
0srH2I+duPBhvaPl6ea/9+OUNeWPMOZ+alHlFgsdwgZQR20zDHSzZR0TUjC/8XN9qRcud0giaNQF
OR4K0owlZSVyMWYNe63ATWQnAV43SRiCbGkU9uUYapsqMSWrHurvZsif1mUvONkLK6ZWMAvPs04v
9ZBWCrTxTpJBbX/f1A9yfAqqfcYr5PBkMRaVdKU0DTVk+UN/ylrdqjBCQu1qt4uCu6gzMZCk42zi
1dIC9oFxROgaxkaiCZBZWpWkUtiLSgX1lNvWC+xQrd0oUU+C7h9MzXC1XnVy1EfWV/XKAzFimVUF
/4I2oF+zQgO7YtUNRnVLxOVmOHjKMeupoEXT70xIqUCQADWGZwWTn5Rfo/eRxEdM0uFodRV0MFox
J0LM9bgMCJWnugHGMAd2Zr6K48P62i1KAWMKdkukjVbMlmVJIKZjM1R2ppzEYavhldqeFenXupTr
OghVZiaG2aJxMoiUUjHqefpFWkv5jERLuAkPzau+b+6LB923pG/eyIPrW5+KBTksKrM/LEbUxc3O
W+iTGvTnWMMwf6lU2UIm6jfRHbQadDm4kp2h+xjz3bquV26TkUnP5Uwm+MYUMhaQiQmfcfR70FA6
GF/NCL29PND11RGHKHQVAQ5lAIGnsUDZPEBxsapVnDfjXGXnNjhX6m1TvCjTfcfDkS8ZylwWo1Yr
C9PY5pClgmI60N3Cc+DILKHfry8fTyd6DGfLF0rgedZRvLdBQOnmg2GV+T+hLm+iDN2UGHCGmqq7
LpGjGVu+nXq/xfQDuorFbe5/k+45nCLL5I10WLILsCmIYHDBNCgkTC4Vq7JE7AWiQQyiFSO50fvD
hDltXnOUi+26RksOcS6K2atBTYa81SEqjvZe/iGSveZ//28imG1CVksFSSpE9NJgy+GdUHyVA49R
Y3Fn/i4ZYR53Zq3GqSdRmwtb1Y3ErHKkGgMeQ8/QbyXT4z0mF21PobR+wH1SbqfLLdLRt1CBsQby
BvlliiLfnkBTVfXjUUwyC3TrrwAEce7MRR3RkywjyKJsZ8ybD2MYJL/qvcpO88qJ6UWCKd6Bk6iP
6xu2LAcNiGhVQus1mzgB82dFyTEr0Kb3mK9sR8CcmoJvFzzeBrpIF5E6dUpAK4E5Hf2VIHG6XMQQ
42jresIilt1HXRzRtG8p+RbNAl3lKHj38OCgi+dqJo8qPnMYaZH5vTxAnjzt8t5SZMdv3oh0zor3
9RW8fp5TzWAb6CgDlQwQYJeSKjns4dmxhP0ZswoyW3qNd8UuPFeH5Fmya+R09/6d53rfZruLP4UN
Rzy1hKuFnYlnTrVSB7VoUvHdJr/BSwSIvewzOdIqeL1DS+m6uGt7wcRFCW9mYHnRsMRy9cipICUN
JreC02RbE7dvzt7kjPL+P0gBJBAwdSwrYbHxqRpr8jglNThadoN20v3nCsSnvNf/D+LhcumACwT3
tmmiPgQ0PHOwMS9oGtJOqe3xAGJ2V8bfNRgHlBv5YG4adH1va8USN0gcBQeyDx21to+hU3IysNeW
iq+geHy8PIAmZR9UaHKIUqnFbyeVE0yOgEm1xSbI74qKY6nX/v9SEHMkMEsxwDxCqDsoX75gpZ1D
as4r6udjr5Z0pgxzGPRONBohhjLifXMqbX1vbJQtsmPb0G527cbfBjYIfrfgDrIEJ3K1vbg1XPUs
c+LXhcgSZBVoqwNRN/JIyJpdHkp1nLxeHIza9l+qL90FZ9l0i8HqlvBN3GwXvWpn6cCbmnRNb4xo
eS6UOYqhZg6hTIU2X6NdoAV62lWn0FL39UZ4r27G3fopWdrPuTjGfDE6SQyEDuKi8VRLv3U6cNxZ
F8FbRzYKagtZLusJMl6KvXEmVnovWJJoeadX8xA+NmfpfL8ukaMUi1obzDZuZCpQHveRtlfErcCL
7K6voottYkFrGA1JPC+BCPKovCJ8dAorfALlJQcyeU2WdWkOLG5tEKcGvYJ0f/YYKyGdkFeQNslG
fcJZcPP9uGl3z4abWf42sbxwY3Bc9Q/jMHsWZ/ahMa8rX/c9tabm2Luo9J3Um2YTvaUuXlfH4aHb
NTiDBGdR3If7m9/DnXwrO5Mbfnow1Jb3LTQmW/sW5vpHwTNSvAbf4r+0ruIEp2iThVa2Md34FH3W
v4oXYRvdPAZnUGZueW+v6zQhsxOM5zO1UdNiuhPjQXe9rYF83XF0pZ1kfZ9ky/iK34R7Y2dyDg9d
X1ZnAPbp7QKuYY0lSSmEchQbycAgzhCj4Zr0WPk5p4ls6bTMRTAex1cicZhGiOhBnlQU/i7EaSnb
7N/m/LB+uJwwXscAclpiLZkoSdPkDaLRSEm/JwVJjTolwzkPtIcAZQsXtKsFJ8+xdEgxuRLAA4I+
MtzOrAP3AB3x6IMPnX6JfzOZ+rbr3GDaBwHYoiorjTmeZym0mUlkwWFeqYlj29HnUf7i56U7lOF7
l3mnCWPkOMeBbsuVZYDm2kSPHPrY2NtJbo049OiLAuSEx9hvHvQ0DkEHrz8NvffQih2QYePzumNd
PARItvwRythKLZZllYoIFIk/3XWgcdRT4wtzxGyTvI+E2LEfAnOHs4GpB/eYyXeDlDT4F57FxHNM
tTtkGtkUsc+5qRctePZVzD6XWVh7XoqvkhpUXtrqZuhRiw5KjvaLK44YC3PnFDyp2CBdNcK2NQYc
lHR41xvVUkffFgH7F++mYVcT3rC5pZiO9heAuRPcklcT2hqxmsTIgFZJ+tYo2QY8U/fp9DsDyrzQ
eI5+UbeZMPnyqJSm7pOygzCvTl0ji3dxvRdNWw+OdbOXjIDj1hZ3bCZOuRRX+VWoVRWWcvI8q+96
N9JE9B3wCHJ4WjG3VyvootB5OCMDMOWC8hGEjiB+SNFrZxwJb97c4tmf6UR1nr0Wu8GszPD/SPuy
Hbl1ZNsvEiBq1quGnKqyZtf0IriqbFEDqZmS+PV3yffe40yVkIL3caM30G1gR5IMBYMRK9ZqsIVF
rnlI4oKq/YoHvgc78UpcW7M0u4oahdeJOr2DLf67yMJO0byseeLOP7f5ppCNyIL5WEzZfSPkAfmJ
YacEKtCVbniurd4AluPRJttdjiqLd9yJmdkpVfjaTLvEzVC2mRpERUJ2Yx/r4WUry77wdzGz4+EQ
226cDouxmms0cDa6/Sr6fdluLcWvnLfLxpZPCDKbYIYDy+m83W4OXLqRAv9uHQWELXglWY2nV7ZH
ubZyfS+uCwAfBxcr5iHnxb/KGogeWdg9LQG9sPWgVy/2oHiyeMg48cnanboUlVCsBWcOwFnT5Pm5
l3Ndgg2P4vHO0ULL6psaSN2ivB/Fa22scPktbSLkVHTw3kJZxp7PFXMDiW/K8YIvYmLuRB0ju9TS
ZMtL8y6P0/bp8pktuaGD0THMZQMBBBqj85UJkAYCohg3vl6nIdPimzEeNpdNLGwe1ESwGA2cZGCo
nr0oCzOuHZkmzTROk4hjqnvELgMLpWdIR1w2tdCgwHyaiUrLJBqBr3h2UHWBm6wocVAUHLWp/HRL
NCJF6ZXJuElQgrb1gngqRPuSQj4ALbFiH0xF2K9ZggJ2SRtEXsj7LHM+wZ8WDgPtdtb4DqpbBzNN
6Zsdj1lIWlAjeMDWZE88UvpQ1eNiryQ6+2wLx/KFHhWPJaC8T0nJ5E088ibMuNJunDQxUclxlOte
r8VN15IeTO9mAY8o9az6HBzWvGb5oPtmQ8pXaEA4FPSgpeJHTjF8YJ7SfGgqx75BFzbyQXlLd0TE
w6+ks5h+46ZA/jkS2kJeDjXr39bQFg060lTblxAMD/tY5nupUijhtW5mRldGRtPrKmpGwyMYCVM9
U7QaWPSG0bIDVTF472UQ6oD4CAYRQHwtmUHDlJQ6B8Dcxrjt2NM+zFVLhHhKit+iG6BDRe2UJr6b
dq7uR73kewhTDlcpUdh1g0G9JyeT5XOjVD9A5HsHU2I3FNwGWF6VUnitDRgKo5CXhMi0pm8S0efv
nd06viRl/tChQbqLG5ck/qgJCvJvUli+UyQ1JKitrBf+yFRra5i5Hlqpmu4J1KLByIIinaUP9gEf
jRJyUTd7pRbVwRTC2Y9guoH6bj7QsBVK135mUUfig5FL6BcorHQOdWslRVgZta0fejpofpsV4K7W
B7e3fJbXWem1+lg+YqoyRd6a4Y6OoAfGynr0WkhZbAYBkhNwXQMj5BiN+j6MKfp8XV6MoGB1wR7l
kzRKNwBTo8lflSKGlkHTOo95PnQjIAZce+HQT9mVBqh2fUuybNMTMn6pNnAHrCZlGYL9RfwYXRwX
GFAjq9hKTN1lnoZJxRdDySrnYMSVC/pGh+3Gtmu0yItNK/lRDmbZeyDltpwdJ10LeqfS5ocGrQUj
GPH/h7xSKSjfXScyPZ23o/AK7mJEqwOgHd9gX4hNx7nxnLA4i4Ct5QBlMFXdlVFW74aKmFBQlpjN
qfPSQAs6AzU3qM0xdyJ0EohBbY8AqA8binh9aCivQIbdutd6nycabENuJ7AhH7Nrc9BP1U4k93qP
Zqonh4SERdQmW+iGxF5dumLEksw+DsrcFntRZyCdHhLQ61ZSJ7/1RMSp14gESZTQBqg1AkxxrStK
/qjaRf/LlR2mRl2Z3Y990e7iuB6eSJ6n+AIxsXiV8RSA+djU76uGKH7CUAPHBBSLN2YlMtWTSly/
x8xNNM8G9+2blqboY4E6x+nvIs7ZoY5ygAodaD3cG33jPrZaFd8xnY9v/diAvlPNdHcrey3iO2kr
ILgjuY1r3kzikLWZdS/KXO0gG6jk5LrFvPgDKAr4laZY6e/CRIro9dJFC9Awmj4E8LdzPStzRP/Y
TmoCaVq1B0vaY2AyBup10CWOK+HyO0J+onYHUA302yg2Ytrg/PbpXZCgOw1DWOi4GigSLNkDA6kd
9VHW3eBu/2FWv4y85h5F4ASN6OEDjN0BL46mOnys3B1Ttj8P3ac/ZpaRNapaNnE23bw5iMDFE+MM
zArvw6AHsot/F9VnFZvXNELS2bZe0qy9bRcvr9MfMLu8cqLkDh+m4n2fHlKAy7qKB7zR/JoZHiTd
dobRhlZOA4ZWLkTpXlY2YOnuwmGgUuFOaJM5t4SiVCmkknB3WfVHRo2ANnSj8+a9JF8ylglkG6IA
PCFxgNEe/I9hJRVZyHwwkT8BDMzp9Tcv5wM1pQ+5XcF8W91iyOsDn8pB8ANHt3plpQtFtTNT0085
ebUUSifttqsbXymrIHFDNa1C1Da9GqIZ4tlKtgM9dGuY9IWclWAgBG9o8DZCr2P2YM/U3IjQykMS
iSvQlP2zqdk7KVXHc7ntl3X2oIw/Ly90KfUCaNhA7QKNkm9zNTRWFJl3MJk0iY8hTC/WqK8oe+gG
tWsjrAuZJAEPLOqm4G4GFGyW5glOG6PUwa5J9U9Id4FZPri8mCX/ODUw7e/JoSEMapDNhIGurRLI
LRnshvfRa55moP3j+Zqe7fS1zcMB6M8n9pM//brZcWGsBbe3KXFc4rHun2n6Elsr1cHFLftrwpr1
4+mojGAuholBHwJraIKm3l7es5VFzNN7HkmjtzRY6OoPR+w6+8d/6E+DrhPdL2ipInhAqeP8WHQJ
bGGWEbwgQCPoOR3ueigbKIS8cq28FrS9l5R6mKFcQzMsfU/6pKuAAZ2JRGZ2QBmAk2qpaiBXbgh0
9T5UFiJdU6gMm/xpUFeajd8Z3XFX4Z4ygDbGUwYEWufrVNgwKlqLBp31zoNW8/Lb+oXcIIvaF19V
662Nlyx5O8hWJ/UgAkW/ufoJB7C50aerMSNPVRHm8kOxr1aFeZesgMYdUubgE0LYnx1eR/GsVXX4
R8pvm9ofowEUiEgh/h18B3rjEzuzb9cs3bZPMhWrYdRTC3vXyPy6QKKac3WlWbv0UUF7CAM54KRG
yXJ2ToNS90DBwy2Qblznjrwes7VIvvRVWWhLgB4aRQE8m89dYRSqgVQBrqB0duwJi9tBNSSRD0Hj
dHf5A/4+0Q63AwoG3xXwaAYIFWe2XK1STOYiKwmHV7x5LBZetdsqNHx5VW4S33qMNnZo/0Dv3RsL
rz7wlVLL4mJPfsBsP3u3zvLcnn4AhLwTjEzwX5lcCe1LJfaTVULq9XyVbl+hNyJhRNkh7a/CIwvb
D/Bgb/ONtS8+o6fmrn+p39eYoZYaz7BrInzhqY4e/uwkwbfZ1VxBf6upvXe5sxnGNCnx4/0j3rba
DrOTq7CT6V85v1dOTc4OVI+l7LMIS1V9sSe7uAusO9GCl4BAedTaGQ/pQbtR7tTdWvd2MdsG2xn+
A25USGDMsm3NLEeqtxFQy9vhWvuBQlkaJNtoB0zBVvMA1kge621/9XzZgxe/xxOr09+fXNsjybvK
TRUc7XCXqSbEsFbIQCcH/L6hf5c1OfCJAWg24G0cw0B9zaknrtLf/DkBf7lHvi6vZPEKON3AKZqe
WMLIS5NB3K/xWe1lN+0rv05CBaDKjbl1D+02e7lsb/nL+7uwmXPGNE5EO8JcDKAemNQ8o+q9vH+6
bOU7ffmfCPPXzMwh8T4ubSJgpg3YjempfhW+Cuap++hR3fxsdsnKsr6Pns4MziKKYQ2JEDYM6p8A
87KjVH2w93evzVMsA31teUu5PsqoeFcYgJp906QzzIKA+hTuMeZB+9pstTdAWY7OrXkw1/xj6Ta1
IbKEWxsJPh4x5/7RpE3lSha3Pt3HD/qjCIBybK/TV2dPHwwj7K6cTfsz3bord8Tih31qd+aXCbd0
TJPALvnMQvrMg2TwUFQYHoDNNn3txnhPFU/d0iNbS4qMhW8PJHGgYUXpbVIXOV+xlSQVLTIL+WWq
VruGZyjJm+04BgpNlT0teixfVmh3lbrJEFcdI32Uldr8KHqbBBEjw67QJT+WdakW4WXHXvttM79u
pVNzcFEjLnDhQ01oXyj95rKJRVdGndeenj3Q+pvnoBNFA6QVbeQ10kD5T38k1Vuv0V3GBOSsgSxg
v8pSvRcmXalWLC/ufwy78wsTv6VJRmx8lJJNb9MNJ/l2ZXGL7vx3cXPSW2qh8jfmWFx/KK/JV4Py
C65J9YdDvfjXtXKUP/PfqqevtYCX4vnJnrpTneYkyrayoKS0zAZKOOpzW2q7OGq20gb+zTagcFjF
vlNZd01pvF1e71K4PbU7ux5zvQbqR8WWMuWuyj8q5WCXPy6bWNxRA2K6BKyN09TU+dJ4NQ6OHWFH
GcAEqF+atxaw5OrrZSuLvnFiZeb4XaIYWTFO55Z8OeW+W4PDL2ZNaF1O0qYYfMcjZbaMtOrVJEbW
pN9iEWAQ8Owb9a4KrM9q4+673bDWf1tcEZ6YyOtRP8HWnRuUFkcaXuDGENqz0l9na2rKi0cPxlbM
WmmQzpmLsNSYI7AHDQvqahD6K4M3VvdC/jMjDu498NqBvszFmw6ltPNV9D1FJOyxirF5KPqwGu/q
bCUgLy4EbS+8S1C5gJbVuYmYOK1oe1x21fjnLX4TYS4o7Zv/4scnZmYe5kiGf+90g1fp3jQyj0U7
w3pW2crTY/FzOTEz2zA3V1Gan+7TEWxe5XVm7zslWKWHnX7sPH+cWoX/b8+MWSjt3YTLPIYVzfZl
eq3W77kduGTvDCEZvcuf5mKyNc1KgpoLWkn6nDVCgXqn0Ve09bufThdWIhwODkTUtvkhCRyMEnqO
CAT0tldi2/Ine2J32uqToEp4nRKrnuwe+q19qzzgPXcsOr89tiEEJt663eWFLh4dhqjwB0BxDC6c
2zPUzhr0Jmn9lFwn0oRMebZP669MKVf65YtJOQZ8/7+l+fGZaO84uIdxfKPflRvHujLLFzK+UL7P
eIFiw75N71npNfEanmc57zoxPQtLek16W+2wSPcTDVH3hT6SB3bEEDzfDT4ai5ni06N6VQSrvGiL
PntieXZHCvQm4pZnrZ9RUJw8sPZa756H7oal10O1Nmm1hGUmtovYNdEZAekwRZ0T5wH/U9PXFdbZ
2EFzVA8RmmQHGY539rbcoeV41EuP3a5C0Zf6EWCfBqEBBLRRNJ/5kF7wKjMlfLYNxAtivxc9xvs3
enR38u6yt5LF/fxrau5Eae+4cSSxwvK1C61tdWN+ZL+K43g71N64MTbmXbZR3+M36q3WA6a04lv4
OTE9d6Kx14tuWqUIiAd9jm1+Zd/w3duPyC+uVh1n2WdPzM08hwjZgqJh2lSM/JPdnfCTo/BsX3/I
PVB2XudH9rEGYp5unUtLnGdW0K62OKYrMXF7WytXmXpX955iAfUUXj7HxetvqmRiCBUS3O7MUfE+
Tlka4RgTNw8ag0D9+0OsqccvJiMnRmahNAO/VuemCDhQcfLI8IAu5eVVLG3XhG0iIJGfxuZmHpGV
gjEnxsct0a1pR+rLOD8Wg+vHZbPldr3ShVgK1afmZh4RtzrG9EqY61IQoRjxpquPSrlha6PRi0W+
U0MzN9DqIY0TDRs3bPR9WnjVzvSGYLjqwVFyBQih+d5dKbve4/fD2ve9tqXTmZ5EsHJwc1TUYdrY
mp/ACBSeDLLQDY1bsMO498Ym38Z7GUYhX3vNrFmeuaTqgI2tg/6W7zo/GT3k9tOYA/yw69LNZa9Z
8v3T3Z25pdv1Zt+2MGQChFmBG5BCB2WNgm3xKnAJePqQwKrgVpqWe7KRScM6p51y2IqHsVIAA3MV
5y81+MMir0uvVPqggIcNtEjGdao9gdYpoivlvqUNPf0FUyg/+QVq1FO7n6qYLbvNx0cgCDxgWdB0
9VzITf77ngLKg3AyNX5AJXRuy1YzJp0BqWEy3mrKV8VAarf935mYeaZSN0JTJhNjQe55igKYFW1a
UfqXzSyCC06XMvPDTHBWdhx2Wnfr5j87Jay1MC5+6+YROOuAjqA4vR3W1PQW7lW4iQ4FE8hIT3f5
+QbKoc+Rd8MqAZMMIR+iazwGThvyOEQA4XUr38BCKDszNwtlokiAviF4/uhxDbRkBWJOshMYlMXj
bmVDF26BM1Mz15B4LTq9Nb20BIOQdHaIGyu8fGZrq5m5Rg2CMX1sYUKwW0leRvLoyEf+H56MWIhl
gbkbvW5Ans+PqOoN1yqmhGDoHwHCMZM9b1eOZalMdmpjPiFClDbibYl7eXTyAFPSgRszqFaQt9Yu
PC2uwjaRgUyGXZWM95c3cenFdWZ75oKjpg2u2cO2arymZdhnh7wEYfGzrMKG/ojNXas/jtUe8g+G
eq9bKxFkIVqdWZ95ZKZTw6gG7C6LDZ+qXzWojjIae1GhPhelWPGYNWtzp3RzmmfTq6tz74j+yxCp
73DhqRBaVVZMLb27UPNE6mZgwB+KftNvOYnDIDLShAMqcZDTIF2uFEhiUQ8yc3cV8G/gGXgrOLCm
LXlAt+vWMRLPyV4vH+0UsmZp5dkvmN0EBXMUl2RYbTqIInScngDgVhPfJtUaXebixp4sdvaRWLrK
OpVjsV1iXlEl3pQGBMJd4WVaDmK3r/+yMIBPcMOCvW5ejlJjSXNOsDCz2htDIAuAFreXTSwv6K+J
WWzJE1FFygAT0HPoBxt8dBL11utMbNPs+bKp5S/Q/mtrOscTTyEaBaEAQfI1HtA4i45k0xydL3Ri
7njumQdjl9+v3araYnieYNgWxHgAMJx99S7kMolIYLN96sI0KCD9DRisEnug39vZob5lwRCyTenR
g3WDv7iG717pd80aSGWB5AC338kPmQWAKoNb9jl+iHmb+8/ZFdhemOVrbeBcA5buj7ufWVBWnvLE
f+h7upLaL16/J8Zn8UAF4jepTZzymO/q3lf1qzbyDS1M+ANY1VdC3VJueLbUmU8VQ525fTHt+aYM
QG6wfW0GX+zSwH0gD21IPXvcRivX8LJzgYIQ0wUugPfzJgV2t+o1Ncf1ZVleg6Gqwprw0NJLR3HM
TcgvYSBPs+LQSmKIH2peoWVBZ35iVmF/2c8XP6mTXzI76UkEo5FiekdhUq4/Gi4HrxWmpOugp2sX
6hRvvoW+E1uzg02cMivJiFUbB359RFdG3KV37c56wkMKdLqe7ieb7ksJ7lPM7f7vljk7ZVXr3dYC
j6+v2EAtWJi2abOghqBDKn7Rfk3CZDl1OFnpLHiUKU8cs4S5UXmBGIDXVfva3rEI/FbGk2vdgVLD
S6qVNS5mXo4ONkDIpjrfOFcUqVldUcNo1GXeiHK9Y5X3YJYgxZoG+/Tzvx/kX0vTLzmJjaZZgW/K
gKUYjacE9BUYxVDtlTCwbAQsK+CPdTCUMru9QL7bZqbKWr9vkQo75SZtnA1Vm+CyZyzv2v+YmWd5
WTMoMrNhZsg3qRLw6C5rgt5daXGsWZlFdgfcdHTIOXYs25nj79a9S3kQu3Ilmq2ZmX3NDiYaRgLK
Fh9pTrtXIX+mQAD9hWfpLyJ0uuJw375nBE4Ma0OMDDxTJppQ525guVXObA7UvZVmAe82mX3FxSY3
LS9matgVhdevSdV9W+DM5OQ0p54X9WlcxqD3dethkwBtlWyLHlD39uOyV3xPFGeGph9yaoi7Y2IT
rG0E+S3GbwA36u3AQh0rbjFeYRsQQGo/oAGw7Xseplri5RgXWvkRk1ecfWezHzEF75MfYWRCgzQf
fkTDUOTStkaPV6jzS5qflfUx0mM7dH5mbJtu5dP7dgP/sesCTY+hbzR8Z7vs6CPNDB12KUl3se16
bhFda+lj6wSp9ZGKlU/w2x00Mzfb66ogioUprNyPqXzhYxUKwzqA592rTYaI6f6+vK2LPoQxWcwP
YuDOntdHEhAaAYdQ5hBRc4KxCoryRqpbSCz8l2WBz2ACkSKK/elunZweTWTRGQnsVOxx+ihEtR2g
aeVUR+ef5UmnHXRBf6PjvxqZVyzKmlGrTqvcr1Xiq/FOVwJWbEBKmegrRckl10AhC+BDzERiWnDm
kskIUZFuBPslQQvOBMDrXmS3qtXj/XLdtCt50rcrAMs6NTZ7K5EEVLPUhjEuGr4VKQFdJLKTvYZB
qpXDWjM1u22yDGNkjMCU3t/Y42cOLKPMVmwsOR64mAGyAgm1jSv6/HMmjcPUIoVDlF3lZV3hg2/X
KzXIO/2n1ZxYmt0DaTK4EiOl+KIw9KPozCPRjRBvl7+jpfB/upxZOpdWwlALDiMm3smVjonNBEOe
W0Ke2FiBO/e2+ucMZ/IH1yDT4x0jP3NNZlw2MWiY29wf6I1RbEpw2eRP2hq+dsHFoQsC0Ab4pMDl
MHfxoazGEdNsOQQmfmv2xFhXmntRAERkf4pojZ50IfhBog1RCI8BNPPnsBStGYpG2mruMxNDnYmy
cR3nCWjDnasUVyy2yMqlYny/UxxUNcHO60480/NnuiT10Ok69hCjs2FvOSGS0st+sfApORPP+USP
Bz5SdxYieNPkY60L3B7KexnfsBHiDPlKPrVmYxYZjDxRbVbBhuxrjzvvma1cE2dtCHzhgz1bySwo
APxvQkMMnlCj8QMmtbzaJ0DLtfbKjl22Y86B5DIWwF5JrEY1MIii3tJk32FANiZr8XTp8PGyx/sA
/3BtZ/bJamDHA0XyiG2rgdz3unosM48CwB9EZEhoANVpWoQM2OcwAj/QnvZDvx8agqwn0fkODJwu
tCmgDooxeI0GWaIA5EZpuoG17hdXMzXxalrxO6d1IYGb1amaXyUYWwWV2JhFfdjiq7N3HddzFdPM
jR5meal5piKHF8xQq29p3MTXblKO7wNozqN7jncbdHXTVD70GAIGlxOxvqIkk3dQKGVaoDiCb8uy
xAi3NcR96suh7qJtHbW2uMYQgFJt9CYjdFt3tvMM0g/tRakrXfdBIUDfytGBkqACtV68eltN7KJS
45s+rdM1cqilmGLhHWOCWBRPs/mDX5a4ERgxch8l5aA1tzUyudLA1PB1aYTMefj3L/DUmnZ+0cRp
l4ypBms2sNcd5h6VlnqO26+405LbnpqZeVMD+ChxR5gh+hdh91n0ILrPqli5Nb83gaCHgcEVcJgg
XXO/ATnqyKSuTi1kwdVnqQca2+rGLUb6fb28UtKtXdy61Z1l3V/ew1Wz0+pP0re+pXGO1DgHzcGX
EKZXsIe8QZlChCYYe1XjtlHQAcA0zX7F8EJsA4mQCyZIRGe4y/T3J4adSmKW3miZD72RT6N4lwJY
ffM+Fj+6rDlY8Rg6yI3jzNwP7Y3MzHtguveSFodRt7eXf8vC5XT2U2Z70IIfSmkJforRE9RnCjNQ
TLQc9DaGlHu21wq2ctgLOQUWjssJk66gdpmjDcGOAvYX1jM/L6zHIp8K5GXmmyy66ZTid9x1u2Zs
HkvD+bq80O9YGg3IViApQWYJs+j+nW+6HZt2AzZCBumFH2apbihhzy5YK0SaP7oNsMOO6ueK8AnK
VoQOdxiy91ozwXT7o9Glx4g8DXbpK7q54g3fTwCpoopSEtpcGA6bT1KZZpdw4LW4r5By2ww/FUz3
QAR6M40tKvmw8kUvWgMNKwAcOABA4M53wXTAaZHVhPtQPQhGbnumBarUsQi0+Jkra1/2d0ZWMNNA
iUolmElD0W2OlQIgswBVF2P+Jn1kx9K78XdX91fBbzcAoOLyAX+nKtUwTvHXs5wZYBJA/qxXiGC+
KOQ+giQRiR1m+61itEcweww9oO9ZegVZOLs4ZFSJAGOCJIQvyob+jkZdVcCGgcKh3TFxp2pjukuZ
QwoPnBMgkRq7qH2jmTk8i3iE/G1q0OpAe2EeRlXN79QUyRaPi5XH2FKMQgaOXsFE02ebf4rbJ6Ei
jWXTUgH2AaIIAfKU7qg6jYmwb7xhIjQL6zp7csr4zsxBk5GBw2bofl/e1293ANidLRAv4w8uN6TN
5x4TYcae2RSMajThXhRv3H5SKQkqY+U7+Ja5/LGDOVagi1xMfk6ee7JSDN81VEtgpy6fch1yo2vE
zt+i7szALKO0snaUoAqFgeERfkHIPR3Cy3u1toYp+J2soYUgBgTeYMKhYNOAjqk01tDaKybmExaY
GkLwnLapoZZnxM+qu3IOy9tkQ45IRdcdbdTzNUSDZgnXRVRwUMK2+01dP2jWv6cvrmah7gvxK/AS
zbNUg9pS0RMVSu0Ke9F1unUb+9kia7rc31x3igh/apeo1k0tt/OlyD4dLBNACND7SIj5bQSmNzq6
ZaDJunzuC5fLNHUAend0nNHumaskNqQnKHOMzK+0twEFGuNVQNmSBEwehPrD6MCE6FG606H+lMeD
p+q3ebKn8U6Fxs+/K0Ihy/+/eo0mviPcKufLVvNUKohJSOFNBurFXTdyf/UiWQi3fxilQNKF4jAm
zydHPfF1JXfx7qNgFgo2x9un6c/D1vP8g/84ejvq7XYrD8Lvh0nAu0rAxwLEDnC3szjUUWHrQ4Vs
LZagmkqCwXzXtOehfb98lN++L6QJp2Zm7o9XlQ45Q5hhAxQ9jJvRXRs6X7iCYQHlAMxGgkx1HujM
fEwIM2Gh0LtwVH9wYP54vs2B8+Mr3/LSYtCpnxTRkPV8A9FYlozgCsh5Mjdt71pwc16DfGmNAnHh
kgLVApCtUAJ0/0yqnLuCwyPdqNWKYSLUjVEoajU/seUthh4BKKFhiZGVdPwYBNvkzSd4WR8vH9n3
ZhzO7NT+7MwwZWsKq62Z31buRlTCq0Bh4emE3sjod92ABlXBiJbEM39YKzUvHSawsEhlJ44JuOf5
0osiIhgUbJBV8tQDjZzGgunhEg1XMvvn3s+0zL+2/vBTn3xxSa/bBgXU0dclurnE8YvhSk8gHvbv
OeLEnIECMLDKBvgmz9eUUQstGAtvAobaIlEnCZ1NN97k7TtXtitHN4Xg8wbIH5aO/7E1iyKDMJou
s2ELNSW8l3+pBO/lnTVp6NkfEn2YxNgU+kassfosnBsqJC5ED/RJ82wuA445RdCDGgX3e/Y7BrpW
40iqDE9ND7a7Rr+3aAvVP7gHit34c76fSl8znnYl912tQXt4q2lbtTR92nReu6ZitxAlDQg5TPxV
aKgCG3puq2zHSovHCraarUWOENRDnZZ4sntaObiF0HJmaPbNgVKntvIBhjp2ldGjLLeD/qU54YBa
PhjhBL9Ca1DVnoti7zRht0buPH1XM78xkOwTzK6p0HqYl3C56eYxHooA8pp9oDDAbhMLg4W4GexH
Dt1YTf/KzBVnXdzbE5uze1VHNNWYAZvSyDduuiGYLwOPntk6K+nE2uJmQaWsWjMthxrzVhCrBj4S
ixohIvlJTDBdGRiNUDfJGkvq9/oVOd3Q+agJFKBHcNpgcdxGKfzQNoE03mVjoAAH2rh6f9l9lqyd
PnqnT+YklI2DKmp0e1CUK5JQHytoul0rKMBn1bCpuh5Q7TUNUmB7v7nM9BbFSwplURNjrrPjk1lL
JekImKZKTvqtyMvoVcZNN2ysoradTT/mjfB4qbjKdsxy96pWYkiGZzUlz4RVIPRXSgDK1chObqAm
5fzmBdE+ulqJDkpixfsxB/fdwOzkyYn7MoQoX14/SimHrc2r8k5VMANmjZrxyvuq3hZuiQlFsy0j
DNSYo/qeDG3yboEUAJRYpWK9oILPo8AxuAbKj2GoRFDlGWgYq8QR+tbqFeOxz8BNeZu5vEiDVqYt
NLLtYYiCWBel2APMapENy1LnFRPTCg8KFEDrsMtH2W2siLm/yiKy+l0bm3ERRpFi6KE7qlDuqTM1
tTEOitK5X5MG7W8uqrLaxBUbzL1iG8J50FzaJJA5IMOwN0D4bfuJaFh2UG0lx/Z1QDn3TB+2KTXc
9jZK8rjdW3kF9kPXGmHCHdgbLWR+28usNEB82tjmhjugmQOGeYyC0lHQcmcl4FIg44tSv8e4CYQc
WT7YW6YbEODRagq1vD62r9Oigros6h2oWw+RQKqPecYGCvO5MX61UsVETF5ao7ktRWHXd7SPSLsf
U7XtA4Pbbu0lypg/Fr1rgdW2HJJw4EV21EYFxEMmzQey0SpXER5UHfmb0M2kPNRu2Zv+KCVgg82o
f6CGZjn3uduP9aYFzWsK5tOmDQ2JsetNClEwcC5ktLy1pcG7J1lAugvQ9pJXIdgG3Wbflq36oZJu
3KoRhZSCCfIQFLHr1O6v6rR23qgR29BziuJ+q8pmRAsYUn8/0O1JKj9lRXsvesjRBV1hJU9ua9fE
szWFf/al2X8JalWvxdirRwMlj11lxvZVp2RM8bpY2DbQMMJhHlUtuXfzUnnK3IY9uIOAim0PlESg
M1pdQfE1BVAxt7XHMmf1Jqqg6RO2Y2GCjLKPs2doT1V3daHnlhe5YDd1UuGoGHBMMe/BpYh+miyB
1DFILxyMnTRyCwCJGnm6XUO6Jh1cqwo7cGJgcpuRyHeUkf9kMs12VqrozxXpXDPInaj4hXpxY/hl
ClFUjxYMPB11b/+MqalJXydRcQ9wYbmtQY5QhYTa9m3lcm300LuA4JtIXNR0OjW245CzvEedU4/S
n45CtA49BLgmvBsRPbM63m96kw7g+yQJP+asjXoPD5AeWrRqjI6hhWfCURmyUd1wfLIf1kgwZAmO
BbI2JvEtXKJ0AU4xHa8svGLxqjsPl1Gv9aLriAIqfx/Ae0LBPGlpfqoenfQe5dLLwfnb1T5Zs5DL
okg7ARhn1mhi8iaPYE1xfzYs9ntj5Y31XUllZmGW9UXUaKsiRV/c2srPZJfvN3L3S98qh/I58T8A
X/YtTw1QpNzQldntb1frnyLQ32rWdEmcXDwCYSapcpRPuPp/OPuuHclxptknEiCJMtStTPmu9mbm
RhizLe+9nv4P9sG3U2LpFDELLOZmgc4ilUwmMyMjUN5F6b89N8VbPMV2Mo521uzKQVSxEZnkthNM
wSgTqiioBNP3FGgbGUNQOBDpplR+9FR3LF9wua5XcP6skdtdtZvbPke/1B7HM1U3RIVYTSTIhb5c
bpGAsY2kADkQaFMCjcglmoMRGpLRw4jxqm4/ejd5S/fDsFW2yT7fNjuRbvn1gChnj8s3q1zvZLWE
vX6jPCsf/YfqPCVQSHDVh9NwUk/ged6a7u2DcI0R44xyaYrWzkkISTPUwsBOHFS6U9fubB37zok1
0zbM+1Cq7aqLQPnvypVgi9eOoUEhaWpZoMqkBmdcCRIjMWus2PTvquyeNn9bUPla3J+/z+VDQd/3
cZfh70uT4Wik9yZqyzPAyYJdFK2DnY+LI1cZJAAVI+wAumpj8MmXRSii/49z/LsUkyv911onxcgD
QBeOjmjgfo8e51O/+9UAofCZH1Pb2ABT/yoSehOa5R52kW9FGCWDWchFTk+P2afsIGVBen4cvr1P
brZ/tVzMAQqccjWe4PApOhgfCXADy/3s5E6S0W+HrIBlg/j7l7qdtvSu+mzdl4c4taf7EGchcGs7
fpWPIpj1da2Fec2FdS6AVlYDHJWPIzHp9hx6xVvLxHtG35O26nsoOALXs7lf1vSvghxQbzxOscgi
BTki1gp698/qTXXQNzwae2U7PhUf46G2gb3D4LYt8tnVZQIyDDVjzKDhFHLhDTI64zyMWOaYFLah
uyX6sfG5Jg6Z9qXuxv65EmFEVhdrEhVB1cBoCAbFlx+2Sfy+KyUsNsu8zgNdeWdX2/yoYwR+OE0b
urEehx0yak+Eh7p62GKXLw1zsdVoqrbqkbjbiXVuZXtSXjQdJO/67rbnrgWCSzNcQMO3RPKpwoys
fjMH1mj/57aB1bzi0gIX0iSQ96u+BgsoS1e2eig32kNr28GpCVzDpvZrs8u3j2SvP4jOxcoWEuA+
oKiFljZwa9za1LEM9bmeJLtqXhU0tSt30vajSOGSeQB36cIKLgMGJzOQoi09hMSZpYMmAXFO83I0
IcM6AcRHxPi98p1QQQInnYwStYrTvrQi+1AH6HLolsTWq2U+yqGAG0VjP3OxDJSjQYOqgz5DkQFT
4zKiHoNwDRL30DmOLnWCnXVPbLqNXX9T2e0mOiZee8weNSfwRgd0A28Pw1Y/G8gKczt7aO4Ra46+
p53P8zZ3ir1qB+5r6tx2paud5n4i26OLSyukUSuBbj50NOmcDMfE8Ij/t8cBJvAN0fLHhBCYsLlt
7gMFcj5DDgIxsPukTxoR/H3mcvwuQ8MWRA3oAWHaittlqZeDKBtAWt+ST6V+HlooPuCh4oaRwNCV
77OFXBji9iqwfJyLoAwdtZjtwT9E5nct9eRa8Emu9Q9h5ysXIijhAGPLnbF0Ro0YpCRYkGu8jdA6
BPeSR87fmTIneg/b9hQdeifbh3Z81h/TJ2ufucgAttJLAWHS2/5xdUYgpCKjgYEWjgYn/orlF/5B
slzO6nwIHUX9bCO360UozpVNXRjgQlnWghhpimBAN+9nfxNm+xIodhHAa8VH0IJlxKvoEQGowflg
AqpDX2+Zleou9Rs7V3dtXzgYhx5FV+rKibo0xbOKK6NVEGWEqXF+0Ipt1xwg/HX7o6ytBi9XCA0T
VQPXO/sJFx8lLUJt6FqCj6L9gswLzY9+gxlGYHr+WiYLn//SEndj5qqBopIBS4UOAFEONIhwwuyq
XMmZ4LzdyqksQ34d+7UxVeg62KqHqpjXBNtJhdYuZGR+39696ycdZ5FzucACDjTFGJNTS5voTbJs
zamc/BicKqRa2i/o3IkGKK7HJDmTnP+1GGmDwDhMdodcuivRP3f+sZzRkT+iDBPctpK5EiY2by90
xRPRNoC/f/Fwo/uzdJN2GHooGuuhk6GakrxqhhfXAtzO1+waF3xhA0riBK4IyVDOBpGMuc9HIwR9
UnUObNOmB/M+ewIBqjNs4k/DhRq109rJKT9/Em+wz4AG2/Sc2T8GO/h5e73Xw74aOAQvfgznrbTO
Gr0tzNCZHJQlbSt0Ncj5uPMJs/8/W8/f5PZYOYXrO6ptFLYvuO9XQtnCPOfJABL7tPWxFyn5h2o2
SmcQNX8qhEPN15AEbp2cA8dJwcSNYWjyiJ3ZzbneQDLpBTJMT+1O2c3b194Bp45NPM1tzyAcOXQ7
dMoEOsGrywVzPbgOce0isV66Fwb+rcIsLaZo4cbEiZF60vu5ETwDVy4gQAcwI4FWBphgvpB3F7Gu
i4gaGRD6cXQMy0svUfYqcJqVYLowwN3qUHiT5aiFgfZXgyBn2ek+OgYeSIN/zmf5Xt8GULfyPGuv
CK7W64FtfMbLpV2dnahSqx6WG69I7f5D++y28z30uBRHv5O+V6cmwr0uyuBFG8odkl7t8hC67ZFT
Jpsme2jLz9sbeu0WwPAB54nFAfZxle5F4WCRpg6AzI/Vdmf57Zk1RTa9X/o2lVq6uW2ObdIyAKFi
zEDGcEAw1X3l4Bf+0WdxbdEKszt+/jADYVI9dqLC5kpcgQ2C5A9X3ddU2tLTzbaSyl5GlcX4Pt4z
5qxtv0EK3++CrWk56CB63uBOduxkrqidt26bKQlD3QV6WvwjhRr1qEQUFdxkF3f2+AzpaSeEMjaE
XjAD7lSu9c9sOPNdsBlnuzmKuONWnBRr/2OfLzmBYbkk2gj7neM/mnujxm1J3dkptoO3n50hdBXn
+fYnvS4QoB5/aZN7/kUjCnahxqpahR3vUXU8mB8gu/qZOFDcw+Ld0Bs9/728ExUIrguhDAaCgAb5
Jo3pIHEhvFSLrqRTkDhF9G76jhztK6jdBVud4h6THvougcKqnRsyKqGC2/r6UY9V47a2QOoL5DbY
gJZeJk89GkCgHnHiE3HjfeYNjCFtslFQB0Np/Bm8mHc9dSbbdMdfndO1gki7cpcvfwAXGSILmoS+
iR+Q2WQj7SA5pZzoZ3v6+E0302F0g+N4xCCZh3Gbws6PyYsGeLAjH87t7FS+DayO4BethpKLHeG+
Bp5i4wxWMdQ4Js9oCsesNxEy9kASvLiurwBGBq0CJg7SAR298+XON+nc+V3nJ0403ish1CiqzVA+
dGqzKYcft32bJXp8uEKcMgzAQhkbAHdpJpUOQLUGU7TorMckl8fHIW2O8wTlvaKHTJQ6DT9JM43H
BD3E27avIz9iCJ6WEF6HNjnYnJfLhLwt1FkotlOXEC7N3GsUwepY4sGvDnyzMKJj6hBjCEsLQVwZ
aW7EgPzpnWdKSMHM9piU0XtrQhQRaC4THd//sCi073BwkYBiaUuTMemisGxRD4+qh5hC1lE0ObJ6
LlmD8H8WuGORpnOZdD0shARxFyOo2L3WHX7MNnVbkI+BoTS235IX1KQD57cMTIdgiWs+AxAXkiB2
A2i8qqpGRynB+A6aeBGyWZZOa/fBw2ALq9CrDnJhiFtppcVpqoLDzdGf0xMgBrNdAax2jPaZ867+
UjfUsoUEMmv39+XiuLOXZPmsNwZsYozsRT7Ijvatw37+Q+8jp7YHO/uZC0772nailCFjKslCbsd7
TG+qWfxFiKBX0PSIvTx0R+sBw0gyiIraAT1997aLXuNGMUIK/lwksQRIQ1CcL310nJMGkndS4oy9
5daDvJNka2PKhYPh9I3UAd0QDWAfwTyO+tJjyOG2+euvCuuYNWa/AIA5/hmYg1MY8ykWho+Cn0NI
bbURsaxdx2mkR0AagfCcGhpg0sv1pVC0rUjPghrKleG+Uo5j7nX5x+11XPcqsI2XZtSlGctAQ0iq
sY3yWwnyxFfyU/42uapxpwX237+dl7a4SDbmodLqAWz15r4eAQep7i2hIhD7I8twyYygggPFYrBT
XDVC6jma6wapcq6PmyTtSjsILAzmtMq0heBvYuf6kLhpkQTuGLfjGe9vZJ3KoB+arHvs21mkCHp9
EeIHAXIO+C2aQoSfVyCRP0DPFvG7Vj9TE9VGevZl6aGzhm1RjP/lWDDkLTjsgGKDfy6/J+mbtIl1
mjil4hNbzZqT5RPTC6ui+tZHRrwpWvm+DWbzrBL5LqaS6cZzIjgda76LwgVkxIA40TC9tfwRQxpm
ZTSCLiGF/mqv7aPyO4Bkhrm57bxrO6tBdBlddPbN+RGNoahBQ9uB10Kjg6eO6d6wEih8aiBb+RaM
miDEXQdVBqD+Y407KXOv9nFcw1o7Q0tXRXHAfKhGwfv/yz2v3Ndi8zMKij8oAiy3zofWNWSSkS+O
pTG0Du0zIoNIKdNeOmWKt1E3Nj+sMcnDY11VCA1RnAy5o+TKvDfNuH4ZSdLNkFs2tR+0D4ibSGRG
K1Bj6LpqykMvmSULmKvWaF4ATmwwQpnUldNA0dgLZiN7VY1W97S2UF7kVpM+/RrKdmmny6+671e7
tJ2gIBtq8ynEJOab1Pk+ph8zmj50UAoWXdLrWw4JYcw2AlXNZ+9qmIyBaSG5GrPhFzqq4wM1+1fQ
sRWCKtPqbQK5RbQGoOYuoya/3Pa4bbt60MAcVACnlWQ/m8m2/COa5MEIxjNPNQ991tilIvDg62sT
PmVBxBQTnEBMXT1Etdb0jQw+ZbSvc/c8locgPrXopUqvcr0TA2+Yj/LehZootORVVOwNPinv8BLL
1AAHU2tfgZsbiSMnrh95bWKb8QfBfAysGmcqkldZuy4v7fLFNTXMpYFinaDt2kbmuBsmUc9jLRgg
WyXYTDBMXpHm1e3QqmmOLxjEu7LZV8NuwlCJbjiFIZqlWHPLS1NcJEiKACJGBUxRsAAPgbGjegpC
0lTgHKIVcaE8iKdqrkOYgQi5XY4PY/JhZYXjT79DvBVvh9LrRwZGNtBWtQiGcDC3x5Z8UfHRO4QC
aKvjpJGdaT1ZMVid9Mfaf+7QijNywS11TWWJrMOQDRMQCciKoc65NKdUUl/VhF3SoT230Agon4G/
DGJPqh4b/82iW0m764IfE8qvdEeSz6Y8hybk7+It7Y+y9ruWKuB7n9N5lxtulGdPt7djbesvfx/n
r0bVkEQPEIUj5RDLdj9tavORND/bSHBTXmthsp1ANwi0nl+ISS7wkJo2SqhjJ2o1tPNom04PoNOs
whqI38fKmNxQIXbS5l4KhHuXfi/JsfBBNfJLJ4dkfMvpCGoLRzYex0Bw3620dJY/jXPzToXA2cg2
ocqOkwyWoNjrE5CduMR6ibONEbt9siskNw0yNxfpWa85JMIiKkbwR7BkcR6SjIzCvAfrF1WDx0w1
H3L9FyjE3UTBNlCyGYvftz/5+hUANkG4JbIWyBotfTLuDTQATRy3bvIs+kgCkNa95+ZL2P9AVSFS
XQ1JsbDvsBZLQOSuYGYWz2GM9i2tDqk66WaKUusQtrtR8W1Az++NWhPkFWtmDDZEjz4tZpb490oF
AmOf9gmen6HsFIFm+5rz92BV5ssXRlhaeBFEkqa08iCBkQEs2C3mE7Ym2OXDl0EHueW9kImJ/Tn+
Mrs0x32wqpr0IMKwBUZVwQmNgWZyHkkB/k5BbFwLBqaKKggKTMDO8LlBN0k4wQUuL5L0jhzv6/kp
rBJPU36kqSAwrng9sg/MeQEZi9uZT3hMX4uzSIOpKH42gtrOzNoOivtAsRPiFInghK9kHwtr3Pca
YjVIpRHWkng/V+BjBJF3FGqYdrYz7TsJNqC+Fuzlih8uTHLfLAb9Wa73MKnWxJNbjAgUd7Ko4rzy
wRZGuOiN0e3Yr1mmHoBHp0oPIdDuGci6a7evBOdqBVfCwE6Q2cU7HdUkns4Kw3ka5kTYHqbP0bgf
onObE6ctXD3wtPwlitEm7X83+e/IOPmgacaUxaCBLEXe0M6Jon0bbGo/dZXOqwcVLKMY9e43SNAS
DWoX94P19znF4udyW4PrpsvVCH+/hiKXVQcQMdia1c9Bop4pCqirznyxNdwrsKZDZ0HHCvlL9RPc
MI30HpENsdC4Dvfy5NXRpiQnS/HU4qE1DhkGzSv1ydI/0izclqIbfe02u1g5alTL4NTIqT/IMn4N
8LZj4mjBHRjVdMA/m35v5GCvHz66etzq+kOeucPoCxx/JVjBvM40dlBsvJr1xYQIaUaW6fvVw2i9
qHMOxNNhDAX5xOr5+mPmq+56EYKl2ZesBkMKTt58RPXgBuUuh3DK7atSZITLWXRNCkeNxQ1L+t5g
aLuLPEP+D7EJ+nWQ/JM1gCJ5vJbSQWYjCVFgC42fqb+fU3cIwJKMTkVyLIr38e3vl2SqBE9A1IwA
7uB8VW7lstMCUJ8lkyfRnU6fZ1FGs7ZrFyb4T1OqA8r7JUzUgEsF3yrDk3LB6V43gb4tSOJQa+JL
TRN0Z1siDbg+5t2kvcvxqc6f/sNGoShpYP4Z6ZnOBfAQXHT1bGIV/fhsqvspOVm94NOv1SQN88IG
F6QmXakCzMUxGt+P+bumbyYobev/qNH3rn9McS3qYCX4L8vCsxEtQjzI+aphVbadVkzg2NPrfRB8
RiiBkB+3TayFQ7Rv/jXBIsTF0QTOkWZ6ARON7w3SDm8aQMHz82x5qojwddUPLkxxH8magjTU0F7B
pBz6J8puiL7r899qFgFlfrkc7iMl3TQ0igwb0DfBYJ+tmW8T5gAt5UhUwcdZi52XprjDqZhV7Ssl
TA3FL0U6pM1nCS3CYHv7+6z0qbEigJbZYBKSZP4NPMcDeosd3G5Cdod2IwZiFdvv+qNZGQ4GRvEw
Ls9gTdxOun8XmsFjWAlm29YSsstfwLlIOaZl00Of2CF030//GP2LSpzJPFTBz4JuIlm0YhaouQwa
OFG0UZjSJEpQZOmSvTWH46CATaSrI5Db2Gn0ahZe6h9GbbZH652ggtziKS64P1bwF4xLDY1hVDnR
e+OxlmYmTbVfGKw/1bx1PzKP/CRu+LvA8LId7YFLD36HdvHe3tGjSK105WjANDjcAPsA5c7Xe/zi
FCZ1W/kYjPoKkZS6WbvtRUROK1/RBIUCKDIZ4gCsrctdLTOzHKsIDU2jAgCKbgzIlAOjLhu2HrlI
8mJR9XLlfFwa/IqnF2sy1LxWytGH22ixncalPUf7uTvFRACRXdu7i4V9vaAv7AATHlAts/AmlyBY
baIEPNrNf0guFotRl7tnlp2e50iJHWCeUIN1iPU+iOQBWfzj/Z5RXFD07MFwwzMFJ4Y0ZySB/wHd
fGowTE2q+NgOkVdgYjXoY8G+rUR+89IcFyojCaUuCXxxTqr+TkCDHKmKnUpeRQ8Ueynq/oqsce5X
6x2ykBzWVMOt4x9xH9pavRsTV1cfExHB28r7B0I0qF4AOY2qK2on3OfSU6tqW4B7juUpBoQLiMnt
dKj3aCzsLUd6jRz01U8AOZ+l77VdeOU2PgGA19mNFwgez9fuufwp3DbLsm/knSnFjgngtjEewHZh
58Xm9i1xfdZgBABxGQ0JVrDhc985Q9d5xHpVcM5onVtJmNozn0xpf9vOdRCBHeAjUBrC9Ca41Jb7
Gs9BIZcR7CjKZwJxn8Cdq3cVPEG98ZiZgxPqgpcDYQdreSiWFrntQ/03VnwfFsn998ghH433DJzY
tvNefln2/BE9/coaD7hKhpgoAZdwI6j9pIfiOdjMHvFQoduKmrnX53T5kzhXBvFBoUwZ22zfq/Nd
bx2a9hsm+cGSe3u3V4p/l5YI/zqE0EE55MyN9brV9gYmNHZobUUbs/WDO4XE8SayMlBAZHXxWwuN
4ClUaLg1Oit5EfySVQf798MT3sHkSQmGwcAvGZwaJRkvdCyv/ZnK9sPklnblRjg6kBQVjSuvbjUo
cTAzDA5FQI2W/ubXVk0yOUpAg3XX5Lmbqo/U/IZBjqoWRMNVz76wxDbg4hbJ9FiucxOWEujTWcjs
K8zrY36+0Hbh8N5rj1or6O6tbumFRe4sUc3XJoXAIhhwIVI/qyam2+/98j803+FFKCGjcYtXPhKq
5dK0MczHKYUhGYwmhqMrjd2DCRaF1rr79LUnOXoZrbMSC7x3/dv9a5an3/EDOQ6MnK1PcePUsmvp
wbC83PLkQVDuWg2xfxbIg26UoDaarIAlSfPAXzHMD8r0ITgArBBzFYcubHAJgCJJpdmFYeI0IFLG
OGSGxms7N57lg9ikf4WevDTte1nglaKVcamwHJlyP0FSwunV2ZUGHx7yHerZgsxXZEVbOohv5RmE
n2AlIscwfu4G4HCnv34twQlxbVgG7ijAQDhvh9pH4c8WbACJlYO0hAJm2ylgkBQ9y1bd7sIQd2GA
Oqj1FXaQR7SuNOlXUN1ZxJtBatBvbvvESsjAxDreKZDG0JFmcB9H8rvUms0ASfvg6fl9H7mt+dwX
Z8BZksI1s7/3cgOSRaAYRWMOfTluB+OQBD1NIhTR4pOpPKT6R/b3GSi6nhcmuL2LDGLEw4TeWpI/
tOpD3b9WhTNDkbcTXOsrrdalJS4mjRXKOAXDUNQfyQ/NqXMbYxFvIGbZBCdytqvB0ezwxwE58H1z
AGXY56f8XTQQuwJ4Z01ehEXkTcDQ8OWVCcODdOyAgVIUm3S2tqUH+QdwkOD9gTY8xljnw/g5NhtV
cN5WXHRhl7trqg7NVRMk3ciyH1L5Oa4cSkFXEYBScnfbRVeKVsslck6j9ejwlQb2maafrfRhQDjO
KcrJbro7pXpT4rsANK63ba7ca4vVcU6USpqW0xirQ99mUD4gU1Rbp1yEUWF/hYvHCyucA/VT0swT
Qzhbyu+p/wHxIN96qsIncEH5quDkra4IE/CsgMmaldxBl7uhCYcBLT0NFfkezdaocYL0RDrB11qJ
w5hs/mOHi8MJOHVI0sJOMN+ruuuXL70od2V/gt82ODwiCOvvgwxiGerzloaF6mPewgeFTiF/ElE9
ed0AxhpAkY6qNV9mIBTVInMGyDdQiGck6vOsFwKlr1UTKCMzRI2MwMs9dpJQ0QcsmkWp30X5ZAT/
xYNZnfp/Bri7PmwVdZzBpAUO/0cZ95Sa3JvpUyhK79c+96UZzq1qiBEha8E6wmY/529mZceigfy1
SHNpgvOoEMok4ZhgJbR4k6JvFmgcJHS6psROK8EFv/pVwN9AKaDBoFjgVkMTyC00MoAKenTS2hLy
byLZU5EFbjEJEteiYGi4FlcC6oKlLsjIVz/IxRLY/794A9RtiWaZBXSHFL5G2guZRice/sMZB9oB
Q3Oo8qk4hksbgT/nVTICWVGM95impMWJZJ+3A/BaXnJpgrte0jpoEq2EiXI6g/ats1wNWOLyrpJ2
XVm5YAcURPy1WAylE1UDSIANg3BrAmgFkz0Enbdw2lQG+KsKPMEnVzJOiM8VqPJur2/VqS/Mcetr
dSs0B9YzpfVpUHaR+WYSd6p35V8LtmvICi4MccFy6GnVRzMMMZ3ZeFuhX6EJXG51LQCngJREYwg3
7hqjlZVZMlOLI+XLUL5G4V4LAAN/jmNBxiUwxA/3gYG0y7IKgV+edn32ghdMWjo90LWGgI5u9RD9
WRHPGx9g5qpVgPd2jPBdSgu7riPP+mtOYPZlGHEGheQHIjXncXKppnHUMxcntoZeb01duXvzRfwc
qxHnwgznaUobx0oYwIwqP0rSRyXSUVtNzzANgE/MRMeuWBCL2IhznwEcqznzKik8UqiSkkjdKeFw
lIfzmOfAwKp5ZedWI2iVrWAPoIPK6GpMlgNDN3MZiuKcRCZtZ4Sis3LMtmgBuLJkAyG1JaPte3ik
jQKTKwNWS5MsklxEWESKroobmFS3+T56esn3Afij3y0Mt5afqCRtw7PyqHwnjuTWYHH7fTtwsM/F
Jz/g/2GyNGil4TG/tN6SzAKzOQ7bSO+LBIro8W6QAOXb3zazdgKAH2X5Ayr1IANamgnbnswNxQko
lK3q/9NP95Mp6keslQbxGvvXiM7qFRc7WWdTV2UmjHSlA+ivq9I73/ymmVtLdxQAp/Kn2No2qeBw
rx2IS6tc6hVAUqbtmNUmP0ZtAXrz99t7t/qJwCqOb6TJFnC/3LLUfi5nDPlBzEcyOjCmx82WTL5a
OZWZGNB272RLpN+0FhoBdAfADWeApa1Lmy2ArqQ1RjwlgLsx2zMGD3r6AqR779eCq2vNNb5w7mgc
K4DScXHLSOgUkWwA4FHvvaQcvKpDeqm+3d7ENStQ+frfJvKVNyC/moSyTayKH5m5r+i3rtvcNrEe
uS5scJ5QDb0P7XfYUIx92Cj2UINKMn5I24cZLYjGdwvJk1XvtlX2Ja4OMMpHQCJilA3zNcsvNZIZ
qpQGjPqtlk82Bmzi3m5KqXLMqKVbfVBV0NqV0Z3U+qjKT5myvf0DVl0FoRq9eDB9AVy3/AFpKlHS
pfgBGnLDlHgVoohvpZgTfVNzQaa4ehRYCxwtLLSx+OFFOSMdVGs6lJfqyJ3j3AuktrJDCDeVui5i
6lt1mQtj7MdchJO5yFMfhNxID8qHCVQiw2siom9Y3TsL/FIYUAS7FD9+JUEVN81T+L5S5dsqAQko
/YFKgaODnyWB3vztL7XqKn+s8aJClVG1QM9iQVOkPYf021x/QLr8ES2Uo5xTJD8YudNE0x7r99uF
Ve5U1DmttJSpckAqJHSCp7x3WD3pbHnzOXKiffBibemmH1xGbOCfi73o6boaoC9+gLr8jmlQSWqg
4AdkmGFgeXgvKuuvwCSYfPq/35GHZ5iSnEljjJ0dN8pGfw5fwtDtXe1QbctjFYNB0zEPTvBN/qht
jMAK4s66E4E1EyOLeG7wpf4sK2NihDCuxZ8ErIHzYBPMnufQvxM4kMgSt5PojY9hw05EJ2MGs7EN
yyHRY98DPPHttqteJ2LIYrEWzHhh1AsDL9wFBNroLkVyXjj5tBm1+4Fx02A6bu6dPrHl7g5Xekc/
aV3bILJwFV30sL46/Mw+yAspQ70oyKuXTuNLOeB5jCQtUw8D5BurxzAQpF7XMKaFjatW5mTqvm7U
sNFY2qOqdnbWac4o/4p1YPVidUei/HsbTN/iDsolnbIvExGl7tUrlfsF3NkEpLM1UopfwGakLEBp
m+Zchu3RaEdXxyN1ikQqKasfFoQ10GTGpXU99lqlbOxR0QroM2CKcSvpQ/3RzQFY6eRpaJ9CvS8f
K1nSs42qM+14XzeD4KQEWrIzy6Inmy7V5AOU3wdR7enqcsFmoHoGJmakqQADcRcZTanWAAqVo8Ql
HxX5l1xVu2aEwmCsS4JLe/XT43GDqAEQK4M5Ld1LlQg438yEDU2d/eF11GdbDncKpA+y4l4qXo3u
2OmHrH8NDcHreu2TX1rmnht9rtZRWKcFHr13ZnWn5HtVkRydnM3wVZkF9/V1So491TGqidccdKlQ
X12uE2wfQTbJReGUwO9ohfo09S9WX3pBANnvGKTCZLiT5eREJXpoFF8QRdbWqoOplUncY4Tt6ytc
3OBR1+pdBZEHB7CNt0ln0Z9A0oU6YY1QHKnHNtBcQeBiK1rkY2zFFMVkFWpRKJVw+Zg0TiT0A6x4
TPSXUZUP0qS4o9Kii24EJ0MZ7CmxDnJJHN3/nYGVTmD/6raDfQN7DbDU/2MVX+448UPF7FsDlKnN
iRGCNHsKiZ6KgqBp2FHLoyBE8zcpcbPYGXV05USf/KorzH4ABAzQZEERQuWLHbUV+U0n69BcivdK
BvEjPULP8TOMwDon7dIJOiJ3UOm8vey1L814stFKJZQxhSxXPUd1UIUskAEzGp8SqITZI1RX7lBK
egZ92tmM/R99YrWCsvtayACpJuxBzhhEoZx7K6TOwXXcQsaqQtGly23TmO6jcbBlJRA0XK7uXtxC
iE2gsMCLzILU6nKFfgntNbMAa0av/7KabgsErNsWjW219d4E/uT2fl6/ZZg59P/AWgujgJoszXUp
KIESNsSKK/Z5BO8lVaEyKCeeQqvt0Dz0luz0nb8JFFEpc2VPF5a5TykVRlwNEiw3/sMAgZU2r/GW
CDbAa4vOKstXuLMKU6iVaXjqMgLd5SKlacb4R4b40M7koEWxjRvmFEqBS8raSzINg6vhpqBPIBs8
zoOxbWSRSuDqYtnIGpvnxaHlokU+gwQvzLHYWfre6neNhNH19qmJRawvK+cDCANQPDAsnKLyj+yO
Zn6DM4l0SukONYX2NSRwjUr5JeXtTsrGPZ46W4ELrXoskMN4mALgIH9lAhfRVytNM4cgUeEk0V4v
dpF+UIJtne40cJ7TXTi7mfmuS6fc2qjxq4S3azvsQIPbiSqKq2uH4jKm6NHThkbo8it3xBpDqMwU
Thy6WbLVyIup39Had5LwaKX65vayV7/oH2t8EaofpyqKK8T/vOidVn6vGhDsjBgLF4W8te1VoWyH
jcUsPYqWy2X5mEcdum4uHCRxTilFTmx1T7lSHkOSPI1W/Xh7XWspCx444KBEeRREN3xcb+RRjiCb
BgEma8KoQmmXzSbpZFsr7/LMiUvPj578/C2iEYjjXm4bX7nUFra5h0fSD4pcZyps54Ez+/FJCVuB
u7KzzscCFBSgecveUECcL7ezb8oypD4toA5OPRp3ji5PyAKj/e2VXHPhIrCCRZGxrkNwAPShSzt6
p0G0CnJKTlNbxTYKQg3ywRkmp2lgub0+pltwBtxB9QjGgSVtJiDFw2BCYhjorxIuG+i2ZZMgEq74
Ej4spEPxDz4uf1QxzKBlE4QSMbnadIaDZNs/0TCZc9dSoeZlmzVJjrrkxyJqYLZabtfR4EGKhgEl
iJfyLRgjggBTgeKHUweeWp8Ho3JVEDqa0PZL6Y+scdte9AFWgv7CJPehoy63hp5JGpoU+tblq1XL
jjxmHgTAHzD0iWHONrSR2UDDV5W3qWU5g68KMGzXZALMC9h/kPcAYRxfyMomJGlxh8NUk8juU9QK
oSlV6b970h41KCb7CS487YcVGahs1VutqwHIyXdR9lBTY5foLTTZwA5pREefGtsQGktjKaynr506
FBUg/qOaBp7i3OXUN10cTBZOXQ7ixSE+dMlH7NtoLPpN8Bpr5V6LPpQGkyfG8KKCVAOkO3Yti8Br
awcTx5FxrqAicCUOggMAsN+MxCciUutEmjLuaj2DamJTC55G65Yw3g8hEODkvx4zFxeWAjR62rGn
aaypO6qEu6ZPPSMVUeqt3RAmCATY3Ak4W/kIMMpEivU6Kx0aom7Z7KLkd1QUG00o2Lvi6YzsHaVZ
kDOA/YxLb/Ip0uM2rkqnqKCY4YWQ4t7oct0icZMAz6ST+a50irLLQrM8NWYDvkujVo5aXqJEp1iB
4AZZO+uABYJJEMyiUNDmDl7RlooxJ5hmRhfUSB+o/6mO+6jx5vQhzJ6FMiEr2wwarz/muDsjbiMV
KGmYC/07Ou6A85jrN000w7GaKIMGAJkFqlRsHm0ZzwupBIjOR8epqaE6d/KL3530qbaeqX3o6hZl
XXT9b18h1xVVBI9Lk2zlF34axV3RmwlMTo7i1u+BLf0fZ1e2HKcObb+IKkCMrww9udtzbCcvlBPH
AjHPiK+/C9e9J7Sa21Ry6rylyqu3kLa29rDW48+4BMs4GhtuwE3i3B/C3+Atc00vXXFcC4t6Bj1d
JDNoHhZVbbOucFn2vZQxJpM4Fb/ryRob68KFdIYzxXQznCAN5LxugSOpyUYqJUhbD6401PsW+Vsi
hStLuhQizldUuJR7ggGpqMeKJs3bWA3OWDz10aMseXmAlrC10X70+OLnC9cesiEIacDuBKE/8b4d
GTgYM4Ig0UDnEBQiq2GotnWJCqkPH2QcqkYtiU9B4bjhaVO9yEWl3ku6zcmhMVOMdfSFAkHTmEzK
MNzkdKONnD+oPEc/OxkJSe7hzpF97jPN3EVBPLzHypCj0Z1T4ocjxb1CoXZ2U5c21DEhsamhGdjo
IOM96FJ1SGSUqqLJD5BMDSQ3bWXlw27keqfWfcw9ObWlyOtClpluPQTWrS6VTHcUxSruCdXk51JV
kjddTi3ZlRQLtOh2LVOwW0ZKAD2bvGH7Nu0JHl4QXvcUM6zwG6z2tjMDpK4TWaLvULwsPKSHqydS
EswfoLbbQziykTFmTOA8NTkycjCQ0tDY6GGpHmifD6nTFFPrQFpD0nFbpxL0NODIRkdTEs1De6S8
s0sVXf5N0qojyIwGFKrYkJXw9WAgPvQYZG/dkjLrI1cMFEpa0/6MaaHsU2JHW6S5uGcnQWgcwKKM
fuaGd1i3HIvs0Brygl5pti2YuhojQI5cS3+XBW9PxmjnkHOMWdBuoqANWzSAMP0zBTv4uxI13HJj
Wle/0AKbPeVRPgaOXnKwq1qS/ZnoWN5HMzfpbaUMIODA6HtOIFkPWv9mLP2uAiUIbk9c0j3ImLos
UAcXlLD7tGnZYez7bN/yUt3LzWC9l0OBPnYVDOj5pqqxw6RqINkBosAkPWV6bvmq1EUQFUva7Ibk
XXCCGJ9U7XimQG8tVmXplLbYuw7P1fxNrXiQodSHxmy34mMJKVhTt/OHYmDhjVFxAmGJYixHJxvK
Ei0bUGXU/SEO6YaFfX0r6aPypFVDBJ7VshtTRyW5qtwXepcVftsrLUXJsiLHoVdrn+AV97OzebnF
uG+mo8iuGmuT5YsvHBD62USdvPkFr1BVNdg9aYH7X57GiLdheVL773F0S1AYYzuSf1ajx8nRsNZ4
ypag8SxHkhLUeeh5EfNXedfYZR0j1Goi/Vh33a1OP2I1dfS42KqA4323ydX+pgQ7So0OokZbG5db
cIEYRsBIEXptNWTnBReYQW0uDRGMu62kOKq71Y9tr+FUym4YrbEfLHh3yNaCgtnUVfmSaFOREr1W
Ggk50tYxjNsiNdyo3vHgOSDR3ycGkWC3oHKF2Wkdzvb8Iil4D7dZ0gIakhrysaWWHxR5aBMHTWx6
6sCLtN5IlRiiyq3R9871q3rhukR2X5mI65EkvEhLIv3cVWyExHcS8bcoQdeXVJ0aSYZY+hr30RqU
cGMmEhqlJQNQ5VDurFL3JHzLBvwplKy0zS3sFG3qXkTZAiw64A49X1IycLuyOLgsWZf5AcZkPFXK
n6Sh95mZ+hbmZYdhbXB64SlyhimEPCZlqHAyYCaQDc8qglfI0/VPNf1q4Uqeh4ti12FQ2JH2JTVf
QEZay1ChHionsFZ4AxbXbhaUCi1KWcjabuxbiMu3Nu5v6SWCGF+UGa5kJhuTatuOStu/NgwcIGiv
xbnWLnsmGsLrCELmuDFBvlXLLWKaYJ9Eyt9Hhhj3sTH1g/QG5mGFXdGgrGIVYYHIUGn8St+BehTB
2zMGYK+bs/R0Rp0bb0GcZsSIoqPixlCQgkaFm+G8vpVDbKKwwMdMd5sukQoHI5n4FSGL+egYPUQs
HY545wdUF7vSSSiFGA9VzJuw7uxdSI3QtxEY3ahVT3xFSzokYGsjDry46fP7ITEsKAxWHYbcrpux
uKFnG4GcH6JIR4qbTBuhMpFO6xmyPHG4RgOw4Gfne9qcfsQsis6RjFR6GyAaSN7UYae0H5X2oEe/
DN2/bs6i94FKKZI4SGphVv8cqWVtYyo5HlsYQsH12aBhc2eALTJ4uY6zeH5mOIJFrLZbVEhgEZnO
Sxv/sgoZJHaYLkvs73qgHYp4jSJ56YWHfY0E1UQjDocnYNpdlOlyWxUutOWdJhzRbwSSx/FHSDJH
CX/0qasmXqop3nVTFxzSGaxwoOI6S1VIwhduq/d+kaL1nm+TdgVk+u2i15OJhqZJUMFDukAAaRKI
LXQyUgQdqqOUhHcxXZtrW4MQXLeSVwgDKCDSNMZZDMIHtYn+PnOD3O00JwRi1Knueb79qlJGW1ON
CQtLLh6zWnqnQbJJg+IfMhhzGCGl0EZJZTQWYKYu6+Qub1IERycwsCa2T7rX1Fhx3UvnV564XsHg
NPEnCl8nLVGzSnXkQhseenne3LHR9JtBO6hNgGFKvrm+4xbhLPxN8LGbKIsJcGw0SqNV8OgOUONT
xsTXS8NTCxCckvBUrPEmLB1ldNj8hybsi7IbBolxoFXS3dhD+E79qONTo29C9AVka9fGUvIJ3aUG
WlnBZYsa8fkO0eJIHcN+BJrxWzN929wO/WfCnu0+8Mr2Y8A4yN8vJgQ5DFQUwAuBwogASAZUa2lc
gjpw8PU8ANdLog1OGzOXh9ADaY3253XE6fOIZxmNNRMRG0ZyiMgcmoZDPkmSofKfU0cZjDtK9a2K
J+0/WIY33cSHjUTehVKPxbkZ4axlYK7zu/GmRkewPfhhhRfdWvPg0o6clQfEoIwEyJ+PCYJas3rL
ZdnJo2/cwJRTsONrVcLLJxjmJ+Z9yMJ+jEKJ5YgCMOm0C075Oyqxw6OGMvCx9/R7kPeiX+L695r+
4Nn3+gIEeTHeQl8j0+c7JEc91tAUjukw852RzwE1oTK4q42VHoWLNZxgECl9KRsoF/IUbd32tArR
yk2lY0v3snqb9Ddq/tAaK7HtV378wqAZkuAeZZCmtWEzNY0rxXas7BvWgEOSZARVpKL1lA58/3m5
VZHyGer6o9Df/mFBYSEY9TBriar6+YK2lTWOjT0taNU7tqR5tPQbNNPSz+s4Fwfta0X/4EyebRZW
WZKUgL9JxopaN0y/0dhGqlfu5S8O48u1/IMhPMdThcMnwge78oPxoOzDzlEf6t+YH2x2xlNjetK3
gDqjG0E4c20e9sJVnptHhDdKPBgF8qFYxqF7xVPPKYcdG1DyJZ8cPCsqv5XXNIwXTwJK2Kgs2waC
YsFXmhZXeyXAgqbgbNG4ayifIfeoupYMWDwKIAqwQACLmptYMk951KoMJVY3HncgXCqiZwlScsWd
vjaJvWjQNPY3JTmQTREMSlpa55SpOAmJBNG4T8vuftkJCuNVuXK615CEM1clQcSDCki9+mBbKCK9
ktp0Qe7sX9/ziy3O2swkIcLHbCE6oAIFJpXWaexyhxiV22XsG2rHj1XcHiO5cIfwWS1esii8x+PN
kaLR763vGvJVHA01oxG5Zsn2Whfur/+4tUWYQtDZgWwTBCpaid+mlF5t+4V2kkMMSz1eR7kIWKZz
AZW0iYMPtUhxxpqWdq8qHTj4rOFH0n52HTQe93J54IXbf1yHWqRhmGMJnzVMMSiDaS0MFfnZGwbD
7sA1XEN5kDYe+uU95IHRGZX/XNM7vIjVv0xErRCMf2jQFek7NM6U3oqnAzLc5cpd3ayNICx+qakV
838BhC8VE6ngcQkASKVBNvXIGy8pyaZb6+VddNEznOnfZzvCVPMuNVrg6NGPKB0dHSN08c/rH2nR
m8wwJltnGJImIRc/YfA2dVj8NhTUjZXQZe2jtUbFtLhu4J3XvnqYwGp2jtXTDpNtHFhV4YSAQre0
jFbxlRzO4g6foQgXW1jVPegL4PlDHFmD+Q2q/bnfyqjVbjTr+fryLV4zMzDhhpNp0uMlD7BIPgUg
ta7Bq72xleeQopS6K6Pv1+FWVlDsy8owo6Hq/Cs4eGvz7YC5SvJMZe86yvK9jRB8YiVFH6oYsWoF
J2NIpns7vTE33ZvsU0dmTo6ayX3m1Pf61nhqvXfuWCvR5OKO/wMsdtIoRR63WQ7gWrK2owKlTqM5
BY254moXPcQMRrjZ9AhcFgEDTNiWoKDPHPV1ZQUv+ocnHzRDEFxfSUgaay0QRvVTQ39ZWe16+0XT
HtXyNQQfo6QcrHztdls8yzNQ4XYbwk42tBigeoHbDLPFiMa9OAodNIp4xPxoI7xLs8fWwIii/X2I
IPvcvuZy9txBSqmEKC7T+m/XF2Jxw85+kuAqpVamOkYkwN/MesyFPRUF2OYfq7X08NIHhbQL2DXR
8AI+NOEYpkWTdjmmQNxG9SLeuek4ruzMxZfVDOLi6OkRtXJMurn0NvYHB6Q+wSb6Nm7bTfyBlCFe
xNdXbhVQ2KRGTlFsnog12bH9zPbBoUOnv4N8/vgpOyr6JTbXAZc+1dxAYcvaNDaqNLKwht3rIHuD
+aCYb/pfF5NwMOYowh4NGLYDKWEVT34PEDKksdMMPxr787oxS44EDDJTjyJY3VG9Pb9qjD6vGbio
EIxjhBQPDl3bjGyNrGD6I+LzZgYieitLLeQQFX/EAShopvTJhpIze7Aqp2Y3dc68oqtXNsXS3TZH
FPaErFIbEi5ANMqNRt1WxRlXHZ4d+484WyN+WVlDU9gQlt126M4FmJQ/x603dN/I9+tf6asB/2IF
0bWO/KCNIQuxhaRpJK3iLXod9Kp+NqGDtBu4ujHL8c3OldiJe6vfDnXFvYh26sEykrc+LzEyznw7
+gVZwqOe9hsyjM1KDLHkScFDgSZaAxqjoDk53z622mqhPJGnW52EcdIIkngB+vffmeE05orbXlrm
OZawzBXNZSlFk55blL0DVjN3rH5pa0yKS4d7DiIcO4RE1OITRXvGQd5FFS9PuttUip3xn4iiwGCg
gi4GMpQXlVWEfVZY0wFXn+LpQ+yE2fv1XbP4cWYAk62zkFVmaDI2UwBQBYyloCyHfrATdC+55ivZ
Wv/h0s0CbUvTskzU3dFccA7WWhqXo0GbaH1+FP2vst9cN2bp68//vmBMGbaaSQOCFynmaympvdB8
boa1rpClJZujTP8+W7IMrfdBCukYN2f7Tt8Gsq8pHZqT8cJ9+gd7oGo16WMTNAULjjfp09yyJq51
tHy7Zb0hGK9RzRW/sfhR/oB8Fbvm5uhBp9YyQAKIjVjmFlX1FUe7dF5M8NISFVsZPCqCGVkFLuCB
4Zoi5W6sXTtD/88j+xdOtRmKJSSpMpSUlF6FHSrdpMrnAHHL61/jslEf1y36laDuhDc/WMEFO9pW
h3/hQDBA3pBpe+QWjBbDXdtY9qxgX1SvOKFxs0UtGpx+no5X5vVfsLyQ//0AQzCRSRKr0Kc0pVND
t7KcwPiW12/DWkP84jH6Y6c4oknlSMkVaFC7ioK+d9wNyZO9FrosHiKUDDChhx45zMqdH6KAkxqa
rEjQZOqLXj3p0V7O9nnts7Xc5dItjwrtf0CiT1BzTlmIdBiyiGp/6vtvXNppzVuV7rQ1Mgp1ul7E
K3gOJrgGLbfbCu2ECPtaZ9yYT7YTOZw5KFDcH53X19F1/KPvG86OrA3iL57imZnCQ73PWZZwE8gM
/YsjxseKaOUaX2QjnRsnbH+W9symAyDIXZt69aPkSreSW27pyfRLr9wXru8MPn3qveybdqTe2nt2
8SU9+wHi9s+syghHCXvG+qE80dv8RfFAZs6efkPK6F55OLQepg1Oa/OzKxtIPA25OqALyAKqmoZO
HYOU42i1x7LxtPhHYtxfP+FLYNak7orBNHSOi9N/I7W1pJ2c8RDnm0hV3dbU9+1Y7WrFhqDl4DRV
sUI3tejWLHRQoMlvUlAR55NJE0RRkCA0zSM3ILID0g+CGZRGugvKvW45UfAbsbLDyttYPZqx16zO
BS498Oe/YNrcsytIsqpOiTr8AprfqgO670A1sCmSU0hPFfYXewzw4L2+0Jc9HHDmGDwAMaaNJgEU
gM8xQY/XNFFr41EDfvpeAxXIfVTcS9VNaNQuhH3RxBs7EFlbgZ3+rOghMPqO2wPSKajgCx4isaws
zQzA2qCT+CjisUYpxe5v2gGdyVk9sdyCGHRbQofENRkjeJCoPR6p1ijjl4G+p2v7f2Hwm4qBmPZC
nw6aTc+XomVjHlcqxYxR9ViT1wTNdBG63K9bvnR3zUEm1zn7xmo28iYNwtTVJN8KD4Z1h3CJrRX1
l9zgHEX4qgkfzU6SYQreGY5ZoitwjSx0zQ5hrwayksqZAgQ9fuhTZA2BodlOuMYgs3RB2tCBR0Ps
dDDFYCO25LwsKpa6Eq1emGnfV4p0S4zhxjLaba02u+ufZ3Hh/sCJvjVOI6aPQZSi7afdDsrwMMLx
XIdYCivsST9P+WoSFUfjDSXQO5oCoi5+EQgTxaHf0+/XMS4nYabJezzOMEcB4lDIz55vs9RIKnQv
QT26d8eNfdRceqC/q134Sh+Kn0j5kEdQIKgfEDSdqqXojMj28ev137CwQ85+gnAVt0ZN9VIqUleu
eQBFziIuHsJcIj9VvMlbpx/0fk29YHFplak+Mw3+XgyQlUiaZ/YI2SIpIGioui2tzwIsQ9ftWtwi
f0DEh8KAArDW21D3serWrTTMbqw9FJSl6w/NMejMhv4S9r7giXLaBzQLYEcYOWXqpJ/SXXQz3BSb
7AZP0+ho+j0u+tE3bsPD2vZcbFZAUzb67dHIgo4xIb5RkOayyhonOw/dznYQXhzjU9k/xfvYY9uW
rizn4gH/43XFNKseQw2dNjgOHKLROf3VQhY7tj+y4n5VtmNxe/yBEtOtisatPopg2UATL2LjMRpC
Tx36lcrzUpbVAtXJxEkIoWL0Rp4fPpkkAek0HD4NEyFMwg2mHwNQbLUmaPzcYowdq504be5J1Www
uLOyogu75wxeuGLkTmWxEVdwMNpGQn1qQMYJwzmlS+Q7WVoJh5cCiDM04aqpIaYRxxHQCHlskHMY
0eQM1nMzfGkJbndk4Y5B8w/32xmocPvo3NY0TIKhy7C4K2iPSH/tjbn0hjmDEF5mlFh5KiWwS5Ie
An1TWz4JqafJJz14i6cZMMmpPkgqYWYHA6Sv6F+fGHKR2nFNkIVGN73xS6bfeflsdYF/3QMtr7mh
qzic0x4TyVihA5OW0YDf1hYvKVQYu3d93PSFtU2rZ230sPnAFb3mXJdK7xauFZRDpgq7RYQvTSI9
T0ILi84P8m/tewme6F3p6W78DMqxG2Vf+pgfW7V1wT/gLS8j5YDmRNzMwncImdRkkoprZNhwX30P
fqj+CDUnDGrR39mtsUnvbOzsPXtY88IL3gLAoNslJuZUdNEJy1wLSgVaMW4wOIy8GOAeaDbXP+Si
bXjfgAkbeU1TZMdLJJkMGHPESVXJ1hx+YaST09odsu3AttehFm7jL1HI/4MSTkwJKkjLyAEVKl4i
gQB5Z2dbbq4YtHA3nqEIHwuigdO4FlCseDuod7W1Nnq/+FFmKzaZOQufe6bnahEBgKmuQb9F3SZc
a5leugAnAjLURCbmwgvZgzCspCrqQLVvRrKPtn3HUvw0/onRh0g5EkhixBtwG0ESaa32s3Suz5CF
kEkiSUF0MpH8lw8tauMp+ll+IkM4olhReBUqdWs5rkVI9E+rIOSaWmTFh5hisyAhHaolSNUk9XMO
qTCQ6sUgIOOtw8BSJXE8Irzrm3HhK05N2/+BinbKFuPxxDmbjfe5cS8rn8bw6zrEwiV4BiFEMVVA
R1IOgKCWK3OnMh1jTzEHzq2V2/areVJ4ys6RxIpd3TU6SFiARIr+WW/LAwsmSjEGrlmOhSReQz6r
5M1QnuQco8THdAjBFYXmG8uRY2gb6eE+6gyMM1ceNb6pgQxmxV8RBL7QSel0enY/9Podg0bf9QVa
cAhnP1sMUqIuVPQaP7tDUkPNN73yYqNpMvOvwyx+B2jLo7HQBo+JmOCkWhgUmB5D7t4YtZfIttMf
FNuwclKNhIhmdXj2JjPA0yVjxPjvY3UdSnA4w8o0yHEhWd4nZQpJvAhtW8lTLt9kyYp1lxsZf9/E
5QQIHZIv07/P3FHaFVEVMPz9GtVaTFNiwife2PLb9TVcaDEEDLp3kS5BsQ5Y5zBT14ee69B6SaJH
sFT08UYm24F6BqVgT77TR6/sHNM+Nm75rGtO47qqoxebcc01LplrYIB4UjTH41JsR23CQmFchbll
/juPjWPDpS1v1bV26ctrEdNS+A9zlAaqY2KqsUkypUyaEpk47ujP8rbz5Jf0EBzNk165jWOe0o/M
TW+Sw5qC4ELQB2TMpWJYC92wKB+fL/Qoy61UyHDAqC7YqhuCYuAeI90Ts2rSgOy7mXhWo5zUD/mQ
QN9nTJWKeEoU5fcY5kd4TZM6gmaSXRseATuO39dVhw55o00zB4wNFAPKZRw+B2ZbP/djjs9G5Nja
qQH7+6t46knFdQ9C6OnciVszyMFpFE4+1jQ2toZhjmqF333pM80RhLuYl6jjg3kVSdr8oQvAA/ck
sxs7BqXB2gjqpROBLfYkVYpXKbgShP3fBl0FdaAeWf3xFk3XcrkLQj/rHR2Elav9vFMYe+7Pz8Au
yKBxdVTZxIpclV6qnnq+TUvfAr8f3RnaZiBeXt+lEYZFdxbG36+f9MkQERulQdzFGJBBmC3sv7JN
E0NjFRIYGkVCrTBbP7ETxTUly3JKNT3yKsGTKoH2D+LitR7UywlSBNoYYMHbFVXKS3J7JUgwHFDB
WbO9+iN4J05xlFBYsF1tD472tw51hR1GwTPnkN5pt6BSWQkfL++kM/yvYGXmTiUF7GyyDfw8+aTG
TRBtu+BVT7fXF3nRi/2x8iv+m6GAOaBj+iQ6YtWPMUg2KqjgKt+uYyyeDQgboWNP0yYK+HNH0tbQ
IihIh7Q6Ehlqq59Cm2yNYERIlTuWFKwEVJdxN/YsxotBygxu0QuaMjBWSFRpYRJIxV27Uh01fL9u
0IJK8vmxEOKFQEqnYS4ci/K2fpAHR/pmu9zvtx/JSfdOYAYLPXP7quwcui8cBQMtYOFxMhf8WH6K
ztyVg7L0DWcewVbP1xfzmuj4mjyCXB4rVDTtHQ1XNuPSWZxDCM/dIrSDQJno2dvEa4c9BCJxz/YN
KosbyXLrVXrYxW8Ilg2CrCncnJg1GrI41jJ0kbq02NTNvTy+qWxn1XccHOnNb4vsE+1HIYElN4vd
XH6v9ZW01RI+zj3iGHS44y0gXBhBaVDWEtibQtEWsh1Op64cvEUEc2oABu8wJpEEBHksilg1phZZ
AiGX9ATaxJVtsZB6wyFAGQvUEhAOIOJNUZWSXAYxBmbAix4YNyl/VOydFJ9o4+eGR+3YKWs0uuH/
lfLh0hU1AxZvjdjsaNN1AMawmi1tFfKTNbcK/1YXB+Xve/jPjLSFo8g4LsliMrIAWXTN34tRPUhh
5F0/8WsWiUeszBKDT8NcISGOMd4l2Q0eIYHxU252aHReQVs60PP1E05bi7a9OpYnm9B7Zf6omwPr
v183aMknQyVGnkTnMMUrJraLQq+qsoFGhhVoaFmpot9RB37APh+5Hw509KEMvMbRt7SIU4YOBVZ0
vYM+79xPDVJIIntqxEvjp6YBqbkryd9yxeE2KJWer9u3sIQKSGomWn60GCoiM7/WdkouGcBqbOR8
Vc14Lhpj3CRmxFeO2YJrnFgmUGHEm25iPDm3isoB3rwQb3SjLHIUHt3S/B7DTLeSUhwKchvKZGPp
CI+v27dQFsEc3B/Yi/z90E7E2vAf0WDvIEKC6VrTo9EL4epOkoxDXTxXNLzpwtpDwAuiIg1XVK05
bMzQYvlNY+FOg5CApqzkGi4zRtYXTzJKlCYooTG3er4eqdJLERgyazdtjFNEP+ykPahyu5URnbL4
0wS/iITiqKm2+1xeS+FceNUJnMjq9GDCa0mUmbEURkhfArzgkHhn+mOM2ePrK3+xswSIaZfPIiaV
DUzOx7rGbHa8MQNlhyeSl4eFfx3mMhkl4Aj7imRUGpMWOAyCqeG3PgydwXioVS8uD0bI3ER+k+ga
o95F0PkFimqhimhtYvU+Ny6bVPXqusG10EaukQabjLVbM1cdyQpXLok1KMGltrrBOdUAFVoGuICQ
JuK9U3X2HYhg/7aD5ssqE3wzBki7wHZ5blWcDHZHdSwlqogpe2myTQYGl8D8VqU/dWvtaC4b9gdt
+vfZBqloXGsJg2GBcjLQrF6wvY3aZbwWo1y4cMEqIay2wdJrJhxWcYqeg7B3ouLTluvDEL52kuJe
345rRgm7Pg9ztLDlMEpq/CixT7H5swn6u3pt2194U8EoYderWdTEatTWqB9FtlfSIHaCtHlozP6N
qv1ty3v0inNtvEkMpq19uUVwUIQgp25Dm0BMLXXqxKOdAlwH35dUgJH7l1TvbaSz8vopKT4p2/zD
qv4BFDssMKnRo0wAQAje9eV723h2/Jqu8sdf5symVZ3hCMeagtwskGsoPDQejgD1IfXsgcF5cDRo
Fr5LJ+7Vd6OfevRJOq71yi36yxm2cM47u2PczCdsNd7itb4Btx6IEpO1C3ENR7h3QNLfpRkEp13I
ovvGQfU1y9cfC59vsscS85CDE27lG30lVLucsBCWdrqRZqed9ni+WMUE+wJl0NADL4SvnfoX7Xe6
zXYcMTAaIz5Z7egrTm3RXnhpeGrwW4Al9BzYNkgEji4AW+rJVkD1XHrcrNbMm77OWRJmMm+GInw9
CSw8RJl2Dqu2en2nU+6mptuPtSdXHkJun/JtCW4bXEh29/wPp2OGLXzRLDW7CI88SIY32g1PAIIH
Ljjst1Vk7K5DLfrSGZTwFdMkkxlq57WbSf1WSsetihbdEhEqOu3Ry6V/uw639u2mf59tmqEIijbJ
AKfY3wvlIUddrV9zZosee2aScA0hZ8urkE+rV0W4Gh7SZkfNwyop5aIp4MFGKRyJYhSmz02pG9KE
VizjFspuUEutil/hmtTvcihk4d2A0jMSSGKJv2y6IrVURHV686pY7aHvi8rrx++jVJ90WwW/TPGW
Kc9xlj9d/04XL5Zp98+AhVsvqjP8zSlwiMimRmk9H+FIMO+MliRMPhc+M/S/FnA5RxTuv1S3Im5Y
U6giFzpmz8wNs74PQfeggN441eQVSqxpX18c7z8GihdQmMkhZjtwrbNGcouWvnd8/GtlvfNFFCsY
WVUldspgkoavhpdBAA0vVCGvf6nF3T4zRPBTPGl0ra0B0raFF3WyjheP5Y+mgvArXwuGvsbmLpcN
u92CfhJyVML5LetS4SrHspVsl49bVDxY8D2ojxp9bojmBPxVRYs2uy/CfR1+v27p8gML5BL/By4c
7L5v8gyiVVjPxI9BLKOeqPEKRV4OLYLkKSyPiu5Y3cptsxga2Sq0z8CRishSsHgsC7POI4BmUvo6
hMrWYpEH1VC/QI2tBk9pYTJMs68lwZeNneEKxg51aA3GFHeO0XHkUQwmWAwGW9wf8hcT/SgKf8nC
1s2tFx0TN/+y0jNwwbchh0zMcXoNNXHnSNopz25N/RdnzIvMQ2tuy8Cj1S4wH67jLu7lGazgdSSK
lv+wA6yk+jWzHsrWcPSg3Cjmy3WgRd89AxKcjazLfdWEAArNcM/xmIQQz0aL11TuV+wRKxms0dlQ
6BPMYAdO2Q+v4D5wpKB0FPBgXzdpbcN8/fvsag1jjRZxCTCmfiqFPxA09e4DittcQgKk38jtBrwY
Hc7ICvCylagtQgoLNUYxZZ2nKW1Mili+Aa8U7SAchKK0xqStRVKHVPlOTUCP1FV7TWaQEck20mg+
JZgOS6A6R34Xabtf+UVTBHjhpaZuqv/9RYJPLKpUGnmFGWmIJYZok+3ukA8Di/lB5wWocbcS0kFG
49t0JZj64n66BiwEbnVSaHpmYSnG8ntFybYxVGcA1ZzBNTdPTb+QQD3HHpqUHzprcGUm7/Uw3RP5
iSThwdaD59L4CU6gDClIuVWxTcIDtAwYhlHDbZMrv+ukgjgg8te5graQOmOofiIqLc3H60u4GBbO
VlAIC0HYHOtchyFJd981e8p+gbLe0WSPDnzlay072D8fS3CwVVB0djC9PUsIDqpPNZS25OJBae40
vCkk01HN5+u2LR/+P4DTfp4dFFrJKK/22B2FBirj2Aa3PcS+hsG/DvP/HMg/OKITzbScdN10LtI7
C1NhFiZ6Ugc0/321jyFY1LZeN2I2st+uAE+77HwXQmwPrSJoFoE4LFSnzw1E30HSqDIC4CI61iif
gvfVwI7H86VlP2OktQYGaqrjkHpV2zlBv+JcL1tEUTTGfLuCjgP0iJhi2RPZZ1KjDQoBeNlA2QD5
rU0s32iR6gWl5aU6mmPzezCnT1XssX7UJeIl4Z3M/55H/fx3CNeJCn78NizxO8JmLDZIrvQQMwhl
T8uquyBnkZOp5hpJ6OXmAiaKZ8jVodMIgqnna9+PakxjnSAcs28TbUfL51UJyelnX3xeayojQKh0
Go07h+jGWrEG/jWYhepqR7eyDhYiS0PBNVQ9OzjWIV8bVl8yS8EMCWRKJ5JQkQhXAiu+3Gswa+C3
YFF3QK5Kh9/X9+1lSA5/PcMQzuVg2FSlVMODKnQt8EsytpYqWbNCWLmIl9Dxmz5OiqEG5Oj5bZm8
XTfi8jI8N0LYcy0yA7YkAcLM7iQT3ZSBD13Tpv7rHPI5jBDA9PgeynTM3KE8keEj71+D9MEiK709
y18EYyDIsmi43AWUlBs9OLzwRVq1dxq6iZuVT768Wv8BiF2TIOezuBwDoOBPVbVNzZcweFK7YCVE
ubxisFpoWAPdhgUZS3GQlJoRKJWm1Qo6SkDNZ2lwvGMR6B8Ga7NXqkvxx6gVzTO08yArXydxsPKK
uJwXBqxiK9Ayw6CliSaK80M7MrTegmi9catNfltugz39oaNtT3fTvZ+86C5kn25vxg/yZHr9GxpU
HeZWx0FaWYjL8davn6Ghr20iML5ggiYlGcH/HjV4QnnqYfCiH8b3dlPsAic9xrmT+fYzOOKvH4nF
XWT/wVTPTbekTgtLTJhO15HRPWOO9/rfXzzVs78vuNyqkZjCAvz9kByrYmfY3+y1+cM1iMnEWciQ
RnYvaRYgDAs0vntqxY5Wr5TXFs/CNH4LYogp4SMcts6KRtlgwEjLyqXZO56XA3jRamtzfbmWcCap
XLRVQsEWh+LcFjluB+xyaKW3nZFsLUiOPSWBFfaYosE70wlCjo15HXLa3OKNhVwtOLTQVAk2X2H5
8KSPSVNJYLsAcZ7SoqtLdliObW924E8aXq+jLe23SWUBdTy0/f4Pad+1HLcObPtFrAIJxleGSRpJ
oxxeWJZkM+fMrz+LrnO3ORDuoOxT2/tJVdME0N1odFjrW4UfZdJqoB2cijoWW/Qr4dkjGkDgLghc
ySipYQYfkP7ne2jMJKaZjitYxoR2rnuThvFo2c7op9o+XF7N73NnNw8NsMg8AAIWYBvseTVlnAK8
Heq9t3btq3JN3bGwx9fhJnEA66F8mvthM9/o9lN+rd9Op+n2rXamnbUzbIomYBEWHG9315/DWHM1
zGQGgVIL4CJij5iMJtOzYMXfn29oAFytmDHoqMio4rcQQTfaDcCmt+TUusbOuMkO3Zvk9ofyWrfT
bY9VZsccMIy7yx/As5C1fEZdW6WpUA+DfBVT72l6NKMbvwDZGV5alwV9b1SCO9bR0Wqg2RMzHXTx
Oyu/EoM+E9WpvnVgNa8SwuFkyl0dCPaR7m/TTEenQhvbCiZQqvQnUtouKTpR5fv3c4BVMOgVGj41
UwE9APMRkwaeLn1ET5vxoG8LD6THtyg+Ylj4BsXbaXAxKuRGW5DyAMZjstXXYDsfzE/yGT6bG1G7
0ffea+wIOt9gV0DhAewKc/ZtZAT6DAY0h2y1TbH1t/sMeMe2sZFvKqeJ7cBT3eZIf8r7ALAz23ir
P+mC1DDP2a8/gTn+cfanOtJyOMj4gBy7ou/Nenv54HkaBiLNpYufgHWG7fDNGlWuCBgLHFJ+dfUv
S+1BuASOx19/L0am6NVHxwwFyw3jpnKgLpJChSdUgtDpqn1G7MZIMHSxvyyHt2PoOVkQzdB/Ciai
czUejSqbmtlAmSJ8N/veNv3UnvS7y0J4PncthHE8emhIVbsIUXFrRSc0mqf9M566dtc1gvuK5+PW
ohglLAIAOc8qRJn+EfAUXo5Rs8uLWXaetbm1BEbHwEKnl1IPCYP6mkW7MbrFY0QunxqYfPxaDILY
gvdkxI1v4MZCHA+w+/MDaoF0V8QaOjrT4jFHv7qkULsOv8LyUzXeo1ygDtztW0ljF+db6YCkI3pp
pl2VfkiloFTE3TxMZcJJoPpmsFWxhCYBEH8RTmj9SxscKblJSiT0rDdDfY0npxo+Lx8WV71XsTvj
IPOeTJm5xO5xr3oVKiu4kr2MitIVIjGL01hdBrWRWdlQQkyq7VUL6AzgemxED3ne2ayjP8aK5ooG
UpDFLfgQX/oSPI1Pl/eK59nWv89o2pzIZYbR89aRm13Z/xqAnWNN2x4jhJfl8LyBgvwSZOHqwoTQ
+WZNsgwWQgIdIKMrD+jKVnY9rqihwYtbEA7wzmUtilFnKcxTDAHjXEo0LPdz4tLwpTJFN59IyvL3
1elLvd4GcQspJjlkgNBDP4wuiXBn+EIAn6jLCDfQqHguZO4US2+tZSnKlw/8UlVx2lA0bsdVAczC
/T8hTAqkDtAFGYQQErVA36KRqytoAktkO+weLysBV5IBGgGy1ODBhHK+HKVEOSWW8ZQx1NZW/dt4
3AGAEJi5l8VwyvDIGSBxgJl3GZ2uLJjomEyREqEg5vQGSDs14zkGo6lKZzC76A2Ia3JnyrQtauMb
vZFeLwvnGexaNqN95tTSYkAPkwPQIHBd1afZkgVpHp4/BSCGCReHkgk4Ns+3MQjnMIe+LP10AVxO
l/eu2gQKMrXSgugY+V5b+4mrmPVLrg7dP4RbSEdAYZZgCI/fc+m9ofjGjPZoIDwhcggKZyjNo2+2
ggwMT1coUlgAvzNki7K4i10qAWBoxJNN9z0lTVGQAj1u4JRWtbl8YDwbWwlioRerqRjCcnkbUtLI
wF2t/fYhz8qBIIuWwSIuS+Pr5p91sdOYqAEVU1YgktCj0U4iYqcx2ZkjLvnUqOw4ytEIjqGc8bYr
Z1GcxAsrkOnWMFmL9m9kvc+PjuayL4+RibwaEv2qdV+WIWA5q2OYKK4qf7XATLi8Wp7XXycSGIGG
1Y0qgCDg9bWhtkkLMPxAi/KdUimnGODSYSWwPu72GhjCQ6iuysiZMS4mxfBPpTZImMVJd/CBzAjq
CTuuu02nTPaYBnY/neIwc+Xw6/JSeWq0Fsx4UTRaVEjfQfAY5HYX7XIg4rSjIFLjGYWB8wNAFCKp
b3PZpLTqRNdxW0vGdva3JN6a+oc2izZxORY22kXTBphBwDcPSgjmbktAlQuo+iUoCE56MjvFRJwo
SXe93Oz7pN1F2vSgl2+JXDtzkIOmRD6AhVkw2cRdK4bdF/piMICxyWxJUhQJjeUYnMawKjqvY9CA
ZbVXiq4/nlEYf+SwOe0xJwC8SPB8jPP4nkaxV8nl++wTdxmxL6uvKRK1YvL8t4kbEKC4wKyzvo18
zFnay2PZOn5EYxf3UrarCzzB4tE/UVpcj0MfOkoh+Q5gwgrBtvJMEsMOKjLbBC8a1gdMY9bE9YSn
LNU+4uHUZz/nwRmbzTgIbJ+3r4CbwTi2gQ5v4ACfOxvgPUpBoiAro5svZbOP47cm+kzKt458+veX
bY9TukUWQgUHPABfKKIgxs+ASbeb4GGwoygXdP1mQr1y2MjhraxtTHljKiEiqBdF9CrkpufXcpnL
fkzAAEP6BnkBdfM1OnfSrqk35vu99GzWXgQKkGeBl+GenoZROQvZAfzHuDeM4aHSpnSIOtPZMbWj
Smwq/yDxUzgK9IRnfuZKEuPPUm0ozGiRhBDLthS7JD+GxFF9QSzD6VDD0a3kMGoSjAYdzUVO3qIL
Wt71NvJEB3oHuLvGrU6V72iPl7VFsLLfV8gqcveH+H/3MEIyovVv6+KlSIhtZSKt5B7WKlHHpFnm
xih6tRiRl9zqjryTHzeFo1LbvJXfg4fZibfVCbS/wMF6u7xA3lW0ThAq55bXpr7UFuYArWw+gn7f
B9eBtbks4v+T9/uThGQsDjOTtEgkyOg3qWIrz9XBd8e9uW9c/6F4lAGj61CH2Job/EidK8yWOP/y
olyvkrG9NDYkKqXY3VlRTslMNmU2OzqadWbz1Ff1/vKCvymNpsgAJ8Sc2AJohakLZk/zqcNJYjxa
mnWHgMFRAXwv9VRRuv6bzjBymKt3imsUo8usxOxIc2Mgn13lW1rWjmQCFVI0vbzY1tk9D2EAeQFs
Bi4EsFwzwtBmAao1MOA4aEjtnYri3Qc0z/G5yIFSQNT8K0qTaVvUffxE6i4TPCR4W4oJlgXwkgLy
wmCkg8w9yoEcWzjBXNYY96vbE3rvKhe5XDRkzaPo4cLbWoCg/M5TUzDCMp5mblFNVhOsFtlPu++Q
izx0/k4OrhG0XVaW71EoNnYlio0p5iJTtUgFbKA6gn5d1lD6KMJXrdWdRPFfkq7eE0n/nEplP4FN
6R+EoyyAY0UER1HwOldVTMsWU+UXJR40FNToE802ahe8Glmwj8FVZhMaq86sDc+FZR1INZUC3/Dt
4mcWz7i9vNGCHpAqoE7P4hOmW+1Ak2+lonaSPrXL2TCAjyT97WtxkQlsG+Bf/Ab5ZGSacYXRFrJo
Mv7pBFCiT3KUuFPwcXlzuWtbyWFcq69VTR8D8AuZ5sG9zt0iD8AgeJISxBjeP4iieP1iNBgQeuzY
jCF1SUe1vAQwDSahomwbGDaAu9ta3mnqlZkKkrTclQEncEGigJ9jwzUfkE6aPEJrQNQU7apZlx2p
QkcPHqvTDYYtUVWK/OsyFY5/LGbOOiGAIS78CmQBR2RCGlopfo1OH0BsAhQQQ+tyCqiY7T/s5UoG
E8zESU59MkAGmBw+2j4BSEnkdKb/AOazvRHWNpVEqES8/TTQHoCUJ7iLgUd4boV9NlTm3IUgU5Qf
Jcmxgjdj3jfDYzZgRpW6l9fHc+RrYcztVHSKHxpxVDroPXXC/kuNYzsD/wGhP1IpRMvgVaQJOpp4
xwZwrgWtCJC3KL+er68MMbsQLyIled6McnuY22jTDbrAmXwvucKyTUUDuAaAdVHCZ+TMXTU1FUZY
wH/Q2Tp9CCKnNzfhtFE1Vwk+kTcps5+SCcKKUeDFeZsKYHcNkTbMQWMHhmIS4yVewtbJOOL+jbws
eiLGc6cfAuM+R6K8iB8vHyPvRkRdGXNsQEJFowLjufUuCOJGwp6iMfChK+RDlyleqI0AiBF2FhGO
2a1ksWP5Jjji1DzBvqrJVzgBmcv3gVGk6U/IBwMntdgr7VjZyDjcmiR4vrxO3k1s0iW1t5CJU/a5
lndh33QE16OV9vCk9xYCj5wAGUAKnFxUfRIJY2xjnnttRNK5dHr6aQVbpU3dNH6pKnTci0jSl59i
Xdl6XUxEU89NktTGIkp+VtIf4Gu+vG/c31fR0YkOFiBBsDd7QNrALC38fmNlD3LYfyiZiDecL8Iy
VLynCcJ7RgVLUlOrqKD0Q+Kmeg4FCAVm9R3lfLFoVJ7/V8Tvv6/eX3lJMpImCHGNW5A2lMdxn2yn
U/WqbvQH3f5R/pI93yu8xjO3AM6h+8t7yPVbmg6yCMM0TERp535r9tt+iFtcqwZpHS23p8Zy8353
WQjP+YMh4T8hTJhQ9yk16wFCqPVUGfsMzXuz6cAQnGy8zT4vC+Me2UoYc9MUoz9VWg5hCvoP5QIw
eLJA77h7htqtBRCgJV/F7JmU55Gh1CW6lwMkA6rYx2h7+iTHzT/JMTCqhlgAPY+MnGxoYKwdYhAT
/W1ok84bL+nD3JXlRvR65J6QhQI7HC2CRvYxIJE4SRsN7s8itdfqBwyJae1PDfQhYMGkogQV74jg
6lQdZSkgxbEZPzB6hTQ3oPLl9NIi6yB1gjQK74T+CEC+9Fyrp2o2s9SEAH34YWARlXEIRVeGSAZz
OqGuFhhggYwJ0ITxHdVuEGhfVmXeBbheBmM3JelI2TUQMfRHDGqrzb7sUNuyL0sRLYQxGEz86EpH
IaWmzSarks3UApq6rQXazLt4LAVdYgom3/HMXj5j5ecMSbHaYXECSrVpTTu0npKhtBP9M/9rjkt4
1LWkZVtXkmKrmxBaQ1Lpt7aOlFmmb1NRC/v3ZCcjZVnvSkqlTMlUDti2PprvNBMYTBWubSBTg2r2
qQdeVmghWd9PThTprjq3vZ0X0SZN45u6GgXR53c6JeZjFvtefUxK0iZX6fJcOUi31sN017uynaig
TbQt9L75u8nNvfjJfBESOfECp/VmMzfkpGoNZu6x2aNpPQ91dhvNxSatkBIqwsOoqjac13YeFDfM
RHDgPKe1Es2WKkO8cTtVwaKD6HocP4C1SgdvDDFU4s7yw2Uj4cjC2wWPF1yRBO9CZpm96Ye0qFvI
KkIYxyfSwThcRxu2an+IRb6FlzGBOGCZGKBggPNnjCWtwM+F5n64/lC6UWWEpVqLxEzktFJuJ/3w
NYVo2yUgCp/S3eWVctzBmWjGelK1bps6xUoz+Rqj8mn1nItaUjiuACJMdPWhZ1MGtuS5tuZ66Uej
1CAlUt3FQGxRPeAR+qDxpYKsPXctSOqBCAkptW9o/8A9l7XIwDb2+k6ZDmHxHA+Pl7eLu5aViOWu
W1uepAeJH0FEHnlxd12plS2N3jzuLBFGFuc2wAz3n8UwuzbXgzUCcLzEVPMmiw5T+T4Gd338cXk9
iyIzQTt6tRFO4zWC7nP2IZtmUt8oyYw7J7Xl3rac/Af1uqNi+4LLjfeURcEOj2YV01eoiTEmlUS6
nhbhotvX0yG4n26i7fQp7YN9BmmdoIWQ567X0n7Pvq7OySgskBIDnMFJj+E2PpbHcBNdm0eyQT/w
VtvW2/bt8kZyghzkyNFYsKDRLlST54phJHkdAscAIZUW230S2O3wD5b6R4LORjnAW7JGuYMEIp36
8Wg2+0yEyco/pP9WgY6181WYGHYe/B4yprvZnW7S3Na/amDz+C/hu7T5h+fWAlJgLv1qYJRgw1D0
fio9IO9LRwPcBBLTaIdEFCxqIuQZ0koKm442yo6SckD83qmvLdjilKs8fmnn7eXz590YaynMzqkY
CgaeJdYClJ00V+1ivAKIkhS/WPQmn+8uC+M5OnCLLajmQIbUWFsyO6POkqounXCqAfndo69rmMvQ
M2ZTNDDP02tk0pcJ3QU9htUIqcODB0l1XPjB4DZgmJ6I9Q9bh9ISnvWgW0NbF2M6mhn2meLj1R1W
FEHciI6LYqsgoxUX1p0afmAyf395/3heHMjcQKgH7gxAupnDahEAD8Hy1KpGwCz2la1I9xraY7RJ
siNN8DoRCWPC+opWXZfKSyScewWQFKbx0MzxZpK9TgSgvuwU683X62Ji+0IqTTPxIaofbwjQAxql
sH10/4Lz08dITn2SEIpf3kqeKq5FMhdiPST91LeIi/O8OCS59QoUgWuqAgbxshyefUFHkJzXFrJL
NjXTz3iiBBKseGxlW0meK+PZUu3B2MtASROBHvL38T9hbJKmAORBYSgQVgbhbkjzYziBfKb195EK
THxj/qnoYwcYDiJqG+H5qtUqf6Odr66tkMSDHifwIgXYO7vqaQwUe46ucwAZXd7O78CkQP5cS2K0
svPbOO2XJQ5K+SOUVTSoYb6zSKajUY5eRqgbk/B2NN+IDhx18wl36TZuFLvVh1ulfAxGFaWmyCZd
717+Mq5CATAfBVnEiuC0Ob+CwK2Z0tKAbY56sGsaOOyo/VXNoqEWrlUi/4q5dPANYtj1XIzckLCl
ElyoTh4b/6Glt3W+nb+C6eUflqMgFsF0PYCq2azOYFW9VM3wnwnqjhOehRYQeJrp47IU7moQdKDl
F1C63+oRVdpkYaVCCtGTO3wLyENAvTombpYWh1aMorLszjdHs5LHaM9czDNcGcJgPG4VuyZfc/he
gK6ddCq4ROj1LE+PPnkymtrRweJ2ebFcI1kJZ7xcMkp9mgQ9HCpJr0ztISP+QxKCtBk7e1kSVxdX
khjnVlJ5BloptrVIdqm+neL37q9RhBY7BP4CQmPkx9AWfq6HJdrd1CbHYqLwC7wcZr6Jmq0Uiubm
vjeJnctho6AA5g7seZxYNHnyJgBikY2CzknzvdSTjqWoC527c3+WxQ5ZlUmUaXWCZZEmwfB64YyD
k1n/4ipWQhgttFqrV6J6eYwND9WwS5v7OBBECqJ1MLomFWlgRjHWIWtYQLGZ0EynG/bfqxnoafD2
h0f+jgAfZEmH1j0IKaojcHdq9CQb3mUR3BQDKmtweFQmFrUWo1rdLBEoYhJjJAiyzM9uegxCwx6B
8QwUwA5+acTcZvxgZv9QE8K78o/UxW+tpOKBO1lGCKmo4hctcXRLlDvhOAMsCI0esoIBaoPt4kHb
sQpfAD+ujspTQvH4imjw0Y0aempa0UQKx81SNI/LqAVglucbIMEAQii9beAPJPlLJoarT8leyifX
1Bqbxp+Xj4yjemfCGO02xkBWwgHCsvTQjTViHXsYBH0P3N1bLYhR77ScZyr3SM3M6ESalSclvU+a
wQ6lr8tr4QRUZ2thHOnQSKQp8c+JlPGpq7QNpnh3mVW5tWldTx19Cobc02OR+om2cPn7Sv30WbH6
IVvOCzVWHf0cWXE7iWpqy7czd+HZ2hjLMs0ukMsaawukYp+ZlT20ouYt0ToYM+oiNFKmAdYRj/Sq
b0d7bCwsJBVcd5wY+2wly99X2xXmFsLeEWJmY6u3R7PdjOBlgT3ZWgtuXYFO8PcNUwMahpVQXGNu
vjaTMwx5wnuXU+HS5qqKRDmn36X070fznwj20ktLqclHCSK0Dd0N4H5RAaYMToinG3I7vGEY01Ee
0f5yXW59L6nt5CP7lYg+gnfzYlf/fAQTaWpNbebVkty1QKc72JZ8HDXHLIC5Y5fAletkB5VRXSSW
76r+SGW8R2j1UisXkJpWmJKid1n2Vo7HHvjKwShwIoKDZJvq6RglTbWkXXW9tME9ZUqi6IXvPv4s
ZvmClWIWUl+UjbVIwIPWHOwx8IZ4mwEDJijdGKDc+e6yvxLtHuM4IlQRxzmDwLlyZ9+d51OE/u8O
WJr0/bIkvmn/WRrjPYbcyuqMQFJDwEuHrJ5s57IoG8qp2pypIOM/KjVv2i5aorEJLbyuHr3U+XsL
xqOevOexOyl2P24vr0ukFIwvAWyCohIV66Lyc+e/C1OVon1jvIdc9QANGvH7GBj7IU3DjmT5S1tq
m8vL4MVN661jq06tXob9vCh3GaigV9iY8a4JnJQSFP+u9dzNlYMmmq3mZa/PhDIuI6r1Met0OGIo
urmPPAK0tF1+Fe3hPzAFW91Kj/AhuYikhxsNKOArAVI5OpK/57AR+fgKxJpD4EYZ2VPkwwzp00hF
bTBc7fhP0rdcdi1HBIiCkDTVwIoFk2bZ/ItdrSQwW1gYRteR5S6rAX9k9J9asAmaf7kvVzJYHwvO
+bimi25kb5X1MAc36AwYU8C/ULQ5C4RxXZKCdlgM+SCTwNYIZWkwKr0aYMPKHZVRrTHdsTl20W0p
CUyXa1orSYxLIlbcdYm6eIvmnmiuRjyrFHkkvgL8WQ3jkWigRMUMgHBnwKTg0HsSbb1c8eSytSvZ
KYDNCq7ZgKLb8TnJ3oreGTqBZYu+gHFQU1khtgZkOWjRvnT6mXfuZc/BvbNWu8g4qDm1Zj8blxXm
z8Fwb8leI538DobrYgjNQ2nv/6YgLJ2XNue+modYUBDvUNJ2/NkZgk+w2Tq9qBQl0EU2eaYPtTJ3
8qKLyE+CxKSoX6PptU8OmqisJpLEmBhNinYwmkXSIKFP+SqSQoA12OBeHkW9DVzvR5F2tIiJ/ji2
Y6Wap7bylwwJMV+kVrED/aPVTo2oG5trXSsxrHWBi7YJloTgbPzQLZzNUfcF/SFc1V6JYIyrNXu5
M5aX42A+hO2v6a8RdBYei9XvM6ajxZVOAx87pQDSlyQBqNm31P912X5E+8TYz6RW5tAv+6T0uptT
UC5HWxq8/p+EsLd7VtdxizwB3qW4h2LFmyXNNgBf/n+TwtxFdY+Zk2bJlsrGU6i+R8E2FQ0sfh9J
Oz8TkzEU2TCrNFlWAsQXazdktnb7jjHzW/MELCo3fiEYTksx9w48qidAiOeVXV2JYOC5xvpHL0x6
HqZXJhqAzSXmGwHirfXPUV85dXFMoqNsiYbreaXqtRKaixGs3gRSpISJUUFYUP7wlcn128Gdy1/+
+JiE9QaQd243EK+1QE9UZRtNz94uH6pwxxcFXn1A6Be5jJsSEehGPsoboJDNG7An/8qceHD1/bwt
jv5V7eXPZHMXfDSH58vyFyP79rZdbTbjR9pW1tN5eT4Hw7taPkl03oFyeJPKMkqaGPsHN+df868z
Osb4lSLs/cFc4p22BE57aFu+18NYpF5wkwlM32T8i6HntTwuS1OmvTm62fAiqYLbWSSC8S5tPasE
1z9U1doY432efgiHDH7j01w4IfZCnqhRFtaMZcRHUEdt5fvIRsPaCfFoPbvBtbbNZad8UTb+ffyi
vxB72Ck3nWO5T3SbuZkoISBYMXtnV7kpTV3w+/Ae0+5kNfdqJLh3+CIwu7EU1vGMYPSjTUHqRxaL
WNhJwniX+E+KqJuD72P+yGB0o9MVfwS5DDx2Oj1FWWtHo7pJRt8uy+ItV0UtKlwrQ28KUSwDHe0a
47qrWquVjCL+MDBQVOmFbXWbvo7cqjyE8Z6IKhr8ZBFaLVQ0SmP8ih34yfS8ycZsQtL3vnlGrzRU
JDpixE6zs5N604jKwIuT+KaiK3HMrVH7c2JNBpYXkTd1OpjVPizA+Lm/7KpkkRjmYgBWUW4OBVYl
7cy7ySPX0YEWbvpSvte2vI+38SE5gQrGuyyWq46rxTE3hJakqLnlkNrSI1obCQgtJMHKFjfxbf8w
vyejFgAqL/ZRNtSpomcB6hspxmnJTk68pstswKw2wVY1RntOXv5hTSuBjNevO0UC6gLWlJqTcgTl
yuD4nYbSJJl6QdTCiSJ1FJNVvDaBzw2LO7/fZD+TaiqDvKXrx94msd5s27Jo/r5nE022f3aQ8Rmz
WSbxOKMBsbOSuzkPnSgwrtLx76etz6QwXkOBg2iCDlIWEGF6GNRTRm400eDLdy6B5YJcLYbZslb3
i2S0lm7KOXAxx52S2tbDmwoEJ8VzXzhmdIUxusi/6pv7KQYIyQa8y/+gIMC1BDrGwq3KYmQMYIxV
B32puKEURsejNr3rIh/M1fqVDGY3KVpwQGaOLkEkCELqZtmH0f5oZ0/2vypgDooG9bneYyWO2dUG
/Kmk9rEkVX3Vpk9ZedStK2Gmj6PuQEzTMc1pALQJ82Xn6m5OqVbky9k10+j01UfoC3SQ645WAphd
G9RQjUoDAup2m2SHjP4EVtLlw+fdVshHgUB1uSBhuudrwPi/FJoB3Dmdivy+DFuwtKDPbO5i7dBi
bO4mIGqyVdQm210WzDsitL+CZ0tdgIF/G8YqFlbGfNSsfIRb0u8N4w5tj6NylYhSNrwdBCASkCiA
EovpSUYRBqWVyiqki3mBnSMi+wD09lJOBSbE0QQ0VmIYG+qAPBtbz2jgDqXI1FKHYNrdIaEPmLKy
EkWgiz4xV8eZFOZ26q3KGDsdUiRtOpVlhu7HdGOY0UOD2pCO4tDlE+LsHfqcqArMJbSaAIbwXDXC
Nk1VczRSx+hCr6ibT9qOji4RQS2IK4Yis08x9GNabGelIQNTPRvN1OljkP31GJOR65MV/kP6EPUD
AJKg4C9D55bPWOkbKBIyTQ1BkuqbueaZVRLfj2nyOrRD50W0O2Z+eZPE+kuB7mKgYOrXfpBRQLDN
FVDAK2ufNJomeLTwzpMq0E1sLoDcNeZmzrRSjuYqzDBpG9oDcCqT+UYDiFhyyKzHy2fJsTYdgmSM
VmFDCUuZk2PwPGySOHMwEYOpjS4AcXiOSECeEh/xQCO1ogIc77ELv4hEPWY4MKTymzFiveG6nodx
0GdIlNiVZ9hJZQPJ4u0VmPU2SBa/iq1hOBjJgTofZ+egfU07eX951TyzNICRgLlzTCxgi8/PvIv9
Ah4Pn1DPCSqpSmzHXfxyWQZPfdcymEMMMmnsVQ0yfBMdhwQ+Yq804YeRNY3AyfDUBejTYC8GoAZc
GWOPfa9UTb+oyzIvMFjFbOftAh2Op6/ja8CIXeKty4vjijRhlgC8gXn+fnuszjAcjaDK5SxzxnFj
LfiANf5/nzTFKUWzWryyGThC/shiHhZqpPexrkLW5AcgsNnlPcghIofMN+3sUno3AdynlrzLC1R4
hrGWymyqDgK5ohlTgAVlSdrbzWjE14pcNO8+uAivTZDk3sq+rv30h9EsN0HbgWsh1Qn4TYjc3w1T
mqPUq8gVGmBGsrfkvu6dpm7Q01HSTs4dwHLKn2ET6N4QBbiHWsxtgc5RoeAkSaLgKczVKXUrqcW0
id9rgpLWNwNAdxgiE+gMQQOSxUYoclGWUQZWLmcg9MWYmrsG7vzyDvJEAH8dzWgE2Ct4g57bGBmH
brSSCZdRCeJpoJMAbDEQTaB+00OsQ4VuaPBcQJNn9bCO0N2LxnywQqYE1fxHCvjBQLuXVOrMVBB0
/e7/Yq9ZuiANos8fQB1sl8k8xb1GuyADPYOkOv5edgFDZo/ep+wGaITs7gKPHozJllJbAVbmId6D
g9DLFiS2/Xg1efm2szvvQTlWD7nzD3PYmPX+7+PY/hQqF4MkVfi4WYvsij501h4fGarbwbjOe8Ec
As+3rYUxqYwhgC+Slp0A4Iei2INUk58ycFruOylK3y7r0TdDxBFrBvBD5GXcC9HouR5FftZb4GKC
qpoPuv9Lkt1sPnXj899LAXEb4jS8d0CgwtwIAD0cmqjQ0HYcjHcx/UCX1HWZm26lz4LoiQPUt3Qs
LK5aIeixpoxnqdRAz3IDompgdI3doaew+J1V7CT1StaccfZ03bfj4S02rpCU+vt1AgQJ1wRgsBGS
MsKtDsAwZZ/lgF4rQAK6Ncw9gHfsSBIVKniNB2cKybhtgMgZerYopH5Xh558pXim26PvxUbn6ya/
8T3i/rq8NpFWMmubsIiiShb7DO5bdV/KWz8RODUe5sbZqhavt7r4VK3Qy2aADOPhNfLmfe8m7xib
uj3KzmnenUAnFdrqMdpQL9hcXp1wQxkV1WYLCqNAdPfLeJxf+9uP0QYrr60dTtl2dBIRfRV/O5e5
MAwigtuCMXKlBCSp1iGsSLVfY35SuqtIpI1cEchygBtMAewSC1nVWSAjHGrE3kSbtslAbHSToJwt
6vLnFXgwyGAB6BrzRcDiZTRDSbtE6X5rRlTY06R+BPln1qVHpYFHntKvWjYcWY0dLUt2cwmM7CQ6
CU5vEfHt8ljF9MzpJSlp5ZouytkOpmck9QuxpGGjWZgFr1KQxvqa+kBqE7ByJLoatUh6M+L0PpM7
3ZMnAF9d/p5vXlXDDaZSbImOyRU85M71mJj5ADoJxP0x/dnK3oDGzGre6aJOE5EYxgn4XVwNcgkx
SXHjx27pX3cxTkCEocU/4IVAB7gqWBcLiN8NaRI1VZI5QWLEm74s7NiKj/E0PVrdC3gMruu0cyoS
vXS6tMnTea8pr5c3lDcFBSj3P5/A5GTAyxAGmYpPMAI3fDRLOw7t9NfkVd6tItkvgxs8yJPd7K19
DzpOwYX8LQ5ajnO5vZY2GBPTH+fH2QdNhscGYuRW/TLNZygbONS2dfSVidq8RZIYB0gV3JPlEo3X
reZaySsI1xzgsx5AMrov/UFQBvoWRC7rWgaR0OEH7Hp2XVIw9TVdonAkcUY7S8YJ1K3qP9SzkAWC
n8MsAyBJvxnDFKktITl2D+Xt5GlEsYTMrkA/OI2TC1j0Al8AtFXCvjkxuGWolYTkDAkAQHoYp+fO
3NTz0SQjANBQz3cNEVoOVyfXMhfzXN1WQeQXmmRBpoJnbpG4MtxM+aOnN9TfVIo767dhtVBka9Jr
pTgpgOEK4rbZXi/2ViFKG3HvTqAELcCvSDkAe/n8a6y8WRLN+JqhuAosW1N/+uMdYMglHzTPiO3s
GWE0aMDqWy25QlHHB9ZLdeg6rxze0sgrYsGNynNO4AUyEe3h1AFGy3zPWCDlk4LiSCM/5+a11A1n
Kk2gPomGclSuJEzUqZhIpgDTZ7ytYflBWOuQ1HipW+zULUKHDYAgjz3aZXfa5hV0CRvjFpQxN5Ld
bEFOnNuF8xZ6wLlyTHu8kr1kn9+Y7lDYoMKbEGD0z/PWt+9K178OvefLusq7lvGiAqsVuNEWnKXz
jemSphk1dUDohpcrNGeOTqYIoYgvAzEweLqARsiOpzaRWXSYcc+cfNJ2hlZdG4W8k+RG4BiXPC57
7cKHIFcI0MMFXvF8KUOSFkFqYeRgaHIrsudBJrd9PsSHmlSZS+uW3PWd0h2yqSU62EzC/OXyXvIA
dnQNCH14b+MjkGE8/wIyN35dTPiCMtwq5NDXXmhd5xLYLrdB6qLVZluTg17WdqN++qYXqm9hvfe7
ExgtBF/C3YvVlzD6nsRBFMQjtDB5bpa+gfqjcitndn522wS9d/vwf0i7rl25dWX5RQIUKfGVChPW
rJxsvwheDsqJyvr6W1rAOdZwdEewz5OBbe9pkWySze7qqpPxELqW2+7J3biRZl3bAUhRQfoNulWg
wRF2gFGhOciwYFuK5wa4fVk4UfBGp428xppXIaCx8IpDWg9cyOeTTfu0GpUigudmyo4PYKyvQ3f0
NXdjKtcO81nlG7otCuS+xSJFYJCu7vl8lI2gXnSzPjR+Sx1vEzb6aux7NGp916+r5ilFYhVC9YUU
6ajAm1r5L/cKmXUUQQOIZIiYv0YQJ3FkjDGze/+b1LLhYyCOwT1wbORM2whj1+Z3mbsV4jklblrT
T5DUnHqPat/yjMmbWk0rlaez/LCwZRN0MFThNB/LgTMhPazu1TSDbKoHaiiy1XG1NiCQ/GDegNOE
iIPgMBnoRyfSYndK1SHovso+tJg39t3aeJYmhMCwKrURZQeYqPA2lPzTRNwIoJ1ORguWxfgW8fnq
iBa7XNhpWpVotcVnc51q6xm9DQfDHaPp6foWWB3VwozgCW0FBHlTYZWm+HtdOCbnLJfeSf1CpUO5
2XI6/9rFMb6wJviEGkTqBAUmBNep3aRfpsBkYfaK8D4s3xvLLQpk/37J1QFk9hurNzuAaHmZxhcc
BFV4Uwpy3IXpS13ckeZ+mG7l+D56/vvpXJoRnCSz+gpdjRignzwHtc7Swq51R5L2k75DYL8xqLWb
ADQp2kzVhHSX2MGrd0OuBh2a7PmXDFACiOl+jY/+0xiwfwDOgF5VxsGvIvy5UOLkRkOaVIEl2bix
4l2qPhJuX5+6tatlYeKzfrAIctVR41VfzSvUv0/9T7V2IKeTbZE8rL1EllaEbaVGaqK1PQbSyIWt
tjUDV9z1caxtXCQGQWFECNZG1KgzkhKFHENBRKSdDJDJZOiu2qpHry38Zzl61sFGFlvYR3QAOqcG
zgjIBFRrdhPIVrKwZWoZsKHcNXnixL17fVir9ZulTSEAInmiEFyYOGKDien5qQk4iHJu5MzrR7sO
7npuo0fjutGVXWuBGQxt3FDeJkiznscBEiQFOXpQ8fBBlx80NiBK8iseAaLiH9oWJ92ljjAqiTIg
WzquEAOcdPOkLxwQ2g5BG3EfBSpbt7vnXmdZxkb0orxFN81B87LjZOdPNIVsFqse6IHu2pxRh7DY
hUTtVipgLU+4/Bwyxy6LzyGFDwIxCWPPTxb0UvKXwE1u/T2TbsMb7Rg9y0/X53rToDDZQQ/S+SLG
+CPC0GLGLCd4bPYmTA1vvp0eyt3PDYuzmwqH8tkQ1fMhTn3ma10Ciz2g/ExiiT0cY+9hQv0lt9Vd
srEz116uZ/aEbRO2fQ9CA9iDbMBJO01QqWQJK1h+r9vy9+IuYO+EO3dYYnAh1DhOvY0Bz3vk2oCF
PZSHvCB18fkB9W2tevAx4v0Iju8oNPkm0AisZdJGyL7i16i4IJ0GLQOKI0mMLI0gbXOzA4NQawDV
Ce4eYnVsTNzOJF5j/LTAjd8bX0pktShklnXFQ7WPJfS3Fk+3GRKtbb3XhxM1nxv5QKynoM1diaeO
Ca7Yrfa5y/0+fyqFHhfONdCTCLe0HNGxnDJ8alq7Uf+kZF+RZenkWVP81/WluFgJCNcQAgIeFVnr
y8RpTaFbU4cktduiQEg6QYAzSady49C8uAtmK9SYy3m4OS/OL9C0lSSPgH0BO9t0rIv6daDqtJNy
8vr3w0FVTZ2VRAFPEjPjndb4CZ3wYJLD4HuGpPOkBhv380WkiLHMHNRACQACpYhQ7ryRtBSpSRQL
y6+j9txAbwtwViUIWB69GeQfZg51CWR1wAWgQvL5/GjQ8nJMJoOj7BzxN0MJTlbI32iwRYZ/EXSg
ICnPz0yA1GBKLOJlaWNRHEAQSkt+k9Gl0Qupj+lWzefS2WBlpoFEH62KzO7sJouj3DBri4Yj9APT
IIRGUkkCRx+jrSlbHcvCyvz3CyvRQNHql0JNNhotJ2utnTqrGEhzNWTjHLt0hXk8uCeBBkbsKbpC
kWYROEJgCWlApHRtqbX97Duk7QJ6D8pD57pvb1kTYupJb0PwlkP4cODNDRAyv1KTG6zslMYDrmVk
pAfrWEbpFrXL+nz+GaXggmh4NTUaYJR8fC4zhUUtZfmE2Ffb2FkX0dxcFZdliucr9AHBXnS+cLrZ
tU0eAfKQWz4jjYl3UMRGVXITnMlIPDmZRe1e2+L5XZtXZD6Ay9M/d7ZwG1aRHkCxEr7fDBC0ARfg
c6AcguwjLEfGY3NjkJfx4+co/5gT7j5oaKmd3MEc2H/cxLgz0SlYyHtfezD61yjystZG3Pr3rrMc
orDxuhKFgjSFzaABu4Z+yDmiN/C0B65sPlpbb4vPUurZ9f45RMD9gLeF0LKIwhsGkOpaBrQkafRq
yCgR7mrpkOQBi7WTArVFCpiJ5Zg4Mq8P8xPmes2wuPX7yidSCcOdn59k/i22vhflawWhWSmdkJzE
/tCkw9iAW4SUO4ogpzBaqJpruzpEAws6WPwyduRc8wjQJtc/bp7ja98meHdT1QEY/ODd4C9mqv+U
ky/xsGHjIm6YJx661kCxzSAiMV/IOSc+H2EDNGmcjRSdW3XYd6wjaeuObX6HJ9RWBe2yKiMYFc6l
LjMneQjQtD2axWs89DszbJ0S+oVRVHgq0KQdKlxx9bVEITg2fmvJdKsrr6mMrmWzc3JjdCB1euJ+
vrs+4etuuJgN4eCSSdAOCJogaQqOqFp6V9t91+3S8QdE2Fjeu0F5a2bHrj1ct7u60OgKgTYXkFWo
EJ0fYznE1MIY7frgDsv3htnsVQt0jXm5NbyLpO3nvANlgNP9U1n83A765zJUGrGpOz7afpcCKtW5
DcCmBmQLFF190cPC6czkcZzCDdtrF/lMRPkf08IZpvfA2NP5DGtJd4yq6gBR8A1XXp/FPyaEIyvv
1aQtZ/ld2gwgW9JxhEDSSVf+6chYDEU4MnqSy2o8YigVnvFOske56ne0Rz3jxPf5PrfsB/XZYrRn
CJH348Zbc2uQgquUeRP0KQDKUFFGYxSN3ZTUbj9mG0+f1Yt1MUZhh5p+3Zr1fLFa0cGYPKt4orh6
khMo57m8b5PHf9kAf5ZO3HcN1VAiwpSmilP3t4ScyPDzuokNBxSTAnHs97RUEAtJxcug3W/GkKu/
jyfRDMQEXk98K2q1jlgVxLp2mt83/Lmi++vfvxpz6AB3IIUIhj4x1CFZV5hpjTOikZNTnxCmKfGz
Ub4Qvdxzkt50Q/1x3eLsShfXz8Ki4ANVRuSKqrBIRtTD7VF6qKS9Ufz0mw1nW/XphSFh9XsqBwka
GkGqbN23IM7VWzSi/j1QdgZQAiRryajpXgBkkn6SYl2rcAD1uN6ydDhA/6FgofxFHiu7meSN9VqL
gYGzmtFFMkFhSjiN9Lbw/SKDkHRo7Wv93YK4CfWaLWGDVa8ADyVCX2gBKZYwdRIyIoFFMHUBSR3e
AFeTVri7a+it75EzYVLh/YNT/DEo9mGHTQHcdA+DVbGz1DsOyaPil2y9KOTwvxkSc2qSVQVDNY8M
pDakcUZQyiUfqmLTaQNi8/lUFR0duUsU+tGxhhyAMImZOQbBGDYI+XIW2qhFH4k9eGRk0T5iHUsO
xm3v3cXHrw++Q+32y3N90zrpjbGrvJxhym3kkDe2xGWPCK7qxTfpQg6zlHvONVJDvvb+i+QGR23f
3BSP6Tv49W6mu/g9OkzuI7SmjYfqJoA6KYLzjev0Mqs5f8LcfANELBT2RDmLhJdgCqFtbY/IbR21
3eCEDmSHOrtx0ZDzoDF1F26AFS7zjIJN9TxCGVMfvAsWbH4Ekw1yv3f5YXyQv1TOV6jiOKOtMO6E
R/0Gs743NjzusrNaMK6dG++pFlOadxjwcYaoFK4/2slOsnuvfzB2eMae0juQlm3N8+xeF+63mGch
NArwvPXLBGZR63Iq12Dgfk+gHlL/OFUv+r3FJIfcmo7sqLtq45D6xF5csy2cUs1Y9fKoYb7RzOFN
7M28H7yPJ8JajzjKUX6Q76mt7XRnZMn7c+shQt+ihV59DCzdTAinurzhPfHxCaC6V+Bijfs0scGT
7M+tl3vZl3JnHjV3kx5gdd5NsEqhDIjWL0NYbjQnjXXQYd5NBto+IJPQCMW6L5oHzjEPcoI38QgU
UlzZmeejTLMRRq7FC9rCurjqdYqmRQvWfVVneueqdPwHCzrIFjSUf6iGqOHcnUspjeDOAzqn09gG
qNeON7Pya1OoA78EFRqoBF3wyyt52seRDBM1uAecao9DuvmA59z8yN9K9is4BC8jCw+tnb5ZWxO4
dsEubQt+o9eKNik+bNOkA2+LHeROiNQBhB6vX0SrKQJA3hRc4p8NA8I8ko7zpJpgSGvZ9IOy2jbu
s+8Bai7GY8oMbkNH1i6+IkHSs3G3eSqtRUdL84KjQBotysgwz/HIjB/Dl+Q2Bs0qqGrAI8AsO/mu
4aGR3f/cGPXaW9FEdy4UeDSA08UGqbjpYr/qNUyv8mamzEp+EfPUJS+J+hYbTpgcO31jolfvvKVJ
IeA0I60P0SVc2zxiyWO3RwffPUghb8pDsu8NRqDofGckuIDAS43KWuyi5zt8Rf3h+tBXnNoAiwb6
w5CixXtViDx8XmfhUKEwPJDXorBpdl/qO+QUocbG2ure2opMVxYYie25yxzdmJB0FOyp6mjlRKm4
DUBetxsosD66H3d4CEH05vrQVg4dqLnPTeVItBmGCPZJozLqdBlCAigce1Y5fgdzz0Y0tTqahQlh
EfOoQ6gNnl4wy1WsKSan6e+7cSObsLL3oaAzl4VmyWj08pwfbaRqYy0qYWTSkAoNErfFcCDt5X+9
Pl9rqddZFAhNgngzKEg9nRsKlEyrpbbh0N4+DggPQTvc6eBnY4EEMNvBSm/L8Pm6zbU1gnI6th2q
6SiqC2MLtLiMk67ldm1lXu6XByTtN9xgLc+FYf2xoZ4PazJCkqcJbCQlkCLgpNS4XeQlazSPN840
smBywsYLg78lKIHRWYEeTg78Bb24kmheRtQC3kEb73z/VzQ8F+3v69O36hqg/4cgETYVAD7nQ5OH
YszHruPg1XqpqALeS1Cuxrhh367bWfNzgOb+a0c4lsM8QkmvgR2oqyTand7eKVsklJdNHfN0AbyL
tDgaZ6Acfj4WyYzSwZdn78uKxyn2587Y4o1PWgvEth7sx2CaAJ4t81OhhAdOta8UfbdOPgXZ0/XR
XgK4Pz8FdAcqyiy46YVpVXTo3ivJwO0uHYKU1dSs3/oiDB7MdCh/jHo+qKBqK82MQRovcbo6t+7C
JETfaysllY0DLd/jx4tdDuUEoEAQl5wGq+5NxikJChaBFjqgaI+NpHLYRUVTncowaF4NIhPO0r5E
b5QcGNFD1Qf1YyiR5NmiU+M2o9oc5GE03yKKRhsHvCDtY+QnCryYs0EdIMvQqPF90c55K78cLaZW
XeRBnKf43YcSXk6WpcpuANz6g5JXeD5XSqse1ba1tijfPiHdQrSNtkMA7oG4100QtZ+vZy8102jx
kds5kcBa/op5dqH04k102teWwrQRdDpx9BEYv+WqeQYrEQvV+B23hpMZgFYAPpnzb4kaML3ugSBW
UFLr/pZ0ArLjc01NRY547tYSfC4FEkKuDCy02kQ3PWAWRTEcB/P9uj+t3LFnVuZdvKy4TlbeGjKs
0Lrs78DmwkMWWgBuMplE00HO6+QpgThaYALyAV2Xh+vmVw4JClIfXPJImgCSLpx/4KyJ5VzC2dfE
MivGztb7Z81yx3rDzkoK7cyOsGsk39LGIcPVbvEAgnJeQRM0xTtV/9x1fy0e9rlDKZwBPceXgp1o
ZigC2cKBBNTGKVXAuCDlJz8I/uF+h/ui0WxWjkdL0vnKGUOQkTKeuB225n0pdw7w3yFaWTZpSVYC
UPrZjQyhPMu86BKeKqXvzAzjGeIu8Eyl8r1uJADsA5HzzANEw1NQqLaaKj0jVp27apsHL/+bnwiH
PKSE0q5JOOY0i1gLeoIQAJvMreqNdM+qP0JKBpJF6AXVRaa6NqCNptbwE60JnSJ3uHFb6hYzlY33
/po/AkcB0hqoZ82PivPFC/2hTON52/ECOVDtOYbAN/Rjux7iaKP393O3tCXuMT/EA3uELYkeKd8Z
YXMrB6fU3KKNW5s7BUUzvFKQAwVa6HxMcQdN9gmqNRB9UkGIp+I9YEi18puSFo07xMhfr49rJT6D
riIqprgXcPuInQ/5kEQT+vBwdGXoY9P6p6zfyv6txBZnJuYhL07HrtErOlLcE31VoD9V8agyOk1X
/8NRDwoMtEwiFEMrrDBzQWQpxThvZZ1/cHTED/5zLP26Plsrzf744YURwQ2yIDRqAE+5XZmfxSQ5
YUPyJZcPivKqpTvDGgBIsfvmrqU7IOevW58fGxcXLnj3AMAygScW99UEVqMc4DS8E6Dqaep7CKKC
x/suQYY3dOpuS1dx7VZT8FgAbG1G+Ygsf1kHtpKRzy5f9gc/1nfKMHwDUOSmCLqTroNzYNIPhta/
XR/lmkfOdFRo4UQfM47Kc3cp/UBKSI1RxgNoBdXiDl26f3/qz41q/zUhHIRpF2camV3FkKPHTs6e
4nBGnm71iK45PlYL3GrIyOmGKJCKhFwCfYgcj0dOHQjjeWo5HWg2OtcnzFzzCzzrEN3MAphoAz+f
scpEmlnVC263oVIVLKVYMMZBFeTIWcINrwsN4lldNTyDHbW7K9M0cVK18vGPJHwki+SoGZkph7XK
4qGpTNYMvHBkg0ujzcMYDJxQXryVkNV1+yL179UmhlqML8vDye/M6agDLfw+TGqMrnPqV++NTzPX
ChXQXaBfIDr1NZ8eqd6XL3VMp2MHHiyna8rJYkgGmWhlnRr8r1pZxmA+JFpmsAAZmx8ahFc7t1AL
cGnkCnWCIfQfrF6tcE+qZu+l+pDbRql3O60aKHTK0CiDOlH4AFrtyJNxx0KCyz8khaQeTMlwIcJc
eFpsQbWlLymgd3S8B6nHhI4MST8ZFZ6QLEzbInNbpbImVve59SMbdG0/TvX0NnKiZKw34/JBm1D0
Z+kQNj6D5n3qWkbYvQzpoOzaKku+SkGk2GMbEQCpEDb57PqKrz3kARJDQIGDDq2u4qtapVAvSk1E
fLKpm6fIr8q7tufNAYwr+hvgen7MeN4OTikN1h04ceOcDfHYbWyjtbsKXbCI1BB2QpFZOHGrbowr
MCXjYEdiqWt/czA36YY7bPG9b9kRDl1e5FmpoSPJVtTUo6Q6yYb/FqfWsafTlvzIli1hLwVZNdap
iVyMQf0PgncUC4Akqnlqsb4wn66v49pRt1xGYWApqnhlb2AZMZDTkJhPSd7urptYO8TnLhTksMAI
Dgas87Ohx5ux1pHzBaZQsacW5HMFmkNCcFxJafFRoPnFj61DSbYKxmuxGYhGkJvDe0QGId+5XUp7
qdPmGDBXTmpkF1LAVCQ443SPYuDGdlhbs6UtIUmXtfGQmR2msQTrO4OkcuZJRH5p0oo/AeCt/Y9u
L9weI5hJKnSLzqEgVFQDxkniluqLH26Na23tlvtLWLtCHZO01WEoQfuQ2Q5A6kOLl75NGuo7UfKQ
8ZKNdbWR1Vo/XBZLN3/WIl6LcA9IUMDGm2hKBxalDUgLR+lkRdGvJExvRzMsHQp+BVfOIQZUmT3/
fd1n1+5N/ABIp0AWOZOGnn9AMQ5qmTb4AEg5IaGh0bl22X/4Ut251y2t3ZyLl7NIWKMPVREjPEX0
q/vvedqhEaQCH3SjAaCJ3Lwu84pxw9y8sTEAMZBbmhUcNi7KwtfmHHnFzblaFpmOniAjkiMT23nX
h7h2xixtCauZc14b8ZwciGoT8vNY0HJ/3cL6cv1JP8xP34W/lBxaejHs2JF1RyBP2/c3PPm4bmNt
iy9GIV41VitDM6fBjAX574hDij1UARoO7puq26CF29p085csRoOETWj4Oi6AKj72qeyU5FTF6ANX
7EHLEKN4YZNtLNHaWbnc58JZKYe9KacdTOqd6iAPxiKlfU7yChGYZDdFuvuHuVxc24L3RS3vLIvC
XGqMTPMPpHus6tHW8o3bbXXNkI4y5wwhQlNhWD2IhpVxRFreStNbGoYO2DNdCW90km8xQq3O4MKU
MKSMJLQzOkQiSo2L7jsZ9gAUQvc1tzkJ/2W1cKGhggpiHjQlnjtIq1p9meVwRZAHWmwsvptheqxU
NXQybC2uDxvba628QZGc+o9BTdhfhim1eSdjByPReZBL/Uii+qYO5EPefmnC6h4cSkwJCbLmuY22
go3hru5uPLEUEBGB/VE8IqshLfy0wiqmEgQVK43504dv+BtvmFVfWVgRFrDI1KJtYljpUeRASuwk
h7HXQsUR1Nv/cr8BdKjDI8FYixjrfAEt5Gh5kMGW1LhqlzoJFGDj1FEDp+Q6swJnCDSm/3UfP+4p
pDPxPAM98ZxrPLeqtqTK0h7Fomr0vYEAeqRosUOkZiMNsnp+/bFjCN4yhlIPev65kpNQiBF+Qyqx
z4EEsXax39kG/4EG8n+5RRcmhXfAYKm5IWkwmWLBKPY5qtpoSa6+xRCckcnG+s2ucHF5LqwJQTNk
AWaGbkykPrcRPAfSEwEpgv4c5ih7bCC4tiZTeA0AHE30HOA1m3QVFKCcMfcaND3LbzlY3gbFSfp4
I5bdsigEl0kpzThmWFTGGF2ZnRNTKJpOoCRt04M/ZK9pNNyTtvx5/U5YjRIWkyrsCSVXos4qYDbg
gF9UKSpPxsbI1qBRFAlhsPaBOQYZcGEy1RyNqWaEPGAkncLujVdfmvpGCxxF3YNEjuf7TPemKWV+
/GjJISOyPRg3ZnsAOoQHkX19wKvH2uJjhHnmUVZ3Y4oBd+Qpa0e3TG6QddswsjqrCyPCrEL0Jjb6
CiNOkqPGB7ca/1qXcz5VQBaDnCT68C5YyEwsVdp0yGRJmEKl+1nrPpNzZlVkY/VW52thaD7AF2FR
omvoDKpgCGhZVnSxHWhvCtk4uy6N6GhclVGqA/0NoBDCQcJTPPBNOh8kem9LXbQrWh1VJuWvl+Xc
jHCCoBAdaImGtYdoQefmluyDUKVJnesednmlnVsR3F0CGqnp5pK6BUmCLH7jKYh8/Y9+i/t53Q6Y
mOZ+G6S/BTvWADmPlCD20Ruy63zjOOEFx7S+2fVE3dLfujyeMCgVrzI4G4g+xSS7aiVTOejICbdw
g3B81mJ0/zqhpDMjdvEKwK7dcLzLPXRuUVisLNRIEkAtxS7IdIfEDGto8Hh9pVbdzgI4BRIcIFwS
6VM6cyhM/lnb0SD2lff6O1o+fbDN0i146GWcqsvYqgQSiaiXQ6XgfBdBdXwalFFHbjspjmq47xpg
LZB1rb6iCn59UCv4X9iC0gd6tDVwsombqa0LNbEygrARQOMvnvw8MPWxABCUgOeRVU7/JbDbD2WL
ZvYTX35+P5/bFRZMQWbCGonBAUR9sY7paXqo3em+8x4VSACYAKWCNxv/2QwYZS/IFtrde70DHs0x
XMDv9/GbYhMmA5penArAZ/t37ef1mVlB5p1/obhjioK3pTZ/4X24C1/Kd9MNbcuhLr7gpnR7p2HT
EciKp5wdw53Gui0w+mUIc/4Bs88vDtNJrqD5OOADIuXI+btCXpT4oGcPo4abYsO5V9I558aESyiS
1aCQ0EKP2rKj6Lea4QZSxGQLYmXo9nzmvjuV367P8KqbL1xPuCzGvovzKILrGaDa18ARPZkuQWzY
+Xtz6wZcm0uwEQAUjAII+GKFOwMgAb8rJBNbqmCDpLGBIiUPdUkUUZ2W32Tv14e28hqbEdZ/7Anu
nUemXsYm7OXJawNiJ/kuK7/h9WfT4lYaGQQUrNaut+Dda+cuaM2ArMTLAYAF4eAYykEKk9SHxwz3
fnyQIspSsGuG4C0p96r8av21kCv458BuCq1xFQA3FBrOXZRG9ZSMFQw2idfzb2bxNvgb+3ClmHpm
47N9YrENKkMt1YZLc8WWP0/55LTt9y6JvulzUnVUHpRSh5hT6shWv6vQq51M7wCCbgQDK7C0868Q
HChOoxCfgZH2UEcqjY/Kzx+zofAUP7cj9W3qAzxlTpIU7XgHyPSQbqST1zbLYqZF9E5SKEaGRuX5
jUHdqizZpL9PysmIH8zh4brzrnnR0pRw8BVAgFQm+CttGXlHXnIWmI7W/tRqD8F2Uu/N7l8On6VF
4aQrDC026wkWk/Elrnbg24JKBZPMEgCA19oM3FC2ufz3Oc/zJRWOvIEjIJlmq4P5WqCEo2/FXFsT
KRxwVqYYdV3CQJ1PIQv0mklow6vz6NRphatp/lsOeO2UG0/XF3DtsFtOp3AMSLVflsBc47ADvW5P
bvSkYWZjgov0Vxwfor/PyszziBwJBCdnKizBX6amimv0qeNVmP3uG+heGCynTqa8Xh/VWvy1NCM4
CSrRnWLOO6CZ4r1fj7d6o7uyWm28LtYC5aUZwSuMqAnkWoMZaNPl/XwpaV4O+c6Y7K+P5/85Uv7M
m+AeWuWPcSDBEgfCakgb14jeyeSo5k7r0aXuzU94w55CB8XdrbBvPq7E8Avk2mjWBCAK7aHCcWYN
tVJMelDbfWr0v7JEH3YkmeJDXpoWimOZ3z1JpV6/T51eOR1vi6OOIqTL4+yvNZ/nKwTFZgWIGXA4
ybMzL453LSVtZPKwtsFl7oTxS5lMNl4Juu6a0UbS/pLbSrAlXFf+YEBuuMaoTd46UT/BJoxN8WuV
EJvTr5k2OhjmTWMku0olX80yZLJc293Qn+TutwRwOtz/kMo/qBLaqPDttEHaxZH/VPH4pqkLO6Xq
4bqbrLk9eCoo/GR+Eoh5SBhBs5yBRk2KfFLE3UhGG3SwpTy5er0sVkHYw1JYJomVYGYk+deQH3ru
ldJNkc344w3X27IkbOMZlBWHGSxZNLAL083Ll0L+ElQQlSu3hDtWD+DFqIS9HCBNBjVx+FaeeuhP
B/FQpY8AIpcsMyLwEL0r0dv11VqNo5fuLGxqxEiSORFsasPcxcZBal1ZZ1JMbJ87XftIR2SxtlSA
1kOkxTiFA59WftQ2JuZUKx8hz8dAu5nW7+mkuLUSeDkHUdycmHwEEJzTY7KFevz0wYvTBIyLEG1G
8h+NROd7uNJG36ybCE1iaF/lod2TlunhforvcJiU/JsFjHs3PCkQDOxfenok8rvZbhEwqeue9ecr
hKnXk7EtexVfYd7fk6+jHe64Ex9Aei0z3W4QIzJAnQ6F/aNkIfuN8qDsJY7kpeiynL5ed4PVG3gx
IcKCKNWElt4WnzIAtM/U/htSJRHT8tFpwVdr6DUkgAxzY2etvlj1hVXhKE2DgIa1AqvcMVnuhSH7
9Y3eRcz/iQ5TtHWiQo8/CeOBHXjwzf2w9axfO6yWXyAcsJGaJUUa4gsStOtVcAQge8thY5yaunZ5
/Rmn2I9fIM0epwasyLsaKKy9uosYOXxwJ/swmPZztAO3fPclUFJGh/wIthc22P1X7ekHtLC94pDa
vZM425twY/Bi1qutG83q5s8q28SsmQFWcrBIkQkNLCFQNaU+Il0dqsmDEvZ5b5s95FXrNgprFmdR
+0tXYl1niT/SD3D0xzddrdBbucmshgU51cfHafCbr0WXVCelq31QHphG/QRhq9Ybw7gOPbVPKKY7
SywWVPJk2mFY+YGbWWl1DGKj2QP+ot0UZoXkbyUpj4PckmckOUDaqJgAivphab1nde8fEx6gR6To
/dbBnkJiXeunu9yk6S7mprGzqilyK0mCBpjV5qcsrk0HOWzujOB+eOWSgQcnoUF0TAFrui90bn6n
yOXeZhBQblltWmrsTGGGmlMDLM67Fg6JZ/im7OSAl7IhAqlUX9ba16hJ2ocCHp05FNRJKHJP0Ndr
svBFijvC0jCzHpq0G0EXDuAP0jHgfN81pWWADrQZyQ8ZM3YTVsFM6WK2swIHLWUN4MNw2EMWxD8A
sGj2OJ2r5thSyt+sqRtfIAhePVjDEN7X4Og4Wl2iHCr0yrlp38m/o0rtHpEakr92jQpVlzzEL/oW
z7xyNLHg06g0B45K1zFIdPlR9vtAc1D6sl5BZ9bchtVISqeq5PynP5mS54ek9e0AsIm9YmUlmNWD
lOvHNh4VwtSwobmHPBnIQbjvgxBa9ZN2YKg1qSOzYlV5Goc6eNR9NZx7slL/rqZEfUAWINQYqazs
m8kDv4bSSFBGmHguWRDeNOle1nP9QfaT5hiC6uuWgq65sUvZil1QY42/tVKntpSM/RYT8Wc68cpN
QeetvYj29AlpyETGHlFvoycEmt9i5yE5+s6PnEU79b44RM57f2MeRg+s6Vun0wrTwhxr/veGEFvx
srAuaDcfkNbuo0XGbh8+97k9Peagwp6ggRA/dqBcOJn3PvjmcFxuyaOtxiNUIWgaB48ewHbno4c8
JNVBo4fRN4XOQERwS/TJcv22/57F1o+Etyczx6IZxXi4fiGtEFvMoN8/YaRwOQ4NTXpSoPXekn40
LavMU4gnr+VXtqR0zNAYN59B9CbHrhp+C6qBGYW5UZKdTYhrv/wE4VIctBBN+eHMPQARDjk0vER/
GvXhgbdb+YTV181MO/oJmwSJ3vk8R5VmZuUAvtlUqT1fqxO7sOj3JKx0j2sdbj8iIXwHMI/JKdju
JAUpuaLIN1I2a+NFGu6/XyFMudnwwpJRQbRR3bvzpWGnS4cp21Vx71xf3NXAZ2FImNgOhLUSypS1
3VZti4a69Hs5JL8NWfraRhbUi7f20WqQC8S/NiPvLAs1nvP5ldKEGoMe19AvvdFwqYJBFO6jmG7T
BHgjOt1wG2+pAawNEiRT6Mqfw+sLLREdTY9tOsKmzD9yoMF7A+zLBrPad2MLkrQ+PqQ0iToroYNn
83x8QWjKDcC8NaRwXoLB1oYbI70dpNaxgL8zdS+qnEhR3OuruBY+QDkVDQfaTIIjVn06GgVl1+S1
jVuOGW18EzaRWyLP8Q9mAI8HtR2E0FENFMbWjlnV+XgrFP9H2pUsx60ryy9iBAlO4JZDD2q15tEb
hiXZnOeZX/+SevfYFIxLxPUJL+SIXiQBFAoFVFXmfKgTHNTSmbQ/tzGWOxy706HM+guDuePhEUEF
DT0wArOsdkoNCihINIpUBnj7a43C7HJ/AolLpQClH2q7TEC93ifOQNx6FJEZ8w1CxesWag+QQ2Wb
kiMjL2MJQrbYyrU3g5dhwHmJMMipmuKoV61h53iwDGvqaqUq2m48wzAwYWBJhEPTWAXauKZJri95
oEK6bMbbxD/ngeB44C3YCoLVkQVJd1V0HSCqHNwleHeFpI4gauedffAYv6aQ8YazYiVdNeAunkiX
2MyuOiUvuqw+xlL6TfHhRFLNLltRKpW/cpqxZDbBpYz99dXc9QQXrtKA2yhrkMfaibLvrZ1GnJk4
xjyi79k2wdu/bf68BUOVDPhnZBzyIPP+iql1k5QTXMUcS73TYY8ZWIf/ZwkbPGWhE09d6Lvwj9XI
Q4PtbBUlxpUawakie9KXh7L8sT0QbhprjcJs5LildQqN6saJihS1RujBKZK7yh+vG406il/3kNyo
Xa0f3KHWH6w6l9ztL+B6/dUw2T1eQr23yBCxtcn0Yox4J52jdwly2XKHmutW9IbAdSkrOMZI9Uzp
h97HePNw3/ZP0fjcRk99J3r55T0PoMYPz6547pLBDPHVQPwszJQCgmtotUg+Zpl+ZGTydDOx1Sa4
7LX3vqrBH42qsU6NLjSS2TRLwMWKfgIwDaA5oxw/SqqcoyiytVYUtgg+jjKlgbmJXqzAx5QPs11F
p5nuOxDC6NCskGO3zp3tBebuFXApYRIMUCGzHAvEahs/WKYip5Nd5opbS8VRy3PBqz7X+6xgGEMe
NWUARwFg4v65La+7GexX2o6m1JmKQzzjeb/x/t3AGMudWsWvwh6IcjY7LQV/BEV1eNGOIscqmkHG
ZoPQAN9rs8yg+Qii7DEY7DJWBS6NO3+ogl24A1CkzZ5BmpmUkdIglvVRn9Qkz0N8FUyx2/jf52iP
A9BucK3dnkDuXoQAxyclERIDTJCZll1n+KSA79F3tKL7odlr1nnqlN02Dnf+ULYMlkwUa+OA+roZ
EwSWc5EAR0d5O3pVQzybgr/D20bhOrIVCrNKGcUrSDxjAiu9vMybKd0FLcR+WzQQEtLdFkEsIvjn
jWt9pjPzlyn+IKVL2KCD76FOCjeYTmH4Y3tY3PPVgMIyOJyXNxw2VJYDJY0kCpQ0CV/x/71S00Nt
ll7sz+dcV1FedpsTPGakYSFI54imlDlmC9Un/VgiYMYTyq7oXis9dhoZT35dcEHi5Lg9Uq5bXC3g
8vvq5QJatbHRVUDrq6OkPMb1hT6Et2Apd4sitlUa7bfxRKNjzog8m/s4qoGXNuMuM9WbEu3cGk29
qI2vxoKkgh3O326/tgHr9mmLokozwjbowenjjw9187MyP0bpbntY/JDi9zxSxixb6kdxmQOntci3
JoFech3n0kkJhkuSZb2N9nED1ZZj4chllnmQAfgptaWI6l80WvJ1NSFEOinKMtpa2hHqliZxOjDj
jqaoJIe7jGh8hWOhUID4TN2szMaC7BZYDrGMYXnOqt2Y3CpLb0v9HIoUqbgGukJijrhBMq18HoFk
kacWourjDgX9c17b3fIgPIiYFrkziOJEkMci4QOqsK8zqEm4AkX9so4VkCLFzaBc0M7kbKTD/8wU
glh3BcX4zrhOSrlUAVWayj0lw2usI4s3GMdamBjnOc01FONTmljKc7JcwrXAuoWEXmWP3ZtGRdwn
/F2wGhLjTWItyP0hLHFoB546uzmeIQkaJnPYRpU+tNTJ2puZgqP+bw7VFS7jVRIzHLuixlRWaF7E
AzZaZ+rOTobCHXKwLQn2On82IW6hgIliWcOvNlJlRYkaBKDp8fgjLRUHVYbXdAyObRa9+DkKuEjT
/Yx1BQJS+WVIZRuJDLQP+W5mpM8aSgO3P2jB++NdAgHFf76H5UPvJTOHMOvnrOe2gmphqqFcJTQ8
vUAvsJtaeG8RPc7x9snCmAK2ahk9PSx3kFSkujrmNVZaLgZU3ZueVkzuXNbICogaUfin8QqMMau0
lwrajxWKKaqTCrU9w9HAq5C5hfkImbbUeg4jUZjGoQrFy/IKk1lkXERbU0KtqqMpF3l0nbWYSBRu
xfcJchCdqxXnQD4kqPuubb89T/SgDBdhe2dGyDWc8OYlMDqeza0+hyWRlqRJDdUUn9PowbchaT4M
kuzL0Rc8Zi/elDUlJBLwhAbZxoX7/qtpK2VQqFEBmNjs9qORvyp0vt22Vt7RsYZg3J4VqKAIJsvE
xg10ok8NDv9ZulGSJ1/+/u+gGLdnWC01WwUbo24UUK7dNlK1K82TLuVOI+qs4y/Q75ljbLRtQj9L
KYYFR+TIoxsgjzhpgvseH4TiogKZLmRcmAElo0WjRsKuSxrkVOPQyQL/VKq5YIl4Zy6I7n/BMGOp
I7Q9VvPCWJ6fx/rBkJqXJr8q0halkiDOQjeOwLq5B8cakdlts4pOs7gFYpePTlgcrB8YnHo1lfZF
JCH76HR9vvsL4wDtkwZpOvVPzmiQ4kZtN2Iu5aCFGEaAwszBS9srS3lAY8I2Fj9PtQJjopgyDXIw
HmJ8Ual6I+rvwkxyKrS1+uWuDxR0L3ma8lRYt1WNN6CnTrFT0YWQP8erb2D2dpCD0cBCR7xjGLbl
fxu1uzDBgexpEk6w0vPx3Ey168Z8FYx9CX3/8CkrXGbDl6YZmiDBwS6cEztNHRmZ5tquyK6sElsC
RW6JyiVUySmIDLahudtlhcxslzzrpTifgFx2Xir3F7Mx7tFYtQ3CdZkg2aVQosDjKBv5S8Msg+Bj
IT2fZbdpddya2u5lG4NbCmWsQJjAfrDq1rRGlMsp1rUPclfybFn7WrrMtKs+yp3q2SL7pr2ixXtr
CSaR6wxW0OrXI0GqEk3q8Z7lqEgOgOnRnqMHKUQ6oJYdwzqUkilqluTFMwYU9aDfay5sX4wz0Ms8
loN5EXEoH6b+3Fq2GaFbAyo8amV37YGK2pP5AcZvRPZ07SlJGyhn4ZZognXLM4obCC/a6K1wc3A6
qLhtNCWSqtTbXlbu1K5eGRivMNdZNkc94sFUeSrH0LbQMTJE3bHzX9XhW1PNh2087sSu8BgPUIWK
Hg/98nZizXt1HvdkkL2yIBAO7K+Dytgvz88RhHu2YUXDZBxANvajKi+woG56kvy3Pq1C8BNPu0L9
poAWYSCl4GrFLd1DPQLBMWmgupQtiehCiMW3M2Y2ItOOkPFRmctzpJR7SiG5oTxGynQoButHMqEc
w0d+17akZxl5Q9r4+8IYBGcN10dAqEZGNxoa4S3GorUxmrpYpyCvq0YQvXZ3YyjKnCy+7A8v+wvC
kJn37b7ERWcOAQFq+0G/QlAcJ3uq7dRRECIuq7UFtLj71dVfQoVfZo3oAfIN34n8ETsyRJ5yBvmY
6HWR679XY2K8HqFpEcnLKvbtoTdu6fDcKiJnw9/7KxDGv+UGBIOmFuMxQQLZK6o9QCAiSS8iv3Vi
1HKZ3sLdpDSipIwQmNn9uS+hiFcBcC+3nu8H9qx6pXboIVNRj/ZkHNTqqjIFoZ1oShkXQPsiofHS
MZYT10Tnqh/szaYXhHNcEKhIqMvLENLKDIiap9lIl3XLE3oYo3KvTYaHgn3BycQ1+RUM41cqYkw0
NgADPVi7K98WCragoI4c73xfpK7INfsVGBNLKFZrFvUEsGrK7Sm9KnvNmYLvDWjxt72lCGjxpqv9
ZQRKjdgbQFF+Ew97BYMykc+JBGU8ojViXJJewv8nMQxBNnGvDrL7UJ52WdXcb4+GD2NAiol8yhUw
3gJi6qiInOGWFDWyB3B3tdb9SERCfiIUxlHk4L4P8DiLnqdWPyhW+DBV0T7OLcH1i3uQ6b8Hw7gK
dHSkQUfRgaTiPgldRc3P0d1yaHFNqQJ3Ft2KRKNiHASt/QHaY4ALiquQOCXp7TgSFe+JxrR8xMrc
8AgQWsaIqcvwwuTWSPBDkmPOvkcpnT0I1OGSXmWD6qnp3D1s2wb/RoKjSsZ7MWI9topB66BUOgzo
JKvRJVSf5s5rQ5Q6F1dlcWG1boyGaaSMg1E05mXi/jjCfuOyvZd5MFdTn2DMs0JASB/b/igKQJbj
dguCsfupl9o0VQBB88iVMIrSPBhwtCQGoV0CekyIku3SQMSgIhoZsxHMPC/BpgWT0SXzOJbd01yL
GLS4VrmaPGYT6EbUNfLSR4me34VqOCoeTFjntmlwI9UVCGP6JiibpWnCOPC0aaPAsIEXrIlqN1gw
Y7xrk4tZOmxDiqaO2QjpIGd5RwCZ+z5eFtMLv8gFreFc174aFXNgGaqPXBSFz62gMJTX59wv9p1x
jtAkvj0WPhCYtPG0sTDjM2sUG+Hga0u3n2YON0oWBw5Ktb0eTIoF1Z63sbinMJid/sFilqqumrQ1
LNhDpp9wdxqV2lVbV4X6nvI3D93GCopZoiZFsUO+dJ4qanepBpMTa3djlqOhvwve+jo9qsHsDaVP
BNPJN/nfQ2TWTZOTsY8TTCeBj+8SbzSCx2AcBCWMXE+8Gh0TYaiJNfjqMjqquW16V2oRapMKp9V3
ZW15gYjKTWQjy+esHP/c9Z2lZBgUeul7pAn6cq823zT0OG3bhwiHCTQU9BfQSsawCOopxuXqV0Gx
VU/uuyIWed3Fq/7pdf9ZKEhffB1TTqXMjyiwrPAxGo6Q9VaTHPIGzjz4dprcz9bPUX4otFbgOz6J
4LaAGXePfqjUmDMARw1FtfnPxreCHR1lu0VAUiXSPiuhEzHZVk/dISrBk+7vSB/ZRA1t0pt3o1bd
TJksaojdNikIyDHz0Zpa06dY4zZ+bPuTTm/bIryI0yfD+JbUIpokvtM2UDoNynQFFWBf0VRlKktw
BeM4T2UwbTp9AcJNtVnUlcb8+4QSG+t/ZyxGlga8B2j3Ra3GHxWsY+ITEtVw2ni+sc3Qa9rXRv1R
iWjX+O9vKxzGA0jdFMcN+mFQ5H8s82MWOY30ntaHrL+dlL1CcNZ+1N1jld5OmqgRnbuIK2zGL2i0
Iq2xnOlqdUgN9L0lTw0ymx3ddYErd4Pg6OXu1xUc4xeMslFipQVckP2ooiutdCp6nevutlfgnrYr
FMYrQO7aSEsVKH0yH3W9+4BSjyBa3x4I0llfzTGVY6vMI0BEFZRG4ddAkFJLN2m12x4K93SAMjDR
Feh9WJ/t2StHSq0elPBL6y8ZwYKiqWcjk5+MWsSXzY+WVziMDbZoZu58FT5GHZ6RIlFUL452qmK3
euDJtSt1B/AihJ0s8N9821/hMvZHJqlpuoVQokapTt1XF/6sggokcX0Q6uZJ7YXW9yYP38u4tUGx
Yeddc2maqKrdnmbucq4+g7FL1Z9z8HotviztLkqtPDUoFspGEDtJswCKG9KsoBjjzCx0y+P2BaKv
7EOH4aD3Y9bKXTM86yY9/KthsQSnSZP4OTjmF/LBXRBGDrCsyZE1QejJdSIorl7IeyC3R5lF1LTR
iE3obeH5Yq81P1ABUhaZG8mujtZGuRHsbu5JsEJj1srqzKQ1R6yVPHwj9aPRn4j1NPghijlPebmb
2k6wB0WAzIoljS9pRbEML4/twHBy6azUxK6Lq0z1dMNTRc9BXP/1e4Rss64ehoscFYrhUTxoT3hp
mOP2Ydsy+CUIKwwmqPAb0iAdikHJqXxrRQP0SlOI/YAvtneVdLyqhvgaHT3vSx8rWnLnx8afj9LS
/FZH11ENLoe6TmOvSFXfyXv0xYGVOINIkC8Jjgwu54cJlc1PNSIFQneMq/WlVs5MFFenKtLFTbCX
kSvS0wL0TLGMqo3kIuzbvQYmhBK+WIqHIzr3/uYRaP0RjH/U8B6IVCo+QiluB6lCU35tZyBWEqwK
L8Zcw7A7qc0kNUuWjo/5WNNd01zOw5MhGWj1eGniR7k46NWxmu+2YfmHzK/9y3aY+uhZ09Hzu5Sr
zxcS8kRpqV0FFdqD/h0OE8OZVIZmpYmdi2fbg+oXHjiTbFCcCGD47shcnt2R5jNkZr+mhlagPgrD
MY3H3oDaSOZ24NgxJ08Zb2UjF8Dxz04LF2HQayL9wl6Ig8Ec/UTDoqWJk5poi+wuMyQTx/BhDM9D
frBQ7Cqh7yIXsd1x/cQKePl9FRwEkQWpiaV7Hm3Ue2kc9oOol4R7Lq4Q2L0XZjpiJ0zlSPGoMO9K
w3cT81BoIiIG7qkIHhOoxVmQXdFZ04hjaywGmEYe3umVFyFzLyMM1bxIqL7EtfYVFDNr/kh6OV9I
kfLqFj0OttHIdhaIJHRFKMzMQc9KQ/sWUKTo0kKGGYwBaS7qmuKeTKiSBbmBuYiTMyDhgKIj9L/A
KynITkSXU+yAux8tMddW6sVovKxUwVHPJb9EqhGliSiJ1BWWpB1Cd0mWLLwpbW4nZ/1uujEemity
4+9kV36p7QlR3DH4iShu23fwNvUKlw1lSJ3ksfL56jQfqenpqMCMb0hw6hR3im+3sbgt92sw5nCM
ciPpEfnicNxDpsYDoyakNJ3ZNm6yi2xfnqzZfpbt9LHaBS6IwjTfkQT3C95+WH8B+bq1kTVWI0OD
+czjDn2t04RnqAdau4byfXus3EzhGonZeQtFHhkCIJH4BJfcTZ2ryiddR4mCeqiNXZUZTiV6H+JQ
VmvyGpXZhJT2AemX7lAwLZxnxPX3cmyPgY1sR/jcPvp3p3bRK4/c774XiNLZqsiYmH1D5iSS+3jp
NrTDnf9g3MTPjWt6kYe02z7Agt7GLvpSnfqo31Wu9A0MMMd98wJRGLt0mgPiJMulTnw8qK/1Tr6V
TpHoYsRz7SZaIU3jU0+NlXhIjWlOYrCEOOZ45UejMwmPLZ6DWocazLrXedam8oTDA9oo+oRiqWzv
Cyveufe7NQqzzjU4Z0BgARR0jMp0tE0oYWeOFn6oHWonUgmShV4lP87yfrB2+iR729bNO7/W8Mxd
ARrBqK1deiG1SrqAZtxpSH9KSvrcTNLHNpJoOpmgo+7lIs8pTMqcbnTlcervW5FalwCCvRbEXdrl
ZoDBEPC9kYg4vjrv5jR3t0fCjWdWk8aS8szUCvVuWCZN20m4keMs7uixJte97g3KR6ycCsWVjey4
jSsaHuPygnDsFXkhQgr0lxp5s1651cnzNgZ/4/+6S7Chmk7jpswWdrNoQOEeyGzVQXqhFLo6OnmL
6X1Do8M2In8j/0ZkNsBkJXWq+UCsqzM0ugsbxNGiMICLAZq7T8FoNMgyWzlvaINezcUwuvCqgLY3
qr20onvfHgl37hSwc4DdAXJnLIqMCqAhXbjCSGW4k2RP8tlPJ5dIqlsZ1wGydf8Oj5m5LJinJF4a
qZPqrtau/WSXTJcxfc3829GoBeEF1/hWg1t+X4XSphzFibz0vE/9jCLkY500dpgIKnW53mgFwlwi
k6AfkPIGiD9UHnp7HTmycP+m1yj0EJidaLGYi6QR5DFJZEAVKHW2ULLitfPbNN6r5CS1gtwSd+4I
eNcNE0x2fzzNm20zgUcJZ7kZuPo0XCggEasKwYD4MdkKhTGHXCMlSFSwkeg5vK4P8wHZq2N2LkFE
BIFK24A2vKsec0c6Zzs5s9Mz9Yhg/T6JPthMjLn6BsZK2k6TtDrBFujfr1UEhU+o6ft4eSA6SM7B
+enoe9OZnemZep2jXsy60+40wTdwqw/X38AYEd5GwdITYB66yc7dbHD0u/HU7PtD/Fa9h7eql5Qe
0mAiqhV+xLYaO2NRaU4mo6mACzpwKtlo/Du1B/Lhf4AVCrkleQey/TdkSa9LFCmbnkjrmH/xWOEv
Fr/aob6mJYkF5jdHvz9bIA559i8HMC/FQAax11138u/IlT/bwdu2G+Ju2hUuc7DHRlPqRo41jwc7
whOCdp4lrxElgQQon1H6anRmgtpvsD3hYKrfYh/cOU4S9/ZcCa5vvAvjyng+j/4VDNEbX40Xmg09
yJw0NH+oCLNBzGrL6s85lBH5y3i3FVXMcp3R7yn8fOFboWr5XIf9BFSo60i+5qYJiPNSe6IPBt4N
o2a3vWJcUsf1KJnzMCgzS+qW99PJqRwTQoCO+YI/aBY0r/TGbr1X+a115DvpMt+3j1rspLfS5bTf
/gqBV/zs2lgNGkLtKjwW7KZSsFcGZVdoDoQy/ubcWk0t45EKgptUuNhNVee2b1SO3P3oOu1vjuIV
CuNz0jpfyhSAIsfvDRhSO7cK3/XEm/BEGMfu9sTx488VGuNpdGmsM3PxslLf2JOJjs4b2XSjvnO7
xg3xKqSXO7N9Qh+ct40sWjLGxZCukiUdjHdO2+1xGx7THyilFiyYaC8w7gSV6YWSLW7UAhXk/DJk
x2zeU9T61SbZzSLdH8F+Z4vR9KmOun5ZuIx64NWNOhcsihJ0DmYI2EzWCVTM21MoOqY/f1+ZfUlh
81GNxVtEtWxykaV2edmeLC+1o3Ozi+1Gde6m3WO67y8GW7dNgfUsYcDGEc2S/qP5AJycS5ggJa0X
QHiq/ZveLrRwEwsq6niwZOlX+k7SwRGG0IoWT114NK1TWz2FqWeqgqEsdv7nUH4DLUNdTaU+SlWR
Lcw6Jagdxw9tvEL/Wjq43V+V0ayHxHgRox+y8JOcTi7e0XGLyDRFrrUQtTHy14ZC7MpUKUH3zdcB
TbEqK6mxMMqgxDWjCYqRjtvmx99dvxGYHTzJIZkpVBxRfBnbUwR+swg6zKZ2CSUT6HrobjOYgiNV
5+ZsMKR/RsXsaAiUh1a18HNGefWcEBNXvDSvPNlKs4PZlBoO2CAjuo0bxvQadVqGBkv0GhupKQ12
HknqG+nm5r0bwVVWa3S8lIex/Ka1YXqHFjMNlEUgmbFRCRAdsrlB5WoJ0smqa+lPlBX6T90kT2/g
rAuR/ho1N1BDqBXUY0WOIcR+32lpJWezD/qzOU3BEVTo41PctmdwT+toIi200a0sNXrv6VQeKUgK
D7PZaD9CuYodsONmSHVB4D1Wx3u5NLN9Uun3IHC3DlpBIOojRTeFFUmCVeQaPpgSsbnQA67ozHED
JjCQzRMwCgTKq1bZE1R1TAhHJpejiCGR//q5gmJM0qgHi0oSOGasmBwNKYaA96G0XiUEBYp5SkJ0
ZmleagjOU55bxg2afDLUQ/aLMdMKPFVSvlArTWNm1026m3LQ8BUd2BnyfRjEhylr0O4nP2/vDt68
QrIcjRMg5EPul4mL8r43u4mCo9FvsMPN216H/i4tG0ScoE1GCmEbjnecruEY/+WHpi7JI+AS+XZI
G6+hj3HrC6aSt+PXIIzrMmtqzUUPkKD4keMOmLh9ikZX9LgWJ+IbApfMTUaj1wCpj/+XGmPgonQe
ytFC17eRhHbqfx8oyNotV/VBCPHQoQioaW0LhIDW1Nq+IriKcCeUgoES6GgJZV9gUgkCSbRAJ6FJ
PnRqOtH83IpuCNz5XGEwi1ZlulonS+dyAiHoaN4PAXp5YoQNr6T70ESkHvwRgcUMGT8N4kus71ST
ItAH7PRcxS0yBNHD26gXglwK79iBUPI/ICxNTzKA4Vha2KqqonkKcx3s/pb3F6a+gmASRkY5S3kn
YRxNGXkhrscQpITs0Mc2Cnf/WlBvtMDqqqts65OltlYUxVibXnlqE4cYMUwAmQrQ9JuQ290G4xrC
CoxxwrgYzqRIAGb1975xo1AwXOpv6JpzdfMYtn/RMQSHD6lAuCUKiZWvoYHfgQDVV9DojEvTPjBr
Ox51L//fxc6RtlyhkK8oYOPTC73BBiqsKzB5I9DZJ+QmTgX79L/cYH6FBKzFTeApRz0bQgJQ1Ujo
UBtnO4s76Fq/VDKaQS/n4hHVCFYvcoa87bTEIf8JRdh28XwKFYLK5yWnM4PNSLJ9HF3J3905f6Mw
syiZaQ72N5xeFRgY9c7x+13o/9i2Pv4UqvBzskHhy9iqn6CytCSfANLF98G8l4fHWd8neKlAU2EW
7aTmrV7KsO1tWJ7RmytUxug1CeR59QhUv/keVU+REoOp8yT1RzW5T0Amv43GXa4VGhN8pGYEznMV
aJL0GqnvGlqEoee3jSGcyGXIq1vENILJ3rcAEpe3fndNrKtRLmyoE02h2yDXmRfOgCx2Karb4jkr
tNf/CuKWwa9wy9BKUwgP4LCq/f08jk4WhVfdEFzV5vTdbLLd9jh5IdV6azOxTTeM86Qtff3BnB/S
Vts3PWorVborE2J3oKbPx2tZEXFD8VZwjcqcllbiB9bQLajk1ep+kvaCWA/bA1tMjr0FriGYeYxM
S22IAoiuHfFmZiG5U1LyOuZgt1HutrG4w1l6ajW60BPKjEHmZpq1vQa6+QHeF8L1F4Omv9agTN2G
4Q4J+Y3PIx8MbwxM2RbQaugAo+O+htIi66YrtZ9qUOxRcrvfxuKYISgqyXKuYC9ZKjN9dRxpFeqI
0bRGD9ekLp2hv1IjEW3Xss7MIn1BYfxGPmkF+A8a9LvUh3Ju7VoUlnHMGwAGaiZAp01UNnSfjCma
Eh8AetJA89i0ZwUCzt3DDD532ZfewyazG+oLMjscdwj6UgIBbAtUNmiG+LqHLUhtqEENBeTKRNQk
+/ZoaLeLwlecX7aXkEe+3V4sjmF8wWN9VQBhAJR7omiq34FqIG6KQ5od5yYRjItHmfMFiIk789Aw
0iYEkIKWC+2oEwcSz0njJdaTOexIlaOh5zDGe33u7LajuASKysA5W239BSx9OC5G+gB1zNqZpnOK
8h5CD0l+2J5O3u32CwgTVWVLQ/G8rF8iTR407kGLZdnR2Fw2Fl4hzBjVPqEdKsN9gSuPYJP/F3A0
9oJMiuioeP9qPKi2mKeBdGgpQDCio8dSors0es61+0YqbN88UsW0Y0kAy90oKCH8B5UxWalMwTti
9mim6XZK4ObEweVwJ1f7oLCh87NLRHTp/IX8DcjYLNrq8kyaMcy6OaOZxRqdahRcYLhTCZEDUAIa
Ouru2GqgCaLZZVAOMFc5aq9GiPG4cjX5nq+omTtaaGMFpXqHDiikw3RtNsB4VIgIETgubrl4UGrp
ixiwzkxsY8KLKpaGQgZZ+qBl5QaNLuJ24GEspIdQcIfHhtv5ajJd0jftZBmILMu+tJVJ34HhW+Bj
eOulgJV50SOnkFBkDoTMaCcpGWb0ROCa7gcEfZdXYfF9e+fxTp01CGP7Uop6dggjLTWmgTMmLynZ
y75rmc5Q77eReN2ByhqKWZdWBu2Wn2I8xuihOWEsbyP9OSzvx3Zvobl9KL00OYfpmyrv5+4wpA5K
M6MIkpmv2x/C893r72D2QRtRmaY1vkMC1UmpPuXy5CL2REuASMyMu4IQPcINGBTXYFH+aiUJcl4o
VycYsaqDi3w3Eckpi932cHj5ZpTU/EZZbHUVv4ZWGaZaCpRYz1wF6nPTG5UvehnqWHtfP/VmtvPJ
ZZScFdMZu1c9+enPb5AU2/6MZdbYwGL9FYy1TqUsD22HZmc18kxU6Q0FFGt0uw1NEOLi/bUVPKdx
59ZQwGukQfUJvUFfR21Q008lE3jzbJVu2uhITpnku94KpfdUzmZXFFzuVBUw6h+VxGlchUkZYoJ1
e3Yrb3R1G+k+J7GTq8RGhsquvMGLoOtlpz/rw7SLLuPnH6WXXZOryFX2OJSfUye8lA8iek7+HPz6
MLbUGG/CVTcO+LCK3id+aKvzMVEF7x08B4FGVhP+HEJlOvuUM6vDlKa5isb2+qmCzNoYg+njQp89
hYi6LnjzvIZifFE0Wco4qxhO23gyki4JqA62jVSEwLigrGrTIZmBUEC2o1EqOxGlwrgn4HoQjHeJ
xzGLtB4QUXwEm0eoeUP2PZQPsQbi+Qu/uVREVFQ8KwCFvmwSyzIgacQMqkOB7BQrixVoO5l6Fcr4
RRCf6Vd2d0MFHq956FUx0T3ydbf5WogbUAwrKOzqotk1e8tym/do/wzRyx0UV13f8cEfYmemjapj
T1RkznPZa3jGMqQi09NpGWIEskgZfhoRvqldRLMgfuHi4M4CZQKoJ8Pevw6TGgMq0SIMcxqvI8PV
4jejuNbJ/bYVchdshcI4bJlIw8LGCYcN8n5DOhiQP2xEvYC8gmaEluC9MCGQo2ufv6+OhYGkndkX
yDdYNLuS5H2NJlH65AdP3WyrenFKrJsM+BrdoQXDEu00Hjw0qPCUrYEbWQa36NepTCcjCJViQhHm
IigzuKN5a4bP+vhO8gepssPZRWkSxaZQr4mIVIxzFhGyvKLjyEX2wWJ2hDwoRlL3IZrvQgqiRm8G
YUVNf3aR14wQX6G77fXkWM0XOGbLGyE4C6IZcNIAzi2JnlVpRHMJYnp9PGxDfbp0ZiMSFTkVHHkK
HhzZrpYQpNa1b6GvcLgo0BIwOGBpsXWoGbrdRbHvY/R+FN4bivxs/a53Qtt00Anqvmducqk6sm2i
DWD7i3hzvfog9gySrFQbZg0fNHco9f4xmaELVxeC2qUPzmUtUjjjXYgxARrKGtBTCsknZov2gY6e
rhx4imJbtuRkmotRvzcv4cFK7NchswtIhk6CaONTvfHPef8Ny+xZUvdICYDjxXnKPBBaBKDg3EM5
x/aP2k10OR+sXX9K7dG2POsbnn4z+7t1/N4cwGen2sGuebsCQ1q7mxyRThov+sN8mOCbwNVV1dmX
9KCNQBns48P8R2lXXgZu+w76Sur6l4GngHBp6XNysuNfUCx9gSVft7cfpJIyL1yoQaPaitrb9Hnb
rnglrF8QmIVW5UHvKxMI43vvqgc02F0VV/FL8xg5/r2OvIsd3GsvJcIw1CC4F6GX2D//5Scwi56V
iR6kQdaiPK+xQcv1plxqbvF4k53fX8uzvh+efQcrLbnU1t3pJCLu5ZUofZkC5tS1SBAgt4opkA7n
8Tr7SR201RoHenx/KfZoQ/JzW/qm3dN7a2/eTvbH9vB5F7Yv8IvfW50gY43iIS3C8PXra+oY+/5N
cUfU0wa3EFuGYq+nOqBoFLHXcE5HCEahiRqlILjHsx7OghhRmc0JWHZ9ryl3OonwOp46o+EiMSq3
Zym4QEpKjh2KyshvUeiNouQb9+xSTQ05HQL2exQ/fB34VJqlYS4qgHOLS6na2gl03uGU0ZyzV9Vj
YV3Txg5AT53lVzO9Eopg8w4UlNFqGL+uormKOTulEaJFWgf8QT/R2A3iY25B4Lh/2l5gEQyzhwcD
bcKNjPX10fo5V8UlepTfpTq8U1oRoz5Pv52oaMgwQItjovSeGVIIBmFFX2wJzM1O64Z7/5Z66XF8
oA/KXj30p/FOOuc/7/WP/6Puy3bkxrFtf6VR76qjgZouTp8HDTFl5OScbL8I6XSapESK1EhKX39X
uKu77KiE83Q/3QsUUDAiI0hRHDbXXnst4DUbHCWboVhg7T08vbeq3t4xf+jK2WP3cLRGGSFGt1mw
bGfcHXGlqzcy71DYl1vUF2bz1t2sh3j/6/F+625wQos8sMegDIRL/8/zyi4oG/JIjUEY4UYV263j
p/kIx3ZjJYo5+HINgPUZFZWlP7wnaHPaq84PMEDj8HTF0kIR7llMBPmjoOsWLCuforznda4+/Prh
3lq2EXzvIDcVubiEnP2+u4QphDUwqj5bFptRrWK6sR4V8G2StCt/3drp1/7yND+0dhZy1bQbls6i
NTGO+xbFn+MQlEsy5w2HEAV7BzF6c+zwaKACupANOc82DTEMjCaj4Ao68gKp3qN1xTs3jzfjmgh3
DhRJA8sBgvrz3KC1WmAEqcdcqSWD9062wtEy7ZOyqdTF3LYHmI1nDuG7uCfZOky58uB13we5H4aH
Xw+u/9bGAOIjRMexBUFl8Ozo9WdJg3nqRwiIJKW2Y07S6kIuYmsru/OEv2lbsYnNnaeiXLrBVkzL
Hj5gWZdADz2sj3Bjyxms/ibIMk3V57p9bpDUCicNKVxxufAEvuyjAKkhfidMe3OFQU8B8XEQEpwg
ZyusIT5zqIuee93H2By9NPPHTxouh+wm1JltLyJYyf96tN5iWvk/tnkazR+OyagKe9cd0CYdmoyD
EdIGTk5NCfP1jauubXrpCZGlE1hsm+k/gN1+avxs2jBR+bZe0PhknIdxqA9Rcj94Y1mjFtJWXUaW
L+887ltL78fHPV96bRIOdjw9LvyMEmAorP3UAPCLSBHRKDNdEcC9AZqeAUSzhjET7hbmFa14NctF
nL6+05vTVDzfCH7szRkMiPyJoK5Fb2DyWKT2OILZ1oSFb8u1asq4uunaj64jodD01IlXJ7l7p/03
FE79GOBYhA2dIGl7tlTCxus75k8Yf/++RzRE2CNut76/DyO4rm/SBpy093K4b125fmzzLCwlsKfW
lsxjPog7Nm8SflgcmFkEGzjmZYq+szO98b7TJMZVGgk6D9m1syUVxi5rYxe0DDmIbHTSu65PYNsI
y0v+edbvJTxP7+vsff7U2tli6iuvj+jJVz1tKSbNpYTCehUXKvrQmCFrhksSvHMqv90isGFYOJ1Y
PGfPB3okaZsBsWXMBXyMAGWRpxpF4JMM7sz0DfWCUGd7j7/w1naf4sqGazxYXuQvDNea1PMYheDh
wZBvCK98qK37fpuRvnTN3hels4qcOOC9PIeTgsPjvgt2v566bxxqP/XgbBaxxQQOTTHSQaw+toPW
+3T0+3eOkjcnzw+PeTa4hBuHqhNtks90TynPo/C2j3iODMxmJP8BKQqPhHRZCouB07b4804c12Ms
7YpXmXK3jP01T/iTx/n9qJLNUmPWevqdyXPq/1+m658thmfqegjbvHqeToxN8Hm1L3bVQPPmXX/t
t98VyDUoasbV6Dw4cOBjb1QNMq+DK1mmnfWz+55L1BubCsbuzybOtvXKD7TxT9xTt253ABQhMLw5
0Q5aWlgIsvnOx19PvzdnRurD2ySF8BG2zp/fVWA5SJsnjy2nzWYn2AzVdc+3iciDdil+3dTbi+2H
ts6m+tymsL8xaCtelXuzjPoy5dHttKZbPYMdHfjOnU84FJ6AxGZ2EMsN3K+DsgvZYRKyvh4TKR/e
6dMbB1ea/NCns5WRztrMKUefKlk/wv/ws3T1lRDNS2UeJRJnDfSXjVNtw6bOVgI9t4q++BGchn/d
jzdCvZ+6cbbfKhVOdXKiicPaak7DgzfADcE+xu/ZYr/dTghqDpzu4+S8FmkdWoX8DtrhNE/cbUyb
vUKx1bvsuu9L4S8rEuYi/2zo7F2TcLY8mDCuc/LismkbLSMg0Sp+oKzdBeJTlMKkDvoewTIWcnga
/PlmCtMnuO1kXttc1QvqStP3FCPeXFw/dOrsZSskvq3L0Ck3zPz4SBAnDslWxo/VEG1ALH/npb65
K/3Q3NlLdRxncnofgz0twL7Hws6FAp/mP5k5eJsnVySYH54W+A9hr3FhfGhr0P06nbNYbyAUnoUg
XzXeO2fI24P3Z0NnO5Oqo2peariGNe1XEq43Mb+F6mvYFtPyElTmnR397Yn6Z2tnZ0hv2MBB78aC
CALcXDM3HbaO11+l7ju70umH/jpR/9XQ+dGhJEThQgnaOuOfBqDmwi3kKCF0/dSxIk6aC8ik/fqN
vVWRj6MR8WqC0IPAKPPnV9ZUYC5+J/+v0u5sZ+HnwmDvqjNB1FUDdUgn0psk/DpN38L21UfNLG6C
sLVMi2iS73TmrTn6Y1/O3uoa+l3TSpw3g6nbrEfevTBdwArCWbP79XO/9Up/bOrslepQiaQmaKox
dC9mDwJk0x5+3ZCsek+x/52nOi9jXSZtfXvyNQ8951J1QPwDfxfFt79+oDcPtB+e6Lx2FbNGqLhC
M5UjthMnT45ClUU4lg6FGNXo540HJpuJtieHomWuy5gj30ZIxs1/4N6FORXBpQyyGoBKz4C9xDWT
04WYxgM1uYClXTTG+ZCGRzN+4Z69MzDce2fnOU3T85UDqT8wEhIgacF5atEgSunZyWQyWIKHtIdv
wKBqgUbbrugCfykofc+86+33+meT/s8rp9IVuOkn49E46eKcOmtS9tzABXIO/8H4/K8X+3/oq7r5
x3MM//Pf+PeL0ihrpmw8++f/XOvX9m834vnldfjv0xf/9Yc/f+1/tq/q6ln+9Y9++g5+/I/Gi+fx
+ad/lO3Ix+V2eu2XD68DAOXvv49unv7yf/vh316//8r9ol///tuLmtrx9GuUq/a3Pz7af/37b0hW
/jDHT7//x4enB/j7bzvVfp365+EvX3l9Hsa//+Ykwe8AxXAFRY4LBoMIGH/7m3n9x0fp7+AlAHX0
3ABsP4Smv/2tVf3I0Gj8O4A03K4ILucoNTmVHAwKTlz4yP8d6o2nWXQKFALYQv/2z4f/6R39+c7+
1k7yRnH43+HbP28xYMX4Hm7kkEA79Q8T8+weQJJgEqyJoo1dzFIGEIcjYQsnCLe+DRyEVCKyxVRF
bhYmPEP1LXR1osOKatv9DIHg0qtgnNPKYCM9/uGHcfyjqz927XuJ5p+rBV07VazF8PEmJAKT/TwZ
zuPB+COZ6XY1XvVJVG3lgvnW0BbctwDuuTD6smUcDnIfqxW4JqoGW6A5IWd78LWXu5UvuuyCaYDf
4TyA+qQGUsAtU+20Z9Ybfxy9o9EQbb6pFfIl2dBXZM5X6PN+4VHtjsWkquoVmZ60L2vWS/BEmso7
OoT07xzdZ7Hf90cF1wF3CbwB5I/OS3EG1geSUVttmOtE97adRnPywGJ51XkwnoHDyB33HMgyOvAi
6J2Jf5KhduZsWFgyIZkT80tn9OtrXoWgbVVp8jXBi8+nd/Ubzk7i7z2FJiVYiHgx+N/5FobdC9qe
EInZ1ma1N7WM5QOIDGXPMC0Ae5vruV+SB8tsv1n7mVyD45bgyIpV0aiRopJp8u1+rBS/iMBd3vx6
ypyhqOgdOkRA9QHTB7W/f4VElI1EYmtYbuhhvFMwgS9glJzkxkOluOTN/OguzTURXXUYvMQ7hoPx
3kGdUPjw0y7/vRMB7keAR9APoNFnS6odVAqTcBps4iFyxCUkoGlwoDLRZU2aj7QmulgCgcysqCFs
Hw4E94qTSxh9AMeZF03fehdNt/ol0j3u0QmnrdsZkwfzqrKBzuqDGVodZspZdpESzSZqQ/8m4KHZ
WuLxXNefl6H38l659aMKFwHzyxaeA9jRcxnPW2F8yC465p5FTF92RjbAWv11ziJv4vcsMMzJIkhH
tttZxc91SD2EeI0vQBDxQ4WSy7ktYAHNHqTbia3bu0cOtbwkMzNZN2lLvBZXFDrvVQ9x1owuowsx
gjB5mioORbO6GgN0IyQ8E7NON+nslqlX38dxY4vBQWIxaxzyYiIpPide0+14V+GY9ODfHUTU7bJ+
tXAsHTphSiNC2PppZuSr4wgPMjBNCBlnjK8Ze/CsdI2y9jnt+COYBicmcmR2q5Xd5zTqyZUjxXJB
dbLAMhQZWzi38D0Lrdo5pBueqwTlXJK3RzhOjhv4TcnD1IDvUwdDnalQ9Hs5qCvbNrIYbBceWxgS
w3lSRB9g0ikLPTu6XKKZbdnitccY8P5rOoqm9JNu3nuOvgvCURSynz+2IFRtQAo1sO9c1o8xZLdL
qaL0WnRpX3Azc4a0SZp+Hk31CUJ6N+viQlZvnsLgXpkGt9JkvseRrkXBkiW9r42TfKNC1wzaI2l0
FQTS5ukA1knso1hydlYJB7wGY78M3F5RqPiIHLcueRctei6W1ou2Ya/41trxbpGg/TZxVyHiBnUE
dsxizGg63TNWpwUV3jLlyF7ZTEjllCnHS0QUyTadZ719ZQb+6g1LmKduK0plkk/LCr6yUOaTYKnz
6jBkC6UdkOMI1GfLvDaPFAZ5bVxTRrg+bQFdvzjLWHaVTfdWmP66WsBm6HwUNaUaomAxUhZq9nOU
4M1l6LAQUgJjV651OxQcE0kO1r+YV+eWdfWtqMLhpoHFC+mjaS+aNYAFka42ZKrGr40IIStZoR67
Y1dSU7Nhgievzhq/OPPI89mcfCSrJNzUXDb5BEX3rQv3ktxXI1w9WIXKSX/wL+xcsW9BvwxX2Gsg
2+VMzP9kVniUKq+JNl6l5h1fBUfCbO29ghG67HvThyhjTV9xVMNVPaTIRk6VudbwsUU9BR/vF9FD
J1d15KYLULa7rF6Z1mIudB9K1OR7S3AMu76RWdgCQsSpYT/L1qZfAtmRfT2z6KODAq7Pug2QZkwJ
P1ZycIN8Eo2E6BZN2S4c1g/KT9cr6yVyK+DMep107cuilyc6DFDHBWfvOGiP7pAnrzaOVuSxD9bh
jrHqsIIff1ASwoGNjdfjCMs5VABHO1D0eV5XSySy3vPrXZPWTpOFdcJTOBiw6VuDNfoZZAYnQSWt
L68FtXSXQtl2I0ZDESjX+0UZUXh0rbdjH6RVNtRWP01tHexrabDcBAHYtUzf3HA1V4r0fRmufbuW
qhLLyU0AKsbpMDjQKvc/1no5wpcP5dUDtrEkQKLJDePuwCI5l7IJmotlcJqrZKXRE0fRLLyZDZJv
qoIVa0Jw301hANc77IOjk+6KUCp26ywmlknTHry4I7gAm/Qed4ewwb7rfRj8URVgKwybKGIIoVxb
pSkKh6GUFVJ+TdkUbFTMnxRuveBcQ49JF3Ke1tua4A4/0tnxM9J6/bZeYfCr4rE/uMHAC5cnLUrh
UGQUp75CgpWKKKtHCDNwiLF3sWR76XX1R1N7/MFtWvebpqu5TH35pVlTfhGHqd6TygnvbS1E0dLU
33um/pZG3d0kUpN56fRx/R5RMarbDZOyu6RL3e6bNoJwTaDjyy72JvigzdV1HclbuY6PuKwmWeBF
dzim2CEIrFeafrJ7kaYb11f6AOb3EXpv1/ESBqVZgivNUy9zBhUiAd73+1jLqYCbkrdrOLRkCV0P
1ezethBmBf3RIEsUmREcxX50kJVskqyJlioHJotynZ5DabiuvrQL8i5sqHDcdZHY0YVS+M/rp76j
6tnrOv3A/VqUHOaMyD3NfdFMJNzyGP6MqyD1RRsRmweEBbuoSSkWKIEtWjqzPWFdfEvGhBVs7cQG
GjQoKpMTlBATqGdOsu4EqMyY3zj55p3Tzs2FQsT3sKTtXc1k/NX6zmU/8oep9mzuLcjxzbMu+0bU
3xYip8uWRPKyrmK+S2zY5vF4Sp0DFgxf24GLbzGdzFU3w6uy12OdgT1tIeHaujcWVjmorIPKiip8
cN3XLHZgA7Af5gr1KTUdsX150AuasoTaOTnOQFP6jTNB1vSi53PrlG1CIX/czQu0WJpqdrztOFsF
kcdpsCK4W5AdZjTjlWhRadwB5zEOb/0snEACyQTYjrjN60C+tDicxGU31ya+iCDR7+de0q7DVxnE
tS542Llu7mICqV2b6p5sT+rBzZ1uY3n0KjFhfzqVWs1ROI5XYxyoaAfChLNkEp5VdO+6tos2vgl6
czu1S6czh1s8m46H4GJNPe/SI4Z+m/ol5fAQY+bOhxgBucI0n3CB6fV2sKw9hulgr5BwwXj4oHw0
2QJjHoMArJ6PQIB9Waz+MjwRT3gPU6+bLZlnOMa2CTbdJXSKmMv02W1GiHfHKijbOokhZTqvQ4wF
q2Gj3IbThBfnovY7bpA0CmBoXU7rIkDQGeii8z4Ah6bypNW548JeG8adalUlWwbaZ6uKDeC0EaZf
cUOEcyPJBObEFNGbifFmMy9GlthlXDhuusFlAP7HURhVfYpPVlrl6MeNLmZQqJeSMY69KQVz6JJa
TQS8snV1cKRbHSCj1LlFRIYWjliRuQtm0h38aUK1q+/OkPLjnr/rybR8wQggTpvaSiMGraMPqlPV
gfEZsdkqDaIn623g7jN/0YOPYpIVoGPeV5zf+H4VPCntBp8Rawcl/mT94gTxWlYxbVMEsArqiC0K
bZDBHMhdLM0dKMID7l0tMgm9KqqUP3GMW14B9478+qpxwqcBNtn5SsDcRCgKm8IQKXO/GT7M3Rwc
VbuMMPSI13zincnGFg6omR917YcKu2y9qyFepXGJ9VS70xXUIbyOiqKGIwcKycKKQ09UhfVBsrGq
SxJPszxq1NhnYVWxcec1E9AxVo2Df8vXk9Xqyvvmq0nJBGI/jb721Oku3AQ6eq3ny32PxNpHlra5
igYns2vMkX+O9L2jIgdG7bQ76BkidadU07Uz13yPuBW850WbNavXZQLO2dt5GwVd6Ga1JjCzX9el
JaeM67MxZviSpMPykRER7Uncoei06Zevoq4/2WYeDspbUerClFbwtevZ54grXIDXvoHv2Dr6zzV0
p/eL39HLMcLL5tX8QLs+fAiGft2YiV4OrdUfvRnBQWsRLRSRntSzMzJYVBAU4D20Cba1fIBd5QhV
zaheszZiFgQKX9RfpZY3rnDqK6xfiMhav67zCd2nmQauUTieDDB+NERsEyXfZJNGkFodD7Oet7Jp
3IOLxENdpr0NLlFPA5uqsBuvO0/KEiMRioIArKBgkkI0GamvRH/lUL9BASqIrkMAhbBAOWnWJK35
DJkwOCck421QUXwFrtYzTP7a6qkh8DFBHi8ZtyHBoontJK8X2N60PrT5RYwjlcVdnwGkq7JknsGO
QYrlmHTwV4GoFTA76uVenzoZ0c6rmCd73Qz1HucudrmqHb9x61m4asVzku6miIxxgXqySOa2HdVu
JAOtSyFM6kHSvEH9rDeuA4ql9XCJMf/Wunxp83QJd8iyudDvcVCNRiANK8GfGgK2d8J0vE1deWtG
LoqmSZ5o1605GToEk0H/TIFsZk6N9RXOurqvrLht6sa7tDJuHxJ/7STAnmb5SKGQFmciJRUMe1O5
iYSwX7CjrNt5AD1/MW6G+yLaE56GxoUJszTCHXWYEran2IALSI2ePA1oAuCINDUmfxAi8EINcpoy
YEiIdlBVFNePwrA6D2FIjOLvdT4qJdkOIV1zQXrqZt1ozX0Ukr2w47H3OnG3oIgu84VEabWOcJmr
e9U+6FXZgtl4hp8yG0BXEcQJ7kbb8CcjJx+UGeLKPrO9f6piWrDJd9jN08ULr2xN/JwKG5SDH9BP
OHFYkdazv+1BFtsoPrsFUVH87E79oxZRfBU1Vf1FNnK4kCY1Zdg1DCHrsAc78I44SfOpYnMXwi+p
pvu0D+qXEbHyE7OJ2fDI0EcEts6FSifvqOVsnqd16K/XpRsKF+YT0FUGsZHt9cgDUg4tyMLdqvwX
11BYssCOMdnIPopnkIdBFiQi9o4n5msRp5664LVfv36HT/4tBPdeSfz3S/D2kr/0alDfxl/+1f9H
EC8IND/gTH+BeC9VO762r7RXP4K837/0D5DXdwHkomIHUG6SYpM5cYj/gfF6ye+QxIig94Hi/CT5
Ti79A+Ilwe8hMNf0BFMRMGlOBKw/IF7i/Z6gCB0Cch7qRH3Ql/4diBc1fD8BUieZ3sCHclYMZBG0
7Cg6A6ScEMDNFJysk4LZPeUcehe0rxn7T8aYtfBRGrWFHCKH/+80LyBqIBLC3mdRrUJ3Ave2qNSL
HcpZat8tW5pEx2EYhxUOhguIpatY3HsCyw/wymGc+BVKyyZFClKm4hj6oykA1EhcSnzR5WQk/WtM
kGzaEieNN3IZwwLoR9+BcMkESlKpma9JS2oQGpYKUAXx6uVBWJyAFe/W0xbVwbs9mVD/pRBzYb8z
OniQ0pk7aD1ONszdda2hTWn7z1jzEYhXNGGZGuLhISAdIkOCEcB1sCKVh41bOVAnlsj1uKEn4TLp
hRoGr9RB5WPgBLcKdrXw2xPKyT3SqwNsLjjODKY4wsSEJ59GOyKBDOUwBT26Oo510RqHyMyEoT4C
ImwOiav1dCWW0U+2caew5fVCouIGqUR3B+yN3os1oAfuTquFR5yImxxq1fKqidaozxmG+xNY34h8
hsAfEawu6iJeLexocRwrm49prbtSp6r0jK8hyIwAYsy1KyOFsQFNwIWWAPBC0s0PHZxu/YxRCFVm
NKxsnKXVUFPI9yR4CE2W5lszheTShra5pjMJvoTtFExbKZNwzBI14ZRWk0z7y4VK7+Dz2a/xeidv
l0pP4PKb2ltF5mQqWyBtex8sQ5bNhp3iHacfblplN10K52K8Z9YcE/CCnzpPp4+RP7phOVVucIgn
HJWZgPUWnkWMp+g/TD/EjSMeMcEFy6Y5qmwJLHwG3axChUE2VKFOi7Fv+v6qQXr/Zh379cLXa2KL
lCvEYwSTL9k7sfYepQ+scJrhX1YKYyJa0rDr6pKCAaWRIaPPLuDNunCADT+QyJmfObI6yELaEVVy
oqNWZc1MxihfQgooUi/pSdRSx/0n18UFMlvHyV7SxhkYBBCCfs0a1YwfGjpWlwYsDbQB/KXNYWUC
aXlfcbGXbSRQIhrXEOtmiJEkhDym5gZ5wVgD4rLtkGEOKQDFK4vrDGw33FANVU6fMQfBWhY62Eoy
6UfRVdI6UB3xOjJeg6oHUE5bgztuZ13+CulWpvarq+fL1BnoAXaY3i72HRA9IzW2slDN0suDIoGG
ZXssu00ovRoxSEuDFsoYc41C8im4XCrjFjTt7G1sEmRWUtM5mJicyDCHuLN7K7nrtvsVskAoqqv6
k5lKBx7q/SgBYACHjOc/zIv/rbPrf3cwnXKUd2P/+jpePuvzI+z/wQSkHyP591//zPH95XS6e+2/
8OefTyZ84Y+TKfgdhxIqSuFmGeGoOXlU/utkQp0OGFTIliA7nCAv/M+DKfrd+56id/EBLPdipCX/
eTD5v6MeFpgrSmE8nHNR9O8cTFAiOHGa/kzx4WTCq4Y2AaouvqsffVdW+4GKw/nA05hi74/6ej6A
QOGUM/z2Dk4MqCZQ3vTk9waSXHXEsnGxn4MU2zCDpg/qmKrqyA0nX6pOr9CW5clesIU9sXpdN+G0
Elh6AqiFrG0cf/RqNWzhoNGyizBO25vUH8XRqIF/M5TAXUrwcJ+uo3MVVk3/ASu/u/Lq2mQNN9ON
65Hx0kaTfhxWB9xexLClCacTVzt2ymbkQ9mnvgPlVcB/egROMXrAzSGM3A/ZCsjiNgkXckd6vW4D
p6m/qBhJu5jB4TwIIKVmtRxvzWLWCwtm7c6OzD+uzAOAOaxyE0bYJ9VgLv3QvaG+V1IbfxAe0K3V
9+6wXyY5gpIgW0Y7YRiC6jlNGHBG5ZW2mqqM8IXlq4aNBECF1lAO578p1yI+QAK+A0tv3NQeTr8g
Ygc/ENcRfYDP6AcHKY4dg3LozYRTeCNRIwMHCmrMEwC/5QgjJoreT+MrQDmy5QL5Ndw2weFAiJC5
yCV/8Wrm3pFJdntnIfdqbc2npkqR/KHE2RoIBxkWXNU+oLfV69vbSir/clWJfjDQNSnjaIp2sXLm
ewpAM+sjTRHIu8IcWGeifGyG6XEMbMhzwwRkWXCwX6cTe5k6WXo1IHF50j4SlQxy5OgBlgFMe5kY
EjKyC3ATDHSatYI6W11NQNE1uQ5PvgnA8m/iYfzozFCOZl2QmwXWI64l+1aCT0o6KHSy6QrqFY9U
Y7derJvTZvoSB/xD2EBBxDbNpVv5+pAsuASOcmWbgNSqVOF6AUjtonMYkthhLnT/BcocLarxKAAj
OT/MfsJ6JPgmdnSAeels7DQ6MXj9VPhtpIq4SfYgcUyPU1w3Fx6Dp1KVYHQyCrhgiKAjzRdk4t1Z
S1Te9UXN29J0X/0uAYyXrgbXcmr3ALth9IFeD8FQdlYhnxyZIhkhw+WzqjqoCYWJgC4ve8ju5TxF
GV8Eyl9SI3GAqCh58RDdbJCIqPxsYHFSzJ433SyGZCSi2yhpU3hlLlvuwr8IyccZ4i6os+2d0iXz
RjCU8I8+CIsobJ86ZXedzwE7zelr33t7xyYT6iHGC+TQbGaDBYwnGBFfMtQHlH1INzOIpOVs6ovZ
n5piRaRS6IDNpSHNRaC5d5hFBzTAcTdh78FkIGiDPQdb4GpQ+mqYE3JrEUllSGi9DE7/EM9GXcN1
57b1XY6KLNSFINGH7KJH1jKOnWer++Y4RLz+0Ls11NKWwC1ionKfWJ5bgXRfFkdLAr9n8IewEPrn
dSTRBUg+ZNssbpzNoZM3Y0WvgebZDDm5T7jNuttZeOZxQkJmM6luupv88HJMHIwVc4pWtwdQH3Jo
l3xDBnLfE8YvI2rJY9OufqHF9TikXZEsvIY2AGFFYMwLMG+O2m43eAyR4CymPuEXaedsAg6MeCTO
R2RBXajyNitwcnZfrfA5HLnatgsU1D2spiJRPD5yzvUjWXDY16p/Eay+BRlkugE6l7GUXDqBt0fE
/6hi3LI5Kr+KeNR3FeNf2yV+jqfuKpyFvoo5YxlABPh7q2qHLFp9CPVIMNWjHiACsvCdI+WlnwQO
8BXQqAFFxBvAE81LMKf9kVPpZsaK9Vtfq6bAvdjABTmiFw04IdsJbBWIQLvuAo28usq1R5zDqD2x
QWLIAhJAlrXttMmJ365bsBHcjBlQAixD7gj1YMCueWx2XIDwboaGlZFUV6shURZFc7uhxPMKClLO
xYLY7SKdkexZ4tj/DPAsRFEMykGv5kj210gwHAhtbiu/0y1gHFiQUrJeCpTwg4DRBhkSqexr5DTI
gs1p/ZGGfLmK+6F/TRsZvlq8NvjlpbfeXCOwS4z9EtZO8rxosBf7sLrAg6xxISAOTTsK3XhuSkAN
HkyLqbiDW/NX8FdiwBUdsLTRax/VuM4ftC8FUv0oyvSjdc96F6al1G9vHTWDGrDUqT8AWUQy0EJZ
rE1lebr5LYCDKklUYerVQV0eq67mrnkxDJXaAwe1s4MgbeEyQdnJB9d/1vCQ0/nk+MMjT1gESM2r
mJvxAKQH20B0NfPbrvvQrlHkgCYpnGQLO0AC+op1PgWzbo+gejYJJFHb+J64TgLp/lZPn2LH+b/c
ndeS5EiSZX+lP2BRAk5e4YDT8OD8BRIsAQM3AAb29Xs8u7pnumVnRupx9q0kq7IiwgMwU9V77lVz
T1tU3w6aGg9BUGDtbRrcJHau4TMRFU4TKx27Kyu/UHtG0plPbc0lNQqTY0BUavxUuk9keFKPCfNa
2T6bBD0/2kYz4Lhvs5VmoazdYD80ifYhlVD3o2l2D5rl1/cme+seKEX80Jxqd1O6CjG2SgF/DIs1
LDqHVhM4843reOt5lL06ZkXZ7pxkLZ4a23hupOARU1VzCtrZIuWlmz/4PDIuYFc2P8vakkKzoHqm
/EdLVIreevKWOWWQlZqckGOaC85K67aod40R+Ju5r8d7Uzmx9B0CqgJdRCTNPuQsLupz/Vp2yb3G
qtiD1SQbmKF8q4LyyV3K5JfoJheGU9sj3SLmfvt+HWm6twOoipDWPnVzOyZeEaEQ2HlYBMlyI8om
ufILLGHINwfbGD/8USM9v+KgICFDaz8v5eLJogm8rdJ+YG6wJuzoyDwVJgyG5Zho0ZKqi5UyOTtS
7QJWNecTK1HMYBh3GsPeJ9tQU0QZYZ3ZymbfsfMm3dZeFvqmRTKT7vV3Y264Tx2vU8XhP8uH3LPM
GAw2uM3SmszgTgF5KK4Z9GKJqlLQ+OS5D7txWVBmUf2lQ9tth2Byf1yv/1xKb30qWQjAh1N1u1ZX
9rezOFlM7dVzg3bVRnUUab00Tk6zlg9OUXhbkbDpvJvdHWNQtfMy49PL9We6fBV1vVOzA7Cz92ku
OdWbZIZOE3t9kTuT99LR6qvUb3Zm4nFKBvUcrtBCz4LfMRZL2n24jLL+GfOFKmWdEHzMlpXriZis
MGeQ+C374sPT/O7GrAyG3bNzBe9W3zutB6oDSXKLT9t8k904nmptbJ5St7RuLhm5e7dcauJpZlIO
ptne0T3nX5hIknhEhwarsKynKQW/CK1a+r+sqrR4VR2EZbOlnG0atsvZ1SYzSnTV8WZJj3qhmqiu
ds7k0ava7r5KXBHnWlbepk2XHRlXdvu5H/wwYIxwc5E+qhhZqMXFpDRU+0TFJI46uGwFvpXFe3Gs
LLieVsmkx2nIxhSjQVS37/YN2Va9AjTMsFtwjAvm3Yznee1S/sxk7fz7tBR7Sxtiz0gemC0Jf5WE
lMwub8Wwyh2GkDEPiVxLDqARxq/C7vt9W2UnT1jDsUuFdVIZ/+9uced9QfjNoetadViVZ75I36gI
fYfLCEmoDsqNI9yCrdWy90N/FSJWXgezRW/Uh2PpEFKi+ovBRc/TIDZFYhzpyYn/slGmQI9Gr+At
tTWKM3NJ+/D3cy6apX3vZkFP7gy7VNTN6zSUNs/HIqaKNBiKYl0HJqGKMrINn7IRmX2Ng5kXrQ5V
0dk6nUdmxR0jgSk2p4k1bdILtMeg05aV8YaHz0Zfap9MQMfat70cGLX3uCvtdlUvUycBGnxLEFPq
dguZ9kLpj3VamCZfSIxTuOYlPPtl6wkfnO4/G0NfoCI2kgG85aHUpPpl4JQW93NuVTvNT7xtSlZ5
pC+2ZI+Iq1n85isiQVvfYquOQKPtmSo8lpPHRgcrr244/9NtnlLI9UOnx2tZiZtEk2JrpU73YeYz
L7SWF80vU+vXj6JxUlRVd9rOjXwcmdyl4RR002atKTTsgWrOJENsYybSutagWNbFvaoc7iSr6Kpr
u1PdMa/b8tGkDeBgoqnjArE3FTQZAFlqv/PpqANBeW6UMfTcNL02gQ96zlXSq7fW0p2o9Aet2ARK
OHvHGNeDqhKOvJo99zeLEuZ+ztQQWm16iUTIKVUsbTwaXM5HObjrrkRujfyu0U6AWSlRS+66Vb2v
nxJuvrhKOlYq5pnc546txVkua6IWPVW9svLROeStv0bK7wNuEGOJ2A+z7PkjLlS9o2nZ9VNhvLjT
uBYRDeu9LoPPiucXXZuR5Miy4WGoCMgfIBNcxmE0X6BBYXbJJ68Ge7nJ/NTaZKyFD13wgdPoRm3/
sGbW/dTZR7/PnRhp8JaG4V0F39acHtjKtBvVFBwEaXGkxYtQ6NN9Q8cXjtYUHIMMKWlObHHg+ShQ
safhlW/0LRlrZ5MPzYs2gf4UMh8+3ML+maDUxlq4m7UEOakACH3rjMFDC/OkJW/ZA6VyeCM0vXU3
NuzoXgbsyPXy6mX2W+9qttVz0GtmXCiUvaBKzmtWEKYwqeq6s+yaE6j09+sy+2SD+plz9gbOqiVx
otzT9KcWfivsaSowgZt1pM9eEi1Ul3MNhXDBn/s1t65sVe9EbdQnJtgbdnds57V2Hrq10rZagkom
DecN6Mt/5SAs9pMo3msYh2wTOHlmb3LI3WcdYituoRF2/OoRts3e2Q9J8TiNdIgcbexRyoOBXoGG
PjSpkO5hjwnjstN6IJLS0Mtd06Zo0hJtfpPqTRIZiZvv+IvAbsH8IPL1a/FTAkq0wc7COldRjuh3
S6w0/Y70ni1RB00IuZUf7CBXnzmrgDF7DPiheXViq523KYPkcDRn7drzxuDehM0UKPn+WV4M82o4
i6IqbxymNidLCvaWL8rduoMdO04H/+nJNpotuiOrX87J4hEd4FBgyuE6kMFXrnyX4qce2d1Ebolm
niwhzahwZRAtvnxSjvbQaQ04nXQkV1D/NgzwmjSVPK8Ovw4ZBCWEijvupZ36/IRcSGTdJ1DKx9FZ
1htjLt9XWx83njV6+2GkAaV50TeqQrmQ4trUuvQw0y97Lf8P0xc7hwodnY3IcoYrZpyn1U64RtQ6
CwUP4ewUIHz1sTc+xNAh8S/me+5IP64noLbV6sA8VbIJmCvF/Pag6TTGv/5YDbHvyyJsyvXOUPWD
JAJbtjxkmrOwyCYH7ZG20RKebF9x34aJljwU5qdmTuOO6N5lS9ib+JxTpkSMuY7l6L17/XgaKNel
YZS7qeMybgrjgbuivwGNao+VB0GlQ+SACNmnJDHXg5fUe9PFBO7YyXbsBgIFgnhh/IqSuewJAkZQ
mfD6GwYHTlrXLLNy2UM/OOOOx+3idrbFrkySZRtM7RKxufeF9D910wOTIbT4r4HNqVI3+a5I1LrJ
i+RcUI+DVTDLXtbUDK2qf5qqfGt1+VVTdd+t73ux3jh0qvxcu2UW67Hu5atl1N1d1XuPQ8ICCKds
qGOnYNjVtj9ek2JkblZH2yuw3AMtegcq3SyY3YmfKe0UG2LuDuGF8I1VZd4FnfA4SzXjk/btk5U1
BcU8doW2tHr4zDUqZJKEKSMYmzIa5q/lfcJiCduiz6GQjrPJ5kBu4JsakuD0g+HyD02mi5NZpTdF
a4RWAFMWdhXDPyFSUuNc/dyWVRI5Vv40J9a13qf63u+gdorL0shg7Gjp3WWO1rHKvgQ4HosT8sH5
SC3WExdZ/dCa88dguTJENOtC/GV8RumK27JFnjNAHUU3dAfpkgLY1knAhEK7B2s5pjKg3XTtYtNY
6T4tmejphSnYYEb1uswSQpxUltTR3wwunhu78s86hXUwLlE+GJK9UcVpqusX1Rn5XnN1sXWdTlxB
gPLYqHjiRLlmxxPiG88JNtSZpzyrkmC3DP4dhYceuypYOPrVpoI5jXjTj/NicYw0NJiKFzSkBPxF
yL3/4y/ZlyUaorOLBXks9YlCG1s8rrq/3EhiAqTPy0k9JXZS1VqUBcO9A5fjriyt4cge7ivQv0CU
r5aZS/YrVhVqA9JeZ1zpWnvn1u6uszT3l59QJ4tkV7TrWzdRTgjkdH+tbIvsIowe9DzdDmv66+CY
6XsQjCn+aihCEw/JmH15XIqhsvjcPEqyV6Pigwfb2rilw9K7cbxr5vxkDv3WbsuOhAP2swyztUtt
QLRsLqPUq+tHu6gyePz51KdAdtLE67Au1ocs3GOVDMBu797IcwW5+AM6LRAUeQKxn2g+yV1G11Kj
O049nBzlAo34gKlr5t7NIIVwCF2c9BmlU1XtkmFdY1ysXLVFjoa41rGZwB5Uj+AwB6NA7WtK+r6y
zJE152GhpzcD7GduZv1iA5dxBaBuhzJzrK2Wud2VUizJ8/t3XY6vmj1EQZpbkdPJb0/W4xZbRQla
BdxurmDu2dQGWWhP9eclL4mKnh1rFikqRT2/gTu1UTbMddTJHxLZYsOdrxlCg8SVX2CFr2YOuzG4
yHduBWyZd2l+FlO2XoF3O49ryuGO14anxX7RVP7RmKO1D8azqgjZlm36VTTVGi9Sn6+mpcellM/l
lvk3ZUsfBt54ZQj9NCkuk7lfNkvRyXBt3euqcs8Z9uIgK1Y+vZZrejLXrem4+ptAa/Bntu6pNun3
1gKoo/30Tdzz/Mv51ja9eALFNYtfy/qs9LexMSPB3bgWJXuireJnceqt35YUkEOd37prX0aq0Hus
heDFTZm99HmpHVLNXXkerzxO80ddY/EBbE/5nSkTBKq29KNndusd40wLMo199pnekSneavWRcpSd
zLxZQqsfvDy5HjR32o2mFOfSQ71s+/lpSqjQneyUpXCvjtII+cOpFSIZvJp2tVdr3sfNqmUnSJ3y
zMc/Q4I6+0TZfKNNVj92wcxJ1brqVWmvTjBuzWWOu9JzQcCrceOyMDNabKN7sKvLMM03j6lBfjNv
4o6S5AtOJ06K9KR35kap8btOmmvb4KGkPfoO0GHMRo5hWeonrUl3ZZDyia15XJnghYEba6UJsmo0
ka1n69FdHX+TiNLarp6+U3NinLLZUXFjtPbLQqFEdNM08gQipfZZD6q16us5TRp/PyeE8NFOlRTa
bX9njrl2ECgGRAuVNdNbl0V5gW//9GyCXpiuGPP8RcpVuvVae37DDUB0RE8s6fSwpA4eLB7CJhwu
rtXiYOQiBhRkxzMNrPfWFgMBKPxN9oYe0ylbzitK0bYdDZCJIhwEe+gXJiqMxYnQpb+r1K3yrO0S
5A+dyteoq9PqnX2RpzzRmH1N92pwiCNKJm7lrn+qqZrEQt3cdXLcVI7nHecR2aL2O8b9wvuaS9vd
uJQSi95ru9yTzqlzuakYgnUne6njdGKXudswQJAeL0Ig7ZNkMGtx64mmCXVvdXVuxhqNmQWJEF4u
CKxCafcafDXI5ud57bpToY8rc5OJQ2VkOoelBlRNy341bU0qfSI5eA0qv3jtjf5mGHU3LjMN14/N
NQknk+4Xf+giirVHj01++0Gr5F7TDAETaFD32IY/EdoxsTasa4JzL0foVZUHvNe1k3GyQixupJF7
T97MPT2pIMD44dSHEekcV7R0syyqPFWfE6PhYOIOSmNdDv4uX2idDVksEV8uuM2ZvX9qumyo7nys
AXpTsfBYTsz4Cdr4sBt1pVVulPi1OASgdi9YlM1oDDjmx1mqLaxsfjDngPDomS+xGOPDwL38wy9X
xmPtT3no+WMaVkWuv2hlr38DlJLjlSRl9tNIYkkCxUTMVySLrXyQX05v61dZ6ekfnVjdnVsP02vj
zfNzwewZd7LVbIeiLfEpMNyXYuMwDhXWm0nE/JmRkLPLOwpNxUF4AzT7BIufXM1FUN9ldDefo95D
MQb0CZETaNjPlJU9D3mDR4Ed6Ot1LaviTCBdsTXmXm5yAg/Py6TaV+WtwXHSqmTLdKqnqi2HyOoT
E1Nb10XVWn8AjN7aAv0gg2jDuSI1rBW5By3dsR2EZXotvzC9eaDsa09KVM6b2SzVSEmfTs9zkOdH
VdkGc6bEvlngWVJmkZN+DJrVPpFRtT7MOfWIWwLMZ1VN+uAwm+mNV1IPl03q7obS90ONHZUvkz13
36PD5uwq8Zttk7gL5gN93Y5rbpP0qrgWpzWq4Fbu7cJvDiZBE7ivnOWKZYDNqRFr8t2ZjE6YAdWp
4TJH7Gye6qr+njwG2bZg/3C79k+DZugcN1q6fivRAGsII9kxKrVODZtf+0L78OYhoTNyh71Z6equ
T+008tcZTa4WhNEVoLBuH3SnPulnrrBL9E4/XV4eeEBgJNIjR+oiajxpJrdwudNex8d+MlLlkfDt
1FQIXvnV8gEc1xrplRHDQAjCuqLjwKDcd3T48f+xeZG7ymd6u+YQ3dUY1Kdk7R3mmmsaW2nqR6WW
Zhwxdnf711HC/22gheEYFy/nf41aHPry42/fP387f/yrQ/zvf+9Pw7f9B4SEZ7NU9zdwp1/igf80
fNt/YPt3MDLrnHXgLjpf7U/owrEvhm8ykphzkzUKr/dP6IJ/BSDoO56DIdw1/cD4K9DFv7KADii5
jnUcFvGyYpWu9t9SZrpmaky8aBqB93nCCOJj7tpLo6774dAI5w4TxM5n/U3ctO3/mO5yCRv4D9zj
9xcnw/OSFYmz2zX/PbGM/Pigwr0BS203xJU1ct4WXY+xBPkm2Aqs0eZGm8Hq275NDr3USzLxWMZx
ubrcKQTVQJoD177qKYgz5sVF/7tPATZ0i/I0TPyh7uiv44JYn2WZ1E980mimxPYiLBe8S3guvqZJ
gyBO9MYOMcElcdo5w0uHl28J/bwa9tUizG9hjNPMNNAas60YOcttjeCn2C+XlqlFt1zhCAjuqqUS
78NqZ4QLa8hL6PfT/HwRdrH+Oh+azvuOZ3RQyMuM2/FiSHvddKyw/rWQK3v2HcwD4V9/9/7/RKHY
kWbwYvzXb+iZ5InvphaX17T82zVhCiDQP79jHn5nOfz97/8HG3VZWccmKw+PHODuP15UeF5wXBYX
kVtKMIgf8DX/AUeZf1gey1Q8ghNI6+Rl/ed7autQu6QJ+eTUWPYFm/oHs/Vn2MHfwzL+37kMvPr/
8q54RIAGgU3k7SUFwiTb6fIi/yc0Sl9cadI9Yc31mtFHXMqMq3wxf0R7Db75mpNTmeU0NhTI70bf
vmaZdnDdyf1YNW3Z1Vn37aRASKCYt4Ycijr0UJb3FnsuKHahaIM3K9XMbVVcAgOMO2PpI8uRt7zE
r60DDoMXZvpeKSsuRSfVPesHHOrpub9uyl84+8KqLfskLgkDeBgGr7lZM27xQ78U1UOROQW7NaAF
L2E1lPlhAFl630hcHD1vD/7Sxs1vUqwDbE4ZsEM25nbxtfWcUeWeRVUz6mNfwCbTQR+H+ol4lmdZ
recBusaYMiIhFrr6Wtvmbs3WS2RGPEPk6Hr4FeamcW8cFKOzly47vS4OVUDRPCQH1ZVPQ2oFu942
N0LYX9bAB5h0HZhJleY3fSN/goCJXwVVTOW80YyhvRqkumK89o0h6lv62r51oJRzvXrxsK5zuxqP
AMnWVqVkyE6sXrMMiAalqHqrTtuW8/TSwREt6fooi/bHyrTxCvnvsWi8t7Xyjk6FAmrl5nfN8rjc
IEhoXrS7WiQnPWj729FRNpaQIQbNaBhJO/aD5ufBsTPZuVmuO8xWn71bU1gnP5Wh6ZFMMgSlXp7X
dAmJPcgeLRe2wbJ7kgWVY4ZDJyNnNutvr2KU5k65d5+Z5WPW3bOKiZK+TGhzhGSkPLMAuwz6R7Yl
fgwlPZudo8LAJOUd32aFW2ULd1dtrGZtsdeRHaKJ7rrvzOHGQweLxoUaV1R0QYnhtlHfsjzLVOme
HQsuSkcRWw2RO74kdxRhI9gIvTR28wTwOxu2GULay9iEDgi1GjhZl4rB/JS9L4IpIRpLGbaTd0sl
HKOg+yfNJ/N3YK9gyg/Mkp/VDNnyOPAGYAmq8Idvmrb6FACwk7H2+6Lt9onwrz0mxwoOOTTMcbdI
h9mgSvZTntKmzZixhMs+torzXdHo42GF3qsxkA+0nt1a+5ux6hJ+rDFx30y/f/OIDxahvdhRUvY9
aW1Bwvy68e7IAXuZuANgCezQ6tVpSSyMhYzpdFyStpc/ura18HKU8hPNHLCoWd0odTT7TcsAjL3G
jmepPTAMHFmArqnZDINigF0Di2C9bXXrNDdllryxOSVMAgC0epuvL4QWRDgh4yCp6FqVScaCl107
2XrXl/ayT3wD9263p1YB81XrYalFzL4ziLuq+dE6u3RCfiGxB+9hWcF76uFs4rU1HKJphXhzRsEJ
lTIr47fCqE4v7JjLPyoGkz7Cnomo4NzZO4433Vo0rrtmblPi60iOsEbjARIjVoEeztnFYubqsd55
v+zVwqfcpNdFvn44mHmvs9ZB7m+u/SLlykb237hpF2H13OJ8xSAMMWRaez3XmcNXlPdqldjtchg6
GloArmJKkP54v4I5iIqUIHx7ZLA0qS8JpKRsrdjio9+5gWw2xEFDeVSGzz+1X4uZWZGv+ksa8M/Y
YW/MstuMb2NfLA0iwfwRDFkNeFKyn3bUb3BiRLahnZJs2gyXQWuA8RS3AcVLjUaIr1YL5ndDorBj
wJqz0PIHhlkEuJumC2BWWsXG7qcXP1+v8gmDllp10hpWGv6EQfmc7fQLg7rmyz1TVH6tBVt46twI
+VNxqhtz57vzFC6sFduUBYM89FGasinCa0H2ZgEpZXnvS1WdZj0V111VE7HlVGwBG5Y3Q3iRM8xX
aQmKttjzV4Apq7AbhCGDkm09a1lWRU7JxLxrnH069LdCMc6w4FQ3rRof9WQkRnndtO572pIDkuE7
OHvuzlu11znzGB3P614ia2V6/+FLfzfI8XE2EJeW+UVrgpFmfX5b1HhG14JwK8NGpDJaMy04p96E
h8KutSMj0mgVF0CQdPFokJOInbquv0CcWMc9Mc3tqulDrNBK7Oa88yBgIrcSUefc0GZ/G6M1nBJZ
mxEY21c/zxZxJ88T3vazhUz/LtQYRF3DLJm7TmQjF1+fbEyXDab+tMhN52PzD8lbv8vn9AMzw2nU
h71wkSmMxjh4sPA7lI/pNS8zBmpE1cY15kLoMnmDHB02eOscMBLUpjcvYLzveW/IjUg/AjnNX+Nh
0MdgY/YewI64FkZ7a2j9icH5r7SVy0Z3CYKrA5ZI5TzWDNyJjMlRtFG1vlqBqC/agMUbevaUeoOx
k677taC0b4MLhHxxUN+lNreq+s0oGwMcb3EBl62k1Z7KC8ysakP7Xf5HueOJuLs8cIGdtc8obcO5
Twp16+iED62iktfuBZimZNeu0wqIuhmh/9PJz34lF8R6cJf6Vv7mrok373dWMHivNekHVeheEG2j
79dtdcG2W5Od98EF5Zbran0GF7y75DqhrChgyGC/YVsR6y44uOfV6iX1QcQ7qdlHyRmLMMborb+0
vcGlAU51WuG0vnTFRI9U+97My/tiTcwbX9MEkpof5Wa9bKCcnb0SQ7slebdjyWfW9L8Cvwk2usL4
YCMlfLh2PmNe6p2jXVWMtarOPK3W8qEFl9SQoEg5air5GChGD5wXnL4zzIG7TJFEpLzDjp/Fk16B
H88Te1p73zYOcsELCjB+YVtAPM76lLUniAUAEkfqN/wI2THl5b4EfCDdOZWQZ713Z5KlS+j2D8en
3Z+xDCNKdiLGVHRTmZm6yevSqOJWVAwcnK7r7qY50I59S5ToDGW6M9aMcWnu2tP1xTUUamw83gSr
SI8aM4ogzAXyE95+H5upmTWxKoX7upTgt+WokxhTm+XOVsjHk2MS7gNqsBvShYF0bmoFXGimb40S
1DiXvp+HqtMpG4SiuqM3c94KaUJmc0YSyC20dZfiojrxd1xkxGtoNGisfmslkcuNFvQfozEz8x2q
L/xlG21xI7Sck8fKz4Bv40DizvAkyhlj1RQ5/vSeV+VJW5hCueV0wDeQ3yhVOSCqKZht2nJEkfbH
54tNCwQ3MUsTx5B+1WToVtNqHW0sMOHU4Urqc6zAQ3PnNY064f/mh8/yk9FXCzJnyRFWEt3n8hZt
1OyVT0syPvcJa6SswgJWWbMKJRKXV12n26YJTk1q1FuJ+n+jBc25qfw9jognvDCmt7FHeTdPU1yM
7l2QnSaTF3BNtHpD1lXY17V+bfcZhFvQbit/vpWS3THd2WgK6tApiaSgxhda2ZD6qTVPjgbYzcTW
NpcDaGPYkqPSlq3YsSjlni0XdojfCaGfCVslkmciVptolF6k0w8bUn9O3Pa6Wj1ugI5TsR5i05n2
s0usDFnRwd2cQne5JrE8hR6zIfTZcjt55U0coS3QGL/wenlF9H/l+j7lbosoMzh70/8lXSe48cwC
/b3peRv4bz/o4y8WQ+4PRouMpJaoc4cv+JT1qILHuUivwFK2cDp9HMz9xLAYNizJCJ7JJugVyKcV
rr/oXwgpyTaCMrHsg4h279aEz4h0Op2qkTeJPx29wUNOI0jqJ5hsVl8F+VkOl2tneDYyqV1ZfnGu
HbHGakpAz9Kz02OC5x0IxHjWh+KKvfdHa1U16XAMB82yeAjIGmIbynGRNB9eU+N5Do7EIXFz6gPz
4J9SAbRM8/yO8CSQ9deTUWohdRr70X0eKTUEddx1GfuSK+RJhnpHe6Qs51bTUkiJGoqgJQwI5z5L
XlL+FxrL6efONTZ17V73JV/eXm/6Fbrfq/k2g2GbEqv1UgiQlW6RsBx/fa7wv22mh+/JxpT7380M
TniZx3+x9v7zL/05KDD+uBioLFLGdQZF/ynCkUEB5h+TP2bdEwEql+3t/xgUWH9crE2W/tv26zou
s7B/uKgu9l6PdToWNioG9PZfGuhdJgL/NipgcGg7zLVYcQCiQXzyv44KyjzJq9Utaq46orTm3lqI
fiDaIbNbL2TgW0QN2WA1MHO6NDomir589pz2O23K93GxjqYaPqidg9gBHMfp2xJb0owW8gm2TWRc
6y5tMiJ1e7YhelXyOHdewN4a7Oxt2yGYouBqcrpJcxpCq06eJ2+MUpe6teyS29rTqj3BZNpmos8h
soGrNTVuTDXfVvpCrNZ4wVE14+x3wnzo2A7oG0eG/umRmKWnWQw/5u+LCifWdW0uK83gmESJ6lnP
ayBgUCOo0M2STyOY9sgj1zW87OwVr1jYeKOq9IQ3yIqGSh2MFhZuDIqrBD/0Rrntvamb1a7OS4V8
kWJjGow7WmfzQDrtCVj11bSa5loI505RO9VrwkbcBVftEjTNVhZMDNpZxG7rZlsc87eVZmlHm5tZ
dcs+HzVnx3LLehfkxLUU/c5rPAO6qR/x0dDJmu7z0Ovh2gXEwfTU/ng92eQ84XuxHtJ0vpbtyCve
3OvBEkvVkoSHDLt2BzFTBrTWwdfTq1G3Yl8ocizRqiXYe4WWUOVMRfP2sSyQgmvpPQV9VW9EYj0v
XtBsmBKU2AOMHTj0E6G/W3osbT+sZn1ebLuMc7BEXKWouITizBNCe4f44q279lK0FHVmHjLZUkD1
66HOkoeK+UldOWtoXwLVsPVGdW/R9rASIscq51VetVlUCUZZHDTaf7wBe+m4Z1H6W1HkuxpPNI6L
Aoq36E+tTE9Tm2Dbyi3C02i9qfeaVzaHeORoD0OoEX7Xoc5QIP8IP+lBW5N4HQsqa0l7rYS3S3L1
NdrMyy7FmdGTAkbazYbd9DtbAlXxcux0E67OW7N9TljRRqecK/XlHZfbDhit3y6qvoJMfdb64rZy
FbkjblT04yM2iTCxCduY0WBMqipzGOI+N3aiJf1EAGtHk+1/yrLazX7BFLg2UReNGkPNJMivUM1x
8vR9Ygz382gedMu9spr5gEtkCseF/qUg0gcftpVveX6ek9q7phakF1IEC/pEvRdTc6UJmcZ1J/fF
bLWbhK53WckBFL8LWhWQxg2okpvUgXZKtlKxZadV7C3JywSWxUcxfEpG3e2afdmm9rzUtTxaqR0t
o/21et5H1w8nUgG/PB0HM0aRR/MiNilXsLwwOcykUFhoZhaIUrHIvflbk1ouxjixy/8vd2e23LbS
ZeknQgWAzMRwS4qUqJmSJfucG4Rsn4N5ToxvU8/SL9ZfSuwoS46Q+7+tK9kaSBDIYefaa/Ccu65q
zjFzPIYWlRaGhNd1MT8Z9724dXdpLR5bNz429LbSitFCuWlMMLY4inxxM+HgsersAdnPPXvNtrII
v4qalidSQdlHL6tpla2iPXaQKJtI3+imuVgzgHw7C2mK2hekWhhhC3yGpv7p6+KQBT/dgg3V7uvH
yaEWjqB1UxJiotUNZNBULBBG86BMtw6DQSwIS/kj8Lvx4EsSyJv5WdjxVRTXZzgacGLAPgd5i/uF
/5D0PPi7hUyraXX/YohGHLrd29KXmNS0aO4dFpvWsi45nOwj+EV3beZUB69Te68evrT0EuGm3Y0O
1A1Om+d5DSVL25reCIbC51NIObk2yVNgTdTE6bbNw6/s7meBW9+MaLfPgjG9KK+m/Cz0nsPqKQme
KBLX7UK7uHESmt2TOI6pZuFfqRA4nWN69Zx33bkOo7M+WH7UVNNaQlAPF0KYU+ztLno6rDsHJrTp
Eqk5vbWzuWPQV9S3qXclPP+mBI6roUOTwNJiiUlXlS7Lk/Kre18x2aCYMEsQ00C01R6kO3FQw/BX
6qsHWazgKmhFhXfvyuHrYPq1kQA6imIMDkvI0MB1t8kism2zjj97jObORVyKjaiz4zCPf5em6zv1
GLN1XfDUTdUxbNBQLBF0DE+VLxPCgY0su2Pd2vtyBQNyFUuuv4xfp4H/9TKG70CoAwVlyDGmAgBC
qzPZ1T1LAUnD1vTVM43ncU6ee1l992LvGoPuH4t07+Oy+MZyfugiGz/2cN0UgyGrDM92N1y4Ay49
0YCJXV0xm2nbIhh090UDkYK9gwrUgznZirGGDTJfem363fIslHIJB/rVn5D26ZvFDX4UI6Qp0Cng
nU48V16JnZ1X6F2UNXfzJK8BRqCrxOG/kxMg8nHLgVUeK765SuNd5nsY67Tx3/Nkfwuy4nKV5Tl2
nnAGW5g1cej/wDviqh6au1SQDrlWVgNTBYlAyMqACVr1tXKydk+Y0X0qlufStv4ZnQSwccKDZnEe
9OIRbOn5F1HoHyc/v+HcdF8W7Qso8IO7Qi8PoG3iRIL8EumP7ucr1G3pJsj9i3rCpsAyVIJyRoLl
AwMPeFVMgBx0ydyffube8zifWLi66zxvLnJBmT1GAdSmZnjwp4a8Vsteme4sGYsHDXaY/5lj5xG/
rnqrLcOSbW7ZOvJN0bwyve1dR7e91D01tVvvU2s5Fh3g0dQH7V7W+b0TyMuyCY5pnSuGLuGY4Qgq
uEpoFukUf+/ngEjg0LoTMv/Ru8ElOsJ4s1RrdkM1k7PYYPwJVg0BQWVbHJyQZGClXSddumnS+iFt
ym+O4NxWNRiq1S4SgDBvdlh77AJnhI9GyaWHa7coaHP0/1qhuKixFySdTPxb1vPO6oKrMUjWA4Za
zK3JPpdyJFg2dsCk3cG5SZu/POggw8opCHrIko8HrezbXIfniSbVLNTrvPGdleWh30/lsi8MpwR2
5UHFwI1Ovv6desH3xSHkEovBYDMo+27xs/MQ/mQd8Zw8J+OlawSsExaeIn/pXZlciWW+ogWVbN1w
fBCoCzY6K89FE7iM+57hXIlrtNtyK62GRMABrstcl+N59cp/KdUL6vfiTKfTTVGt9g7Tv3GTi/68
RAzEuRjqaLtmTyrAowwf0nbk5NOF6Q0GHJhuYRW27XR64Ylq2js6kYBV+Rcrta9dKO7nLGTDLhol
FO4ZSk5cQ7GERgecAk9x30n6S0EB1UUred2W2L4spAHLzLlcSKneJlH8dTI8H6yaxDkCBBf8B2lR
ibh/nyjOcbBX4EAlEGilFHzugBia+rby3RengasOWbbZ94u+ZZ27GsV4zUqOAbGb3vhB9eLDuuDQ
LhG5GvJRulBv6exssFEaWlpz6M3TCmbOjO6vR5G/4A5VqOBJu8uDN6SYyS43bpniwZO9+IOvN52P
pho2z7hzE3jnSvfiDAtEYPIWj1y8WUENK+MKEvv/NGLwdqyLcITz5W5ix4XLZMjVsPwje9OP053l
CkxdWnHUs+HFgUFMBMRpCW4azNrfwSl8LKcZAre+Kl1xCfxfowAUPxtfOlf+PD2uTfDUy2DXYUU8
rTLceoavVTR7VJf7xGvQbmNbCz9IMLUsfwcFlqZIUKO3r/J5O9boTXu7ZtFZpr8WjX+n9CMkyNP1
0tkRCZOs+Bqz4hT3T7Re0cO04AXTDlAbMTt8yefh2nEA7YUhlK3udOvB2Nj2KLK2IjGQY1xd5Das
6bwdjow+zt+R+1O39VMUVYcMM7OsFLsGpHgrIavBpojA5tsvFRYxu3wRV727fLN8eMKWQAUGePHF
jbprNFFfEMjdBfn60FcAw1Nc8linLwR0vtKqvvcQWPHWn/CZmS9FVlwsarqSiTjEsDU2o86ouHy1
WzIKKlho92OBNhKm+T+QJm/KimJ4bQr41ll4FyuNQWwxwt82GRqGlLfAN8VESJ3BPSAlNo8ulAUc
0oQH3cf/RoJUIeWLHeDOc2aBz0f4rl625fQ1D6B9EBj992DlO9WFB0vCssAyrzzHn3O4zBPvFtVI
sePubViL9nGe3QDu03MJkY4khqvGqmOjpLILGBQy8EcYELYh6oYIH+xEGX3mtA3rdLhYBtp+Dcvq
5ZJoe0cI+HQpoMivan6KWonwGqCqTcOXcaBwJZqVAhdbSN9Xl81gIhGL3tqniC0oU1CBqxSQUYcM
1V7DPgfE3wcSpaw9Ld/6okEbZqv7BIvGYekzmltE15IK+FXoEnFx+ozJ8VUaBWIX1cIHcslfBO6q
3H0/2JK3u587jN9oiVEGjmrTiarbZ8TNINqBbtl2xf24pqRDJREOOVObHrsk++64yXolB3VZKkEK
X8uSOAvrXNZxR/w1mpHI4yjqx/atSMr7JFEvWoG44QAEoxebTswv9xZM1dq84wQrx283eKzfQtGl
3tK8CBqfzmp3dlB/c6HrcfCL6bgnIGKZCiuq5+Vvb8Rso8Rt1rJ+kDFxRwOb80VXulTl3c+QtGoY
Y8mjh8ezKL56oiv3xBDsJbU1J1gEmlijTjttFeU+z1fn7wTTTNS+DYp5x10YiGjF8REvrklgfHGS
hhrO4a/K1LPBXJJHbTowxF2s2OoGZxB0sBtdLA4QIWh95mxLmZ413jV9/29Zgv6DWqFAgls5GDCk
1ZcV4TnHEIDWzkez59OgjbeIFH8G9W5dsm2EyCcSh0jqe8LQWJsbuKc05pIxf/DEXVhl7bYFuyG3
Cqri0h+aZgHjbS89e6aTjo93GiEHAV29Cm0adI7bfaviBLG3q1gUB+iDnuWm7OjyqO1v89RGB7eR
+4pD7lqKg0dKw0YG7dd5xIUkatfn1veoYtA+sXpH03ILeajbR75Ax6tww/bPw6oEAJ2OVR7BLtbp
7Vpj5NfbN7DGbjQlWOJVT0gcv5SNekT8/uxMzkWfJPiPOj3MbYkUc/kCjIAVR9jf+1DEqUxcqiB3
KnaF+1dUa2cz9GvHYXf4lmW3dFqfulLh1pT0OXKg5We30jHpOZpKKrBoMsd4ujF5M6BvUomzjVbP
3apm3hYdKidbVJeYFyAMxYxqEzOPNwLfA+1iLBn9EO7XiQVxXNtjOi7J+RgX365KL7yh034zjtA6
Z1KUbQyik24sDiqILivepysXscXX5p/eb68b4hk8Gymp6VHYCjh5QJ3qQ5/w0m9riUT/XjUv8O22
MyyWM98a97qhJqHbux16mMOQLw+lhnYw+ODD9cM8DBDqUwzn1Jw8LsK3roj60WdaLfm+HUdqfd++
XXz5pc4DYF4g15Jf2CzwQC7y1ZSUu0LUP9XqxiCr6y2CIrx2hukcL+AL0lxuG+SYTjReeF3/BT5B
t6+WF5WpF7/1/UM+/5sV8yEDSSgr+65thvVWrT4EFeunwxV9lSgw6B5+q/B6vBh0/rOO+BTBuIy3
C45iG0iAdBsToLZWQcpLM3dXhHbCE4+cvU/eQEzfl2MWtAjPk9upHqxzB4xPgKWTwcxECavU/bdL
sE+ftSHSuDo6d5FS34wqsC5V72dXnhb4AznAAJOb52cYga/bflCP/zli/L+TiSY+hZS3L9XLz//z
379Sz8wfnBiiyv0vD9MrO8AFNTxxPU8MUYMF/z8E2SQHSRvTSDwiAYnt9wiyB4AMmZQnzA/+I6qZ
NPaP/8PKhGOGP5QMDC80gJgJhe09fIz6wsaJeYofyeDBn/c7C05FPT3iPdFqAAUkSEyEdp5yi+iG
gQL3PouTsNVnmBU0/bQfbaXQG2tK5Iy03ZXmtzxInPSQbKCAFtlLoXPMts7XdNJNfReOiCXcC2E3
Ttgfpi4lMeNGxBFmvTjc+ShAjh4+zemjjTSJt1G5tTTrY1QNst9H3eB2zm02oRRO2Ox8h//FY4L9
6/Z0Wf2CQU62p5zvBLCjZYVd9wgC7bo5ICm2Q8QJVPhnLJuuCntpCiFyHTJ/l61YfEsOqJXdRW/x
WO/SsX6NM/J4kr/eZp+2Lt0DB5AeGYuDacX721zSp21QNMZfCeusJuIP1n40jBfc24gZyKs2Jl/C
ogPVfgd0W2dJTeEWFRRZjr7p85h6UHc3oGwBt0SXToRf36DdqKp3MQ8nWw6jpQ2eRiiDAqYM9BCE
3TYPIsHN9uDK8gRg5bYIc1ErTkCHcezXiB6LGE9NkINkwouYRZ4ug72LrclNoMoh/8JXI2zLyB0v
yzlqckiwvmv7RzGVMQyxnG6X/7NDj1rj7hGZq6uQVvCCiDhs3npO4rHExM2Dq48VsSpj7V4ArEY+
ris59AxWukjbDk31tRp85KQWVjv7wAkV20hcNVnzs6MFg4PHqqd6pnFOYAdH2DZCY+FetG1qjeN1
MBcVNyHXOuJ/eG5hy75tFV1a9ISNY3MJXdvOmI8VM5UQhyMOXPxKOgwpHzvJMML4/ksj6cTq/PWZ
m8bLLzOLR+47HjxREqwcoon8D4+8y7XyimzqntEKz7F/EEhx1+mS+p/D7lmb1J5Odi46z2U61AP4
yfpo6XzS2YVTRsr7U5zge0opzFQ45HhtuEIFCsu/8MPlpCrRLtqu6KmHIs7QmLHWmJMzx5sWC7DY
w1QiPcess2ySo+UWDUDSjNMK4cef3xbnfQ6euRBWP4/OnIQJHQavyV+/cFtX4KBsaHpkPCTpqvJ2
7FhrsvOuy1NPHkEK0siDhsd4hGrp5muLu5bVjvBYz9IlkNOC3/xgvozTEk5QEYdGaefOz+hmWXfl
DL3jew3pOs5v5joS+U0AzdU7fv4p3sc88SE8Y9FrM51t1mJov+/ns3JC1ibVLE+z22bURd64Cm6j
HKY6XM4T0YP0XYYWcVCUm5+/tWMjIng/svBfDITnMrRIPhAf12xaLnJIMI198uhOLNGXYSwxNduD
crU8w0gU5s39dDRzAG+yMnO3ttWThXRDMglO07cN7DNmRAK/iplKrZbA2hh6XIcYF7GVdPqsSxyf
cyZ2ry7MEW+ozHIyjUnNa9L3X3wIlg7dQXRW4zqGf0WonebmgQiHjFksYXlWEODUYMlwL9gBmGR9
k0VeC2SJqwcTt+9xJL5cZtpSkDpEM7DuAMAMXFHZB2ZWWmlq1iSsEDwePvZDkt/sxjknvjX1Mczj
INkOZm4Tq73ws+DtVUaSP3hpW2cpn2sm5YBLmpuk5JsBvAzz8ebKfGYYL8x7aAktby5rOE7JDwSH
SKmuejFHk4kcqez2O4sojap91a+s1LuV3ojbwPGkj3bmNKmdsAGSxmKAR+0EVOaHJQbshPfZoI5K
z6vGj8fo2ORD5Vkv9dsCiWaz5eHNrYZh89foaNxldwKSjau+2nmgM4IdMtKm84sscmsDw68Ws4EF
dh01vzo1hbnqQGLOwlgjAsl6lKM2qxoUZnOdmBVP1mPV9GYfrZUf47/uLm5XOvsFl5fegZ2Drhkv
RJuWqr1jOxftdy9DVwo6+vZSsclihFL9tqLOOq7nh7K0MaBpadiRz8cBfNbuF6zszMMl4cDJiq96
nAK097k/ORlpEwmGYFywxkB4uHLtpWeNqSI35pZ+Pjdeu93vFl2ELcw9tiC2WibHh3KGcAK7X1eo
HfUg0zXnQLOG2N6c1jyrxdQJ1fqYrwyaCeokX+qqnbi6068IDC5a1JdIQaxj6AZmsxb4HPEU9eR3
0yMQoV0SU1F0tH/Ow8Q1s6zp8PI+V2UW9xhj5aKDqZ05GFRCJLbDvqnVo64VLcMHe8a87GGaMzV7
161PYoqDg6/btP5wJd42UFf0Kr+pbeBY//ztP46wzfjGLtCMdodmoamCgsys2UqOFgYsCq414wBj
H/wj7xsH4Xfjbap+rHXy9bTbObO78PdW3GRDiLIztCe8Dpql4nmwPVJWgSamcaS3scxiG8/ADF0y
jKAh6PoftrImJq6DcJ49Vjjr0FiATbrtSf/LJd5kO/i3azWfl8qphLfPnchMakXyO7binz9p52Ph
anshm6rN+oeeipX4w5Mm6kGwJqn80fdWCbGhJG6ZKtCtGJwuvpOvpSHeNWXGKX4OC1i2Aa6kjgK6
FhOr8kqPKJX/4e4W4JvLpobdru3CCvmt0FtTuIyodbsncOOJD7/CcOALcHPUh3QsR9U8sPgGNeu1
tvt5+hEWod8s57MbTIn1Y7E53JY3KCMGgTPXVIMfbauoGNldSpIjaF5g/JZJ/wYlgCcP6OYprq8+
v7kftujAQfAe2j4G9YhdPPvjLJrVZA2N27qP2KO0MSD1iGYQx0liOhxq6yrCCEUcUDPrqTnvFhs9
y5fPr+BDtcIVMI8dTzGwbTOZzc9/LRI4jit8wqbHuK5yX32d7HlGI2yFTsmQz32R44COYwFhLIQM
SfN0fb+kKbH7T6+DcFTlcQFSocX5eCfgLMrSIzXq8W1tpJtoFmRmPtv+Xkf2zGOZCnogTAhmPeWI
TkpT935+GR/KDQ6LtpAm/FpxNRJh7/vbkdGj7hJP9DyQ3sJNBRZDaEGzmAm2hWHn0Xvp8yso974f
/+Ho8tuT4I2pdHxpMxS4Cx/qxnWpOyzM1+YxsVKP0x+Lhc92MkahxZfT4iMqWC/1ATfWcXmOImLZ
6j/cAUrn91VP4KjQUcwq32V48kw/3IOpCOo+hwr5SHLczPKHNYyZWUmGF1dwgYCZ5fw8yOuOb56K
GLr01TReJ3WUTZDZK8VxdO/kiVmyc8umNkyHlC0v0cpsCLJRr5/p7YUFhWTCCbVY8IbHaJh2SLCB
+2Lp+UtqWfWQ3emo1DXWjeQ8kaCGHauEo+pWoyk0pkh67XdlBaZw6PwFv/azwpVx2j3EYWBGcUPf
OFsuOSEVI91CK6Lo3OObjIvnJn07jmnEGKYQ8qaJb56W/2xk9H3vu9UUOT3261l/PapZGNMTxzab
huOm6GA2YWBDvdy7Y7/WTxUafvYYY77LHv+2A9Z2B6sH+U6ba36WQ5bmYiV2xXq6womeY+LednAo
cr5aShX5LXYO2plvokK5bEc6i/mMeyU0Z5rrrilXup56iSKcZKIgisZwgzdvM9LNCKoZ28qgAFjV
0FM8q3kyzB922jU1D3vPeTLnEla0W1xC/VazTODVivCAVfsJ9nuiSvnZSqged2+qpdmvmnEFnucc
t0ourAgU6oiDF3T4Ul6peUn4FVgWpiiymF385ukPHKY1A6Viz+UwSc1mbnBEdikvTfWfUiOWiUNJ
NWppgAQblv1cXrDRm8qqmigXqEVJHeaL+zaierLjmBJ69gr206Jhh8d2QJFuEeNf/HoUdWYLm76t
nBO3IyM35V5hEV1WmEzQSy5lXozfZqiyS3yFFUuqhy1hSn7U7qBRU4/YNDrWfE96oZ7+bSP/tXp3
NLFkmObVNUhtgBMTyY5xNWoOUxYRBPmNJ9KMQFP/bWqsgDKsTxo/yEbjApWUY2Bdl2vc4Xm4ifsF
kzHCMzNY/CXnAXLxUE+KsD8S/kn66mVnRHItngxy9eOLMqjoWyNJGlPWjmfamuvYXlow+JClFJWd
UWRDbhE2FBjMVNcrr47zFJ5xtMzh8siMWel3I9qXUYi8pfBSU766sl3TMyviKItw6W0+2Zi3cT/p
dJRqxN5M1HxOyjSBb8qSCrBb6AudOSicTjen543LlymPqrdySirfvMppV7YGy6zcOJVa3JK3Evrz
hfu31TOARWg7mLNSqpBK/GHRaovWmWRVJw9v+weIAaWd4BPNRzXNGHNupYfrzYTAOKcTtKn9kbn9
+TX8tnkEvtk2QiMp5VEF5hp/2Uvb1K+zsbPGo+0OxXxM7NrLb5aKw8SzVQnOOvsqxDf5T4DD62f7
pRYHovEMyZWQchHyb/fDGRlTDvCqUHcPSYoncnzulGEaZkAebjNbOxwbpqS/cdqkD+2tAxXbr8mG
8/NFXYW5cTZ6ChOrgzI4wQUS9a5sCz8wvmlobMKL3lXQKshizByqPla1SBPM4hTt+IAkoQO0JIcr
yaZzujYdrLIYm6SB4w9HPQiAKUtXI84KQVvU/sMZRBKR8OvxnCcOggI+AGMYaEB+3Kgcj8BmXFmH
hxAPZKd7yWbZUecRCDDwvAk24E039KZpYJxX6eIa7LKWq0PeL/Mt+KJnw4ekR6LMSdWxex5Uw5mL
X6jJ8/Az/DYjVL2cgQcDOmRvLyytJMu6Sz04s5x2odUBsGLsaDO/rgiNQgS1SwioqvODF0H4yvbl
2LfcbF1ZZjdySCdI5T+tb9Guv3LWlCuJm2ZOurM+BWKZLucGC9ZiZ1t5B7XCmdiFMOBOXGfGrLGN
7HBIj3MjAO4uOOHjnb332X0dd9P24eDQLlfsNwNi5HlZzFNuNNbJ5rPr1LH3zN2SUKzPh/7HQpYD
oEfZRAVjB2iIPsKuWT+nmBsP4VFIZPzNN070kBOxuIyZa6ZmYfVOslFxN2ZXGhT58/f/OPVAQmGN
A3VB+QZj/1g+1i1rLZro4AjAXKzPNMHNXKfj6jME3KQYeUcKeNaE//h9CaUinB5xu1R0td9PedVM
Xjqhwj3a0uJ9sUAyOO7k1mZ97PFp7Pc+wZ187/P3dT5AUwFEeBMOwicOTZPjY91eJCnmMNO6HkeH
oc9n1G0p0u2pXGWBStz6si59n/AM+udzo1CIcWaDVJbhydtzxJWZ3x3qZG6dBfYgddA3IIZgmoY/
lPaOWXt/XZ9cwrUAszGW8AjKYJl+f5PC2S6HVIrkOEfBwCkxQLnOQJCd1wd/UwNgRnfmZni0PmVj
D2azreJlzn5w/iOE6XA6ikTNFK7NNkl1kVXYHDWQ4c+6xjc3+vN7+wFPDlyXc5CycRDBI8QFyX1/
uRhiZMEM1fpeEVvKQuKliCrhriAc5n/EDLJxpFMbZmfKHdwS9XuXkvoL5RcrqeQPF/PbwHZdtA3o
Dcyotv2P4LYpE4i8isZjBSeJuWQP0hRXgv4i79Xjtzcfe+Q96/PnN8Fk1nx4aPircBqC78HU+u3Y
j2FZvHadZKXxiR06kEdi4NeqmrGfoquuDHxIY30Y8SSVeVLnx1PNReSF2TA04kLKgSlYTGGtHJI8
wVXeELmyaT3omgHx5aaqG7EzT2+dOFn1iiSsrCkcJKHrKv338w+lfhuJAtmbb54tXCADHLx/tPgj
JKsas/F4QmTDhvjsu8FplyDZpdhzQXRG7reibKrwTM3ji7RyezztPbswrbi4n1o+je5gg1ibkXNL
UTOOgase1gbylEU2DKZXkNF1z9EVP4A5dOmHezMZnRviolU+HHwtvRxVukZUoZ9G4dhIAd6KBXdS
BqRNZWI6Bx2gzusXDsP9X8ka4BoJhRUL8Bmiud0U4hwbOKngvFWePRKPkCc421wO7aitx7XG9Vp/
Pz2OdcGuBb7lsJgH18OjExxfMOyHFO2RMF90e2yfzeMAYcMvfXPCkkmVZAs8G2gS1QFnp4Y95ZrG
vbm+lsijZTrnnBdghbVp8gDh8CEu7QZxHOR0quGtTyJC0v1h9fttt6EdK+j2eNRbuAt83Pg9lcSr
9HN9HCthZuhag7x+R5YfMk+Bgs099J0i0oc+zY1h/efD6Pe3N5MC4xJljsqc1d+PImqtNAPmb44n
KBNTY5v9Jcd7l/eHSgDUTYqF4CqKOOOh/+H9TdLh+7mpWPU98g9ofYXOb58/0ZiqOms73uPvbU5V
2B3CyziH/ohodIticTUK/IEu73DVAjnwAN1VMkZ2FuJ7DhWnsxleuAY3HFiQ+SbSZAPjE1dtegKn
cn6pMUx+jHrV2eQuV/E4ZBjsvr7raWSVsjA9ji4edKkuFgw3MR4LbT1k3pl2FjKyN5xRWTVS0uaq
pLT+sEL+tlB5YIFCvKqyJCeAD3OafJjc7Wne3p+WKI4jkkd+alYLjqvtd0T8rGGeV0FE2S5eUs3H
CYHxnw4AHwtS6SEHYLkGJ3UD6X7suEV4I6sYHe8XPNSsGOP3ueQ9pnwoWKrDgPH4+UD8DZuVvqkA
fCVNlywEwns/EidLeXEdDfGXREapEFvHpjtHENACekXJWCfh+DKhr4g2utdRSxOata6YMaQFoyDW
rqFh86fJ+RvTgaYdt8DUg/QGft+yiDLXuDZgiRKHsVlJFgS7bPc5PTTK37cCbaJJNB8ba+CelLNt
CqT1dZ9hW5P5DekEk9l5wSi4jdhTcrruU8s8vbeFsoxFuT77GYrz5nz1eRYP7YScg5zkojTt1rcC
tKV2Zhb23kI1euprpaI3w9wjy1IfCiSHMAyTfoRcG5YejbpN49uRf92GlbYXGKQ+oQ09RkZM7RYn
f86v1ZCSnXwxTu0rzoGTJ7PfkaXD5QWDZQ6b8xt49/nj/lgLMOlpKtOQd6gIjFnY+6c9aLxWQ/oE
j6eTZQkjeSRPF+rXnqPpQhynapjefyqI3u+ayrR5JO0km9HNYvtbDeI2Cwowv57vF8sOZ4L/MKRs
i2eaI2X+8vlHBG99t7Ypxozr+p4vmEeuY/Dg9x9Szqsb1Gyp9wkOQy6ETJBPQbiQQgVZnakE+W59
Ubra4FW5shk/MS4YmdpGajBfyJ+r+UWcFM1mIOxuth7fAIfREYv5vdcGHqmcxBVtlWPDW+EpS8/7
23MHbMMxVLEdTnvAkeb8OGiTZnQlKUYzcaknMZMNjHmFeSm2RjyzNwHwOJYxPY0ZiNwZdqzPk4NV
/Lwbs7XJ9La0gLYispxeL9RKBvPB/Nk1fxzFtl/c4hIagWyWUwcyi/3hSg9ok3OGmbFtmUUf8p5v
jb+KxkYX7VUX49T+VL3dCJwT7Xn5itwj8OXWdTT6tjs6t2O6XJZZ7yGM0uGsZHvlzT1Ny2MM3MkH
qGTb9hIKCc5T1RkyAkNRSEIOTNXGaaHczhdYGZuNjJDSxCsv1NwTkE6nCaPyeCspXYp0J9Q8ctUJ
6RBDfh3T5eOBrQbcsw8JZcAa3eOcmjrZvh5lEa1bTdkKpJoUE6DgMaIb6v0dFSgC5S4VlaJ/kwOT
sCWdnkG+5iBbcGFlW0UoNV/702S+eoCiVT71SbNrkTmQQDbYOoBViQFeDOlJoDCCJWB1sbk+HDYq
eDhOWExlREGrzSO38IHiZB/0U9ZuehuQU5xB4rR48iz1ppCoFQr50xCyqJR4MC4y9MHaRXqRC3Ge
NMe6ZNcQ/cpNlA72wPVFP+BCZF3k0RLzzVMDY+5sx46IoKXsni9o5NPROYsHy+/jG3t06ZhvuigG
8yXWLB0H/D1xapmTL0nkln337Hq54t0bYFruBvEValoOdBEZmeSvtWa8k/ZjfjaKJZRY4zTauT4V
KXT8KZluZp1BKLeQwJLI6kpS1+4yYjm4RpRmGB//oVThgX+czz5LFrNa4LzIJPpYcvPu0FTmor4f
qQRkhyTBJfB3A102xkUKL9yZ0lEQQtBm2EAZlsCJThC8EYeWZHBUCVZZu4bw4BJR2PrPFrSJIP42
RQydeoP+wwo5Db4hprAW6BG39oJZPFoWSGgEpwjbqkgqJOWtGA5z09vc3ZGGlOlv9K3ZEE7ELEig
oHazitiGUhZk1vv1jUqmeAl+Lxl7jCVgQRM73+4S2eE2sGno1Mbn8WTldPHoMKCo2HBuEGDkQbQY
rw6Skw2cW+je4NqnznKLkwhd4E3dgeuB9ZLPFfkkKyZTo68KxxElar23P1yI1rVwadaMWLLC2tFH
vECgoOSLElJjUIAqbKq+nsq4WDQESe9noUr0drXFqIfh8VbiJXhEcElvLYoTI8QNIsP6UGsXYQfT
5LCoNviyNDAnqixsE64SN8gM1BjWOX6sV51ZiYkq8xZTPJ5qyH6NMcHAGKccDKbG2omS8M7Dmbtj
dDbhqGkenOrHE1shwy5obe8zuSoHse3Sm+6J2y6mQ8QhR3Q4/o8gWuheAbP58xPpInorXttqFjzE
U2fpRH1xG8ol9n0b7B5LrSSCNbbRdutlf/UOiCT27b1ai/pQ5RQwPoKsV0A7ZMgtCINXi4b65ec7
2/uaHYyI/rmLKadLO52McGE291/A4c5UhnkcrrckQ5nW5huOYCNtnAGt5MowPuFkWLX8GSB7XyXz
9vgkEJ4OaAQu6P62h48Y59Ylqvlbt5LmJDu00oAap2KZ5Tydj3Fa2lxGWHlmUlV4lzJI/n/ABdfU
5P+DCHE1nF4g6zk4OHIMFx8rGaBYPwcZzHhsclhKXJEZpIjoUlYD2zJZIoKIn7GpkVjukERSRScp
ju9Gqj4YYupptNICivzsHnyGNtMm4e+YrmGUm95U9tp3jP3Xjt5gMSxfhjqIy/EhzyuzpZ1afykb
sFeSbeqgvP9DgQ4A+uGTshmBibKe004Frv5YoctEk2oOm+euMu4O5GvONCrRZImFYb/rgaB4CrQ4
zU6zFnS0bk9LeFgnTUmITs8ORsQ3SScKx1Z7GIZrTK6tak9eRMbfMl1mKLUYqBLal3TJ+tzDDaHe
BoUH7sRayLAgpwU3CSYEvUzipI0HFuycsDTfC2VksFInyszjbgCJERP2FkeHZYc0yNypYOjMi3hD
AzKBGUzicMB1iV19LmWZ81Ik/JmWfBX45jieAXbQwIbiaLiE8LQE9TG23waxsiYb9A/o5JUKx+ma
a8xslvg7lke6/psKcGQhuTCEnnuFjVTHBl4QOMrRIZpjsQzbPp4jXHdyzNmLZD+46FKQUKjebB0T
LlfrUdAazh+bCaru4a32n8vcEAlSQ5cxQxvmEPlQXVzW5e5ElMblz0y7ZSCYmKKLx9BcvR1WGmmb
j69my5AygrLz0vpynNjv6rNuLDlM1lYeJNO8sRHjrMNVvJbmRNMTD8bd83KSQ26k3WBqgWsStmML
7fNXCPQEUOM3n7Mk9A4Sev+QeYgv4TfMuDKWO39uq+SMvkURXpAx54TLZeZ0r3jj2wX7rRNwWboj
DQfMGeYm72mjvTI3zu0jHzM//Kw6zi1JvURyq5L8/3J2XstxI9m6fiJEwJvbqmJRtPLsHt0gxB4N
vPd4+vMtZGrHiB2hPntf9UgjslCJNCv/9RtCJU9Njjf19N4za5jDt+Fi5qV9tbvUpWOwFK40PLJg
TXiuTQ0eaYCEGX4sMtIE8fmFEZkZVzsrN2mvNMEGVjuym7ECc/JxogS1ytImPWFWjY/9NTxpCjsC
0iY+gEm5MqTEMuT8NCe+MCmJeKeTP7esZbPBpzIx+v6l91uBXXUVEzpz3RUPG7E7PJhFcjEfpwcT
moy7I/eFO7+PV7b0kA0eXzUpAfWP2+Y09OSB8H+SI1LR/m3ex0EP0SAqbelvOYHf8lxrWEn3clyl
sYC+ww/aT1tWrT7uWMfNNahjYaRwSDLF9B8IIhr4WTAOeesj4bUr5LuDUKS7Z4VFNhnuCXa4k7Ey
bVbbptc5BDP/3IKgYiKZenYvJHzfFj5FYzRd7Tx4OFulKA2VHEAvRjOrA+zGMfKw8JpvNlPWS6Je
2Oq7MskU/IAELcqLdz0JRoDV6NOPuTbNu3u3bPlQhQ82p8+cbOTSJ0c1oquEcl6kbYQBqTdc59Jk
Q7qC7mdkfQwpESCf6VpZeFx1tBU2IiVayBPEGKpv7C19ixfjOq1wMZ+bppYtCQQAy8pz409T/Voe
28jCsmQ/4OxvV4y3MqwxJoh3eYINzEPZUrWs5EIm6AqIQKvS4r61DZcIrBLS+xw9kz8lV4hx9uR9
5aHfwQhYFCpobJ2QuSKPuQgWE0Lfh9i08JpezHG3CrLDdINunk3pNGgum71vHhsrB5f0Fiw2FHqL
dUSiH1YLNBN5x5oRXfST7D0GLrNsbZRTwnTQo7ePxsBXTtrOJPywHcIP8EI8ZIpLLY9j5a7A+ctR
Z1YxgDjgXLBMFgVmUHe2SfhGCeMUtnA8Y1BRGX1WF/gq2GHefg7IwOUHCuoMYieKaUqC6f5nuwJI
mOeOQ0NWJGFRrSxo1ZHCtlY2Jgf/uu2aVf4afXeL3mZ3sosI/9rR3zrJSR2GgFHFQXD28W3Ry2wx
lthwcD5c+h2MET++PrPKDy3/DBziZKm1PIeZD68Onb/MYHzF4MtjphPKF4TMa0LB7W2ubuZPImhA
5giaERKp0p6/becok6mfm5xE1yAD40iiE+VfSn4gQWPda1isAosXW1exFSR8W7YQBef02Ry1xYNP
Hd7VH+Jolw2rwzGEJ1q5MPP/6XJcd+oMvFTn6tzMOBeGGPcE4XiXUr/zhvTzVOpMs4/u8Bobbut8
0u9rKmH8QIubcpd7MTCAIRt2ShtaRBw55PkRJwAJVHjS1LUycTrZJhWfbW5TmaBL3VPmfmqirjOQ
S3ZQaX8ki0nNE2fSsUxnhxpxPfDKtE+EvbAo6GngJsycZns+Bpmtnz+FedLMyyNy+73P37Ur91xk
/4EPAnj2BoQSy62fVrLoWgzhmQ2J6H9eS/CA7nWL9iaMYa4ey0R/wTGkycisMfFigfiJkpv/DJAw
ule9xdC1YAE4US6opz4u0RvLJ0Ngchl9vWNX0+LzlRVBolBIPS5HsorszDB5/JkgKoqH2a1zDsEZ
Hz+WnaU6bGXpyOe0ay2Xdrx5Zbz7GjtMDoi9OcpVRVfI+liaUJhCCklVIwY4Qwuw42FtxfUMZbf8
qfEpHFjmeSWnPyGQcgzo/nGhdsD9AIz7A0TcVEt7d6dj1gXBBl8cz2S6M1cbz1Q2B29ahC2pq/nc
RhQKk3J1ATxtRUWpVuxYach3oyzRskxbjv3AL2dWaoV1Ij/tQ+nYXzLidWLvbmDXNNd7G84RLBr9
vfUk0oOhV7bnNkJzGFRfNFwDLKx+AiZ6E44CliFuChRifk5IMM0byhjUzQl2FTa0tjt7Lhm/66KK
v3rykKU+bR5AafOwji0x1Y8kXhSoObmux8sPIHg2ywspdiM1rT2g0P3mSm47ppEHhkZmseMMNwVS
HXya6xGbNWwtqfz5KY/DAyQqBPeUTXcqQ34snuTV2AlI+7dBenqkSlW9x3/mMFj4EGZ1D1jhNnE9
Rk/kweSCX9UOkb040Jbyn8jNoNQBfLvx+t2ZodR+E6IrX8wJ12PieCGPSHuSxx2diQv2BfJO2eGJ
ndtF+xX7ScHpnD4UnG7YV5m5CjaigBj4gwaKEgUDtj0Gyj25XZlgk6MbC2T8+0vk29sEfXRaPzQZ
uDRxmztuG/91iUzLvq/rsXGel4xjpiHfKVhzwmIKhuYVTYzMnMFednw4CCPJnfxBzbvfP8Xf7pLQ
PCK65D74F2/Ff9P/CszU8AndtZ9Cp2K66KVTpMwGrh1HfzxfZ6lAarVgsa+QzniqKqPfP8yvoDhX
SZr09BpM37QkFOBtzyWHKNkNXjw/pd4qNFXC22TuqPvAvmDLxFKsF1GH/P6D//YusAL0LYcqH1jc
AuP69UJv4+lLzrE7PXnqwA164LTiQbdwJ7eDz6BrgTmbotT9kai6/feP8fb7C7eC3R01ug86/ze2
wrRYpOZVS/mELEahlqnPawDCzjgdufbDdidb+rjL//6TrV+1lrRehdAB55xWLF2B4O3dtpuzBLJp
bDym1SBXyDKIufeQIt61/XgaO7bgV0iI0hZZ1f1zCjvZj4EiZFd34yCJv1htnkO0/v2zvZ2iKAIY
Cw+gIrJomrylTfjDDg0giM1HfcP2FOtvnCLqdTVFFxKZ14+6G1T5vhwi3v8P9HLMhP9GO2xaxZBV
bMuiWQtX7y3044tU0LXxWiJlT8z71JjABZzNT1sydu50mayRWKqywLuhurHw6bC+d6QtYDgXdSg0
gKGTIPLzd95cpiS1/3603kgFUZriu2nbKo5DkjrePKEZ4yBsdFhFL1UY7ukfjteTAXpH09Y1Pofs
52xoAUrj6k+bEQKTwRQ5osgZk3Uxouc1cCvcdYlXm4ls1gKXpWzkYIVLGIbfqNWc4W7nbVFIoCeK
jfH6++/wdjnihuF6oe3btF49wjzetELZNWfY8FHw9FNxphZba1AJgLDg0bW/hJlHrYsCFFqWtVe4
6//DQHq/0rIYSBuTUjMM2I5gdf2NlsXJNgsivT3lfYMv53Xuhibsn6KZ+NqXZF0NonBHY0Mj93FX
bQytHM58iNkEwtPFdJ/HwCNG5LbdO7P5DwZ8SfE9NSykQtgFD9YMXSScqDgRGm+GdPWbJIRAvWDd
AUIGPEs3yoV2xqzRxWhXga4hejMDYXRrxLdJ1nmElF6DU3evcDkguf3knGi0jSnR8CsnXNJY30Y4
e0vBUd0gEL50IdEpC61k1M47czoMKar0hueXwCifE2RDWXpGNYfPHy5F9G9DbCCKXHSPGOuLrsuc
O6NN+AbpNFW3hYMbKhVpOMhqLG3ShcjT8CjN2gvuHcM43vf4Wi0uacxbar78fgpJys0vsCT0al5d
iJAeYEYsZ3/d0vGnTd2FbueTRrpb9fWpZLjf3QMTmnGIyHIpIzqRRMwzJp7iOWtIsVN6zyKfBDYz
90Jo8bs7Cv1RCcz0165orTVfTVLWTAzMu9CP/6mR+rbvgnUBFBV2QOQ9EJ3ergcHPTcgttk/crdp
PZy9iN916isqG4p9LXDUK3WvDWH4o5PkdqW27ZRIQibW78f3V3oEqDNMFR+9kY96KQAAflM3zBv8
pYBW22OwG2MPMWCIKye54LAup8H/qToITMionkM3ORAdsfVmY6NngmVf7lWPuqGoi7lOlWoI3DPq
xs6H6Gz/A/T7Fu9nC/DEzdjyYJw5fyvVirkT4sbSPmZpjjnvTcU9zP/28/PLAKLohyAapPMWWzPq
5Xe/H+y/fT6U8NDxDpDddR3vzTevS1yfttBKHzRnf2FDkOvVL3KiyvIgPtx1NpLVf2Ip/e0BeM0Q
nlhTSIxMtudfF5MPkuijtR/uYdIdu4d73Lf04ZcYo4AsHBEVxt2kIQ/BH78fAPmC/33qhkeqE8wF
NuXo7wdCgYcjGslke8jZXMRdjEz4azr4Mfd9Hro3hism6+bwD5PcflsVUQmyj0YwkagMmXNvvnfh
ObOzV03/gOQl7abnwG2b7QUX4JzcF9VMr3FxcP4YrV662qwbufnAl5eGTBbjzwoU2uUTd5ghgKi3
n9FwgP5ce2IO2Uh0t57+xoEuJ3XFHEIhhIPx7exwtJD47IoSia6qMCJ+P6xvKyvosUxsSKZw76j+
37ZuYi9uyZGy8ocxmsla48Sys0LCd8K+6Ei1KGYv/ylK8jYQ89cJddeMQaQXQmj8h5f8dksJGWsq
8FCeitbW26vIUo5R4oxb/hAcdJ4sgYwG/ieVnUKEfv/l//5x7Fw0clDoQYqlpPt1TueZ59HD3L17
/DICMJPcFuDPLYkn4sLX/XPbzvtbacahy+WGTQxPCRMTmTcfOQzx2kXUiPeaAJwfQrqV1LH9ZRoW
abuIwHsuH9JtROJ17mt/cNtnexoxsbui3o1N0mkxKAZV08CVVvp4Cax1rtlRD7a2ljGAg2YWNTHp
9VgaIDn64O3TWMYnn98qtdsGLwPJVrxJN6NdBrlzcMrL3C39SvokaQyMjzoIWgcA0cHHLxXFy5tm
6WwERI9xdI5p0vPPQ8WYws1VulE5jEFQuiYmn/Njpmq4uuga2lpzJfqiarap5AILo23M2RRDFt+r
bDfPZdzR7Tmj74EVlKkezFwbohzbg1oeFGWLIFQ9oi0+RF8KmqT2QKjmdpKvJPYFP7U7Q05wM0ig
AlVib5cF18ThTnHSE+HF46gbBRkqnKpbUvnDNewNNxlPS2/0m387VChyoru821FCq3u6aS4L3zsH
LifRzEvQfn9Qg6UvK3o7zpX4VWMoGjduVqfeX3QPGYhLbnf2cf1XMCE4i0CGBwfVrD1zy29jZGsb
RnAHZU7fBEM7ksEMulk0tLot1riLmE9kB9743zw7XVK7tZu5HzEYX2Y0DoBdLlUNiFb7H6pLgkj6
HWuK76O75AievKTMRrJLEg9hUZXyLYHJsmO61pbNABqTLap6+AF9fW1ZVpF/Tzz1Ej1kUzBMX3LM
C2AbADV7e3RRZQlyoJoixsSAvaI1hm49cc55j5/6c9khQf8O8QkfMdw9sei4mc1WwNIEb1jWyoZ9
aYoMzzISyPQQM+cT1vZgXESGF0hyTvwVYBYB75hC90ktLbYaSAFvL/gkq/fnrgDu0jdG531S+AhW
LxqP1Q18W/VQNSJJ1rdtv1alO8vtCQjCfe7NTtIzu30q9q9LTxDAi9MZ1vKjgsWJj0Oa76n3svJ7
9hfarNP0F2CG5b7QH52n9/i2VK19NYzW2F4Cd1+N8T2yMjFC8XZXOogFWm6ccfk1FiaVg2oJarAY
2bvwL5EUHY2HEENUhhDoksnKXdm3uLm1eQOwH9CCInRO9YXZDdkLbvcq8vv5YxAWo0EbQoGt7LyC
tfRqF9AFXLT55GNUoWvlH9W0nvyVJVscC3c2gVuTyz6HNpHv82jKNFR969gA+n7XGrYxF7gRH8we
dVUvUCsyMRWnM7ft3MPhOcBwYb+0XewBF+MkJVC2VnT5ebEk/Y3ZVd4EmlemWCQ6eR/PzwHZMQtE
L83nrNeUw1Z/UzXFws1HBmaWtDXRDK7OjimJAtbUUi8IsjT+mL1+dm4itXXpNpDjebVsf4fsbzx4
rOYhBNTDpMXsPU6qLFrSzURWrAB0UD9wCY3hlqHJTqypqy7sYQBdfFYS8wVvPs+hjaLl+EnSjZ/b
yg7IkXW8uQLNVXi3alb44SqI+LTsJS8QtEZGaF/RWdCoZmQw91YNld02G5BnLZCsOhIPFzTN1Ksk
wBxtAe1AMy40+Qg2hufEBr8d0zQAdaXxnor58qWzUi998kjR2jFCURtlVschm2i1Nh6LsWhSs8jP
dUTqlkvAngthoVOLbVG/7wC+e2fbwq+YV/F2T3EuvuPE14GFMQsUh0m9mp9z+9j1sDGXmjKAG8+Q
qZ0SoQaPZ4W90JE4ZOUUyMdU2h+qk6v7y4ot4da9ABTJKk3CefKPw01BR7rt6hz3J709KJBxyolB
325dKiHeq69YAj2MFuZl3Q1xWSbnts14pxEZ7zmCSXJDURzXRi+aGIt+LOOtNnFEui5VOhJ8uX5h
JS334J/ay6MR+z+T7RAAkTUwsO7nupB/76hLv+7Q1KqiTEqTuaVfkGmuAhjYJF/t2aec0AZoI/qY
c4ORmmYJdznXNG5SNOPRVVFsoW13ZGrMbkIv4MmhzKBvUSjvnFHtK61VwuS7TtKMNG7gJBL6TcN7
lLYXdTq9nT/beBIGUmnDYKNMUH+yFC1pVZ+uajeoJXJx0LSkAscC5lHBhsrbjaeaPRJNqnBLAqXO
4cZZWU+5EW7mY+cfXZd2bMNvPeqq9I+EPiORoUAMxo8y90MtAS7LWU513Z9qYWJxIGpIe3ETyknx
GaCTn08iWZ/tmRmr5VcRzRoDGRhCPIC6OInqwrkaPhzA5uwqCvvg4k0FUNMucp6AGbslaZZbFSf1
xQcAnEiCMzGrjW5GRVxX0zZSAnldCejjHicfdoC7rLMnmIAYmO11dE66Btkz3bPKMfZr2TfyfnlD
PLjekHXhqCc6eJ1g9sUmfBjdqqt7Du6P+oZYetUmbUTFUIkM1PbIsVp0UDakhqPGnVRRpek+SHSE
eUKqh2yZaA5lxtA8Yd15BL9TaGEuJ/usk48TEwaWRLp+HmlFkouFo6/cfnrllYYprGxSuUUPDN8G
IgnSi6YhwAeSqtLVv5H6kN/IiS7YaJWOQvfTNKFWPMxeQ0XoMDkKeKqBdiUfo84jvInh7BhwgqGV
qd1JFU+9Kg8hCshuoZuAiWq54ikEDUI1AfX0JNBNOI7dItp/VZAqkGdQlS28Y/z9z3Nqkcd9siCn
MJJs8mBGd8SoQSLAKJ9slehJzeYpgRYKDUGtuVwIzh1mq7MDt7MfoBEFd+FYd01GiHfsu6+VetmN
D9f8ZcyR6yOxT6GbfXR8U3qvzpwkA3EqyVx7DZoEUaLjDijMIK4A0ntW5A4jP0B6T3UnQWiqEk4Z
Y2rjfuFSTZ91O3YbvHKGRhWj/0rP0+BKx0eLXXJFR7IoL3j/WKp7XfPBXDKC3HErppUA+amAUUuT
79it9RqDNr/30yUMs7307zRYYSTLWFhnAmcNYtm6fD7AZk5J4pfGmc1oOW8mPT0atorf5pQe81U+
B4eCU7AlJZGc+qF19VqshsxFiyOZmaMHWUsQOaHRw56FeZSuz4NikyBIrcfwhkvI2rQXNyuTIf/X
7++TbzEKXPkCMQ0AssaC1H0L0u2ev5K9WZf3FXGfxRNEbFXP79I63FQnS8tM/lcfjFKIKzzwDJC5
R/PqLRRXFs7YhQ1h0sRndqQScFMIIPm3WINgkUB4aFXf1BwVbPO//+C3zRDgcS60oUvfjK4H4d5v
cHrDCHFprGqSaJetDd07QMnRT+4jzE+gcNPtnoLwdrfd3oJSsU/pUBIQmW0ONis+Z2pvPxbH1jKa
WGIU7yGHTUv74fcP+ZafCik1DAGAiReP+J9ASL/e88lRgkLbzs6t5o0pZtqqfcyIugAuNcO1LY0r
fihtGuTEUYZB+Hkd57Ztbwnjgdd2sqseGJxYEMK5z/Cn4BqfKqaBg4Ghcn3r0qokBoPJZUhEiteX
K943VKpOekOasoD2arV4B6L++6+Jz9OvGBk9ZMtHOW+ZGGciZ3wLn5iwPJibM8GRZBWT7Ud1Qorq
OSa7rcNfbcTSoMMCKaP2P+9LtMbJDWa7afOeQCuRk/oOFTf3x6C3jFdrYlPBMeloRmi/Ns3HBt+E
jXmqAnjg6cXE+9YYz2m6N/1TD0OX4MkqSFMXF+vRFN1HvZQT5tSgOx43u2UaU7zzuLlsbITdYZ8G
k0bowO7czggMIxQMOExPcka8asOapmzrjjy0Otqt+bbF62UgnSIfvPapoQwsMMOOONO+43wJI/tm
8yoneCG81ENkG7jGNBREW+yQQx86O6auvt0nPA6eIeZsFRcYSBtteaq9Imsw9d+iOn6y5NYNBdOL
jKW/wNVoo+1564fQaZFDZ4IaeEa4JzAqZ5w4tztzQPu2XpwlzkgE0LWWNwzhavyxbfjaSOBkj2Uo
IRhlY3xxF9P08NNron4rrwXGLHZwm4VeyV6/bIgBEFrv41YmN9k8DHTuDuZ0pboRMUqn4C98YNL8
NuEK0gHaFTXivEvfjQvTblcOkboTtUB3Jf7FNjbW8GVeh6BLyJrZuMmf2RkhAN5V+OlM/RcoJDvS
KLOLMLP4yM1QYoXNvAnMAR/aqS2+T+m6mK9Uv3Z4N7XEdiTnYo3Lid4QRG66TtpWUl2asjCdeCF9
EU9b8TiHrfj6KK2C9trUtYDBK6VMUPe2eW9kRo5FK9X0jBCIJL7WWLypOtlUePO/1UJK8ppeWRr4
CzIDH4Nys78sTjPjr5aHRv7yD0sMG4hf1xgYMCAwWzs21C6UgbdNJSR7NTyC1rubG0KTyHdvo6TJ
v1gw7DBsZCeM3wV4QuPUju9zXUZ9i2+HHQfvlhKPzstqrRl42Ii68dLi2/O4LGMLNjdZyZeyJIsD
AneVLE92UA0D0c+uf28yBgTMQKd2k+Ie3iM4XkHG/DiYl6nn/0tvK7swmvd5gZX0vUEO3HY7IYvI
LkTFzt/jodjyq+NlCyo42+o/YYOQNTddO5rlud9Db4Mm7tvLnQ+dr7w2DkHoly5OgvGcjSvcxIs1
Fqv1EEU1KUHBFsxYzqPaOZHXulwWboNYx6dhewGdaaL7xENRg490HTxiGkBAIm73BN+17AREl0/W
09S784IyxbG/WX5ErvDqkTMESpQTrR1Nl37MrJe1WkldG/vvfpp2L4ZlF+RYGyuZT6MLCeREpy2u
ZnyoUhwzH4Gr6CNfVs/ds+ick8owmI9ocIx/R3Pi3GK8V102ePE3UFyTc+AN4Tu+q3VjGil7UAP+
8cXHVOU0QADBQSraH8c9dpNTVAbbV7N09ytdfbc5z1Y5vJ+zrv0QO23/lKC7uRbb6H0aQ8O5jSOz
uWnyViz2AA8e6LfXt4RObBcL7FasZYIn3LaTdy1Om1/M1vP+RXJV+jUexv7jRmf7McEX664cemL2
IKS5lyZrLOqlZb/x19xFy7HnK/l34/TQoPB439iDdbMvfX5T5K6Nn9bcYoUfWNu/23ApPneTu3yo
XHO8xz0rfV4CsyL6sc87omP6/QFFVfQZO6jy3kpi7wPR6ptLJDEO3xCHwwcTHuTX0pv6rxF+a7cw
bowzOAnxKP1ECDLVREUqIlpIQNPQfefOfv25HclVOQsd++pss/E9sbPmMWpaEA8ujZ8h6dowrnvn
dgka+8l2EoMQ4Xn/UfRx85r4Gd48xCpemrnoAaVi69XC2utd0GzFOyfztve7bYxPfjK0t1Y6z3fp
kiNjivcNanEWErfUN+4HLHTD9QYD3ppPseIbg7vrQ9u62ykPwz4gJ6+I/wPp9CUiTu7V4ni7hbIW
nQqMHhB5eeyHWWF+cdmAb4y1CN97SRC8c3ZS+M7OwBcAFva+hBTzSOcXdLaXJmzq71OVkyiCMrp5
ZGpyTYjahXVi14i7cMuiviisxwSDme9r5hr3nd2j/uK6c+exnXwkagkJKR7yL3jM7Kdmn/PvaV1k
5Xmxa4jU3lKDlMTEbJHCQ178MpOyA02ofmVDJejN5j/5iYOnAFtCknfabKP7czOC6eqhWb0rpnZi
z0j34iPeeePHhcOGTvZQ305YuxNH6tSffXh3NpkojVUUZyObU27I4OfrfCXkZviXFYz1c0qxdmMs
EEMuRImY2SkBmrtB//my5BjVrVPzR7rb4x1W63/Ng/Pig/tjSl2sV2MKivMe2d2Vi09r3FkjwXyP
YHUVqYNx6Zwpj9pnKoo0utLajGf66DZHcmqA7yBda9lea5D7E80q8zvsg/W8RB4RAW5r/MtIRpvr
YJ+59YmnKv/t77X3Lk8N96HZt+4bsjXjvuBKw+Jy16fEdZb7KRtI+wXiqy44W3T/Wjg7HqzN87/i
n9Z9rOLOdC91WoxXUsn9F9saqv4Sx0ZPMrIXYCNPQfzDSAliR+nVjjht2Jjn36TeQNzW6kyY2sRD
e2kLIv5OUYDqOPwTXk14tod+w7WOEb6f5somR5qQuHT3h08N7mI3k52n2RUUw/yU0AkgmDGsYr5Q
w14Cr/MTcnzjo4U52Y/G2dh+osx5hKRPqjkDb94vZADchM5UfUGeCcq27uH32GmSrwV0gOHUCL2D
0Ge3/WxFuXfNV6LHaVP25W3ShNk315+Gd4Gxpa/uAMXHjccAR5SF26G/20Qpx3XM0kRye8V5rrvP
7Ky+YLIFCuYW8SXP2uzfYUvEF4Vv+LEHSSMSwU3eleFOOMo8jGgs7OSh2uf2gTzNZx78r3zwq7+6
3SJEMsG+rikc9u7OGW9gamb8FD26+8Ido2f0K+7Nlnn91ekIiTp5S9aSYGZ4j267+qegNb/hreM+
rMUanKOUTagCjCEfgLV7yfq2/HN37RRTaq8Z4K2M0bvWnfsvPh5EOKkVRfZsEM5+5hBuPtX9SlZJ
ZOx3JrvZ7bJt8TuXzybkfHaNT2k4kzLUgHuW1zUneey2SMI0/6GI1qCEQi7dsxCnCFKAxDMk2zsB
4pR6qN0p1EjKw/qaKtKOkgzpjr4uKmcJhXpo2xHNahsW4fZ80qTmgg2F+5yCPcOxSAEOkWjh3Hkz
YktXRue1TJY9ewkQzlLH5oQT8E885WlFcSWXUtXP2/GLmeqT2U5oaE6ACPTn1mxMuj9iL6pWsneP
5l+011A7KPsRKN1FtVe7f2nsldYFHpXnocJu9bJN87w/wUxJ+nd9THsDd6qEgOQTq86vn/NqGueJ
TEVvzG8mAixSCc51+oth1AAaRlxv4Q8TL9D4Hi91q0LPUlDiGRjvL9eO9nv90SVWKP9z9JJmbLEv
GZrsEy6TsWUBzBalbT7Q9F09/xb7g6TLThNep7jwLji7bzexX6f+4zoFIKX7FmPUf42XnIPrhPmG
KGOGlY6b7nDmUYlaa7KodC4KMYoOJ7Ru39stgvGSVeMPnHALUo1GuOnev3+a0Nkt8eiOAzR4P7s+
JVYYNO1tXMQ02cHdit3/vmASEF8MdzcL4hisov6g7eKrndY4eZttQm9QdUlIFexC7iApwxikszX8
hzur0GzMbZHrwupVAsVAwUd7/KxK48w0BEbT7QUI3nSATgiWuuGjtpDT4p6IcF7fJ7mYw69/ppYC
LV+0rkU1TpzJ3qv8vIfGsCW3OHy1fKZqLBo7FoJ3Ch+UJgj+VUevRHOFYQoKf5V5LvQqnONEZaha
Eqn6O92O0RqcZrHFLDs1F2kIKz2tukdoZrzSPM5KE9RltUBs3IIEujaXw24pUHII3UNST1M4Ie+2
VsRljR7qzs5M/jxNr6SK61I2n3C17tJg9mbjjl6fk+F+EzA0zS23762338dz0zf/GSM/6PMH7sWo
kk4zHWCzvd8TsiHms40msEXQgEE6i1yFKdR4iA+w81IlnQkb2uIo3kxXWhdxAAMF0Dq2DHyqe3uG
kYEVd4E68FYLCJouFGFeR0DRdKdboAqv882QQddqstGuUlryic3tYCTkGgvHHziLJw0tyzisvYDZ
4wu8eDBnhYmQhndc1vHAPDVEWWBLsC87xiu3VtNPGw7wCmntXHtdIX2QJGVji3egx7MSfc62vcOG
NpoC+PZUO9RESLeUFkKDyMS/SR+mblrpQf3k8KrX9BOWpVkNgFrFzU5Lak4jeaExBUvpPeaFS8rr
T9QxOFjqWlXJzUJgQ39NrTW/rRakt9Q+cdGTdZZhC8mjuDbSHxRaNa1A+twDEXGvyAxlOpKhTItk
Uw6G007DhJRZJCkEELLsOvcrVoDiGznCnzEJCs25OSA88lbysHV3T/ehtf7L7+aZO8rqRqnZnkp8
1daXFV+w4VUr+pooQzyqmRUDqFTGUyxDtw0Ynhx8hJTUjfy2c3rf+JqzLZhfTKxlW3bnKM2rKyrD
ef7GrS37Xov97UK/PLKKT2ZaTnjhrk4PTj/0Xe6+pHuSl4+Zj+s44Z157X9Ue8no09mnoXbg6mNS
oaQ2PPSD6Yn+7f8g6WrR6TajlpfPSiFVzZmMqF2ObBRa86rltvPBEiehiSlZt5P067FxQN4EWaLy
MeVRnN2eVet9W4LViv5qUkrp18Ib5aLfK+qaXrSH5FuhQENsCqsD9bU0gsYWvfKnamvi6ntrY1E2
nQDU1s08bS5Ov9lZ7UfaikhxbPDWlcdByzzvt1sVwoiJg9ptuQ8evk5ttED6UEPUE6NbCVgfbjFz
gevj+qfqjFpDkzBSrjIt3w+bSNU/UCd2AdGKjateXTntSRCUc94BUOEvl9iUrpHiM6k9Wh/zBMdi
nxQRkvlj8OBtVCh+saz/qGWsiESE56LaQPYWiNN9iTOrvV4SiMneF7WV4ZgrIivdDVd950EBKCb2
iNALFsXbJ9hX/uF0tDpi0mRgdSndNbiXPKK1brJS2xl3uem9Nt/pK2wAyCxV/E6AH5GPqWkCbCbH
T9O18uWVRy5W/HL8aM1GU9trQzNktquVKA61EfvQBVjtqEWFCAffXvT+2YwVR3qJYATzutR8GVXb
Lc8WIS84pELtL/68YbJ+t260u3ADLQCAK+r5psh9slFV16tbc8QWd7Nfyk4ANCg1j+qgbm0k7gg1
ZICmO1llk7HTa92A8mH86bO6xdLXnRFUcpAtimih3pu2dtAvW2m8GlzY+b1dn8h24y+xHM+ZUlQE
xGMKwefoQCKkn9jxakz+DHzS0TZGFL+Hyr8/dP3uXsxT/45gxMGZbjCNacryHvgz7PpbayCGiX50
5K8rjpV+xeS/xb2rMBEwwvWFzF9UqQjQZqxFoadPMBKwEyIruETQ+U73xDSD33F76efAKZbZilrb
SdtzWRMG/ddQWs1kf3Z6V5InPXPeAqKDrU0swEysIRkZ1UNv5ki0ID85dBTw0j0vKR8/+seRY5SD
HLRKwJ9wARV13MFR1vI2SmL5rbgRygCik5cKoD26YTE0RMbKVG6Z6vCiS+ajpHVEWkkjUZn2zc1e
E/5q4OHQtO/gc2Amd9/g7Muj7Qclzh3NXWSvFY3n8jIbXCkv0A4IB3omrIGr6SVx0jUoLtqwXztU
RCEWBvbXHK+jMoJ2e6xkPY3Vgq7TeXTipyQzVkKlO2IJmu7bYMGlumlIKZm3C+1zl2+hKx1Hvf+s
MgJnfCWK45heB10tIXqZqV1EUI2qGz8YMsbKdHvZdbWcVWvCldNHphgQ2KMIIUsPYNHnQpXzKDP5
sWbqZYXmcSqNtWwN5Jht+8MFdKB7whD2Ro5VDk6UQw4/EA8kpkt6mOxObrSgvNU0Cd2H1jQhGp/S
cLdVw18bAWjDN4PEeZay7lhrXk4L657X7LgmV5ePRYFllfPcUPSR2lbnqArQh3IE83NJU+3YbRV5
OQHRr5jlS2lgxgkNvxHCJENU+xgykawxUh3h1raiOjXOewGpC8QZVmJF/tFRRmtqIXo/Ym7uZsPJ
guHy09GOlCbei6VyjzqKFh5MSUzUiThHCK+8BwPJAk+g9bPeQGgnRRshNfQh880t7P57UXiH9FyV
toAwPS9QMTKbfhuYZHrO9K0tjXjIPGJ3M8Y9tu63YRTTY7jNkGcdOuGacoyqTJaNIpGFpSmLTI8r
1t+yUiAXyDJc41FWr7mwnXinaMDRwbysfbtU1VmdbUDpwrXYACOXm8Ax97qBtujk+KLqOaNvHrjQ
HxeQARfIO73tZ8oOU5MsCTwQzaW+Jm3Y+A7WpUZnSv9D3UiTZhB+GuHMI2OmDnm9pgkqU9+dO3F+
7ZTh3mYF5KJwxsUYgFyVQFxv2IaSHvPlRUquY60qRULQbJ1A0RvCzZFdV/dY3Y28mR4FJb9RDmGx
jkRuKUeO3rJhIsnePpl4uEHhVPrgMsfhwrsoX0kIDW57C+nKWay79qi+NTvQaB0ifR4ICGbnu5lw
LOPLqIFWUy6CocgYqb+yFS1I2X/YSnr9820q5mTSD/LyTXcFbzpBAKeE2gdMBFBiT2KvQ/AiR/UG
ijcZ/mnbI5ibJxMfN7LTEzpbwPhATiamY4pGq96DM4by0hW3qQ8TcSZS7OpEldz6II+4O/FRkVLj
6z8BH8gr0hwtyLNyQFuDl4ZkAYRu4uFyoBZFN6A6yq8/LcIVgwNPF5mutdJHp4r+2+OmTgUFb9Pg
836y6NQjj+0KBKAJl4pGmOKRwivSXC9F4cF+X6a6Ogd8BWiAUR5hU/suhKXB6WTsTdKYcQ6QwRTC
ihIKwyOUrTZC5sB4J3YjNzGdrjZbgeAo+H2JzcLeo6/HXhV4AwvheVrlZWxs0fyyBgSb36LNyLWt
gL707h5sCR5CidcnJbyeSMDgd8p1TZ7lqGF0tThHCw7nFzH1hRg3xksyQLlRJGvuX/BaSDqRzV+R
UxRokzghCObZAx0MiBrluOHdcBkVKbpWulcG0xaB/eHLuay2MHlUsauPbkIjqTJdpX3qUoKNKMMU
sRQuOdV9B6rBhPEPaETxELWfhqqihoMdXKlKP3FboULmaqco8mluwUYpb2Lj3lL5Uhjfcf/RzBh9
LtBqO9AyNdf12Bmps8redsAtesWpWnOFEvL/KDuv5rqNNV3/lV2+x55GBk6N98WKzFSkLN2gKIlC
RiM04q8/TxPwHIt2iWdcLrsocWEBjQ5feAPPsTH3NzQIiA8NXV3DpwjFKFZ63pDy+2xk+vWu5S6R
1s9lslUSYvMBEHU+VAR4eWcsHYKjSZ/foVoilnHfiCk0iXp0OiOzVgPW1lCbnoKG3WysMXsJ6lkr
NAnUaID+6tMUoSodxprA2/XJtNbnXDvTMXEemUzzFaPIQT5rXecYs6CHTXJhEzgAF6r39zUVCNZd
fhtqeBT6OE+aXL9133sG8/tTlFjTbUA5EY9jb7VWNC1iefew6aVsiMgNIrptQFgd6LhkrX+tCZAx
ARy4xXzFdKkR9/Yog+0QKTtLM5H/FCj4q9kCoLXnRbeCEsEZ6SHq7BzyYkV/D9hqdURGXFO4/+Tp
rkAicjEd62+wIs2K5lf+xPmseESWKVniOh22EiY+gzOKQtgEwP8snzFvW8mljjPlW1gTTOKUeIY+
Dzf83jqRVzFpHMYUg4cWj34nK5OOONEFMm8bXbfp7bQwrrvbku1bwkEZyvm+aFB2D3YrYnVpWw2e
3eg+2+m4GpVsBgmbflfakKaYR3CMSztcmXVJrHKC7dYOWLUYsYZ9bvueP0qNMdxEi5pVrepPXOtz
jBbDVWSVb/UUSVKnw8p20Et1S5Vsb9Rhg1wdSrbNalM22rgO1Rq5STfQ4lAJ4BYCKksoLYWAYZQd
dByk8MvqM5AFfUdobml6gekGiZoQ1Yhyakzb3XZhChf7foPL0lnWDxR78yTaM9r+gTkfqNFpXe0C
KBHrckX1ejr5Z/hWrSX8oJh11MZ41TaqfTwVixjy1GkF169lgQ2tuS4iP6P0T1LaODrMaIWntV7g
2Our+mVFe+ewwZybhq2Mg7p7JtlsvDXqpQuP6y6tngpbYDKsqiHLGkkBwn0uXkH409cUQc8HujWs
2egXBpaWPh0xlaFZvF9pIdGCCJN1MbrKJ3TccskNU77GB+Zzit/3wAnjY9KYjsrfs93pwBzNZT3g
gXD0KzVnGiMUQ3G3DCJQHj4M020fTwrIOfyigrpHVWKVLth40Y6jg+g6xx5N7oC76c19g6Fvi8KP
kXT7GlLTZfVtgOdolQvsVmhoWyWzz8rM7S4nrloBtKug0oYvD6cu7o9loOD80Xd6DkW3kvOGutfE
Vl5hskZ9wSpiMq7Fw2oFXW4KAiPsBUfs5Vh18/BgJBR5ySiDyjSnq8XE1gWzCa8s+uW2BvY/uXfQ
xVAh07XSJaqL5GlqBTEUhu+Vlb1TOega75xY3uAGUJzMuBdn5SOpvHOpIvf9PvPU3DzFVi2H6QCD
ccnvSLXN4uDVVOH6Tx0ijE5wsCC8ICfrLovtH+uI4tB5GfzaO+hqlHnbZSg8XQ8NoKjkHBZk4m/m
ZOjty2quZPFQMY1+uAZt3YfC68PhhNbuQl8zK2ePcjzQqSs5Nv0fom5aeQcrLirP0cD9gaKyQXRL
1h3iT+4REQTnTM0v6d9MLXPrVFrRLM61FONybSEQcshlZoGol5ZPXBCz/QI3cUI57xQM6f4gxgn8
l90l41XrDp6kUkN+Z95UC4oaELzqzDuhcxIiBGMto7wO0mIR7cnpQqXkrg8w5kpPTjEauLul0uhv
DT+finkPNhdE/y6lBTgZO7eKxtxGV0hUtk+31kAubt8v7TgDdQqybsAtC2CZM+1litNPtkvxUge/
nbA/eAfBMrAhozvCvYmAGVtyZyT54IdXiAalytvZgymm5TDQsxrvC+mV7aN0K1At4ZC44zUs0l6e
EPK1KizSCnGRIkeBsjNsl/saO7P6sqHi6dyGRSeNa1ciifgtYFOuv9XC8zJqoAb87i/lAt4pPyb9
NDjDrgNmXlMZRingq1eM9JwQIP8EDYX21c7d1Jee0c1MEQ2pdzm4E0Wt0VvS3dj7tvziLoRXmuI2
UW3bTHPWwqFvxrFxAzLG8t4AkmFkdq0TztLGnyKnF4XUP02odC5d5yLWaqfzjr6mVj5Yt2UDEAv7
6gb+3gLlNcRfWQgp1I3hU0ClneRgDZFkrCmB51VU01qtlVZd9hVNPSEwkd+ucOL1Itnav2T30xyG
9Sqmufg8E55KdHW2XkZW2mPACmMdRPNhBSlvB85a8lxbpBEiQM97M1JLTFYfJL3Y95JSNvh/pE8w
irGWxf0YDU0rgvvJWSojOObKpHmRpr5OkRYTpN9Th0uUBEb8HIj+T86mg6PJbNjdOrgX8oOqg6j6
mqrci76PWJdDkBSDKN+qQjloMjy3N9ennbe60/Mfrej6dB5TKsxuIZRFM6grHnxOsvkoqS72AYp/
RjzZB2RpdX0iXzVy0ueoJOYhLTAcmCan1Y3bZ3VwnicFNDMSFlZw943ZxwU8X7rRuOH0LulEh2+u
OXaEFLBv7z27ipY/egIPC2gHQMphDzOMesHRVjnMkEersDLTOMuuSBEKe+d3XN5vLoD6mOFwnbQ9
258Bl3JOZIgYdprGuCnum3pAnXoqhVsf+7Zpmx2gKcuAyoZP5l09hQ3gp3mMM0IAN8hPaCC1J1eN
SXEO1Qw8CT0APwS4nljvc2E04q6DYXUY3GaiZVQUn3PIqw+Id+cX0gr6bxw+qj74i6ABG7oR3J05
4UsLP1HXFBFRvG+HenwaUmpwF+R18l1CFfOuzAb7KsiG4diPIQtRUV92vtfY6laHDsfE9pwMxfSt
dYCU7YLFGtP92PX11yau0WeZwQAdYHX771vIytdIYjo3CGDYNH7HLJlPlls2d547ZV+Bizf37G4F
bzlzErT0SvtjUrfGhR+xz8MYnYcLqzBHuNgk2eILsGh2taKW6hOxfHzV8fKLdhfJ3vYPMVjPS4vq
93eYF9MVupwJqI82BIpAC4LBy+vO+koLIndvLdK8CvHvMTP3CQ3tZte2KRVy0xu8c+wT6e1S2lre
pesuaQ7JJYgzwGBW93WpShBIseXZCGfRvwNHUSDgMVsQsaxMNLdYJ9AtrvzCyg8ZCRJ9u0Ze+mVq
HzLTHm+yKDb/CIT0v6A6lH5Lk7y/Avlo34+TySwLvegU1pYAv1Q4V9bY5cFeUbefdpaI2itkKuRn
zjZOhgHS0mfDdKpTErPuSPU+9iDv/4jIh7BJHrM3lQjLk7JUeHZdMZ1sVPe/WKWVPESp6+3dME9P
o7FE75IM7I4/WgWd2N6a9sihNHeVY7OlpkYyHEDYlc3ZLv30+yQN830XdMl0zAfRfgP7OvkHkI0U
AJ3EGOpdncfsLBGChvumhQeJ9xKKwIWR13eBmtruKHqrLA9DWNkATUU6nKGJj49ZSC52qOJO7C0n
GgCGTM51hkbvrcsZf73EPbjBZHbfm1VTnPoswtEcpf5LlM9iMJFqHKNLsJt9fGRfku+Dfo5v0P3s
gmNNBPd2jNPxu1WrmOxtCOjI21ndtQcexH5vazvON2LClohOdBaIfY047i1fC2k1jpZTM6jyW2Gg
NvwhCwasqPnEKdD9gR8pZ+ZjZYgquhDG4PUfwxkwk3sbjJMPo5D0ewm9D27AG5pyfO0HzDHOCKgD
6AWwTgMVkpPRJ1ZPvUZGpn1cZkrB8CxVOd3Dh8rVrTVCIbkEnlObl9TRcvPrPONDkO2DcAzchxie
RdbvfJPVxt5iUTJWhwlf5/JeCKtELQnEKJL95SGfDS9cbCiAWOhl9ymGACCJFBkN8eAVwjmc70U7
j4eyinr/dhKZoBMthRA34xzT2q0GeKxna06XNxLpEX8ncrd7k2YhHHdsDKwkbAEoAknbZYIG+8UM
nU7iJUGv6IDXiYIw08eNuGQaFPabrC/c5VU7w59xwogeodJhU17wAangxfxCHQURktl0QXJd2M+U
xS1BVJxwm03Nf32b/k/8JN+sIhjdf/6bn7/JmrpQnKgXP/7n/CTvHsun7r/1p/7nt37+zH8+yJJ/
f/krt+m3VnbAF17+1k/X5du3uzs8qseffjhW2tj+bf/Uzu+ecEVQz/fAc+jf/P/9y389PV/lw1w/
/f7bN7yYlb5anMrqt+2vLr///luIWtN//fXy29/pgfj9t3Mrn6risfqeIrWzXu/PDz09dur33wzT
/DdTwbGw86WcKWzNbQEvqP/Kt/5N/Rt9BijjvlbIgGlRyVYlv/8W2P8mKweQgc8B0EwSsN/+1Uko
C7//5ob/RssPN5fQc6DE+O5vf97dTy/x/73Uf1V9+Uamlep4mp/nj2X60BiFvg7+JJb5ksshSU2g
eGQjWMK+6fELCSa9UFWf0qKyutg2gpu5JAzHBqEbg+hypD3bPBDplfXdXwZuu7W/3soLxz9E+fAl
wiGL2xCoYJHzcK9/0Sn0XTcDGe2bt40Ve1Z2RJAxQbpJpaPxUZVkQigsyS5OD5AYqZydY6R6s08p
GMAP2n4Km1tV5kR0ASoFZyxv7eBtZ1Tp8opGz9+GjKWLHhHyMMisu1Cwfr7NYRJ+NLl2cWtYooh3
2tRjup3Y3sdP0sEx9FCaaZydx9aK2x0aqNqiE1K9fEXE5J9ug0XPm8OGggF7MVr23Mh5CoritqTI
UH1t7WFITpZdZvmOVqn0T7ScJ689tFVch9eZGAp1FaNNHXx95bW91IxCJceDkuYiOO243MuL8Ygy
lZG+juFViSpZYl55UuUK2lVfhuK6xuTQ+qBS+JQ79ioUxMky8voys7yIXlIl5pv//e1gV4P/EAo+
xEgvpU+mEJ+xMbP9K81xr972nETzTg4AaEEOTFAFnBPYgzye4JH71OrxiUCWEiViODn5W9ll9vyK
qJIegL9qCrkeXDkbDocdYsvHQvt5whT2nI4TZhKXvdcVEsXsmLb9OVOxC6C1izO/hlq/IuDC3i2z
H65CUjTf/XpgrJcqc2w+6EqFyMthbEBi9WLCKJi+rSXM5TKaQwisX/yW9mF744oOCU5yVyMF1m8J
0uuUwnS2yGifOGGdOLuZfrWKdnlPz+MHnSNX7KsZxs68H3Fal9Z+MOAbzEdrQj36OlaY1D4m0xR0
YGtdE1QiinFN/ggMVSd1YQiI6zEaHP6r+jpWweHXT/pSkY2WNkxFk3MR/USHPVQT2P6ykZBz4cSL
NOGJmqrd7sZOIqoZdjTiXdOOPThLgXPucbP+GowFfukL1Z69hxmidvmWWXAuGmUgw9dxDRQBUJ7Z
gXmZjwodAqAmmP2e+t4Ko1dEkl5KY3Lf2i7LxUDR9FCzfbmkLWj52WB4xckZPVxgqCyOZfpxxYW6
4Br8d2oCKf9d2XGVP7YjLuBvKhux5s+A+BQOQ7C5yVhfGc0X0lTclYVzmOm7lEdsWNkv1jcwvNqw
8Sc+dUJK+HVTV/TMBsNqgvTewoHJu+r7zjD6vTHjDP5QyMUf3i1jj9fE0S8lzfXT5GCz/f7XN/bM
c/3LuuJOTBiILuq2vG1SjxfrqoLnP/iOiI4YW7SIE9uRg5jyjR0P+QhGDXClQ1qIEjvMLvpR+WMl
rJHS1Kq4g2kyf5SJmmmY5SK/43OTe1HTbVU3NRAg5wqUlwa30wrOpgsn7DLx3fOChq9qukAr+f/6
gV5on+nnsS0qZQLDF1RyXw40rdaUE1eE9Dy5PBZtvZDXhgIKf4Th26bUnyMSo33vg9K//vV3vzAF
1CEkEaJj044kN7L+FkgabobYWDpGp43G6YO4oFBPFTxnZZedWRnFfombgQH04cyT3vaNQhrp5KRt
WBlknq1iWvz6tl5snYihAZwSFhJdPmEBcdTPK5k8PJ17aQ2nUmUqPxlIQtRXhrnEoJuT2LtD3cNm
cVLeDM5N0Ffxa6fJC+0ubgCXZviRFrK1eNW/pDzDEIFDRMx2Mo3GVLcoTRTWrpxn97tjjaK4Teys
U2/alPrIjjKlekjivBb43xSZe6lKsx9v4q5M6zPao8WcHQqqip+XrpiWVzYPvaf9tBiIHh3UJ8mc
8ccByfbzSPkBlUa8cxXeAYYXnMwuh6qCMUfX3ValKt5XMJOnVw62v02aAEEzKzDZFuAaen+TC1SF
PWnkQH/q5SKCu0EsKbyWLDfceyfpxuXEAMj4/RD0TnPhtwDBb5vWdbodAGIW6yuT5YX7MAGIRwiC
UxJeh55LxeXFvo8I3piPdtGdFpwv7wNshs1jj6deebmUEFDONCqGt15NM+2ipBOy9/DdfVtmqCTs
k8BfPo9lHnlPIc2vW6vDjuboeIUJmxXjXWeHu5Y9Qc3zoW7ZcaqM/108p2/etASSdCFCtB5KeT+/
QHNunDGUXXuCwRoMb/NxyvwIN7bJRqdpUtbDMnvLdD/U0Ex+jEMrFb2UwH369YL7G9Oe22D1M+OR
xQ44nV/chqMc6mys81NK5/Bqym3zbT/iUbXHAJGaNnaE0N2OBdzw+gatriy+Zo+M2wM072k6l40R
OT/QE+nQen3lzl4uRe6MFjjSnJZwHbarF3uBVs3OrNCrT4nlDv0V1dTR38cFmocH4BR1eTBcNduc
3UnV0/tOoMEqF4H6U5E5hf8BYiVWQPuSstn7AvEu936iBZzfM7PL7hXbrud7+Xk1cpZbyAeTovko
1Ly41x6m9eyroD/VnV9+VD48kONctBDdE7Or86vSNHvMNpA87XdLNLp725vN+MKq+8b85M82gLIS
DgeWKUgknxDQSE7+aPbTMY7Mcu9wzFZUnvETxhVi8R/z2Uunq6msh3fQL5vw2KRBTwOE9stVSmII
p3MAXpLdhgCfu3bXTnHz3rcpUe+82uEb/EryKTOzF/WKpOzfDjWcbV3X5x/+w6J8ET3ExPxtrVkR
k7nM6VsBqSuDot827hubl9cgueemNxrm9fHX8+Ufv5gevocqV6C1qn9eTyqQcTkMNh6WGDeNh9Dt
mrMbenFyEmXV9FcI/WNZUXSmUve//uYXmZleyYFPsA2bwiU+8fRE/kv46WOvGUFW6E8lvuHTexib
/qdwasunBdGT8DPU5tjCqKnOzUPJUbzAyGiL/JXl8g+PT4hP0cfDvU1QfPj5JqRdxI4Blf9UpKLp
Tk0/mQRorplRoHLNeAQH7kH1sfM4fuUk+qdvJiJz9UkkGPsXeYbZoNoQBLXCrszsPYqJURn96FjT
+7QbcR7eqQB4+7FGnO218+hvoaqniyL4JyFPQpnOfnEAAMHpq2kO6ftD4BeH2OsmXTMww6sW0tk5
FEZmHhZMCuQphkpfnInwvWrPYRl11xT+GJxfT4V/GgvQkSHFDAeC7cu3AMWvhqs/duwDsnJvkIGr
n4qgDG8aC8ba09BO3tUSTEn/ytt/GTcFuqoTCqIW3S1kC/r57S91JWocLbqTSyM1OMxTFXxoa6v7
AN+EnCYfmxpSPmiXBdqsZ2THXz/2y1IOS0BL2RIXsAAIz/8mX7CYaWstdadp6wWd3rhqhuOQ+6l/
cLIl35siF0gkZlYN0rAJXONeTtggAJVZxiubfeh+UCAad1HetB3IhG7wTr++xb+/GT08aCkiAxvw
vxf7Ut8GPfCshDtM03k65LkXzH8sk2lchvildX/AYrRTBIaG9pVX809jQ3mLYq3P/kDV78XKdMrE
78N5aU+1PTYferhR8wFevR3tPZSEikPlVNOnPFR2B2+y8K770KtuPDO23orSW/p4N5uI4t24MKEe
rX6IglcOr3+I6kId0nFnxLvUdF4cXvgLLSC1ouakwP98Q1Qma1FwRQr2OKMl7O3Rw88+p7z4d/Zs
ZpcFFIFhj5fi0rwyVH/fSPGrBtJielRN2cJf3IilUBqo67I9xaGXGMzlEqoZeheWcVnRTU4P80if
B0ZB1o31VWxFyREb5th+9+upYuqj4ufTnIiSpJzajZ4tL7eVsM5mtwmpJ/SeXMpDk/f2csyGIoLt
GZZDcPCx2/oqm7H0dwa+2p8BBVI/mIuiuoUkvGRn5nz1cSxBDby25ekxeHFvOOQKiIUkjD6Z0s8r
PZFlj2Dl0pyIRjz7SLOnuDHEDMFSiPia0IIumcqqj4YM5vrgGqq1dnHmVjDvxvKpTZs5fWXPg/Hy
8z2hGY2ANXPHZMjY/MSLGR5Z7WQzMNl5rqHGhPdT3i2kjeFoaGRIRrwojf1khOMwfUHcxPGHS2hb
CwoB85JV914zeurz+FwzgtFJzSlByoPc0uwTjb/v00JOwd4QUyyyC0GTa+rPwhW9UV9YOfPwYaom
mf2w/dooPsTgDt3PWcPeEu2oknrvYYp7WcANiGYO9mZJWBm9hyuOE9F+xUzZM98gQSkjBgIKa8nC
KDyWmWyRMvFyxWX3udNmyBGlfqgBcGMpRVOfIJI2RXhG0yLn4/Pc5hS3ePf6qyHepfwUVE3UgRPy
Q12XMIkRUfFLQ7RWHjN0Xci1EbDVNbEpc2KKhTa26WC04syoqTtQwa+86R3CCN44gaURw/ylL7tZ
fTIljlzVleORKDMhh4qfjxNsjwjFkMGA8bmP0YnG8JRZ6Tj7EUopj1FiFagD5cTIO4zg84iRO/QD
qjvFvs69zrtr0WnWf0aoaroXQVmG3XIJUX7x4xO86WUq7g0ITaP91gjxPRbnjZRZew6MtmZnOG7t
6veTEqVejwi1Vu0bYQ5EAnfb3aYNE8k8LcvkU0/Ipt51k51HDgFUYOk9WFjRTNro73EZMQ13l+H2
TaEnaqXJIzONCmBE9DOpMbppOHQGLEeLMPsUg9uP+yu4RTYTD7XRkKGfbKxDw+PmIgmUdenJXlrF
Ew8J8ogPpD8dxaLcq7MfYbwanG5lJDlqDaq8KxEmPURVo2tB209yXgYGyAdBQ93Es5pQPlixVbjv
gg60zgPCnq26o90d//BoDXQfESsY68d0oFd5Q/e47LF/aps+EgiiQnXtscwLE95lnxv6S6cEWUwb
88HKf3Qat0GdAbtvHmtqZv222j6nKGgWlXA/ehaF11OdzsN46MHW9Q/gQzJuuVjvPHGo3z76+GDN
CDBnOdvn29rC/y48K0OYXbTL+oUm4cGc/IBVoaTQJT9HxSTBuyCIG+8uDBHBsS+tERUrg4giRjfs
SjhVqIpbS4aRvaPr3nagiBArk9ezAt6Y7rDWG7s3qL2j43JMU6ECAUd/WKYbMOUK3CFVDLgAkJhc
YzjHLTqskhdH4Qq3r4rk+8M4o2D4YLYmBtWpkuxAuw7EzTTtfGuR9pdFoo6o9hlriQN8QlQ2X/ZZ
PYxlf0XgxzOe/CaF+XQQRJLDO1GA8qPw6zYaLI1UImMNX4Z5YAlH/5rTMHnIOh1XmvWbwEwXpiD0
f48/NJ00Rgs69YD8GHeFH6IRsIDdY5TSyvOdC9AP4ExwI8k10hJZxmeE6zBVDGdnhHn2Y11lthr0
hyBf6XKbtYTZkL7XbBAjRFm50nJYuO9xn26SzqwVthj90lMnavW2JhFh/pG1eHf9YRpR21yEi+MM
X+CpuUgeJCi2hRcZ3qLRuwpqJOWPVSS1qNHIfxL48rjMozjW62Jya/bOmEYCEJI0V95g7ety0IXT
MQ6QEO3hb9lvwVq26UNt9SI/mw0FsAA9NaolM6RVOWfv2QGH8B0MvoW/QUB5oUuOHJklb6KGeK7Z
b+9pcWtNBd04HKhAUDteHxikiI+ijZuaY3gLAbqh/1c4df/NR/2g/9TmceqDmrdHGoPAgqpJ7IJG
1kt1NMe6r48O2g/Gd4QKGuPWxAItr060DYP2LYjFIrvwQPQmAuGXXgIm6hfjOld9PCSHoMjs8gIR
zDq8aykh0csC6o+KRFsYxgjysE6j+MGJWw0fh7NL0WlbEnYER+vPngbjV1kGMBUrnj7iUAqGcLck
bSvzgzW3eh2NqkdTqAHGzw+RjHXPB09OfVQGA1Dma4WRZf5oo/fENJyqvnEv47xz5+GEQEwZvlON
Ax9mR+tl4p1ScdQ1WoAhmrhQukq6xT5CkqLs2VgW5VEW8xt5Y/dDmt4wYavmsp3QVduZZkEWCmBT
BsEVBMSABQ3Qja4vsg7IUGFu3imLY87mLDKMQxU6HYK028FGndqdhnNS213cUXJpzeRN0QCb/7os
nT6vt7K7YyKdUV1tZ3leZJq6XMHj14trnjU6nLWvO0Tb8ZslUgcK2yFhRS72H/vWdHTlfa3h49+q
zytkGho+5itPb+JlT4s9wlXZ1GdxhngDK6oaO31+wjtOeV2FijI9VI6vl/526knbSqN+T383Sq0/
e3WegRmSPPje1IYGlOPR8veCUV+mnbsWvItqfL4y0kAMewhaj0vG7qy1EKsgMBjLrBAEMaockYjG
urDgPe1bL2PJgt9MuvjdLKKlaD9mRtQY3n4UuWxOiSlzxJZapxtZlQ3oP3ZbZ21x0B+feGAktcNq
PnSswcC+yiJ+ltdKAWU0TxOUUz6A5YGOB4RyKeDvRdTpmGIzXc39Us8b4hpNn0rx0Dam42Dlz628
9Rtg+lYOtI6ZBEocy7TQB6gbl3kuMISa6pgoF4Qv76VsXIDrH2EnGnXx0La93qxCJApF9iWx4Hbn
u2bxQZ2AP8Q1QuJ94S7zCCuxL62gZW8clJ7mtjS1uXOHiD7zQtr4lJh3m6ipgH3NU9CcKRhI/Jo9
B4E1jFPMN1aD2Fj2uFRIGpj3eDPkDAWydC7qJIALUR5Q4PGUIPYD6mYOzyNVJb7+/qRAbuhLanhd
UzxsYYGZ5qn6WmOM3X+cDdtmMaJronTRrSC8hseh9DaMhUWqb7p2dExoa4SE2nuJA2/sLs0Sjv20
l8hXXigE4nkdW+yRWq3k9wHj64dEi4qI+P3YNt7wrg0aDCyvhhBQEiDnQl8wanFAlddu30sWEWgC
YyK0gnzZWR4ddTYM6SA8Ztmg5FGLFJVuxKSgtri17RJ+SbCLsXUNoCq9c+1O02PmpCtZIkaTSC5j
ytTxg4O0s6YdbuU6nytUb/R8BlWoz6UVEAI1zeO27NImDkC65PnrQENwyZw0jtKvi7509qPtQF9a
ByJ8ZLT1DNGPmRWt6pbDmPW5dY3KeZdiPSPQQiuPhm34MT5miBU/+IPRVn+ECSzeJz/k+/YIhQpH
nUHG1tUfSHWAjiPzy0Eqwlko23q4MNFW5YnLAtIsC4fI85BRts4/ZYloWgQzynQB45I0z4TWtOvC
/g18qGX+1FTSBsXZt8nSIoXV5nj8HIaGN2PfAqUk7djloSuBRiIYaQz9kQkdJMXHKZ7B0n4sl7Zs
vD00QPDIBz+PJj/cNchuTcdmomCOhg+AkbkBtsuEesN1XdKwRBUWwCIFoxvKRGItEbBM1eW+eaOG
AIW/dwGgHFGcQoz2XHXvwJoM+nM9AJxjs0tj9y2imEGlLvKw098vYq3ef2wMqX9yCrN2LiIc00rj
WFpWX97X3ZCK4GJqVNAtV4E/q8qmHw+dEoG/DuZQtG8QI2nME32OaOaMrDKZXUyA4ri3pKlAJqS7
cEIbtd2VdlIZSLFOwI6Rm2B66x0vkxzg0Ro1b1t2nVohsBhiG6NgJ/Y8vcdTmg5NNKSCbM4eu652
EUoqow5j8qMiHSrfQ1yoBS4xeRFDh3MhKH7CYBWVaZDuhe+pHfqJZjnfKhD63s41kHPXSoG1W4t9
gOCJCj4Fi8m88ZAd6yyahGYKENbtdbiK05JO2+z1kMu0ck2xt7J55hHs9VcqETuYa3QltmMFYp+F
TspIQDq2jDU3ddtKX8vpBKiHtnJZvVmF98P0JoqQAsC4PAo50pkoBJPLc3qShdnzuVDwmWsIm/qs
t2c67DbIaJ3pWohvMppoZA59egiR9JTTiSJWlKV323YBCKPiROgRoWKjIPCLUD3eSzoySXvTQZxT
6TvyxGgwd16OIAtEQBMXeux6/UFv7XNn6Bgzg9HJAQzSl5XKfuWzsyeja0XqS4QsR6EOUBqfY9Ko
1MOy9X5hCpFm2XGgNzw4nD5nBkZNPGFY91oc3KpqDRbJSqOuhlPeO1mbX3henczBOQRVpkUTRdW8
tZXdWLzrnmFj12DWuCLKLc5VTN3pum3HOGrSE3skgnnP47KmMfDmYrMBHe511aHtgiHZU+1W7GzA
T5ll+yUJFz5lS0BcF9a6LafErSRIa+CMPTjd/9awNSCnQqOD/axctzxkzULime1w3UjJeWAYRbrD
rJLmPOTLZzefeo18UoUItQRrLnSoYAWx3lTVGq7HUanTQUnlWScUM84S9B5tXWowJy33fA76tOeA
CDpTB1oCM8BWHovUCJNr2MHRbH2ZjXAal7PLAE/jgRkShO+F0ygZHyosxeInFBRV9B5qdpNfLGli
RMt+yIwB2diQ+VM60BIbZ96jyVWb7QVtvzx4okwgPjQyaqYvyWhrHFQS8xrPDrI79aU1xNH8UEd5
Oe4Xb7GXc1wre/lAaLU0xrmToTulVzNFsyY9tLlc8oepgebx2cLMtTpid4BEAoUyRA66XWz2Hfq0
yFT18l1aNosHG6ew0+CCGp6BZFq4zHN+VHJyHs2omKxLo1JN9jVTlkllFI7MGYpW2FRXKAEN3uWi
BmN4X9JdiO4HNO1Yl12FCFF41sz/+EeErGUcHjCRr/KDQ/vdI2cp8loDdNmx0Foua1hDB45JJ0pv
dWoWnYU5qaoCbsHIETxiXtph2pgKE9vqpOmWr1vGtUXZhAE66lmLBGu+Ytg4r7PN9QlZZRzWBPA+
lHoDcoDsAdDtk7rymZTQfHSiHvO88rDOf7iF+mpYV+tVNc0LyBVYp4ihnlPAl/njmnLn0aJDzS3O
3ZaE7w46rG4wZ2HWGrZqxGfKBrAThjmFsj07+r2fFjuoxxkKTI8b0A7U9DiwaVsoD+FHpIYtHNGh
dZph/CkPXb602Y2iRJahAIu6cr0rDSHLK39YkBc8zPGkt4xNpcsgQeDrQ6eeWPy5LCOdzESCVLJu
chNVOdGbKA/R1uQNS01eiFgzeYoi8Q/2pYKtC7E7MzzmzZROSPTLaSw+sKSQddkBdWzFuOtcut6X
kYP79h0vsB7v4lwGC6q+wl4E5ROvWcQR9OXUPdlh2HdPxBJ99jUJkP9+ALctmIZdO6vsq8rgfYLH
98EpYE7qe63TQx8TOp+CiKMxHAuEtfkLwha6/DVpFuxTRjs8xRurw6aFZH0W+nUhxqb3b1kPwmSW
PxePfPqSEgXLCoRjtssRS9bYsmYSbKQtEQOxUZO6/ICIcevdoeiiT4LJtCpe1baHseICyhNJN9hE
OCk0I9RicjcKs53ptkZRvsECp+GFees51Au75HaKNZxvha2zjWj2tQQZItvEoq5hsSgONUvCWQ5/
HtK66MSwy1zPgdx0KYN4o9V77Xl2BdDF/0vdmSXHjWTbdio5AaTBAUf3C0QfwUakSEr6gZEShb5x
9MCM3jjexN6CpFdXYlaVKj+u2b0/UmYqqUCgcRw/Z++1aZq6tXEhDGK9+RLSZXl9Fz0Vdegbrbk2
NJRdty0fxpSiUsHkmEOfbrC8hNyY0w/xIE3g3KPnUczcPBW+Os/zjd7Lam8zf+8BFHpJxwQ+E5to
TU08P2EpCPIOPIEZ6Oh2w6A/LXVCXBpCy9q+dpLa4LRhm4/G95EU/fD+xztVL+tvzdMRoSdeIOw1
8wukZXxQWxNhynrSornnXI9I7PjalNzraQrjSWNl1nSe8go+8dzWAa/A9a3ZCGPueGuakmZw4GhG
wcnQk0a0nd/iT+zL7eSZodbyAz1ImPMPaSODpbXSoAGRsTg0P3p59GGpHLrOWR/7H5vFaAhbthRF
b8Oj8dlWupO1SdSAcYgHdLbnvaPMwaVMhhLKctK0FsYxn4E+HbFDYtRrZInoTNvqfFqjbmT42ZCu
v5VuxTHRzFNY7bmH4oJL1zCM5itEmr0W+EWyUjGTylz/BUssSVVXCeD0olPB/L2jluCPNC+c96q+
zjv6fa84HyOd2ktMy7WMjXFIA7JNIUA8fRvA/C3rwX/gKviP3An/m6wHwmaa86+9B1f/9/9Myefq
Z9/Bt5/4YTxw7T8dA4QnagSka5JR8D+MB7gH/sQ4IF2ERiRE0jr/h/HAxJMg8Busgg0mx1Q+/zAe
CPknobgIrJAHCTTwjvN3nAdvRtQ6pmbiN3TsrqjWED6tQ6SfVBJMYkSCFlxdkXbMWFih1BQ3mVSZ
8RlGucGcQkOdRw/MsLRdmBOE+vjTybr9PiP7xW/wRi2AtwIZEb48mzwTD53Em9FZMgI7YZgzXKpW
sU01hsb27mVEXXGcLS+uT9PMgPs2bJqp1fw0haFxIkCoq4og+g6ZsVtUOrH/m+N6M26E6mDypVal
Exntfz0uQzetjpeTuBhjl7cbl6ieKGgSd8QuB0VpwNS98NJoJ5NNRoYpjJ6lWcwJYpYhSW/BTWYj
GqFYc04giPGR/eb4Vv3KTyNH3UPWsgoicT/AU+dm+fXKwXaTRm2i/0oYzeD3BvI9n81ac2+1SS/I
dcxozZwJ2aKEGgxEpZAqnZK8mCzuG2hYFi5qzObDOTK6gvQpa/CS27EcEuv2N0e6Dhp/OlIADAhf
XG5aD0U1v765wqKiQtUmQ5wXIgem48CKFx7VSon2I4WmjlC8onytqriHENZQncDhaa2DklOX/EZg
u37UL4diIr7HLEJwDzfeX1wjJYSnKbfFeCakYeho/RRtfrVmeVr+kuHY/ZjQPouj31yrNxN0JtaI
/T2k6w6DWMN9GxVU0mS3Ua53iFuENWzwxyvSPuxMx/VPNJV6v1hNqvsaGZ3TvmK6rwezhufvNxP0
N3cMh4EcCOeByRNvooh6c8cUSBqGthwVQ7rUgErPFLY/yiKdFl/VpA/8RrX7Zv68fhxPj+DuXCVQ
nruelZ+WFjbUOXEONUxnuu3ZHPR1JakTlFfG0/7f32JvZCToq+T6DDA55cKuS+OvH0V+hY2n3JjA
vmtzv6m/n0IR2ybUQYqdh6ak1jrONOPlb0b/f/loKenHISziynIYcj3pP31LzYY25TFJOdmaSKc9
yAo2h1lt2DdVsvBFNbBjzRayptb85q56ezktxEwQIuQqbBRks7+Z79P/RERolvWppaLCudsVPOnf
l6MYvP/vzrEgOeDN08M7TFD48Sc2+njoCr9+1zapp7ACqcrOU5urbQQg+iv7UezSZkSAypbnGnc+
EvYlaLzU3qY5CTxFThDkNqzVfGM6HV6sTHrHuZ7zjaOkTclTueeQydV2NMoxaHBL+XXTDadcFuaT
8uzxoHTNvhs9G7xyU4qt2XfXkxXG9+sUs5Z+7oXIQnaK/UomT7qGTFd7HfIcvBM19VcP//xL3bfD
LtJETmbVYl1zO7wUKI/2lo7VlYYlwCML/zIbdXHIF7cAeKsM99xg6Ni7wNfegwR0b5LKIzAiqiRJ
CVi7dOSuFwLG1Ib+OsyWtMwzTgopELxUH0xbNBjbjYwwsALIXW+lJxs9AAElxcMI+uXdMBrTFtZ/
sxnYRO8JULEPUVvFz3XffXU65NP+CKgl8MZs8UM805uCCefe8yY8/ZSG7LQtBrxlTGQ0W03pQ5QW
UDRrcehoH/vIcurHUJAEY9hkWxARWzbPTdYba6ywsyutsHof4aHYLnpYbng9C5w4jNj9WTU0qJAu
XMGkv22xvb6z3I75ld2Jdy7Osbuh0oevzCunwE0tj+k/Hi4/m0mueGeuoXEOR4KZK4IvGZCsSgex
R9HzyYLLUsEc9dTFILb0NNXdElhx2O0t8H373q5pOJbmqYptGlRS0RirFAaomP+t7NtObW3kDdqZ
wf1ygfXRvw/JOvyYDmUeblge0puMFv+9cEPzBjPU8FiQI08A08Dohh7AWdkS50zizl4we1I0vipc
sWd8D5Y+L3C3NxnS9g09nPRzBsnHIIq3tTc4naKUgbWmUqu4V5HGzXU94cDqT1U4f6ZVZgWT3Qo/
T+eWtkk0nSHIOh+YeCQTkWBFeohx5kR+lzjdodIbJAl6/gVnN5hBtx33qakIELbz4Vo5WuLjot+B
d2X7jbO/hyERcVGt8mEm8WazwM/yB7k4u9xI2AIy7ATa5WS+YbRDAHkFHD/tJjpUYtgi6AoLn7bu
PTOWCxlXOWmZ1ReblpM/1tFR1HNxT8vyaRYZzXUXkxCGNIBrYtI/isTdD1ZhBl3U15c5AlIjEwjB
1TDu0SxOWzPPaEtDQd8mBjEizLxn7jpciDSu2YKxE1nWJq23J/YXUVBRVxil5vbeXsLiOlFJdMsM
d76kkam2DdbXMxG1GJhaZ0BisYxEKPmdJ3gua2MYiC9zCK/ynTmvB9JU4unVpKdtBVWfeQyTpvxK
IBzJzm485vmHOAtz7WOyxnXyl7gj2Vuz56TxVe3RTv8iwlR8VVw5FP2l2dyB77HszViqrrt2sUXa
Tx5jsvAR1bSho7dfkjQ5DTYklq9uNQyIeI25te/xkelfGpepF+Vg3yy3g3SjaW8kLnlNzGlFvvte
mJUavH9C19g+y+MUS44K3I+5nRgz6kmgTaOEd9QOTbJbJxsxNWZMVdf2jOl2XloZ8XFs89ANSMri
bxhMjXmNNiegQ0WEJmeYAGVcolJfZNBOZZKdrJlTUAYVGqjmgu9CkqDMSizlVlXuyq0RDevKYx9n
ExvP0HB0v0R5sAQmYabtVrKO2gEssVFerJqIxiukNGq5lUyw+o2hjUv4usw8H1dFnclngxh360Si
3/JQetxiEWnwDeXxDwabSkLrw6QE5wZGiz4ErYYRdjGq2owQV9m0zfx6wZhYFSRo0SUJd6bo6EYX
hYqyUx/jF7ntysm13xe2W+VbYXqj1wfcnYNFT9OtXZ8LG6JyULzpy9eSkDc0ggZykbOBwTI+6h6B
SWlQaG4yMoTXuULx1inhxjc7GDPlld2Nhrkjede8QzfH9b4ovZylHWgI5IFwEweFLIT5XwFfG7jW
NLB2scoz6JjNUefiQqQrd8SJeeU+0SvCJVbqA6HPpUtPmkEWoHFsj/HSwisSme58QZ3nxmRSCZjg
UBQG0l62DtQkZ0/mFulcSRxBpJeDzPq9ZZuj60PMdauLhcSD3MXJkfLRg1nXvBZEMvYbzdXrod1Q
d6W8LUd+mfZsP1NXbYnPSNKLUZZZ/6kj8AEJpyIOitnKPISVfJWFvjYiTEL0YDIhltfpCAqzqd/R
gNSXI4ukbO9opLsCcgNl+6GK6yh5qDsDedrQzgtnKoYEje6ymUuWrLAvULoofOaz9Ml0z6Xjj2yq
iO3J55gpC4IzvSnRo5QDYX9YkVS1wvXmtZuEkKRP32vKi5+ciKQdLYFFkoMuHvZIlNUxavKwDXoV
Stp21vTJonv8IObBO9VEfgRjImokJMJ+pCx/UtjVj3y9cjeW7IGA6DKrwnxyRhw35jvV63Po10XV
3Xr99KwGBsx5I5N96KbuldYVIRqFmfvMqNujPYXavY5ma78YNe8WiESBLckSoOLS39WsKxsoZc5N
4gwM9RLP3qCXJFlcKeE3jmtjZPScfquWodrh0PJOcIP7LblyC6qyiYXFraZsswx6l9+B1sg3rsa0
FMg103b0WGl+il2gouRNqurKsaI8O6Iy0o8GyslDAgjoYIoBBW6BiTCJx0cBN8DxbS8ibA7Aiq8X
Ek741MwnidzobOBsgWAl8/NQclcD9SDViIQ4F4d4bb0YUZ3vTYAoEEr7hTFcXx67ksQkWoeT76Ix
OjYLLLiyTV/lUjR3KrIIpUZhS3MRGYeYqviuSvnrWhE5D4CihBuU0q0vjV6WpDfEtXOTjo1HlWBa
ES+8RQRe08GksbR+eECb19ALp0nPOw8N9ByYtMPIpuhG8ZXcUfcCi9l8xP+Kjy2HwBa0NYAi39PT
ZEfoUzf47K0atY3j0HrM6B5aO8eLCvejbBAVXg/jnLa+y+LLrtNqU0pAAi43peWWhl+XbkMxZPRM
WxfKA0SzeV/fE46cnaIoMQgXqsJzZo4GAKC8GoLBi4a9WbvC813LmA9ZF83apqkwuPnp0PSnKerA
E3RNdYtAh4KKb++iH2IA49e2k70vUYFM9PQH4ynBA/yQEBVwihsiirokNI/xurHfyHlqj7qaaDU0
UHC3kOOBvCSJJXe6Xdf2Fr1hx6CejKYvXT97j5aAFxPYPRmAfk/bMvFp8Hil3yAELn1FJiiRz2lH
5NEEy0UNZGoBXKITP01OJ3Z900cnEJGeX5sm7y2CdQgQNpIm6QPZ1/1lTprm0+Am2b3IkUT4nuqX
J3O1eON/yNOdg+HfBMOj6ZgIYPqMAda0lIkPj/3JBeb90LHhf8eCngMUout705AwCRlqrDfThGFz
1zImSbZRqujBa9heA5r+dr/zipl8L5OMuEPqxePI+aXLy2Q8szQ/nNP8bMyRthXxMj0j1nW2U5OI
+6FvvQC5ShnEmRXt2may9k0YVbs2LJL3GZwRND/MKxO4eQFWQPOJU6tgROOk2BhVIpzNitfBBhtD
FI5bsv/YN+1Nu482ynRMJgjA24drj/rwViX6+GAnDpFuYxqOD2SvdUCuVEYUblZc1WVxpUEq+jyq
Lryyc+XeMLXrdvo0WwescqjVzNFhBpBEJ9dzU3pMGeF/KBaby6Kn3GKtgZOM1UI71ODxbiwQl88u
GxWytEjr+czDahQb3bTLj3ky18+0nse97N0vRkmBydfp3X4LOVgSYRaNbK4SLz3IhO1Y0bia2jDG
eSUkyD7Bb46hWCRiD3pq2c+DALbdlO2V0eXNFh/iS99lo7ubcPPhARzEvc0ueDMURXxgT15vy9l6
JZcUSm5bnCOnj3YK4Og7PTT090TYhieS1J0ActZ4TVtbkj9E/ltoLx3ZQ6nzwWrD9lpLkZu6Whfv
K5lh9ZW1c7R08j8L2VpbUST6JnfplWtSXQRGT6ofNI5qGlvEswy1CfLLATCGPCOqFB9R1+m7msnc
ETG2jsszJ8rPbQ9haJtUY0PtmTvToqJaOKCdmxThhvymz43pxKjJNG87MGqn0OnmQ2mH+Wa2e7aj
zPW3BWE7aj9B3vo8j/Khlk12ylqykq20ilbNxJ2dm85X9ljV/cA+8prxvN5uGS9k5XZ0tfEulBTI
G7ft6xtcsKVzNRc8Xfj9I/cck3WSJChSXasnEquzTF+DdH6blJb23mJ75e5dgjXSA7mcKYFebhd+
ovYRG7fzFmaRdnGnm7rxYW5Uu6+SGhmHS6YG50xkj+6Um+gHc1Jwy9C6A7YEfS/z8mNSGR/7cajv
xhgMVKHC4bas1XjCMR+xZjviHNozMinqhPtQd4cgrRDzJJOgpLNM90nZpCAiwtZuktR4JKLcONjx
TBNQz2Ob6X9+1WNP27lN55wV4q1NN9TFZ5YyZtexNj1VPWh3FJFOflxWwAueJgQKCFm0be4O0/XU
OPOFZzv3zUF6l0nFNmq87IWtcfouYxuC10AZ70qwOhsirvvDVBr2LtIjijLuk5gGhMqOBdJBHDZ5
cp969XBNsoNeHwYkAwEWr+IT+dr1h1opdS0BCASgfdUhT5T2TOOURXzJyx13tJMdXENbdrSsFyb+
Zii+NqPsgsVx8m0Nq3Wb08fatl6T2CBPGhPZV+aQeVuzMm5lhZOnS2KMpxkRi12T3RpZ3tzZtpkF
MdHpyGVnQHJkwl95CbWZjq7yUNfDl0RmDYHvqrUrtHsJilEnqz8tTip9lP9sUEve29x/CJq2VMPP
yHqaghjORPipLm4xBFYnpC7gZ5XRnk2p3KtpMOQ1bUXzXTtAMfSXwjEOQxyeUXZLuBxL7gTsamIA
X4Dm9l2ijdMWn1J3H6duedMzqn328o4HMFn0rzENDSr7kO3qiG5xQ6MuvJd6p19X9mAYwURNeCml
0e2apB4I6hOlfapD3cH+4Y175CXHQa8FsS6ajse+tQpSPMUiSVzTu9eeXvm6mxxA/g/VPq/kQu5l
an9qM914XujFYOYip2hDvc8Jc1tn11CybjkBr7n0nuooQ0NfSO9OLqJGwOwk5EsV+UGM+NSFytr9
qJr0GMlGBVFEGovftGK+aLmBfpcK0XrSDdW9W+XTtEQsi0NwzmxprQetmadnu23LHR3gQm4ns1nY
RTn1RwKA51tXzdbgaxrqAQSFsDA3tBt7H/hi/ilf8rH9COyASecC53EnyowvVpJ/+pmE0OmVl+UQ
JFzYC0bKFO0mbkTfGmd538s1tdiB+3fJQQSwYmJVqwPTjcZNQvBqcqZlFEaX0HYRNGZ0jl50AjFI
QGWx6zdsu6wnjIXjA6Hz5EISyBt7Wun5qbA7dQHqE/bd02SLYVSM/+VgmApSv3A7Yko3UwKvb6I0
nMarWcTiiTwgotdr+dTwpr3Sm6x4pVdCyVEjupa3WScU+WlIdxiC1wFuNC09Dd/2ME1MZ+D6O+Qd
nV4u93Rg4MPay+TxanAok0j6Tuh/GljVyiuVuQAnSfzjv8zgGpnyMohbiMSsdacZcqT6une99Ezl
N3gi5fA+8jp5lXcwCK/qEbL0p740DXCs4ziHxAjmrrNx8EmUe7Sgq0KchD5+alY5TcQYRjrppugZ
rbvZMOEbI7aGZoktCWI1gZvMruW+/rZ9ZuEOp89a7GUd8+HQUuFDg8HHJJBk4WBdxP3Fa+K13XIH
QDOnqUd+MFtMbDBzs1/QKMVnYsiX9BxJuCu3ptZBAUYEiK+H3oAR85sUeFGo9CNXsRjC/XSiozsn
fXpYzWvXOW6O5XZJrTDBplGYayb4wuaxn82WOJ3KaB33hDLDmG4Ms2Xjn8FTM86ollYomYnipjBI
Q6xoT9QKqxFEQEzyt+Oi1fqucmAf3w4Q+tIjyX9zcUYyTetb94hcPfSsNMw2hjCanizSvF0ZCLwY
az4127+9Kzqj21Oa0iyIMiIRjnMC9wIIagP82ZcWAYs67YV+Ix0PePj4zWBG5FrNJmigQj/WcBqx
MPU6blqfHnM3f12E2yzEYESLa38lrwspZTD1LfeTEPE6MqsqTrypNfyKUhAdnKXnBvvSzl6Y7Nmh
bJNLjnQ1PRfC5LNLh9L2A4txatxSC6UNFbJQ70hsEs9ZzOBf+QW7tYY9vNlM2yRia8yTUzMhCdda
RrdnyADdsDZ2G6sPfdPT7K+q1cTw/od+Mx/cVaOCQHa9WSwIODZYZ1FRPBVOyG6kDoFAxCEl5vtW
kOJFUNfskha5jOnJaGNH7powZZESROCY0LeWqtqpkBiaHWXynG7lZJSWr0VE596macr3jNsqo7G4
EEhbnsDLCoieTjdPfhuNVkwdx5QssLk1DrwCR++yUOpq23XwJa/KpZVqxbIvxrtYthrpZwkC3jhE
X0Gby/V2WMKLbqf0hW9Ns8M7i6afwOrnw9o5I0oyuwIfgGYt7KgIdolpjwXDsbQMN2MrsjgYVU1t
xcI3qVM5SH5KOoPjUvMxczshLVzckxXisjpS8RBJihlonYrKb5e1MTFY3Bt57xWBwrSnjmFj6Ugq
Mm1YLlqb24NfFXU37KDIusbWW4axvB5b1eYbfHDamZtL8677RlZH1K5OcydTkdXPXivwYcyOne1p
ZKf1ia2mMZ+ZwfUY6BrXLg85gl/9LkZ1AsR2Gq1l4+FNTa+R31kebQXRlleTLL0NYuk63C0U+9Sw
pWd7FzZG5Jm6ejaRK0P/OD1ZnZHQ3JVe8/Rdmf5dIEebpvOCbFqq9rMkPzHfCDkQdYg46DYquEQE
noim/eIRSZVRlFZc7j5qChTzBPQ+rZGx1gdkRWymjCWqv5hc6md6RJl5gPhZzTubMDEklaClzc3M
whBu1yeMJdplU39AI8Ot0aX5/PL94ewawT3q6o0HmhiHYpyhtoJDcyiJVEfnZhs0BhGWLu3JSAtr
3OUUitDIGzqJDIUInCTivE3P+ANK/Hem2ZWbGH3XfLJno4luTD2s1DnVyhzj0JSunrg2rlL2lYTJ
uwPZRONC/xH6XrJNuXGdndN5WR8gL07Pwwzu+OggEvvqtPoYfzUrSyx0no3QTjlxks6O0gzIdQxF
iuKDbHqe+cRQK/+pKVb5a1TljOaCxeTL3RrGwMJROzLP9uSmRvvRwFe4afOB9DAfKqDK91ZHqvmJ
HTvj4RUPhtQ3pbeTnXgNkMJlDW6KKsnSuU13jH/prGtWbZe7OvXmRzWX88WYM4biDCIa1s/vsqsp
K6m702ZUEfxexy5O1pLq2MVlsuLHuroywsfEiS219zTL1QSNcipt1ukiBKYu6YndeFMSVzsXlCpv
zq5LzP2UD8yzYmsCJhaQ66DxHepCywofMB+RdG3has5m1N30sKAntw4izrv0yHbDe4DtQtYPTzCW
xcjVO55XzLrxplha9aIPCdvurk2EtQO7En9olBuOG0ngF4kp394R30elU4Ewb1slqbi3EruKrjhJ
VvWukuT3+g3D1O6xnuPOvv6+YjoKs/HD0KBxBG6iJ1aAx9EwFxyv5hDvtbbnwnmOy+BXxvg2WIH1
Mj4Yy7SkR4NLeayHWKbB3Jtd+wVPKLxqEAnraN4mSHA/U4c9YDN25UYv8/ZjLRwdiMLsLvBtnKoe
jS6Ip96mUuYiQw6fIyS4h9LpuC0EKa/mXgO/VN9ic6J5ks/dpO31Mpm8G43OJw6RKurdT7nlWvmV
nDL7M20GNV9arZNyk/JaHN5TEVmIWal8l9vQQFH83ol6xeM7VcNRppo9XPIy0pc7NIL8IVNju6cN
wp2UHMkwj8FFk522GmVQ58PgxmuhXnmf5BkvFB1tK7B+PV+0a/ggot6POKX0A4CotSGs9Ya0yBYY
23Aag3jAdPo5LJoItx3Ar+riNlZBuADLlFg2mu5WS7ypJmKA9I3wGCiM5xLdaI2D0K1GrCKFWQxb
Gz+f8akpCPojfJXAC8QpSniMCBIPHYovaJtTDzfkNg/3bZMP9Ts2E3OyZx5ruRcn70cZpKlRFIc6
LNKPRMASjw0a0W3WHvbElOMAMdsV1/SfCrVlp9eZp4ihKc12nLbL448aydJ78kncOcLD1CZZyasL
VYbT8RQXxXId6dnwRSQzK4Bmi1Ul6FJU1p8ay+gkvQA8z1erJ3y6d2sYmxuSvbnPSrfkoukpVpUj
rYu6PmjE0jSEm09Zf7/o1DQHPWfXcxgWR3tk0NQexlGf60DCCEgv4WABfQsiQi8npDta9Oo4zD6f
2bNq5YcIMtMLysdUfdZR6rIPHKfYdjp/VPFEDcDMMtYzvyNo5AUX9hh/GL1Jhc/WHHJvhLQ3va8M
WCZ1mDtA5kfSc5MNASzZQg87ZhRxNkuANFdtRCG/BXPf6vcz/Sxyx9YTewBXqXWXEjdCeR2ixUDU
jGQ/e7KY87PQZ5hkSDGJYyibOxPmh2R8SNH1JY4Te3AR7VdoSctZMVLM05YdVSviiPNa3JrYjXl8
HeLNAOercCTN28zS5R0iZV6rFYkQ7UtR9sCiAxmNCZodplD9GaRKXR0aNHZiHbIky2VpOsO4xsLv
EggPJ2+GPTqyPQv9Rau6+QOeTJXQHSmt8apQXSnvBsHL8YDLjbVZsUPPrlJyupbTMBAKHm1rLNIO
iPKMXOZj0oaVd5uGjnSu3QXKEKMWKhabpkgt1qceyOd8Zs/Q91uQsXP35Fha4m1pAxd9u/0hDe5H
q6FXSJRZqDZ9R+uloXNa2VG+LdBUaPWNqQ2d8K405KDxqtWn0O23Cx+blL8Ru71RAa7bdwvDgQNJ
EWcYipZfhR0WNXVjD820H6rCNu87Cb3nqUwlEuAJUP209wQT99sl5wp98HLymr9Th/+WtvRfakJ/
oVz/R/LSfy5T/R+Itcaf/pPSacVm/8K1Prb5c/vH/TNwsD9uk9emef1j/uMqUf1r/ise+9vf80Nx
atl/ouOUK/eHQSRUkv9SnPJHUO1cG+2ioIGAougH6Fo6f67ufQcGtWfprLRIf9rqG+haImBFLAfH
D50qklTb+Dt6U4ad3Es/SfAg2vAU6zYfsiqIkGz9eq9JrWezWvJqjhezPThj8sRn7lRbXJyEEYvE
Q+Cny0yLTHRx4MRE+0znpQzdnTuk+zjnT1gB4oOVFrHfCUQlI000lBJbWRLVbSTFWRbLCRvuOnq/
76v809jkX2UtA1Qv597WTlgF8BXSJvWTKf0CeOQ4evKROQiSlXDqtkZf4XlcHj1Re8H6D2lEU5sY
KFboKXopwFwfEmcZGPy5kz+Yzssi2tci8zRaBTixFCkh20xneIc15x1f+NqU5adENw6VlembNAwp
EOnH+bHZQPelLsrRCG4QFyxXy7wsB3wyOPoopphUcgRJ+tWFDgBpkE5hZKkPeV188qpiW4rw1PEG
85ktnObB2fGOmrZFl73oVuPtkcVG20GU9ffDSlqDzoeiKzWUdVCl0YOn3Uy1eUtKarbF6/hpnO3r
OMLC33bJF0yfyPk5EmSbZCTYTIySTn8seBXcShUyi5Zo9qcRJ5bBvK930i+g/VJ67i9NERV0iCXe
lrq/lpV4KloNR+b4abDnx7blyiWZPflzEb+Mi3Nc3LQOANbU4PmSOmhDdLVLsU3jptsWZX6recvT
MnKeDEJ8sPlbvtX37/quvs101QYp8b3UwAsbKmSolOErpEQgzeq7Ew75WZHrWDjuB6iKQZX3wy4f
bDi9SQ9UdtGDSX6kpvOdkbc/5A5SGqrkJWynmd5FXm+j3tC23iwp10kOIRPGiGgtyXe2nvipzcQ2
ERoOwHaiRY45mb2h2e1wIGKFt8zpRBrLVUcjFzxRIzfZqmyamZSSGs4haMUAbQfHAMX8HGhe320p
Sdr3eP8mnCom7OauSQMeZrLUdAZ1pQxPaaOD65jkfgqhxSSSCjMfTN8uuuvZoa1kQeQNSG7CsLlw
s9sMCZxabEdTkPDgHdfhrBTlpwUaB5NOexcrcRIyu6OVcevoXP1YdbcFfu+IyEuVffppBbv9/qT/
LPh+I8EFUumhN1/B7RayRUu8UQPbpV7JqHeivZvXtDgqaz+n9gEuDbWmzH+jQf0LRevbpwFCW19s
6OXfao+HXrBFj8No77igOu3I2zdOv9eq8gNo+yXMrkeLbSPOK27I9sO//6Z/IUl/+3AWVRvpnEWZ
/GapK+kX0Vwyoj361xfT0quNrc2BQVMlXUbWmm8XomAwH+YXtywuGqKuf38Ib9Sp30620HWW9NVE
wKzizWJrWhLDt4j22TBcSaO4RLF9VKoIZplvqzD7zel23ihE188jQoH3BRBV2p1v6ealqbcNssxo
H1Jl+F2DJGR+bLIbGsLEYZEYQHfbe4+o0SMAZ3xMpX3V1S+GgpvB9D/rGNGFJCV2JTxTpC2Vtin6
s0qHR7dyd72RHcxaXRee2i9f8AOXgcIg68y06hfWo7I335Wz61IWOkcEzc/piBovas8h+j5Wo63u
xq+2mjAq9vmnKSeZqTbFBYQ/kbMwCVDrdNtUCZCgiKvieHxWpve+gB7EpsBs0DEvWjCM8oujmg8p
vkZf8grb172g6yVbhKgAFPIIXAQUokdDsXy6xmM2u+/jRX+cwd34SeNeYzqgVevGp5I8l6peB7e6
FXy77v8N9dQ/L5V+Kbn+ZWH2P7GgWmvXf23W2bbd85eq/eOhTPjtZ88OCm7+9flbIoht/4lglU4t
HhD879Qf/9+zIwgLsYTBo0TFjNJ8pYP/KKEc8SdPExkwPARiLa1+1E+YfABPWqDRhUH4oWP8Lb+O
+esTtn4ijxZEWmDP2FLct8TEXKRooMfMenVFuDKNjPob9ALdF4Auy+op2b83PQkgbme56YzJitm5
VKH+EpWNZBTCJDxzTl5ssa2lZinVAUxc3l7lVlFr7JRQvtYvFqwdXvsaHvTUDCLHkeLVoRnY3+Ux
gDC8sFYdfja/wSei73gaEjeQ9QWyZpt9Ewu9G8tNlFtNVrP7soriIhy2fd42Kgp2md/7YFr7zfT6
0zX9J6+YX1c99pzkTYCfRqRuc/kARP266sFDSxhdxe4r5tYyVYeukLk8oIBsG+ewsLFN8FMndZ58
zVfKTPibRVes6/p/lbh8vkNoDGYvSnCu1F/CL5aUOFWwjskXusTfsqsrmGEUc56Bgpih8Bhhf27i
b9HYFFFwQukOIYzFOCgXezRPnR2XLQFglTL/H2Vn2lsnk27RX4TEPHw9o4/n2LE78RcUx2lmKAqK
An79XeXj1u34lRL1K3VbcRxzgKKoep6915bObRLEBqzz52tkXrP/9Rlp2WAiAxCKQNFPzLD8/RrN
eYF+RXrWW2jJyXZ3sEGyqD/UsT+SMQYkLQxfKlgA4+nPx/10b8xxTRyES9sQWxAWq9+PK8idjTrL
i98yYpqHcENRqx6+5X7qklEHCEIVdy2rKJYxed65brj58+F/330QQ+FFfoxd1Sw/oHx/RrLCYkar
P+feG2WBqPe2gebt/YMHyRpP3VpE9W1hOZ0DrxaZ62M12EbYP+QY5e2/fJLf7Rt8EuOiwPXH2iTk
anifLsQYFuh3kFj8TJMVo+exMz2wZW+ljUlSXmI5c1f+15PHSxj6LEeg0hLL8Wk1kEd5ikLdlm/E
ufKUHxYnXJ3qEEitBn9fxJRzXqTiqvfoNXHsvXT2MklkLkVnC/2XgfCJ52kuQALb7f1B9ZhOP1N5
s4QWZCJG6zUvZNRYFzPGK7Y8uN7pRW2VhjkArLhBDyo2c4K5klRWMgjVYyNCQk9ay5HtY9LkDfmA
fdBJFyBj0Q6vf75mv5dGCDxwPPudvwrVjhrQZ9OU0mks7X6dX2dW4gwCWyHUYSkxI2XFSyC9yXoU
btWbh2bUnflCgov6Xy8Wzjm28h5WxJiQqH94t2L0GCOC8+4VbtU7zIrZi6rptNgjOfNn5BnZvIDK
AF0bAJmE2GpIkRYICqBPxNi/z/zvORykMdXTFcVmQav6z5frE/3fXC8uEtxRPFHcYWyvvz/fIEdb
QdKr9zrgHsVyXY6DqNHBrWMh0MCdKYlW1BhISbf0DY2PuKLc9agFrkAUMXUJHn4lPPKKdAAD6Pvg
giggUvVDiLJqbbZUPgxkyaVlgLn9w6oPOEezQfvLCf3uT2WmAhhNu42CBUZLonPNRPpfBi9GJgqB
dhIvUdAFZbAVWB0ZimmqEjKWHSq4TO0Y/N9nz1r5/J16n07QApsQ2FljBgdaq8lB/NsD7X+exQl8
ZDESYKxEDspE8ulNh3R/aNK8Ey9C8hT1e5KbY//GPTe2B2VkAEk6AR0An7AsJBbm9IvyLRO+Dh+y
fk2tC9nAgn6WlkLGHRehWSDM/mTgKRUxSNyebiCz08jEYVw8iPfq+VqHJtzlIy4JUJDx63ctGkxi
rxbJSiRuZoOg8AJsj7TnVtvwQUQwUG0PI2XuXTVnBQsM5PocPokz07RC+2y4bR2LBz55YbUGhjC+
R8TMA6Q8cUgmkJOPwA3X8VrKCj9IjfnCbbYW0vT5IvN5uX6nAJ/6z5ONC6XZn9E6E2wpWgN/Hhuf
p3CuPrlGERZcqmOB93kr66VLm8FJqF9oCg/SxCDakaAY05W0lQC6aiaKPx/x82zkoui3XaLqWJXy
7v58xEHa8AEJ3f3urfjJgq1WtMLbHZINgsIP4dQH4UtaeiuDULtqHLIbekER4/TPH8MsZ39bPXhE
47DNo4To2i4BbJ8eCpwaqreSsMFgRa6Jtxmxt1m/uj5Hx3SVVwM2PZlGXXE/DbHp7og86LJ9Fo8u
O22w/bom39XN+issLeEjYqg6XjaDdlBfjLGFIaYP1rm7YhBhHSttADFi46ehQazYuc047Kac1cWJ
lBMDG6wmP/DuIMpHYtl4VMnm6fjnM/48r8UeLyiWG5w1Z+uxJ/h9GqjCNMc6O0RPkzI2mf251e9O
qxm3Poss/yJ33jO35zODKzvjXCz4teapUKWGb5zCmOHzun1BCeiiEK7hLZb9OtCc62lzQfFYg8Uw
KlLdGBKRs8SQlBFXog/+y+h1P81sMSsgwyRgVuMOOs7nyLgeqt/ala37ZOR7PFujQFFXwJ7FYcmj
+/4cAyEwjcMPJAdzpZlSpOh50Vi5wzLemQPzLXBU0HrrpETlY8CAfKtfNKm+oI34qSL3zCmeeZGV
hcfsIGI5ecN24X3B6f75brGn+m18cmokj/muw6OCZpT13u93a5wrhyZhtzx9xFCN71Q/2l5F93O0
48pt0dZhZ3qO3Na8Hxurc7ghc9jU2bJfm9AZswNOQ6WfWKUakKWOSo/R500rHaK2AAY1HX1dG8jW
oJg2/4P+GFmRcL+hUdlMcuyxHC5Fk/lcig/QCCYIyj+bPHFLGorn62OmwurHny/Cp2c0ZrnA6sow
DNh22v9Y6jp69cMl7K2vUxN1zA7n5a2bU0qukAC6edb+bVr49Doyh/SpY9GN8Pif/3njRXIDS0gx
R18H5TBC4MXQ8D/y7uf6+KXwO4zA2iJkYIP82fBS6imFwtQw6XGVtJzr8R5pZpyWh3T0McCzC3Gh
MdINoRPVICsne63lRfVx27JeA3nZzHVs2D88ReZ2oBzTXHqrLBy+JEuZTA9213R8kqCiO/hchaPZ
p/75atMy+zzmQvMSYJJwqOr/c0fFcnCwMoT7X/N8CWtch8oEyafaTsvbkJo0nto+lyFOtYQeCenz
+FKK/hJaOX1V7Ed5b13J97z6lHACD4dZN2c/MWPYFzpV2FIr8mHqN7+sV/nQALKVPzQAH33nTw55
Vru4bJNAbHvWj4M6aB3E063sAR50lIbtxrn2bOkku7aVibMt51HJFPtS3IO5oc1OEv02mykTVkQ8
4yJFOEgamV8eMJ8r/xESHQirrU1+iQZ+mCAGTVm/wVU+jXnEymwbIVNdV7a1DEVxmqslVZt+EGV4
mJIo83ZBY83rVx12bvGs/DpLd54/us4WOETSLZRmxyHZkb2mK1A8dXYBZX+ER2Lr9SpFSGAfHe3k
LibuIc7tvQBu5T8twYRk9ynp7Hn+Oo+zN96AwGqtB94YkXoLZBjKpzVCR9RtRNc5+fAFbCJKnZTM
pPmwdn7cdJukAjpLq0miU4lfHTx57VtOS3kikCIckUpQlqc/v63Q4TrlxQhxPDBAcDuow2OKOAYM
txNZVXWcQuESzP0rj1sP5+p2Jp1D+jer100M6RURlsi/eKE9hpgCW19gX1DQWfMartNc9RlyJRxC
07UOIOQWB6vzuyJ8APcoYZmXfp7FB8YKMvCNmFab13pNK0on4IN8uBW7PJVruZygvVl5cdTgBsOO
vogm0Xw3GUzet85SINVODA5t4WrzWLaAXhWsupLNuMCfC+9qiDN8Gc/ftIqi5u9suuMcDoWZ37+u
qk/c6bIMpchccJ+WFUXbpQwqFR3ntnSaehP4k3kv2vS9OZ0M15/l/ZjpatjJtgxy0kHvFi20iGij
WyUePNjUlitOFX6leLoLSw+E/KZPErOqjiT+kOo5yuAtr1e+X8OnBL+EbQpTZsMQD66gvsmovsbo
VDg1ikZCGdO9LpkIMqREmEUx6Xmu+UjLZNW2u7ezfCn6nS1w0sQw6GwroCWQ4YqhVQTELnlSyGd7
AMFRxJUl1r7oQ/LBScDgl/D5WbJs+j4xa3rgZZz9VuRO64UH+ODmink1dphk0w35aD22TWSmfH8a
szhC9jkSUb1fW9YbuP5lw8+J86nmY7By+foy4r8tRAADh6xzh01mix2b++IIGE/Bv/CCmOvc+klJ
LcmCLsGtsNoqzv1ffc+GpkdBX7DSoiWG4LLfFnEeKED+na969YzORBUt18vK1+6Yk0TuzDdxSYcO
KzV3WqyPISOLI3j8Vf9K+KIZYKG0zJ0PFovv1UljLs1EuC7eL/KEes1nQM7LYbcf5yOl5/WvFNxy
vhdATQgfq8BPE2/r64QC0EZEucO1+Bg96TrA4d5FYOH4O6MF5UuvGDVy+7HGTYI1MH96VyZ7oL+s
x49LbZ1//D8X+fxzVAqQcUeuaPgAYIvz6bUqQlHIY4EVnZOG9DhzkMwlTc5+ZAOedbBZzjeqW6eR
ocbOW8ns1DoJgnLsGjkYsLsEASNXaXKbmh9xBTU2iRLaS5EvVaA5uN1ZE7h8s45A/70m5yvYCZ4g
5rXzOcFnZI+2FV0baudiUbFhuNrnW3seHmFa1VyfEOM9X4KoNic/h0vOOP3AH+V+HvLNpevtKH9a
rcKn7cmZeubyngfSioaRT8lJmt9CKtDAcTyirxldw5ibj36+oBaKGv7Q1V7nR3vLDtqqPK1uEM3i
mJmKlr3XsJR5phOQvlQ+Bs39LabI7V+dMGsZPkPAipWTpw/EcB2oZZtf6AKalVt/ysibotsNqRQ4
+hqYy9Qq4sD0k6qzOisOGAL4vXnvOZmHu22JHARr57FSlEMyRsePSw6bX/Jx5sIzmkzeAB0HLwVt
vOI4Oehr7SdWblB0UKkT31ls7SFLOTg57R1bprEW1DZrCgaUbLhNuTrhWjePs+L9yveqRZFPcqhY
LKI8JbMCYOIFGW5202zrxK/p3MLxpmwIMEXx8/nYD3xh0RjUt02v+H8IiRTR8E84lIp6avn17VSN
hlWlZcnRET5103PYpgb4mOKjYmSgRAgpEs9e7zLDYECtVbyvUTnzI7PVEqB7IrVQrvN3O5xL5pus
7mgvXnyUk8uxzmV5gKbNfvfn4g++510IWAKhffTen5kP9/+QakCWz8ZOrsen3tO5Di8ge5pTn3EL
c4nItF0rzqjKNO66cLUdZrkRETR/BzPFjBrqVWaIn+un8VBp/rWjXHO+IyZCviCf7fl5ovAC/lTU
K3XlxHfpd28oWWBFu/HAofITIQgKBvUUqIFxdS6yrA4+tPSArx4W2SlL+5XfsZ5LbynbcqqGfeBX
1EtTp2LrC+W1gkAz1uQ4B1cf8Qqjr8GIb7MqHpkqvZAUE+cWJD7ZCQf2eubiqQKzCZgUFVfU4kvE
lPxz0gM5y++a5VlqXep0kLK4TbzSFCk7xevuBsS0F45ffMpYuERmaPZLfgi1COCFUbqA2bWJKAKF
LwZnxpacl2HCzV8tf+WsQjR0XNAmSM01ly7SXgLp3ktH5dhRifYKG/vOpV6DJo2+VKvS1qNkMU1V
YRWQcV6YbxlflhYwQY4l0fJmGAlQEz2aPDSKqMsQnZhaQNJ0WryEoEN659UHgVXfhmEP2BZcQTeM
1r8xzJdzuueN5tVEedTUv60tBvpIUpvxdTV+tdG1klKXBouXzw86Ym3Tv5HvPvXu9yGNKU0cYctM
TQIaYx2q59VHOdptFG+Hmc2+Awas3kRRkJCkzChvyoTEar5pRUZ6QWdq3n2cyfle9qKkQLwNAs+Q
G9P36aZGXMhwS9Br8oXVv3l4i6ExP9G+V+/T0jXfCxzb4ieWbDE/mHpUJ5o9O3fT2yjqVPAoZ6wW
09t1XHB64ZaPzFOZNOZvPoYsa0pmogR3EX91roeb6dSCAjcveEA3jivt+F7lxBd0CGgh97/4y5om
yIkg4PKPMms15cDBSLVQNrEsG089dFMLyxv9B4NJNp+8wl/MQ3E+ELodXmk9Q8V6PO/YyI5Yowq6
EA4IAknfJywI5+Y3o3A1xWgAFaYIOchQohlGe2PwLnkfKutRFYHgnEdNF2+6LNzMLONyf+YY0VSb
j6XeHzjCwHmPEI+kzEMuXNNmREc/mzEZpatbFchKBgTx+7yseRoP5wtCHdhMelUcmiWWjx+ivMpd
r8aZ8eft1acNPbUcA0hEVsDkFsJX/LShR+/N4rQS7mPedSGfOsJ+x9OgUXLe9pZvnqB6ovACJqDo
zWf/8+FNHfW/umXm8GjfiANHu+Zw/E91VswqnaWHiFLVeWosqQGb6093pz5LIemoZ7+6+/Mv/W99
zKcOFU8TmDibY1Gy4v8/51bquEIYz1LyP2ME/0fXbXuR+v5dlNCzYkYOifnAy1+U3OHOl5Acth+T
459P+/cSQmDbjB+kK5w87XDGuft7GSWdPHCrPHqP6AyZxgqUJEzRw4DrZ792LJ3/dp3/eUA3SYzI
EF0gxcXPcp0ql6Ce8YQ+9HPLi4KclWQ8RUvFNPfxZP/5BD/rgzhDarcwHh2wfA7tqE+FzJlU2qwd
azZZ5xlD56sp2i+htwQBgelDPB1Kka7yi9IeydEAMMx87kmmBmtYfd5Hf/lEv490rjlbqTjh5UUu
ITi5z22xJbEtTfZs/0Cku3moNOs6nvFZkYpMHnA8FdyC3FcLTybyQPNG7C1ikWBjCg/ywnbq2dkf
ION0Aa9yppZly1Tf8+M8H6lzW8DT9PqtPvezxHma/fNJ/P64UE5E28l1NRoKuoz8+fdxo/FwFXIN
qosI0ncVbKOmibyXUHJ//zZi/nko3+AVXRJO2ZhCEf39UICLmkVlYQYuwvRwp4DNPKftYjT43zq2
AW0WRqZnB/SBwOD9I86TsKZ+dGdrugVWbebb9X15J4agVV8WK1b+X9RUnx8Gc7zAZnia/6Dofyo5
RzNrLDe21e3Hy3zOoOZsbKJDUNhD/sj+p4IhGl8E8jH1Ul5HTED/mOQ8bZKBYJfenl+2LP3NGIuq
mqcdLJJ5Df55mHwSyHG7UGgkNOM5HvuAf2gBWxsHQjmL5KddUqb+eKwI+jZLRemhvLqYdDy1zRZq
jXSjTSRrOh2bmqUohnKvnaOnUttMgn/5XGeJyP9P+AiUIUkyFVHGNIKB+PP7xrbpF0VFPhzl6gL/
3rtg3bkYCmGj6v49rC2N9m03ZOCeE+hZJOIZhyaWieaKVQTSoAwdrKAide361ETsezx2WdZdGC1q
0N2msAqdeUHzSivsO+BbMFd7Wbp+2++bWq2YihAvA7bd4a+hBHjtYdvzwnvQWmYGrkI2Sd4dBjUs
0zcVpLsEKY+awgL0DLB27V2wAYqKZldbpeCZ+1g4RRb/DIvLebnDziHmJQZzgun1vAWq3q+mzhuX
VwpbVrM80VhQWGh3GAjq29ZVXG6WfqGKbr2hNotM67zmEjRtuW82/JsVxMwwNrD32kEmbbELRVQD
wflPKabndQ5k4LzAel/Z0fHTXF9s1WZxEfWT15/Y81ShS0RxxyGbit3OdGnTRYHDW8+NyWOkz1CX
9ZPHchzCDE6LxBenMrQtU6QApkb9dznvDxO9DB7GNnyolIOpDEV0PzYliP4u3VqqyzSUt95D1eTe
J30iIr3Peh7P/muwEIzXfaUPYjptrE1tN7ztRqLVw6+FoAqe7RjnyBwOuewdBxOIw2L43wtb4iG+
DMJZuy9OMC9jfOsDZRJf2iQpK3dftgOE843g0Z8J1BrB47v7tlu4tzvg3atcNrZFxWTasmR0AmTM
OOD0NSEzBPdsaJPrgl1+Ekv6tUVuD0ffhgf+GtoNPt5d6rMRIMslIrnpGwmJsaU28bkV+DGb9PTp
s/A6Bg/FRqjN69BVrO7f138U5M36FYqDeRmeh0b9vkpto7piKwnesyCKANtd2MC1Is8q4mMAAXQ3
GlNt8pWXSxc/ijax6kNTBCY8Jsv0Y7AUQblbCp0ewQV4FyYy4NTIebqgwtI9RDKEAZEEOVD5sYZp
6k/ya8qgvvCzoBs2PH35aylF/S2zCzTpysb+lObSP7AJp9SFqfkqFvZLV/E4kggWXgNCFTviBaCs
9bYlD2U0+/uSsLS7taxHe89uYdzHi+2h8RzC5mcu1KPr+OJK+lZ21UwDguyB0jgCmexiIkFilyc6
/hKJnPzmQhRvxdCnANeEiXho2x3BAP1lvLrNAbsi3WkgWj6/Ol7aLSEw0UHzK08x+8RXwKHqCG0z
fetJOD1WIPpWEIVlcMhLu3sUcF9X3EHo24G+ddmTntf4R21h20481XzVsVvsbXe0LwmCzYtNZ1ne
tU/58CDHof01lFH6haJmgY5q9JI3hxYU+yxHOA9gPPLiIJYWMtLQjA/D5FMIYSrYDcusLr1BLqSx
NTreplGS5vG3Am7DckIZoX4OLs5nomMEWUlZ0ZD9NHlB/Cseg6jZWXgNAUUhk0BfPpZf5gleSYCG
4CoYRqffIqvtftjlIK4B19lXQ+iYEZoGprebTdCbWGbf2FE1najKW5cownN3FzP7vTlae6BHICFg
+UDv+F0DnvnVW9YMh8pZfwxDCSwoSQWyRuLuGLl5LWqgaZ0EUrDqar6EztRnG2y/xe3iREzEbPUQ
83q1dwkhrxaXcu4l+AjlXgV1g0LbC55haPy0VZre+g6PzzSokcTYHtl/NoOT2gVL5+39aGxxmvny
+yJm1oo2bXfSVlSFNqPaRsRDCTyUnv+Djnm38dy6PZKpQYas3QAKAeXxZcjBfKB9HrOnPl/6b3IW
ABbAYc7b1CFYaFPy+egEx9QCefDmfMWFEuv7BKN/vW2JWflRNmAmaD41z21X9BshJudLQnPjJIgg
3Sppp5eYxvwfQxzO1yV9CKBAFII5aAqFQpFFDt0zuw5ji3BQqDrJD2mxLNnFrBvJoy2H/j7UIZxR
tw8JgiBH8WKERnCPfgjNic7lk9u14jipGTyUmMIf0kufNPv3p7UnqueIo27ZEGiS/QJkFRzzMcIa
x/J0eRxlgitP+j2d5CobN3Y+TaeQPIpjz/oY0Es0JE9JOyavHk6Vr6VMu9dpndZfigG+m6LOxRBf
ekebN8Wun/vxkXUv6ZCAzK8tOVQvq921R692UhRjlLlv88X2eZfNzEgw4mLqVEEVXmCMSrdiaMtj
FSj5hObM4/NP7qVjt96hDL3hO/XC/h52tbxwljp5bBq5XmVDibk0Ysple94Ut61vj5dS+foeHKH8
Ksk8/+lVkHY2br8AE4LhtEfTqe8cb1RXAIv0qdCz11FPitsjtC9/x7Yd5SflmOS0QuC/TpnevpDe
mT/FlHS+92s8fuWFn13wsEU3q2ONaKvC4gAFObim8+6Aa20SsIHrAl/PRiN3WDOru69oDdyTRSLA
TojaPkhd9t/FqHxAjcG6XsvEV1cIqEiZsxq4wN6aQJjIyE7zoiq+cOhFbiex+nfxlHl0DKT1ZqVE
BtrXSwCWFqBuM7Na3UWKUnt8XQXeFI17u8MQOqKMF+m1tkQGYNGpby1/aZ/rUf7g32TGa+Q8Dw0r
mBIP0e2clMhCA+EUl0kn3BdlpQpiXK7tGyRI6qlwp6k/5m7t+XiznOgK2q2MD4ndtMllk8cC+/EA
H2eiD7+LE3hFuC1GIkwbL21vOwsdwtVi9RHXOrT1KK/7ZKIB5YCI0KfW75s7b/atL1Gb4EQicDLv
9nki5EOZkcNB+mi35FdNUXXFzpJtgFIzTR3rGE3DsD4scStVfjRLD3uXQLMhUJqr1mm8/hW1Allv
nYiVC9xSlU43VHHKYespJ/uqo7XDFWDX4TUywtTZaYcl4tVIgWB8Jvt5xdm8saQYyaqE7NIid7qY
xpBsAXe22/Lr6i2pi5do7u2EhF0mO/sU+3Qqjj2hrITPTkOgHhMrq0hLdzOsCuD/UuiRsNKSGaYh
ap6Nm/v1F2j91nrUIbvdrY273r7WSTm3kNnoL9xENdPpDuHeuuuouF2W5JxtQyeqLkcLLmF5Vy9W
mKwel59E5QZ7udtURj0m3KC5I+qpjEc4aWVYE4iiho7ngRCvfqucxW32vqPq/LrK6Rpvmpby83Yd
DaOQXAUaUhGB3hdtAdJ1n2mcu1VB+XZXElQEf9x34h0OxjyiVFdK51RlUGE2QgURkYyarnwIW+YW
4OZMBmIJ1GUT+UCNtgu1xGdHWPJtSliaeFIs7rEj28/bZ+RnKTLywjm3OtAFRiIHkToPHxZiPSMW
ZgqsTr1lJh35gc6G9lz8ZBLq4xCIZi02QdY7M6k+TeRE+V64cxcEN441heqJJnOTXpR97P/Ipull
XfPsKcvFC5FVQQmBWzePGs3JPo1TebR5edhMEqGkLRetVzWAslvp4R+ZctiZohcr8Bfko6RDNUHz
KNs63IHfXTYqJpx4I6ex+Tlm6QqLsaajls3pDZ3PGMDWPMCVWHnZ+PegL73HCGGT3BUTNSjGAwOG
ROJCvzmdqL6IvoUWPkQRpKmu7R5VP4y4MWcyc05Us7NoY5GDAUKt7HdkKNWHqk+Dx7aynX0y5t1V
lQbWjVvN/pUraKZ22UBTPWFbtANTPf1oFdasdXbx22AuqsEWJlM/7AWR1bfoGvV4ElKDlxy0PW/7
CquhHw740hOnSXE1INRUJzizGQY7iu+PK1T5t5R+fH8s6fvtJA8lKLulkre85Xn5F2FV7+D81m98
hPSBtw7M0Cghp6wV+XMJA+eFiuB8QEyUHAFGNYdIROW9VUKknpow/2a3zVNdolDL2LgdIjctv3fa
BSMe4Pv6DqZEXirXA1ybypmo+4Ki7SUQHk46s6m8F/O0parh3ZVsSy4n7RQ/4QdFL1WaOd8qx9PX
eDcRToi+O3mUsp9pCriVmdNmsSE+vb8hEtkknzM5mkHo//QrU/VYQB/w1p7d4bXDiVrs67CgQUuR
uwtPbdAW3XaQxTzSA1s7ipiRLnEG1swjm5AguOCmFoP7mkNdBype8xngnkY5GCZ+7ztvL9vkiwhO
TajciNB6BKawqA2RGML3+C/Brg1+tfA8+4UXr8bWbsV6uiAZMNyNAjhG0Qfuk9EzHJx1qkC8GLd7
EBCxpKZY8Hpg5wkwP0Wl1aWBd01LUV6JBbHLRmYsaa5nsIivlTuSUDZQ/pw2xVTPP8cROsiRh5J9
mhJUV98mumnE75XTtG/LybukeJ4h5SrmlcU8ctZfeKKn9NBE+XjlL+zfNhbLkXFXkwAc7K2+QYsM
syh4Hoe6/h6JaSZ13gOwbAOZvVU6ch7p+sE3olXNxQpHnddHiIXjJbNfq/cwCHHu96TmZRvUJVZ3
6+XasbYqNSmdS2MHYi/FhPMBpQyDaOvnTV761XTIppAWT1Nty4pFmtybbSzUc0xkLmtqr03Xb+2g
2urO7Rw97NhVpAZul4TdSliWo7J6OVo2wD7/LlQe5riKjEDvR42c1SKfwIrnMj3QyIOydVPlXdgl
W3bbsy82as2bAbQJL9wAWA99tbjeKFTmPhGNEzi86mqJU0o6xHXPOKTv8Z56Ifg/5OeJOkgl+uJb
llU+wYjwNSXtHVxCXguldAZvMEJcJPT6pHJlNf8GsTRPwT5Hl9W0+6CnBwg7Ei7edBQIuAD/yMUn
vPi+xNjEffAtZFyqRGFNb2JCfs/p/2qsJAIJLIaSGOZE5HPwLZCBmz+ei8iWMI2QsU5MydbF4C2u
kgQLEa1g5nHqFzyHa/SW+ak9h0f03ivPW+8MSfFdCZ1jCm5jKpoWO9u01CGvCKbj8VnlFBTi65EF
5XwL7MNe/C0RkKqvjitdN+4WrzxgY69erNqp2QX1qJb2ylOcHky4DvXHsEWMA1L30RuJMw/3hHrm
hXdpK+AugPC8YmSNw94h6w9CxCXzsTWS1oc66sZFZMbSXSTMmEtSsIiK/WMxRs2ykOP9QeJD6qVq
7e+zdvYLwJMaJVBC7aDt4uuVpR94D6smonQzgu8RauP4feLvo2X1/CP9yOZZxKp+slD9jBv3nSro
K56dPSqY5s1+pxCiys9lte/CgfyjSaKfmTerYSBiZFIEtaH+v0yKbLqnvEpMSK+Ka1JsPZNQrG5K
Z1lgW3kNIrIpoUEtrBrs5ox9s2cJF21IN4EdPre6ao9ytN3tOMdCt5iGpupNEFtRMbUaln7Ie1Tt
Rm9dHsCTQKDMtFXvWYGyQ0xLEUD4Df2x2YEvn1+tFVqaIJ1C985DXBVVsNOEYP2UNo31zVBC+rbb
FfjGxpYEauxZTkBogeINDCazZlNxYUVNzMdKSPcB/9iUWgTGOTGiIRd63Ta1/Q6M52IPFyA1o+8Q
i30KllEKb2hLQbEI2KFGy3DbgGoApm8HavyGJEMCcpMAbfItWpOeBGTluOidKG7dZuy8m43fsw6/
mWkEzqDUq2gfVQBtsbh2SOxVgOkDzZ8AzYLJWJFZ1QYJrTLDy8VPwY2J5szaeGj+LnpR9+VWUTB7
XRFSMDZg8SqSJTnPVRxCR8z3Czd75ydpnOxLNB+/iCRiUVCVIru2mIaHFzaXOv8SlY00qy6C2y9Y
wYSX0o+C4pUp0luO3uSXD5320hvkm9lbJh2ufKzXGRldqqiMrCsRGcJQkgnaU/egGkAni3eMso6a
jtk0wjoM0Tl5IBob9jJhCPrkULQodhrNzr+05+NvDKoB8I5flsgmZfBIIlB3GN3W/hZC6MSzjz4y
l/WKc2BYlw2+rOUWr6cLAVkNJGfDDke4nxRTMp2yUKKaG1qygjdZqrEkv4OpNZngYkt46OIe6FzR
/7Vhmw67DB4TU6+FD6PYjCJC9kjwQ8+ioF2GG08ByM5cZyJ6M8gEWDiEJ1/1HI2ooccWAAwqhejF
lzkczIYF+F3/TuUeYh9/MWvqpdiEVZogk6n6ArQSrDAUYZRL7teGCsBmDQXI72pC+Lfz7AYc+DsZ
PAuQ+SFngRc+eeLfesjJg4VpsNVjsHyPmC2mK6JWpdjV/RQ/kOkJjny0gsDAkwuqQI3b3Xh16l4R
sF1FyJfShTRvJ02u8NO7r3AaqsvZEsM9GkIABUXs/sCtQ/5iO0SgDGBxAlOP3sHq6h2yXkswxHuV
F3HN/Cu9+qp0DI59DHXwbKW5mG+pXEEBQGDSLBsQF873IkGJAYDMkbcdyhd7H+lgYVOQgIHb9Kkd
NPvGKfOvVTBLmECA0LcT6/Nd7sk+NtctvNOepgztuV16S0yH961H/ZFtJlV/94am+yaJu9/AI6H2
iNITAVc2MeRr+T2ztJ2xtpqtrcXK40YqbEcDdZeXNlPWSZJtVO9kUUV3oxq7yzHAVM+OvLqmLhBd
gL+Kn6kYg97P2ix8Fe5K1odvDw+TXNxTNRDsvi2nWJvVmt0g6Wkp8UTDEF8MBHqHpLxYLJyaIpmP
beBO9QMuXjJ+KW6RXjn4BAB5gdqzfHGu2qXL0Sxq51ueLvO3JB2djRiUjaUzqPZNXKf/Ru5sE/Dj
j0+kzfRHx0+d145I9m82/wQO5MyFw4rwDS9QfDMjPjgKE4Iwx+oHwunxXiiTkBCP5JchXVrvkwzI
NaPBb468D2BlqnjwoNMhmuFfX+velf8qKXbs4pmNCkHy7bqZc6d7tuLafyxzz2+2PlX9kxCtQzML
BWjleT8XRfUfzJ6gHiRfeUFVzbSjN4+76hs7WhCND9IfOj+4G8u8Z5YfYhIhsNL2+LIRL8wLsC96
DTRCuzt/QeKzAPLCQ+ICxbXnkRAQlTflekJgvoxPaTHr4GfQ+l11UXZxM/rb1Jf2aO3iKfC1ZPKq
UNnQvKSxWCZO8X/Unddy41iWrl9lYu5RB3YDiJiZC4IkSMqbtDcIKVMJ7z2e/nxQ1VSLEI84VTU3
J7q7oiuV4ub2e631G4FqTFMqE89GC09WB+XWSh72OPSQxVwJdTC2Ovrq1neR4WrcrMoiTga01Uwj
kI017zzwE2tpFL4P0EYH+wVMmmc8aK8RjjabBni9bgBRDYr8RS6l0azXlCQBEG7qose4j5pj6COG
inmsN4PbWYMlZRA/8ie5vOs0C/NtxDMHUVWfc6v3umhNgdgi7oPKhNbNdRRhRYircI9IkLKRC62t
y+c2njplXPEpRThSb9Z5kiExGnAy7BCbNCIbgb5x7okufNlOXCRiOrP80kr+pBqrEA8mfgZG3xQD
1s01AfMFRkheIpwBkR2z235cnjuui1I1NKnTw51FpYgiHTWZ45JvaIxQk/zQ/IlM8MxtSn8HfqC/
kzDhyGXVyZlC5XFNfm5RKEggzSgHCvPwQY9bJDlnNTJ8iZf09xbxupkBGJqRVZTmUc3VW0BwnTxI
UD7CiKLg713+S3oO/0D56v9jOYc3S+OdPNbqJQl/vByrOPwp4mCZv2FSB3TFFqiSyKBJ/lvEQbLs
32Bco59AvcgmYcJP/hBxQKxhZqeDv1A16vzo6vxLx8H4zQLXgoeiDbnDtq2/IoN1vIRBMhFhQMJW
Wb18lmwulnCrklwgXVNDtgr2VmCtw6xCn3A6s1OO1+0fzYCfRiFAh2muzJSVN9zVcQJBr05j7baS
dJE38haNVk/7qQ3BbaLHZ7w1FxS5P1oDsIAvqQW7/JUg86a1mC4pHtg/16rMa596hROW/dcQttcM
ALGdSi82A4JNK31U1hXp6KiTvite+pCZ4VUxBfsBYV0RxFvPr59l234k5fb5zfo4Aa5S5oF9W9d/
HXjeToCaGHzFXOxkhZeoOsAdRqBmQNxdMRytwLqukBUyiQnAY6V8LHEmMHzpvogJDlG1nivcwy2O
05eyOuxjKUBG3EhUUvU59gtDembSXkV5lt+RNQbhXEYlwjLmWX0zjmB58ikWWDMATUCiqhxXSltt
u4hUAlplB3KPX/UBywbUt50pwgEl0JuVVkK+0FJwwMQBstR+I5vxvc+yh8nPdjlubSsTY4LNx8N5
jFX7fcYxfmEFs9PQOZoZhm++qWSYGjIKjCa5i9Ql8Kg3IZZusB15OuW2uYMYia1clWHD08vrjxuf
p+rdMAkZsBjMeABA85d707jcWgUvvKJ2E2R38N9gH0nfPm5iuU1BY5GgntczvsQgmhZNIMYS6oEW
1W4qWxftWO9CI3aVXJwB+ixRaMBNaAeyHuAikIbvXJgFsJExyma0iV29+JlVXNVxGG5yLaGinJpU
h60IddEx8dfzAwB+SHX/cU8FB9vRaM5fAUyTzPEHZoH/HI+mkVLZT2KpcmPdxpwmjPoNeszdM6mP
cdukeYWSWNOPX6h5S6tO8pRvPkwOkMLYzslGXAQO3MnwpSuSuEBvN7eocWjDfhox8FQMPmorIMh9
HyrvCrvO64ICzJWRmbarUO+doqlYo847W7lH+KUXiqu04qYtpNbVfF9e975508X5dogm71Oe88Jt
Iv/SllVtx9e4lOSq26DmbWw9ZfAf9UbWnQG3HKfXiTEpEN1YhWpu9DACGhwTJPa81FcYwF2CVkg2
vZnvG2iuVEbklRCm75D6lL5IvRRvZdvPNtDKn/WUMp4i8GTxZGkjSGaovbrRusa+xKb6zMbSjrm5
rDimA7yrbegoKgjui+PpyNPWQhu9rtyk9IINFfvYgUEcOBwN9yanVtaH901gQ64crCFbF0XQuiYg
6j3MCfkF1O/ntqXOCHgdDhIr29EphLlEPKBKfEtCg9+/qnnm+ZXPgUyXpS9DxQ+Lyoffi1Hfd+T5
xxUI0x2XiLH28QxY+bL16+Nld2qDGcjgQY+mxyQNj7s5+vJgTDVa+b5aS5/gfzRX/lQ/4hzw8nFD
y3P/dTy5ujVUZ3jAaYsztSc5U6F3WbmFnFBEKid8JnG6Qe6I0AZN1rZvNl2dfItYB2cej6f6KFSN
AhRgU5PtfdxHWcsrpWiKyq3DPH4hXXyFBqDyzcPE5kxLy+ueTuoQsvFd5lzV3rUEe8oANeMVLvC0
W6MlB1EQbvkzNmjS8dosfv7lQRUA5Gb0LDBh+1Ul4M0JTCHLIzUnU59qQp7BaKYreEmHlCzXXqFc
6bECFSM908kTw0mjoA+AKyI+sHxlkACOkiEkOkt9LV7bIrrUe3AoM8zuTEunjmWkeZg4EMJQybXF
YwGOJOFlXFYujNYXf4yfNLOfXNtonc6u/LXRD/seq17wuZlTp/GPj0f3ZEcJ+HhJmSpxzmLJktLs
zIrKs1tp9SqlcCgwBqvL4UwvTywagfiZBeIR3g3tHS9Pu00EqbgMAaJJ7bbqlH0Oq4QKL/gZkSiP
OGrYzscdU5Y3N+t0Vo/gzkaKCNL03PO360Yp4S9VUumqjW18QfHYUXFWDEKb03dM7sdxCNaSJoq9
gOGysdQq+mbVxaZvRL41RD/tKT+JM7D705MNWwm9J9V8/3qlRlBYmR8w2Z68BaAC/dQan8CmVgPG
reY0SBtdbm+NOenWN9YfEd7/E/Z/chpsAnzVmMUaUdk9GhPT0yJ0mFA2NProvsHryEuR/RfZ9YiO
N94K/vrjSTg1Bxp+L7w4OJPQEjlubxTAhRTSfW4y2Qe1zL+gsnhmnk91SeNUYP1CA1OWDzRfRG3i
TeSbfCTot3rTASLAB2nbKyP4Pf8COurHfXoXgcwL602L5uKo9e0gwyJ8pMW88DZQi7ubAgTVOs26
p9qg/r6pTDA+em4ZaxPPLIOnXCvib12tXiei2IG+G1zPrJ+6VL3yS8CvlakNu8gMXz7+pqf2tq6g
3wKUfA4CFw/nsVaoD3Zt6cZS9NlMhitolNcwE+/+WTOLRRW3yOCJFriMqEt5TQHW8RPcRT18L86c
Iieej+JthxbLKU8qUGHYirkhpoOw1jYIPN0krfjcpMO5WZ5n8e3Df57l13sOhVFUFV938pvjozfl
GahSU9bX8pkCjZUi4BW82q9ry7iSrWQvxclODvXcJU90//GQnto3cA0ECISZoDMLZb89u/ohDHu5
YImlVBc2GUDs5zodiq//rJX5W7zpIl69gxrwMkMHDhspX9mM/jlp3BMvIosKBZQmDn6Ct8XaGGyv
9PA6LtwZddnl/TeUEe6VOrpFJe5BLtNkbdj+uRfKyVPWImfIOUf+TnlVB3/TsQzIwDAVZuF6E1hB
KRv8DTW7jGftfjA5/HAthFRaK4jzJ8j7KPrjxwO7oBy8PqzJ+HC0wVBReXgu4pxoGL1BHVLmr1C+
52XyRcJ+yEHOylH89NNQxt/0IvzVgNPcNDHWhSlW6h9/BfvE5idWtuckJl/jHa8jD1le8EwLNzcq
z52q5CWcgOXCZlhVhmSuumAcHajed5SytEOaxr3bdOomCKFkD8Spa5IpwEZHL3CVMjv4AJ6gInTJ
FpseSLsCn2Cwp/tEH50qQ7O8yic0JDt/21ABr6ugvqD0+XmUQIFmmNwPgx27CLWgxaVEsWtqXugo
Wievm17aJ2U2fW3DkJjODz1E92ogu8yYkKZxLSSwIdQ/saIs4mE1avEDAIhkLXL9tqjMPUzrAI8b
TD4M5EOdoE+vMr9oLnUZIzF1CjdAZR+HDve6ItYOQzVc+laouXGA8ILmW0DpJ5yZENigeEFuAT+Z
qUYUPEy2nVQ+iJBK3IiH1d6btJtg0OCtUmkATNBn3xRqRCtsmi/KtOrdesIWlmLBZQdfcDvKknBE
gfMWUi7YigFOPsS4nc6Jil+pYT6HdXytZeM+lKJk7dcU3wASGxezlvQ+xwn04/Vw4pq0oNtY1Bth
2/F/j/e6F2WaneL+4aKXGjkT3kXgLoM7uQ5vfTu657fOnNWnGiTgQgSCx8YcKxw3aOJkIVE/Kdys
pVJXJBa+y0iqQG0Aud5hZtFkZ7r4LqXFkQ29XcVPClob8oWLJilvJiP4+pxHZglOF4mrDYmv6IGa
QbPqsvCpLfmhIJG/KWzjLk3TF6BEl3y17MpXccHzKEfsFTtS10Y4jDcoRGfPuoRfe6uIGoR0EvZn
RunUSQEvl2OCUwrG6avK65ujCuGteESVo3DrIr20zOLQDhKe9WlwY2lF7VSWickwGGeAnuovEDUP
OjqaZ86KE0eFZUDRhnwpc2Ip81S++Q46BGezac2c2yZ1QJBA5W4MJ5hM60xv50W2uFPBGsznoU2X
SRkfN6TVRdGiN5S7apx+F5AQCDjOvLDnlMW7JsiooxcHuQx653ETZCvKNqq63I179XPdV7UTZMCA
8wC/4Qh6Ma8f4Wt3Zm3UZzp36qpDmok3A2xx6jeLZApEtsRGfTHHujg8xJbxApb70ajT2zHIbqEr
AA2PuquPd/W8ot/11mARz+EEOaPFzGFAaU0yIHk3jg1Qpt70UFKtNsPY3mI6f6axU0NLIYF88Fzt
eJfdaMcE11bLLtzEEOATW2xy29SJNXFRmPmFpJsPELaou8pntPxPDSzVC6z5gPjyIFqsGqMXQS7p
Csh/ZUWmd4OJWkQhMJydIRVcYEFyVnH85eORfY1IF0M7s0rxu7ZUUmTyvGnebIq4q1M4lwGtTna8
16Ua32LCNb02njVUJVc4LoqVNaTPoWh2pJfWWRxfKCOIUxi7DItpQ7Izk3TrA+ty/EozrFVjagD+
co77Kvqh6wW5QKneAAKoQTxqhqPU1YMZG8/4doIDnDRYJconDYVMBA5wEjVjya0lGx+sPHgqNBXb
7qj2yTVaF+RpuhWl7GAd2XGwqWqQCaZZqdvZL2QNW/3h4+FR5330bnhIpRFEwl+EenY8PEaii8Ie
vNwd6nSGcEv6Sp0DsKJGZWLKjYM+Yk+Iqe5hnF8HgaSW38GIb8GRTg9ygGQ40LaNmYNKQB5wA1lG
ZzBKDLdC/ZuwonQNFN7e5iI4lyk7cTHZRL4WYouzf42+mNjGB+geVwW3hIBtMPB9Vm02gYWvB//S
KpjVtrSsM3vnRNCoUGehJoRaONLd8iIWS5LBUCEr526FRfO2xfTeURMyEAX3MikQTE0Ra0wd25C8
Laq7ioPeIEdJlEHE97RPGLc9o/H6ue087E7k6S4qhH6AmFjCfrClMzfpiVtpfiSAqCR/ArpjueUK
ENel2eqZKwPtqproESxoA5wQD4MSj8T5j/magDeUpAB52Zbprld75cy99P7AURBVpILJoFGqWp6o
Q1TO6rZ95kpjDBpdvpZlIL/1uEFMaJ2N9mUPksCwYGJ9vLjfxw9QhS1K8bN89SwRMJ9Ib/a+UQ2h
4aFH7SZtEQI6tt0imKAXNJYj+8+VFzywSmG9t5j5nunzu7t40fTiFgFooQSpnHBF4vcee8Me3M1l
X/w1dAMBynEzy5S41akJ4k4xm8DurrKkJblau4i0nFlI7y78uRkFzjznKOfEkjcPVwxccMRA9oNe
7ZEWyC8S8DybvzNfkNTnkrnKC3Dx8FMnq8UlNMqpU8RbtdEfAqFfizB47mz7tvWB9lHUuiircqei
c/R3Gp/FVUwsUE0cG44XS4EHJ8GAT+OFdJjdQVov+jnGDSaNxVPZlHs/gkFnVY9AqPZn2n5XwJnH
903bi45HkhQGUF5z14elYdjJphJzpZagb8TsvuseSz36OljS4wAf0laMMxvl3VE6N68rcD6IdkES
LC4BHxwutEc7czvrORjVFY5MF315oyaYQOv2mcbmvhzdOIvGFjmRCfdOAmgzc9MMZoSlrkSHxI+h
krU+h8Q519S8rN/sf0+meEhomLk1bIW8T9E9aVZKd6+SlP94Bk+3NPt28PbX3ynOaHpblEJhg7SN
qW8KgZUxpaKBUHYar1WBPeXfaG/OT7AjVQxJF9cQGFrsFmYa4GhXLajiGWDXJcXWq1J0BwYtObNC
T/bvTXuLFWL2cdeq8MPd0C9uTaW/qqtyX1oID6jN7u90jfICnins9mUdJRrJDicRxroKxm+rwtKv
bRT+qyTteR6eK6a/e5POi5G6AslrgFrWUrmhllRE0uy5XyMkLyHSTYjdcGs3m7qc9lECHkHSPn3c
wfe3MpV78oHitYSuIuFyvCxBDUpy482T14azDbu0rr3guSnTjeIXe0lPL5HGhjecjJusMR+SrjoT
XM1H2WILHn2Bxb5o9UKHFcV+L0NgN4nY6VQoEqu//7ijJ24NlgwRHClrigevcf6b7ZeUAq7pwODW
mKcfeJuXyO2255YmgKv33SFJiOGgzEtQeYVhvd3mdTNxbMe8YYUqfQ9DBIH0KBVo0QokT7MNDLDg
Dr51vxm18cdYRBRvSfmtYzXUSH7JD7FU/rLguq7AJXd4f0XVvmnJryVl8TALOGzNqdqNan1R5tpV
NKh3OMgBQw3FsO+UoNtiLiphB1X2q7YbZNiJtoRWR/GJ/FR9Oea+7Taku7d+lekXXpo1M+SlBQLR
zPJzrcc6p1gOx7LA/sWtu9T6lXeyvwPcblzmXYhKpnTbtVp6EdPSOhcTLn+9fFBazVpPnXYBD7fZ
drXd3k7Q9PvOjnddpahuZtL7OJ1+Fk2sX5ee/tUnv7UeqPmWBphoM20619KlT1qUJJdM0nc0aocH
aKSak+OcsFK1YtoNfgXAc/TMnUB6cqXihrrvOwmTW/gljorTfQtAPy+gCtopLllm0pZ38JIst81M
70bXU8UFJQd6X4Cx0A2iJqE0az8wQtCg8jfQx4/oy0I1yNQb04OMqRTA/nHvNrZVXQjwBqr5DRnT
BJy4Wl8iDtSQ8JPGqzGWe0Q6Ju8u8IzOQfqsOlAst5ySHXZAHQpm8Jw87GEMvUiTVh6EOhbXcsXT
cxYtRwoIt+eoQa7QV6NLy4BwgXbMvpIDY6OLRt73mX+pSDhPGmkC+1pXoIZpygP8uicv7SHb9w/o
xfYHqAbpqiugAjRW/CPTk+IaXeRnwuyJbttrjfz5ytanxtU0/Kp7mBM92IKNDiCMOzBGhx48wA6Z
ckh0kbLrCsvBxMR2EOGDWhpFxpqysbaTRIYN98TcAdcNgFM35mpqc+PrWCCeA/kyai8A5wzVChz0
NomaKXMiNe83aRUc+iqsPymAXDARhC9im6nqovQg1uak5we9rYddSi4Rm/Cy2kR+/jW3cOXFjjd2
eqvv7yyIP0SHWruXahiheER/6SXfOPiqH99WXqFJaD1EkDvsYSWNujcrBOhoi+j9d6CvkZsx8PUG
o/Re23aZkMtdNyjSldDLuCJ9XBkZhpojetdwSU0/2HbaVN+1Wau6JsQ/DmcRg2E2QO1LsHyNqSgu
UkoVeyx6NgaiDm6E2hu/nn825WanQGB8MlqRI/tv3BNHx5+pbcrqqgMBuS870TwFWoGevkoOewX7
on8xgkDVV4ned+XBVsveAn4tRU4ctY/hqOxMEhYrFb5N4w2bQuqdVLObbYLa3GFQjW9mMCgXJbKX
q7ZITHDc5nQDKBBNLl/athVzMqHrv1HKuq3WSkvEhvObN2sy4GCcKKXEkSL1/aXq+0+N3IuN13C/
pphiaGsYDBMiy8DLXN8agRcS9lzDDfc4M6oW5rIy1r6jpZO6laectKflVxOUshqIku+XqiuZbR85
RTXAfTOjvLiRpKy7MpG3OdQKe2arRLAxUiHVD/Arlb2e5DrCAqke/hhy7wZCZ+1MXS02OVQap5M9
+U7qKK9iX8FJNqYiu4Tutu/6GtKi3yNUn/1EQXiYhY5DHJFLe6ocKTTISXqJJ6DkGH6N02HVXxuZ
cR9r0CUaImibLMxFHAfovaJht4be4sixfhO30S1Qxbte0beBV3zBWORnNRYSHEYJBY7k2vLlnRn2
B33C08HECR6ZnSBw2kr5IkGDcFh7/rq1IjLJ+NKPwGzcqc4vEOS7g+xEJiassg2cS6QQlOgreASw
9Bn0Q9jIX0yDG6Pk4YPuhXZrzX6kA1aR7hA0t+TsfqYW62Kox37d9T4yrXrvcOV8VhP+GAnaXzTU
OiiTXjVld+EV4aes1WEjfemaCSRm1X5BSuZLgPgBJ4FEkCwX973dPMSWdiWlWbyKG4zTQ3PTSzqg
p/K+a/Rn3QQP1It+400jRWm4VIyMMtp3ErQZ2ftstxUsIxRvAdpvLau9yoR/MKF4rRS7V5Albo31
WJJIFVVw6WWG4zXpS4Ssim5/DqB3loX9KcvCLbnufa4HvxD5cqO0vvKT4CKASwLZ40VOsk8YHK4h
qfaHKVbnZCmveHjkcgQ1XJEuuP0dhaAUHR+X5Pm15n9ThiZhmwdfukLgm2Wqs3cT+nJxdqtq084W
nAWDn2T3ksJOj6f0s9aNq360XKgfN9SKHdE1xuyH+iPoICPGwkdwJV3rofJN0us7HQHEPefMqrWs
7+yp73E3OqYZbxrkU55tEn5+kF7IVWW5vn0vPLGVlMF6SvP4qknFVdUoCVQblmNfSbsx0Q+NZyg7
jT8YNC+/jfwgWZe6MaxNeN2x0W1CHiTrzG6itT6KxtGtydXL+j7OhhdUpLpDSe0eY9m698XgBqIL
669jMHThnYEbSpXfebk5BBswkojzhvF0IIP56+Nn2Kk0yAxs10CRm7Mw5iJY8Abk7aWRTFkEG9rs
IAwifpxb39T+ZlTlG9C4n32938H+PxdTnwgsqbmT7kUOD8DvMkwpM0RRWUa5W9cIsQbWLmkkJ0aG
MumvbU/cwuHcezIV1bpknYsXJTQOY2XeNSh1TPWTnEjr5hwi4P3jF5Qu/MI5KTSHF4ukEKxWyfdh
2bq+1zm92qLMlzkSaNCPR/39o1R51QBEoBG07jsWCOJW3mymhJwM8mz4Bq4kiVNiukc+ZCV3cPPQ
aPi4xfcdk0HPIAiKEjwhpZh//ua5rcuowTRz9qQ3xN5SOkSM26tJMtYfN3MiFJwBp1iyUoGElr9Y
TUEUyhml09xF4ujg24abBhJoyGorl+qZHp1auXNgxuNHmctA5iKLhg9KHzUmbUHu5AGADPL4pGaf
9bqYHC1DGgVy2HoktYyM3Jm2549+FyP9q+klEDNPKy/D9yF3x2S88EPqB3YyX/3FHtHVWV2qpg5q
Hjp0k/7O+P7Z5+WeqaVBQuQ/yF3Nsx/hEm+NrNi2ZXatDs3h46ZOrRhSCEi5IQkHFHTevm9WzADl
bygy0k5SRqipKXeEKJjNtjcfN3PiFEAIFzVeUJHM47IE40O7FxPlfRc3kJWwv6gJ9MtW26GMucHe
5y/j4zVy3rixcuKQdSb4PO6VLFpTLZKGfTDWByF3hzTvcC6z4uepKkghMrxYsGmf/DI4CPMcDvTE
mNIolWus91BhttTj1mMIsB00SKYPyi0iDyNCWCaG3FWr6Gd24vsjRoZ7NOfrkKSk7rzYHWNRd+FQ
lVgydJNxURjptE1TtaP40Ie72ADENdXTsLGmRpwpG52I7N+0rMiLUl4hZZwNJp00a2s/Vw89BAU+
XjQnjpk5B8Q02pzTULOOx9GfRIkBE/vPGJuLTOws7VojnMDP5ExDJ1Yn4CKQNQqIVh264HFDKZrf
gddzxlhx9VUt7xG0+5lL1qas/QuzFmd296nlYRNhYM3IhYw/73FrE1oaVczr2qVkho6j2FZo0c32
7B+P3okJmuNDFQy5rlNyXdwFFdL5I6oPuQsk4Xs1QxMN/e5vNEFJgGQ97CwyWsc9GZJskgtc5t0h
HK9EmpYrtbEe/1kb8yJ5c0D5KsLOgc0BFaWGQ9lx1cTnig4nJgT/Xw5AAzADd9piv4J66QvSGZnb
2DLG4eHPrsCcDR+zM/fJ6XZmPiCBKpjhxXB1AyaHsqCdzJw+d2n03GlZsAI1vvl4yM61sxgyE3HE
0ijI7QHVwf4g7ta9ZT2ipneGwHdyhZF2++/+zNvqzdRI/aiBwaM/UPzuZFO7k9LgXKngZBv4VL7y
qWxjSRloR1EJG3EGwlfEADx1V1bnnhinm6AySQLR5LBZ5GILa7QGYAkkgBvpEDXZZdfpu49n5MRJ
RqoRUAc0QoO+LA5LuZvp+jbp3nxKfuleezWmwXNZp5dYePz1c9kmXyF0nrWa8q5Op1TQqJn+zEX+
s14FE13q/jJWBUgM6BhNqEw+lOp5RN9MvGLnMQ6fInPBIV3bEppQHbLneolnSmSdSVSfmp358Qel
zoTGsfR/Fn2DhU0u01Yj3031ve+dO2FObRcdeoipw9+lQr2YnFypcuEbHZMzppdzVJl7qDKY4Rns
y6lmgKCgFGSqCrOzaCYBQGL5HpeMZkYrPUeRrCLqQVHu46Wmnni1cl2avM6pnuCFttiVE7lwy0tY
ACShb5AHRgVoqyomIp/l2iyMrRSBQLPR4aqMvUE6R/FVt6+/xSJcZUJZhWXmxD/SaX5DTCu9TJHn
wdo1RyYxrQ5Zrz9k+bSRTBxkNBSAtOvOMM5ckCeu46MeLO79OqhBAtha5iaNRnb5udFVF4nbK1Wv
NrpanbknT7aGmpAGoZL5WcZMvt3KoVmwmMMqXMvTDRIqKykoV0P+K7TPFQlPLQJeGn82tjia0wH6
Hqa5HJkBuVoLxcwWlXLx5eM1cLpLeMnPD0NQlIsXRhbETW0NDOBgINPgWcgqBK4P7h1H5VyYf+Na
A6D9Z2uL67PryDkXOa1NubnFIso1pM+BeuZYOz1w4DjUGR0Hzfn4yPHQj0jSAhgLyhIbKbuTbYSt
qnPmzafOaV7sf7YyD+ybgy3BJA/TDpWyXOStZPtialDzIdWr6P+wO4sljpJ22I0aDXVavrbSH4n6
zSjVM0fByWUAUglvTiJo3pvHveGuszpkpuZ3QO1K/S9NlG4umWvSXY5U2meCrpNj96/WllwasAth
W/e05uv1ZvDt9QQfdLRUlvhfBp9y/9jzbQpMhLricjGIUkZNQ4wsBiS+oCJsZ7O2j7fQyfX2ponF
Sqhx85M7aWAlmOqarDKa8qgE/a31BmGXxyeXGxj/4xminhN6VDcy4tQrNF9gbuSbQiYqPkeCPDk5
XHCYlvCPd4BPXx/NTJjcog0lt8EUm1FpHPSuVnr6+PHAvW+J3JpC9Dvj8mav4OMuZWphzzrJPHIN
sdVQ5a9rKiRlexMReH/c1PubjqagiwEV116ZusdNdSoOii2UN9eTzK1Vjp+BP7iBElxLceCmOCnU
F1nUnGn0/cKgUXJsQsa+Duj73P83R0Q82YlIs4nXQjxtZPOLnePeVvdnlt/7rUsrBveRIFE50y2P
W8EhDsx2ynwhir2BUkIBEN8n+QvS6mQVxJk5O9knwmYyojCC3yHXS0hlKM+ynxopXisQTRKJeiF6
SR/P14lmZsscNiy5QxI0i05RhUziAJknHlrI3uTSJT1flW125iCaP+Y4bUe+ndoZns4ze2AZMsgT
CN8wtlLXr1GOXKPv3zxakYjOocRPdQc+GR5KgO0Rdl3csn7WJWFjo2OR5vqDbhRrpTduIbf85Qfw
DK/X4EIQx4NPWZwRyhQn+GNpKQjSGMdIA4xkKBln7qMT681AqYj/4a6i8xA6Xm+NFXXF0Eypi3L/
xlDzy1S2L7ux3KhosGR69vzxSjjX3KJPhNa9R902dct+RCS+urFUdTVXAewS0bK8/vY3mkNxBP0e
ktWARI57lwW5rHaio7miclDYcVEwdwPkzpPQQuy7PrN5T5xLQF44AQXMCOLjxcIY0UXuKzlN3X5K
V4PiPxlTuQHe55gGZkrjrh0RfPPPPfxPHLxHrS6eYa0o4mnMs9QFjeAU4QTKDWFj1L7iVPy+kf/3
1aWuwh/MVv6r+Y/5s3/kBR7wftD8138c/dtjnvLf5V85+o36v15/jCPaLOp09C8AoMJmvGtfqvH+
pW6T3z/9j7/5P/3hv728fsrjWLz857//yNusmT/NR1X1rVqUwVHzf16//B8f/8evXT+l/Bqcuebp
3+7DH0/L33l5qpv//HfJUn8jkwGxGbEFGM6QZ/6lMGX+Bq9SGATsBABvBaaU3/gFUAlweThpKJ/+
KTBlID3F2w6y/8w3QmrsrwhMvbKT3p6aRNfkJgwYV2glEAgvHjxSOrVyMtrxFtFnRV3x+mk2PTTd
gwQjN3fsdITvFyTqdQVsdyNJIlgDEACyk0b5cwxK58yefQeRI1eC3JJBkQnlJRmFzeNNO/nQ0eLO
MjfjYCmPQW1p+0pg+R0oBXYJbYdrqwjty3xGBZWj7H3JVFO+y/ARO3M7gt5c3CiCsul8PZIfUhny
JXodmd2knr28Ng1aDqvJSjGMGLp8n42+cqEq9k+kQgdnqCpYCBa+pO4w5DVCmJ25AeUvX05Gptwa
ACIcpHK1r6onGW5ZIQQ1hQoQpCzBf7Vp0BaHqHnVmP6wrYHWQL6Q70uj+YEmOa7USdde6miwXwHw
DK7zepQPhDKNU1OZtlZ5FVa3NYyzezPIKRSlaCvabYHkL1AqODbQgH5pgy7cNG69i8SIsyvgiaaT
t8kFhq61CxMhd0IpbV0EUn+kDbCULo+/80XAHBnB+BOsQgbHQgJUgkms45v+vZ4kFxgc6ngzzFZz
Wjo8xQoq3UNwnSQgV0pZ+4HP+TcRydd9UHzqu8bcllRkHTULr+I8SL5a2E05SaEEdwBzg5UJEh/B
dsW4rGR/tqMox01fV/XVVBrTGsexYRsHRv0p67MY8c2s3tdxPvuPKtreHhGtCgd91Fa8QmMQDtqN
jTrhD1BL4cYoBgHsKfqRlhZy6KMlyTdeK/UASiIga7nmBaDd5PElm3ywVakcJKu8i5EQRpp0lrcW
lf6E/W+YHNA3uZSUIPR2FZ7tcT/xkMl3dSfJjtR9LgxEZE2mr/BLrL4CzCkkkT5LY4VVTvCLui00
4qDZcK0HSI038s5HhAXoWF5dRHItZlvnbD2I5IeN7OQaqDe4MSRsi3EYVwhNNleZrjVuO9vgdKOO
cLvRX6AnHXxSQwtfGB09ymiCzdBNUGhz7Tmycd8cFHkPgC5dk+SEFIivzKMJ0mYFd/YywI5oJxXj
zwgo2IZUOISIHmUnFUlTDM2DFyUqdvmYfY3rSQGc5jW7ooj7VR1Hzc6LjQdsQtqVnpQ7U5IBCpoW
jse9eaOBQ8JUx7LKvdzI8oZK473XViqW1aiBI3Mj3xYJ4h3b1vJsUGZCv/U9f9yNU2t/UgyVKS0l
lKcLjBIQPPfCgxfKyk0u4uE21Bps3qzRLC4okIrbLMHABSeMal7JEHM2BfBow2lVJKLXrSSm2MEH
ILjIOU3WoWr16ywrfFjF7fgUynJ8J5XCldByRzIz1iXzCosqTUHpKRbehbC7IrjJO0rRTghCilRZ
XWTqtPL6EaTbAPvEWgVFOSh3cm4M067KqzHfmqjMIqXTFwmAMCu+6b3tYPjx12zK90aUPsphYayb
zg+pKbeeMzaJh74xDLLJmGT+alAcNL037kf8SBx/AsajlirEZKmsCuRQ1afEtJUnDjywd0aQ5Csv
BQvXwYYJKPyPxvdU96QXLC7aO9tq5Uepgx2reSl8Bs8zy5//l70z241cybLsrxTqnRech4d6cZI+
SHLJNQ8vhGIiaZxnI/+mv6V/rBd1KxMhRWSo66VQDTQSuEhk5A1352B27Jy991KqaIG0nTVbhcy2
Td7O46ZV6+TYa1O7aaTU987UkYvhqkjoItKEnbxfdsaUF4NvySTdu55YHpF+DZtJqt39nNrezvXG
va51016fUucHmKJCBiqZ889VOTa3SQm+xW/BIZxPbZ0KckM1hCACKeNIqQ11wKzHILXoHZQriUc2
6H2smQet1VvSb11bZjfA9ArWNB7XUyGt/iHJkG1tlpFc3u1gKeIAwDOCKOxNtnsnDK1wd2hC237Z
ALVv6++L28hV8Ce06DI1TbH1vI5GqeiFHdImVMmXgcN1rEvV8wvUuvaDQ5LtXeSUF/ocoUXj1H5y
rakFihILd2NmpvY060uYNhXSr5YY9a+QdQacX45xEEY5rcn2BItpqG2r2qsNdiwxgSKxJqKyO82H
WmUejNqhWisHAXusk9W28SJ5RvT/Uq4aO+0O0ybR5c0Ii3qjODG9PbWV8hRb8QvIaXLE29ldWCfK
6KLJnPye9g/W/CEddMMvKyG+zo51m7Z0VkjXc+WpxB114pGRJwez7QUA8KTeNGWitGHX1drdOru8
U1L+T56bW4eVaO03IwuGGnOsNtGW3CZuO+1pqhe38Vzkt7qtnHjfp0PC9T8OQEehcEVqe4wtMmnT
TtHCmDXXn1Ab79NiKLiJJfVxNaQ72Y484ONS3Nj2OAZGY5hvIAkXdLxxqCGFp5uVjXTXLo3xPCM0
GHzoIVp/m65mw16b4y0RuSLD9NejE00qYEOI68z66CSm/VizDsmNPVTiOHKJfQV8vNiUjkV8WF8Q
40zWfHTDf2t2U5sUflpm2NJWjIlR9sgMS0hdiK5b+5qBpDZs0DG12gbajBvG8FSuSrtxkICbxk6z
FSMP7czIb5QyDnW3zu6tqrDiPQQwloFR9nfF7FxIczS2PITqYU7dilcfXpAHeYr3ZZzg+CnTMNzN
rchOsWiX63KsjA2oHHVX2PlyUWi18oDVPPcVXd0pEZmOKAytM21aYBGaWfOcL40bzFFlPMMYmXyV
XPh9FQHvirOkvIN13zyD/bGPuNTq00x+3KVQWm9rxyZ6vVl6XFPeuxja5XZm20jR5Bqj7hOt4JCE
iaAQkBarViqemNFlN2THoGlSpzaMwZWfL/DTb1U9y4VvDyrQkzpXjENSDQbSawGiyUucrgFTZtbP
HkHZF9HU3IEmql9Tc+A5lI634WVwX7NZZ6tTBPww4B9qjp64a7YSztt+nqDggIUb0ViXun1ttM0A
siWfi0dBXggC+7ywzqxEwTgbGRH6Vadi77d7tw1svL1kVAPEAf2YlpDeIXV862UcB1lvh43TZltT
EdGpXUx3O9VW52uaUV57wN+OKgFc3xIMuWrw9g7qS87DkpQ2KYEmKua5T5a9YLs6F9EgAjee1b2e
N7lvAPhBrjTmZzL16ue3BSJO0+FCeF70vOQojvPeiy5rDSAtFZzKmxZlZXqAspSYPk9WFcKdQNcu
RlONz5bJGMyjWuX6XdsXboAeRL/Lh85M0w1XVnrk37tGfxs1ef8tHUeWAhvGIQGRvTwRwNOl9wlG
WbLsReKY+1GxedcMfHZB4bY88BKlMzGAEVWdXery9LYtN3pHTNvYNd6PMom9Cw+Z+LeyU70BYh1k
pTtSqrm22lSpiMzbVqsCw9FGtLBNH4FB6HIht0Ucz6cWDkWAcmt6oo+DJXOMo1NS2MhmULQSlGj0
9bNRLd0x8rQRaWVjytPb/0ilwQMpLIN/2gjPDd6WqX4mPKQdg2qw3NSnqcUPqEzE0ji4qRYSWdtf
E6vIfthGZh6QL/CvmUDU4AfGBMtAL5cnsj7qZ+T49VOHo5vSyxE4irXe5o/ssX6el1E9jVT+u1oS
fA4d3m38fmg8DRIE+9BtMRbTeVuNRI+YKgtTDFlBuXXNIT55ghCDt8sfe6N3ZVrN30eV/9LB/Pen
6XcH7n95LP8feOZeB77/+swd5v92+5qPr9+q9udD9/ov/ePQ7fyF45jGJr1oENOIIv956PbUv1Ck
cazDz7o2kH8+dpt/ce5cg4cw6686HeOfx27N+Gt9yPH5qasflsPgPzoCp7/P0/Qq/mWKG9bSD2dL
i0hpTromf6dqIRtbz54/9ZMdc5EzHV1rK8bobmDwdZtJpXrVW3vZg1XyDl1p5ecmWkRwppHVh4NX
82517br4jqOrXbRa0Z76uMp9O3XBpPXm+mp0ugLqqjShN1RaN5/bds1LjQZcXsWuEyW+Sm4GCSm9
DMpUK6m38/Qlso3yBjIHPN44qbRrLEIcQz0tO4fcmOwdkKwHHDgS2pokCsBBeRYUleN8aXtPBLqV
LgNu7tEGQ9bmbTis6kmGGqrxmKQKBAzLyuanEqLnHGSJrR6TqCMaoVkK5Vq0c39daIX1rU7Lxgy8
JdGBC0FLVbFOpGAHsxFODMkIXYyFYsmrvZFzoPEjfocT5FbqeHvBG0yMfqHb4FownT+3lbNcSF3L
tg0yhpe0p6Xi90pOfFNumhXOjtnyHuspNl+zwprPImDyQe6W0wsHg8jb1B2wxaYwA0ESwGbu3Pqb
UuYLqh1jJt41q1czEzegwMge91e5brT8dGkcNUauIiRIQj3D8r0rp/6MegJOg+3+UGOrv4v1whCb
njk3B7VlBk8hdYJmkWoWRw0K82VZFycT/+03ghMkPqPWFgszyYplENtHTLwLkIb7mF03Yq4/VK9g
DFV8IqOX7PuShDF17p9k1tSU1KWyz4us3vTQ2/nMqQ0ioT8XZm/EASkKoOAt5RLYWjtuxnGMf0SG
axE1R+OgEdp9Bk6j4wR3bKPBQDfgmS9jm7xg0Vj83lJSgIkgTM8dpUkgZeSkdzcTFtSGatZI6zPO
EOV2oow+UkQcZ3sATkNSg5MVpu3D1+m4KMgJEGaQrloo+XwdrVVJVhJttfrn7piEZF+tnnAxa56K
dGfV2CZ4gFz3cVk0g46QoBCr57slqeItdvh63xt9tIAEdAmcMnSsekCQgfy0PWdukVjYynJxO5Ku
spOu5cfFehR3+zwsjPKHPeFnUaQ+hnGnKN8tjRwMAGKvbSmgqQ/906TP13lFyIeaaYgmNBozCefG
Sigrcml4sWVRczTsyqDUjC+N3QKvSGwdqCfxDk5HU6jheAxG01X2Ih/mA8GkRAUndbctva4NJox2
sveuQXTx/xdaeZc13neaIhx4K6iHQ9WeaqvPgooqYVN1PKeKBluB8EHSfpeeka9fKA4kM9TzSlib
mtxPWZy+gGRSn1pTX7axPk1UcnNd7gChZhze9etKzSofbBQD6V5LQ12q01Vv0qXKC/thZtP2+0oa
XxDp2NZm1DrjiQOjxQMUtQPR6G5W+00J14qDlc25SddO7WDxNmWKybM6G8FsVSSeKGQp9gRV+1qD
Y6+159FfXEU/i0l4D7MI+rGoBxNtt+7dAMdpN04D9RGsl0d7qvU2sxl3W3iLVYxlxFaiDUdK70GX
a1PGrWcWIAhsoYxy1wgM0pDvTDyJVrA0qRtfqhM2V3Om/a8YKWA2WvE3Zr2UTImcqD9x5sb31TTd
Iz6f6FbO82SeyFXA/KNhekqU9EtmIo2Z1Dk786ZJnvJc2LdoRVcU5ERxkqWJLYJYwyy2dF11G9de
dNePzrI3s57Dcdt3QWaCv3TVugsEq8YWzXvqFzOtO/pjGSYIiYqXJA+YloBkMDXOpUd0jZBXIxXK
RSXzevabnPqcPy7J/8R4tKltUpAWS0ZndFVBMQmB/1xQhny3hvUNIzXgFaIve4Yny+jH4HEoOUWx
2zy2pBHyBtu1fVs2Tqdd5NB+Pov21H4ZljH3Q4WA6FEnL8pZ99OftzkdC8hspaMFgJIw77g2No09
hGqfnRWpfmbH5UAFn2HgcjknOkSm1tlAxAxRC1XzmJWMhWx36U4/1Qr/uRv/WzkUJ2Lc+u4//v1N
qPZz09tap5FM3y2NaHb24A/fyhDowhKsSdtBSQxfKtGjlU8PSzXZIKYaA2/vcqfBf1KH8quxkpqa
vILglCh3WWpf0synOK8EReZqU/cqLzCtotioiGANzOoUusMPdODLBmvi2frw/Pnrv2UPfvz6Gnpl
5oOkfSFefX9R7daBAhiZfH0O2jsPMTt692OM69GVIw0SUqtsrzrBfAGZpac7kasmnScJ0qsJyTHd
AeIs9ph2PonI+bWmMRjBIr5AfmxbDuiLdzfbhOjq9aigttBfex9/wUOeFMamtzg2x4gPjH7cv12K
/7bC9115vPterROd7v+BidQq+P/X1fFueO2/F6/5u4HU+q/8ozZ2GS5R8ZBvSamLJJ3ic/r+Nqvy
9BV5gpxn1XAwGF7/6B/ME+cv7CI4m1Y/B/aKdViMf7FP/uPfqY0JB0ZDayEyYdBKItOHYvhPxTEB
zzwoPz3ghMuhttJZAG3cU+hJPsyAsgkWMO2vDD+dTMPybbtbNz6KiZOaulRd66aYifiHu26TqtMq
a2jlNXa3vRBzG+jrpkrSdwwbT58PkZXFBz1z2H1d9uEInchUNka8mWOiQci9/6IvpOPPZk3pOU8v
lYCDGq894dIacGCalCCKY/mMma8zd3yCzyQIdZpemUlhs80onRzpjmEzz4mvT80Pi0IV7QYM5t6w
/YXYyx3EAwAmmM1I8qbs6KBBha0LkQ/CJYKc7q1y0dYiBmAnGZyTehevBY6ROkaQr0VP7zUqzNHY
LFNYFjg4OVxnX+eepMxZm40tf2wf9VHO15Ct8PAbJKDvo3W7c99qriliSSKj89KptUu5FmbuWqKZ
1GrjW9HmkrkoopZuw1rRGVPdndNWpc4rQZjsgKVZL81aCrZrUSioDmuqRDXC91xkmU2avBL/IP6K
arL2vMsqxlA+YE+P6UXonK3zLtBIZd9ka0marsXptJapWTyRTpAeza5dtmZhWvdzMd9b5Mjvm0mN
j2UyFJyGAMfBIYVs0cy9GaRs2S/5RAxBqcGRhLk5dmeWzJ+xT8/fLKfpLlIztw9YnOenqlG6L3rV
vKrAzs21ek/6jWM0lkrimRx3DNAHFkfHmxYmQJPjC9mmh8lSvCucX2xZVtWcObTQNkiAmrteV1K/
tjtlA3fO72o9f1rMqDi4mTYEo2CeAz3NhmHoDpuytbNvKYUS9XdDkMp1YpeGcuynhhZbL/V+M/Vs
/DTBekWElpVkZ8toCcsfZTS2zBaJSUVYGvmDjJtyP1YKHujIzTOBnEAvb5KYSmSDP4zhCmxwv2I0
eLHEwHCxz99w+MQgP66+zxK+artA51Vb99Ge8kvPJYlVMWa/qPNHvZ840c31A0VlB7l0vqW3at4y
q8rOnSopOVY1GUekgTTZwWe0MM+PNZkczdOo5NXRagx337fUS1Y5dI9SmcCLaanzFXysqAP6Zcst
uPqITZ8bGMf2/KhSKG/lVPS3ghzRC3DU0Z1aFR4MZqckNVNa7rnewnwbBBpzB5XkTVa1+ZXs0uLJ
mHll86FSLxx1EUaYDrOorvR5Aq9dFka6Ba6mPFYFzZuh1BVafxwhefexOSfcQ0XsGNpVe3p71wxv
f6jRqPrzVGm+03vOxoZmGiyapgFRMYazlCb9JkmKqzyKnjJVBsroqHtlumoqZwikZWYHzAopDoXi
+yAnSXKDUW6bUd0WggilgmyuwCiVbIPNzvPN0pR3Ws6YIxJ+57R6CBB7Owg4QlEaX+qi+xapRv+9
T1q8f6mnMY80zYyI8nNTSxLlPutsN0kv2ljJ8+6yNrPUmsGYdoAdw47BOpF7thXp6GS7qR4ekIme
L5zvvxokLH5jvGs/WVVpn6IuMc+aBkBK25+WRWFmFvcurnWbCAd3yfeQ54p9vbSM8taUuWuRWis5
mRBV6dm+TpJImYxeCLGUeVicjA9dEhmXpXIDkWi2/ch26oDIx+k4wLeHmynEhedmybPw+ugKSsh4
jNIiPkLoJQFPJ51um7SKfVkMXd+EnWJsyXq+kFN60UfOuTu01UbK8os+Mx1UOU6MXUnQUj34OjB1
plTtLd5xLeg89dpaJGb70gkmDoy+YTWZ3wkpt0rWZGdV89zIxE8Na9zEeAXBIjbuqc2jNBySerzy
RJEB6TTEAxOSgeY1llcaMCsjQxOqsunRz285AGYbSIFAbCPHQXqjVVUakgsSLO3yNcdwJeuOnrBq
TOOhLmqdXkti/BgdsiPzgcHwMM7X65qJNMg+LqYzkj+pnXO/GJHbTN3SEtqp1TRM7PCo3NnM6og2
0K7cXCn3pVTlN93K8u3UMQL14lk7k31625nE9DpMIO8MmzF+BavErykgA3zVE5mbbbwnbT0OeX5r
SJz4+DZlr97mrVLdjB3NnVQ2TyroxfO+ETBj4/gb69QWGrPCSJ83rpJQd5zBK3Sf+fFy22veA8kp
zrYsky3VQUYmTf4IHXDaAF+MA+rkGQ363J6wc/E8Stn7OePTto0uLNI3X1CewcnBk70xolzd2su0
I3CzDCrZ7yJtysOk8DiMavjl9OzezMd415RjCnimkVvXzNxtx1555/TxfQQKktvcuUGVObfjtDwt
45Tdjh2M+YhcjwvyQ4q9OXaJX8kh2Q6kkQTUIMQPmuRnEFJCGE91GcvhsvM4bGuN7p57oiYvlCDh
A5rZ+TxBZrsHAdPCf2QfU0k2JFts1R3QLQ5TEKwdGkhOw6OKn0K5dlVwf04/l74hoqss0i6ztQ1Q
Dd24zUyk5jAP23PdjiQTLRamdmGl6jP6gXLZisF8WoghNVJCT5qbZO3ZswF1wKLNM2NMzDHZGAmt
xY0+a3USMnpTnQcljzPOuO6oBzqdkv6ViV55NXvVVanBo6U5kuXlA0u3BaRRZwI99looU4UU8zYR
RM7qNJFG81HrdWsHDXYvPe+oO811VQqiz8f5aFQmYro4YQe0jxiCtuRrByUZG/T+Nxx2DjiJ2w3h
5aVPF2YrwDCv9N1ieqXDROYKOG7Pyzjj8li4kqnp3LTUWkiT1f6yWyKal1HC6H0+lEkaSnJdurH9
OtRxcoxHT94qU3KiFL1JCWDaJpyR9kpWqYHeZVCmDHY7O8gJ6djwzLNyuVH2takS7ZYgJI4la52W
iGGjT5F1b011EiDPmYO4GrzbSUdPo0/ed8sbyuOgdSwy0vwqmRdtK+m010o7jGwiUV+T7iIu8Hmq
jNQHc5z0JPAg8IpwyCm8w3ogi6HfVFWSLse2jfUh6F1ZZZcmoh3rmA0MVsTGAGTvHBSvnybIstGs
HMw5EeNj5k2p9xUq6UyKyP8/Lv3fCPioFf90Xjq9lq/F//5fP08S3v6N/zwuOc5fdC501zYpAddz
z0/6PeMvHBYI51ZvD76En45L3l+2uUYdo+8z/w4+/udxib8P9R6WMNNADgi6z/yvHJd0Pv7n0xJj
DDSCZLw6Kz7FIEf6/bG75CTO0i/NsOmTZAsqTLvVnXnaLxipAx207qVSjP1hxBds+NHaX/PWd9dS
c3FhKGoW6MwNfRRJI8J20yLjP24gCUkERd6Qqjs74e+JidIjTUWWh5+u9G96MW9u7p/Oeuu3dzXi
h/ETc9zk+7//9vS8EVtHnhHmiu2eiiRKwT4XOqH+8ZwGfWk9V4JO7DwLphtOViZn6GKajVHj62Wb
IV9GuEm5HdV0S6/MhJ5MKlLTF9lZV9Yk7drDS5dUN5ZuN0+OaqqbPi29lyh31EATBmoMXQKuBYYt
d42RjOeJp85BtPR9UHjY5HpUxJfqWKTAEZUOQ7/C2j24+paqRpy3RSH/bmn8y9HQ2iR5fz0YMuES
V03gobi4P1wPCwUx4rzMCF06dHd5nXZID4cmPo+8pN3MqZE9Neqiy83Qjl/+fC+0X58kmxM+CFSS
9zl9q+t3+2kohZiqIB+l08Jh4h8Ls+n7Hjt5ULmp3NY1uWIOzCdnKFoUD+ODAj7ijM3n65+/xsc2
Eqf/tZtA+wEKJ3qOD925KmGtxjSNDnU0tI2yHgLUKf+hOO6DqRfLgevwGW/kY5uSj3QtE534mp6C
DPaDChaZVzT0jdOHkLYpbm33qWjam879FL32693lgzCBu9CsNKy/NGXeXeEaLZa12H1owmpCu0R0
9i6qrH5bNroZsMsgJGhdHfOusD6xbf8SqbL+SKShvGMMH7EIfvjsiDsb1/WABDEiIqOomzp07TIL
3C52wlxt7+oyIqiGY3qnLQ+cTz4LZf3dj18vtOExR6L5+uEqdzA4Mk61fVhZ0ZMaVa+ysZ+EgQqy
oVSdQN2X5Wcel3WO+v514jXCDUlYBh1T6+MjnSIPUEsGkugbO+uQpjGT+Myt7//8yP76/MC1YzHX
dJf+GGvw+9s6SLPrgFS2ocMgIJg9JEzz3HebMmN88OeP+s1t5LNsk53FXoXgb3/+00vq2BNtk86C
fx6Z50zb7hvN+q4kMEEQNNabRbRho875ftHyQO+7x08+/te3E1MGA3K2QyJOXOvDGtGZywrb5uN7
Q//WZtWFKtsXR+1fjHjYQ+ndVvSmOUrAyU2cW1XxXibBucRaGOvStdk1MWMPZJEpAfvPf/5uv7kL
777ahwe8J59tjGK+mmPBKiu9k2f2X7g1+z9/zG+WSS4BJCQa3SxPrJfv77atML0U+kJUoilvHUTU
bmU85AayQHcYOLuKbaImNNdo8xHPS4aZpEr/83f49bHmK6xKBB5shPLOupL/9BCkomfEPkgeArep
QsesPU67RvPJL/3oLaGE5VMoK7AhrB6xD3uRWgnGGerIpwjnPp6duz7vH0p221Z24Z9/0O8eK14g
wvxZHoms/7DoCzMnJNYa2tBY6na/xM5TWtFs0IfE3CF+Bh/v6vMnF/F3P89YKzviGaCSfQy/9loc
WFJ0uMvr4S7mVLKxkxbbOdlOifHtz7/vd6+tjv3DAdfMJ2HUf3/HGrTIejS3bZjP0IIKpZEE35ME
E89kAiS1mHZ1n460A92nihhFtan1T+7mb5/bt0wFMiJwTxof3o9hihSVOPOWjHHz6LHFn6fNKLaM
zAM5D99nbguIDJEGkrgC6lbOWK3yyTX/7ZdAYsP6jzGLTejDjc7IdGn0pGxDS1ZPhIzdzJp+xJZ6
V2v1A6Ud4gd7oeX6wyRUxJDV6yf3YV2f3m8ION0YX2DpYMzBU/3+PoyFKIa4I/517MY5BC1+4WUg
X7JIJGFvldsOG/OYpdnWbjxlI+lWkfBrWJAmdSXsewO61Iz63yTNIWoURpd4HvGulZ9hq399ODk/
cg6nIuFLAiF7/z1Vt3SSBfchG5d5nxL4eyY8d+e4M0LHES3tny/Lr0snWwm+ZwTfQLJ/wUV0k24P
vci10LO68VuWpbeWUdGxUj4rb98she+vPy/56qaxHWJdtI9J/0LAj5KZqa4dloOS108Lojx/LruT
JKOYXGCO7XELZ6QpyjMZ6x58OXXaI3gNBjUrUO4izREJcv4yc1562x33/YRMqC4LehcWxQRt0ut2
XNM2iN7Y0AJvg7qfgxHFpI/q+Wvcl5+kqX28V3R1mHnyW3i1eao+rsbTUCZ2TUcsHDhA0cUv3GsZ
409xmQvgIi8/W5c/rv5/fx6GGU6eHCQ/osCSohejWrcoP6jOzyuhWtddHNnBn5+Jj0vy+imEaq/4
Dp5Catb3T2BOsGaRqsUS0jaiIV4nXxaZvvRmfdEVaujRvPvkAz++mnygwTkQ25um4qL8yEKS9ZS4
lpbNoY7L6KluMmB2Q/Oqt9pXLc/aTTGibhWVWX7yub8M1NcPpiaGasXnE3Hz4Zdawu1F77oyBGNH
GDe7kF4Zd1EP/DubOuNMH+tQWOLeXX4ktntbqumV7ZJ7SwW0VMWTrulig/6q+mSt/PhS8rU4KLBG
kUxBfJD9YZNnfNl3Je9C6DX0NSMZm4c6iokAJyX78Od7/YvXjc9yLVzgPMNoTIy3kexPBUU2K0Of
K6lkDYSz2y5l7McGHXyHfm3MKSFc8CMG9qK9WvhZaE51Pic/BT+KueXxcDf59JnO4TePA75HvCxs
F9RZ2oe7MjRmwmdlMhQdebwMM2mGNvB9ISu86sb8JAYsNHGaJ9tPrsW6Bfy8RMH2UcmS5z8sweuh
4f2DT8+G9VxCtp+77EeOhyheI7OzIkBDg0DKFcvFVA7VuZ0z6MF50DpoBZv+25+/hm3+5msQqYA8
xVJZMD/ekiHHAxMPyhia+WR8s+roORvTqwk/AuzZ/ns2DfYdQlAr3nSaF9+0op73eb4Ehe4l14rb
HrLccS+GMav2snUAGNLRLzelwoASPXWLyn2prh2lTa5q5j8HFE7awStxEVTk+z5bRWPtK2NRX/p6
0XeRWXk7RtU0PNuyQVZZdH4n1Q1DwyLIia6/rCaoAk3JBGNuCt+eSv0gTfEFOR+8b1phmGU1idGi
4ksSg8xMuNqWuv7QTIa8mXPcLi5T3L1ud9ZlU1lik455dVWQa7RLvMIJE7CTAcVoHgUxEqxjnjXm
JQ52uiI2Q81zOWnZfeZUwtrVTm8sn7yMv67xbIyoJVyHCCyonB+Kp6URDBzydgynYrC+uSjM7nUt
KvfFoj5YrfdZaMIv9SK9KFofiGnWxgSf+eHpV2asQtbg4ekojTsrNu+5h18qp34ZOsRi6RRzpOr2
jUNI/Kx8/fOj95aV8P4N4Me6KpwKwhzXUNn3b0CRLqWb2PmInS6OHgatJt05dayAmVj0lTAKO6XJ
3igAsBR5Y0/R9IjJQ9wleeucx05l/xjFyIMopHLeF0wgNkrOKNVHN4xBPVpXswxGyo0K8cP3UHn5
vcNfpFqduquNSqNRjjPoz7/p19XE5MXVAcGtDQE8+u9/Um7NAFOmibepjUvfqdv0BIvYvXJrybNj
J9HBHTED9LqDlvrPH00hsD4dHy4oTQ92L74BgKGP73KiRX2Mla4Po0QQrp0J0r2RUhUHvXLRmdQ1
7oMqZba7GWPpHLDIWcU6qS6uIlL9v0k3TR9jYsk5S6bpoewsXByRFdFBygbznBym+cm1E+Og1+OP
fJDapSC3/VzPNALSJ42TU0PUtwky1vX2/VDIcaukc3WSjfVcatql6uTaXtcr87x2q5Zc7+J+8YpX
o8THhAO6Ohhdpz+2TuG8zJVX+3VV5cdSGvKQR63DIF1vTn2uOz4Vi3eDPbW+nEy9c0mDHxBJ14Vp
MOnI233iCv2uWgNEg1ExwoX9do/GBgdHr2o7Edmln8vBgQhRAypI2WaekqKa7unbeGFmEqofRnOF
/KIRsfAJiFMggRoqF6Io2uoi7fLuSiqE6yPQG6tzkumXceN04/KqZIPySp2t3XWTYb1ashkaXwG1
V220joGf6LX6Webo2ZdmktdE/+dbUAoLHlYlZfbvztdYWSp/rNGeKp3u0CcXQgsSqFKviT5o00Yx
RtWLN661WGFd9pURdE3ZXJLg35Mn35SRn8xCHq1aqQJif+JmSzhOnvqRouj2bo56roU9dXcFQ2ax
mWK1fmagWm+7pqjSjWYo3qWWavURvzeO0TYtX1yjSc6BFxC1U8VO4MUkq6zuv81oO70I2yrLBDPs
snimliGinc4pwyZi7feI2Z2wdOMBNArqljkTYq+nTfZNjcfhNM+u7c+ZRwqcNuHqLqQ4m02khI5I
ifgvF+G7RL37nVrwqM2GCJNaQ9avKsNGqWAY9qNnYwrqXOUMTZP1XfZk1lJIqDGiKk68cej2tLl2
iBdc7E162+xgTCC9nFsOxUADV8cSszQy4WtjNewhgGr2qie9UGSJ4seCIAA8usbBLZp0Z7rpcKnO
dnqWiJis8bZbblRFT1o/HT0GxvGUz2eLM8fXjk3Rsli1d5EZeFwXkd5CM9YuGgtNdF+36kOLfOM8
tWsrZLaLhbpVtSJU03KAPJw1QVPa3kMmvHErQbu+pIPd7BdEHY1vLlniywwTWgqOkO21nI/oNqSv
6wrSCrXw9LOJeaOfLk6oze6APNdWeMm09Ia5aH1mVo73MI+oKjD0yZtWob7YLJXbHFvIndtqzP16
nB2uSK9d9mXc+Av9sGNkz6FsuumsyjTnEsIfwW+xqwW21wOVwW7Zb4AluvaG5EDlrJ8nEPK2aG95
TZ4HpzWQ2NY51Hcx7vpWdw5en3lnqpsq+8Xq02BB+naXZj1Q6TjynqQm5I1M9OVrnXMzx3hytzWL
5k1Gf/k4qHUflHnmXuILtY+OE43HdlicLzq7wFevVLh1USGeaivTd2/3dOoyO8xlZ15Gqaw4x/Vz
da7VXiL3DrLooCtajn5zOvZH5vhMq1Ji1+80JgQ3c+lC+yCt0gf905y7dTxfKcTEekaH8KfQ5Q3C
9fQ8kqLajjT2t7oTkSKnu0qYT4hYJM6c84bT8FlWiNfp/1B3HsuRI0kafpV9AZQBCATEcTORiRSU
RVHiAmOJhtYaT78farpnyCSbObVma7ZzmkMPKxIhPDzcf2GOTrdq/VhZq0ordqkpb82s4TIqa2ej
R2Z8E/FEvcmDBE4OtUZIbvqs4M5RzOJyaK0YtKFWkCzGCdKVGJ0mUbaSnbg0I9ljMZUOD7lSbcxi
nu+iIdaurJj9yxA1dVNIO2acQOSo6xp62q9bsMW9ODz0aEnwIIkWMxefu/ZLCjfgKoeT8kXv6vjY
iND8MYx5vm6roTgKq4y8zB6cTZZn8BSiOkFgZ2AiPheqwW/Uxj6/gnq7q1sfk4K02ZehHVz3jl1v
oT9XB4Ny4lWUpPatEucLsaerPna2PX+d6yb6ZE7GdJs74V0+FMpPc7YMYk8ENrLstCsxqWgAxD3e
M7D5byxQRtpeCbRuglUNBq4rm4WzAdvTui7juAYt3+f2R4opJY7JiY7Ku80fkxtZD73VA/4cVQdS
Sd4F/bjLgRncRqkxOluAWp3LDA+SJ6KWay5V2nh0cVxWVkOFh6vXmYG1DfF5pRtIexdHiaqHJT1r
WKWVeX5bJuilrm38pNd1XD+k0B7WYV2b1wU4yZ+xpoyf0hDnVQBt/bDttdH/hAp1WIFxKEKQN33x
OaY6bq1NyJPFJkRzcds4dRJiOtQ6x9ZSf+DPsyiBtNs2QVNT9BVIpMSXl6CR4k+Omqde5FvA/VMg
sLCTouGG4nj/FZPY5ClRs+i+KMdgm+VComIwDnq71Ue9AYxWKzOWF31eubAL7BI3ijnbyWAm3qjp
fnBEekt/tPhjzkWyRvMlB+bldMODOYrpplR6qiIBQDVYYkWGsEMpDloYV9Co8+7Ym/RkktKbM0BD
0OeNp8HRW+Q+xfjg+045b7HuCa/8whA/VTX6Vlq9dR20sv6hlCl5YgfQ5mGEgV/SnYWDWWojWU1S
2tbDPOt0DwupXsFHSvZO3OkUHlvwcPBqkVZIQB7FcfqlmyHg93CNVm3eYL8B6akugjs16Y+8d5q1
GBUNWYfgCAr2Foe9fOX06BoqI4e1h3W2p+poi43p88DxNICVF6IEhqLIMf84qanuoUvQuiEdyK9j
DATp0WrmL1NkhOqWSxrQcAe9f+0YPQvUFJzOMHQO0whXhTx8lyG8zpODN4+HHexNOii5v7IkMimr
UK+45SAUE4INUXO1Wzl9BOYE2v0w+PDsf2VBThegexCWcl/0TTKvxiirdtoYHWx+4yXpSnNDIE1X
Vms9ZnLJY+rUOaKVjIFE3N8OWhBtubrjI9pdR7XLIOOYFZIHZNMyUxvP6kiplbTXoF2kO3BgGQEU
lyGeedij6Nan3M82Q0hvqlMsjQtZ/8NnT+2kzOdVqWZyAy9mkymduS3DDEaxnwMNLIbPZtxBKWtG
fvJQMqBMwkdmKPmWVWEOk0O1toltBVeVU5Fd284enxRk6DO9gVJkm/tuKRrVVTh+Ms0sOjRpQASq
/elRVYHiFRZHBQX9zZDC/NbwygJwOoIfGgtrDcA62atCeLiD92vRDEgmFruoHCfXCOJ7DnO6ToL5
CrFTHLTUMtk0k7hpTbRMElg8t7avwYqWI+i6ccJrs43C/DoZyulGn8sm29Z1GV5NcJePkobhbb24
Fsympl7NU3zN3QZCmJkhg53IN7KadHQwnQbSionnL4HuVo4dvVSI5xfYh1cfBwFD2tay7z6s4WOa
UsByTUxOL8blP6hY8gZrAzL7CkaTtgkVwwAF1NibZkzqHW+gbmX11XgIh1FSDwu6B/6dY8/pOgA/
bZeqvdY+BdnTZMFjgVAzuAW79tAlExkZqjZeZaQGebIfX+gdmoxDU7KGgV9tIj+7GmWuXSkIoq6Q
qQCPqOc7v0FlJ2ycfAV61ODPh+8C1fINSOvpCmzn7IJRHPbqkIgHxS+qizQPpo89ON+9aBP1Juj8
yut1lUdO0SWK6WrqMGYuDdOR8KlNF9asI8VWG9ODCTJzFTtFjF2fCawDpmWztnq9AFRX5PJSBHki
VmFmwQorFHb9zMMNxyerOtIjieoVaCtopdBDOTzdrMXTWsvVZOuEfbgJRBPgW4bstxsrYv5pwnEa
XMT+8YObcX4hT69a82byQ8HWseviawww7K5XknLfghMttoE/2IDWDdHfNiXv3HWszsMVHPbhqi/0
cYsaCzpDweQTpop6zu67NFYuUmFIrvvZJAEo4OUx2Z9L8DVuhzUVrD+WHou58WNTxvJp7LM/lLiS
xpZKlmDRVUgLESbcKVWQsgGVMpWpNyDqeUEpSjkEs4i3WpLHHzFtRH+50pwvEObzTyA6wbIv1P5i
ufO1MCd9SSMmda4nAm9rFbbb62SCBrcg/m1lcK2aeUuKPUe7ptBzKrmy3IypUkEKcNZ5LyHbtSqa
GY20gWNDqe/pBU3tPG2yqSq3mBza/roBqLgZImHteiiwG3NKy+8T28tVA0tufRttTknWSG+/nUDc
VQDcbmSG9RdvhPLiF5imNWptg9ET+jOaX6gwWQvTNWtbO/hxW9IZA65eUucGfd0C9ZyBoePavI6r
1ALcLEnqBP7bagwRQ02CepvqLA4krkPlTFeLt9njXCo/rDwOHvtBRN/6VlW3M27C3zslA94B8TFZ
G23+cUi74NBIfJonpSe2G4BmkUcQK2kM8DeH3NHuHCPA06qcJaj55SdBl94EfXpht7VWrqTAP6Vz
en9dK3110duIawtyurYtlV1VJtUGmbLuoFK99kbp+AdtFqkXKC3ykbmvuoFdclhrOk56kA9HrCHR
Fypr3i9K41xSoJ+RzpxrcCIUXXeydYBRkjHgPZgXfsv9WgXtvT7NME7MQgNRmGRhtUmG1KspiVwi
XmGvaoFKCMLq3ixq0ttAdMwicM79MEK3DAS+6UUk+k+GniA7VSoIE/tNyv7Na7mhwpYflczhvqt1
tw/vZ2mEB0XVCliyIQkjxEvaNyX3KarwNdldLngIxPfBEPl7X1MDN6ckQQViuguayDxMfVC7kQ16
eakhd3tfaP02FxmcSAzqsF8jJDlpkYG+VudyzaThN9FZSNKRu2/ieEh8ZIEsH9e3suOOihvNuqiT
9gqmBOJYPLt6R/TfAzr1azLoL47ejFdTalKMArB3ExgoUlAZMVaFmZrr3vcvHAvAmdk2w3b2Y2cj
lGI/zzVXtqF8Bvm8b5DEyjWEVwZjecQNuO218WxuxnnR0TB6x6vbEk8UaMSDX833fc4fizCGLb3I
cAWQa2Ps51a8VdZNjz1DMQQVZZBp5sQ68aYMLWVbqJBAS3jh+BtxI8TYD2GJPVzYMRU/3Sjwa1vk
wVJ/QiJG5K5qJckG8QrrEgdJuUYd7ELkSbSBqAhbPdSmjT2ptE6i8RJR3IAImH70UQFZyQi1jbFs
yXdHD9D5A4vw1AbxIxP1OMlkNxi1N43oNXVZdVlxIxubvg5Qk498u/FBzAmHFGWeHLnqLDDO2ImO
N3hcNgcNHqeYZ7DiRMphVRkSpbVIpNONPdfjrRFVKLGVeJt+NGRSraog1rHxi/ufkWPCrtbyTzDD
tWJlJAjsNgHFEwdvpM1ktAF+Wn7nQUEwvnOenFW8hH3cQPWjKbHbWpUUi9C5wQEVYzZwexAdUrNa
1VqP654m7u1ZN9ZDlpVXElDfCpTXpyjTI9dypgS8lzYf87pKNyWruYsKXVtHjuBl5vQNmRACm6kW
8J6PhPNVb+aHtAl4SvJq5xaFJI7i3g+KE8m6cqIHfVQ6wJhhv0Y96weO4luiHVvO4HFNeVO/kXqv
byKI05cosNi3wu7sqyhEM0Uru3gHNi67CvBjXPjuV0vVO1zlQ4fVqp1Gj/40FVzfibxqw1a/TJE0
u1IrhOzbKtiqg/hsBxqo9pzcwYfNd2mOdcbhGsydCXz8s6WN407rmjUeVvzjpAag+9rxmzMo5cci
RpQH90x4crM2H6hx0z8wBdUyOVrl1uyqZoeZSnalVDHOhmHqfLOKWkOAIoJojrKcQjUtBVBQr6Es
KdwUoWpGDy1FHpMyzujr3+VscUGlmomWAg9kzARUg4Q4QIOnVLvwyaImcqw4E7cWa3AMhio/5qqY
bNeereanY04hw4UxbYmpbXd5PAXXllXiKMmd/APOkXJX1iL5wy+z6WJMg/JLk4nkY9uqvbayVCpa
FuZ87jRIzYNe0tHwb3R3IdlsQLazeYpAwoKqbI6iXn8O9Ga615CY9EYn6R8aTFNvWd1WRQAmCne+
T+ITxGp8YdVBuqFVXx7R3fLTDe+dcUXqYx59Kwp4n7fGupMjBAIRFrOrM/Qlmg0RHbS628fVmFJ3
hLQ3N0gPTSg/AAvs2yvg8mIV9FN40/lKdpfVfb2rI0lWYycIvm2qGB9W2CZLTQRNj9HfIktDoR0B
B/kUzBGFChCVzqbPRpapI2WIj3pLeNFtK/3m1NxTszUgETFK6dxXZijXlcjK9ZxmxmM+ieCTQmpj
FZOzsZOqwEhVF4prV9UiqjRyTWSz4qzL1hKPUYMhQGuNwR0x/iMVvbVq8CSm5U9qcpdQfSRRk9vK
rLwR0gWAY3sfRFxgtg3jX0MLXdPYJp2Tfm0zig8NyHuaEMofSCUgzR+WVLihFM9zZ2woa+9Cmg3r
McpzV7GR9QPjCA0yaR8jxAc5ut33uqNYU6dD4xahuVDXio9lsVhs+zCyqhDXQWih5cqaJNqTmgLN
0XKKzTwipJj2SbsPqWK7kkv2p+pzRbcy07fGLOXPaYTNJTFcdzsSPRNCxjoenP4Ii6S8WACge+r1
CnJjunTruS+aldFniBFhCbMO+bsD/ENRMHVU+ijBNncdAsYrylf9ZRkQKHSIlfdJ1zkbtROwI3qZ
h2S5AQ+jxkYx0GxgIwFaNdlMo31bUda6+PXgnsJ8eAjCXLsQAnkzmCrtSp2KcGfHKR6L/WAfo8Y8
YN6dwiDRt5PdUrOqwLZ7eqF3d5qhZV5vTP2WYnWqQP4sYk/0qbMzhm6EqoU2EwoD1lMOS/ZzrbXN
I3U12E5DNAWxG+thccz6ER4bXYJjTpdrPyqUidFATS+q2SxhLCV4Ak8B4mM5+gn5FD6+33D55S/+
st2yQMj4BNOCIw/O6GWzZ6AZlYSqXm2QUzDW6Dlx32n4mibUpNPyOkcd9U7yqx7oufzkeiJp0TPV
AqonUvlkLun0ENimZ1U89VM1fdCGuDg0xYz2S5SjMs+r5sxvfqMDL4nzAEkE2kNo6Z/8ZoMKkz+I
BPRmERtoKiL0EI4CprJR4n5sANRqloijd8WPUHCQcLA3jzizGpelDUdt1gF9khzVZ5ABr/tm0gKJ
raE4zHNQ0076nkLNq2C2Ajh6lLwbkCb0o24RVeM6qkLDNfwEbUJ0GM8BkpYW48kSAnCBI7F0IU1g
EC+X0JIzO7qNqs1caOnBKbDRnkzkDVw/tO7LWDwBT3+YwBOv7TrueSKQqEsaBqu2svObdC5TUIvy
idJDckkj0r4aIqPYWxWCJLNCtw3H5AL4rLo0qWqNZgIaQi7Njj8QSjRWVLQtMjUIgrxn9O9+XV3h
2JCttFLb5OHgeNkMbE/Snr9w5jz7rkywBqwUK1zTyRLuhbng2W2a95Rjwr3az/2XOtFmt/ZR2lXi
Bo0SjNHJZrIvNtQD9HNizfw+c3ZWHL3iaMzB9PP9Q/EKeWdJUHewUdCdMnFpOEXuOlMBYnQALloq
cnKHevJgUjpXVOITLy1MqkGVaYX3na1EhBtoy5qJXGssh+RMP/QVsAFgha47OiAfWjjYkbxc2p7/
UkadWmzaSZi3JnIk9CrEcPPre39LG+JvFc/+LeGHF/+nt/XV/h8qp4ES+ntpiP+uu28gJv8he77/
gXTDP1UhTOcDrIRf+FvYOBrn7p+qEJb6QYUwYIMNxI5gsdf8lyqE/sEkZEmAEei7ECr4B/9ShdA/
GBogArArGFNZErzpb6hC6Ev8ex4QwD/BcCIlAaUIIMZc4GrPEEqKHbcTqtKWmw9adiupQ5nkAcFu
QN883GfakO2J2xRjbCU4aFPVzZ7MrHxdKnNyHzVlf1AjOklBrW4ojcGah+6qXaNFW3auhoDNoS4w
cTCV2PqoD3Z+19uNXWx1s/7fsPD+vY15Xf7M79r658/28qn8D5AlIYa/s/Vg6gXd039N/7V6qr91
P15sQ/7yT7adqX0AAIiTHSCJhY2jg4r7U5yE/+TAs+NqB7kLeWaxR/mXOMnCqEOTlO4UiiYLzeyv
bWh+QMddILfHvwWYHSXA39mGp+CwRTAIxCl4PMR3QPYtwe3ZNux06stlXE+kh5l1F41dQ0vVnoo1
IlzqN1E6ekf1IfG3g6qhlYpq/LRqh6lCd6IPrX2Pm/zHKBkGoBBW9QP/TgB9YWU7QF9bdf6GeXTq
+bPS5Yii5+dc9X6xx54fIuiL2hL+CbEqwLZT6SBFRZZ3KuTghp2cnugK6neJKSdqOM5crELHqR+1
nsdVASE+WU2Z7prUyid1AOHIrBh75OudCBliWyt4yzJVq06hIByEVPLIoK4szZ5uulYMn0WtTXJV
zUK5oZE3bxHQmDemldbdKqbE83mmIqReY/hOn0fNgVeYcYwjvZ7TGZqW3slAtTRaYaNb0cVW+3Oo
nFN05a+pMFW4h7AcuIlOAEFaRz6emsXootHo83oJrVU3qgroSihgzzb6zT/m97ng1CmSdhkKTowF
zI1sxjhlfUVFZmgwEkfXtCYIAHmpHhrFBz7l0IqzGt/ygi6//b+6/v7ToswiMvZemAm66KX00fIH
f0UX/QOKsjxjMfBBrOiXvtFf0UV8AOgmoaKa+GWpYrHK+Cu6IJjkABnD9BI03vKg+Fd0sZEFxZXM
IcDYYglKvxNdXuVoSI4SxaB+ghQDqvZLNvRZdJmznn4zSsxugRy5K1VQX3RzN1NZfC+c9psd2bdd
hchcqCfloek7JIwMSinPJuyN7foKe0gesFz1KADAlKBtcfoUoYVr2YNtuJ1Q1WNn9wc7Rzgrju9H
pTlGsUK1j6bJqsiLC+jxwxmo3i8i4IsoxfgWs7wgEOFqnQLBOf6l1oD/dTODZNSl2gQiAmnr6zKT
IZob6txmK6HgkcSbwFJL6siVggNBkwzbIc1R6ciGSK4C2uklNZI4dM2qQ/QffX7Ap2VZuL9/1v7j
ThE35N+fouWKRl23eZEq8hd/HiPpfEACF04YtAfYWvZyVv48RvwnqD227gjkbdE5MAiGfx0j8YFM
cVH3gtYL+2N5lv91SYsP0G7pCHM2BaIVtvU7x+jV+58f5fCvoe7HKaLDvsT+Z8cIOcoGLxBDWcdS
u6B7ErRuTP9mMyfSB/HWjUBbSXSRymzpAqXrhse0sg4NWberjELlIWyn5g85o9gEKMRRnzoqOMM2
RF802mq+LVd1U5oPhczjyxpV9j+dyf8P3i7/adtucdn++2138dSQHYZP2dOLnbf80V9iDPoHEj0q
O7w4NKgBz14ptvqB3cimFBgtQepbVv3PnadbH7jieaNQT1j+ZvlPf+48Xf0AYxcVh4Ue/Y9g8xvp
4enTlgqJDYmFdHMxfOLOeLnxZD2AOtBk6dGKLtZSDHKRACu3zybljQB9mk/8YxQbHrrgwOin4tF6
hjYp0GkM+5B7Jhw6iOEpxgAMho50kNeZW5XBGfr4m19Gj1hdRCuQyD7Je+ciRK7YMEsvM/RiM9WY
QiiLlun7X/bq6sHZkccnAp1y4aPByXk5gehWhhGJMdgLxTYPhqaPX6KRnv2sFtNjQ/RHokcND3Ns
AIqmxaioo3HmS5fg9eKlufwG6ECkyUQQIFw8aZ9Hj6GYHequfeE1s2LcKAXZ5+JD0K1Tv5ePdtTa
t9OgGx9nJM6o2lfVxupU+lNaTtauVNZwZlJeTz0xVmMueEcvu/QkmvWOAgQzt3CFDJIazpxiACOq
2/X7U7/8K88vXTKexThYU/kf26QS8PKrlUjN1WAIwDwBMl3bmIAdVJPGHWCC+swHvdq/i5oKLC+O
I0ITWA++HMqQrY66MnVUAz29I0oj4yfY5Gg220X+oI6j8kML6j7+7Q+keEAyw9pqvC1/FWCfXQp+
FZttXziBB9TLugY7Jm6ttgPCS2H6TNH01VzypqBsKZjS5Xo8XbFAB7ujtVrlRSznIYzaZJPaU3xs
08o+81WvNsevoVC4J3aRn/7KKJ9/VekkxtgMlae0DQwMNAEaxaqv398bS9h6sTcYhLWi4AeHAq2b
kyJwnOtQkOKyBLDopKu6HZOd3o79dVY79WXaSet3AxwcDZ0YQCKBAZ40T6JARIinyTfiW2wPN7qI
LmYjRrWZ/lyGUTs4vnL1/ge+MYv0lhmSoE0aL5Yd+3wWI32YczCLVPbNAFXm2Hdz1LV+f60YBdYz
dPPF2/NkGi3ECDMTgK6nocJDxb5rNhqSCf+bUZhAXpuU6uTpjrCiljpdapT42VT+ZoqHb6NmnTO7
fPVSQdOZ+xSVGOh55Nj2yRL5yFlW7Eq+xRAzSIqBlpU2AzWftceMlucFMIVkV+kziqhpFwGagktS
gMI+E0veWjlrKWosGwXq7fLfn62cjh2r1H1WDthUuW5SR2xRbfXPbMhXQtbL56JKw4lWoahyOb0c
BmaEaTcan4tWEW+KFqxBHPYbPRvupqy/D6sSqLUQKwGXPIiqvV9qX0fAJ3CZMSosNFjkDhCl39+1
FsGM+UcIAqmplz/KwFXMh2JdepPo7hVfV7ZGNZ1LNt6aYFtf3NfZtWQeS2x4NsFC0slVawYBIpB7
irLgsw00897/lDci5lLQs3lz0rhjNV+O0jR2UtAALz2/ztVdl5TRPeiP6jA2Vrx7fyieLafBjOjM
2wX0pr4w7F4ONbEYfVd3pdcXGDwBbc02tipztwQJjc5qgstjhv9grU7lmY98fWig9GsS4RbElRae
/fLTns2lbwY+RmdF6ZkAyL/EncwPORgSr+yakkZoJI+dNRQ/gbrJS0SQ00NqYF9k+jI6s3OWRXsR
0KnWCwsNBFUiJYNszcsfolDuL9oCSJUeVH+oKtqz5dSnG7/1xSqBMnrmkL668JlldC/oEdBRYrST
KW98O2gytCu92MjiBKe0KgBFwPa9wlVw2CVZATEjo/P18P5Sv9q7jEvdl2sL83OO7kmNr5XmUMdD
R+bEb7rECxWzLCeQZ27HN0ZBzkB16E9g1SyckxOiOE066ECgvHCa4EiqJIBV3H95/1NekdRVHhaI
JtB+oXq7PL1fLtmgK3hkJGPu1X76HZHN69GELRdFESVLrY/cpM9vQqHATp83NBPlavBNL0RKWhdJ
DuwC0CVWpUC+nHOX56uzu/wy6KIU19E+EksL6PmulhVeUx0yS16GzCNgOzkgfARPKYu6YvP+LLw6
uydDnUxC50c9fChs2CFMdftZq2uECYSz0vVYW/dawF7SOU9IF9hntvCbi7zIpeMNpFHrWybh2dEN
+lkf1A6Os4028QbXt5B2aShX73/fm6OgiMcTSKUQeKq5kIhSQEBaNmzTaZ5A8cAVs//4+4PQv+YR
RxuN6uXJJKqKrCIV9INXa3blzhACkDEdtDMT9tZS8TilpkrBFP2gkxBjijoAnRmzK7g7AQQbyefQ
H6Q7Ad2/BL9pHoag7eExKqhl/f4HLpVDmpmcS66Tl2uFfEvUpfmYYfZtRI8GGr6uUg9yd2aU01bQ
ciIpVbFMHHpNtU/O/YiSnDV2GNunndI+VLY90blIux1OvcpxKiugCbDt9mEWhl6rWOmVhZvxJsOJ
dg0+B7s4xexSGklyMEs3tmfbxUnOebA643Nm4IeTYFZywcO+90y9IS4nVQVpBurKCA7zIECgYZY5
dq6iyO5WYPyyAQWNznTaq8e8m8MjFoytCy4z2ggccNYhenawVklDEsD6XpaOyVWZzaY7zaQy70/O
GxcMgZBbhloI/brTlsfc+BPsughn+awyjygLDoBvO4wCAxDcdWCET++P98ZuYzdTnlhqiFyvy8F6
djx1hLcr3YwzT+kbxZMCa5q6D4QXF6iwt4ihu3pvccfkU31msy1J1slVapBqE5chy1OVOnk6OKmd
LraNqTdPWe1KJF7XczfXLlCe+M5kx28CK69dQM/VqihL7eL9D38jYrwY/uSYdZywUuma1EOxHR3h
Ao7ZaNbjmczljeVcCr704Fk1xANPMs0E1GaJ4xajOIbcjWSduzgAoqvBfN4Cfm/PbJ/Xk8pNQpcX
bVWxWFWcXNyzMpJRYxTtFQJ5pTwuPtNslF9sOzbXTgccEhdp41oB/od0cm/v35/T1+kKlWsC1+IB
h1DW6TsN6o7aF6ZaenGVXEsDEZ+0BPMJnWw8sr/UKwgjZ6Llr5j0chst1XLcz1FgogGknsSsLija
Bqxi6RVaVgWugWsPFBpd70NshQqE/Qza6xcT9qMTIG4lPUDOh/lTa5XcVyouYrDMsm+8Yx3cEPKi
E3eUO0Tn6aWFfUU4NcoFyEBFv+lQDAH1FzVB9XEKovD+/bl71WJeROlYOjJrByAbicrLk6iJagii
wC88y4JE9ZGa2PDTiOpyOI4omvzkGTc611PTdb6rBx34b9pxAMnhWoMIwpDR+TSms73urJF7wQQF
+6VutN5yqRsqTzjIIuykYVNar9rYruXizIXvsTVP7Uc1USykAaBqYYkQ+CCgR6yVtC2KLc1jLttu
D4q0+NoFFiT20i7LEmJ4Y1/zTnN1BNrsLyKwbayqigGbM+gMP9+fmiVFOF1iXuRIDPFeBadwEiky
OSf5jPuzJx3pHxtSstUYmOJRUNc8s53e2MGYG9L4ENSh0O87GQpnVIHEHDKfClUaPxgvtMGxV77I
722aaytArc6ZMPi6ckuTe3lXMR6WinRPXq57pUZNaCNK4IGd6KA1D/5hUmmvc9CDg6OjeO0nA3Sy
rESdoa71+LqxkON4f4pff/fyI5ZaPuU3VCpP4lQ2NkWiNz4AVmd5YqQQQw9dNdt7bQwwdMqsQDui
2z7/eH/Ytz6eNAdxmAXCSXv55ONN0w8DGDGZ10ZWgqxDoUIwsBX0k+rYHYe2Bdof21+RlGoAUuO6
Elfx7L3/I17HTDy2eFhSVyLfIvV5uQCOEtbY189cgbko71NhocUete3GwmwEd4cQKQjK9vExDtth
aySJdWZ849X2fjn+SQTz20mFXy/g+EXdEyJr9kdpzM2Ze/7tmX72lSfJa9GQFFc+TMIOccDbqp3j
2xEaySbqB8WNpSyPqExYW0ApKfSGYjFp0c0ze/2tL6VHQXucEiXx/+R0tQ11+l5Xl10mwpsGR96V
hq/j7v31fHsUeuC/VpR0/eV6hkEydCV4G8/yDdVttUy/gSprnzkxrytbaHzCAZOoUy7Zmlyi1rPM
SfR4Dxp2RbIc41+YGUN4h7Nc66KrgFGNjPJ11Y39DcRoeZljgkkCPyY/bSNFvmXEsQPNgGSH222y
kNHj385uXv64kxS7MwGfO1rDnrKL2dPTfLpVYE2478/068DMKL8gB9KiOHOKugjDQVQdzstebpTp
gxBVfjFXkKhiIzxTKnidRzES/EHAJ9qCSTtZU7+ssU9Hl9Cb5gj79zqH5mo54aaM6q+tlZ976Z0b
7iQcKjpXW1QXDKem/hpFx4VfGfh7HvHx3kF35sxEvjkeNdgFhEc74rSH1LRQdSJoDp6KEO9DBo3Z
U5rQdMPKaimtF/5vp6VMJ/B08m+uEetUTHLwMxOPbcYDnA0Dd0DIOkF8aO3YzeTp/nDOz/CN7xNU
1BmM9JBCwEmIzTG7DoeJHlkY5TOWzl24sWXxBE8KH9Q5K7bv78s3kkId2C1gPUS7gW2fisErQaEn
fqEkHuWCfhEI+aMteTzCiCuC/FpRI4Dj4Pa0KLmIleoAM8+1ssKtMb5ViuCioInqJl28jczcTYty
K1KEv2vfDVP1XMax7NyXyc2iW7/Al3gJv+6gaHAs4JeJxEswfdyNmdmvfV9uw+HrHBjNyp5aBz62
bZ0JxW8OSwuRy5dsk8rYy+iFpJ2G3AaehkKtB08gz8+jO0qwOY4v0S00D4E1q1TJzHOCxW9EZxqY
tBJBuwBXck5uuz4o8DsrxsSbhk66SonPTFPgK/b+DvjF+jiZVpBYYKeXE4VW8ekJxuBqKPww8doE
XYOU/tzWykNErnCq2g31HB1gkc1PaRsJ19E6Fc7j6OxlWicuJEYYhSnk3fd/0xvRkvcJEewXpBaB
wZdTjsgJ8hFznHiLlMde5PhEIGSg4bpq/3bLFqTHEk7Ae/DmpAHxcqgq7W3K1Hx90hqRl6sxz/ig
zfYoFH16/6PeWE6CFs1hMliqfKdXeqZXqgHgO0bC0M9A31U1qi12/PtTR9pH7KckxiE5FRFs1MmY
shI+FQSpxLN7zbmzhR09QPM79w57Y5VQKKAExirhyniKEcHkuMddQsSeEyBwRBdnxEKqng52l/8J
f/tby4o3h6JBRPMGDgDQgZer1ClFNkZ6G3th1mO4VaDIOE9C35tdbJy5P39F9JPz4FgaOh88y2kp
nDK70GMquq53MDU1tOEe71Nj7aBw6cmyr906yZpdrdYqilxTiIIzOteQffK9oAt6FHbo34aRYYDU
sKsfwgpktVJG+bOe4MnlI/RZOMEJ/gA0QQRe3EczgRo+5X5/nSDejVcQnKwGbPIZwMkbe4/eIig6
3mqwv05BQ52Kv1cz800jHRvX7EvckWSXnLkrl6T05cwJimMaQudASbg0T5JWLfObKO0RhyowX9sW
sjQ3vbQ7D5HOwjNxVN5WvCnO3GCvtwaXArczFUDy5FecIzGFLSjrMPIoGyXbCNwr9DbKFJbV379/
gN94GCxVZp0u0wJSQMz25S4clRjVfQvCHF5xijd0trHVRKsfuqISiN1gdlUVVXstB2qiA5pGaxOn
Kvf9H/F6JYENg/0iFREAzk5z6Z6nHUBTvMprKi042KU4Io6yOLOSr6iCXLAQDyjhgxIG8naahnQd
uoV4p4QeylEaKQA88U0dq76rzP5Ix9lH3mFq2gvY8Pk+9OsAB7D8a+CX8mIeeoGh/VQfxTRX3vuf
/xo5xQ9jmSk9EHI4oSeXokY1GaS9vqyB4u9RtBrRCQianYRtt5ryfLzKdVwis7hHNFafrd1cIpM9
19G88RucEt7/OW9tPkrBNvcmYR0y4csdIc1xMKrCDL2gMeUXOPPqFmEO3Q1HiPPvD/U6DVnYpqBH
qEBTfjiVapboZJiilYmnsr0p/TZIlXTU4ifU7ldmbuCCHKBkRAHkXOHwrX3P2wVaHzhX8D+njSm9
QxJnElXi6bGjbMYRpobJKlF36YddO5cXxqRcohWaraZy0j07FPXd+x//xjzzprExDeYCJYKd5mDD
/5B2Hk1yYmsa/kNDBN5sgSSzjEqqkm1tCLW6hTl4D79+HiruopPiJqOejVaSTnLsZ17To3kBBZ0o
HHahRtcBAaMZuVdih4MDtnOJqTw0oBAB5DPXmw2mJWlszq+vmqq291Js2vdA5iE42zaCT8ZQQ4nG
VOH29+2cakTJAYzRxJZlKpvX+8gyC5QdBE/pDO8dgRel8Wm7/ItQDyMPYkmG4IA7WwySVkBcXWo9
PRMTPS1TijZtl0qzn1bd6MMGJ3yX8dczW3SL+oSYugijmr/Ic2vnRn4HN7X6cvvL91bWwmZm5Qyt
UNPNmxFrUWba05Kel2x+ErZeP+LGWsETKvUDCf29OeaJWL3SiEpIHa/nWBdKV5lZDtO8NtPFNXOk
+y29x4Tv9hetEePmFYQnRodo5cJiQ7H5IsIvCQlArKVtTGTxcUStSU/av1NVfs91deR4tLdd6Q+C
kQLRqnILXX8VcppybICDOpM4hgGyDkTJSY05kJ7XmBdGmY+il36wXfcW7dWMAMwDH7hlT6SZ49Tj
5BBkFmWCsIcZBaZDPKsN2lE7/hWwsp1OABaIAwAiAT23eXRlJ1HiUQ7ZIJLyMUbHIWm6J+LOx9BQ
T/DdLqlR3yFYHWD7gAKi9SLXtTuV7ZOdtH4RUXEfmyc9nD5b1X+84f9rVLr3GCFURk2LFwcntW2G
ZqGjOBPjpeeMiqcnAH165lQhAKIko2/mwgjGtKmeFkMt7/jE6NSHy3C2UL0DChQdlQ7+y895RWrh
qAMz9nov1C2hkGg4S+kwV6cE6svDlDc/sr4SH8bCii4cQASjgNx6wuwm9HatIoiKvjnHGNce7JG3
tWJSSUNeobCA5mizXf8YPAMnWR25a1DihNSXS44LK61G2ldWcazVgAXEjvm1VOPhMi/Vv4iTGJ5a
ARwSHVTZJq8bINcjn8rSOCPW6JpS615JXHy+fdZ3P5JkwYTthXXjdnOGZUHAK82MQqcEdoddf5Ht
WfGpDRtuxpH3UBuV3XTU86cWPcuDOd670kjbV7gsMhTYj13PMQBWNR/6MT3bEV5RbdG23phF+UHk
sXvaLRreaw0MEOT6K/5RvrW0PqrHkW2Fpw5yYdqE73QXJ37fOc6n2/O5+0Gr6whzucKoNzt4Spyl
d8T6GkiKjSg/hrdRn/022v21LqozDtAK8NObK6UWTgoeTEYhJHLq+9FE5cmU1PJfvDermSe9ZQrZ
IGWvp62etEzNTBZH75FliEI59aV8+m0cOG8ZbALuRzJjWOubV62acGkuaEeeKVzpIJUQK7MFVtei
Ouot7rxrjMR30JfA7257ooyh0eNUZ6/Ppr08Imaoe8jb2XdaKdBkEVV5sO129gKkGY18a4W8oeNw
PX/5KqSJGXp6nmDq+HAHUP5c9dN+e8cxCiefkivZxJaISCbc5zKh0Dnvm9xFW9NEc48X5F+MguEm
3HIW6U2UYxFqjdk6d4U51w9m4gw+SUt+ULrYOaig5EAoEwi8wpKuZ4z3Z1G1uE/PfapEgd7laHBE
xWpnUkWn2x+0E3asJfFX6AKjWevi/eNOkBolrEvZQKfUoNZUOfbfPaKYLkIpH+Sm6u/L1tYP7tq9
/cC7DhJqRcex4a+HbGJkfHKbIp3V5ZI/tdJyipGgO6iUvPZHNvEGOE5ybIJxKiXbJH/A5nWU8GQ9
pzP3HlLPKOd6tpW04wUZxvg9wo7lckpUSzSITMWd4S1E3ON9o+d26jZxuDxYkqwjOjdpJUZnsiq+
Nsj2fhKL85cRLstJmjrji0KjTXZlq0t0F5lqdMGVGRCCW6N2rN/3RqViSGfW3cdIHnv8wZRxGM/T
bKYE5ZYyo+xK4vXTAvEaiMSBBCZHulPcc5fVynOoNg5aekM+fDObJIVW1OSoMtbG0Fsunkv16BXK
YKLJAggUcZpS/UMmrUY9u9RzhC5gwq9s858AX4zJ1XIK/oVV5u+beg7UAuYlxiw98l8lpkcfRhvI
BOhPNftedUj78fvm6WJGCz+1cxAq8Fo7N79llSy/dCZ+uq6N+8BXzFbaP1HX6AovzMF3eXZctT9M
MZ35lwUKB5jcn6AoG73rVEbaeY46mH9oItVWH5rOAG01CoGYqDnGbi0sMbmzZZbPDXCzS58rVeq3
S688Mmf9ct9UafS5Fmh2oThQf8ix4Tv1M1o4aCqo7+pR6QPZmPOLk1iJjOWPOjkuFGGKjZZZL1+R
e7cp+4dS/LuOVGsng7ocOAL+wDJuk9nK8iiPrcGurupiRuUPfHQg1lYMEqBLoIXN4CLJKM5jbn/+
/SMMbwgS9OqJRe35+jwVQ75QEZmSM7rzXSBFmv2CnwA13HweEdFV5T8xJgoP7o29RwTaCMRrCo3r
K389aNareEcg1H4uRtSumeXhTsun8owk4E/6N/LBnbFzI1KJNABO8IasjODr4Zqwt5TCbMn5UJn2
HGGUflUlfy0QdQ4+bC/4ZiiaCJQ/6ahve+m2ujStKEkvTbvJP4V4MJ5lu1H8GryGl+i15Sr0mk9a
C1d8DCPzoVGr9hQtgCijQT7ibezcz1e/ZnNZysgLSiH63WeWkAJZnHrDjCcIKrcOh0XK77JU/nV7
P+3OtQY+ZG0krrSg67nuOg671fAatH3mnHQjrvy+mo1gsbApuT3UXnlytUiCPAlZBsDgJrof7bSf
VKC/Z2sBoBWlE3CTSC9PSdLEnomE4KnOAbRZFOe8atIwvSxD6a5MiyJQq1HzusxyEBSeDkKWnd19
9bPWVfnHq8idGtm8HUTKi8guAO3lIErT1TYBy0e5pT59ex520g9qtASAUNAtEpDtNKCXYmLAw06D
FOHje1xRBy2+owkpn1IMxU5dq9dnuRHSRa36o8P1hgPP3QUsmZ7oSkKkjbypWgGCwWfBwrOF4EzQ
5yhPpWN7eAc/dmb/92KZJ31OAlM0X8IxvQMC8Ui45bE7sALBCUcpv1lqeJeZ+XtLHrwp6z+pvTMf
XAE7YQMdKvrpYEvhamzDyAFKUVSvTYnRbLGdSwtcfvpy/P0AD0EN5gGuFFg4bZNSCLD0ciFFlOVn
e3T7XsXv0xbKwbfssHtWji4wZJuMU6YYer3B5Ay17ypRwqCRgB+PtZOfTNEJLMKm8G7FAz46UorA
apGF6CnH6LqbjXzO2+TX7Y33dqNTRwNJypZbyeHbWEzuVUSuaPMH1pwicZ4C5pkWEZ3qeDa8Sm3q
d/+v8bZ59hj27WyFNQWuWC0fhdGWl1rS1DMJY/mjrpEIvz3eDmSJ8u8KdTNXCA2b+3qiVSlLgQNZ
TpA26p3Qek1CpLlxUhfPpdTTZ0R2RDnPeBHooau0wnJjXa1Y+CR5b9e4niSOtMoPoTHiYyF1dP+9
vd7pgVCjVi1kKNAhWDf9Py6adGrQW0fSKWitFuetSPYAVaE8WRiIkFqKR6D8Qqtfp04/SoCAhGtU
+CbpOm3TF3MGKBm2D5VVfJyxm7s9dTtbg2quTt8IGAv1wc2dZFX1rITcR4HVxY/joiF52Ujyswid
6TNSVNnBSr25AoleKEsoSGxQgSOfv56JqKvTOK4XxOdRNcfnSra9JU6Hd7aOT+CUogDehHgoCOWP
qVq6g3V4swzr4JBAqPPSLoPNfz34MuVaP8RtcoYPHbu5Fn0wx+KLIjCRrfrql6EPH25P7u6ArxXX
VUaIB/B6wERa7HqsMKYahyo8Z6LoPpoz0H9nlu2TXhvo2trdERH3zQ0KoBjwCzc9k7weietBcRRa
injgK+Xe5NUcMyT80do/mMs3+2YdhXeM+wQt0DdADEdMliNFfFodKdVdZMjCW6QsPsXt3J8w6fxd
iUhMk0nHQUrTd+Hq3vrl1YjDI/ZOJJpiQevmSzQE4dAe4f7WBbnKJjejbO6RYsJYPYvx8xgNC89J
eJkUG2wMtYrZtcbe8ga1Mj5E7XhUm96ZTm7nlTSEvSu0182DNJl6O6jJTJ8Uy50zAoVW0GGuezJx
RXwnjENa2duniYhvJSlxGNd26PYsSFEkqWlYx+ewUtULtCPtpYom7b6K2KmtnWB9MffZGZXh8EHB
wdEPE9zrUyeVPt0+I2/8n1lZ4O2rhB5IcRRMNjkGLohGI9kwokLM6FwgMqmnSu3fJIaA9rnZXcq0
d049BWmkeTP1En8u59RDrEdznTD1CJIxbKdB6I9CxhBrZYfM8WlO7DuRlJ07yfLz2KYfutx5r4F+
cpPaalzqCQ8URMxT23Xt70YXmy/aJInVlNZSXODoI8vzz8LQoqcEANDd7Xnb2zF0PNdeBg1mLrTr
Y1731RBaqojPSBXp7mgU7UmY8mfQMIOPmskRqeltwrR+FCrVsH5IgImcrsebrFxKl86KzvFQ/2Ul
meqns659ENB1/Tw0XgxtFiegKvEjF3BHaSnMArS4pIdh9Uq//e079yrvKKgpGrBccdvTUmh2V8KS
js5OhdOgpI0Rsi/t4oXqSEKcmXpgZ8tRyrhzN6w1W/jaK2YGYMr1BJC0RLnSsapJ2z0XWBR8cqI+
/6jQo/ykxHrtFT3lPDerrPBgqV/hxptriaFJwgngqOnrmw3FdbEoc5Ig/WyVD5GyxK5AYh7wQEYf
zaI00okElt/0bbLwQsjD58yy7jSz/kmG+1eNmKEYMc/M8uGXGQtaShnsbmn4QZ36EkG18tumfwdy
O0Wrpv5hGWV76vOiO0U4I95euHWTvPkQQmKYwfRf3qjZ9X2JtqTDHE4F5mWO1VkBwvTGQVFwdxQS
CNaJpi4MwOuVogpKYhmFEfI49eCzo1VPGmb74JTvbEKA+Biuw3AmyN8Gub0Q2LKNqMfQjV88OJ1Y
xIhMuUMuDNeqpcDtgprKwVbY/TTg4ohWAdHXtkpEAsVaZ7C06Nzqzs+6U5STESX5QUz4WsV6s0wW
DxH17zVP3Uxg2YR6atPyhCWfVu/12lTQIiVo5hU27otIy3wSenECdSR9lqq68+omk09AxpKPYGJG
bxwmnUqebrwflk73OwPVeC5tK8hMYd9jELvgUFtk7iR6/pTwYAn+xT6ziRIoPcP23YaZaZokYSfJ
rA2Gya6pohODIP+vfzMI3Qwic67gbS2wEmXY2DWDyGbbnbUUlzSzKaqDu25vxQmXQXyvGBCW/Xoz
a3hejrQjWPEFym8xW43Xr+HB7W95W6IhUFx79jR/V9HLbaia98LRQ6vjSo3k9IvTxtk9qJvpCVMo
dExI2H3FwljQtsboFFZT5w1UdFwBAPcyTvg1lQL9KVEU9UHCsBeoAGKSGWHF9RMdXX+/GlVmHkHh
DXhQ+h9AWnC+gHTiyflS38tGm+K8yQMDtllH+zGD5oRJXZpW7dEMrQNtDgX0e8B1q4cAUKP1PvhH
ErcsJZavopOCGbW193g/PdaRZF8WOdcDI9Xy90U1rnYO4S8qm/mvUI8INZZheq6MUnm+vVw7m8Lm
/jTI51/zyU2cGjnt2CBGLQVVNtc+CkWKG4fA+n93lLX7RcgNbASO77Yc25YKwO4F6RwzUycXj7nm
LsbJ9WCDv71HGcWE/MI1ylnaVmJ1eTZFoSxhQJ6q+k01z5ckHAZMcpPpoiLj7cmFOh0Myj3wZjkZ
lheIh5VyMx356+Vsk1lrjInyfdajxpMojxUOJz+XkWrxCYuS8VyBiXTcyikbzevzNnsxQguTrYZO
p+KO8sJLXFnyC2if+RmwisRLLL83U8f5GA26+D6VICJPDgC/5KxhdPcpjjX1p03zQMEaNSl1T520
+XufKfnk17o9Sy72Irl+NzUTAq4O7SjsAEKh9n6mLeknFKYxutfpHs1uksdh5FoawCW/VVJn8hOj
jEIfNTp8V2xJbdJLambRu2Hukscm78M/plFC9HRyqh9J1M+ZK1JIVK4KTu956Cv9s4I136+iU4s/
0yrCDmWJZGOk52IMbGcnITmQkj+F3jlPCQoxpt8WOG0Dl1KtiV1uToRh1liBNDBh3C6DiH+mds0J
KEWb/JBGR8E5WppQr1XL/ou5zFBvAZ5/UcqlWtwGqzFxTmO1wC+w6+Higqn7OelK/95MCgf0l2E2
lxkK7XMOFNxwc0WVHpVGT8KTFo/6Je41GnCqJGffY8kevxaV3j5nurJgMye3zzZNBTxW8kfR57jj
NXYvFwhRV1RdijFcrSKNB24X61NG0eq5TtMQYzuokX5TOPNDSU/PueAaSu9PoCcl+Y3dVjJGpwIX
Z310koQKjjMZGJWFzhjAK42+K8Uy1H6vKP1TOsRiPjdGJene/2RdimRLrdI2SqwY7melO8+SMAss
jwrjM1J+Re6iGBhixe50LxEcMFyEbQFaU8klm8oQznaf7cyUntG2z7/cPvFrDHt9xwHmgChLZ4Ri
0Bu4ctQ41hSKNAyitiq9MC5yry8V9Wy15uffHwnlHyIn2q0UETbRNCFFrTZRTmkUlYaHqo1/dVC/
n2SnTQ5izr1vQghPlQ2id1pL22AmjaJ4mGJGIicI6ihvHpYqNLy2l77d/qbXkG8zfcDLgDFR7Xul
u1/fKcKubFtiUwZV1CL+o+EEKVm0LrkPtAuPx+zHekvrEmSjH0cDvCyRH12nr/4rb38EPwBeCcmh
urnYxkrDlGoMnSCPzCXIJhPP6QnLzVIvPqtz/wAxE0fD0B49I2zx7LEpp/RO+dBI3d+R8z2Vxoeu
C/9IbPPBjDXzV1/hqdCmWnXwsu+sCxUk8FCksNSRnM26TLW16DKuWEEnrc65sf1X1ub9CUDsf/wV
/ivwb+eF0WGDgagBiU48u0mV7SgEY6NhmI7nZukPuUFvqbewTS8mGeZ5pk2uTmv79/cdlfZVA2lV
aSJ1vt4MUYilN8NQk7Yi+dvQKbMbqel44e+a/2IqYVVQOOLgUrnYHCZL6XQnLhjKweTI7RMMtoBA
1IjwdcvBV+3ucYUDy/4G0w899vqzHEP0I9oBTjA0I33/EjTACT3S9tQuqnPKVGO4G3lwT5KhDH5t
V8VdTfRw8Hyvc7fd42iPkNwhGsrJ3sytiZ7ErFi6EyypkuE/quY4UE52kCw0LxETbT7VE2lJZhRH
q7o78gr6XjO/Vfr2+vMNOY9TKaNejvnrcMKAvHbxALfvpQE9SuzMos9zmeLOLgz1YJHfxnxgnrCg
Rv2SYjKFn+uR7Qj5hiaC7tcDr0UAviKOwGvxYJS9U6msrAHcCdhNW5elsRa9nBQYqmPUl/htaoY/
YJc8AoSyDrqvu99D1gGYAqoAh+T6e3QCnxp/JCfQAc480aIq2bnJEQxpnZU3O4UKESgu4hSwv9ej
GDTPHYIMRinQwBkarQ00ZcreyVh2vCsouR5UBXbCSipk7AtAGhQFtM1RHFA4mSru20Aq4vq9MyOy
EVVddSpL3CX1ZcAqtdPQqm+1+H3RjEdN3r3tyW1KbsBeocWxuVTHSglB0TB8O2Xyz9YM0wfNypMA
Ck7+PDt6A5Ox0X3JMj/dfvsOBt5eC8joElPVDIxGlhyoepR9VVMLQzoV/Yk4LWO/1uLsT5GHB7jN
vcsdJgbaiUA5SMI3aVlnTlglqgMLTPMMoYKm9G0tyy5yVzfe3MXlR/SLft7+2Nc3dLur6E1TQef6
Mem2XO+qHtPMEA0ZJ5iM7M/ZNPPTZPFD3DzTwt4bCl0NrDQq7hs0Tt1Iwk087Ayu5xn3WnRYZhom
1ldDauoPrdGZT+qCdWDO7ghUnpNLrTujNwx1HtBGVe8yCmpAzNCiBINW8E9XF8Mij15uf9Tuzl0Z
zGDFqGZtFZbaTi/npmMiaeakhZsj53SnSbO462Vj8Jdwbjy1D8UDNsCZl5PW3N0e/7WSsZlUKrqs
Bn1SenRblEjcLBbJFS9LVzbdOxkr9HfJZPfvGkvPvUUrynf8kBx/ZexV287BZS6uxw8SaZtfKEL2
TWFld3k/2RfCSazRMVnzusUeH1r0qHDRHmHNRzqAW0SKXbal+S7BvfUEeV7+bNjD5LZVa/kOOnEn
OWrxkVbBHUyM7pkLpqOo1KEtpWg0kHGv8UR/6jVaJToaQnTW9birz3a+FO/0Ppm/KUokjubn7U2G
eN4qBbW2wCByXO85uc9qSW7YRUa3WkLa+HfKSawd3F8753hFctOHQhN45U5ejxLnRhKqdk30iMT4
KcontOEqJcUlq6UONIvMV/MuD0qKNcHt9X+FdmzXn+wD6Uiu6jUvvx66TJRhHLAoIoFK8zvcdevh
ARas2nu2OckhEpLV/H1SO8239WayvMUQ4kuGHSh8k2nGf7nX/8CTtf/YVci0YyItyY82/p7Fq8v9
F8QglBcJD6aPyJuOH2IcTn+bRLHC4OlHIGHO9oXxef0FYhY2Yuzr5BWKdpGirPMsFWvjJq5LH6Ph
3seUGNA/Zb5AcvojFNnO203uARACCsVay9tchZGS6dPclIRmOZDbWQ11t6va7GIo4cFt/wqoeLNW
sESI3hUkxrcXYDbLol8WE1Naq28/aX05PNTY/34BkSgwiak7xy3p5v8Jx1H9BvFjbNy2d35IDRUE
ysjJ/H6Gl/gzBJPU+Po0vUsppOZubCTpH6qkIOo2ow74NRNGF7tNiW6gN4eh+k2EqXLEANsJRCi6
MHGsGJoCuna9aklrW8iHsWpKMkRBYhutF8mRfHCwdiqsvBd4ZrK1UYsmjbkeZkryJG+XhiC1GUdM
Q9rEblzQpBMSrESbmVfFSXJRxyL8XuQi+tji8X4/hlmSXRIpS+jfAFcklyvnDk/LyUk+Hpy/nZd0
LfZBjIIwDQJts31Kx5LS0MqcYOxMv5ac71ParHJq+amIjEtVioehzJ6ckPpOpL/ko/ynGJZ31Zzf
R02FC9F4GqvEM2Sc8ijoV53mCWu6SEp5Uo3KkxzoyBFHoNd4TXrszVTUOA4mee8TVpskri4qo9QT
r+c4ycxegKq3AxI9wJs9AJu86nWv1Y1Hxek631rBjrfnbefdpEhKtwQRN3zothnB1CP5HRezHXTO
jyzLlwekVPO7ogIKbA8o/zYyvoRx3QispAFx3x58py2LsNdKEaU9wJ27hQVnoRJaFcieIKUF7Fpp
/aCELYaizSc5smmpK0Ug9dnHwlFeYlP6pcNnUJP2SNp1d94tukVkRiCxtt0DBWHfSNSdHSyR84Rn
6lqtX3g8iyQ6OSFmu1b49+0P3zu0QLBJhF5jv+1mXY3PYdax0pUyInSS25ZXxpzc26PsFVMISGiz
07KkCr6lbJWJjGZEz1vXRfN3eILr6UVJqKJXcjeJorlMGV0ZOW/NT3Y4QZJLLP1sKlF9Xpa1OZsU
44V2dfw4Iwb3gASZFmQV1dnJjLMnVK9/vymJtgcAmRX3Y6/1jusD0GKuV7SVZgf1oIoH2nhqAK2v
deNIbc7OkkrvIkmaDk7d7loQCsOqRJmG4OR6UMrdC0TQxQ4owqQUK2vT1craOIgP9s4ZNUlMaynh
UDnaPK7m0lSNFo52kCnYcMK4MKmAjk5QL2X62TCS9jFZEuchLwb7Y5PV2cHw6/W8ffGA3wOYgfy8
2sFcfyTI/trJJIZvxNpDz0yEFQZcX+gNOPE9nIlft7fe7qSuKC6b5BjPmc2kSlUCkmqgpmHHuuLO
oaVfOoj7/v9rlG3QbwA/nKiB24GkNe1j3xYQkB2pO5i73W9BB0Ghzgfieks/ohYzUzZp2ZVKj+p6
r1h+ZCMF8S++BWgKqinEroCprlcoM4SW6/3ANkziiMvW/FigqXZw4e7tQrJMCFvwmmjIbgZR7aJD
fZSbbooL9X1mL8nT4hBoSbOdXrTMQnlgauGR16V6cuiXH3zjXnhOaElDlK4VHdfN+QZzEFdDnTGT
uVpcjLRXiLO4AKGMjZeU7PHUab3hTbI1H4QHe1f8SlpE0ofTR4/genaFqtYmXWIu3CWKPzSoRvu1
Kb4pTfPR7u2X2MJ77/Z67p24f464OfB6ZgPfkLlyESj16RX8zCx1ucB08ZZxkQ626FtdrZW1viKc
0Mo0QPlsFrZu+qQXPQ9KNuJFmjflVLsVqr+nuoUJHvPIPi4tko7FLH2Jzc65H5F88yfNFl5v93/V
ihUfrPXOqQEQx53D4V/NKTZr3TiS3ZOv2EGElNKlKPTh/v8Ql+6s69Uom+9ehriJovWemScUqNDp
1QNUtkzaZW37QURzgqrcUfqw+2VcbMpatTHoAV3vJaOURslZbx2tXEaixGX2zDWNv71/9lq8QGVo
LFMVpyu45RKEliZKXe+BnSixhbJTPep3kkynFKCAebY7vqsznfSbrompdPFjkhc3kQ1JeKQhk3Fv
pMNiu7j+VBEGPUX4qx+oPLuOVA62D87Oat28MND7VGbOfVSXSuVqjQM1uV/mmsIPZfnVqMzJI0/r
+dOVRL02ES0nfyGWiF40J2u/3/7qvTyD/BOSLOhqmNlbWwgTZWelBONI8Ugdno3eiT26r7U/xUp8
aiPF/tJgnB3Mbdj4rT5r96VW6D9oLQ7v8b3N7mMhSd7Sg6K4/cN2bk5wpivQk18FKGtzgSA8qeO2
hepFvJiNy03ZekMXkjxQX/JykdMXw8EzGAztqy03w+fbo78VpkALHvgIUh9ASA0Eqa/3XE6eutCn
CAOyqKHxnDQa38WhMVRe4sAzKyZFcXxht9GLUq96DGLpxsRVwuyDSj0hdpOhpVNtFySwvkQT+JTW
UxYHaZlk6w3AneIKO9MPfvbOfQ+Dlpxxpf4hNLOepH+ATqxJNaR0XOtLjjq+o134UxrN7uxkMaoF
AzIMFmWuQG5D84DCsXNEX/GGr8U42rSba8FJs3QwF9sKlBkVL9exK611Db3KDy75t9cPLVlQjSsx
CneELYhKzqxGK9vBCsLWyXxZEvFLnDapZ+iTdZ5IONzcCcXL7c2wM+ja4ADFQ4pItLx5WdgnVSUU
TCj0UG1rd7Gd+UPpKF9DU20ey2opfjbWdOj5bLBW1xEkHQhAiVBxIH0DrLtey6LQpgrIBuDUnljJ
D2WBwV1od5rlLgiQ909tNVSf5GZMIq9qjfJTErZaRygd9hqRk7UiCnHCHSDBFtpDF7f2TFk2jlq/
iszRPs3UwVqvjwFyeq1m5DKAklB5CSvoXG7WJlPqOVmZqo92M9c14jN9Grlx38it3/aT9qPnHHSg
qV79t5uw/MspxPjDog79LbHKDpIx6pKl2+hpM/jd0i53DSyaOkhbjgrW3aOdebpARMFVJGnhPcnk
F6oMMl7iGbkhlsGhyC+hUdaOl1BTehySLuv9yJRyOO+SsbgUsIxqRaksg2fUUZn5IBQrwKr5ZAqf
bDJ7noTVJ6d5Tr4KQ2qrkxyGU+ZZMEm+zeGgP092Ulcund0pe0BFbLJ91A1Ha2iVICN7z33TWUwE
Uod8esevTx+HJm90T8yFACbbyxpIwT4tDjbcTnRB5Rb+I4ETjlmAUa7XHheOhMpfbAWII0f3VLnb
l9mgBmJHioZsJqqCtVKFT40DrmeaTOcJZY0qKE2axq0NWkC3qt/P2lRUB6hcEI9TQ9hmbXFvh5Hd
amaQOWF20UTdnzErrU+3j9rbII5R4JiitwZ2jhT6+sOrTI8TDLbMAFu27NIQ2vqIbPg4hUxkiuWR
PujRcJtrq9WctuNGMQPoVqbXylVzcgag0rK1ugskw+/nT9TIybjpYGJtQD/8+vOSTGqkRZrNYNKq
5jx19LyzShoPIsG3rwCjrKkTaT2aSlviaNOaGpL9rRmYoSp8LWyn50GLNGCOEuPhbvtogfDwlmQ6
Ytbt3FlIeVD84JZGTmQLnciiysmzuTJx0RaSN2ctcmd6Vt8lwhp+V9mbYo5DUgOsn74lENTNVKbG
YhliNAJjcZo7rpfwbrBU+cjLfOeLVm0cbBBAS6w8/uthKNzkUZGURpDFUvQgklS9DMC2grK2yoM3
dGcoKKy4E5MprirImwtf72PUCooYTnUilWikLbWHvYTjV+VyVIDbHWpVMHutyNMAuP6quI2Tthkd
PSiMpAyIEegTjup4VrgUDzbjzuOJsxdNT95PKo9brUm6l00XL7oeYGgMqVWEiPvFkfEkL4n4qjSK
fKZQuhyECTuFOKaRU6BDX169MjdoAVkhPMdoWEOnlPJEPaJhNlU8opml3w+ZaNA5HPSXMVJ/po6W
fBQaUE0MP5JgWhwHwSxDuV8Qo/DNTO+CyBZZsKD1QWdGREhghp9v33o7c/RamiR1AyhMBed6OUiO
Q1KOhS4PhvVcdtwNgaeD/Ls0eRhfbg+2c+c5aPqi+MhiAFFef8w/YkQao46NMpIeYHCtPRAQGmdp
lgYE7TC4mKV8/G16BbJCwKlAzyK9SNx2Pd6YVSNHGNRzuACNbRQovrmdJwdftbOjX1lhROosO/D3
61GsdEjrKksYxZz1F9PJ5lOULR1y7lzntyfwbazLRbCy4mnbIa+xhQLjsZMVWmpRmp0b5X3otBGK
A8lR/vOWf88qrfRTJEQADuD4cv1FdW5NBpKcaoCuonQvOXb40oqooh+IpIhwE10qT3ZdTXfYZE1/
52UzB8WkT3cN2gzvLQitD45JR9pI6nJBtSXLvJogFtuLJHZ7K15ab1Ek84ORxXPwuxNEQYSa8ipj
S0a9zUI6rS47s7JVpE5obWRV+NO2m+jfDEJJH2IXs8O5uZ4epV7yHpFcNcB4egCSWLbfzaguPt3+
lLeHBd01dBDWCJxuyZY2p+eRSGH+U9BflJAqbh97S9eRu4GVQQU4OfLv28k7rwfc5BrSSMSaTqYV
qJXU3c9ZUwZijvO/x1Ik9/FjDKlS6QePtrKFykpPepxMcYCu0PhHjp0Roa3lvKQmkiA28OKAMMC+
tFWu3t2el7fHjZ9J+2+t4a9trM3P1JKlBiRpWfhAidqrewLBapR7FwCGdrDQO5QOxoJBQSkd3gyq
g9crjS+NA2YOj+gkUoQHx6/xlbJUPBrIUxAWFe0K5Jnv5KpsfaR+Zn8QuuSZRV0c3DFvDz4/BN36
tcZOlv1mMzjkzTBqrGDqkTUcQ7TDtdk5qmPuQCYZhu+kJwMhCXjN9fdGxZK1IcABWj8RuQussEsU
xr1b2zWZtVGhvDKro5dhNfVQgTi/GylyH6zv3qcSo1JGhGwLDX49F/94JMo0JuUFdhHEkaXjEhiX
nib3+m/fpAT6JNUrgoTUQt4EV3JlK+Xq+hMk3Wj54TzOlxSf+tPtvbr+L9eJNKPAlka9Z1XX2O4f
uW8mWErqyh20AF3aynRRFuvvMbYohagKjLJR5PcqMcBB6LN3SF5lrFFPIafZVt/RDu3CrNaZxKWy
HrrWCE9tmOFnrRRHQ+3dU0CxCL0pXgKH2uwZNPM1qZpZr7GfCn9IaSsqSpJi/dvxqBv67ycyryka
fToQy0Tfm5VTUDJupWm0AlOdyzu1TzI3G2L7IHTY/Sru99U7ngt4GzoMyowbuDRRVSos26OfVVGC
SYpLko+ftanOPtzeKK/QjTc7Ze2GEoMRPm7TbkGTUA7/l7TzWpIbOdP2rSjmeKGFNxErHaCqgHZs
enLIEwRnhoOET3hz9fugpd2/C1XR2J5fCkWQapIJJNJ85jXCtYO5q0pkvnvv4FjJdBRI+h/i2JB+
C0PmBv1P+2YkPAggn6BLPjbi7ZLnzVFQMfQVCB0kJVh55L05HmYVMsnQFpqPlPfwpsdu5EH0ZLJz
16K5HNnywbWH8dgvK/ZzjOdbh4TmAEhMrXxPq80b2USY8GIsYLTj5NuV6yPB7trVhOtPaoX6bKT3
1YS4wX9IrenipGnQUiwgUkplae+Qgurh0ozu15cn69q3WTn4q989aNxt69ioe0POC5U4pcn1IM+z
KKBkARYG/gb9Y0Pbwf9e28WciKt/JN0sY4tnllotciuhOt96eu03XWF8sTpLe1tHqXGoDd0OETqz
Dh4wrp1tfOUspBmApJlHBghoYnMWTnHlma2TcEoNVv3QT2hKa3nb3rw8n1cOC/B63HAOzUJAjZtw
D5DulNmwqoMh73C5yy15kxjVw2RN7c6uusw2qGI+G2lzdxeFgcRzHrOr4tg6GHo54gAARlxZQAo5
Clanjao0f2USoW4QEq4x21bgXoFO0tVtyiFslVNYelKhm5PuwamfUOCbHcw9suqKIghF1rGJFRKa
SAJENXcnWNBTBcT4EHk9iVs+R4EeG/HtYgzqjUsdGbh/Mt3p4Fahxsn8ppiQTybV646a2pm3amog
sFMM+bFTkj9kN+pvAERokCSs6kbrNHnXZcO3JYeE5mmgoIao6N9OCEY8KF1kHzoN5F6cRiWMqEWE
L6+VSwEjdLkwJ2Ya8ZBbawbn13M3lF7SFYUTGLGY9UAzpCIPsWK4v+WSHqGfVKrtu1C/0LxIxvkt
vgpm40dW3d67oynbY43g/o09VyC20Deqf806ddqr5V1b0bRv6CKvfVJr25AUtYilKSliZk2PTJGq
lIexGvW7TrH2kJRXh+I0WiFVCNS5m+tPKE0SW1ruEAhn9bH29I8wPNObtgLGsjP1106DVSH3f4Za
f/48MiryPnOEbQeKbTlvPEfIoI2q7MGEjxdMXiS/l2QMnxKX8LMvG8ePqcaFS6e9T2NlOXYoKN3m
sD92ArYr6SLk27XXTsCoQcbYPBeVeiZ3YApMYfujJQKJ2eziOd81b3krFGCQqkbyYsIyFOk7o59u
Bl28GVeIeZ8l72ap3Npa+aWyusNsqI+toxzGpdnTBXm6QrcblAAaDjx3Oof5Jk+nzOEsbU6B11WU
iC5qP873nhUPpy7pKMTjmBMUeitvYrwZfLlUEKAEgku6WAZQcWlxmidjPCnInJ+yYk5vlDw3H70+
XR7s0QY3b9LZSO1F+/ofOnIDY0WsFIx6Nt+gMDyeAAuZtOkbd+d0u4KrW6nPRJhrZYX32sRD81LP
sZMx1qrL9vss28pHj2c4pqpZ3tJz6A6KMeihohfLO+GVYBy9hBy+KCwM5wlN/8IipdhG84jrCgeT
zWLAJnSa09SzA7GCZ9qmQI9Ij83QiszCT/MF4VNXSSCgommn5vbPZigHOOp55hOgoqfYqH3QwHjd
mab14158fGoCAOPgu4AXP987ngJsKOeSD1oRPRA6lR/tLK4/dgOirlJVf9qJI28K2MGBsaBq+PKk
XNu4JBt0KNH1QoZjM7g+Dllqp5EdkPHMRy2Bf0Gw5O2kNFfCIur74KnXaUc+bBMs9Fo0ttRw6RVW
OJlaUT8+lHP+2YTjcUo77/VQKVh1aDMC5qQZitbs+YyuNI8+aRw76EXknKLJSI61jqLwy1N3pR/F
MKjYmNTWAPs+Lf9nh17RCkNTRvokZZb1PhpF+YHK8ddFr73jzK+/jzPKHE1j3Rlxhf6u+8ZVrKPo
py8vP8jl7GKttjq60fF0OO02r9vorWbH+agH05x/I+fSD5YCbzrGRB3MW9ntrNfLa4XhQHg/eTVe
KsPU1oBDml3qgbkoSu8D8er9IS/EvW5X5qv7GWdjPVUFnk0xaVTTOkVGPStSp4cyz/6MZLVXVLw6
fxikUPUlzKRJc75c8irKrMYG5TnPUFvd3lNPxiyrk9N0pFbOvJfgX5tAADugS8B7Ak7cBLU4h84r
2lgLJkd2foW+3VvCv/LUWtp0enlpXBsKZBLqnFTpIHquP382f6VaID6BcBbQh1I99QmYG7VzcYhy
omxnqGuzaK+vRe8JhuV2FpGihXeO7j9Zj2m+NSop75qolqcYnOF9JMt6Zxmuq/r82MRlgNwetDic
TrRBz1+N43rORFLxaotKZWukOnVKMKckM+yKU6TWxVGBzHiccm9vB1wemgytU+qGwEu7aIvrAK2e
6G2cawF+3E1Y4UXml9Amdyb0+igcLXAhUevbVi8WPOlrzU00TEc189D1FEqQSdizYbq2QmjlkcIh
U0RQun7WZytE9o0EUsBnW9XRYYjNCw6Dcj7UZt3svNC1FYKXAlU8Eh7QVZt1X5hIf1VNrQVq2uZ+
Gk/2sRG9fozrfvA7uMc7Kd2V+AOsMdR4CPKrVci25F57Kc3/MlKDZEzcQ9Eo2YPiIi5kqrHlZyjU
nwpWkfANZKnBNET6jVqryy14jPrQlM4eEP5yqnkcysMozhD6A9c5n+pSrbSBh8UvrXUhNal1Eoxc
YAGIiU8vb/vLmT4faX2SZx81aklk4TKoAYmbfZortweBmeF3JdTiBEXsx8vDXa5UC1gVWoiIyxCX
bT22WgQYiqLkxVZpkNCro/GUa2W9Q1K9Mn2axc1D2ZA8jxD1/KXctgT2UnkL4nRteZtYeRyUAGpv
yT/3OqVXXgggKzpORGXr6bK5UVtgqZ1eWUuwWKg1o2/cH0DmpDtZ05WvxCi0y1w6wGtctHmhSLV6
x9aXwGpFTWk+fxNl0aM2tDaLY96DTl2+E7U38CPwMCD1c9Wdjyb7iCkzJj3odaMOUFLJUe1plc8v
L4Wnb31+LFOUhFv/BLa1LmTKvbIu4lxt1KDv28g4jOoUfV9K3TKO9Yi8kj8obZQdxzxaiGexzb5P
AT3LIG4q0d/xR5DG6pEUKu8h0OaL36uF9lFzcH886hwWR5Co8fs0ncvxNioX+QWXBxtdNOkl83vV
a/4Ebio/4weVan4k++VrukTN6HdNDyFVDIpOcyId8/ytcEe7PhZaWmvgmBSWUtYAwJ6c6rOaj1qP
P9xaxpvWLsvx5Sm68iHIlNFTAw2Caui2TKHidF0a9qAGU1t0YTMlKtmpEN9eHuUKhHVF1KBvtyrD
4FeyqYYIYnnYcqjER5NCtzcZxWNZLg36hGhPpA+WnJV0nTgvOUYtm9eH/uHMhzTVrTCuIvNDYqvy
U7dkESRMgFU7i//y+gbOQfiDgBMR14VG+ahmiT6V2RwYk13er9zUozGK4rHpFFAR0EGgcbflW8wx
9vRpL+efkWnyU3cjbLe39XMsFeklevR3GzwnbnQAp0fDLYed97syCjkbPqIgjiBSbK0BCPFMZUzZ
3F2fjgi/LojVm5O9Y39zZRbpta8igxT2NHCA55u6anCnZFsvAdLbzaOBbXQPSnFlDqp6eSjdVjkp
xdwfDTnsqSRcoa+ueJxVHxAgEAt5nYFnl0ydN8ZQzzoNdrMnPRZTkX9tyAuau1zRl9pvlbx+aCc1
Lu+VrIFBLIwRr41YnSvFTw3FtU/dYnY/pBTDA9m6iEIzmuvPHhVXcWikAhNMwolDuKr2FN9rln7y
66rUH7sIkuVxqLV0r2R27avR0yZYA1CL+MlmPrM66mKjwYWkXur+WNRzFXgGHLSX9+beKJtASLNq
x63VbgniqkvubeBhh8Qu3J0VeHlf8n34QhZoAxBN23BrdLNRQfKLFZiVtV81ieGbWbkcYg6gnVT4
2gtx71vIqwLPAHZ6vhTyckxxNEkZKjbVY55Cc0/dST2+ftpAzcB2oF4OlHszbTHgUCeZ3TkgDaFg
ZxXjUTGiveD+8lZeIf9kS0/wBmubMjVqU0x6bwLunw3xZbGGLgTslocVqj2HwkMh7uW3ukLZp75G
R5ujiIbRBUhnXOy86WnoBQXQ6fu804fqoCXL19iI0OdmmfiTlOVhUqzy14it9ZZwDtByK5XfmnJp
bzE+GfAiAsisDCoSbUkFJmbU6xuzqVXa5ekfZqeKz+zkcuf0uZyqdaNwkBJS0PbeXjF2K51erc0p
aExtDFL4Dve9nhufImvScQDt7Z048wroYW0FkfURxfCBtkBYwAF5K9apmmvpvSvSJL5Tp+prb5Rt
MOnqZ3sy0gBREfgwaBPeEOsXqNbKPd21a89BpXuNdtdOL3f5+Xqv5yi11akbATyW8ldgPzk8J9pl
7yoZN38qCtUQmsxjUZ6Mepzfl5rTOBhSOT9Kcyz21CYu9zlJ1arNRkABFnkb2E15Yg1A11Ztb5pw
RuP0DxbCcMdizvWdI+VynwM3oZawEpQpNG0rF04q8PvJGWoYxvg79jr9sQX+sRPoX5teysaELHRz
aC5u704sjDx7sPMxoLL8CeWd6JAPtDfnBZWXKX9YOutuckbzoOjDrdWlv5Hn7wGpruSO5GhkM2s+
w5xu0Yf6bDlDPosxGDM0jyytMrGv0+O3uWnUPkW16iZJPCOYyr44dOPc3kUppgtVEneHIhnMnUPi
ysQj3IoEE7125AW2KNhMUnMYFGsIisQ2PkhYNMexr+Id2tOVlQT7nWiR65ye4NOcPLvRtdoFXt8y
CvI0NYr5cfuxW0Dy+6pitDtv9NTbPE8UVkAB9Up6U+AKtiIpC9IUeSO1jgbkhHOPLcUBwIuLm8fo
LtNxqkxl8S0FVlpYDzn+21qOr/nBGhT48G00mt3Rg511T58p+mG1TVLg/Zt3+a20I6O4cbyOalra
1QZg1qQ9Wa2DAL9Ry+QHyMDBC+PEYgCBPcPit4bUMoQzXCf1K8D2pU/Zv9R8MKeyPphtFd0YHX1u
9IV0/RE2/fKQOK3zQTUn3I3VuivbY+TMauwj/yvKAzru/UnTUQM8aJHlTX5aqQMaHIPePsypzA8p
GjHo8RRZ+aO1StzaW1XRviWU8t4kFR5tN3Mx27/n+PfoJxdnnQqMMBy4Q5Ti9OG3ojGnY+5a/fBg
eEVLb8IQCBIK8GdgK+jivnxFXQCHCfMgHoNoWIVyOe/Wi+DZwlBlqZiIl0FTAYF10rkKv4loqEM0
iLxHKMO4DXTCfZ9HVv7dVbL41qxG541J/9VHQJp+VILStjSH5r4pHH3200z1vjQcizcAU9MHOofp
KyOS9Yk9AHIr3B/ixBah3kipQC7v62A0S+cglsUhjByXnUDuonHHMKt2Au1cXpW0wjmfmHFEnIA1
VgfaqOoYQ6YdSnqqLhIf2ccSAShSVwz3xqQTRzdeuUqDXfX3uVZ/14uix+1PBzV7mEfQ834szCn3
O2lg6NXVONXdSDpo0OTT1n6b9FiQItkkhi+OqMY/8qHCV6q0i9t0UDn+cCCzX5tC8nYgBphB6gZr
A28TcOUAyMRAkB9UwhaPzlwnD0YuvPd6Zze3mkIh3uqw68PRoqk+wHydP6ROtXYDZjAnqZlK/bC0
lfF+8cw9efXtgbg+GhcEhTQCdahAm4kv55Tag8Tve8JuGuqgIYKsivdMKLbpFaPQy2AUcPMUnrbr
3qlVrGXoOARibvJH2GjtGzhhw6FPSuuNjEr7DVK22Umgzbu35daQ+fnxuA6NBQ06lixe8uRNiBEV
OmJ+mLUEuVV8KeyK5WGoY+k3mdp/nLB/eoxaqMZmG32TmY3AczaNO/fw9jqwuOfpnrtcN1BmLqJ6
7HstfXSMIRgWozokjd3e1Y1Qwn4iuHz5hLk61NrB4jIwABStn/vZAYOkqpJ0LtptS+b+bLPZuJ2r
5KtdyD2c/wWOdH0pm3Y0lGlYBUADz0dCbrwqpFMMQR1h5aoK7H2cLDM+2nODl1eG/suE9N8xGvPm
U6aWy8k0Xo2V5xnIL9fI0SPLgJl6/gx2vM724PXB4gIsMJKiOyx1t3cEXpnTNYvFCIckEKmkzShQ
gTw4oVEPvbbMwAm20QFOcX9fUJfYucyvDQXnyGJeV0jLEwzj2ecTLXA+p7J74BW5etQQLryrqrm+
m8Y9gb3tjlynDtop+4IquoGG/PnULZYxjSKmES8ctQTcQ/+ld63spjFwojUWo/2Au2kXuBMKZy8v
0Sfs/PMduQ6NrhMlaMSnLkX0IVcazSibPoiTucd8zNB8S/bIF3hIdGtiKSufu7/+iCU9NQ11Ce0e
JFmvNfJ+Fp68iXThHNluVmAYRYZXnrl8qqMy3UnKrn0LkvAVhQg9i1+dz9BAWyMSCHEH6ghUwUbl
PmxiOZzAwlo7U7LuyvMZ0VYMMWEBRwTVxs1eItWYe2zF68DrJLbv5oL66BhNO2fDEzxtM4zF3aqC
rV9Dxm1YWmdxFg1JJQOtqWvrmM3t/Juhsgr8eHbcuwmjHkgfWHE+5lPbNv5s2qBjU8MaPR/zYVn5
mdFaSSBLWz/mwjQadNZN55SAn8VxRsONNYwqldgv1Wbjp0zKuvJby2q5v3F0uKN5pLwZI1P9CV1Y
ga2Ti/i7QQ+HWz6ve0r3Kt66/uyNLSCjtEnaQ26X7h9Dkak/LbPvPkvTiONjOrRDeeqxwkAmcbDc
RxfPY4TJLTF9SxRhRX4rzfQLLEsM7nR7GETgRZbTQpjX+vfWoOHnGhvZKg+Evr8qiuVTkUVgmkjG
qPoZxQFv4+XzqBtJkJq17vgKWnvxgRKhC+7Wlu07M4IX88pQC0ANzbU1RlgZjmDzzxdc7na51bSW
DKxCcKzOWEW3qVnujLJe6JtFQJdkdZYn3FoLJuejINgyA04uZACqtTkWnh4dEQ7OQOXQ3ZaOEh3B
Pu7d/089pfNRVwjJWnMyyb5wgzsfta1yCHLop6wsC3PwJVKk87E0E8U8zkIx30ldy97msmjHw8Ia
NVFZbNTfLUdoJ3eZIWYk9hx9Rx9oGU+zncyPdZ9VVmhWXSsCU0dSN2oiO6OlRXJzmhDmn29tr0k+
zDBVMUQW0JhPSd1Ful9iIHGKPIHCn0GBYTooqTHhWLSKSR2pDSMw4BRdDC04trs+wGMkyZCv0FTk
7o0as1JsyCb8w8t51MJRGpHtt7VDSWlmx5orS31WsfZiHLP/pLDtLd8cUUg+cBBr3c7XvAic8YqA
oQU57akbdeGmWdadWiiyzajW8DlTJaXbWvT98i5ZZFZAq6gyX1cbo+Qh3MF9VxcZpeOyxRhnyVHH
ulWXofpp9EsCPg5isd8X7NWDmahpfUhrXLHZYktOiri03SmVEnlZZKm6r8DgvMee6zfxyYS98TiW
c1W827kr1tV4tm7oOAMuIGXHFQ5K4Wa1CtEbXdY3SdBhxgw9ZzD75WgaSv0umj0FEyBX4DYlXQ/a
fg5vrDkOk/SQhGVSgAjZ6ZfRwz3m6an+80zDvf3nf/H73ys5g+4U3ea3/3yT/N5UbfVn91/rX/vf
P3b+l/75Vv4sP3bNz5/dmx9y+yfP/iL//r/HP/7ofpz95lSCTpzf9z+b+cNP0o/uaZD4Z7X+yf/r
D//28+lf+TTLn//45feqRxmKfy1OqvKXf//o9o9//LKiFv7z+T//7589/ij4a4f+tx/bP/3zR9v9
4xeO+b+vDrbr0bXCyxEi/uVv48+nH7nm30FdQHegwsAK53P+8rcS0Vzxj1904+94npAWUAHk/4dr
9Mvf4IWuP9K8vwN0I4I1qObC3jF++Z/Hevev9fGvD8Is/Pv3f6NA9A7Xm679xy/b+5UrHF0Q4kPg
GZQ8t3JpVd11Wdt1A/Z0VL0bQ4uPidCXnVt8GzCso6z2S6xVjm8O8/MzDkTkSC+kGEL+2O9Wh4JL
5EbmAbkF9ZUJxXakTdImlcqRo50PoSIha0x1lcH6EekxUYxXC0rC0aK3iN7LaosARO/8pVx3zM1c
1/uwqpQYZpylPBTD2OL31gkZDp4nsQhWW7o7Wvtt9BqDFfS/K+z/9ukohSA1DNpxlapYJ/1ZREzt
J1qV7nqCQN2mfoaNrhMZ1c6nu7JAVkEDFgeFUjLhzafTxsJVFhWzy6xFrjBNe3GKhPfqAjNz+XyU
zWdrpWi1aJW20KSi3KdxJe4iGnVHQ0Nc5NXTZlPXR3vX4H4gFj6fttLoZew6URfqauRRa+2cj+RQ
5U5yfWXaACDB9faIWyAKbF6opx6T5NLsQul25v1cTRGy7u0e+2ybqrDaQdzBjOR8ABuzBXUj9uKu
yP4ujPWyua01s/MlBYVbapTOHZaBzgHCsXfEinVP4O7a+7kI1yNAuxbqty6LaqoQCZRdF/Y9mQos
E3kaCUROL3+ry3MDqQmSDKoDPCz9gPNv5SwqClmFLsMy0qoDUm+4CU2JfYCE3Lwyp+EbcdSCmOKb
saO3/cUIbLLaykmGtVY4d4veO7dFZTePtWOVty+/1eXcQXRDl5D7wFx5Gpu3GgallzgnVWHBpoBq
ZmpUZONsJ6fZG2UTMxs1xn5dkcsQBS/jpjIz636Ki713ufaFnr/L5hDsykGYS5EwCgn1sQTxfqhw
rA2URd8zpbw61NprXuutrPfNlkqKdC7qOGaoJZ5vLKGPSLxZCVB/kDt/4Qs9G2rdd8+O1iESXdRS
xgkjsr9b+KRk2on+8+VB9t5nk0XbPZ0CHC+qUKY05gEu4XY+KhrtrmEvFl4P6eex4rq4UUykeUnE
uKLBzt+H5U4IrrpVmLZWE8Yd7IdERR4+cYvfOQ333MOvLj0yGQR5wR+bW7CegG+TAgGuwtxJlEBZ
2xWZ4mSv/khrk5BGEgEUumRbImQ9KE4JFasMM9F96achO0nPHINXfiQ4PQRvVCBc9iEx0vnMVV2q
Y1Gp5mHn4nVnQyL9w8BCIIhkg2HTy2NdTNvTWE/9jyeiu3E+lligjXmVloc1+dq3KI4GX42sdA9J
cVFlIgYFgo5YHYEnhZWtEnYFMLwQZZeHqpuJR8X2EqgSLbLgGdZrS1P2bzVbTG/w660fVuuXtxmZ
39e+L5f0oCkuaY8hljdOrwgCjim95wZoP5bg2XfAtRerdn1OJn3FQFMhviDTwG62ki7Jwz7uve9N
F1mPml3VoRKbzlFF9+61dzbwZBJ/lG8BmiIDtPnWJrpTZRs7eahrypdZRa41R/f+tauWQUBGol4C
oYLy+2aQbAFimql1HmZR3gROUQ8n1A37nam7ZKWtUGt3RXtQmF0bzOdriZqRoSq9koXYp4kfMhfG
fLQVoyTJN13y2TaVw0HCNzqUSzH9ahjCC2t0az5xNem+0Fv50dVi/WGca+ehMJgIv1aGMfOLoV1O
sCOrYJSVViGjO8j3r90HtMTpD68atqt57npwPjt9dQDiqPyZ1C9z3ICLnkZ4g27vzs6+iJ3gqq7d
HTB6oBpIwM5HUWJP7V1qJWHUyOjbLKGYVuMcB/NgJ/fN0DQP0Tj/dOCTf3z59S5JpOvIGGSw0+kT
UNU8H9mQTgkyrUtDR4h0QkcuNT5ay2z9qGQzJwf86x006W1jej+nalYdaznXGVKDWbw8rPm88KOu
9b5nk1t/j4U9T4fMQvx2z2/hcvuRWxDfITZCD4z/nT8m4CdtnKjwhKCHDOC06XdLlFjbdsV8mBej
3zn9rn0PJD4csBiE5xdeYbkH3btRlzTMekC9CLZ2NNRJCg52l0ShnUnzO17Odihnu/z88he5PHhR
SPIIxYCX08S4YLHiwzm3ONaHU2RXp0509gHN9ix8eZSnIvLZLbxCZBEyIZIFaUHX/3xCUTOzx6TJ
07BOm6b0cxXVQBuBww9tO5l3TtIYd/Osic+LENGhwrzhdqyHyDwOZTfd4q3k3bz8QFdem7SRugSg
Ok7w7d2WIG+mVdJOwrZQMxY/enhN0u8to2uj8D0J3rE/QNBns9qbZZ6WHsp3iOLldIqpr560FMDH
69/l+Sib805LormXXBfhODvFKeM+9/Uy21WfvojZ+ITkjMQBFO6o2W4Cqagya5BxpgjnoXjrlqrx
USRxg9uHsOocUWIb4zAxl5WBC6iuvdcjXfmVRqpXBi5wrtsEZaj1l57+h86m+lNOTrJnLHltvkE8
U1fiAEXQZjPfXZUoGk6KIkyh+N4Ui7u8M3MjPb0839cmgp3CUjYpC7B+ztdyVi9anCLkHyZZMd5Z
Xo1us0dtgMh92Pm067bYbhu64zSHgSFDIt28kBjzFgR1J0KqK39OqfO2TUyEUjvns5RRkLr6by+/
2iU2jOoAJRUEkHU07MANnb+bcLVhaaZShEpXZ2GBT1TsJ1HcHWtS+Leatoyh0tjd/ZSiFLJYcUlP
0hDv+JTW15cf5XKW15MQ+BIwb1qCW3QEkm0qOkeJCOWQL59sN9WOgr6jb4Dl3TkMLk/786E2s1wt
RifSgaF0wuoA5evsxkLTKZwSL36we+RQXn61vfG2G9ZsB7WOGE9F0jWwK2n8kWTZdEDTHq0VADc7
1/26IM9XEV91je1sFyMW0A7nHzUl1uk8tRKhISLtps5Uk/3qUN/GrW3Q3ig0eg6jg1JzFHXutzyN
tD9ffuFry4opBsLDXbOq5a0b91lYI4xMqbEkEGFc6/X7BnDdF4fK9KGPIuN+5CufaqfIw3w2szsv
rqNT7wpEruRw+/KDXFtUBn2D1X+B+tSWjiemyvHivBHhNGqK37DtDv3QN+gl0Fj/C0MxBEpWFEpJ
P89fOZqGRourWIQwlLPDgmaZn82ze8h1uadAcm09gdoGHIeN63rLng/VVSkSaLkTh7UqxJ0hpvFU
NPAZ0zmBvCPyV5uur8QSkiiAHhxNfNTz8bKhUbw6MeIwW0R1XzaD9qfqlHvw58uzj1F4G6rMOgDu
rWZkPaWya7HcCtUqGr5KoNl+HxtaoDuDOEzkZUdcal5d8l1fjRW61pRR+NsCn2JqL4SaZRzSNpIf
l6of3wvNGHcOgCvhkAGzlvieoht91W3UpSgu4s9KGodLbhbvsyWbf481s72bUyN61MfaucNWUZzM
UpfUlNISv0Znegd0uFiVtff4eJdUe96ahUNHbq1FE5+df1BRLxwgacFUk4S/zYjgvpRiUbhB2xoZ
+sz4oLql1fjWbNQ/q1QzTmoxmzc4naVvpB7Ht0aZib277/Iy56EMkHEAIukebQmJhaqNSqLUcdhI
z/ipquVwKOwBQOjL+/QCsqSuL0/zG9tGNEFJg89ffh6NubU7EYc9XanfKl1iEdyAKvGKxbqXvV3d
zl4jbr0Yto8spHy/TPO0FylefwqYRmBA4ZPD+Tl/CtaC10eOgkLRnC6/liOC3wCL+mMn8hatw86l
BOxlaJqn6SMOTmAnEq/69eWpuDLjlByegKg0xliY588wOBxZdHuVoFCd7L3iqtbJ9bJmZ/FfOa1o
4K3YKZhALLhNiLFuO2GXo4KHYvdF6ab2TSKKoKytifPL+/jyK10bzIDMwMm4XoHbQ8RIkLPPhk4J
pjQDs0OydyKesFAgLd17Tv092f5rU7iiNTiuTCD824hfeCmw4bzn5QwPELmWjQclcbId1earo9A5
haf7xKbaHMB9CfnY7hslcPoq9yUKI0EaTXvlGpfPvQkbgGeu6S//4XrZ3GAxUrM9BEUlSCGSvenk
2N3X3eyFQ1uZvznGGN20rjuEiPfvaclcOfrPRt4sEdorYmlq3m9orPRdPLvFyWvXUwfTU7St6vGe
Lnzy+kldm0lI+ZKpcW9vBk1So2tTKt8BQKApVAdOfYzm2/DlBXklAmEx0vjgBfmCWzmaZAWTWg0m
xFph54epwdPdqjzdx1p0T2j+2lDcY1TzVpu5C4DpEDVaPorGC4QY3M/uWC/3Y2wudxiOzseX3+oC
ws4hSpADKJiKG/nh1t5d7yq1WdDZCezGmIIJa0MAIVGKckMyqb8b2ljig64mf9ipmy+HCUrN7xVq
FtgKq1no2NlwxK4zftf2hhL7KGU2mg/qSDmAMpFvRGm5x7lH1mbnqa+cDpDDkSVGN4d0busvoJLZ
RE6U4Feb5fLRzMcW1SzNaABxuQWQFxZAL5AxctT5Q5IvQJQ8VSS/Z0qVfcA+PXonZkdP/A5nOexi
+O7St9HgKUGcx3387uWnvfI5QeeReCJkpKOnsm7XZzF0X2Vx6tHhDHq1afqjoyuzIDiovMfILezT
XxhsRS6sAQGVofVhng2mjsCcmm61dsOU4y23RXur69P4pp6WaOcrXH2vZ0Ntbp0683pb0Xr83YZS
O3lwzVG3VPKT04A/+/97q02gPA9jFGET4gYCF51PcNLVG4duzUMt+nFnqCtH9OqHw+RxRpPAbg5P
DC2tYZqxUu2sbjkowl1O3ggX5uUXuj4K5hgrPXlFs59/ppzh57Rh7ijf975XtoovRbknYnIlf+Rd
/t8om2nLXGtR8UfBC2uo6y9Y5dH6jhTzAUg/ximdgekQYnjWQe2xX/NtG9zZX3hNgkBrPTlp5W2C
o9HJNfChmPMpTaH46GzNPsK91uEvjELoBdoWDX9A+eeTuSxepiWZZM1rePLxO8GMFvFO+HP1kxEc
rC629MC3ovHunOJ3UJRu4OhZ7KeRzFCaxUb65Xe5uqlItdceyJqqrU/xbP/2lHHIODkskro3H4VQ
8i+j4lphK6O9otveUJujomrQAAcTid9f1hX3aC57YWeOyyGdZHF8+a2uxAUAlXXaYQDv6SFthjKd
qLGdnk0Fehd3BCevD8NYSMQD2yE01EkeBrUoXn9jw/R+urPJ2Gi6nk+lbg/iX66agxrDHOvS9m6a
y+TojZ1z+gvvt/qHQqCggbXFfERlC5l8SPlq42Dd1XOS3OXA126gCBt+orvN/VAK+fXlQa9dghAl
gGJhm0jquzlDBsjR5ZDZQLqHUZ7Wlthp6mJEhR0tniaEGo1k58S/PiIWVhilYse7FemUjecM7swW
kGlmPxbjaAS6q8iTlffOG0cYe76oV7bc6oxLULf2ndBqPf+CQ2YtUu3Y2Ogjlcc+6aqjVY17Fg1X
3ooliYkakEWccLbmcUi3q7M6MAqY4OE0xvhnGZMFi8zRlE+11+9dZteKCAy4apAgREAkuQlYU5g2
zcAkB1yuuG7Xit6+1+OkrAK7L91vfc5ZaUqjfBe3uOPIZG2tjZDN78ss1m8VYped2+jKSYBRGaQm
+ur41201ygwVXj8i3ejtVlECQbpvDqoa1QGynH/lkxKiU6tAyp3Vq59/UhO0ZpOhSh7IrEneD2iP
+mY8uDvlwmsLB8VbInX4mdxmm4vPVqpRbbncwRmzPHs1LY5J34rX3zvQbag3US1ca5Ob5Rn3S5tG
KaNIBN2D1Ol/LGhj7pxi114FogRek1T3LxEjGZ4rMocvGSRtupyMGfHCBon2v/AqVOz5L3qkNuS6
88/ieoue5DkS7YbXYGCooxs+uqLf+SzX1hmwlJUTQ+DOnj4fBVnIvLFFiyx3O7s3oxJrd5Eiivdc
6c3x5cPx2lBArkAJrW08COLnQy1IUyCrgp5w45T2f3N2HjuS40y7vqEjQN5spcxU+a72070R2sob
ylDm6v9HdTadykQJ9W1mBg1MMymSwWDEaw52bKdHhZfIqUpUc2eFrg1Fj2c1sgL5Ae3yfKg80aSz
TEhkA11oDkvRlzeN5pQHWFh7Cd21ejz9JFI66l1wfrbaWJqWAbgG7wHnx7pNcwU2QK0cqVb/5yg9
HqCx87nykOUSlUrM6PTvYy9+vv3LUv1BvxKgA8iszSJGYxrlOU1BotdQYZnkUt7LzerYClgDrw91
JX9dUyE8u17837egH2ty+7xE8uvUNbpyH9eWjh2hzuMp0rRHK9UhJY6VOAJOl+9d0e2JHVw7evQb
QDvS/KZes4kisdfnMEqQHy4w3/QdRMkDSazcCb6XFcRVv4CrhyIX3ig8yc73T41d7ZxKgUg02vG+
W+Any43qDI9axIXXICRxbOus/jyMpjyl1QBdKVvgSr3+rS8my68gXgKXAcG0isSe/4pFaPqEqJR9
6l21vDfttLhDjOvr64Nsr1ool1TNwcEAAF5T6W3EhAvWuELKEIZZ/diRTwd9X4mvsabHHypKY3tF
4u3ZfBlwJayg8gmecPvOwhAxp6cNVcBuRXfM8iI+2L1U/artuuPrc1t3w79VNyp3JGGosIAa5Vhs
e9heAlVNrxZJD9uc/1I7/L2o2K+UbSxuctuNb6alm368PuZ2ei9julzDJC4MvD2LiTNXrS75nmbR
6oclntCkSGo3AAI279wQ26WjQETyvpI8oWAz3iZpsdxMiY3KFmFEhMf1eHWWqVV8I0Dl+YpdeTuk
iO3ZX8ej3AzCBTVY/r05fDp6D6WUgwinyugQE9WXWxlngrw2zaejluA7SpvXvp24Uu5pA+Ov8/q3
3R6Ilx9ADQANvvVUbq9EVDILN4LIGOK94UAWI/b6pTqVezzBy32DZiPFc6hjL8T9zcFzBxQbkHtp
Qs9N4ypoKl3+mmy5wuLrKr11tcE4lGAdw9end7l1GBYyzsrY4UbZAntwpwVlRtsgzGXxHXugLGgb
8WnRnD0ezZXvSDUDUhDcYEBr2/TaaNxREdpchxPZ3m0poKDNsTLfvHk6cAleJCNpCkEw2ISveFTt
RrZ1CChz/DoakXJLv6I6qJWS76bLa/JwftSB3hEr1wVDn3zbbKxEZHhDlZRhU8EfCKADpuK9OVBy
PIJiwSi3Gus+OubJ5Mb+KBv4NRrr+m7t11EHj8blJwe3kMGsRnN5SEbdDJvGQMalLxrnTu3ybvLz
pG5+WrUT/84TUItUDMuov1/sDpUrfGYHOyjp6P2mjJN+Gst2QhqgnI9S1dt3eTa2hq/gKoFmYNFW
ZTg68xIDwUAe40ZpFuOL2ndjHXbW3AYKCeFhjjTjuzB4wgJ6NspjYwv1Rwrd/48ym+p8cPpxMgK3
9dSfiVBm7Yi9bnRj4qwrjnpTlwuGwA61Yd2Ma9/EyiDdCa+X24hvjjIimwh+BZ35zQJrOQa2c1aF
iYILgel0mg9Kco9ocxnlXFqWcFtXc0VT38Jp1XpWUyCqZSjiAcqo1iOMaRvhaGpx0CnRnoLMtUnx
cKAKSEueava60f6p9kxZ2+QVL78Q23cvoBMQn4p81x36yqR4nKDWhIDbKg+yPRtani1lYtXhYOeI
RyxGkOXmTdeXmT+iFXV4/SRemRMni8oV5R4y4i1oBfKjY5Gp1WE7qct7o6/n0+ipb8Xbrg8ufH1W
vxCoZDDZzr+cGaH6pAmtDjFyNB/GQpu+GLW6J6Z9GSQZhbc64gooY1zErmKuEDjpTTgIC+byUKMo
cSNWHE6lscupvowpMBoJJtx1NH62+VemWiLPFbUOZdMOvgowkAb+sKfMc21x2N1AJSjHribl559N
obhtFVMBf2MctUBvlh4mgrLXBry24eh2gMJdUXZYS5yP4k01obfxqnDMhftfMnfacZg9+5h7Mg9a
R0Q778prs6K8iKiowXsPAPb5eMWglbnQlyocMCs6uY6SBCU2L29OCCjZrNUE2IvsuBeI9L+HdWgw
oRiLKqwBHR2rrgDQb9fOzihXttzatyHPIg5RJdqsEBDcuNUwcwqTUSLXZVblceGzgUTt3yymwyHi
Iblq6dCdgrew5mD/zKgp+rRUMq5mqve972Yu6GXjK53jn21S/C0LeZ8M1cd69u6btH1j1/ZlbHqP
6M+vooXb9Gpso2Kk2FCH3hAjr6vJxk+cam+K174mlTFoyjRCqNVsAqxOWOwis2aUGi2CtifAIrL+
PnWxmX897F3mqygwYOvCI8qh2edsviUGzLYCS6IOAcQkp0gMlo8D+hBGRZc9GUusBzXAjxvwoPEH
UZh7jmBXjgDpHEMDqaa0tqVo4EXtNGJIawzfvTloFd060SB9qwjoumgU1CjhE6vIDzeThIFYqpaE
vpT0VvecLQro7xSbIN7hJA1+latvdYR+GXH1puFpTM3IMs63aK6VlYLgYBUW3SzuEQmb/CauzcdW
Q/LNJw3SfeAOYs966OJRvo5LdRZVR7YNp3FzZ1pT3FVKlBDCJpyOoyFVPsdtld+5rW7+QoQv9Un3
jOc+rdo7nfT8ywD8Z+dJvo6xSTMBuJM08zhYf84aZv85nqlZjtqgemWo9Z5yl01Z8WiqlL87q4dY
munyEajAHvjgykYCvLfeDggxcWw2JwYmfN+OKEGFLZCyG7wkPGze4n4nXb86Co8eWEsQ1CDDbaZG
tHatUi9DFS+k90vS9AeFcsPx9TO53jPbD7iW2Ne9yjput2viONVQFWMZRqJP39VLo7+D/Ik0EXpx
h6iBjJmJRPFrMcQ70eBK3FkFkVZMNrpdUNbO59eXg54ZrSjDskGhU+V1itgOqsmLru7JkV2AANmq
sEAQY2Cj0ivZ9oH4U1BFY1OGim3/4p3xYCn9Y596h6xon/Ve3thj6ZFRuLcCdnquZEdhxDdtU399
/WtfWVPK1JRAKUyu8LBNcUevRFz1XFrQq1siYFmVfp/ny9t3DtxdSizr8xUbgk0IMjI4RUW8QDg0
tZRs2bBOsd3tgYCvZDB8TF4cK/iZws5mFHVqhdaVIJtNHPn8qiqUWwUwGgJSsY8b1lv75CzhSq9j
p5JdcA9vPp0RTdrQNw7CdW2DULSo2m+mHJcdV8wr8WR9QcHk4sb1WKjzTVk68ZgaWp6HlpdP35NJ
746YcrZ+PWXeXSGkdpfJWNtjiF4o7q+TY2YU/hBkABa8mVyyeFmVwOYIAariMa4MeRGW8HhunMLu
wyyLx2NUzvr7RSu1A0wF2tDYhJ7GzrQDxXKLIObBijuWcHZSkItGHL+Mqwx9iLXWQSqwWeVZQZkT
/Gse1kYt/UyJHF7dFcrqpvfgmtlTFKXpSVfjd05SPmTV+FQKV/cza/r95pODOjilUbJLsuZtezxr
KxMVVVhrit1rd0PnCVS2B7kTDa+cz/WRadPnWytqW2RLI/tpsColC00BOq7AZeIu6q1fr0/lSuCj
vLsu9SqARiX5fI91VeE25mxnYbTI5jAlyRJ4HcypwRt2RrpyROnvrJrXNOEQ+djsZmMClLtkcxba
05IHcUp865yY1SPzX74uMVbjr0/tovnCdoFEhf0JlXr+Y9uO6KoxL2QKF85dUNhGcg9puzJW0o9j
H1th403FQZnS9tAVrudP85zctzPevYudljs799pSoqWzsowtkr0tFmXNlCYtKrNQU2V7XOpSCRRw
nm+Ul1jnu0pog4mlAc9Fer6WrpPERVKrGXzcOj4NJeZpHjCbw2xW6k5oupwQJEayrPWm5gG8FRRT
58QcnQgICMws5daMpp/daKq3Owu4RprzfIBReAewNcFwgng8n9CsiizrdQMeMzYmX2Xr2d9EZmE3
qint+6ZMtEetNF3uk1a/cyqsNzQ3f2u3kLSK30ARC+A+md32gPAeKnRUWgmB9hKjzi5XHXur83vT
2cudr31Uh4qZCbCTnbvFGQwjDkod2vChLuzkWM8YzJBmvv3lAYCNVAevjZWqtAXAe41hVcJrizDJ
I+PGKkf5VEAA29mL1+ZCcgMZFVQeVI9NQmXGOZ90GaEaNfUnRKPjMIpKZafncBm8kDf5Z5BN0p/o
c5rkM4PkaVb5XebmYZPaSUBjd4+Kc3Wo1dwAMUrei9umcRUvQ+20sghlrHbQmER0igA5+sM09zuz
ugyUzAooCbF/DRfbYLEAJZlVu2CB8DS765peL/ykLtWgGNom8YsKdeXXD9plosGI3DFUF8jvQcud
n7MsalOvzRgRD2Hj0aHuH1jz6Bxat9aDVULkJDPj7YUTBl3Rf2v1jNrjJs3I84zCGupwoS3T8U7W
Ruo70Ai4FOa9ls2VzQgNgg1PTIR0pG/qW+40yqWqvDycMZd/LErd/pELR3l7SRBOx9oGWw1LIN9t
ZuR0ZY0EnsEwlj4+6V3dfeuruNyJilcWixPFrUaya/Pe3Gx6slwuGAgPYVYXcZA0QrsVqapNAeRf
7XGUqX2QrePuQMmujoqDLmWZVahra/oGd2+wZzHnYQyH6iRMQwRaP2VPdpSrpzpG7xNBQit8fV9e
WzfmSAto9fq6EMugHKqvVZI87BtN3qReH/nCSd8qo0WEx/mH22wFHpFmb3Y/n9LUurrPw3ER8cPU
REXp15asdyLievtuLrOzYdYI8091YO4T25xQowut3s1ubfIuB0xv+Qv1k/yEtL8dFrggKcFcJu6d
0Ud7dp1XVpDbyzFWWC+PsW3vuav0OUpElIVLZfZPEimqYDJjEUwS70LZme2tUpbxl9dX8ErKTh8R
aU3KE2heQZs8n3XazWXWCIHigiVTceSi8Z7SpnV4mnXG39F121+yVZ172nMSpcxsukkURQ9tuHiP
KrKwOzvqShinI/WChTTJlrYwo5LYqU9Kk4UQsMcAZmBxrNAWPYjESHbO6ZXNi9DEqr/B5uW1sgk6
pRvNejHxSGBj936WiPxYZcNem+3ahJy1WGICBYRnu0mREAptVez2yN/zBN4xMsGnSs1c9N3Ht0rX
cE7QSeGkwN/gybAFzTq1GmnCYqhEeN9j263u1DTZIwdd26VAI2jecAeixb15jwxTAlHC1bPQcKMU
aLOYjk01xw9mMitBEtv2LXjEvZfCtaWiZImCDTVhigebj5hFZT1gLJtBgY9Gnxrb+GGStfj8+lm4
cq/Tm+KSXfH1FCs3cQYBrsjUsTUPHSsd3+Vx3D5XWYQKx1Bh7dpHhrUTca5Niy2BUAP5HpWXNSL9
E3Ey3IV6Gbc85LXaDS3F7E7KrO7p510pva4vGwN52FULlz7i+TCFopbSzGUWeoUc79RknG7HUsNj
oRny5ziGWEwiU9zWfZ/+6LqF+g+Sz/XOY+/KOeDTogSGjtOLItj5j4BQBhR3iYkz7mJ+8ZQs9YWK
vEIbyT3I/5XPymGzOAFMes3SzocaxmGc3HJOw6pWqx9earI7O686vL5bro1CNkYnB0PnFUx6Pkqm
jwCM5xxJE0X7LkpQgwauBW8Ph+B1kIW22fswPraDoKsX51WShlMeKwFlJomOuD37pW70O/O5tkCg
AIBJr+jwC+hTuYyV3TZOEmqJ8k3EU3RIR/1ZwQHvf9gJ1FdXzDtyau62iMzt18jZQT6lduw4qOcO
G+wpTXzQeXs0gqtrtBrFaSsn76LqaKILAv1fR6nFFNSjcOc8mUrsHl/fCVcSBySSAMVi5ITQ+VY+
N2stWeqVm4Y0pRA3ANUfpScHt4zuCNlgOo6zjeFlBBpj8ccC5gF4DsXa4blcBC/ePrTj1jYDIF2E
8s+3I7rITh93nC/0Hut3qcw6GCFp5IOBdg645kZvLRuv4wE3X0t98CX0TVDB9ahFmKnKQuk45clT
x8F3zT7e2f8XC0gCSVqJ+ucqz4Vq0vmsTBuZWR7caah54y+hDPKgam3kv75+L7/1LPNbR4E/QBmK
uhe31/koFKcpaaYiDRVqCY0/px0ABQVRtiLpjA9u6uVP9ogTpG62Suhk2pD6ZauXj46OGF7c4Usc
eJrEZqOLO78QaJO2xgh5BDghtiqKcmjTxAoSMSxK4Bhiflbm1N5J5C6O7zoHoAHcXLzXeAGcz6FE
/7DVe76UiVh3dxCiMsmSXbtI/YmEdidYvLzIzj+ZQcHuBQnO3YUfx/lwZmrmGXhs9EN0HSWCeBbZ
0Y0o2d2p1E6iu84Za9Mv2gncezSJ3+0yx09ePdboq6y+nG6kuXdQi6vfiW0oYT3rU+l3sVU/4pYg
n5LcxJ8XK+HHehkd0KUDjkbwVoPKWMzbvs/csJJqe1OOpnErIuUHkN891vfl3mOKK4qY7PhFPu98
iqmmVhpteiSH6sJ6mvMu83OzSXfO0cvCbL/ki+g/+g4q33Szxe3MiLUCReUw0lPPHxb9pDb6h0T0
oLK9L92g38P2ekYvrvDN0jzxKr71THxQo6oNENl/nir5KZJU2kd1VP12bE+iGAx/RlSmNqad0sfl
N6EiRcVo1dMnZd4SlqAne4pJ5+tkVnKWflWbJX55w6Ds7K/LaMY46wMANAMUxG0BP84RdoDs7uJV
uRgfUyerftaUoUsax0X5YQENuDPgtYmtnAM6bUCTcGA5X+y8c6Z24Go4RZ5Ubr2Md5cxJcVbEz6S
r7X17lGfomNgb06N5aWuBLUGX6Npx1scO9LDqgf3v8wF4AIJ+loN2L4DbKPul6ZkLlk/J4+xKka/
KfN05/l0GXB41cBxospBtsU5Of9iVtcXZgqW/hTjfyQPjV7gAJF0o5H7fdXuASWujYZEDCcEyBDF
t3XD/JMqJ65ey3yEJNGLRhxskfjSrf9UYDN2Pt6VnbfmjpT1EP5a++nnA/VG3NfYr9inKo7n+1EU
PPgNh5eOtMbPYrb3osz18WhSrdC7lS13Pl5qWn0pyOlOJUSX7+OA+CR2VLPfI0Z5HGvN+vL6ZXdl
o6+cNLCYZAnAiDfhZsmrXkPryj65eq/fR4mVHalQTafXR7m6XCReQCTxBGdu57OCXu4h6bXOygA4
kwDHuOmMefKt2d4j6F/7gNx8hOkV5HVhC2PMLnJ8xgLbg1rz3bII452cAOguD1abNTub/vLrrZJ6
KLHRV17ReJvV6lOrro0oNU6tPtt+0rYs1KgYx7d+vbUJBVOH0iulkC0wrsZSa2IY/eQK7+di51qA
SbF3atWh2KkaXpvPqkdGLs41DozxfJ16HC+JP7p+aj2lAJhvYUYdF9Gbwx7zAfdJGs4ygeM4H2U2
YnWMY0OnCZtlfpoP2mel04ZPb/5qxDrUralEUuTdqtF7yDImdTTqp2ZGEhCVFNyJGkv92OlWtDPU
lc8GqgBVLPqWXINbeMFiIhBcu5NOli9uO2la90Pp7InjXR2ExQF8jykiYfb8q00iUpHtZRC7qGZ6
C1hQpaOy19O6LACuecfa7qXwSGtrW3uvZIHuaVlqmMRV7ac26UFkcLX0yXvF5BnxrEVj1/m52uRQ
tqKqUf0GhnF828ZFkVKXHJOajqwl9wLj5fTZj+T96+VCNXQbGNW47McULsfJjO38TwHekO63Knb6
pJfRgyI9KT91H8rYF6wYr5zLrrAqlY9MN891Z6TX4+JBJgJDorJod0721eFgNtKXRf6Vls75mqoZ
/qWgNtQTB2a5rRpTP6U2ekWxLBN/wqpoJw5ffES+3JpurI1nagjbSCKj1GzNyrROprQ9HzR7dVQX
rNNfP3kXs2IUlCJgvkB24wWyiSJ40CHKNmA4183pb1P2TtB2swmDvv+lKFa589K9NidKIpCnbIMi
zxY1MDVp1olWtU5TYxYByuzNMfaMYifSX5sTHSKEAEANr+X485USMPfSRjHNk5fYcTh59BxMuYy3
XeOAmDSTPWnKl4909g5YOaikNiuTHa8gd3Mxj82kGJIK5MkElDkfFzFoAtexEncIVQ7TCXO2+Tdd
ECW548gJiI1zpt0Jt8sXvyymmNqCmWrToR9rVJtkr3oylHjL/cUiN7d8b3KgxrdRI++5RgSGZtiG
yY9Tq6ufnQ4RzqPU1idbZWmy8hU0p3c+6Iss7sUEyXLYhqvT0NZbOh3ogg2IpJ4yEdGYbRbZR5iG
dEWLK6UJQcc0myah0q8j6t4thW75oo3HLzhwWNkhUVzzs8RS83MBpEnz3WTstWNRaxjlWaqoeywB
e0DXxdjMe33DNS3f/nLegmDVKbDDT9rc+kPGymWaME/EvOlrBa7iOFeKfTAa+IFoJbkPE2SenarE
ZWBmQyAmRadyBcwBszjfgcPkLqoT8+SLl6R4qmfp3XvIbdy7hStvEoFvhJ/b9Xiw4kbBCpq/40Rt
tX4y6yz6KQ172HmpXjl31IqAnEGUprmwVRqIkXSQZgYx36sS82lGeslXi7l7a67ArPnLkRmhVH0J
56AC2eMr0yOE0Zvzgzk2NoVBR397DKF1gcw3ikQk3VvQo1fgFOzOhXkaFiM7zFhwYK6Y7rHLr8QQ
0GFrWFzNSgBbn69gRg1JTScX9/aui90AOTUF5Kyifuyn2XgYceb88HogvrJErA0EKvQ6IUBtASpT
7sxaYZCeKnRlfZAdnOrea3c+3pXjgGM9gNGVAsDFuU77n7fYWJmDKgZVP5mrmLenMc4RfTUNM1vS
FT8l5vvAPPovr09uDYCbU4jOAXtDhXrMW33zNW2WC4nNmXxIm2J/mKfiUzZOzlFrZpf6YDQcazdS
30fu/Pf1gde/+HLgtfMEr4Nvu6kNCM1BqtyQJMn60B17WQ5POXL0t/Ngaztn7LIUSeGd1BV3W2ik
a2f2/NumjVcy+0U7raQjv52jvgnQW+uY9dQo+SGifvkrMTPrABbbPdLxH4525mRmgCtqf0RArr0D
CLMc+racgZyL9q6IE5xenB5xX4XuozfU6b3gaPjJrGPUMxetuhO6rmxDbkzQt0QLkBBbLpmHFJfK
0mgnz2rtG2XKsyCiAXV4fVmujoJWCKTCFfGzFVnpSlOlGtVrJ8Vu37Vd5Dz3UabtbLp1L2/WHkYc
wRfCOxfAlr9YdxSGJ3XQTqmyEGpT+dNrSh1tMXk7d1Qh/ocpke06dFepc2wR31VqJJiyNtqpx/bE
V3vDuc0X7KheH+WFTrudFIkGLyUC4GqldL7JKpyAWgxH1ZNaWZUVwDVvv2EjRnmVqpL7U8nL5Eud
6FkaTAaibdRlp7E7FZKCrx9ngwrf0dW6v8KYosZvEfn8Yzjd8mOMWpn7k5un5hGeQ5sGSmtaRdCC
n05D1O24sQoMKhvktT37h1U2nodZ5YyIGf+Axlwbq10mlqHYcaZYu34vx8j9je1x9kfjdf9Jmu74
eeoV/E+t2TC/YdSQTz58eeurGXfwAuC29JqvQsUDtaq7QAELM1anoETY9oObS9UNMDChzQRps/5Y
pGP+LW7FFAeGWeoSzax6aQOtcadqZcIUvc8Pn63j/3Nrx0ncrtJOMioy27djwL++WrvVz52ludhu
YESJrSw9qFj60Ocr47lFswAiU08a74ejPhWNPylpgx3UtKfSdElzYJchHwEhhiPqXoQa1RravFvE
ckp45omAF+1yS0Gi4sIty7S9ndpMKkFuJNlwKIbY/oLVSPNTr8fyHl/6aAjmYqTabOZV/evNX2GV
nqaRtb5HUXc9/wrTJJqsho8EdVrogQfT8UAjVvP1Ruw1Mi5jO7JGq+0HWCXi+/YxoTVd7LVWspza
SBuPaOOaJ0V1R7CXcu+DX16bDLWWJrjE1pxuc+oGtVd6t7ZmNDYjXtSaiJr32mLO0LvNWHlGnAvT
nXg2EKt6/XNeBkqyEATbaLqSfNN5Pf+cVm8VSWRO82keveUur6O/njWqO0nB5YdEzoJ+CSYF0B8x
6zsfxMYRSLp6wSAUnMlM+wEJ0NrtKGlaeyTEywm9pMbrfbzKmG0nNFAXGbWsmU9pLdsgHkzvXTIm
xe+3fjYSQwf1ZzqPIJK2aY6Wyrk25mo6tdJ8RG3Czn2vIwq8eXWQbuHRh+MNjgYoZZ5/uGweFNlo
6nhSwVvSHQMWVKnznkba5T1G8xSUL/gyEl8caM9HcReMoPGyG08ePPzHMkvK57b0ijstsoyTqF1j
B1B/5fWydsNpFq1gd87WZrcvqTAWy4rH02ii1W7J5L5sZelrxvRFgayC17gwA4EMj28tzse4zN5n
dv8wtG/VsbccOEArts1YM5KL39H2cuEVqfcwxbLxZmwQ3a1Qk3jzIjIK9CbwQ8yY1+355811QCex
MfYnQIxgjlunOxQxEqCv78iLM0akJhGhQMDri6rjpkRQO1OBR6REJCoa5WNWoANKzLDCfkqL4PWh
Lo4Y2vf0P7jvXygu2/JHP/VNvMiiPIkex+w2qdLnbkrHnSP2//tq56kIsQm1FjTQIZvThT//cM2C
EfOked0pqsfcuxFePyvH0tSW/GhE8/TdtAQiIGodG7Vv9579RaZuphI8Rxv1DNFF0SGpp0I7SKvM
dB9BbsX0094Qqa9po5YcJ6+x9COPhck8JtYkPk3eUifBGKVThtAIsjg3uItSwhelN4lTXHQoU1hI
lR+rIpqNm2VMmjyYOrpPPlli0fq0w7I4SCP6AE9NWeKVNC+FkwWlpcf/iVm6StC4MnEPXtW4D2CA
Y/PGjgVQfqetPb/JR/2TOgwi9pHsVHi1RFksj9Juy/wYxWX63kYFpKTdHbt98OL9cIgGNVZ9Q+ct
6aO/1P5pWi0qDoY2242fR3r5n7Db4hO8neK9dGP7t4gG5SOIYFpyQmm0j47QtK+DMbiQM5vKKAOs
/kTli662bEgZ+vhoFpoOW8OavHcVpzDyvdzJrGCe2XWnLhEFouOOstQPJRJiYFqWGmKbTJUhBvHg
Ur0RjeulTxRrShUtQkd+5KrTNR9nDPWzkG6RBnljyBzRoaUs/SW1yshPDYSOQmE3SQmdU4+yA1gM
7YM5tqlxHAu9a27KpB2+GFZi/KBy1iOPtIq2pK0tn2xFSQrfjbER+BylTXefJou+HIXpjcnKEK2N
sGeyVeCquX3I3Kl0fdOKzb9eG9kWRTVrBtdrJrGBj+CsvZMjaZmfp6P6xUR2pT3xbom9IzulfV/U
iqxx3dAwWNMWvadKbCde7ztzptx0AvSHj+irEpEZLvO3vMsFH81VuNuTQZnx22s6CjfSa7j305RW
flFbSRPgsl3T4ImXnzIWc0K9y+VlNy5590CVeDFOTSeNT1J6xcBrTU168oN49AJbn3QbA74h+VsZ
tfmgW2P6DFoDIRelcNPngjfrBzcWRREUnlPJQy9cOpdqpjW/2mXE32xwCoLgoHRRHXDPjlgODIa8
q5Pc+pkDxAJOQAOE+ZTeYh7jLJ7/Nm1ufdRHaTtYLugUJ+fenvG1dygHBJgp03nBGishnandYbkB
2diVQdTH6rO0FWQqbEBSgV4mFG2nMYkmv3TdCbBhljZ/9dqKvsM3Ft8qF4ax342u8b6j62cEukep
CRkerX3s7HeOjB9E2kSfxkYof91i6vJAyKGrAtSYnT+jObXf8KfWtbD1CnM+6dIoy/vCNvveH9Os
/QVB0apwsEzc5KQPSZ76rSuzpwpSQxY45uz+aISQf1LKzO/5OhEiP2ydKVDRRP5Te8ngBMhNKJU/
4q37A1OK4dM8j2oT1oio86eOJ/uDUWpGHQyou0f+0uTZJ3oohGgVSIHmVwhr/Ow86qHHGQNb6zDM
EfsiL6zoP/63FCjtMNp+Ho9ZEqSWcI5grW1e75bifOjROh9urSx3fUPr+ufCaBDsw0PYYTN2yerq
kHqsQVc5SeMbMADuvVGPxG2EW4A8cZC8d3ZsutgHTjNwJFOr29jvbB0cR4oYpuPTHxg/8WpCyJ0l
HDOeWppx79b2/MEoMzUYMwNi/qjO5p1YPI1NqyXueNfpYwOznUJJH6C3HJc+ExxxkXTs7l6x7PR9
ZPdTdcirwsJpSarmxyiJyvd2IjqbJaw1TP7sXrux6Hw+154N+c+hW8xLDL0wcexMTEgUr6/AHA/p
w4JM8SeBW85ysp3GEncVPpQi6FKJ/PbceYsXpDJPHlZfJ/aGOdrTqW5KR56Wqa+rUA5ZU1HRr9zq
Jkc9FqReWgKzn+ruv4JWZhckADlCN4pN4mxTYbdQdqP14A4tkgyFLrQnFWCpHYxlhrCg6BD6K3FE
DfG4JXhWWG2md9iYxz0ORMmohZYtCZUCfadPbZ4VvxJdGePQSt0pPvUyq9KwGBeVkglPYCNMrdHj
OdskRKQsTpvvDDDRu0l4yUA/97SPWOPk0meB5G9hifa7ORqt9CdTmfMgKZziP8PubSVsB+moN1hA
64lvsZI5i5M2ejB55WT5xhC5tQ/Fuf+vdFMVuZJMRdaqcszlP/zrsUBcyl5/7+p5cWsM4Kz8dBT1
5BsGKhzHzInT7iYiDqsHPR4cxYfXSC6HMwAQx8lWvqGAUja3jtMoKt4BZlH4elYVf4p0aE0KBWn8
DaBRe1+j5RwBcdVa+jmNw7N9Xpr5OfIWReIVVZWE7zayJt/JMuQTMsWsWGrE/m+LKbL8muJBOAhH
DZaYFHJIumc5KpZ6Wnj6Zb6OG2BHotRIPgGqL5gCxquBLVic4dlMpzjzAdnG3zpLKYfAaiW8I3rz
2Z06WM3vmjI89R5rsDI/M1Ue5DybleZQZBWP5miehebHjV2nh3l2lIehRPKX8quVfDPM3n5cZjGm
IdHSmA6NonOVJVrGh5JmaQd9K7T8NhLZ9GwNWfetrKOiDozaSWcCqoUqOpWMJjoswONyvx5HSx44
NIV3jEvZ/1jow4bIzc8uHaE0vxEt98chc3jT/sit3F6OaT7G2m1SKcl3R5VmczASS88OvRbbfjOV
2po51qcubZBOM41caEE1N+UD3zKjbJPWXR2kixI3gd676tNSwDr/ac5T3QRD3tufmtYy/iSeDdHd
7opRPRa9i1dExWQHP9O4qX3VbQkRfW137/K2FX96wW0XIjAKUNbooplaEKG3+xOPg8vVpNK7qSJ1
/so7ofwjF00nMfg/9s5juXEs3fOvklGrmYiBLryZuNULACTlJaZMKnODkJQSvD3w73RX8wj9YvOD
sjQlUtWpzt3tiY42USqJBAmc853P/E3dTPp12kvDY9t8j7K1kuTzd1za7a9jNhfkchVTojFoAcWp
oLdsV+ots/Z5bgY4EFxjt3Vnt49tl/VfSsTnMreGun8bj1b/nXYGiV1lKtXgTqogsdNRDs2ulsxk
G3WTFG36LEIW1sEar3chUkGDa4y2GzyEcMbIm8cZaqPsxP1106jWl8o22rvUjkV3jsxH8YgAQGp6
tlCsxs0DqTm3RhE/G22h3qmaXlG+6kHwTHDjfBaqTpcWi+U8dHmf4nOnF8pNKufWVV9PMvjDXIo6
DwhUVvsjoU7y2Y2Zc0QCZY6rtFTGI3NmOUFeWFZPCjsLxaEI4rgdttYWa700c8eoiiBRo064lctM
C/1BaouvVZAaTylyeqTPSe/cSIYaaSh5GPmTCBzpomim4iwZlHEV90o6rQqlyRdTk7i7z/Oyfpzq
FiZsHgTVfD1ABFaOrXGoviSk1YelJpKvo6Ppp1aYKha2pgj+uX3AoJIvk04IBBRlesOdS/vjHpmk
26iU4gxCWSlV59RviuT3MjMN3yL4Vy6tbk6nJI0Na1MpCqMORFZCg5KrVWMaHCJPLuTBnMobERM9
PNFo+uynowzUnJDQbqOxbiqvcKypdXPW7HnRNPJ2yiQT/xl5IM6RhxWTWzE8oWaNcFJ27S5xJjd1
EEB1gSUY4aHqYP6IKeTYxC4Ql6pbpa0d3mIr7XwvmbqDWrbGaHZbsMdXaW3ildWasvQtx6doJpvO
os+DypHqxjEd7LHRg9lVIyYf7liGZelKAc+VfVmExbHRKmOEkUyvnefMD9SNMLv4eWyLjo6cmga+
k4y5BcV2XMqPRFNaDxuZqvMaBHel4wGXuhiFFju6Tqys1wmEkzTe4vM99YcO3YFpldM9wjRVNmsg
OjgRc+Y4qmQw9DC7am0Gc1wc1vCpTtWmbSc/1RImTHPmpOsgVkuBlKdmPC9e7CSmQ2EbR2VXjt8B
ulvVca5rYeMKyQpo6aph7qXQvO40rWRLpa3FiVI23SguVJy988Ow6TLHawYjTn1lnMfbQmu7+wAI
eOilXR8JTx3a6j524ib0QIhbj0UyY47cFcVsovfL8/NizO4NV5fa5ksrAxcAqprb91nZIXiKHCR9
6jw3wlOsGWppJbemkqw0UUXYP3JMa+4ILSf0MzORQ1+aw57bM8eLQmqYzvmmV3MYY9jvJTHuRej6
bEwcGIg1ZsegJkxKbThHRKYYLnthmTeShY6Up0753PiVPqj3YPAG7dqq6Ppxu0fpsFan9prOf6h7
cqxlV7Y0cPbSezaZsQY2TXH0p1EWhcY3Aeunze4ZYV/Lh7XINPVrhulQdy4JUdke0mbFWTSFdXnk
pFN0npNbmHgXFHrhUrG2X5Hqai8bxQoNd5xLI/EciQTWIxLAKp4NtQu8wmwRRMpUEDiuXU8JqX6S
pVeotGWa2/WFg8Ou6MTgmoi1F15uO2LYtKwKexM7+OV4dhjR8FELzZlOyKZwZLEqxT7K6koGNFyg
y+xlidVcZUraPRcpEdQf0qn+PMi6sc27lEIhCakkT5JAZMQayF/4/VVlG51KldSMYB+aqsdsNk9R
1o9HNuYYDWXjotil36MgISI/NY3qchzxKjqUSBs2aQqCZVX2cvBtSnkgfkM6mHp2W8vbqqtJNLVB
LpNV3/VSs9waq9sy3iodv027Vrj27NSamxQaN67V1LAiB5XLjpxnZL3RQgY/BEbZUE7SmPh0HPVN
W5KxhNUXS5Lb+CiFX/nVlhEn8ec5bGY/d4qgBz8wIUhLxtVu2o7hCuLjAU697WSNTzkSJ8eiN6hz
+xkDPhcKL4JdclXnAVHNzntGhGV4JqDWX9pRZW5VySbEK3WYy6vJrgPV7U0ybqY0SWrRUokjh2t1
aeU5ke1UrjoP8qPdN0gyqtXYfq8TuLiHEHmDdTnOTuCbhSgeO6E1sv+/tKgvK7wIh3W61M5lqpJs
1tIof2RA837Uy8QcNTSk7GgNKfvUc5paei7o19G0y5jh9Jw8ZvI4Bj2Vv/QVlh6Y+I+A+O+aa4hz
yfbCMIRpxfx1rw+bdTg5trJBC69IUk/JE8m3QPV5iGD/Mp3RWi7DyAIBPbC4+19PnYUxB0Y7rXVc
aNyYzGkzA9f5oFv4roX3chXoMZBamFu/dGjfjOmzJC+GTq+ZN1TSvOI4n91ZKX9ZmGu5Cv9bbNOB
q+wjSMPcGiylLSbGJqPpGhTW67jFvXEW0h+K2f/xOP7v8Km8/NEWFH/7T35+LKupwXe33fvxbxfV
U3HVNk9P7dl99Z/LS//fn+6+8G9n8SPed+Vzu/9XOy/i/f+4vn/f3u/8sMJ3t5223VMzfX6CP9W+
XIBPuvzlP/vLT08v73I9VU+///YIU7Rd3i2My+K3P3519P333xZe33+8ffs/fnd+n/OyTXNf3H+/
33/B071of/9NMpUDCIi4tgESBTUIOuC3T8PT66/IFmgXL3r7C1KffVaUJNe//6aoB+gEIA3D6kM9
5UWPT5Tdy6+UA7wkYKOi7oCqCvSL314/2s4z+vOZfSq6/LKMi1b8/tv+tmIEAN6cucMyDQAKsNcZ
n5hAFpVVJ76WSIkn9NpcSUovDo2xtfw3d+WPS7+91DtS0nIt6GKggGEJ0ADYu5ZSojgzIg/p14Yj
nWUEcjcIdNN3xPRNTZe8Ic2i1QKpxZauumzGod0McG/dYlRg1xhh4qVtvRm6mcOLE3MZEwsGWlK3
GfJynfdl4mOz4lApUAEWdircedZRNM6oHsyoyum2lfNZkbXa9udfbT8g8s3YwgxuIBgCCdvHK1lF
aDppwOVnScnWLaIdnjKKcqUaTe1qwBTdrHNMd+5yY/3zK+9HkR9Xptpcltgyodpt0KMFBYIInp+v
KEW4gunI6SXrHxk3vwzT3s4BuAxPDYgFIDvQ/Pv0tbg3Gfk2DnyYsE++V40qMTSypUChHzVnqO9V
cYWecxg8AvIIv07IDdVDMlmekkrmFY3pY2tK1Q39eCooIyu152iw4y3N/rZw8UrTdF+RQsdzmrRb
VWrXaqjt03AHpUvaQNdaO5HaiV6Q7pBtvdzCX4pb/zAa7USwn0a3/45xizHjT+JWR9TKuuppJ3Lx
kj8jF48bQChhBgQ6mL/dyLUwYmhaQx+h0ftn5DIPwEhwejIFg8fCy3779Bq5jAPYJoshGmDNxd9K
+5XItT8yZfC1YM+ZZzNrg5XMdd7C3MyKBGXS+s6nUfIlaNTZLdGr9oeRYQfdux+LZOdsexu8XsQC
d3YAl0N0ABHuJVAiYrR7OWDa1MOp2voNIcuFpG23K1QKhm8h/lHH8yCgcTH7UiDRhFb0HYxwVRxW
jaYcyencyq6pxHKEm32nfm3UjOK5CKTPCZWO7DqNtkZ3sXOhGsXfrJiss7P7HkGaIjM3UqpnR+Bp
mg01gbzOghpNPtiwx1A2i+MsU9XrCKxO5Y0IJsdOD8h2zOWjaZpH4ZlG0Hb+ZFiMzswpCt2cypEA
GfTpdogimy6P0ycfRMMXn7L9ewWFbjENlIlJ+2wwKUDfsWAM49Pkr78VTV7dmAOn48qUACepNUeO
a469hTNCIX3jn/RwreoZ/SipaB167UnEZGxONB/guly4VmpSgjiiDG+SKqeISuNY4B0Qw+9xGoZm
bSbLDLD0Vr4Ko4mqrzSV76Lvk2TdEXipr5OJ8iYxashv5uEot0zwLDxeT+SYIdYwadJpCXAQq745
XTrtonyiw35Nch5igkPBMQcohXxwIL6DXLOESQpoaaCfzDR3X9xlxoi2AtQsGKvNtotVoEJQDdsc
XyMMi5FeT6pTJKWkjcLAoVU6SsJWA0aZpbLXDrKxoTRkTCmYccqpfGu0QeYCumIAJMZs9SY2/MXp
/U4NkA+LxTJYC1MnBcc8d3cDZKE1VKmatX5RBFTasx0c9qNzFzeMisCDCJJLQrM2ypFfxHMLYQ49
oyxt+l+FLrx8EG4bvecFpr6vpJ0kdc0dSFofCRBGUZgU+zZjSdpLuvBEq42HDkiLFdhYhjBzGBxD
DVYxL0bNQMmC8oP78u4AXm4LGRxDB8vi1ixh6k0a32bGHKdG2Ppzy7MxpEBDAkJ8lDu9MEF2t9RC
A1vE7ZZEEkTY7mWYxhaWWkKyYWpWn6plVh0xc1cHLzKGwQ2iId+SS3HEMnfQjhPaH21QPsjdbKBm
NZTdOkHqIXKHvgjOhq6pP+IpvY/GLzxC9FYpmYBYLLfpzW3oCmyGbTp4YAflu9AcTltzkI87+2JA
6frw3wd2Oy2FBmfMm125FDI7lcbxfX4fP96/Pa9fXvHHgW2ZB4skIYQitAH/OJX/KDUs+2ApPZaA
bFhEmwUB81pq2JQaUGgApltUuy/H/OuBbR28QGbILGEN2Zzcv3Jgc1ayCN4u4kVRBDVWqp2lJgVT
srtI1BbYmVMpyXpWZAQ/YDbG93asawJujI7EOAZA1bKjHeVziTklfWOB46yPQH8/uZlMD9sDVIwv
S56Lij6LpOj4I9HaIaePrFPaA1pO22Zp344a6IzOzKRDK85QJxi6fsIqzpkDNwB8rzKE7NMvVYuC
6grLgOMoiPLPU5ZolQekBgkXM7QzECi4R+gcmjpT8YyRbOGqKKiFq9liou7GoaHd5njEcFABOznN
ArW8qzMOWBoHJh9Q1YILOysLumopNET0bjsn2dSGUC7FINN6j7R8vDVtibkSeIW5BqYgd7mX14PO
ME9MOGHqkn1eMqUY/V5VxqdQccaK8z8fb5QE3u6opFnuyTOTKn7kCFMR5PqCGqz6wPwP3g11Z3zf
qWYzuDVOvpBVQ0ONV22njslKmTv5Foib/iUVcR4fgm1wHqy4rk90xlnWCp6/VHk4MkJoChCXGtZW
aQYPUutYtKFLM71zCIrDUQFCg1l6F/FwhGYnd5UlJOaEy0DUpREnVObQQYBFeUuPw4McIX2jPd8r
bhAHxsKh6e1VozXWfSmpduHmUtze0caNHpcK0XZLswouVPjWMYbKaqP5qCy33xjbaRpQYBUf9AqO
2HzaD2lyJ4Eo9YTZ270f4wXTeVHZGqMf91L8rdGlKnWl3BA6w3tHe+rrbow9OIFjCV6mSfBqNOK7
Xg20bGWGkupJOvNLdwxUrOF1wDWq20jOEHh9EC2y312vb03BOAyPgGg41icddVwuAC78A8zXfqkO
OhV+Lr0vdiqaC/vm0kkpmE7Q517TKypWMQ/RZWOr69ahS/wmrPzFYb9U4jsbFfA5fSkA6IsDESDL
3Y2adXEW0oNO1ozuLyVrTvzMGtCNNRppBYphArAS96cV/3ipJPLw44T/pYLsX63UAub65ha/i9xn
Jd2Xp6a5b3eC9/Ki12pLPQA5uDR9UBmElKRxz1/7ROoB4uW0e/jX9Hwot/4M3uYBeHRMUmSYAiTa
NCZeY7d5QHEE75x/aaAAg1TfL7SJlP3znRMFDgd+rPxnyVj3sr/eHoQ5qgShztTETdJX89coHTed
nskguBolvSwHR5yVmZAemAmZl0mp642rw3B57KxiPBVdPZ07gZ5/ltS53jCQA0Hx77zgR16ArsbP
VtclTdC2/PQ5fizfLq+XV70uL+NAZRxiKKbK+jKglfy5vKyDRWliAR8vTPOXBOBNbrAoZuHxDQub
QPtmfVkH9CWZlS5i5EsT0fqV9bXkOTsRB0MenZwFOpINUBf+9W7EKeI+hOkucuCWprSCZTH4usit
mDEeEkmoW2Z+DWb/eFKtK1vuAACkxarSkogKeJZR/jFjTnq6bVFrU0olkn1qZtHDxODyOEJw0SOT
OFE6+Cix1DsXIR2K4zqb2g+qgSUNfxs4GUzA2GCHIoKILNy+SOhQYdIQKHEO8xXzNBx4hZ8H8aWR
y8JDsYrRdKIMP5b9P2xN7J8LHAjk3vCfEDumGfOydd+k3uDOAAhMdP+CSk59zcmecaP65sj5rwrX
7F9orwbpnHGObRwhVmRD35qEObGdO9dvFu5fnDz762C5Bt9GXhqai7Te8vs3X6bttLiIWjIsBok4
Pw9i8BkSVx88pnfFLJdZWkboF7F2OeD2vgrNYLhEVY70l905PlIJJ2XufAliA3um5q5vupsGEy8r
hb6WzMo2t8fLn3/Pd/F0+QCwM38YqKLvsPs9zbJXnCoBIeKk5WkGyuVsbtXaTXuwq/0AhvTnl1OW
99tdmFwPhgHnAR0sHP92rwdiQBNzscCxicNeWccPEe4UUMfs2Q0y66JwqOAx2t6CdHruzfrq59eH
Bvr+A7xYo1EVwJ5aSomdB6sVo6TPOjz22KmOSSvOM2lWV7qZPIddNW8ZB2+BQxWbvK8gVlrZAzDu
ZwwcTyu1Tdwor4SfTihwlfIcrUHy6Zedbp/XMQNpKz+1JfN8TtJnWejnRWwz6p2YhU+DBHShAzGh
pEZwnMMPuUwVpXKRqfneZ1LsNTL/NwXadtZSzS3m+MpQ6m9pYF4LW9+WjbG1Za6sW3SetCGjn5Y8
WOS2bj03tG242tACK10+hu2YCJsX1vWABg3wLQWHzPAB52bNdTr5K3IAjtsvvzJS1biSg7Fd4efY
uFlkN4emGFUvSrhUJorK0wGU+WiNzlu9KW0fcWPhVn1+GifqNhHkxy/fTE30swnk0YleLzEvllDI
lQYk3qw6PYtTcQf1i28FKIehx5x7wzjYvgSTcAUJ6bzWsOsG1/RVskTxpSWl9UFyOl4JRZn8FQyS
kfYa30g4G5XZhlvU+YOZWedjb58bSVsepoJpSpZ2znoy7GtzqXiI4fOZXem9Z0UAqA0tjNdFDMKZ
k+dcMQrNVScHG2sJlYbZ0rZVmj+kk3arxqrqO5a4C/IoW+UWH0GJi+lmea6BVZwmrWW7GPlFF50T
rAAnKF5X2YKuTi77faVLKz1qNFcXAEvH5Sa/3MZRRxQusWGlRW043Vho3MBV4CZM4AbWhVI4mymS
Hc+OrXOU1J2N0UzTBhUpGwZp/KAXYI61tK3WMkpebghSdyUkyGiD0ObDsjS2ZWYaJ6XNUiDnMU4G
bkPEUGrdgJZfJbMznQUh7bFa0lLfoCTzgpwfg4Ijrq6zZ3uo7tTIOnr57DTYio1cWEdFPvce0/37
oVefzUC6RuyiWkcgLhi28CX7Ono2p3BeA0FW0TecAJwrVv/UxX27slGtPcTidpubmKPZ+AivYo3P
nTrxvHYCcQeYQ/aNxEypjZzRzdBH8BUACq4TxeFaS4ppUwi2oFW0d7PBApCM+FkKdWwAp+auHa10
NdqgMQYpqzwLjATqfyPHq8MAKHOUraMAX417PpmU1Lw6KE6XTSP3vPHQ8UeU37Ak2O6guxt36rXI
7ZHWdfUo4K07mnZTnj7juoZW45w/wCU4jwblTA2Gi1p2rvMOd5UUXPlZrbHg8QJxNnGgCrcb9O0c
YCtai9FGKsY8Lwo4g0UWWzR9nXNl0raQQ4WrmuGD5nBjplLhGkFzh3vnKXXhnSRxpyYr/kLx2vny
wANTZr6mitn1dYL17VlkRZOrp0grG/2yRa35sdcU0xtt+5pJGATwXLomjR+Bz9rXWsj8W2QPRciW
hVZ8LSIF93qCb9taqV+L5i7J1W0TV4suI5ujWBa+HAAQR0aTGbcEAE8dDGCEINo1nZAxW814XMXt
eDzmWJPkpkQBHMqty2w3OgeINQceZNsEtDmPxhB8SBmR2DN55jMNmc0WrbIHozX5BjnIQzfGlUOq
a5BofZk/5nN0lOo2XpwVO14kzV1jRahVdHdN3tyBz1pEFjE1sMyGoGyxTuyIz13a0XMWw1V92adS
ZV3nmTxvuoTCPJw60GJlUx5Cu2FXAH30odSpnt1L1+OUsrgk59hJs2ptI9j7GRGL7La3ArArcpBM
m8wJnmT6Er46atJK0nlVIKvbLM01lyMzuBcYFLnGkvYFzhIa61E51SwQiuAxDWWjQaVhEGsNFwpu
w2CQu/HS1giCoCXTVUMBfKQXoYOWC0sb4zQxuTwU6TCMQetmjXQ/jWF0qdm5ishcWR52KgE/Nco7
My50tg0uR6c6rPC1Es7qZ2WOg2VBT81Jb01EWi1lVNpGOJ3itWTwSqWTDnOdjww/ZNqEcAlXzdQT
6XNt20T43M9j13ttikAtzZFEfGmyKLpIpSJbGY1xD4ku9XUlFz71lu2DApXvRgrLEyjIFT6McvVV
kexxYxfBdCZlCH7BK4keRCiln2NZuldq0FUeVAueXyIjmwMiVFqpg6Ku+qHWv1dVCuVK0XovDdks
fWaxw2m0r0bwtz4sXHtt1b18NyTZwzhyPC/BqSpZwRoHNo34hJOquXs5Fslbt9PQqJiHJpUn5OVc
TIPmBCwjgETbwCeSdVhYbIOKgKHRBPLV3GhOdKWVPCGGC6Nv429lQQR/iRFpbJ7LoiqupCJ5CLMq
OK5CKBttqcZrQvxypmTXeD5nbmJaIGeJx+NMsy8t4+euUi8rrTtrSutRj7KvhZWepACIwQiQJYgR
5HpZ5M466WUVcDUbTiXErbs4nEg6MsAzQPNdLc2nk7GW09NptChUArvxS5leIJvuSE37q0T0+Rqx
xc5vR2O8RIYaWMUgxuMCRR2PjPLOLpavSU+Mi7Ifs7Sev3WxA0Yleogh07tpEz8v9D5PqZdNuyQY
L+kCmN67yUwfcPWpOLME4wa7/0gIfB/KQJqIcjBdH1ywGfTsy5ppOaVeMc7RKsMlaGVa0vXAlQia
yfMQN6o3x6gtQmCNP8hQzaXC28lQaS/AUV6E6xHKxwZyN0GktwpmUQmBdVn9RRRbfttGx5reb4MU
2kulQDsKi1h25SbzyUfOzFa6Vaz6LkGq2koLeoY65/msa6RsKFrITQ0wsV4nzXwV0hV0IaIpXiTE
UdDKj0xvJfCW0he6KVdG1ZzUil2t69E4jqTwRhHd90TNDpXQCmlhkBBnwXPVJK0X5fExZEHStKwf
zw2pTY/zib1cBARu+utHw5K7D7RN3WXNGYl+rhVEnURbeJMZEVK06cVkV2bmNgAjPYbkZI2Zw5Yc
xOwN9pS7eZWO3uJavuok9QOF2HcFKrR9lPrJV5jJody218cpK6syRWxLvqmShMAgJUlTzKPZCp+T
iujJwfr889T/RQR678EiSYtKHg0IltS+HbfaaUVbB5nkF8ud4uHoKOSS2mqRE66EmL92tnVUJ5wq
eaZv+sA+X9JJDDNtN2ec7YFcJYFnAOstOZM8kAItT7khGZi09AEZ59TPiSGQhY6muPcF0NWjUs2e
66q50yoynW6mrkm0Lfb0DiRx0JVxjO/gcuyrUZwhwqNvVZ3UcUk3pZnMIScJFzK7M1Y5JERGDIh6
uSVro2h5yen6pnK8WbWvbcEWkTif0rSRDpWBpy0K47ya+UsKqbsxUcR1iUx9DG1uGWOHnMlzwDH+
42Sk5goHDoZhkqXVOEZwyx3ROICoKwIrvB+QvpwKjjNJS2InfEqVh84cUn9Jt7S4voNK0q5InoPj
EGnKby+P75easddlzn/3gXo70Jh/DkCzeSoXzJzYf6v/htgZCpI36/xdQ/fqvvjEKSDav/+fh/vs
0/TpPH7qn8Ru+413eG2/gedDeAHILJqJDNN2u7uM1BdLaEAltHGXLfnafrMOdAWIIHg5PF012aaL
8NreZTTnGPwSUbqlcUZP+Bfau+/wXUAQaLhQtetg2BitLz2mN22XpIonJbZD2UfbKzkzSz39rBWa
PLGxQvUygZeC40sZHRtlrIQwWwsC3AQs+5syRWINEH18gqaCRngwKI9lF8VrmcHUbTxNeAYuqhrn
Kor0LHJ6vznTPqc5bsClZsBiZBOsHu4uHjDZ5glhwc5/82D+oqX0TkmFL8cIgzsLX54Q9E7vyCxD
p8DX2IeLGdzVpWVcdGTzmVvJzXdkkeEjO5K21OmFciShLXvl0NhSOGmC4kGv7PtygAX/47z7pX31
rzbkUBcEyz8GlLEnGFifdo9//6+dGfXLy143gnwAWJFW1IuJ3tJu/rMPrRzgsUCDCiMNEgD2xJ8b
QT+gaYQvl7yojjMdpC34uhG0A5xrkfolYWHQx375lY3wgtR8e1gRh3mPBZO7SJixXXc3QjMBoqlg
NfjxpK3NKYmdlcDwaC2z+B3yg0e4vPXVwLD2NFPgwLiTJvDPm8oT2E4F1ElDh1XQWtO2mGsbIk+u
z/fQjqLTdhiK09mUkwzCYF2D0Aii7kIdm1Mtd/TLVFKd+wID1stwCubPUhwrXmgbUX0mJuj3tU3J
Bk9ESNugFtE3JZ/kdc5cvFi1Rt3fog5L/0zuKJqyID8c2z+A5P9/r9dFhO4fr9frJi7i7/ffid7X
5cN9uDs8WV7756LFjXwRs1kWKILPb4YnoLEXZA6zUhBcMBNYma/RG+S3Tl8eMh2BH1AMGe3ropUP
wPzT/11gEMhtmr+yZpeW+O6SBfjLgAZAJQ5W7K7dJcscNxzrEBWfaBi6Td9TFwzj+JECv72s/DeX
QTp20aEifYRGIKuUtbuXMXt1njuRogkKuuTMmvtxWmWQXxrXHproaxrpkoQ3h1Sbvjwlo7Kaexak
q7TjeDEZRTytIVWQv5uV3IuVOcM5XU9xl0QuVOjYE5GsjqeVpncXGK9O2Yr8b3zQIakeo+AtYZw3
5u3tLPTIAuKgyeCaoGWRa2WK+DqTwl9CQw3DE2HOmC0EACa38JhpqXfYPrYeQWUCeazg0UZiR550
FMCG7Y4SitnLhD1MPt5X43lv1465curUkTYjjn2NVwd6cZoXICpgFxVd5pZzEJmuo/P1PBnJpufB
GurQU2nQUaZH8W3MI088FQrgba1m+uABHo2ZhUrFdIoPTKKhTdfoR2qSzscTtcLsor3Qz0y9jHpw
8zqD/rbQvQ2vxK15pA9bTrrX823cXtGL63y2Z8kvmdedR1DEaUYPRrSlCTqk6HlkwVor8CZHQUAP
bE9vM1r8cZ3mcIilVD2X+lR9SENb48SdUgQz3myhvzht91bjUsSBFSLdJ0qr8juUAuIjrWpNjUQ1
L5xDMcLOdpDNW//8KsrePOPHZZhHUsNA9Ke02F2NUxHYrdMJ1P+xKT7Cj+Kz6BXVL1tdnNhaJRCA
CYITJSk7j22bnI4BZMCff4Zlwe9sCL4p4GN0UPEGY9S3N1IJkyqApl/hGWNE4iwbG+0wFrFKcRJV
qy42Vf/n11v28f71CDJclb24xI7dr9zq2pjqiK96VQ62BEpy62ct+hpFYSmbn19qiXX71wImBnp3
sahYoLy716qrKIiFjbdU1afKd8gLESIQaizupKmHhDtFEoIdMAeNmYFCYqSuaYjLMpTlJ+SN43St
gaQ6Re8msj1co/uLuufD45HttA4FdR8DX22N1gu0sI79ekKK2m3sqP6CwG/1uVEM5TSC/gutrGx+
KIr/0jn2zxUr/3LZ2TJt/sen3VKx3MaPEJ6eOPCye/HpB3EpLu7FTtmyvM3rwaeQdwHYI+9idsjN
Z528glKUA6oOJolUNVQmL64BrwefdoCNHDqpoIc4KJbF83ruUQYx3+c0BLKC8A+g/V+pWvZiDZ0q
dM1V8LAcpUAK94l68N4Bf88CGnJf0Ksc8oIcyXR6dBEqR9R0AUWq3kjmmH5xIlVHdLKM7Mu+zcSN
3NauDL2b/k6pBmsQkGLx+ZOcs6kzDiHUOH5nWKnsVwhtPBTDEDAImaLbqS3zadWhgHuYCPUDu4d3
ZkPLF0KTjdR32XYgfna3XexIyHAkRerTcxN+iMXOpV4hBJQkWoTQixAu0oSMERyUluSpzM60Rujb
zq7STUSvx3UwpvaaEFum1LihP4m/1dJX6SJkCszQWAWzmA6xf/nIE3sJdW9C0/IgQJDg/kqhxXgZ
YsdO+Qj+RzZQNkkZrOX5uh3mcRUO+e0wF70X5+gNtoEYvDer9/LHu79lZOwfAS8XBW7BOBmdIbAp
ezcryQEjl1hd+jAY1Js0mW6rAey80qkMMS39QkN5ezWqQvPxpx/WFTaRH4gqvkNFLd8bch+K6fRM
Kcf3jgCrrhAv6fkIVdGgWqpFsTvpSnE3KlrnZUZkncmCBnE0mvNGkRJplU7qiGJmS2cVOsZJRKPd
1ar0scIG3k00Sf7gJv0F5447w/akucAphV7n7pOZwW/mXWFxk7TbuD/r6Bc3tLuBGbg9vO+6gUie
XNAS9GZ5PFZz8zTTvgP2QcUFGYDA8Cd1I4X5JuPHubN9zSqAmHyd7MQFNFqNFiJl0jp2rpruI8Pd
vfN1eb6AaRYJ1IUeySG7+9HriHQLq+nEF1KpMBVpcr9ENgn2xzwwYZk/Mo951yeg8Q02Sqc1amDF
oOx7C9lGrzudoyS+rrJzBjs7iYv6cVDm8LBEC26V4ad7RjvzoWsTOtLIY6y6THFWtjDNTRv0v+px
8PJ5WFZLhgHNc19PsHPshjkCn8dpxt6TIrrveTRUhwTY0p8ksEUvO+rfR+NvuMG8CS7vmnlHYjkO
b//+X034VDyJT/9jtfp0c/M/d07F5R1eT0X9wDAR/6chBViJko9z6fVUNA7YbDjuYVuiLV5iHJiv
p6JNMw+THVrgBHeqqDfloAVWE8enBRCEkKkBuvIXjsX9UxFsE+1AdETZPsvJvBeUJACjQ1ioaI6k
/VqNp81kB6s3t+cvYu9eegh2afcSe6moSQHggCoIsHxBe7UaN3hxrMzeufr5ZfYjwI/LkC0gQUlX
aJ912lKqhK0sB36QDWu87E7LEmUTw7mVyu7o55d6F8qXa1Grv/jmWTrmUbvRxjHKppbnKfBh3p1E
SgusYxnWYm0dAAkpEObS+pNyCjFwTI/jfDpvJ/1wCrXD5e46w7SRIbr+/DMtd/HtqfrykRYML11e
wtE+4FtJdAXRZ5xe0a34XGnZYTSEK+bHJ+HyYBv7BruLD/x2Prrk/2XvPJYcSbb0/Co0rshFtIUW
S0IDiaxUlaU2YVkqtNbxTnwKvhg/z+6+BURGA9Z9OWYzZlxcm5lbU+Vwj+PHj/jP/wvbOqkD6xD4
w1UMFCiRvY/pwLKk5n3aLNMmBNDhLYzeuRL0zJmrEFD6c5fC1k6WrG2wIJB8u6uceYtQ9g++Hu0u
H+Qc3I8YkZgUnSaYgKeGFFpDmzFYx8d1s/tRTr+ktr6TWItK/a2Z6Let2dxUNWQrdXYv69ekol5n
46Zfkgl/hWl+xp3glTjfY6kbjUp7CLqO9kuul3djnayGKt5FqXNEp/sweMEhNJzHzol3RWI/+1V9
RbdDFa/lm5+gm5oActPbmDb+HHewPa1NAHklSNiN4We1TI45/U1GdZ/pTa+ywFvITbfWPO2APBKM
KpA12eBuGwUoCgARjzED8uk9pnCMneYmAmDSytGuZbreaLIrAElx397+Xr4ZIZ4g1Z0AgiGASk3Y
Kvlkg3lbVyFi8wBPVdL5znmCS+eGyZLbVK6+XjaVOc8GDa5Gj4YcBZLz8y+VuBYXrkuxxrT7CrvU
fZ6169L0Hy8v85pAT7dHXKaCuaYzwezg+TqaZ0PyXyNaG8nvsyi/T3WYqxNavnmdQTVtHMIWAkfP
28iRdBQuJsz8NS3AI/i5Y5fGD3k6bsfRWEjBuOot78GMunVSw30jMQ2qAWOTB0AgIeCeLN45eXEH
omBljsOKGJl5U+0gKy10Uu/huNxe3huzCjPfjl4WY+ACG07D+Xxzo2/bkVRbzipVnPe+ldyrfXtD
hfLWrNxV7JorqpnRQtVgewzqfW/m3qKOXprKWztJeAg1fSFlwee+79AHcNc5hYKuvyswPzCky3xo
N7prMJULI6sbdmurhNMO5siYAozfmbtxDB+HErssIeSJJFC8zbJShi1I8l2vtoyGjSukmLdpYjBu
267FScqgNFwVz1pxIaruq1XBNl8Yu5IT9fjvfad7ZxTFnZt8AZNB2a3aQ+h1hGhiw1TU49ABYDOc
ccWMeAOIF6IKLzk6Vrt2K2PpFNCr2d5aLKgn2T23/IiQ5NICPurBo1mb8ediqG8Sy/7eadKmqqB7
RaV48MPD2KsHMHQLdxxXUGvs0qHZGHL5ourBIQjT+zYAhk1oeAc2/Nb2hm1r+lsDDQCEmxgYd5+g
RXqRck1b5mX/Tu24trr9IVGCR6Aod0ERG6t8jN63aOwsyjS+Dx195yDuK3n+uvHqO9uW9k0UfLeB
X/AYbTMvWMd5y2CY+jEI+aKm/SEU74KhL1ACWCMuZjbh2tga2m1U2hQs3bVwJJn50+dshd8VZ40G
IFXKtV58oXlHOz7lv9KM772nQ0/ooow89jvLzB/hEjyWUCkno/Ukdd1NHEibMpWO4t/K2nHrjdWd
E/kHy3fXKJ4eIQY7JJ0gdjKGLWNt7yGxWbeefxDj+QK2l0jjs6sZt6aB4UnjXiMpqr2GKS+gTE6/
TWFQg5FrV0jOg/A6UiBvPUW7tWN/C3BwzQz5DjbKhd7ADpdCOqzlTgoZWv91QB0utFvxnwWKTzyb
FeXl2HmCIP+5gtikp4mIw8RAOiU5hoW8zZnohqBnnSjVvipM8G462Zh/kOpuk0bhwTS8dWe1N1oG
FqgaVrlb7+MWtqhuXFU1BwvgJPCaR5dys12UdzYfLtOHFUSxK69IVmnH34G82rW6GqIk5VuVJhBV
yjAVqOW+qfSD+NR+zP9tEljZ0gfUN/ad3q1Bie1kDybVwttWmYTIX79pfcteVGA20rbZ1533SHB8
iIZxxVDlqw3QoTpQg/85ROO2UIHp+uPKUr0n0/fXOrKF4mE11fe20gAyDg8G6EyPYy3Fp/HgdCqD
zxV9ZT2hCI6dtHBVGor7nKj9FQ815+SRWiArRg6BBGvifMcSCkm7Vp2VZpd3FoOiXsook6FeCTvU
SZH6NUwW9S8aIhTQlKlaUOjqcV7YqKh0TvTT5xaXpgfYJ7uPjWFVKfohGJJdI4pWQ9asCym9j1Lv
k3hTZcP96DPAuKj65NG0649wyx9diLzC/pqi7pu0V4SZtHNoyFJBg8RGePPTAIwhmjRxbWclKXDy
5YocLwZn/NYZ+i5UtUPP/5Qc5QBc8euoqbdAFxFZT6OFl10bO5yNk2AbIfsmUKIDTM51+lNUI+5i
LTad1dD5j0Ftv9fT8WsTDds6SVamBeOGVt+kXfGCXtKysHAWIL8vv16ztnHyEyan0beJlFQ0N1aG
1r+zCthn/Sx/Cam6XV5nzjhE749KPtAobGRihC1C9JJaa85q7OLPuazfgrUDLmrs6tF5vSNp664t
a1g1uKFC8z8N5R3M1hsNL+S45V6S203pOMesDA5Jw7X1m2vlLfFOT4IU3m8EsV97AYyPnX8O0xvK
2CoVSqEZI61Du/ahxaskaR1CymrG7UaglBsJNlIPFDeMjYvLZzST/4l5NGjYDICBtB/P15dCS/OL
XnZWifKlr3wU7NVvAXFQnF5L/2byHlAElBINBOX5X6Yr5bqVRXHhrNRwnzQaml3qKnTtVa4OWy3X
8ci/w6r+cmgLuqu5w+XyEyjhgahfn28uNksamgFLMi2xjng4GsNgktLbiEC3VCCEtuC+FH8osk4B
0240OwdgE+2ERQwkZXphHAatWw96C92GujOGeGea8RHmjUM1lvuq9j6NQQ88V942SbsuunYdmsmq
5+8kfbu2iIJKz7u1zeSYBNIHBqKe+shfh0V1pwzhsrWdYxDx+PnGoS4p5XoGZBrBoUqYtyjDhyTs
FlZr7Aoz/DKQVQGJ/SDHxbHkR4u/X/ftZgj9dZ1ru5rXBiDQQrObdafzxvX+JxGNNawH8vMGIYl1
Htf7NvVu+zBcKk19pw/uuiUKHEb9oIAnt0mzxS1hiJ73sLyT8ZjQyO9EsNR1DazH3idPl2hJCfB8
ePD86GdrRzuNXFlv+sfCGe+btGdcMGw3Zk6IGFR7hThYRFoWj23dtrxu8c71pbUvS2hSwQGueFte
Oya7+2+6Wt+MXv9O+O+h1A+u+iUo3Mcxj9dEvDeVE/FGw0wgQhG3tY8oUcCBfWv66Rel8bYuw0ZF
5n6QK0Jw0z5ShlgOrcEMB3821ssqxwqc4MEj+iyIeq0MgGTtHAcLArESYVHI28UZtnVxJyfeozP0
S+hJtuLvBSOBIS+q3Bs7KBJuJYf/dNIT1LI/e84vC5ubxH5ftgOZnrGk0rmp4cxhZgTY8gAgMXqI
snhFT+dxtJx1WRM/xfGqk4etCGT00Plgo8K1MF3ttpJ6YIzWs0s+4jr1nZUO79qgvdEjHvyQb4qt
eRAmylFyhDj5nZHcjVb4GJYE3dUXgAzLokvuRc3IdgmrjG6r5NqhS9p9PoD55RWqIQSGg/phHIKl
l3U3KclpZkQPKQlrCOXPSio5Nv6yD8fPYcz9J1ELETZi9oDqcVNth3vCBsUTy+DXfrCAbFfjVpcT
7LVbo1axN/GutYt9AtRRS3ivfWMpvk2J7IcJAbjlS09WxgFJpJ0QHht9tFNKIrnuPVf6+bKze/v4
MWLLACxdNoZH6aRMUk+AJ2HD3h2OVnoS+YCqNzcjUaUwgzTUd0HkPVnWuA30YVu5hIGacyUtfeNw
+QkULU2qhgxh2lO5l0wu5FLWemcF4nXdpjXQU3gfjHg3JPXy8nbJdKcOUBRj6C2/cgpRdJ/sl+kr
Ca5Zz17pRniQGJZCQwN2OMhhHy15XGkjYXylRw+S4a+BemzDQvlQ+P2XovAf8wHKZyqwBzeXUIPu
NiQyC6nvvpp6sISz31zqGSknvkGhdcaUEZG6ZEpHSKkP7YhcB4TphDnicEnS8tzbNoGxUwaSggDA
otoJsuClKHaNJlEY011bM2eAqdPdBTRgO9dtbpgcOWSWRq9NOxga9SMreCT/eKy4OknZvXNo+pQD
jUMfnt7Rhtm4HXQm5L10FQAgYbp5pDPnfQzt0V+Y5vgOBWHGCUUGGuOjNLVmiijFC47JUS/N2672
P6UashdRdl+XSbqwe3ddQn+0yPGXcKHiY7HVlMRRdWmiu08IqyzSTlrjh193Xw9k1Kn0JPHYCqmP
x0b1aObL8U7X669S6f8YepPhLFvbmWl+b5vNvuX6SpQimB95jEKEWqTWfULxd6lofAGvkI5J5H2s
NTJCMse0TXNmaNo1nuDgBVAuB+HBtdP72iCpM3iufJI1NSUHztqNVwBuqTzvsahlxi42WsRbV9tH
kHBP0KUcKJk9KG69kcf4WMjaAcnEW5t8OpactbgXFfNAWqpDgTKsMLPDQLKPDNgOeN+uMdpNnfuH
HJbaqPQehZtlcPMZ7mvgec2yLUsQObm0ev3HnXAX9HEES2OwtKDvMIp4V6s8iqMYzeQPAD4tgeA9
qbkhnmBmIzXnu2WCsmug0lb8Cg4yHw0hIWMOl3UEdO8nUJ98UeV8XN1lTF2KGJjs32n2sDJqAxBS
+hJF9lNQNu+0OH6gSb2z6uwoEu8QpzySSOVy/dUvYxjzEyjIImkcDvkQPzA89gEOkMdKtR8LnPPa
aRIcFs1ir3KfRYrtwwe97BnUkMpmo+DRVEQUJTNiXsVbmzEvZWYsm65b2zm5dSat4QDdy+TJjKp+
McE8inib1hbddHwmY4fuTaZoB0r+h9hiNrYiOinG/l1koVKB+CJ80IUW87aHn520ZT43TFYNLZIb
8dKXqXcldp7xHMz6EzMDEyV6mtbqa8pbSEbK1oq+LtERh8nDa4orCFQrojpx2VW9XU6M1RPzQ/6n
UEOetAbkwITWhhHClRQ3NyI+8cma7TR9EZae992V5WYeAnhAHLiSyMoAHb5OypwkZAMcMCakOtYq
w+nHJNhlAA9QNMrMuaDeokRf5MF/6uzoGPgJmKNm2Tt/cPj9B/QC/53hAPFz/kUQ/J+D65dm84l1
vGkVMgP2EpQ/zlqD4m/82Rq0f4MR45XcihbY72Raf7YG6f+JFh9EF2A8zim41N9ecSyQESAkLsYD
ThEzoP8tYekwKTEWpf+d1uDUkoHqaDztDBWJrM6ZKsuWsTcqhqsij9UW7hoBMGdTe512k3lesbdC
FIoTtM22Jwd0/3u+eArUeJPpsCp8oFxUxaKSb0654VBHCWWgLAriYLXy0Tchu7IifagQRXCko5No
2Z07RglT6SMEsHHxgR8uP5W67u6rwLRvDKdAVEIeP7mdzpxqEdnNUlYq9xvyv6iXQABGc76LETzr
DM3fVEiRgJYcm/WYyjUxe2Q+N40Hs1jHpPLnKE7tWy/RzR+W09n+qqlhyKxrRbntI5tXdjDNzWBD
ODY0ib/hg4Ah7bLO/WxVyvj0ejT/AbfsvxwYTeSzfw1GWzbly/hyDrgWf+PXNTJprAMhA1YJvFq4
3D+vkfMbHDYMy4i4USaCPJkS4BoJ06D5rtIxxUf+ukaCNJtCCz0JUduBJ+nvNNi532d1EQYNxE2k
8Q8lrO5MgRlDIOvQAADwHC0hIpB0JVwhplcVN21eykxpqeYqM610k0NSu0xH+fMITummrXrLARdb
ICTioYAz2BnokQANuYcAkNpyVHJI2vSuQjRHz6vyyVNaBHxT1/FhtMmsneI7NA1TZan9bFs52AOv
cg34QLlPDCau25Dhilu0e24iZplhHQjGz7ZeQIpjOF1lreUKlZVRy3dORe1t52klin5Ix5U+WSiF
h752myvjhtOEQjgcMhrwuZZiC9d3XuRAhsF34jQDmOu2hEDuPfS8zzphA+306A9Q8P+/Tf9dFcDL
v75NAtq5bqr6Bf2MyZ3i7/15p1RonphowQdD/4JHpgb2553SfkOAWIYiADQzQ1KnBGMW7JCGCEfw
2wZ0YvyDf4I5mU6DFRzqMf4/BDnk3wNzTk1FxDQkvjLpL1hTsDXnpkL9aYjCVOGVKFxrOVjwGPQv
Xu/Vu9RhIL4ywhXtBa0MPsZdIpIA80k1vJWqwwAS0oyjpqB/Yjw93LijxXA4oLUyru6VTl7UTQZe
HkzgImksb2152UPWjcs6DP+fayD8J4x4RAzNx7hsXrcvZf1//nf63/7HBrWDb8HL/zyNgP74F04M
jduOi5ZB5gLs4B//ZWgKDQY8gmAjwoVjg7/gUQqBDkHJn9zg/7IzWwzLMJ6I6wZEgcv/O857GgIR
XgnEpkk/1KDZYYhK8ElwjcRWVffchhUu18dBKzSb0/4mzUtYhBN1q6VBvzg5rZkA6G2pnzUdVgRc
JNIHY9IP1wyEGPvQ0VZhNXY7q0JzENAykgc6anL90uusYZG2yBuUppOCOKYQ0scbmwHxBfVxfVv/
DGSPxkA0OitbB+MqB/5KL9MjAOWrggJviv4cNbOmMmA1gJD0x84PSLVrixdJ01ZVZn1ATyla9MjD
Hm3bv82cbtHnrbwocvvZjA1m9YudLA/pNuxhvUgqW14YEtQReRMpi0Kzv0ZB8d4ifVnmEDokViEv
egM5HdUOi1XIEEtE8WSDVFq99XzrQBrWMyZDNdVAomqVQLeg5mC5Ff17YpbtQ5EaexR6bkpAoVoQ
fE9ckAP8KNgQCvdguJmxfv1yf+tF+a8WeYl08q/v8v/imShf4uDl9P6Kv/L75YVE8jfcP0E6ZAVn
+YuCJAl30xL9ilcuQEKyP66uxN+B0l+wmZGkGMRf2Mwfj4SkM5+pMwdkQV+K8ra48n8j9Drv0whM
CXSyvA8yiG8GCV5hNSe310syq3b8Tj3CWAYvCYT6/bL7lDFBHP3+6f+yQSOS+l+9r7cr8e6d+gl4
wwlTIPk5RrayCOQ1CC0mhkc61+/K4kaC1vbkM8w4ifPn7+164s9PdtaDMka+i/Vq625R2Ps2Xrl9
+A8WEckfokiwlhMMnC+S63poSMWgHGVFX4XxFzX5VirhFi3mKwuJ05meHh6eyAGvR+N7shvoGIJ+
aD31mFb2HkHgJe4DgenV5TObWYUikmApoUPJ2zBxVXEL1C5LEFj2+rZ7X6PTu4xlmEOiuNJ2l5cS
0cdkQywFRgJkGDXyKV7Lgtcm9eJSPxadai8tKwZ1BWPVFW77GSOA+pJoStEU3rwptX2bqTktSoQY
6XEHK6013jde56/H3M5hequuIewnY16vRsfAhkAEiqkNfVoPaG1PQk3C1o+MXUOTI0Gl95zBsgy/
f9B7ME/Imh0jN1jC7G93rXyIIq98acqkj3genMpgzMNwO0YBkDJYthRYX5oQvc+NYtSCWccPw/dZ
X49E+3L40y/KDgWZVG0/e4GlNvft0Dm7MI8iYx0h+XiNGHMC+/x9e8QfYtzcUhDvmFghEniy7o2N
ftTQ3ljXSvFOjwJv5UsChTRaS5Th7hK9+QKuZjzAXMskZWlrV/CtkzmV11/hgMQG4kooJFg6zy8d
zNWFWbccsqpJCpVYeaE79W1oDxCCDCHCXMXa4M1PHXlPf/3alZ87BAaXuSJM1ZsIFAlHd+JY9MyS
3VobjaMe8ZZqXs5ouvJYldW41mv6lEHILJEtF7T+wn0kldqdYfXmlTxw5leQrIvwXsfzYGyTX1GT
/9LtbowjfCrFJ7NJ3R2B3mckOqId3H/0sCFiuG2GsdlKRZ0jpRkoTI/G0v5v3mNqcgylEjZh9BaD
HuenkSMdrXV2Jt2Y0WBuB8fqn0YDvPPlVd5+c5YhUsU10UsjmqK0cXro1JErrVIb6QaZSssdD72V
f3co4DPrLMPz6OdgwBihKcrg1vu9pvSXD9cbTyWWJoYmiaKCjPLb+dI9St1d6Y3Sja0cSoWil3kF
uvDGSZ0voE8ekQFxRDlSO+lGVR+S4dCWy8bZy8YVV3gep3NriM1FsdKgXComyyYxcxZbSuNUjnNT
Q7C3VALjSZfKDQxUlCxCN9pBz++vL3+1mY2dLTmxDSa1yqSKLOfGuouLz4r6bEfPlfZ8eZE3b9Zk
XxPL6CLfoxlpOjee/KVLXwxl38UPl5eY2YfIo1QZxDmHN22sQkFTRZIeIMYpjQh1opcDbLr3HloA
t5dXmrG1s5UmH6mrSNjV0fePYMQ3mWHTRe0/Xl5ixg5EJArrGHEfWGKx2RP3VcAZ2CdF6B+7vEHs
eSz2gDKqNYprN5GbD7eVD6fA5SXndsVjTyleVERA750v2cZDg4YzYqadV26Loftcmtb9v7fExNSo
tg1FVrBESfUN4rASRWnjWkgpbvpZzEItB1ZJMVwhEEb2ZBEos5oydxv/yEV1vfZgS4wCxQuatRtG
Ie3iqba1K45vzvTAMlEapZr0tlXWoNGhxhpLeuqt7KFj7z1I3UNAT/sfnN+vdaYmruROCPCo849m
VG71TmlJmZNrefubZEOcH3ElM1tiuHgK34RIBfX2lkWUOzMFWLtohviuhZLSRqEJQYzLW5r9Wier
TQw9iSJrDLLBPyZUrtQmOSil/D2BbjSjcOCGyqKs4GrrrCtO7/XlfWMlJ+tOgmhlMFspclm39B/l
ot5WTgN4mMY5KmrqJ6g40FkyFooCMqNplkl048c/PH+XVO4ykL505W0SfOuQrB69+tbrWnolYMyi
TeJE20oztn2GYpQNpgFGzXL4B57u9AtNijm1bBU2TKP+Me9o1RBTcISrHkpUI3m5/HXm3NDpSpNX
tYMxtTFApR795qGU83fF6H/3yo9e4KsLJjGXl1d7pa9481EsiBCpktEUfAMOdRqps0bNP7ZGAHZk
h5CqU31RkFUfh+az1trvPRLSvvgkhStgl278EObpwi8Bd43WqkkZH3kwqW5qMFPa1sYz4ivWOvOM
WdbJD5ycvBs2vlzaDp4/i52NTID5rkH6C1qK4dqzPOeOxQQcaHZqC5Tuzt1xIPemkjeKD016XDKV
j/xeo+vJ/vKRz3mu01Um1wBaC9+tjZ5rELxUTXnbSV+Y8DskanLl5Ga3Qz+EUXmVhGAaj4dxZUQk
x/6R4Rs/z1D1Ga+sMPdtGPL8YwVqJtMDC0c0yNlKLcWLyIGgp3z4J3EMsmcm9XpaYAgZTb5Kk9XD
WAajf3SVB2/QdmDHlhK9pctfZXYrhgjVSYoJziZbyYI81XIgekdh+lL7IR+/dPmV3GR2DdqN1ETg
O3ntcJxGGIjay2YQmj5zH7fuqC2jahsaxZWH8W0CxGNCxftfq0zOS9NGdlj4wbFXU3mR1Lq6qkzP
348uLAXwut+aWv4pDzoAUcZno6qTNf25/sqvmPNipz9iYuS94Wmoc7NVtCGlRRHrIO37QFsEAzge
G9wx7OjXijSzawKutkTlAl2hSTTlBoMM5TCfcJ8MLQz4UICO+lJX74bHy7Yye4NPFlLPzd7ozaZs
LeGS2mYhaS8GdSEeqXG4poNxbaFJCB+KrKXtbf+YOU81FNo9eARDO9j5NZmKWctEEEh+zVVJDc93
xNvGlDWFlGMqPXuhtS6HZym4FgDM7saGHVG0BplPn9gEFFlaV0phcAzVn5Y3go1+59jxSq/9K4/a
K85j+qjR0wffK6oAIFDOt9M3qWSVVRAcWwS1ALiu7GRbdLfp18in/JHu+qUcLmhxyOkGOvmFdMX4
Z04TAjcdlg6NqJhayPnyUReHgdWLjTrPtfbsk39dcyVzef/ZGhPTUEu5TnuDNUxd2hIFWwdzCNb5
pgaZPxTVVoq/M5+/vmz4My8Karr4YuSZbaoOE9cCGU1HoOoFjBJ3D2FhrODUvEbrNXt4om0HbAji
4Omb4lpNLTE9FhzdxtiQGqNosC7d4oqJzO7kZJWJr2hMKax7OnBHHyXTxioWDlW6v39YVKHQ6GHc
HzsUP+Ekn8yK1meipA6Oo33bpOXGa80rK8xcKBJVqus00uC5nNKIOK0fe3VaBcdS/hCot12fPfrq
rSbHVwqLc58E18BkiRhc4Qaf7yTQ3MqPCwN7Nn8IWa3uuYbF7vJpzSQlNFt+rTG5M1lF9yOM9eCo
+2Nz8CKtADqq54yn5ocktz6GsCk/yHbx0IVIK11e+9r+JnepHuVCQl0vOFb2vdN+CI3PtfPz8hKT
2bfXKtPZ/ibWMNqB0veVGRwZ3lDMrbFD+XFsFy5jX9qPZCgWUKvpTQeMF62La4c7ZyinhysO4MQU
a1XrGr/TgmMEqyBEnoXxMUiQg46+Xd7l7DoClAhPElt+Jeg+WUfPGzuSfYMg6pPZoyrC2O17WX78
B4vQ6DFoG8MyMCXZzXqkfHTxKGrWTo+2wVKxbuJrJjG7k5NFJidmporka6PFgziA/DWq4NEs1WFR
lZG2DHrd/gc3WWMwEgwaWRjoxfMPBEhRSgoVx2r5yJJ6+cqsD3EBfF+9ZgozQRIdAodhQEhjBBXM
+Uq9rhdNafFulAAaiajVsFuaQbPS+xLMyrW5vjk3e7raxHMog+sWTchqY7myPgpseRk/KCPTFgu/
umlCIV/03GW4X2sthp0H6CcvW8usX6GLJoPU06DcnfiVtEcHQrHwkb1HvYDZEXPZDB2CX3Krr5g4
dBdxwZh+OUTdNnPz6oqxzrqWk+UnrsUpVKVG3pJrz9RJg0CMKz1fLcNOcNy/OxedOa5XDwO0avJR
x8S3JbkphYNG2VyCBJF5q/42TD4FPG9O+ZFxhGxPVLSin3YlqZmpXcFjzPCkQx9RhUPq3KAa2aQo
5jfB8cOQVQufoZa49eETvbF6bQPJ4t/P086WExf3xMVkUAAkcclych8vDOshLn+M4YfLNjP30U63
NAlUGezrLbVnjbw9ZNlL0DwMxpVTm7uGp0tMqhq2hFRg0Yol4AC7TVVmsnf28KNSrpj/bJyoCww4
FR4wq/rkvFxXaRkEwf4rH3KKIFhk3qOHJEHYSN8bPz/KKTo+abuvo+gKw8/80ijsYRUiCpounTNh
rWTiSU9yT9ubIygbp2uQx1Vye2vJcbvw3KLcUt9DRqesuq2ZJN6Vc559d8lr6ASC6lIBZJ3bSyih
FiQrMvtXHzJzyDZRU6zGVvueBOWtxgfQ4GYQZUMtl9extG27fZDKV1pMswZ18iMmNT25LqFK1Pvg
WCi3DuNAcvVwtVk2ew/hRkQPWmQ+00K1bVRoNtQZAVSpQNXqOubeMNGcbuLR2Ed5oy+QHLuRjVz/
dvm2zJqyTlQIXyxKilMogdnBNNLGLFznsXxQWh12S2Vc2qnZrizPQFSu6IcrNbT5zwrNEUkIXh12
0PPP2sDNEsZNgVs3pNumeI7anaox01VvFJQOqUc29gc30teBEjOAKa/bz5c3PfewCWlkxgpFeP/K
hnjihrradhuzFVlK6N5akGTSnrpydWeN5mSJidHYCAcgpU2KImcfxryANvFWM/9Qsv3LHu6s1fxa
ZFr2Kn3IsC2fRaQkR2eKscWn3moA2AUPbfAtjq/YylxYhXEKIghDY/5z+lChsV0OTs6eksM4ILUe
H6g2+8mVV3fWJBG50ACQ0YSfgoJahSFI18Qke3tYAOOCOPlLbKQrJbh+72a3JJD+QC9F3XBiiUoc
lkPcs1bY26i9oCKT/WSYH2DhNVc2axCCk1nlg+HSJymEg+BLnVe4crSPkQn/7g8btdnYxg1M3Mu9
Y+dLmm1BDa+JuXSJsMy03XTD98uGf+1HiD8/MfwUwYEqULh4Yfjil9ArB4cx+Hp5jVmjpEokigAA
8JTJGomd+zIQjuDoEJ4Z9g5hm6Vf3Hv+xkJ4bLyy2vyOfq02eSE9N4INvSRPNxg1LMtVUimIMj5c
3tKsvzjZ0jSkSPU4CmK+Xa0WS9P94uX/6CafrDB56CwNeFNWcWjQNdTmo5e4ax8FSdSjls6HcvSu
eKfXjzCpscG69evYJu6p6a2w7N2WGhvk3Wp/Fwna+uouC/aiFdQEh7zPooUhP4bMeTG1vPKzeuFh
kdE1yM+Vs506lchUujBI2LkveP2sB9eNFpe/3qyJ2DTomcKhWz8t5aDb5vhWPOAlg+Zn1VjjfjSN
T2mvZVdipllncrLQxPKLrjD62ORQ++hFSaJlnBJSJ4jdtNWVLV1baWL1cMLpYORYKR2h1VCzA60b
YA6rNHu5fHazX+dkSxPLZ3q1ybW6w2GMnqB/+hEJ8ezLa1z7PhPbHyByQn6bNUbrOfE1aD6+Koz5
/XuLTAwejDAkMTJmZvNRIvcniIOrQdz8V2F2EXEDkc9Nvr8cIkWu9xhaosTbLh2Zx/45yP2xDq4Y
2vyJ/Vpo8vk1L/Vh5OLErMK8SbQf9mCv4Ti/8l1m32Fb0BsyvwbVsXb+WOR1ZzGTSfDde4YFikuz
FiC/YRlXjHUZB8qN7SnXqJ3md/ZrTWGPJw9UFsM9w2xHQHPmRVaGNRaXo2Jw2RZmXyihMg3qiRBj
6hBy2fPJ7EeyiuxnhCCf2e50ZLtk5io2fSrvL682tyWDuTYBfRfsohOrgGCmCZ3eodbvp/IWiVYd
8pew21bwqFxZ6rUJM3XrNBCZwKJ8xxTxpGJTNRH82mAigSSNuwptKptHK4rXlZ9ts3zr1BuRRHZR
tY4geLHGB8NqnuoG3ga5XkaSHC1GWCku73/uVqDQjmDYq1LSdJJGtdvRyeDUOwZBvyKUU9KfKNYu
+mZ9eZ05VwWlMrAimqfgGSeXoguHvO7tODzG0Dh4P2mCXf7356zm9N+fuMLQd6k8SUl4zFKQPeZC
U5BR8T7mA7PGPJCw8V9ebzYDB9sNPBNRK8HFen4X/MjQi7EWG3K6YsM8s74ZI3g3wp4ZTy9Xo0UV
O96yMCNnkSN782lwwOhe/hFzxivwbUDDKDu+Ic/XYBLIDJNNK94H1ZOXtMIk88PlNeY+HOStQtEL
Ohk4zs73GaVjU49qFh7TOHmuyPYXwMPyf+DMcMnMkonRX7DF54sUQTEM2ZCGx6JK9WUj++1SBg20
avP8W4V6CaLUjNZe3ticxdCSNYm0qKgzl3++JnXhcpCzITwO8q1XPbdGjMLsZ8VNlklyOzjZlS2K
J2x6+S2B3GbsGSK06dRGEDv0KHxYd+3Q+oDkstp8DtVdn8JZ4t4r+T355xXrmF0R+j2UHICQkqqd
bzDT5CCWYjM8otREzAMVNnnLUC8z3aNkasH70n8qDHtz+ViFmtxko7qMyhSAJ3wqtcuplzPyJPdR
Wz4q36yNHq+K5EaJl81X9wcVml5ZOv2xGLYIKjGJ0EaH0ayWPvAW72o5/q3l8kPI6RCVA4MFlvp8
/x1gwjj3Cv/ooNgkr5T0igHNlIZZ4JXbmM0KiPP5AqjOFzADg5OMOlKOOliNO6l07xGcAkn9jJri
gABpVxZLTXLfDY15xaJmD5rOJNIZtA+16UhCkVuoT4yVf+StWXhRuejoyLdKuazXtf6ZvuKV9d5G
HIyAEUfgv8UMpDHZLkQ4aZlCp3AsLJSZ2i9V3i/b7ltsbvwkvPIsza0FWzqgIbrhPM2TYkacS4mP
4CONqDZfq8nT+B6VdqDQ6AP/7fohOi0otRC3cIwglM8/otOgBh9lBACS/jNCEcKJD0p0TRf57VXU
gZ8CSxKivcJXny+SoIQdjAmloDqgPZI8Fz0s5S+D+SKlP9SPTnclI56xDJZDgUBgrUVf+Xy5ErJV
oxroWWRdTFdEWmnuR93dqNHezhwCqu9XrrzKv3fu28T2fq0n/vwkLpRApARpRZqvmPEmd5Vlmxv7
2Le2ttJ+0MANe/3Psf4i7eOgXlyraMzUK89Xnxxu6ds9isuUTSRf2lnI/aLttnGt/ADJYYjYh9MY
6yq3d25Xb/4vaWfWI7WSbeFfZMnz8GrnUJWVBRRQwOHFggN4nmf/+vuZ1oXMKCstOFI/dDdS7Yzw
jog9rL2WKhe7EhYpcoCN07ESEPAzlgYRs0poSrwYLpN9WP2WyorpjPdqq3q6/HmKP0xpdGzSxtO0
f6YucHtt6+18GQRwKB04NqhPL3GlEIj4mawETpFyzUHHbUPYRwuHPveWC68UJYDRA3ZcBhKoL4o+
TLk2gpoStPs8fZOPIaJK4eQleuiFugIJm/ts3JvHub/LJbdoNpqdK9cBg94U3xeBKBxauMqXC6KC
Xp+qlfWvMjZuGr+v6+9O/CaO/93w5eVmEXz5ytRylC982bY63ZYGTFXDl3j6XhivoqxwzeAtnH26
CQ/aoSg+bthcOT+XNsUqiz5bSkkzhfOaoCf/KjTuouIh9o/j17Z+G0LKzX90hwraccPw2mJpIVF1
oehJki3sa+DXbPfI0QnTs95/l6svyfdG1rwAtnW7fa/bAfKkW8n+cqOKO4z+LkHXMiFJMnC9w36h
1N00kh+P9X4p7MJazEDu7Kn5xjW4glUDB3lhSYhd7aSZ1WCpo2Vz5zHFKDUf81rdk3JpDjOzXiGl
3iQ/hGX4RlWzY+i89afxjwE+/IYFp8QkCuf057Vx4U9j48+xvKy2lyQF2aYB6jkLgIipxYW38TnX
rgJyEhn0NJcx4zbXOzv5zRxmyhQxSlt4utbepeXrAMo+667S9cSFM17Rma61/J2lZ/ulS6imyTmM
532t+s+3f8zKk8e6f/8WYe9NtY+1rqAvl1MyLHPH9Z0viVW7qKC6c5e5cYha1dZbsLUBy79fbLbD
WNaSznMHK8mzU9q7IbcO9vD9L5aGYtDC+0wCKG5zU5oGQyQOx3VW7mr7qHXOrm1NWB3q77G9Q9fe
izv57rbRlWiW1Ij2DpNfhJpix7eAr92UQ4XaS8qYRI9QqJdpWrfxiq2dzUsrwmOiFlB5VgPFF1VK
j22o3nXVk4Yi6SYOYNWQwsXNZDLd84W75PJLZaPRd34n4R4U0vbA+cpjYVg/dA4gXIeBvRHlre7e
Ip225AIm9Z5rc+1s2ENV6ExRTSBk5ieo2ne3v8/qgpbJQ8Jjg4kPwfWSrgFJieDzOaughzIeFblA
f+G0WV1cizNgEvptSNi5bpLyeVwMKaFxtjJoVUMVRvn+ni7BTml6043m8SA78b+UHf75b4sU3GNE
ja9ul3fYnO/iGb7WN2URu0owbbjh6udCM0aFjoKDJnL72yWzgj40cGfiKY9hHS2b97dXshIiM1vB
JOKSPC36AdcOoaX1kDIqwuSDmu9okvpEyqbyKW2jQ0m72foztYIFRsRg/sIRD6oOWg4xGdfSKuH/
ZnIgbvcTwsMzRDAbm7Z4mPiuXpoQHGOCsyVmjDM6T+3buB93TZC66rQ1ir7q5xcLEVxAM3JZhZqb
ucofBUuwrCfGOebyy+3Ps/yVW2sRApOSYBfGAdYyqnCmptW+Gh+S8dUYd14Zb7jC1ooEV8icnIYw
sPJzVzaPdjydivD7WH1U4/rt7UWtGoJHZaFndkgT1Guf6xKpV6DrJrSUp51efVAmWLjl3RjUG4HA
qidcGBLiAGBctREs6WajlMTmypIBOsZnP0cM5/aSVr8T86nAoJxlUnQ5yBcPbp2VipMnfCd4AbwJ
JRG6hO/bmLaaXoQ/bttaPbIXtpZVX9hSAI6OcwwuxNKb+TXyTvIxm+zXraV8r6FtRgpo+mrKc3G8
bXb1q8F6A/MgASsjB4LZRs30sAOEYMltAe0YsyJF7r/LIbx2kbccN07x6tXnUI6AKHTB/AirbGZ5
0isDc6lFrdVAPPzQM8K34fNrHkLlGpEseABU/sv1oubaL62yTP8H9eMMt9rT9i2+ZUQ4WFFiZ729
oGwS5dQaNTOwj2axxQ+ytl/L4ASVPko4BEbXK/HLCmy+Q62jsbTqndJXECVKcbGRgK70bnRAvb/N
CJ8lDjq9nfKRV9dxirs8ruAeU9LPaR1nhzR1YlDFEFjDWd/tR6cz976K7HDvS+Euh15t30ON6g6p
qUH/GDkEvzNaBKa5ObqyxDHivXn5MwVnHQPV/B8ICJnRwhxADbT7MYCoAkkSWz91/oPmJB7ZXrtZ
41r/2gsXvA6NII51/SGUyk8dJ6Kj1ewZtLanQ/58+yCu3TVU6n4ZENamGRDZRDNVJgKeByCG9r7W
8z30ThnlnRCG9Wjj5K+GWkt8inArZHJEI9dLGiZadsFENGyUpbMvO6nYZYMMCX0+JPtEraHn7ILc
y22SOiTfyn9qo9iqMq9uKzcBER9c/twK178hjQezC32V10n5zOykE9dumHy9vbNrNyvVesYzARlb
tiGcoTyACUT1E5qA1k5WT5XW7CQyfxQWiy9Bs9Ee/1l9fOGjF9aEXVWcwpRzjbsnUuUDDJHyNBEp
T080gfZ9Wx6k+nOmTQRlHaJjzf3tpa5eFwZcLlRj4TYQuUwdJSrDXOdOyvtjja7931zffKtff19Y
nN9D/I2iCYGLn+0UFfG6aCs4Xq7NF/t3YULwCGmcpckaeCH0Clp8NTqoykMzdXcxIoTaBwO6wa3g
dfXkXVhc/v3i5W2NIZa0mUXF+r/pKNmuE6KRglJ4M4XfY+Vw+xOtevyFNeFtymRJtYcZb4wBL88o
oi2PRhfUf1GY4U2HllihKsPRul6Ur9i9HP+cXki+VPFXFEj+ZiKEV4OiMAzwTEjAp3Ftg4ch6eqJ
K2sOd7Tg3sOHWDXvxy3WidUjRaYEIHwpAxM4XNvpgFGkoUyhK0Ugpi0KL87ezyaA3dZ0UxhTbW2A
TiGkRBF1xymzt4rDa5+MQh7dWwho6W4Kn0wxKz0qBrJ5Q/2RgnSiidJh+rZfrNxS/HU+1SLtSStV
WKSmZZGcFxipe1pqWuOW3TGN4aFceGHDwh3yjbti5aAtfLoIOjvw5lJ7ud5VYCMQ2Cp0pYHAebEf
v9YR3YtVaAQn54NhRKdOPrXWVtt2Ob7C8QbpylT+wnAKVZ1wGdeSWVedWcXn2qF2Z5rS+yZKHlup
8ne5bKV/nipwWQFpBxAKf4jIalroyZjqY/ITl5HSoiyVx8HeqMOuXB9XNoS8x0AC3g78OD63NCgn
3T8lUKWG4+PQfagje/cXXrL0KWBLoxkidin9gRhOC/r4jOLK0sfPWrcy9PCg+nJ6QDXxi1QFUG2P
5vfbdleOAHja33aFz9bqdjrbUhmfpdbTg0fZ/tJsEYqsmWBZaA8vFEovMpGCHEt20iE+Q3n/GPho
C+VP/bgBhV55IMkI4DxjAoBSo8jg3Jh9JzsBRiwVlM73wtqaIF/zb4YLGHhFENghaL8+VaPSGAxI
WvF5iRKhaIgOJgjM3H97+3usOd2lGeGVbLTcJ3ED/RCl0NekB9W+V++iOtvp8afbltbupUtLwutI
2a3S6okFWdNB6uvcTWX502hUNPsUtFL3qfbnI4069HC/t1C4mNBLHEq4f+Oz5nwxrEcT1vgqdBm0
+W8LW+7Hi2ffsaa2IVqMz4Fyrw8wJ0nFeSn2JB+SqnbTst64b1f9+/eyxFZJ3GtGa/ka/j3TpbX8
xmsWjscu+3F7XWvPJftHI5HBJcpxIhBvRn0+ySUfZEwOQsvK/lE19V4e6leIZ/xb9Yde/l5/N0JK
gnMhbxG7rLoLyAYwqNChATq43tXa72sf0SOQaogIWU2Z70wlZww/Tt3SYlhthsPp39sL3jIp1IMg
2vJR18DkoCiv045YBIUnJYbJo2nukTfdh5Cp3za5evwuVilch/B15mWP9tM5MVEFDs3gUCMR4haD
Irl1mN5lQ59smFx1H6K5JVGHy0bsK5YzhLH1AiJW031Hmz2mPNmYG42EVSPMYC/DUcz4ijJCo9SU
DKrQhtG7L2A2w+55s225+rVIO5f5JwiTkLm4OnZpifBTL5PxRYPqJRPDZfJXH2VnCVijeqf6GxHA
+mm4sCcc80QqwjyvsFdG8VNQIXNWnuz5UYkOvdrsZV91M+0+Qd50K79e3cvfhsWxOkeqZIgcNArW
yn2uM6No2nua/29ue+K6FaCFy5PJeRO2024zv4lGE+wN9XCrONVpDfXU8baRtVcTqkZ5mVTi6RQH
56Hvs6I2w0hsKOekTh963f9y28TaOhZAHcVWaE9g0L52C1MNB6oumEjAyE/5Fx3F1i3g0KoNCJSY
KeAXv2hW50ZWdEYUEfG2J4lJv2yq3Zjq++2VrEUA4I1/WVGuV2IHPVw1ZsA9Xz/l2oymNsxy2cmQ
jI0H5eeooBhLX1oS7lpzTH3YxlseyjBAbDc1MncESHbXduG4ryPkAgKttZ5kCUbFSs/MN7GaPjXD
8I81WKErBSgGFkoQuaVuF7twiipU1LrZHUNEN9Pa/mibAWP2BZP1jRY491UcMd8XIYdtjW13boHu
Q91JItQjK7NxbNc/1SKqC5k1cDwhtfRLDSoa6s/nGd1AK233RO6RtfVY/UQPvdhBxmvJXxdZHpHo
TPNn8rEAmLORHoA7nxxt8pAQXeZAzD2aUM9q+k7VF9QzKK/6KTTjD0pceb35Rsu/dnGIMHJx36Cj
KN9n9iJOepDV50BSPSPft+krlNnpH5rR4baHrZVr0b4ELgQ2CjCEmAVkMQwTckg0bpYP8ZA9RT3o
3rm4N8J4J0/zGUHbxzYDI55XoeP2ITTKRXesmgYhvGinWtppilREECf5bz7bxQ8TTnGimXHZGEC2
zW70xrh0EeLV/bvby1/1jQsjy79fBm6LTEWqgdluUtQDP1Tj99zeqJ6sXnhMJoPWXuiKxIHJqpoq
/KUmNhzfxij5yvLGdbd6SVwYENYQNlUzSREGhnQH9SnuparvkuDD7Z1aC1PQSP21jOVXXOxUEfdF
3sQk26N9n/enYTzB6ZC+itsNh1x70y/tCDlCrdgOzsRFpBqvLGk3gr6GELSWHPoG3/DA26taK1yD
B4YYANgRB0D8Ot1sI3tQ4WWEQpo6e4PF/CzqOoX0tml2ca08kOT30lbCsEQKLy6LC7PCNyt8SSnm
gYIJ8ro2NJY6Aa1bzugbh5bbaI5njorbKdUWtn71K17YFb5iNER2iiYM17z/Wgb5xMIUBuIMFJCJ
qG/v7aqtRXOGIZ6FnFF4vKaGSZPJ4Ev21iltE99NFKby0/6u8SMKvlv0v8uWvdjSC3PCCxZbRtTr
NQ7qBF/oK0E08FxkT7eXtBoBMggBtSHYTrQehAjQqTPdKEZmE1R/ND0FxdXZ9pT5i8/EdQaLS9Ae
URX/AGluXsfPt42v7+cv2+I7ls9Vhjo4tof0jT81d63eeCCB3NL+7kR/U+26WKgqfLywl+qitJj5
QAQ0JC1Ji2MHbPYpT+bsL3C5aHTApbRMPNFpFZIuXQmLuhgoRD2URuWpCA/b8rjRS1ndvAsbwmsy
d7ALZoPCRS+jhtza3pR9Met4h4CWS7vv9pdadcULY8u/X9yVHIepgEg7PmdW+VGRor1vWN9kx9zd
NrN+eTH9DKcKLAOyLZxms6uCNqwZSSu12p2M9HXpGw9lduqL4l5K5ldlfiodL/u6YXb59i9OGopW
JtJqMqmCcNLGTs6tbMZs5TeItlpeVj7DsdX270dUJzW0pzVagMcZxeTbllefUroEFJjJKxknu95X
iQAmnlHZQFUhszwrGsf7wZeb43+zIizPV5hzrtXFCny1nmSV085PuL5uW1n1EZAgC00q2gViJxHU
Z5eONQ+PBWftomkM2fS80Ytfvv+LD3VhQ/BDvWK6IRtJUrQ4VJfavOHNqcwjN4XeyEzSf1yS4I4t
dTbTbFiS5p/s4YuyS5Ktkdf1FUGkRaeZ6q65HPOLk5V0oxFqEyZk5Ey0HwZEZe37ON/ScF1ztKUQ
D56OnvZP0c1LM5OpW9Ew8Jak7QxU4X4K9f2ff/5LC4KTqUGsJarakC1Y6LqCePBfV9VmdLO+jkXh
DIwM3MvCcyVFo5RKA8993ZyYRB6DnR0nO1q7O51sbPLG9FHJ7iS5PuTB2yx/lfv1hk+s3buMuNEc
goYUopzlF158sCmZe1Re+GA6Dg6DPfxjnb7vTGOXR+ZuNpLnv9jXC3uiy6dO66DmzbuV2ffMrnta
Vz5KxbSRN6yN0jC6p+lMKcM5RM/rel1VkEZpNpI4dH25q61HZ5jcsjpRVIMJsIdIMbTdjPxNy3fS
CD35e2Tg/malv3+BcBlGsVz2+cQvsPMPXW0c5szx7HiLk3fVgy7WKfhpkUTJiE47WZhxiCzXljfe
5eV7iFfU5T4Kb79WzjUwg2Uf61dM//NGDlK+4YPrawCTBm2GQZFD8MFe7SUjaUlxbV/7Ggam7YWl
Mv/V5/htRHC8GFaG3F8GcykIRZV6so1/Wz/fcLv13fptRLhhE6PJtWFeYtyovPMDe1eOyt0m4nzV
yk+UGPSM8CEsKdrFmbX7Ki5smdivMCtYPzoo9JoecstZkrLDbSdevR4Yql+EO4Cv28IxKpWinIIY
U6Fi7q1PaKK6Y3FnDMFe/6u9A3CFMy/yfCKlbxoWBmWteelRy14efF5g5022UfRee58WVNf/GxEO
paa3Bo8XkZ+jRqarzANqc8NkHTQ9y+EG07YQuav7h7YnxL4q0CeRASyy7Bo5MBnXNiWFAmQbe0zQ
hAdJSepd7ui0TKIh26jMrA0ua0xK/7IqPCt6mJVzW9N+mpv6pDazZyrycVKgtiry/dw799bU79Qv
eu8gdul8YzrklWUEZzN+MyfxSZOeFrTSwihz25lW/ZYZWPoN4E8VsX4NFKBSZ8cm7Kb6lljHWg88
m47pf7MiLN5Im2YyKocXTSbXo1PqPJvTVpV81Y/AGfzUpmQMVjAyBLmcEekm50K1kfL94stQrzmT
N/cbDru+Z/9vCNGy67PuF0wmTZIU/6yVJ71+kq3WRWTwb27HX+sBlnJthiRSjpue9ZTOuFMD587U
k126STG8Vjxa4Bn/2zZbpEHTm1hagC+wI/jqgYbsG8bmnTjyuvZxGRhk5uMvni9oJeF7gK2AUVbh
+cr8JJalhPMeyq/Gt0rGmv7C3S4tCI9XOQxhNctcW+HwLpy/T/1jF23VrtecgOmRRTCPcRzavddf
Ry3KxIbsmmA0j+/CQr9jzjo2wg0fWPs4YDOZfiZwX8gdrq1IktUEXRIn56iZXHio9wkIALoZipR7
UjW7cbzxcdYuR2NRsVxmcS1DX5Z98Y5pTPtqs98mzP90kZt3k/8tmBHntave9koHaQHVV/7mRgbX
hR7JMo4DV/m1UX9MHbsfsuSs65/K/MBjepQ+GKEX1eXx9kW0up8XlgTPQDO4HvOgTs5+PxyWGdTQ
P9R2D30Fd55TDcGdrG1547pN0i8m0RjQF0lw+mpQC20eknNXgZmmMVscy1ZL72cnQZMqGeU9yfs+
SmJzo4q+WuuAtuaXZeFGnAp/LHPoRc9TPTHiqwQgiqfHrlOQFvRAh4WuipJTHX8F2b3x3q0dD4KT
pYYJMRSD69efNE8ZjVULI0HlIPk45tN0r0/Jp2gyg43LeHWRzN05EK0gSQwW8trSVIV2kUZEqtpQ
7gufkDv0+qQ4GF8bzXzoyw/Z4Owa+9ttR1o7JxdWRQoJdfLtPtMJXQvlMWzRBpdAGr8bgxNAzY2t
XHvXLk0J70A2qJBhLl2EDMhIA6Stqh+bKKAp+Hx7TT/FTsXE4tKSer2VEmuSkwWdVRduHqX7KgJg
NGbfAbglPhUqqz8kcurqE31If/jUZYh6n4rhy1z0r4ato7ocxRc/BhwNtAfwqwB7uP4xnRVkVlhQ
ujXrcoe+1ZiVh9vrXfNRlEZ+WRA2NqI1BpkMFuAc3XWJtWdjNxODdf9kDpA2IbHmiyEm2beIKaOR
GDo0jikT6YXMMBExp+/vhrl3C21U3bbrHqR0a2R71UkvTAuH0K6VqPBnMoU6PSjc38HoOlkNeXzr
DeYmNc/yQV5+sN8LFd4q28oMQnni6tB5Br/qmUF0aJsE7UJVPjb6cRghtHTk120sbbz3q67CsCWd
Uw1R0BcAYT+21MBYoF3BF9v/EQQbB2P1BF78feGKKSNUaZIaRBz6N2Vdv7byoxEWe9ihNxaybmiR
sgTtSeddeAjjKXHGdKLirqvFfkxnBOuU45wfJPD4t31/1TWIwGCMWtjiRLyHocdElgv6rs1kb2nk
or69jxp7X2nGrt4aAVk9aRfWBEcMtSahQckGSs6jb4P8gEvf/Hx7Rat7R+hCiwndoBcixrPq5E0P
t+lZj9+18k7TPscwtGx4wvKlX/j4LyP0D64vJRtlnbCUSJfwNAkacpiQVROeie90BO8kLXbTcavT
s8YzAVch/e4FAWwp4rhy7OdhPWg+5Z7x/WC8kbR6t1CRA/A+aGhBwxkzIutnlXuj0CwvbL0sr/Yl
XJenMvtzJSjcEiIYxgFQDVBEeK0vxUrSNvyWCE74do4ei583GQSC9t80Li5NCddJOQ1d0iXkjLEc
Hhu5dhtF2YgGVw8BWS+ccKS+L8CS8FmHgzmSYWnNoxraO2js3cqcvTSK3U2qu1Vj4AcZMWDYipjo
2nUcu+ultsRY3YQfUM9u9fogBWhZw5tUoh9z+zSsnriftD34JGQdwlOu8Va3CYM01HSffCvx6vyU
Ilx328jqvYvcIkh4QJEgrq+XVA9lkxhWlDCfK302Ymt6I0MZ8Pq2kbVzDVSRwQ8mqiCqF/yAkfPK
SLQyOctz7sbZI2WqFsgTIxl5t2FqbdMg7QP+boKAo8J2vZ7Gmf0yjskO9JOCtsLnLSqeNRe4/PtC
zjgYWSnFQ5WcLWUnz9oxT8OdnU6nkrIa0mOH2xu3vhoquLYJ4I587no1TpX2Rt5xV42y6WYFwuKx
4/X5VnqzGuBYVI/+347gark8BRIwBRo/6RkiazeET9RqPlYg2+A7PCh27Y7l9ybZuhhXHYMaggxC
jUa4LLzKfZpmKDBzFwGtaQZ4/qqPYfYtnePd7X1c83Lrt52f679IieteKloj4CLKs9d19LrZEi9d
/U5MyMOiCPMBQJPr74RWNWD0iBwfBsMyqfeMN4XOlrLdqutdGBFcuw/pSqgVRzXJ6cwCCkrfKYnZ
gLo/De2WasbP7E58JqFh/bUkwdH9LB+GblruOgZ16U2EBsTLgaf8UzZHs1DP02y/TuV3Zjp7wfAU
tiAcm+qeKdg5VHdR8Dmrn7LuHliRoxCcvGUotltqbGNlvL39bdfec6Z40NXUoDRCxel676Nc8c1G
Z+/z1HOkz6op7Y32G8K6iPHck2AFfwMjvzQo7Iw9NHpkdiDX5drftU65W3Dk+bQBplj92hfLEo4G
jTRrjGSstN33HCkRKbmTnfdGvEvLLaXL1dOxkBvrGkwnlOOvd1ADtyqNE9dzb/n/Osld34z/3v5G
q+fjwsLyCy7OX+yPSmtXVDGGstiXtP8hHCy9uDWi/W1DqxcK440m1IbUiMQ5xzBr7KhRqX058Wef
CmgynAYfaq+tisXq17mwIxx4uYiGwJB4Zqi5j/2AiM/DGD1AIXQs634/pZ6ffg3V567LvWl8cIby
0YqDJxQk7vJppNfTbGzw1u8RDkFdQQDemmwwHM1hfDcY1rtCatyq6o5BG23B+FY/J4Ed5T6QAoS1
158zYUDFlPqCI+cwk1Kd6n52hy2qgrWa24Iwp6pIWYi36doIisDOMI9zAlRg+FSF+pMWNQc6pmax
owp3iMHTb8RCa3ytmg37O50HFgdz17XJOVl0TWFiOAe25g3SXZ+dfMS3LVr41YNZFDtdh/aOWbTO
M61//txzCcNsmnRUGF7kPsXgTJmU5tiW3khzf+8UEDOknZfLW8Jwa2fkt6UXCRCapY1Uy3w9Za5O
YS4dUB8YHOMNmYv7X9bE1Mv1flLyai3TxJKTtvBKTK8BCj5KWefJtNc3Pt6aT16uSvBJJ0myKJRg
q4vm1EXWu7bfjPmXv1jPzwIwM5ZAz0QbCtWsLOOUtcNR18OHoHlMispL52YjXllF1dsXlrTrnTNq
SQpktec8T7ZH6ckBdr53/J3EfKLSmN+CYXoER3V0suzNFKteZuVPVlq8Waj6lFm+a740XfqcxP0h
CBTaDtYxGf4Jh/lukhvHZaD3PpTa2QUcTAoob4V16wcJLkPDQqkZDRnhehzyIEUThJ+fD/NzbGhI
khzr6V/FDj3b8BopeegM/ZWR2Q9h0LpMc2/cz6subtGrZRZmKV8L12FXdOWAogiHiVbVUYlt874v
Mu2DNivVq1r6CwnnRXNzIUBnwJdp8MU5L9439InGGOEgnI826U6XO/PQ5gwWQ/us3t32wdVYnclE
yEbg+VMtS3DC3pzop0vYKvw3vVQeZ8suvCIt31HIP8n29GwH9d70+4OWNW9u214LFC5NC17Zhu1Y
TpWSnFM4OjyIVUCj9epW1Xj1JNsWxbolx2ZfrzdTBelIrEffwYA0m5NMF3O7o7PmIVQMwOBQPXZ4
YK6NzD5ytk3hE97m7f1s5fdhUt8lXde4gMo2CnVr2wbIA4IoJJkpAwnRT5FoTWXlEom8mryzKB+r
RRNvXLVrm3ZpQ/BAtZVyMxyW9QRwb4+P7ZzvNmPS1U1bQiuEX2XmswUjdpWpmQFlxXlsx0MafC5p
mYRRd4ihxf5zT3MuLAmfZ4IWozN8G0vaD1RsXLn/cdvA6n5dGBCcrKx0PwmRnzpH8pFynJuAjtkM
Ybb2S4gnYA6PfUgIeC+kRy2lSFQ/Tj0U0/nhLxYD/INxDrgvwOFcO7MxoL0nlyyGebkCdAEzAJtN
kFUnvrAhhGOgrpIpDXFiVOr7Bu0x1Nxvr2J1tyzQ1ZwRBf04wULftEzMZUl6rpJiXzftsdWeqqTd
B4yv37a0RlVNrgMn/s+BT4YirzeMabmgyp2OK6aJBlcNCegk8Aw7xehRXenUIHnoA1+GB6uWdrrf
ftIm/7FDbe7B6JNoV8hwHlvG4Na2ZP64/dtWHPPqpwmOaUnjGKPyRnbZ1x7jRm1qupuEG+sbsEDJ
l6of4iDClSQFfdaNHYgRuMF3AdCHOHgeJLfSArfwP9BqNseTZPWuHpReZFJfYEhOdkP1LyAYtHxJ
I4g0FGhrhQgxspRetgqqDFYtHVpp7ySqpxXPf76ll0aEF3PKA/tnr+S8iORGGrJEduK21hYB74r/
MkkIZQCjPzzLuvDl0nCMiBGAQEixtUPvFwaTnYQrw0365ycFLh/qHQsElzxM+Hp+ZjS1KWGJ34F4
bbgLu/KAErcBzdjtrVt+s1AF0h3m2Bm0QBDrhag4ylFaK7Xk01TEGXts9ZOVM+gwS80/VI4Kr4/K
YONwrh2AS5PCNeCUZtYaCtUIQL5u6U9vUz3eBbGyu72yta+1jEnDbbhQSYlhVFIrQT4rE19rUAe3
R0X5rurvwu61YaRbOtirSwLNBh4HfQeqE9fXzaI8VAUx97M+PcO5bbzf6mmtXM6MWBKALtx35GmC
ASXv085gfP2chmbu5oZqeKNTb+XHK8u4siI4uJyWqPkCKiBmOozd6CaL2uG4xaS4aoWvwmwUyh4o
/l1vFnKQFRK2cXpGID1s57d09O222ohklxdR8GsDrfdfRoSlqGkYZTZi1ueqsIY9yJ53sHsYuzBu
bTfSi3TfSp29i+d4I4NcXxy17oXsHaE5IYKOw64DKEqVXVbGaCdXDbK5w7Czuj9PgFjfbzvCDZFK
ThCZqPSe8zK+c/IPoTW4TjF6Vr+RjqxcEBgCQLkMUYNuE07rUFfQKtZ1ekaG5s6HgGin6q/UVL3r
JQVm2SS8v31sVzeQCZWfytboPQj2NKerQ6vO4afM1AOJ8U5CFDK1NtxjbTwcciOd+3pB7fFfrp0Q
io1ZTRuWNTA8QmskcNs03VuJ/BgyEz51/qvB/jrE1qeg9b12PoUmuBoIWpL3kJVDAfJs51srX7mw
rn6SsHLDCQ2f+km6qCL0pEQJylC8Y4uO+e0tXv2kv9cu4qKUorenqW/Sc+8/j75+pzQD5a7Cy8dD
1hUb/rNWKoDiCVFdpvGXeFw47qHatGxtmZ6LSWo/dFka31eDAv4LRJonZVn+ZJd29zaHsms/x0m8
Q9n4C2RD8VPV586n20tf9S4Tvu+FuJ9+kXBsTFRfinjGuyDCfC/JFQ+QJaMNF2w8PmswLZJBSNUo
FyDApQof057VdnYk9tif08GlGNZx8Rh57erlE1ILB2DDR1/vjj1SAb581JMfGU3g5F2SPo3hhrOv
Lfrit4goLW3uk3RUcay4IasDlhCOxX5zhnjNqy6tCJHeMnKBgBvfWU4+SoWr6y5i5Zrxz1bXfA1r
cbm1mhDtFWMWUpuvaGS6HVJX9fF72XiT6mqpO72zSrfzdz+2qFfWzubl4oRrXdearNFsrgu51PYZ
XYAsbrwqe6bBuRGQrZ4X4A5UxJdrF17t65upjU0nkGS+Vl89Wc2OnikX0myclPhebXah9E6y9oni
xf2720djre5EwvDbsLCvpTbwnkYD+zr60Jidhm4/a24xHsz2Z0MQVJfbV+nGSVl1zgurws6WXZ0G
od1xPcSmK4HwXQSGN/OhVStQ6FpU6pij0IRNDZpsavoZn0khFgsa+EuHbe6c1RNAoxv4jQwgUlQU
YLpWqs2EMw9Rb6jVx4RMp4FLCTHNdAtOtzaxz3sMQ9+CQVPo6l27Caj9TOr1PDvberdvVeUelMxd
MB9a8x1MK/7Q74Nqb1Sf4/YvPhgAVHI5eCUAPS27cFEKjYjfAytqsrNfvhoCWm+D7aZbRta2crGw
DJsvgBLBiFErmdlYTnauLfNbN8jv0YA8jJn6vgS/NaKNdNv3X5jjoga9tVC1wq/ExPr1mvIkDk0z
Dmjkla8lWTkMTec6yWOg6cd2+mOdEIyxLl6YRTUUwtZrY7bUJnbkD8ODr1r9t0pG510Jw2AHhXUU
uok9bJFjvDzZi0X4B6D4xLIj1kKjoM6HwsbiZDoVL1Ihob4TDc19K9kfzGn8Vg6Sc5rlun/V9X7+
T65ZH/98g7nMmAdfzscL0OSQQ0/cSuH4kHUaBdjPeW64qVMdnfJBprN/29iLy5qEGaSTQe4Mf6r6
QpKgN5IySKzxwRpfoYixT3TjEQTMXZSbG37z8plfUE9gBcClkWW+KMyleRAmk4Wp9pN+Gh4lz/Ki
5+A5edTfxK+kU/1cfG2+Tm//eH0YpURLUYWS8Iv3XJrHrEbm7mEC4DcNhefYyV6VEjcLtyApK1vJ
LcNgIY8Rp11MbKe5sTtYR6eHkTkIpzqh/rYQxObJh9tLWnz+Kl1jH5F6Xma5mTsG53d9JqysMJUp
7qYHNf4YVJ+Q4Lj999eOAISL4C0Xkhj5xXXpLJwEWmJPD0UdHVI/dGEAR4jUfG2nqL/kyt6cP0qO
vAdzfbxt+sXTw9IuLQsPXMh8pjWZWPaf1HfRWft2+8+v7RwI4SWapVxEhUDYOTUetE7BGfzGV1wn
qmYmjfWtqGTFDyCCpZpI5ZQChxg3t6MS1UkL0kFygKlb5T/hVB+rsIjcmjrY7RUtqZfgC7DQUGTD
7RQUm5bfcvHAqOoMJUwTTA9DLck7qzL1XWRI0aEL2/6DpHXxA//TP6u11nm3La98qqXCTpYCFg+Q
vJAUhrMVTVNmjA8lwmih0i6uXv0xfyS8nzgiAAQgpqhVCE+brEmFkqrh9CDDvdFUhocRVf3TMsRi
BM5qUndeNjjBr/cwnwujGbVoeigBNSikOc7gle0Wa8XKs0mBjQ6e/hPRIFalCjXQ6w4pm4fU/NeS
DgYdtjQ96Q5I9X4LkrL4segV9MuXLNKCWETswIYl72kbR/ODpkqHcDI+9nN2mrQfsax6quop9XPn
bGGP17xeM4C00qYEXyPSf9f05+dadcaHsDkZ/mNtv+19yizJxhFeM8NVzqz4MqX4glHUAcDESbL4
WKBt/o+0L+txHGeC/EUCdB+vkizLlssu1939IvRRrfs+qV+/wfqwMzatNdGzM+iHxmCcIplMkpkZ
ERLUvO2c1MehNoIpLzf3XXwlXNAKJRjbvthFWcbNSlTbNmuXJdDVvNyhwN4/V01q/P0JBSpxsImg
hQKQApZlqZtzvUpVjQRJ3KlurVviuVU05TRmOEYqqZc5uII1R6Rc6fiDWgOKDdfuHqVzqxSxugQo
YLizcErr8ffY2q2ReUPSvN2fwrWzBDcMmtwDNxGGyASoLh0saIfHYjBlPajUNrG0bErAcBvlTe+2
eeyT1EGdixOcVrwEVtEwBcpsHfGJsdoPaSeA1VAM5AFyJ1a+EWZwF34qzd/PJchKJUDbwemH05IG
yYvwSxYD6TB9EHGgSFCqJKn6vQIHuFfrsbkVcjU/iUvYcA7JlZhPCypogKZK7Kh4MEZ1LelKQ16C
ZD6b3eCFeZBJmm2FGh6gsQ2SgftruDaZl/YYh6nxmlc1MI8GWmIXmyXc9Fsu4mnFKa/GxLzQCMnN
NqzglKO2M/Lz1E8bS97q+UPd55zpWzm40E9BK0Xo8TaQZLuevlLTjLIiBQnQkbUVOvQnF+OmnUIO
8Hhl1vAYQyykDXS0EfraTD83fUnUmgRkllI7CdszgLHpMAZ9zauSrpn6Et0Bt46JmzzjhUWWtUlZ
lCQYaifrs1dBhWKq1smuCcKF+76wNnmXppiNVRlExg0KpnLtScokG+dKuHAC4oovoPMPBT0Nq0QJ
W65nTsNbUOzTmQT6UNmSelJ/DSM6K0Byx8s8rgR4RHaUHigNNg5LxuvAaApVyAyhF/ywtoBeVXn5
vD9fa/EP7w7kUPEE+eqkvB6MAFVQaVYlDCaqz1XyGEY+YNq1uGun//HQJ8Y+E1/uW11bJcCrEPuo
9KDI3nPhk1BziGUcKZpAbIip+4qSJXYUDef/YAhCS+hrA9vGzV5KlVSJJgOjgztEYYMAnzuaxYPT
r0+iBhP0VQw7zJY19akluoB1gn6mS4Q/Wfhj8pJT6Qy7UTgSXr/NSoBF8YYyLiONSdVFrtesj5Da
M4R8CdAr4UYi2l4LWwCXSCrvW0L2sSJs7k/jygam1BFUYQ7oLXQUXRsMxWqJ865eAnXW0NZbVa9J
jNaLEDhir17kX/et3fJWAUGPXjkTap64d8DmtTlLjmJjmLslaBp12isGFGtn1B8dI5smH3dHKjuS
NnYCrfggS2bFV8SkPOlGrrd2Qqw+yIqFJ9y1shVRxMclCA3UoLpg8V2yBJkmue+XoBxiETdUkOSO
Tc3Do65sDFiBB4HogpagmaMTiegyipphCaa9eCa/eXx+a+uIKxzoDaBFiLcEjWwX14FeNCNVrKYl
kFILioQZmAlzEUCRPtspc8XZ5Cth0qK8qnhnYnF0tvgnDIggukEwY/psh13pjgT0bTgBusUdlp8c
n6HHFfOkuLTG1sGmdpBBXzTCRffGR/M2g0vDM13yYQ5OtZN51lYeMLBGec0gJYcjgDk8w7mB63aY
yNbog1oWfUAQ/SbUX8jwK89PWvgKWNQDhNeMxW3qoBE3MlD+TeH1VuQU2lMhxqKfKDzN2NX1hfwt
mjFxXCDoXa9vvOgLILlwH0V5UuWHdEptdTmmf0+uaUi43FEUJ6gCQJ7LnEuRCV4lWUMA0qdX1Xo2
UPRv8oeq/YMnyFuaqI5pnUJ9L4R//3CEYdT7VIxPR/c/48ARlN8pFTJWufvZWKMd4VZrjo6ufbbf
Y82OQVJ4369uFxpdIKh44nAEldQNRIWIIJ2HPArulmJ5RGhEBXfACtaHQQZeY9qltTS5uUY474Pb
OEDN0hYUev6jrH29kJMF3mWjRwTU83dB2fbW85JwouztIUL7WxBiwTpDyxzMVLZDDoBaDBOgwyIk
ccmkgLLkzYKitjhWXvjXjcLwGVqrBWoRiS2VvW8ORt4JmopwIOay7FcqSsd4uMTfpTrhtFPc9gN8
mQL7C5LTkIK7eV2RRZ1xgixB/atsym0hDO6gdoe2n+2+iV1olXhdVAKhFQdzd5z65lws4E3JnWqI
RvQLTI6aS5wVXXMkOKyJ/YIuPvxzvaIZEkgSpSQLpOIbQCs28QYUVWW/iw69k1Z/fQ3GixZbFG3s
tG+GTcEuUWPqKdRzg7A6TsIfKuDGkwG7PRCvTTADQv2mDTNVwiRPSN/8VP7+GQQ0EWA9qGECKnhD
8Af5Db2EbrgYoIXdA2UTtl48vAlGwskmr+0DlEoRNJGmBMaeiWX9AA2+LErEIEZ7tL4d0Kiyq9vj
vI308/1YcnsgYkQXlpRrF1hMaNMpDSzJsWyn0uBBYNUFeCkgUeyGFsfheONizgI1GxKJjLCWCvtP
uXcixdHIpha29we1FqnQoQa4M9IZMmqI14NqiVZovUndoEzdMK/dGvXDmXBlbegyXJ/vmDyQOSFd
Qis0KhMR51prcXVBUkFAyNATG4ly6O6SEuodjTvFv0urfZbm+jRl0VYRQNvD5amly3PvCxiHx94t
Q1xncBT0qSfE3YFGTSuy9iTz8HjJxf4NtEheErqg6c96ZxZ5Paurc61AkhgnEdW5ZOY6HDp1GnvM
gVgfTTQrVBrk6f4Wko/YCXi3QbGl9IylceziiqgJY173IxId+vSjXJ4AmuImzdciB9YR7RDwF1Rx
mH0wiWUPLRULtxR39NvX+/54ewXC91/8OOP2hSp30WLix3thn1VPdfyw6AB8bu5bWd3KIKJDZg13
IOQBrmdJjlD+rJMQd9vWDytHEwIUetPWGSbvvqG1YwPPVqw5Bfyip/fakEglK/sahlDLeRDi5ZSH
2SfIAd4U2Q/D8QX0lwZkkDhpwzVHQ3YD2xrxitaIrq2mQj5mk5iJQZ11Tto+CPIJ+uycALU6tAsj
zByCuAiNOFoqBvNovdXRsKnm0QO3gVObsmNmMtQeDK+oMk7AWouLeL7RSiiaVjG667ElUIGOq6lB
vG9fdONRBwG8op4ws2mK90L7fn/91mYSuC/UVFDOQxmbCRpyXhM4K6xZ/fzRCVEgzN0B2m27+2bW
vP7SDDOo0or7polrMUjKjTY6RRqkJdLYb/etrK0Ymg7+p7uFDgsmBkdWBlJTiLIFkZ9LR7mxdeKN
m1Bwy20U2/dtrU4cfaWiGorGebYlhjSqDh4/HF+ajJRxHEHg7t3C8XLfyuq8obEcBWtKMsS2plhD
2XTAVoiBmfgEMK9RORkosI0ZJ9m6Nhrw3YDFB1kiCzjLa6drQyVK227EZQZBQo1BKYkJk9Kffz+a
SyuMs7WlUjRDPKGWcR66T4lSFW/lvwb+4IDAzRrveiRAwbzMbNsE/Z9jXoliQOQ9IdtedMJhmwyc
CVsLsHAwVGQA+kPhk07oxTEkYPVrQhQR0NNjiTGoQ+fMkWONZMMvR9JPZk52KpYOoTdEPNRlaMi4
MFbOMvJaszAGC0hMgx7SM3YK3srn+6tzS9KBUowMwBSODXgC2JCvzeDbxTYl4Rg0RdAYH1PphRWI
DA+m/E2Q3trGDdM9+VQfwcdclEECrpCcHMznRNjHPkSR1cwOHfWnMrhdzjllVhKY15/GTLdIug79
E/i06se4y92nZUu8b+JB+3Z/ClYye9d26H68mOk0s8rQjGGnB9XB8jBFqa1UrmFtSmUXgxD025Sd
VcWPX7nx5OvicrvI/84+c5JmWHplGmG6rXaJuFPCrVYi42zL0l7r/CJ9V9G69SFA2oiEXlg4yUsl
PNYeuG5aASpST4uOJGt0yPxF3cjWZy9vW/3QLg8R/ufKlr34NX2qI7vsG78T9pAGF9rFDktOwPri
xLg3DMZXTWMaW2W0xqADcD7ZQ8DHRKuIPL32km5nKLAYhp0i3zTE3jI5MSR/H7qi8iLhKUm3GVrQ
02pnzh9aHe/UQIs+pOaxLF1NLe2+VgGpc/Mlc7QBSrevqfCnmyI7AS1Fyjn7vwqP94ZBj5oLR9Dj
2bCaOZoCtXxETXAG4yTUpPXIp+w1iz061Wv8q7DbnRG6C+LlUNrZSascHavQBDk412I/MY6Ck0Xv
xHRB592PsZulb5XoNHrQn5LzvIv28kZFAR7SJZg0G8vS7qXiufKqR2F2ZHJSz6Z1LtLXTDjOIMq2
p+f5rZHsJDuNRz2zK9megRuUD2J4sgoXdDlWzJmI29ZPGhTQKQWJBkivASl+PRE1MYVuRsohAOVW
BFHCotvobbPsiqYCMfhcykFaga85UvRTTorppegGUFnOhIdU/+KNuV4RWcL7E6lnFVdz6Bxdf4iU
j80wTskULHAXNHE6kja+jEhzI7PqLG0fmJ8NtOdbPbWrRtrklr5RxJ1FvkN+10bf0mbWbIIcS28L
YDfMp2wDkjKfJnvzOLMbEVS4gtNvB731TZrQB9DWLIK+032Rx0zIHQszqfJQyU1txRN9BEBGxvjQ
fAHbojopQZRt5shEE+9mnn2Q8SaQYS1iZItRkax2mXRKT4phq4KfbJJxW2VOKLtj9bvy4j0SjIZy
rgYbx4XNE7e8vYlg+tHNhssOaiw4jK6nHyo+46ToxRR8V3ePyuNfx93rX2cmJFFiPCpz/HrYL1iL
1ivkbW+i8b1yaBFDkI7WuGx6UnwblENXR3g0xbzc7Rdy/sbDAM+BygoeNLh/Xw/RTNtULIZ0QiMJ
QWeu8AhCMUgIx49Vpu1LEIbXcovuZ4SxCgUDIrti44Rhvq1k62kwl+d4JL+Qv3uIWxOq3GP3MDah
j2LNE1RBsahOIiluBPCj4FlQnCiXadMrnmIGxvA0leinNnQnEjj7d3XZ0P0F3KVsoRWHOdBqURmL
3CynoE0L9FSmblWMKHZsQtQ87q/h18PkZvouTDEeUreS2rRRO+HuoD+1UQnUL1pVKv0MWpFXRUvc
vBTQOG64okIexin/GLPaLZ/6+DPveht0Nf5oivag/JjavVKojqzNW7nwOV95e5eCp9HGAlxyUA9l
JaPCaDSrLl6mAOIzhkeE0StLqXOLSNfdUoDQXiWERzSdI+Zn0NgRIBnfq2PqCh2x7CYvJWfpBBUb
bxi8Bn0kngoei0MclWCvmMtykzSmjShZIM+y6Hgy9rrXyWr/dH8Yt+oRgJqi/gb5MBqeQTpx7atA
ToDSw+qmoAJrpCGDNXIA0ahQaTt1GbedtjPN7Ux+qIJjxQ8QWvBMyy4lUJxLZFfjJjNlP2R0b97/
qtv3F4RhgIAFChwsLegxu/4oGe22dGqnYDLDp9La9tVZilRv6Aofna7NGMQLT+lyZTlhEkBSWpGk
Ah7XJucGgGUrE2Eya50l3YN/8r8MSqHhCW1seFso1xbq3piEPp+noMQFII63vXw05Nzpxm2OUvOw
rwinz5vOErOP0Ef5r0E65IurBzCWpVZVMDjNGyWxoa03a1uibUbejl0527FeyClTngdU5dje7tYS
5imfMXmS4adV6uOO9aAdI/HY/Wrfxjz0Ip66GY3jt2P71yLzAgxzMyyWCBaT1Ifw4i/0r+8gK3Df
DVeNUKEu8ImhUG8yPjFEagZOfWkKzDq0C/LdCgUvKZ6UeNwNxfeRVwhY9foLc4yDlGqx1FWMMeW7
6UHUHfPU7YTULvcdxzFWYjm4Lf8dF+MYRFZJkxEYGqGDXBW4jf42hANYvrz787fy2qIq1v8aYl5b
Q5frhWEiRiofxXb4DL8VjvJHBUDU7jjFjXUXvDDFnE+5vPQAocNU+tg+KqItbAavcHWv3eMAMThb
mTeBTHxakHetjRnGQDj9BB6A6QQaCs7c0dW+8fCLATE3mVRBbcFo6dyd4sext/uf4/vgxnvRG3bo
YxveOfbojrlnjzkIslhruwp3iaD3ADZoXoutshUPUBPfaakd8rgibvNEV57B1u3KZrYq1SATagz+
OBy7Gb7IaxJYO9su3Y9tXkjGobcSEft3gEx64hR+Gdvl4i6BXDrwi9iOA2FreqLtGuMm/s7ZZatD
hM+hloPub6CIr8OvMCdlKYQIv0Ag7PMOkR4qwiUPibiSacBMXphhfNFKiyIRBGzmKFgUt/rsK3dG
pmH0oENixZFDGkT+eAOCLIdzBeINkPFQQ5ClNKVHppptTEhraVtzIbxtsLrVkFFGNQxMVUBRX89i
XQxR2o8yngvlDoLFByWoclt30lPb2/pgV7t8I462cFZbzoV3PaJQ/JlIUeBgNLm23IOeJQMBCVwU
2ZBRXvzhw9KqjVEGZjaBNhYopvobSNecSQ058eWr1ZzdjJQBBxBJiihh36j50nd1H2o43pr4rObb
Tn838nGrlodFPGkKWGujn61qqynotOQHKYGEZBQM3XZqXwj9OOubaHmR6v89y6xB+23QzIhWQ9oS
ykSJMKlGcMzmAJskT/X0R1i+k+mNE4nW/OpfGze9YamcxFTPbA7Sg6b7IOfz8iA+6vbsg6/qrD/b
007Z3re5apJeNkEfhjYRlnhIFEojqiUMi8w/Ovk4V1vVON83sXaZQPv9PyboJ1zcxgxllJsBiK4g
fFWdxe9t6zjvY95VbO0OcWmFcVoNrFR4fGQzQt6zYWW2ngrbJUfDi75txV3X+1w2sS+VbdZXUbfA
0wE5fx30JdcDk+upKEFLMQdg29hUfrRBecE4Ng/a3nJaf9zPe+Mx+bl4+jY6Kbv7k7oWHS5tM9HB
KEpTW5ZyDvTtiOoJ0H57/fW+iVvkPnV5VP1pBxGEpNg6WoEEkKR2sNG6aLP2zV2y7f1sazj1Vn0S
vMIzOSUBev26mdALg8w9sBAzde5rGJyc2eZRJ63O2MWPM3e/TikmI+0LzFgxASPfnKT5ZyyMR6wg
Z099dR/dGwfj8XMbknAeMQ7h2Wue6pduE/0ASdNutM3d4if7xs32+q7Zzdvclz/So/EtPJKge+Rc
DVf3NtpqwGALflQg9Bj/TEO1lzOMWAM9+DEXNFuqeaKmq6cwkDVo+DJhSmTL1yb6EWuFrpnlJa/9
s7o3N2Cs9pNDe+x2w+hxfJIe6jdTe2GOOXqVVM+qqqznoPvT+dZzj52neMlGCmp/epw+4mP+4xn5
X86Bv+o7F1aZ4J+VS57oFnVM8P1PG7RLOkXzkg2cJB7HzNer4iJSFuJcDpUOM6PpC+3zuJwW9Qh0
0v05XEszoS3jnyX7Ov8vzIApHrAeo4KZxi8K19zWO72x7dKFXIcr7btn1V7AwPiobRpHOY97aW/+
/80ne7chUQVutqHBfOof4ryNY8nO2hk8uJzrxOoO+OKABQQGDSd0wi9GCoSoaFVdPwfNskUTKerY
RNzcn83VmHVhgrmFFgYYfEMk+IPZStGdepQwlfct3FKM0Dh8YYLx+Sqpx5SYGEVxnhq7/KbJdl4+
lOMTuuY+dRFgUTTKc4zKtF59u9Eofe7/po5xed2IdCnvMS5kzyNb+bkcyA9z2/qg0fOMB/EXLrz6
r9TfK9/wnBBqm8fxwBn1jVCu2g9zZnUtPoCcOlvfd47+W63tbkIyxwaS/sfAYzi/7y3IiF17C+na
UUxqzDNo8E1hmySbrueccOvhC64IIXJsMlYbtogEXW01hC8TQA79rYiem0eQFdvcGv7qJR67+B9L
zPqJYTN1YYctlr1Ne9DpevIOWs1+7YDo5D8FZVy+DGBiKQsyc9CE3RKL+jAgoMjuSRntBcJ2H9Nx
ebciWz8Y++m3Pjjhr8rFS7eMOOFs/QS6sM5s8iiMSxWinrg1Fw5UYKo/FlJ+u+gzk21kGc3n5ndX
cos5qw8VsP38M2Zm30NHU25GtPygTx2VTSs6iIqrdLv0NCuiY+atbZJzae2i/D3Wf1pxDByyF067
pP+VReV7VL6m83jsieITHnaIruzNzr34MiZcNGDvqtSarkb7rsoCiJY2i2HLv8rkHOVO9t9eqpdT
wbhalYDUe5FGuFq4URpXwqncODuU4XFcotJjl/6hLtzkxdr9l8D470jZXIoUqumyQBg8SJtd/tiS
CAi6d731ovGllX43+fdRwpXLPPfcXoP1u/GFaSZWDIIFfFSK5RfP4YN+7hzQwTv1ZnJNu3HnfWvL
nMixes5cGGQu/L2liWChEecgMivJbYQZYMRQUDipm9UbyIUV5gaeyFJOQFGBYaV+K9sS3hZWtle5
L106PXd8lC0UaqTKsmigobZxx508fivE0yCpdhraSq3TsnwlnBQyck416vr3zDKBCnceVSQ5hgfi
pcyxjqFn+qS3m/f7jrl2kACKDQUXFFV0AEuuD5IibOM075c5qAg0G+ftWOPWyKOVWTUCuAowe6DI
gqVrI7MAlfO0U/Byl/dWLTlNf5Y1HjiGZ4SJcnEFehYtlPHEVd6iwbRFfdeXT/dna82ztYuBMPEq
rdUx6mTYMMPnMP0pQCnuvoG1gHhpgFmOqZ2Ak5BgAP1VUEocIN5Tb/RmB6DIXAGsxjmQVseD3BVw
jSiCA6t4vTBp3UmDVMFcvRMcHiHE6oJc/DizIHOspVk14MczHyXBD4HzAvkCarM7hIKF/u/HM4tB
s5Hz3OD35YfCPs+nGfpGdnNOf0jn6KV3/uAv3v3VWQ2llybZ5TFNc+oNCS/I5BW8QmjMC/e90ThD
oblmB8ap7hN8aSV5rpsWLYIi6FnbwSbRN8530Kljhg4YCh04knwWIN7X69aGkdqnhooNlSeF4Yya
Uv8wzSTepzLJo42aazqxk0lEU5mUi8VzGNcqSCtSSZp3WWtY/gh4cu4KaiNm4HUrzL2mlfOh16wh
QptYzevjX/teCiXFaiHW3GCgzNTMhR5KxriBAB1cDoXwq2qafAtde+KUoRYHxqLwwCCrRmm0gSwV
QE5swXOWZzEBZTxeVOOrPP2wul1Tq3j3/K7V5/vrseLpFD6Odw/N8kOR7no5Roi75FMOS9msqK7a
xLqfym3l4GFgcbx+ZVDgAgPtOhhz8fZlVz5SamFQRXTVQjxGbDLgOZcDVL1C4YHoxcv9Ya0cQWh2
RTMJUiUUxsB4O7FaNYRKMhrvR/EdmVe0WllHCslTqqOYLi74M873La6c6YBYQUuQkk0oFsusPaJS
BFS7JALJYEVesWSWa0Idbzcslt9BIGX7H8zRiURCGbBZ9m0fl2ZZTSW6hy1wbiookgi9us1E8zMy
Wt7xtLJwwCVRLIsC5PoNbWtiFhBlm3IpUKsQ7MOtE8+LkwHArqvLS9vzSk5rayeBlA8NIyKQi2wr
UFPHht6joR0ESouXEL/vWstNUmFjRsa+M8qPRpc+/342Ka8LZhJ95WAYZXaBEYliWJhikP1RCuVP
0TfQq/glydqf/2AHS4amEwkQeDbX2yetAUncQQoK6Btk5Afw6b1kd13DORxXdjVCB16+YBaWaDfk
9XgkudHKrB+lIKriD8OqvWnRXPCncpxwrQAP9DDgtaBqUPAqZQ7hqss6HQ1JUiAL9XLWtKJ3C7zC
PGmW5o1pjcaGzH33aVqpAJ7dMdqNmjm79+d0xTupxjBlwNIoywtzlg5yNkcJaoWBifbUPhu93Kw9
M4oeekvexDxaqrUX/5U5JrJIalyp0L+QAiMVnRpFydpoXHX+iRBq5dlWxwGkq5Ezl7oXQ8n07y9Z
sA6hALQ4oreR5cGdiRQ2JQhdg0qqbCPEkbeE28ky0S79UNfbXFR/50LNAcGubEic16C4obgbKPow
rzBTVboOsw+vLeMXSPKW7+Wo7ATxpdJyT9FrDmhqbUE19DWCtwIGNXb/m1IZh9aIht0evcJliuby
sD4kTeYVXQRFVi3kJPDXhoeLK1C+VKVIZGlw5WyRxUov5CCKnUVEJRTtgFHzMEagnm4PKRpY/t5h
gbPF7gcsB+VHxoN6Qga9Qs05qJbBpszJ1kHLE79AV3YhJ5xIsHIsAZHzjzE22a0v02w2RicHwwjs
zyg1ADThUVskSfzYjzxBxpt0IiAtOHYpNIeiB3EMXgceZWlUOS3CCvqdH2I/O1IbDrYh1YFsxfsK
iu1yAqUwC9mK5MnsnmIStpxwwK4m+wVMOLCiJukTVagOg+oZ/T7LNNDH6lBxNQqo26juwrursbH2
fwbBS4FcP7gs2JK1KvZw4RBDVnMfRLFOXPghgHf3fYZdRmoEtzMq7AayDFwwrud1XsrSnEfA22ft
Nx6jIXraF2SMNV5AZzMGX3boQGg/hAo2g2s7IuSpl4z0FWTic9eUPywnlyp0sNuSA5ou+edYPfdo
8r4/uK9H9OWbgFqFPXgMODCgtsTsCJGodSssanWI3gRhnx7APpG+iLpXAFGhbIk0283vEE1DzbYh
zqy64ELjfAEbc/73BZRbE3LMOJ1lZtyLWoeKYFSHaX9qbDTQ4o/iWfZHZXtyavf7+kfywUtgrLkq
+BsodRNqh0hlXBtVhlmZcP+uD7kSQ2nhlIDJAFlFp0i2svJQR7xmlzV76D0FWNPA7RuiKdf2iqnT
RgHX8IM5969V+6pWyUOZf5R1bBuC5c9dz7kTr20N2syNJlvcDnDlvzYo1VpdWVXcgJbUHI+TTIZd
Phn7vCWSf38Bb4rBdAEtUIlBJAPX7BsqWykDZWprJM2Brlvk97vIj/x2N20kLwJ9+rbc1TtzHwX9
LvNVJ/Tb+AHCMaI7b6ZDrPIcmt4XWYe+/BpmpqV2yUozT5uDUn2rhNQJzY80fIAsGjptBK9utH1a
Qgu+eb0/C6sb6dIuTZpcVOI61VxCosHuPM+eWrhjYTqCZYfzK9ZYyhyzEYC0/4hAV/s0EkevTm3U
O+gQv/8dK7sJ3UWU4gr9/OhroH5x8RmjnuIhPuEzMmtyU+MhRdVRmoEP1iJHrTjH9xeyh5lsMKKA
6JKy6FCU47U1KzJ6VdDr5hAYdOe+9YfR1ezWq3xwJdrff6Krwo7daBN7//s3cz5HZ3GIK21CO3I0
R3QlZ94QV7ZFm4sYoT7OfB0oxnHO4zoD4Cr7tMjICJb9GXOhDottdYNlL8m3RZsfO2PZieBXrJcH
wRx2U0Y2RMv9vjE4E7SyGhB6wpGMFxx0XVgG/gycpoU5Fd1hmADjt40ISnm7GACdknezWQkw2OeI
L+D3wguO5fZKQP+5TMXYHSbz2Auzq+QPndg75bJvZ7//W2kYbHlYA50vzinA32/A9cYk1+O4dAcg
+OQt+i4Lu+C1s9y8cJD2pWwzAGDoBlyMZfPVOsi0dUUdHyD8KOejm/kmxN3zwc1lA4g+d6zrYyhx
9jE97658hhoFoh4ZJ9y6gY+49uhEyEpL66cYqiFitllGuTwIJEZv4NhmD2UhV04nK5kzKN2py5aE
U5248RcJbKpAKCDdhWu4xSLp4jzUl2pe4gPJi/QA1j/NydQi3FiNga7WKaIv16HgXNtoZGKGjFIw
yCCRtEEVWmU2cTrXKkjHlfhQyQAehtK3uRt51fYb9wTkA/1jACZTtTC8Wa+nNVS7YZYN2IjjTalt
xMw2LA8Zjfx7VHPOo5U5vDJF//tFBASpurmYIIeFBvTwnCgU4f+ojU9Coz5KvMw+zxYd9oWtCtS3
AwoY8aEEj1f9LH9Ev8Nxb/Lw6mtbASxQUCsAJRsK6xpzqI2DSEytlOAX6Xs76IDfH41mmwMJ6OZB
0S/+XH/eP0duis7YfVcmmfMskkdBKTTqFfX8hDRpACko6Lxqrk56x4TORpL03hDOZ3FGDdxwFvUT
JKnb+1+xOr8X42Zcc+z61tAEjLsy3KrzUBJ4MKBWzonS9FduNgClTULaF6B2kxnq2KVLTWR4TBcT
Oy8WJzHOS8bri799oNEZvTDDDIZkfVmCVwyO2W3lqt0m6CKwkL+WknPiPkiDW1ZPwFsXPBoKurfu
DY/Ze5VcQE0jhN1Y/ozNZbPMqjOBZhh42Pur9f8YoSFbGgjSRBAdXW8HaxGjvlyS5JCZarRJahWN
1JCdc6ylepZSCX36WflNqsmvqk+AF6ms2iFx+aKgJ4yT8F4bswTKO+iZ4HRCauH6S7I2nkvSYMyZ
XO9pt4s5bqxpsXnlpLXYiVIBWogUg167mLkdrCbRu8qMD5D46LbA7L4bk9q49+d1LXheGmEiWlpU
UqoQDYNps099AiaqVjMnklLI2teuXgNNfd/g6uyh4oKOZtBfI4NxPXtDlynJLGNUlviYkW+WAUi+
7vTy830zNwk9GmPQd4vbCtiikctkDltQJ+tmak3JoRrd2NhKPbr/0/0oovj1vDQ2gR7bozzy3rxr
0ykrEFQAAzKe9ayXRirQG1o7w0tFP569BMLiP9vQESt7qnitbWv+cWmL8Y9piMMsKWBLqmpnKvCH
19PFs8A4RxTOMpkJLFiADglpa+c8acd1C8iZIz0vUn2Fa28AXYMs592SHBI7dIXdfR9Yi71Il//z
44yr5SNJTUJdQGxaZ9a/a1rtlN33+0ZWz89LK8z5CbB6XOojHUJrL+8ghfZ/mV6+0W3O3YM3GjqV
F/cBUW41gMKxGHH0qg7ImYiA6CjS5v5weAvChNk8tHLQnpPksGSanQznQuWwT/IMMF4bqnplphWm
K5Qjp4zPHap4/39DYLxWAccCxoAhDAb2ORpL+4TTTrQWw9CvjSsnuJ6QAGFiC8RA40w2sRSNZDiN
TDZlam6s7ntTc1ZjNZzQ7JmIHDbwAsxQRm3s1KYoscVNFYC65M1STp3yhLMJr3vpYcwIx8lWj1mQ
f/1jkX7RhZctstpodQSL8aOArArEdernPCCuZtiSAzneseKcB6tufWGQmcsJFG6pjpTVQTJeo6zY
QCF30nlGbhoO6WmAHAIKSSh3gD+aceusLbu26cTkIJ913ZZAsmqrr9EGfJabLCi+a2fVA1/MS/rD
2KeRvWtST+f4zE1zyNcnAAUF3QLkM8Dtdz2zXSMUs9zpySEn3nRefgFm2gRWuF/qM0SaD0R565DF
Ogm/orgGkYZ7f1NQT2EvaniE/WOdmYAuzqOJKAZiYfdDGU0nATGV2DyY02cBqN99W2tbHGlzvDVB
UAWWAMaWFVexVoYq3eK6ZVfZVLhgVtE5I1q3QhkSRTCTAUJ0PZ9aiKq2VisJmGkT37LADUV4mdW1
fa7AAF0wJApU+gkXm6Hsu0GDYB9CuyjaKliCPnTyNs+cdCr1cHZpNBR1qagFlGrYqu4EMXK5j0JY
Md2ltHG99HoVYtRQjZsAJiCjo8Q5Z9etnlqXRpmhZQq2uarDKAWo43YSina71d5Rgtcj4ulDvAvH
t/tusTZOHYyQMnRdUIdg08Z9CKmV/0PalS03rivJHxpGcF9euYiSLNvybvcLw91tEyS47+TXT9IT
97QEY4Q4fTv81hEqAigUgKqszCh1kgNuXRKSuXGwHOwjSL//anBrfvKriL3mqc/XjRqRXYJlIz1Y
04SnUJgVnjUnrol8vETuyKRBETB2R1F+9Fvn8LrFQV+2QqDWgipLUlO2bY0SIDaZhlMn0VuItuaq
ZxmliwxpHd/ML5JyW0f1Xo3uZjCM/Mx3Q71pPlLz0dIMwS781oTw9TVf9SsLyASA5s9nQbKdrJ0A
tT3MwfSgP0N7GO10/X18N96bO1TRtpgYnx6GO4gyxj9RoLi83N86ZVj7zFGS2BZUgTXYz0o3ujZ8
49d0nHxQ0951hZv8UMLlygkkKMy6Q3SDjuOrYpdtRX14XKc7mQTmeFHbtk3kGn4OCrDalAJk6Nxm
8Zp8q1obghpCFosayHmHNk5rC6EJJD54BJzPexWnYA5P0xT6q9reVL0eguhD4dcEvbVHEdc8L66f
GmOuU04yolubwti8T7bpQ69ia4nCIPctZYIvG80s61Sy15BE6Xup7LP0MGixa+SmZ5jdZxyBC1zX
9hWtQRe2+jxERKO3pBURI/G3FQqI4AZcwV9spC+ruInahmKMHuIjvYOISPGQvi6dO4bjsYkhJSJ7
zlv5IL1Jb6MjOGf4o4eMHUALFsq07HqC3UZZYgM5UxOcaQn1o2cKwq7X6Bi5dfH6+/Ku4V7AUDoE
0QuoaW2UT8+9h7QVlaa4TVc69q083o3X9q8EnFql7UpgsWs8w3/qBckV7iaBo4KzFHVLh4XwAUeA
JkRnSA/9u7Xtn6hX3oKjrL0SEWBwd8aJHWZs4FUu0I0FpQfDeHYWVOtsv3AOuv4u7YZmEsQf7hG3
vsH/Myrm+WeqcNqkgLXO/0Ra6jHy+8Nyg4KlMIW67mj2BIcGHCCQ8I7VS87XLF86J6IS5q/MM28i
m1p3Da8GA58dmLvhedLCDGx5z611raJMGokS4Lxryql5JtAX0jJGFcVAN9NPiCEgmF/2Sb57/Bke
E8ip5USLkeD31Wt9dh1QDDrFtWU94sVTmYZbC8z9Pwv3xx4Ts9PJHhUKWMShaLWPNLXCosp3nX2M
StOLjF003cQaupNEjy3BKrIlvUGZABPOYVbb0MPeDC5PIv84/OMkNuP8ZZGkaCnDLA6bOYjeuw3w
z8qufZZeASkN4z3JwJHuzr+iN+uHrrjy9bzJDFcVqc+JRsnsCnUYqmVo8RkxSNll6ccw3Da1KCey
3h6/bQhcm1FyUpC9ZKdSSiETGK9bb/Hj/Zu1nT3jqntJvOiquUse6iANL08uN7Cc2GPmVtZLSPck
c3qgZZjrdwtqQE57r43Xxnxboo/tsjX+iXBijplDA1JjqK/BnL9AqWBw8zs9XCq/PgBFZ1THZhTk
TLgFkxVb+p/51M4DTNU7qazHmM/Ry4P5DheJfXv4vXixOwXtTiQmwN3vJ9aYt0GpmQPOiC9r1UH1
dPAJDJ+G93l5FrlR68TK6qgnjyutt+LZbqb0kG/t4+zrV6K+8++wifU6fmKBCcsGmg0KosFC/w4g
vNtfox02qIIU4CP0GIS9P4XzPRU19X8BCy85PxOOl7zAs5jAO/RQGTz6Q0dzeOsDqgZcAt07QYs2
kMfZJ/6LFMpb7Y14dVhuQeWM3n/DJ2AxnjedwINEG5IJ4ctYm0VmY0kjPYcdw2rwNOlFQAGeFdxZ
gIr4uiexBW6IugP5RKT0kGTEI1GFDINgo3MnF6gqyK2tpAxgSTr3GqR4UJ9IHDztNoOE+x+UyPd1
OPzOwuwwPcRXxcFBJqcFhUh7qMLus3xtw/xRC7qg3/V+dRP/qkJhamfd7+yKn34Uc2BpkZrEGVrY
D9Jts1GDym+9zk0C8g7BY0/fXN433GBwYo3tIpnVpAJDWrQeJLqXeAlQbb8KN/dA+hlCLdC/bO4b
Wez6jDs1x8TWRUX50swxuD4o/HE7vf5WNgQOTW7Hd+1WDrqfy0sT5HsjVLbRbYVjK73GdUd1x20c
dk/gkt1KYQ7YjuC7+M72jyewhaQkS3oNCnsIwvK1dCvtdE/bQSU7z9wGdCGPyZbu52dtW7zj0bc3
r4CPse5IAP6VDxON8HiGPsa/NE8+ygcQld0QgaN+a8xip40J2e2SG1JJsUoa0ErP9fpneW8Lsqj7
DypYI+6j4XSN1rk6iaV2XGW1nsKYvHfcxNXCzavioiE0eBe9BXnXh1NLTNQ2jBgwjHX/ZfpHnx21
6jMXpSq5cfvUBhO3e0lOQaG4OjiiJrmV3MEFO8Rm3sT+5FEf2Zvw+fOyN3HfmKc2maBdao0EPlPY
jO15U4EnPCkANQO7bhfPWwiM7KW+3SZjdzfR/tZ2yM0wRpsqm3xpmUNNqYNYsZ+W/hZc6IIvW0d7
IbiwuB2QX6dOO+PLnAcKANwcaNs+yEP0PnmSNwRg5Xgt9iLhB+4d/HQ+mJDWj2NNxgXrLIfJPUjM
vORO9/MN2GgFd0XeZePEEFtNhyp3ZMo9hjcGxgE6Lq4TpsHoivq4uH67CrkCna8in8uMBx0t8izl
oD+mSeM3SphbpZdOgk3/dfp8W6s/Vr5m9WQf6kPUGqVE6EFpdkn6qUxka9lbB6+maR6OU1K5xHQ8
dai8tOi9QRu3RPHyaPY6QNyyJX8cwcNd9F2oReVmqToU+fQtraUA8hhBZ2m3jtxcR3X24NDIHdo6
uOxrHFcD8g6ivcino+LE5gGg1QdUb96Rg14tXtU1rq4RT42fivHusiGee6GFaW09A2/a9xJB3k36
NFELUDjoAZR2dts2m4QGjhyq9KnXfDQVeWomyj9wnABXBws6ZmhBAeCedYI5a/DCa5NDDPBbMxB0
ueD2XC4CgIjADJuvmkEA2/Z5h8Rntyfgbp4V4nWyqJ+OZwUQRhQF114wQCbPYz4WsldSHYm3Fv4T
9PKHsFTLcQcgJP9YWL/gxJtrySk7vUUhNVsKCDgZ+9yeNk0zPy+9vLnsEJwH3KpnvzbqoZoDNadz
U1Gz1Musoiq8aoMNiW/PihZkE5RQ02Ay2ww8bbYg6bVGdGavwqQBkaNVAFlnNWeScUjxeMX8gee4
UCe3oSP0vU3IIRRb4B0Eb0buap1YY25RCihWLKUEFkEf/c58p9HPSHQjEg2IeZUCywk1eUlNDp21
TGEUW44v5c7gGfn00RsEBP+6Lkryc22CwnntdTA0dFOfr5tCmlaSMpT6lM6TyfWmt8J62RSiiiLn
kEBd7I8ZxhPbSq/UuETttG7U+2JEJ2IceRL0E6ZFCepKSlZsjzSJ2HS5GwDdxrhkImKgrHM+ukzN
m8hoDYAh0vHXZCyho0Iek2bgPUAby1/sAGS4gVZC9EVH8bkts2zVse4wxETZgTkMaFnNqyBGIFYa
5e61E0vMqKAdNGttgboMWqiU+KmBxot2SIO5uyoE5yHXO04sMR6JtoSu7BXUT9dmrSJok71deBF9
GkXMp9zddWKIuWzLwFzpNl0NpXKYlvtugbxGLYBy8m7ZIAz4s0SMs4+gLJLogiUiOiSdVGNTvpMh
NO2Dov3I8rCwUE4ziRu3s9c2gqlcf/tbtFp5nSHDg44I9tFn6qlkGjWKENryscR3k6jHRPT7jFNY
WtR2w4jfj5NPQ/4hPEt4v++A/hXFUWgnqqy09mC3ljN3OU6rqn7PibbsJ9URERzy9uupESY50Bl5
VhpV+rWHgPei6ABK9aPdf17eqjxvQ0vgCi5EAuJbOUyfOyh3KxQsjc41pR8NaKIuG+DtGyQQQXKG
ermJ1vXzWDAbdltkPSYLuSuzmUM5llxEB1fJ91IqfGBwl+bEGnMrItTqI5sCgZOSEcozSlR2/kxi
tNFknQPNJHUIQC7aPZZpe7dYzbC2G403fV8Y/qjkrT8W45NNF5HoluCzDCYg2ktTWmRcsU8JZElG
XdY3tIE0y+Wp5q4lElbo2gWg65uSdNPWczeYNQCb2uQhFIoXk3d2oT3vHwvMzhr6Yuq6HhaAWX4o
M7qRpshN1BE81LtB16Hqou+7RBAuOB7koISIqr+GPBlQoucepHRk5YgGOGYxoSo00Ku2rY59L3tQ
y0SvEIm3/3oaz+wxkd6yc0hh1LAHP3IJWjys+Hqu/+I8PrPChHkCTpOSKLBSOdf6dJ31n1ly3Yvk
kTguAeYNVA1Bs4CZY5kHoPKhUbnGnaawo21mpDs0kNkCt+M495dgOiT1ZA3t4ufrc3nueQnBsx9j
Jr8H8M2kOs6lNu3TTREnu1Yi8bHtymBOk1Wvq4Cml1V+0oHSQ2rWwJ1p0AVrtGXXTr2oVfsLWMKc
VfgekNqC68PCM/J8cP9jxkaiQ/UHzywnuyrMei/H7xWNXpKEbhwCGbMKCXgNrZsLNKdwXtqza2eb
kqqhRelVpo9vcmr+vDxJ3A0BRBh0d6Daqn/lf07eMlrsdHmmYY4kyU+WwAAFzyMyV0SUihPZYYJp
GtVVJ8+4XEGxaj9k6lZeBrcmxk4pFYgglYJ9zjnxcBn4Z1jsi12GUoYx9kAc2ZMLmN0Q+VG0r0Wk
XCIrzIK2llXlM8GC5q4cHV+p9RxpggDCNwGqEVDSfKFPmYCVGl00NZg3NUVqdtqPfqa9asPdZS8Q
WVlX78QLamIROmSwklju1HoAttNAGKW4e3tlc0Yn4yplyRppdT3tF6DPatuGCPdkWN5MQbt6eSjr
HeDbJjuxwtwRgJOxCxBUrpeQvWWPnt5qYbQcWzl1jcjwOpEOPN+x/4yKcWzNalPkAxIU5Y3uKjWr
J5r9qLKjbLZAcYtUFC4OTkXzy/k65UqjIxcLVFOqgUfRom4COW/5tS9vqUo8YTqKG/GhZIXKlYOe
UzY4IFlkITWEsY2Vh3OyfRvTp8urpa9b5NtyoccON2Bw6gCtcT6iQbensqkxIqeLkyDNwS4T26SE
zgaV3Hko0se+kA3ouNIsqFOwosR2/TppIOx1pEQH93gbQdwRi6t39ec8AWQVE6J5SzLkHvaO4y3T
+G5kbe92SvFMyEx9K0+jK4BbIZtDtDhGe2cE9MaSzM9OX0XeAI3d22WMQfpaouu0qjPQzdRDEyAp
AqKwyZwOCgFlhC4XVqDEo+QWemOCqkHTNpcnhz/9f+aGcWVi13Sp0jg9VGT0KzL4Uix4unH3PRrH
AG5CJ57MduEh6tg90rLIZhuQBDto8zaD/IchunXx0po4X/7YWUd6El/MPrPSUoYdc587QRa5kuFF
Ou7K++SXtNNKwcRxI82JuXXYJ+bKJUUlwoJTkaPbC9iBRFPGOCyU6zo1glLLoQRiVL9t9svb5VUX
GWBW3Ry6xixnzFWcRkGjPTWj5cXqcUqf/zs7TOAqMk2ruhp2omzfNaENRHB7LauCDS4YDcum25e9
rOQapit66m/sY/I4CSr43JD4Z62ZG+P/WNJQZjWQnijDKonbgiY53pKfYxc4ognjRvoTS8x1EtgF
TV1yWFKyDdpIezvAuwjtlrKom5q/7//ZLQ5znVdjbUbpHIYs1GWnxB3INTaP4JzkjmZVMMfNDzQJ
7GVUb8ceq78uf3PvAGAlmT12pe1aH6aIsoI7nvW5jn/Ic7AMV5CvL8piKgD8kENcf11tghivCEfG
HY+lrs86pFxRrTnf89BdxIFg1OnBHn0NjX9FC9onyEWi+a82Bdclrs8h+YkcOXjCdJUJZ04dRXlZ
IinU5kGaBNOwAQKvzNFYG1QijBM3lp3YWjfYSSxDOn5MpR62bKgn4A0pOAFEP8+EM3UZ8kgfAWHu
e2SFWqpbfh9HgiDAdYCTMTAhTaq1vLFkjKGYbjrjwyj3VSJSROauPwhH9LWzVQW8/HyeYhQ08GpF
YggZdwKliSVT3CYjbikfxkyw/tzzDAyi8DIAg0EVySxKXPVSv+DaclBRLAnmYbmxxloO47ZQ/Hju
Ew/Nade6Pev+vOp/TrZSCaI3b0rXki0ahgH3QRL+fLip0a6kBSWmdPmdxo/TX/SIgmX4z+8zp4Np
k6qgDeDWddz5BTVdq/hZawK/4PV+QVkdq6UhsY++ZGbRNAi3IueJimA1XmVyXXvIVh+67jhBYi5X
IUthJZ5VAsGCBaX5Xdrbm9HoQIp3tISEzrwZxU0RrVegIlnDyPmM9mVqRhPBtyiqrfvICdVemWW3
Qyt6CnMNrSQrgOwbGtK+54ba0olUO5vR77OoH0tUOJATlaAojX0XXD7i10ViL9cm+ApVUMc4yOQx
i5iU3UQqq0fDWUmfhqo/VPNtIe/Ionpt+1qilXHJvcsmeaERMwiKatsGYp5FZRhTT6emnfCSpKCF
3TZO4ZLUm2PVi8CkH4noD3jXi1NzzAhJ3pVqoyjIryXWTnHyx6zKATJQareRk93loXFn88/QWETG
oJZgBBgwNLt8Rru+S8bGLZzFne419U4jiy+L+g94gFqQj+BxhOoXqGlYnyy6OkmXBO2ZxbQxFAoq
YeDk7+0vttHczVKfXJnJbZ2MgssB71Sw0O5qqMCFrCwB5y5aKKo5gCMT2Zo6iT+Rj+88aSyVv4hh
p1bWt+HJ0SanzoLTDaMzhnRbaXjipJulqzaXl43nIqdWmGsbBMdmuc9gxVLnH2rr4hK3By2Zl+gi
mAtvY6MbB8RXuH8gzcecpS2cg+gynssR0gXbNs9/olFZ9hIy/UUNAPxWeLahvxMXG5bveartfIjW
N4K52F0A9mXiZ22t/Y0X/LHCIgHUObYkTUfCRtI+wAPrgRZGYIGbEgXyBMQlwLvY4BA6d4GuQPOj
1qEyZdSBA7R/tymfZOmmjt1Su3K6j37azb/RDW/Mr2lceNni5eVObY+XXYR3d7BB7IteU7TMAqV7
/hXaIvWdVVdoAqa7ZIw3pNzVyc1gzhuNiNpzee6ItkNESJD3gbyEiViS1TRd1QDRMUR5OLTeW55B
gn4wBTPLi8MnZti1I4qdV5a84iqeeugWjq79W36L0lsqavLhRcVTQ8wmngbNqIcepxn9bN5gik7u
/SIFZuSL2gt42wtlZkQlExqiOKTPV8lO2vUqhFh/2zyAQO7fw15AVP3n15lTuQHGIIsM/HoOjMsi
HyzjlTao1xhvTbS97G68gYC8D433Ci6r30Q2cikHy9raoV1Mzb1ZG/ek7LaG9PEXVlBpQMschBDA
t3k+XTPBr3YgADrkXQrqVFcfHyyh9gm3xoKaL9BWsrryNLO3ppHK7ZQBXDM1QY2ihVb3vuE8UtP2
8sJxs3nr5KFJQrCcuIW2l2TrL8K7Y5uQtEW7p/1NFoXKTaoOMybTatIeTeLOpgI2y6d50bixFJN/
nf5B2hXd6F89/OhqY2Z16aUorxw8Zbqp9oYORI/1uF0TJ0YluG58DxSwhIMLTmmrEMFavejkdFx6
x4rrBm1XeAAmYJgBzYycNMGEhsBID/+tr5zbYgLgAnGRtkphK382M3fBMqoCC/zR4Hq9tp+DI5XZ
vLktVUVr4HlGR6A9U0WDrH2Zt+5gJo5rW9T+L+0x23nRsCnaoQcuREKHi/OpFZ/YYULGk+9beZ04
JMdBRoXnoMW4f9fUcTnoM17nUvUO7OqxaLMbKc5E/EkcjI0KfgzgW9AMCmHYr4P0xBuiws7tIsZ4
lKxwVVB3W7nsmnib1HGKazzUm510m7VoLWmhYbfrKiu47CK8BTz9AGakUq6O5rLgQZg6T4pxTSEe
HIwiqB7nwoth4lWE+i96ih2bOR3lotWlFo/qQ5YEXVNBWQfX7NSPoUWi1WgB0gkkVApXrwNDhL3l
LeWJafbOW8YaBCzWXrICvXhZCPCGIkq2cN67KGuruLWtpL0QYGR2gWFh1aqpwyT2UmA0W/utQh88
Kh0gBvHJ/Gua/doYPPB2a6seNwXZWLRPc/Xl8lpyUP3n38HsDjOrRsje4Dvo8wckEPeNbxx+Rm9k
Uz07+3oj7c1j/mA9xr7A7hodzx+k53aZ935dz8psFHCi+DkugkL3VpxH5cq7St3LXYCes0KU5+Tk
amBzVYzXkH20AIc5j6Oyk5djVGDnxEWHLnzdaycXGOtgxcKZ0b4falfrD2QRPIQ53Rrndpn4bTbd
sOQK5rh0pdK9HcyQ+PqxfgIaE7e97r62XTN2CXXHl/mnYJ5XP/o2z6CSRD7MBEOLxoy5SihoOCRE
Wx36vHLzy+lJQMgUqs606Ul5nXbFMUs2qjJg4NkPo4Be2eVPsHhfAAkYXO5XJDFLNdJUQ1SnREb+
aB5v5AbtX077E3esl7qVrttBf7tsjhs4gLNFjgMZMUdTmcDRL3m9OHQBPYBc+kC67xNpjCEpb98b
T3bqtfJLM+0McLq6VBbMNi8ywrfMlQcB5wDLhtNYNYravYoS5i18ubjViiATFDm4s3ligvElC/eY
KLIURH/i2zn0LhvwT5mulPReLQILrr7xzXdObDF3gdxctHi2dCS3e/tX5+huokj3l1drXYxvJhwV
AA1jpa1gc/Vz0QxIdsE5oD/hah2kbqawHMCrpnwk0rUt9W4pOll40R3KT2ArgvaFjj2BTzo5PzVz
mWWymLhNGdj+5g9wPClq718eF3eZToys/39iJG3KCsz6Fh7MuVMGqWNCgsKR3aWlqVtZHXGbOicC
m1zvQ6fIFy8Gkm7MudykNs6P3EgPk/pcyMS16bM1/SgBQvz3YwNBM55YmgmWIpbBMQFxXKU22GAT
RuIDpTkc5sgYfH0ZEk8d6W+wPSgCm9zYvRamwYO23j2+3YEjMsy5gzN5NK/ql2k+mgQNCUnsaYXj
Tdneru9yS7DXeBOqAwMIUn24yTc9Jlqkw6DZ2M4EdEySF6VIQUtHvVQEBwTPWU7tMM6yUHMyMhN2
hqn5KZcPLSWh8wLyys0sRY4gHOucHQeSXaAt13QwLiDnnlkvVUmlLqEH60UBvYKIN3x1MnZDn/48
E5+0CkqLxZjTQ738GOPIrcCAX0kPvbRXO+LN08dlX+Rt5lNzzGaucHsC+LVAO9louOV4Z4OqTUjy
yQtSp0aY9WmdjtRZswIDBwc8VcdozHxlujMm34EafQzIlxBIv6ZVL00js5cLqZumpoDJuAyLZpvG
zyDVdQfkmCFB27WhYrymi353eTK5/n7iGszJWYHacsq7jCLxAT4u5R4dOa6i3C7I5Vw2xL0RIXED
PWfLQUabTaD3rUqjbikpaOPCxgTvWJe58ehAfKQnt7OUhIlhBtNYeg3dDXK0UfIlKB8MUIUtcnkl
R71gB/LcCJSQNh6laLBCLfd8U0yQIjcko6GHWb629Cc8EYXtA7zJ/UopopSmIjvFJNJ1ydGTKTPo
ATkJCN9+rkzXcWu6qiKaXZ67opSGBBjUbPC2YHa4rBaOVC8mPZSgcCS7GGpoXRFfZWvfd7HXFvo4
NIIWVV5QQX0AuQkkcEGzzbwiBkub5VbT6aHRJjfFm1QIQON0i6/0t+tVASA0hGMmsDSNE41JjaKg
Hd+i295Lpeu1S3T0x/zHcqVU6K7SUJrAi1QO2nHTm/+6PA77uDd8qQOsTX/nLlITaary9VFIe7vY
kEp6Kpzo3yc2z40wO1AnyRyDHw+vwqjYaA11G2vyxPyvPHc/GcvXYXtyO4nb2ulsDQ+hrFV38XSH
3ORW7IdcKwBZroTk6Ghh73ZV5Yz2ivg5pAsaNQoFANy6UN4lpxfRO/EOHaSS0CwLkuS10e58bSqn
R+HTxs2nkjIPop4hcVBr10E77CIKhX0byxAIILeXoxh3R4NpHTSecEdDZqzGiYESlbxeD5rdLFlX
NZo/eixX/VfDW8UbQEcJJc2vjNDJcmlYrqZYhwfQ/TbVrC04tIwUj5tE2+TlDD0C0XWLu3QnFpn9
LKNtlpQG7sg1nXdaHfYzJFsMwfWKu2oW3ktoNofoBtuwZTS1FnUD/IOar+idaTdGtFPG57rC4dMI
6jrcALVWljRkqG2ExXMP6UjW5Cj7IKVjjd0xzlXptszrPrjsEdwR2YDO49kJZ2RTwoZZWkBp4W7V
I8u41j/m0b3pW3DoXLbDXZ4TO+r5aOTWoslso4leDd5kV3AWct0aTSQrDSmOKRZGNxhxX9bERl5b
RZelunjdpEMm61jmguuGxjuowPWroWy/tv+YrJdh1y4qHi0Hux3tt06ihj9Hk+MBO0P20dqsmi4x
0gbxckjrVPVArEFcXe9NiNtKAXLvpi9nub6tJ+WJSApEkAo121ROmu2UWUOvfFQtftuk7UvSTcYG
PBWyayfIkJZLdj/kzehatEcqhqjV7ZDiO+KpVyBYUiXbKRsTrzQBuYNC4hwA/UPDoczJVYxfdrUU
4CgoHpmCqV8jBnvrW7WjkC4CRR7uRefrCpLn2i6NhR4miT7Mnf6AVIZ5l1Etg2ZwTN6I1BgCk9xz
FQhnwDTwuIJ0EXPkNLFZmYk24V4yu42vgBTFc16UR+uFfsi/8t+K5aeNBwTdZQ/mj/Qfq2xRMskV
KmsprFZ+6bT7yXqLmw9Ji3ej8XTZEm/ng+TdQUsl8vMgVDifU2qg37stMad6DcBhI9PHJhKpznJf
pygbf1EBgBiCvT8ix9UovTRTNESp26l7oU5zlAFPcqawdrZ5MbpyVrt98nh5bJyaG861E7vM4iX4
VWlwcO8ipVS5o0yfFiWpbysDAtD5FBd3cRGnaHsZZ3+0DWkXqcprESuaP815tQNkQKR2IpoJltfO
BgqultAeBg0ltzpYP2Nlo/4a3mW3L6G2LvAiXqhC/Q26m6gB443ODF9qW6XrCYzFKVr2ml2Wo/k3
D3rM9eWJ5hsC4gdJAJQi2JpVQvSZOoi6B0jtyKg+KF3nWu/k47IV7qYAZhF0H5C/ghzkuau2cwv2
zwZxyHJ/glDO22fhZQP8zX5igTk45r7phwLALFT3NGjQ3HVbsJhsteA3cWdf8m3wB/2XFpkYnxkW
TYdxAImy9asJkOTL9P5NKrqtQraATiN1OdvXxlC6GvQBrMwdCpHyD+9QXpGg/5lVJqhmcW/M0zqr
IK/wQae6o2HySEQe8pVW/ha7T8ysZ/bJJW2W6jxKW5iZEEVdA8qL0L4KEzf+gRS/u2kPaNhK/Bfk
AQOUAfx6F98OwdPHEoigfrzxIumGgjQuNGjbYMY7aAMIS9QIp2q9eClYcxqwiVf186wHeWviZVYK
NgfvNoIrMJJkYILHq5O5WyFNmOhKnmZoQ4YihiMnv9FgeZNTUZqMa8fAPQHYbrTHs6fj3ABGAIAJ
7LR3U7XX7R3oVS+7K8fESiuMWYOkNhITzCJa7ZJldTlCHzMwXrIrImLc5exwBTd4A4q2aIrHaXTu
JCh59VVSTtma99CBGtjWAzQiPTX690tyZodZklYfrMJ0huyQV5/AWIMOQYhG54REwEnQgY+BoBOY
FcyNE0qhBj5nhyqzNvNwvbattvKHEGHNXRITSutgNwGYjm1yJ7EjyVlvZodRCY32ekwDAHH+YtVP
TDBxN7Yze2pSmABypS32MAEO/MsmeFX7FeMFWIy60kexTRbI8XZS1gODE4XGVbRJNziu3c6bt7+f
RPkf3q3gzBYT5ZFGHzTSwlaaPlnjXhvBCu6AklgrXZn4hemDuropgzG717JfohSGxnWMk5EyET+J
+0Kq15FKxHV+2Zk7X8U3w0F+WjZI0XrZ1U9l2/nTVRckm97vH1Iv29Z++dSH0Dy+mjf6tglQSEhW
4tYHMM0JIzUnt3o2PUyALMym0vJ1ep4VXw4md9mpsGZ5ptt4kf9SHmXQvDw7Lgku+wDXk08mhtn8
EN1Z0gr3s0M2RmFjBKOshvayuWyEG2FOjDA7f+qhX21WMGJUj7he59K9PL0o3uwIHPpLwYc5785m
cf2Qk/NuSuxSN9bRKH7v1jf9XtnYO9PT8H4oPeKlO2VLb6rN4ltXpl97ys2Pdt/sCBj5Qs0Hdbov
+/oGFG5e/wDtL3WT3SnQpiXb2TUx85pL/WQj5sRc15b96rXUuKaecT6yWcTKieZaXYGs0BFvtvPi
X559XvEZUD4cukgzGqAAZrYeieTeyiSIKVRo6NfcJd9EFJ3H3XObBXHtVplrmfltbgnOLd6eOzXL
7DnVlNrMSDAsK7U23YRmFzqpB8Xs382BiBRLORcMjBFq2mv2fiV0P195E24cawbGSFVzl7YhsmxK
EW+yrWNsWktwZeX5M96mSOrhhgGxCCY260kUGdXal9o2jZfKxRVy20Fb3iXyBB7rf5+RWvsV/jHG
rF6eQbkhGgDb1sh8Y1jtddy/mdbgJ03tygrdjLpITIy7cFCKBmXGio2wmZhgx8j5VQWartIW0L65
qkG6bKJfqWh0xU3RG7K97KB8e0jIGhCrAKCf2bVOCioyZ0C7UqzsfuzSFPe1qRKlFFZvYzcZUhgo
pqBOi0QSE4PkZIrVdu1IqpRnuao2A9I2avKg1q9E3439LlaJm6H116Iftb7Nm5fLY+TF2VPzzBjn
IpmXLKqgoRCZgO2WyF5Fy0NcN/eX7ayvy+/DRAV8TTsj28NsugrcRzGQtWj90t502bjS0m7b5A+q
/V4rxyzNg6ET0Uzwh/bHJLP1YqCFAQABagr9Eq0PirUPvQPGLzdrwdh42w6liH/GxvhlrOXSouRY
wjltws50/Goe7jq7Ip5m1q4EjYHLc8mLy6f2GJdZEilCU9jql2AySvT73v592YBo5hinkMfeUaLV
QPVo9MSrygfdEARhkT+scfPkRKxTtGgMNfyu6CFPloEOtscpJx9BvKfRDLpKnxowXpeHxV0nBS0m
2Moy1EKZdZqR3ZRUDSDk6jjhFhN7dNxSze2q98t2uNOHBCHSwXgZfWMxjGqZRssKYUtb6+ccDdSL
lOh6mkSUnVw/0PCeWEnc1p7k8zk06sywi26Fq01PZr+VjIe/GAfoJWTdhuYCZLfPfz8hfYmUGPBG
I6imcgPIFeBK5UFEO8ArcKMz6o+d1VdOfCGSZyqZI2obkgJT0SanYJpE8/4n0nDhaKmAzdS6lzX2
G7qrOrdojwYFqludDjkWM0Z37OVx8+K+imCMrLK6oq6ZcWvSVM90XCtkyBUaO6TzF+raIiEgvhXc
PiFgBho+VgdIgqawZCwYNZDBbfWzw5NQH486Fdw9uc4Iarn/mGGCRR6bYwdaJRSOwJgIgWM6oR8o
E+EWWVcE4h6d6gD/wOsh7aQzlwFiZiq19Fq9KiqLbmQDfMMx6UQ3Rr4VdMKjiQ7STSwaTaZt1Fu0
Ua/asQMqMzE/zSLJw8ur/w1t/DUW3EhXC0hPs8f+RNOlh2KeelU29oCMUJcux0Ju5qPeVm1AStxt
otwI4gqt5VXU0oNUZiOIedIlIFPaeiSuIWMlLybYjXJRUuTbZvm/r9PWpNWqfMcC1+xkQge1OqpX
hCyoeKuuSpyQms5uVAo/z64iI3/vk/6qbe5kOyxqy42X5yYPbRXoQBHoi42o68esvMvIFxpo3Ptf
0r5rSW5c2faLGEFvXsliOVZ7qVvSC0NSSzQgCVrQfP1d6Gt2E8VbCO0zDzOK0EQlASQSaVauvJpc
Cmr1UkHXVoQIYeh+osEDbPmHGJMTbSJxN7fOHnQrroaiJLCIYtUgTRaro7qiRZ1iDUcCXQsKMtWS
MvUHxPezn8JXBP5wBCXQMZSXBJtaVG1dAmUJFSvBtkUxwPQ4Ak53tCZsb+ZW6vNi9vmOuskbjXHO
Vjqqh9EYTmZMviCZgbEQ7gha49nRQq1vmv2kL4ieRmYEJn7ZzzF7DKW3FvnjvtD38xjTXRdrBcZ+
UwWGbrGPzKotv6oabdePyqtlkPKUMi3GtqrfumECb+FQysJtbtLEZQPzDJOnAnisOcL9bRxK2LiY
etTEeXocXDWOzLomv80U7EUlc4+2hulaU9Eaf2/ftk3BaPrkJM0IBcWqREqQaOkTT48Wxd63cX1f
pdW+7toHR52PQNSeaaFJnrUtTXI9FGs9UF44tpiMA/q3RcNpYUSprnt+kp2nbpbRKlzFtlyPQDAM
2CBIyYFCEDcUkQoQ14YeDdVh7vbNIX3tvgORlsX++G7/IjJn9yqPJQoUHOy+V7VBjyEwB6ooKUPt
Fzp4ip/2C9gvjJ/JY2LshtiXvt38Z0XFQVMesrMctX6VqjNr4mgtc/RojB8Z2mkfyJ19YeYeg9G1
e+vgvQ6Pbb+7rTNXlZmPtQKSCauDzlPYwrXD0FVge1fBvBV1wxAky12e7Sj4/tU3F/Te59ynnm/Q
11xV0Ov9F/PFJOLFl/tDPF4fnskFwlakE5soWGYwI02PFMVdDmVutm9x0TgLaBiS8lTSetwz1V7C
xdW6322iNPsmceiZJqaLJr/mpVK0xLe1noQjxkIgWJ8kGi6++R8faPFpkUASoWtGcGAyZIFtXckN
IL3c5Rn9YkOoG711oMYoq5Jt3V9At/+PqCvCUzLPlWcUiREtRmiDncQ2Tx4y9ENBT3AKLjqVnT2/
OFcK90mgkOMYyWy3IPkxosGszzNKAnOp7keluUcEvweUPKj1SDOKPdLtQTo2QVtJvPvNFaN2hSq5
xmcTCcqHAe0MuOvMiMzOpX7fdN9qVd3pzoLpdWgTBgrjUGWy0GXr2QdYEOtGMQSkb6K3aKvxpCS5
q0aZcSaTe4gxAtac9Xtvee/fkqemN3bGdJc4dQTA5m7BhzTOeJgZKGil129DvXDf8QhzqlE07gvh
YZx4cYX+Fy1yynKfWV/iTomazA6ysGD386D6eq2e1fohsRHiP9tV/Ji4P9Q4kTwdG84HjCxo9nAG
wM2J9afUSbrCMEctiuk9ThrmJw7nBSRpyR/iZTK927j0kIbaKDinYXfEkQLVNDaITXQtcpMWeN9p
X1bzwa3J22hjrN54MuJ6l/VFWOgDiFYix0l2VQlm7bZ7zKo+VOQ9xFzThZsAegu4KyCNBkhW9FPZ
bKclVRzwgKrN66J/Tc3Yj4vyxWNlaAFR0E5u4nvJdOqNN73SJFZwa/cBvOFTkVUkdcTK6UBse/Am
+GNMUfblfNY6ElYjChjjq+Y937a4YrIA9gwAsf8r64o4ymhp6vYtZGkdhjBh3C8GWXtv9sXuz1l3
uC1r63FBjQ6eNcIyZL4/ilOfotGcM7YXNdEj02DAHs+Bp6Pf7P0pb79QpfRHO7mz+zmYgdBvWdjw
0cuystCGh4LwE/4BmtD5hHnBxHj2kBMTORhMmXL7nVLZcYByf7K/vVKd/4yoQKAqAd5HhUON2Snr
Z1THtA8+5xBBG4sPWvJLc6wvRovGRtS7HCM906mNQAHLenJSm8qPp6gZln1d13/TWTt4sEAc+JUl
77RiwbSUJ61OD6xRTzk6MW9/67XR5U4UZhmg78lEGCBY/cKsAewhnR717TAi6gqb5GvWh51xUuNd
ljh//lkcfFEX9haxDWdYWu+MYeeK1k4IsuqEecE4A2zfWsfWoqCccMGG2oKUBxmL4LbUDR+O06DA
FYZ15aQMwrlrXlrB1Gl6VCReWNm/Ssy8Kz1Mu8/vwPloO6/58rto3s0kBFS49Ek/Sbb5//MFGKaO
fi9EdK6wz24ae8qozHo0YUBr0C30lNfxZVDjv7P7q9T+YhrfSzLynEj3J850vPNVwCYmuYPX953v
A5rpMLQY6XfRtkxpUSUcxhTZX0vLCVPMNp/L/QBU4+BZx4Y8gTFOsvXXxnQtkr95n2591dKkZCUC
IEsZQCqFgfZ7Z1mMZ73Px9CdnXJn5mb13plDuW8Lo8CIpQwjlIdaPd7+kuvHdf0h/B369CE0d+0M
Rl1H7SZX9qhONY+zBzZ8s2Xq021RGwYAstBPDZpaXH+c+FqWreQdoxhKELWpucc4l9K3zew193YV
swKle8i8J8vw6TSFdUwDm94Xir+89nZgxw/ltHen387gz1qQ0wEBv09dIjuW61d3/YXCbiRJSvq2
1/UoofE7EP8+qG4Mj4Xz5MfxdK6LF10z95n6FrunsrzA/Uu0+wxx1iArPl2B9RAYrzaLP4ifDmZp
bctbsJnR4ATOC5v3moqRW6eRHYsmKOtdm0uoVbTNawC+G3BYw8UBzHUtMa0Lr3eAkYhUTtw7jg/g
o1nGS1u7fm5pJ919b/L6qNHDZFG/6vet9mXOmkOfOnBL93MSoRPeTSRfdTWUjO8DPgcQQp6FQfvu
+qsavW6An0T43A2s+KLPWRdWCZt26rzctbGhPCwWqnM90qvPOes8GLBKDZNee9JiQNZ00/7uDP24
82JwnYD6pNhlnsuOqdf9xP8UeQibH4Fi/Kb1Djn3TlE9gcm9vB/6AgNWPUAKzaWcT2zotP/C6GA2
DzqOQGcEehnhNeRPvs2Y8pECGZmP/OD8RDWvDVyTKgF17UfDS5wKzIia5zvMciW2d+OJg1+J8Vs8
sEUKVdAv0y17HZRKMHrM3DVtkBq279agrqx8ZQbcwisTiQt3xWeAowS1CO8DwXEiGSG8N7ajOHGT
VkZU2sPgV0xtXybm0t2Agau/rcqZL4bJ5tzPOlIdLZCpYoSQgUnPWnvUi2zetW3i/RzrXguSrCn+
eLQCq3PRpBeliQ2JKdiwBHj6kbVxUVTRgIRfqx2ZkiJvNGZEarIcGlNnftoM+m7AAMVAz+J/5Q/l
W4M3CLdLxbwDeNlrcdXEtHzomRkp/TcdbLVUNnp243LDYADfBlIzMDh6wnGzLGnNpBjNKK46zC1o
dqB39w37yc7iICmGI2aedm+37T3/ybW/B6ZwlJg5bxh6CMRSMy0pc+o+N6MFXUjH0lAxWXVogdBP
XS1QhzwP68GW8cht2U085SCrhCsFYMIHBOqT3VTSSkEmILMic7a+xV7u+cOIqxy/OB15M0DF4qlJ
OJi2v4Cq5/aCN64UAlWUrxAk8n44Qb8nDxhIi7lm5LW6d+rNJQ1zak2hxyYb8wEVVGeZkv1pq0Q2
X4kbQWGr+bvKS4BwTBErr9UnduzBjRGyRgW6YAktoayv7Sx5v6/DBAOxHwhigbPGxRB7F91aQyYK
hYyItEoeJjOmEADwIaOz29pEA+wyqG9Da4ArXC9lKhWa57NlRWrPotE0Aif9OcWnNAFr74yhpd3y
cvvUruB/uHsOgkok1hBcAunB1/1JY5gCLE5fu1Y0JbvkmVdZYHjAB5D4/ew3ZdD++FvK8qcbdwMu
EGijXMNCMVWkO8Gz0A01Le3Iy75W5V4F7nlhhznBHGQySYoMW7KQu3SQQUIqAQS76/XpU4OuIY1g
iPCgHzIbA4UbLfBc5WBUAB6m3yTbKUL4sJ0fDh76bpCNxgyftbhB6zA4Df2vUa/cmcvZ6sMqO4Ck
HzgT8sQG9+JhFCslwW2x12pjglwB2GM4CWBa/AizPx1iiwaS1JpjJyrjMUwqjC5nFgIGDygTdRp3
NurwgddOmeSZuL4TEIvWHHTzQjaq4uvFdl66UASsbqS3BHhILT+2JE9Ot9e2USJcSxEMy6yA54ya
lRsNTfrNSIgPbN8zLuEudune6OJdozSP45uRhIWXRl2MmcPpOwPndS0jz7zWJXwJjDpcB6B+QR+7
Xq+jNLmiDokb1Y0altkdct71PPi6h4npieRIr5/gtSz+pH060tjrGmbjsYiqNH9c0KFax3ZoFA91
sciMzsarwWUhv8o5+HjibS2rmEazsdrWjTS+pQrLfmakmwKV1ARM2y0JKtrq56S0px3srHNnN2R8
u33KW6oE7APSrjDlnKhs/QkTocBujJ0bKSlzfbXvR9+oTRmH3OZKQVELog6oq41E11pMNyamulSD
GyX5y1RjpG9p+YXxUDZVMKnlASOAYPncXZ79vr28rdPkLQi6hYQDZyJcy9UdNg11gh2mTdmclnEC
SUOCjv50Uu8Me1Qld2ZLHPhPwLRiORgWduW/KZ1XMbK4Hy+iojyM7Y8sRfSiybIoW8f2WZBgAbzJ
oDMYs9yIlXWAmDl3ZaBomQThxKwsm4exhATVjHTvdU4Pt09m605z5hYkIPESoWFrfTLTMLam0qtu
NCmLH7/H8AuXAwh+LVlW7doHBdQObi4IXOGYAVm5FlSVBMNcB8WNPPo9Rg/uEAzJrpjDoML4J+sf
OQFwm+GnABxi4w8oNAvWI3Nb7Flhu1EJOovApHEb1Foja9G8drxAiY7iPWjcUd1Fw/l6Say3h6lt
OyeqlK90UoPZBYp+lixFJkTYt5qAzEDNeifKAc7smOrX2t3/WIiox8aAgXH1gJWA6Vav7wE122Uy
AMfGSuBpIQKEsiGiF+EOHrDITJ9TNZqz5DgWcZQ1JGhM2Qy3DWcAURQsDRK4IKEVPdVWH0crU0oV
tNvZzkvoQ51ciLlrC/NtKQwQMk7/yDcKZTPgsqLjhjOqI5O7VoO5WsCr1I9qVDsH2/riBNRofU+W
odnaPcyxAEcenEb9KrSpVPRAz+WiRnCd2dHNMLBVqZx9OjH/tkXYEgTYC5ieOXgWTv96OU6iqGqv
Y/9yi/5o7QYzsrxH1o4Sw7MphgN6AMnncYtgeFDwtHUaQ4xBqJ86d2n+MshajLdUgbv3PJ8FXRCN
W1oTtTa9Di23Te/P7b5iLGT1H1a9ub0vq05vWFIYNnQ0o3sBDKoiQrJCTOSiDqqiqaaP7/qG7hrb
RrLuPEiyYhtPgmHyGRrc7CCfIqQLcj1Z1Nzp1Uixf5nx35H+M/rJXP0+X+gn16vTdGKmI35/me9d
+vO/+324WTwhBK/9w0n59PvGpOWF3TA1GlyM+5vdHIzUXnv8dy3+GC8P2AbyHqJD1Vhl2ta5pkaE
/imMJpiA3tAqiVuzeeRAhaj/R4hgm8FFrQDOo2MlLAOpAXuAHidW+tNQf1BQG95e0YZTA47M/wgT
bLTeJQlhvapGPesOhv4T7cI+scnOUiQ3c+vWwESDxRbzgFT0xq3P35gxsZnh6CITaXY/7l6n5dmE
SHtfylIXm6oMK4NXAcld9YOI4pMqxH2CuLXzYKs7VAQX3zZkYIatXQMDDPQMCAL8Rzgi0xq1BRE+
OsfK8qfem8/q3JyN3C8Ssv/380Fyjec2AU6CDVhvWwqALcZPGVgLyF9M32oQjfqUyVrrt06HW2eU
401bR2FqLcYlbExLeD6RNSC7dd9roYIcscbQ/w5qwdGUuNJbZhrVcGA/EVqjAYf//acTAk1pSg1k
ECInVh5yVKrx/4SUfL+9dxtpmA9AL14buIbAFwivQZkDRmQ5Ga/wN3dVMkXoWJ79vHL3vXW2PYwG
zBJfa4fnniaXSS128b92o/NX3IbaY+QwkEVI+q4XGuuJl7Ua0aIZFALm8ErdRw894+oMHrQdlY0n
2jrFz9IEZVns2q5jUgJhWoJy0qxDMCGNPpJqbrJflDlseoMGt/d4y1ghIwP2Ap6YAZRtvUC1IkWr
9RbclPhgYjSPO7KD7v3J2yJg5vTrtrCt9TlAJKK06/DBkYIDrjY5YSYBhGiscYyTF2E8FupD8y5v
fGAwMb9QNgt8c3kg2QQXBLoHEGaul2ej9U2bKBRVBzBYBwErq8AaXB6RdYaTKUNNbF0LQHZhIfEQ
w5sVzs+18wWlwk6L6uy5ts96fGflks6ADVgn3IlPMoSbXi4Z9SyCOtUEzx94L1w/M+jdL6Om7WZT
980KrPboyP3dD/7t09vaS+77wZ+xbOyocBfwog56N7agp1PulhQ9wMnvEeNYpvkAd1NiNrd2Esx+
JvCcSAzg9q/PTUuZMcwJZNlNHMbEeq2aOug72dCjbTEWcoMYsoQxY4IYPEHWTLQBRT/6ZAx+BwUZ
C1mDHf+RdSYeC0D+BsYf5hn5lfVakIZsFDiiWjQmTTCSQ6KAusd9XCZJTLjxbJo4F7S2IRcPygJB
1yu77hSTxwJTQTDcCOW6o047PbytBRur4WaC54qQMMIYtfVqFlObJwwFVCN3KKcwMcwuNBbNZ8mE
+a+18nRb2sYBIbZBbhGQeLzVIoiZjtQy0hG+lJm/5M7d0j3Xy+G/EQGacWg2ZpmJL3SMgGmIB7zQ
BeBkvprYd9XcsSBtOsn5bK/lP4KEmzu5HakbLDay679DFtXp0yzjaNsUgUIMzxmavJ1pfTg9at56
xtcyLxUo+M94v/xKtmGbegZWHVAZoXoAjM5aSKlkSpaOqRYZWtzflbNnnlA1fbt9KptqhjAdBQOY
AVXszB7R32IRrdb49PR+V8cWCRTTio/9knbvmQdo7W15W3aVe5sghdI/gijhdJbOGy06VFqkLg2G
1CjKsjMxlTJAqkdFrkjBRM+stA4aaaDoLEdbhabXO6aMMgTU1sp5ullFZkx1kPhdb2/vZfB5lBwu
B8X4F/2u8+JXVu1sZXiWLJkbbMEwIXRAJyzQk8CVilwd+qjaczU3WrTs28vSnXvjmBb+gXyBy9hL
wkduFq5k8ciUF7WBJxE0c0LlgGHUohYB+eVb9TGe4WAQzXfQcGyaX2+vbMPP4IgCoBcNDQ0B4sLq
ZJwnFbR0ES2jsooUF5Bc+8cy1DvXeB1ciY3alobaFqw7Hy3J//6TM6yhZN2kLZbW4gUuwwkFycB8
b8ArJJsNtaUaeKT+nyTh5mEqEIx/CUlM8xXnV13+GK0xsCvJWW1ZkU9iRKe3GL0s51Pjos59Y3Yb
qOnPUkZIwT9V1IfPMgRXKZnGkXSM64PvHmh9GJzwvge7xPv4rxT8cOF5chF8hZqB7JXIBLt4bsMI
neBKgO16t6CBK7TsErAp7m1WZZ08LH0qeyWvlgeMJLxNYGeBpUE5UFD3LstVJwcGItKXxddjEOUl
7Fs/7CfPOzGz9rPlfSTp6221vzo3TpwHswwfA5A5gPTXiqi2mclapisR5lQ9KM0pV8tnz+pkHuiV
2eBigIXlyBEecIohAyY1gh05VkBR3Ow074v9bjZ+gz4ptN4l+yFrTlMlSaZurAxPAeq4aFhCW40Y
r1eYD7EkpppeCCBI4LDAhA7fGyX3WCZEMLwzjD9riJ6C7emUZmFCdob77Z9PaLUOYevimKH724KI
1O58G1k63OBa4mZcPc88UP60V4LqKY2HoG6cU4xsr/btP78Z+HVgSnCbkHLm3XprHWNZgZ93cBJj
dY9r51tvnvO9mPbJdO7p36ScA5f9u1rzvD2AuGgNBBsMP7dP9rWxzZr25ZJeZjCMZx5md9ZOMDGJ
0buyrXxhyCvxvhJ8uCrY1jFJUQrq7fQCHztQMLW7Jp2vleeZ/b2tA1cv4VqQGEaplQv6F91ILyyP
Efy+gWw5tg9oPARV4b+6tsiig/cFVQiQW+DPgipMMVq87dYqLxmuTYMKXpH42T+/FoIQ4XhYZyJB
skCIksZn1YMEpduXMvbZ68uJpaAblru1LoIBYSnxbOUMZJXlZXF/mlMXVMW5SiUncw2q4Ev5JERY
Ss9SgnShUV4cTAlIyzFkpbNra/JtdsGYlpeaP8atrw9mmM5AIRotWgzr5gKcYjC1NZqRZOmLrVWD
bQZtfgZPuYqZ0DTt6cSqLLt46aW2HJSpDo2spV0i44rpfpnNPNVSDAL0frSqF/A73AyyPLVMivDe
myT1aNdiJa391epqv9ReBl2GtpMJESz4WHUgA+ZCvOQ5U+tAm/udlSUSA6tfP4BIggMpAYgPLhdy
g2uD1OlZRttSLS8dK3ziggQrTnxigi49AD3ynTrUIR2oD2aAi0bfMvuPUbR71pXAa5OAFH+gPEe1
M086Buot7bi7bV+uDRnic5Sd8YXIn19NLvDUdKwB46KX2uwAHXYUsh80MPBnfdmFszFkEiPDb97K
k0Ot+7M84WQdUicacVJ6aYA+MpduFw//QwnCsZJiSJd+JPQykSSw7T+ZLF649tbWSxCeZYysmFPL
whJQz2Sgu29zyFH+aPZTS+0d0qKhPUkeUtmuCfasIwQhZV3Qi0GtHcbyMUeV7NrGZVidC//7T8+m
N9KWDnFOL4N2mBYvWqyzRTIJkHBTCCahYzoTzwmKXfszWMySYqrpZUZNJUDh9hurYUPiqv1zW6u3
9ou//wjRceFQVV+vhmQqRYNrQy9lumCOYJJl5j26w2RYqI3Lg3IQnBs+1R6YKOFqax1w3Apahy/l
sxE7gftt7NBrOUosyJYUOBmgOQBFMQDegkJ3feENGbyaC1HCslafGqr+NbsTMOsyMMrGtuFk0Dbn
wGdzAdVdb1s1ohGZ2RUFA1VFo9hO9b2Xda+3z2ZDCXgFEkOtUUEAuEY4G4ySc2uzNOklV5PuNGlt
8kuZxtzvkb6TmfitrfssS9i60SU6UsOQlS1f1aY9Wdb3CW+yWcnoa69RcQgakbHlaRh4hSjfrbeu
ZzMyJ8zGDXWUfQGPIFjIcKjBa2eA4J2pZUCb5KFI7VPXP97e0A17tBItbCiSSiVnhsCtQlXch+7r
uwKuaErDvnj3AFJ3lOIygDfNvy13c3N1A4l3C84i5tGsl6yRuNNIS+ml8yf3qVD9ND067HRbyKa2
/EeIGKWCIAJcIgw3WR3dXVx/HfLU9SuHySpbW6qPVAnS+mgNRn5f2ETARMHANczQyj41zwal024u
mkmyZfwCCa8fUmggD+GtITqqI+st093WImac1PCe+ByAMpqc4R5cwr8ztLX6nqlLou/N3UMzCPQR
UwCu5q4bdDArw4FquBmtQjIvNFTAS7WnaqpLlra1geBW5EUYTD1HZnS9tI4Mlt0apL54TXzo9A5t
r7E1ACPz7/oAWBGMBxCoaJEQlW7QSnwBrS+d+zjbzS5FJNSVLLwtZWMxSB5w6BdwUrDvwjn1WeEu
RtPXF1M96Oib68r/wu9CYgQuoadboHQRn8K0B1lj2rLmQrL60aVFRNPlj6mnf6zKONxezLUSgO4C
TTSIDEB6gurt+mSGoiSV5mUlGIN/KvQNUYHpPP3PRAiH35dokWE0Ly8o9k1gJEePhVZ9vS3j2sxh
GWh3QKIWOFOowHoZS5rFrLUho2DNKcagwPRrM965CXiODyr4aVSJpvFtWd/VtTxh2+w4RtlMhzwM
UwXOeA5I9XV0T6qMV23reOANmS6QrbAKYtekTvAPMvjlpe48v0rsqMjuTJAz3N69aylwhyywQaBX
70PQevfcnCa2Uk3lZZrMcJqfmVntpMmk6yOCEBcjX0C1wSc2CY9g08B4NjaC+xHs9HRyfHNEqwH7
m4FrHc2W9NBRGafg9SO0FinY7X7We2dgiPRzSwkwYMgBSg8KMcrS9pv75wF9bPIULeAI6/0DsCiz
J1WHnBFU+2iQ8sA0IMXQbqwGyAMASOAfo45pCfdorvEIEdspL3pdBE6sISorkTRQX6RHdW3hYKU/
SRLs6LxgQnVvQZI3vGXTnTfKWIeuBQCRhZkBcA5QjwMUc71huqtoSCjNcdSUx4p0+zmTwfOuN4t3
I3HwJ3wvgD/1tQRSpYZWd9SLlKENifKalAuau6tzpcvmXl6z2XAsFsBL4G5BPxLCv7WoedHq1jCa
GDCK9wpjUdVXFDz2ixP7+uwri35kmKU9+oo7/6qRSaj7S9KejD4LLVn/zLUeIp9lI7kJFC+g6WKj
Xp17w2KwBXRnszteaocV4TKiTNB6anm8bTKubzN45ThNFurDQFp6/IQ/hYRpmwP6SvoYpZD+ULtI
RJAssNPqp16h46KcD2h0fmplQ8s3FoiN5nUJD8DUKzbDEfRqHSIbJaoNttONS5Z8rRJZfunatiMo
RFM4XCK886j8rZc2Uc8wxh5Z1caM956NUcHzczJ7+zn9MRg/b2/jxoKgnCh+cMwAZt4LlsPlo9Bq
loBRO19+Fc6PSnsilfV6W8jGbYPRwPOIdxHdmyKxYdVXDBVmklyY26e7BQRngZJmuaTsvbFtHrxW
4OsATwQHg7AUvRiaZUZCGgi7OzCx3BvdfW4+aSU7m7LZ5tzSrV9fRLqoaju8GRZ2RLCEepmCsCZW
kJxz2a5MuxMS0rHR7TFuLijqv40tSehfnxLkoZGenxLn2xXkYdCQ4y2pl13MeD6a6QKKfSXyQJ5x
+5zEHeQZaaQk0KnNCbnwx7XiZea0OBkZkNjMSoahgkqDslFZ7VWqwF8GV2iQYzf+Me2CbjskW9BV
AKwP/m0ICasyTwoTkSdo1quzon3lZaT+7+11ifoHEWh/RVuWxlkZr4qJXZw5lU4y8M86aMmhU/KS
WKWsNft680AczPmFoOg6ipb8DD8ZpGx0c4/MPbnEgK25wFPEjh7ObPxNwVKYjzIklqgSfE0AEYEy
DAApB8sSxDGjUi1wt10czJizcx8Jy8z5fnvfRBv7IcNFzgB5JKi6WEdyBjfLWw+zHKqqDuYaMBz6
054ewV/gT8OXsvWl01y3JKKZF+8HXE0EbIIyLKWelbVLMNql1X63Q7Y85tQcH1y7UncNGKdPaWzP
h6kZuwNpOhkLl3it+XrxlIDFCSkLsIQI+q9OIKZtVYwTMj1wVuS9e6wH61vvjrthnA7GcpY6Olvr
BS7Q5nuM3l5xsNDU9mamg17s4i56t0OTrxHEY7831cbxC4XkgVUYNCxbNfZL8H9I7vuV54AFI/YG
HhlmDPk7ETGrDMrgYgB4dVkGFw5q1rQHSysYxnoik+t0Y31Q+7oJiV4PRw3TDcGFOeXeqZqmwfAr
u5pD3bLYM+3jIsrKlj4XpZo93lbCjcuLlnyHI7Q/cGCC7WOJFeeloWFETuGQsFDM9kdhKa0kF3HF
1fSxFQC04RRA3aOLxAqgDqtcrXGLS/yV1n/zB2Ac6cH+AvLF+I7oQT0F9R9DOd5e24bN4FB6AB3h
w+CKCZfYM2JXXzQ+yUj727I/6b2unMuX/OttKRtqvZIiuKLm4NASNZ4CpNVR0vmM1L7mfAEHVmMV
GC4R3pZmC2/j/97I/6xJuMKW0TtJnRvFpS+tKRj1NgFfDSYjx4WxhEnXy+a8bRhC4ENA+YGrC6IX
0blgCSGc86e4zBQMjXjvz9LhHFvHhGWBsIhzpeDX1rbWKsjQ4QYVFzpgDIGl5t4dAqH0XGmF80j1
YsGs+VzyLG4dGoApMIZwpZHxFmQia5T1pIQ+DvHjHHr+4mvL77T5m/+5fVwbFkiHDeAOE1KLaLla
rw2zXBvVaRF6d0xBI2mSmM+2bXd3dVw14Twq1gkp1vR+psovIGVl5bBN6eDfREMCroEtcuYoBA3p
oMIpL81E9mkxzhgX991pgMnGJCalfVm69EdFdreXvKWhcK4/Jo/CGxC9qdEcG2BXbWQbYuLzeueU
PsXtiyu5CFuKiRca9Rc486DW5H//ySGoMqt3xhZiiv7cgYDGSO5qWZl/SzPRLvlRvEWXoQglGA1r
GGeVy8AYqSMAC5MWOK0/Uomh+mhP+ezx8lttIlELZw1bB8T0ejEZS8zRK+vqMtePWZYhFaQGoN3O
uydD9TEbp0jovhyAI/jRxr2v1A/U28WKF7Z24o957qexAWB176AZOnvoxm+YwRiz9Fwvsmh4a9c/
fyjfsU+7PtT4fJZ31cUAcS6K1P5i7BdSSs72WoUQzIDryeHdUMAzCLdGHZp5nEH+f9HZV/JsIM5e
tOIIOnLZs3S9HCTkOXElcK0gOBHNQN8MQDDWanWZSupr4GlStF/NkPvqQgNOA2KNwBD16VeNvLiq
gtieAJG6+Gyw9qnyfvvebLgLrgdEEdqH0EiEJl0hwqpGNIDNdgwMTrsfqjC+x7zzfnnPyjMchH3a
j8dy0cGTbUTu9F5b2VNjtMFs/x2z/e0vuYIt4NquvkTY/8VuakVX8CW2szPnECinhyFke7YvTumj
e2Yn45kynzC/w1Rmeo+JE+i5uP0NV0U18RuEZ7U2gAEBHzXSyrtvY5gGJPSHb/297Opdz6oW1io8
qFnbK0rZe7CR4RBqe3bpT2aoffH29Iy37kyesvMSsag/OuEjGGP3ygFMwQfcrUPy8PdYvrQ+WqGO
7EB3VQiG4b0jMafXLxXOAvEO7gKP38TBZg0GGDYgP60wsZ20e2IsuP+u0wZaMQwH1cqNsEvtOKyq
XnYEG7cQknmOREfM4Ighl7EUua3neXUhi+L39aEZgrbwu/50+6S3xICwSUfpGb1eSHKuTUqpwC1Q
p6a6qFZRIPLBpAiT3rVFGmSydMzWXtp8pg7gvWh9+SAx/GS9PNhy16thvTA2djdZAIgO7GLEEdjT
gMFpvltEZmD4x68NO/qg4D1xflze5c9f6E8SFwz6Mpc5rS5Fc7LUZq+MfxwsLP+BOc5GrKGJvAAz
bHKxtOMoafO+6lPgN+iTbDFjgwbIuAcStrq0y28vPXQaktbJ96Lpd3HmN/RpmH5Ttk8GSUQhlStY
j3ipc5JTyPVce++M3q7sHml60s4e9IgawTKA83H+QTEP5LYmbVlzF30QPLVtYun8+D9tdq7TpWJz
i6uitHmQkipH8R05I62jsrraliahJMuZT+BaYXL0WhTGRo9okjSrS2aB2tdLU+UwgBgHA8nGZU+9
Pg9z2xlAQVg1kuvy4TKKKvVJtCc8EyNGxxfArleXxLYCg5hfPftHP+41L98zsz9pve0DdriAW/PF
m3eIL8fpnOlvU1vcYWzaYe4fkZw/6o92gyjz9gFcteFylfv8bcLRO2ZmOOAawdF7Z93ZddoxSdGa
wum79sn86IUTYhY8X57ktfgolF1vCu9mA/UEhrgIgke7b7ymwqaUz0iknB7Aex6/2jT40/pagMwK
JrIWoe7X/tt3TDgJyA6tJUEdZPtkz/8MYr8dugclbgxXgquPQu4IKXQOhLYEy9a3ve0pZIQBrQ5D
RgM6P2BuJC2qQ+o34BZsFxkz3PUNQHcgPwSgU5HyEyvkmN8y6QMI2y55sVgYnJ5EMRgLMaGsOd4+
6Wuj/VkQUvZr/c9bo9P/F2nnteS2uWzhJ0IVcrgFCHICRhMUrRuUxhoh54ynPx90am8PQRRR8rbL
vnBg488dVq+lJi1Qvt689xPjawCDV62aTi3uTOJlgmKxtECT4YZbKmPnlpAlGsiiAM6wuvCV7FLn
9GkW7jyyGxv33Mpq/zSd3oWt3oPmMiycwNaRyzerqhwiOmcqZjvUalfqEDQQXKQUGrvU1O/XZ3Rz
6ch6LwR4dHP9/sJ3l5emDrMwLjNqWJ9J1NbSgyh/vm7i8tJikPQbc18pZBDWL21UmU3ui0PhDc9G
e1c5pWbPoeN/S8Kde+Aybjo3tKzpu7GYcpXHBhh8r7VohT8I5anXj9onsd459pt2fp/3JcPNiM7t
TImiVnEnMmetxmn6KsUfraZzovrOhPz2+uRt7vh3tpb1ezem0G8rswyw1cIIpLiTFDpB5e4mQy7v
DKbunZnlM96ZibtaUH1zBNBlOIFu0y4N5ilwh0PQuqN8vD6mvflbRXNmYNZZNkmFp0e/zDAmMfmS
kv8T9F1ym71hrZ7mqUuyvExloFxdQQdX/hAbY23L8mjLIJz7/OhP0uOkBDvdQHsDXD7r3Ww2AxpZ
qc4A61l9SH31xoj7gzbckKOwDWUHq7k9Ri5dw1hy7GvK2kYaAzDTGsbGX370U5NbW8tsNqOURY7x
NErDzpbcHt0/BlfLl89gSlA9LjxJe419uzErp7n11Uf95fo22b4dYVT9z8hWq6f3uFYhXHVeHHnd
F00wP02tO8Tfp7o/zcONhd9uJd0tcTptUTt79HfryfkrupyIf4yv1lBPrVQiBi894Oq5HZVNYgta
Qia/BmppB/r0zZAmihXgLg03Tiz4K5Uq+urrenzQszi/M1sBVk8B9u6daVmenosv0yFbJEoii6Cu
zmoWWL3gDyDssg/RfeUIhi18Tp66j3Jmz0//xtbSp73ISAFCWF11mpI1VjTxPITmKVK/ofiu+KOj
f2wGpxX/kk18nPL0r2xaFn2xEMUQM52fHivlFWk07qL2OIma61vf+goV3JOuvAjD52B+G6udF2oZ
xXpGYXYDUA2yjpax1TNcSlLj9xmX7FzmT6FlPbTS5F4f1dYppf4FnmPJOV/wRQxiCmdhbrKXjZuW
a2DI7sNucAbxKfNTO2y/V+pOrvnCIowR4DjJqFCDgEpMPp9GZOnCpi7q1kvTo1bdfJ+Sk3/TKA5g
omiPV2TZcmcTiK0FFwMVEkUJ3pFzW1oxtyNhX+cli6CYZDnQSjvZUQ32uuAvVooiLKSnlH0VJF1B
+5wb8sdG1mNJ7ry2678EJpIXliXs0WP+9ldXw0FCimohzMoQSaxZNzp5Kouga2YPOROhd3Rlgl8w
zXv1NfXTkpadWMiVD6Ng9ul9HMfdiwXlKxKTvZ4aD4WPkL1t1oo52xyrsDs06qj/VNpSK10ftqDv
phZLnwpflCrUsq0WKoymUz8oNBx3sOJK1UtW50lF7qOwvhRjqPwqpqL6W2vl+TGNzeRTnsj1c9pO
gpsGPgQ1kOeUH3t57BW7U4q0OJRzN7zEU5c9DllM5iY2LIFMmjJUf8t5kbxmkx99in00RGwtL4tn
P5mhmilnTX9QSrEKqXDXFC2rOgq/hYksVjYsr6JhF+EwHeW56a0TOz3VjllfJNEntchDLobUmh5q
FUfiGEaUvEbC2Ffdj8XWRtVaER+kKkqfe4Sg8w95JEjA1cUJ9yKsfFW002wQPgVilHybQVp/H4zG
oD24mr4BiETsuC+zonCUSRh52hhidmigapcOgl+ki6ZW1yHILfficTSVWDpkmgQzQtvmRWSnIbQs
NkT4+udmVsbObfK4IIsM5PNHGBVactONU0xLSDcLz3XJhU2iVY+aQ6DVBigvQiYfRKE2/BXlQTHf
dkyebmv9oLS30xhke7j+3/mC1e5bWDlhoUdcl3rG6uBGchw28jAOHvFmPtIj1heNrRb6EB7F2Rog
kYoN8aWrizi0s9SKPrZFa0Rukym5yqcXrIVUWX3DdEnZD79MR8QYklj2kKtm1jUpryESC4GlHORS
N3s3FU3YK0o9ygybTqn2wUwMkXmeUGR3fMXoK0cVZfGBknfm1uVc/d35c10dLGlu34QyoJaT92YE
PZLma5or1K30KQ275qQ3Q/dWF1In3Ehggruj0fT1eGqtupsOSpqOuY3Wg/EyNgP6cMKkBanbj/NU
8FNNQBWhqwjsnRyS42knRbZxY4EapyZMGzzXib66SOKpL8NcnwZv0OHtGXhcwmNfvQlpvvdcL7+0
Wk4oOwBwAr7hOlkD8E0BnFQHDaZnxoH0gobnaFtWox+nuBTdPKvote/GNqY5zxQdQ+C+6HwaOgpj
qlDYsHDCiTb2MO0b96gJqAV4Pp03UM6uvJtRGRO9VbPRU6ZqcmggSZ1U139df/MuHEVqKUuCFewF
Tcu4K+eXNdyFTUEb0Uw+Xzua9E+ExH9dg9pkMb1Z/p6g6JY5EqwLTgehXZAe5+bmGVWQYg5Er0BG
9bHz1fholOzgrJ76pyKbDUeJxr08weU+4iESScmBcqdkt34qUrMxhgYSYi8CJ+lqXZfd8Op2d1qj
FoeCzqcd53t5Sc9302KPJcMZA1qwpsLum7FgUUPRC+OIUC1QywfcQaKLCTzo9eW7iNtZPuqpQGkh
i1+IQ87n0xjQVa/lWCRD7k+3mg4KE9TMaYwsnhx/nj/kOhmLVEK887rhS9gGlsH8QYG60DmCID+3
LAp5FBQovYAcrxyrkl0R7tihs567uHDoBj7I4ycY7J1ZuY2KZoSswoJqzI+fr3/H78VbTTZFANwZ
YK909693FGjOxurbXPJgfEDJqMDJso1BB0U0UkcPyR+5XVnrDvfl6ExzVDrWgufJoi7hfxkDOxv6
tyoyVKeT2vw+60RAjOI8f26HZjjKYVYf6KJKb/N6tG7yKiw/wnYD5WuOaESexdUHMyjaj9cHdXny
F+AEHOpUHilFrMlgxDKSy0buRE8Zpw+lXH1tS0X9801KXy8gB4r/HMh1x3YJ8LrDrxm9OWjbB8Jt
/8B+jl4NubNurg/n8jyQfKXBYOGGh/VrXVvJlD4qQnhTvCKpUDzU2ummyebMUcd2j75syxQVI/o7
abbjxViFo2KuF/GIC+FZmqsPTuOfdhHslz47U8ajT3zA23rRagQWPGRaLcWrxai6l9uGKmiv6S95
pjT3uAW6rXd662ijHjjWPPV7GbTLkJuHittRw4cnmwDu+/zk1VZaa4qvKB7qnRokHTZqNIcheRVU
9WBNbkO0Rwe1XYro9wYUq6fb68u5/QELyxU3AMNd03eYGUjgjODXq9UM5aLATbrRScXqzlDnL5L4
uZKq29xQvFgwH8UB3BNcgtc/YWOZZWJdzodBBl1ZM+NUHfanXuLaK7KehKha3MVGaqpO6PvSXrfo
xoIv0qREuctxgQzqfL4HxYhRG2pFLxOR8MRRh43H7FX1aCTN8GUQIt9t5D455kacOcpsFTuDvXy+
qO+CddAWanMYA1Y3rRmOgs9uEr2+kax7bYp6l13e4Njq6fc8F4qd2+fyTVnqyQsscSE6QjjqfLy+
JIhzRSLai/JYvzGkPL8LfDM9moHcP6WJn30gtaE+moVR7Vzml5V9oC7LPIOulREOXXsjcuqbg9kz
1FQm+1xYz1M8fSkECunE4VpsPYdF+KmJNWeGLej6ltoYNaZp6KBEwkKvX9IoUMPRFBh1JeaLU+D4
/V9FDJELJC4G5aBdgdZl2c4frmWs/xhc9vi7BKQS+bKsdhi0KlpEqr8SMzk2SvYI/6Gtxs1dFEZ3
eYVg6WDsacRtHB8oauiAZpy4DmtevDlJlVAXKtnTMzM70B8gOQmykexqLdnJFF0+ZRCNAZ5n34IC
v6BhnqIo7JQql70jWD3n+pJdglHI1rz78fUbFkGaNhL3yx7srITiNrzVd2auP8x++lOMmg/tlB+E
pLotq+hlQDVLfh2G/mtsNW4gCjCC0psszgh2/ZKryQ0G/en6920c3N+qL0wzTidP4PkKm5NulPHY
yh70kw5N4E5UfY/zwUnqvSvq0q1mIjDyH0urvdTNQebnA5YM1KwAh5FufArT+8//23iW8b7bsWIR
6WKlDbKXJP1B7B9avT362m1p7QFbNicO9Vhu+IUAfe0w6GVlNTTky17eWB9QWIlRDTEHzdakHSDE
xqGn6LWwNVFAVGi+OB9RC3wm7iZT9rrsTdPeMksi29MfotClEcid251C3tZhIL4koIOIeuENPzdn
+YbRa2qgeFrc5jeBkX3Gmehvrq/SxvO8iN6iHMLkMaY1MYSEIJwUpInkoeAUOIPZDbdNKgWAZ3S5
s4tIm11dH5ub2jTK26nsOnfCF30YTKv9DFi135njy0GTsl2uc3RHeTzXzmwbCmof1onoNY0MPq6Z
m5MMmd7h+qgvrzQStuA7CPHg3oQY+nxq6ZXlCR1Hycv6+HbWUUlou9tA/+NwCy+W+xJ0KRTUSJWc
W2mnTEjEcJa8RG7cNiuOVamR0JvvJ3H84Vfys7LX2Hd5FOjbIu9tApfF/15jvDIaIqweAKqn5vn8
TGNjf0hyX78z9W72hEEfd+7UjdUCbo08HiKHMqNcJR1EHgSlJTHqqQmE5XVklI9TSv1q57W9NLM0
X8DLvJwGQLqr5UqFOunDZlS9UM20QzKScCm6zNwZzOWmwMoioLBwsuEsy+fLNRtZ7o+tonrm6FfI
PwPh5FRaz1XT7Ol6Xt7AbDCskYbTF1D16mg3mTRHcRprnoA05UkrMx4UMRdvslRWTlPcT19Codt7
XLfGpxCE8wySCof54Hx8o2/4WV60GrBQtc8OIdqXky2SBlZttSkC7V8s2tJkypXM9UXscW6uyKeu
nIdK8+YMwSOzn7tj17TC8U9PssFWx9ElwiKMWodwVpn0cwVsBv40VGrnRysJbqRY3rkvttZr6SSl
IR09dnD452PJVNqc5TbTvciMGqfv1fRWT5XhxvSL8MZqydhXZh+4fzw0i3nDtabso9EyeW60UPWx
tzpV8xK97A9mGI73BHAl7clWu2Nqw5UG6kbvDvER0QMaree2lElLatW3NK8yjfRUZBNUm3mi3+hS
3Xkd+J/bnPzvzSToiqMOcnyfjZO0x/a+8RYtup4U1FTSRSg9rE5gNPaB2Pu57kH4iNMOvyOq72r+
l556ei7ZhdRSpqW8AJ3+R2PXp984H4vkA40GNDiQFlj+/TuHpaT7OfBnUfPCxIig/AzHgxpOoY1r
XO7M96YpQmGKbLAQE0KcmwpGwUBx3dQ9Uw/RJtCUZhye4ilK4W8R+lHZQS9c3p/wBpGvpvGcjkf6
9c7NZSmC6mqj6J5Q+P4nyt3NWzn6f8r+BY8hVni3IaKg+2DNrdHMusDtKuqeXJv1D7m3lGOqUJOy
ETHsdg7k5ohww9AeAVpM0vV8RIUhgPEVUsOz2nBAXBOt8OI4FDTe7zwKm4ZA+i5dX0vr0uoQSpWp
5U3PSvGM5l9S38huREEsdxqHL7GYKAH8TtvTzQtxkLkaTxNTlClQQfa0wCq+WWVm2WbcCI/1UPd3
3YBYRjDO0l0+IskBIFQ5JjDtnpos614qKb1V4zhFJtJPXSOGOccUevW72Cbt17icykcjHPRDX7fJ
T4P63841f7mVf5MdwZxAcpAmxZWTs7TOiFrU+J6RBb5TBGQ79Uz7qKXTzpJv3FFYYnfxduF+a2vU
WWeMlEk12fdani+JppEw/KbzVqdg1oXo76rQq09q2FX9QdH7MD+ayVB86RNN2hvyBWknOx3XEUeV
HUHdel1rKVIZFhY4pDzfjONDGYvjp1oIrfZgIuZTxYZ/00uCf0gQ6nTqQajddvI/RJlVPw7hkDyk
iflFrWPlPuXi34kiN5YD94VKN80fbFhzddRFqeutFmlUz+z06ZMeUDossqB8nsmF7ByNy0eRYAvR
EciHDLLla/ahtluSUHmZPNBx5OjZ3wpyKnWHVFNp2f4ehuRyXOCwyQnQYYpHzd/PDzyIrqbTCiN7
KMwPOoS8EhpNxk7AtWEDd4XkHUlu7qk16JWhUPxK5ORhzqmeZqP0U5X62dEDUkrXn/YLP51eJMqH
i3IG5TQu5fPRKImVK2FQAKTmMX1Mk2jJjIaGk/pafMfR2dM2uUhKLmiRBdjIDOItrfuXQ9HIiq5q
i4c8E9WPE1mQQ0+/KajN4W32Ww0ISTsfpFCxXmTaq3d8tOWOPMtdYR3HnTz0QocFd+f5aLvKb5W6
7YuHPgnUhzifZ7eUx/HUhO1bAsPEYxGC6AytRPp4fZovduhiGEdXwZvgrViX1pQuU4I5s4qHseqt
2VaUoFQBGPiBZE+0dI5H9BLrt7gcpz89hRjmguJBJAqjLLM6hZEQN30uheUDWH7AIHiULtspss10
aE/Xx3h5LS620EGGdY4bGGzQ+ezGWh7LqZKVD1o1+Ie8Li2vHXHTpEKSnuZQDH+ZsBjf+e0Yp2Db
IvlJssb8ZucrttaYx51UBTrmKCCszudgBiFwg7J8mKVa/6gKYEtEDVFd/kuFCejmh3iYoKgQi+5j
pnUaGlNpMj1PRZvas5Xod62gGcfWt15RFcyPszUdR70WHD9pyx/Xv/XimC8TBg58qYuQB1vf3mXU
axacveVD4seqm8rmhxwv+1TmpvJ63dKF84Al7uGFvAhxHENbkrrvPEqqMomkC1rxMFtSdKh0uHsJ
/fcUhS4vk+V0AaGDFYT29LXfGpmNX0V6RRCu+W1yqPoc3KBJR+tz24jxItbQauPt9ZFdzuHSWojI
3EKTTsJh5akTi08pp1qH+2YO5o95lYyhnQMCqh7LsYj3sHaX5hC4BYuG6wo9DR0Q5xOpdcowt11q
eskAU+rBoKhqPsBTImp2JIZ0q+/cz5cLR+KGE7UIG/GKrbNQpVojHz+ZhhfIiRLZvmjG/THXrXAP
V7w1MOpi0NHxfoLaWB1etsxcJ3lkeiM4PIfO9pCe3SJJPg5+qEXO9UXbGtV7Y8u/f7cdya2FWt7j
G3TAb+hTkyCMHmPzj297QjeQdmCZAMfQc3duxWwgIcx6wfCiqpdh46h7LltN6u1IpYVnGAycBa1V
C7tW9L02ucsLfyHE/F0nWYAO8mqfNH481YMWWlC2j4eyR9l3jCjeN5/mXjpVwqc/nk9wtPQByjRD
0Gmxig2CdiqGGA/R66p0MuxJE1PBaU09sXa248UuoeOfGAfmQpCSS8rofEpVs5KIQSDvFfXkJjJ4
r+VOElxL3itr7RlavdR6ZSp+rsHGmurwZuW/iuHZKKOdt+JiGzIaIsSFxEUla79usfL9qYGGETRw
obfxMS6KT7nYZTu5100jv9FQpLTpyF7t9ToUUsE3Daio+wi0oRZ00QcxyPP8T8/UMhiY1BZWSWK4
i5vJSkkZWaCAxyDyb4fMihzKvnvtWOt9zatO7Q83BswVTGrrElzYZmbdERrdI0JVSonT0Vrux25t
QLIT/OHVji1QdDSawmRF5mmdJhz0ydBKYH/3qfhktqNTHYy2PVw/Ob9rMu9dwt9G6GsEEEACBJTH
+Y6e0mnJVFj6faAE6UEM48BVCst3Z9XIv/TERXfVZAXfWgLWuxkc3SlQ5sgxlUb9KnZ68KzThXjK
B1M+iDGwLG00UAXM1L8LSNmQOYnVQN/xGtYOzvLFUPCTIVq0LUB9n38xQZ4fm3POF38xSveILJfb
P/R/XZ+X3xfUal7IdOOb0KbGGqzzAKUyT7WZpeY9ALzMgaKquJVCS3AoydQnqnbjIZ/qym3HyjzE
ZpR80JtmPAmtngfkBTv/rpDNyvWNIvxgNI3/YAhR8akVi/bF6sf+Bsvi7TyHfnyoEfo8tK2EpKk+
dVrjqgZIbDuEV2gvr7d2UJg6GsVgVzTAZZI8Xd0qwKCzeZx1815NJ6LDkyRDPN59T0hyXJ++PUPr
NRInsBeNYd738z3wA0cZFDuLHpM9eZhNOzQykCYktU3h8XwvzHLetpGKHQNtWGHWXSuPvpdq5ULM
drw+pI2TT4z4j6nV1T/pHbQroWnet1b35Gf6F6M6ttNDq4k0Pe2RxO8ZWy2UYCRdJxeMK2FYweFB
qF9u2r3e3q3Js3gVYXYhXCBXdT558P9FSg88+z7t59wZlCy/bYravDGnhcV6kr5cn8D1Q7BsPiAa
NGmwVLhYK3Nir4S+VGBugCINneq8O9RytNfUd3lwKUAsCG/0NpeNvsYYJSS+YsuoEClCYqNyIi3w
S7cP2/5rE/RGDiPfIP9ohma5UKcUKtuxmVACF0e5hRS4sLpPnSnm4aEOBogqSa4rgWJPRaIqENJM
82sph8WnoZBj2Z3TCOyiXs2zD4mslJb3nZopb61cRplwkCcIyo9FFCvyzlN3cQPCjQO9HGAf8GTA
AFenK1PgHdRgyL0HcF997pGGuRElR4hP/p609EVMi1eArwsp2dKuYZC4ON8jZaOjuGx2gWfWdnus
PlR2/jrVh7vscY/S+KIrDFMQ7pOFgbqR2sM6GpSmLvINOu48KwY808NBb0U3aq2F0OXAViF97yu4
CBHqVpvs68w/ijnzate7k7AHsrw4fuefYqxGnS1KUUU0BBBg32VijJNXnVL5ZAwm7Pv56fq52DYG
hQWsRGDF1kjYoS0mLWynwIvSr0s3cj/96sNPKSTi/fjtuqm1V/l7ipcSFsR50CytIQZCmyjgxufA
k+LqIPt3I10JU7jTHHVxreg4EhQ2UQbBS8a5PN8yllb0slgYkGJm5kPnf/Gl5IRAOUu102dwgSNi
OFhiLBYpJZyB1S3ZW5bvh9kI2ksS7jWjGFyFiKOtlOLjUCnTKRmL0U0lLTjqyNQ8jaEJcXFoovMb
mv2J9hn5WRzAlxcSTnalBs2Tj4P/2OULGY5lvIAkHva4ai84gfhoCLXxhOmxWpZgyRC+i/1Un06P
aIhiL6RRRr2VEC/Xbqn8Zk/WnZQctB/NT98/HP3n/I1vvr7+y2+fOTW/bRNLcwkv/eIr23ruh41E
iQLcDNk3p6Er77kAOxOfxsGudgAkF0XE/x/pf6xBKHo+0ikCa14pWKvin2FQ3UbldJBn9cQ1czQs
+oam+z4xD/nXLH1Ojd3+yiXzsR7swlsOBJRhk5k5N1/RrFPT5Bh7MNraalWAHvMpZGq9TWORXYkj
b4P2hIZIUH/tGvUQxkDprs/3xtG23n/C6igUUpJoiQZVazf9COIvxtTavnDoW9FR/hQStUw2Swo2
g4rfEvCfjzYcDbUk4o49CG+H6tfoz3bQf89oSpSDz1rS7TxBl4cciVVmdqkF4D6sVQiGXGnTWu5C
T4ogKdad2owOOeBtLXu9PoUbLxCWZAIh4Fdg6tcBiulHgRzjRnv9UbNlp3pI7coJdbs8NDsb9vJ2
JH8GgIGsPHAQKinnUzgIpWgWKjTSySAvrRF2JnzO9oxccOnwYFMPwldlkUjXrYuzsdTM1BIhkB7c
0fPvdOdFV93gIBzqQ7zzsmwt0ntTy/Z8d9XEad52fYqpqngTBCd4zq37tt4Jxy46SpYBgfw1udRw
vC60L/R4apAjaSJPPlUvyjfRpXfOro3jc/WajgAa95Qjtpbpvb3VMiXVpMlxh71CaiCPPiC8YUvT
XqLz8qo8H9XqPEG11MRCg5VodiP3CNpJcutn603dQQRsuD0A4RUaE5g6UrlrL1wwAsXwdS2iaeQr
8oNPYlCcCiN8MevkWM6WE+UNNCzfrKAcbbOtH+dJ+FXRNip0O9mgjfuaMIrokPgagALDP98uFb50
aWRZ7BmP0qP+xfypH/4uDuJN7QT8ef1Yb23N97ZW0dQ8TiVCw+lvEutSpvPIeK2rzh7GZOcK3tot
nGc8BKKORabqfFBpVIVVag6xpwuxkw+R3WmQ8u6Rj14UopdDQE8DqX+DPwg/zs0swIAgb+YYbjvz
OX7S78BtZi/ZS/9J8irHPxRQQE833c6NtTWLABoNcP8UAEh+nlsNF2nyWVVjLxA7W8BXoTvZJlHT
qzuu1uattSD/6OIHQKasnVSDYF5im0beN+2oQ954PzzR1ug2t4q75w9v7sP3tlavZjnHowRjCTek
Y9mW/b2xv+Il2AQgzh7fxjJB5z4C5Zp3w1p8iHc3ZFOLckueOPIaV3P/1Y8DoaK2DBaH1+v8x0Wp
l8PApxmhidunQsoGe3HMDn9+kMDN/tfIagREh5I+wyjohZDf6WULk01hJ9ZzUJs7e2Bzruh7gDsV
zgoAPOfDkdVqtOAEiaFZyFB7FqB8Foa9es/mcw8MC6cC3n4S+isrY1WUdZ1yXie5H091KPFMWrN2
qAHxUqgw/54ERaR6qqVum4+WC1tHvHNlXHpt9OsA9oPZgaNMDHM+UFX2R4QFRO7BSAsPgmXe1zSN
u6Go/JqaUjuMKrHF9VXcuqXg9Kd2THUez2N1HfqzWsOtuxzk2DqRsZlvCH4TJ46jfmdwG1cG3g2A
B5B9NE2vC+J6KXbVkAcJDDO/CuYPl0BZdAroeP3jIZ0ZWi1kEHZdqcZC7Gly6oIjv/MHzYO/wr1u
ZuOdXmJN+lSkJdmzvgIDeur7LEoSLxqsyoWEORjsabZekZZqHMqSoR2bsDK2uTkEB7kcdsFQG0t3
9gGrpZuFqCa4KRKvkcRvsiCeOlF7TCfhxhfRkBlN9UOsK1+roLqZuiawKXaCpIyr1MniLjyMEMDb
ERjlw/Vp2foqEm1cOxS8abJdfVVegMqDiwEFhxrWuDF20/nFKLWd2s7WZqLwRv2Z3B5JolU8WcVK
2IFmW8bePFTVj1B5lOToxiJR8+fDQbSBVBQYTS7s1ZGEIkiPRCtlOAqsbSp9vMZrU/1xcQcZhfdW
1hd2pxiD32SJ17k6aIgw/yw1bwXN0J+vj2bZ+qtXh1oVSgKLXhxIqtVoBqW34qGeU0+Qrdyp+7Ig
JB3c60a2dsB7I6vBTFpbqkEBiX2YOoor5/a/ON8G6TpSYTRr4/6c35JZAGFgo5U8B803Of0Syzd1
/Ov6ELa21yKvSJczGD9qVOcmpCrzYX6oMBF8yPyXMbntfAigbq9b2VoN4LA8NsAL4NpZTVTV+VoN
c2yCGu9cvtFl1jiaRkPyzsW7FSctVE//tbN6qeumRBVGChOv/JbiDQqh7Us57C++LQatU1fiyc/S
u7Ss7HnyUiP8kEvqznndel3PvmG1aEWTdqUh8g0kwfKflK70N/Ov8r42D+iLhs/XJ3bjHaXLmCQ8
oC9QCGvXm6gwarQhTrxC8KYoexzT1tGbmyEJ3bDca5/a2O4kUEkVUBPkEV1j9Ls6UgMjlhIvG2e7
1X8FTW6nhrZzqDZ2JG024GgX9n0FCYPzHdkLVYgK/MQamq9iCm9zcIQ1hkXcQ7ZuDodkMB1cYNdQ
Vz43FAdmVzUjajVSV9tyETjzfDfle+jHja2/VFKXDqWlDVFZDWeo8qiJDYNr1dTZjYEjNvW/mDGW
nur1QjkGzv58IOnQxEHb6IlX1X9H83OPnOQ0V3ZSf7y+2bZWhuY5+pvZajhuqwnTY19d5KMZCn6w
MoSw+gQO0oEwa+0c5K2l4aJYUJwEfNL64tMCpR4B9qaeBsN8p361oNQx4j+P7JarYkH0Lowka7R7
0le9n/UNRvTIDkzXCh6l8KFK93Amy7SsniJKSQumaykmgbU9Xx6N/pKxybDTJL4dRYlb19FtghJr
23h9EdyFnXlHS8Tp+mJthXjYo8eFbcGLftFHlnX1NA9o1ISe/EzvQGeLp/zRhAbl0P3sEZnYk/+8
LJktSIp/DK62RynGtFoli8FPspsehM+zm7vK7fVhbRlZcGrg4giSaP07n8xEm8Us61GnmaWnZLQN
Ry5B/h1/quXX64a27nGEEsn0gn+n2fb3/L6LW+PYLAAxohnDuc1cM39JjghmGF/mtyBxpr2axdbZ
em9t9WrkYlkJ5E3ZjH0AvvxVDTq7FxtnPzm6/NJ6O763tFxY78Y1F4EUaoLKDHb3s5HejN95GvPB
bXWnSJw+uY/iY1Meuupuj5RyuequWV5O/TvLpa4o2WihiqMjOuKNbvOz6Wzz9fq67RlZnbY+mOco
MFi2sTl9j38kfyFK4b9ct7F1PdGsTOiM8w9uZW1DrMPOmlL0adr4Z0EbTjPT16Q3h//NzDLUd/Ml
NOIYTkK26NxqN3ke3s7p9N1Q4z23aWs4uIC/YetEGeuLENCbr+TokXgDncp2R6PNMRmCpdCg7WXT
tl5D3g/gTgsNIq75+ZCAjgCFknJEVJVYdyQfohTEW3dej42zBPieiAxEKYmhtQcxBrVlDTN3BLll
J9To+G9kh9Io6LgdS1uZZR1UJIgLivcUaVbH1jBR54JoO/Xi7q5rQltrP8jp1wq23hL4xd9ifzdF
r1nwg9JzJWnO1O65F5tjXdh2SOYshDcrzzr260IZB7Z7Id4YBG1ldBz8yAn2nKWNmiohITUV3D8g
bHRPnq9c2EDFyF+ZB1XiUXXmw2t2N9pvtkLeOnc1yOGFne2/PbnvTK42y5wEU6IOyHDLp/4o3g2u
6EZwjdpP0l11O55yR9uxuHEQFr50fJhFJ1ZcF/gkqdCsXuRq9NPsVEDcRXVKCJ+un+qNCwoilUWw
5vd6rSmCOr2kAwRxOg8ebpp4T3MqObXy3PpfhGYHJrDxWOLWLioodKJAyLS6cNsKkI6WcNpyWGrs
PgtiuPvi7JRN6nhbdsSTGd2YDxG9mP9iJunKggKNtCwJhdUzTbJGljP+8AzV6/u3zov7PweQ0HgG
cp0aP/sShrPzDan0flGGQRh6XftaAsgXNZoiu7uMJlaLQvT1RdvYGWRkAY4AglsazVbnHLKxRhfm
KfLmsHTy6q4JVLuedoK5jbOMd4gLDZSXcHydl4WSM5MTTaUepj5nc3cQtV+6RU3jz9EjS8fXP3ZW
2yIyQhxDlXKYob3ovnHohB9x8QK8e+d23Njp3PEk/5erkT24cghNSRtrWGYjD4JS1yRgOESaRGle
wvnMku9zX/6pzh8loncWQQ+f7wm1kZSSpoAImefUUQn/5fglrzJbF9OdsW1uiP+OjYjo3FKYlnEu
5T4lxcYHSjWIDFD/MXbGTpCyZ2d1B1pdNS7cfpGXVVTwlPigZYSRe+QdW7U1PBnyJioAQjJ0q8NE
K5ufaGYeezNpk7YyP0igV7skOgqN6iRh5vb5BKwPVlU6RBr9l4VCyuiPP8dg/FxPe47PxsbhawAy
0uDzf6R9WY/cONLtLyKgfXmVlMrMWq1ylZd+Edx2WxslkVqo5dffw/pmqWQKKXgupoF5MFCRpILB
YMSJcyRTuPIZq6m3talE3Qv92n5JwHv5bekTzEA8D9688yE3YuSFLeVDiiyrRqrDVqX1B2r9MJsu
7DT3RPRHsB5EeA6Gt0PJlkG8ntHJfy8LqJ4z+iUGiB0Y7MgKTSOIUIFbAcgovNd5kPs08vm6s8Zr
J4KsPCTbpBCIDJpKvgqCn3TWa9wDhHlhm1fBMPw97/VXrtcljYAHDvUUuORVUty71Tqi1v7QsjSm
vv1Umm+FY93n8/yc1wNoWdzT7Z28jpcYFMAlg34wjj3i8uUZ7FJi+QCD1w8Y+Q4ELrP5U+a9ivLw
/2dGOYLW6NOBjC103ZZQHw7u+LSyJ2cPabe3GOWGKVg65F3DcFc7B0rtIih6VClrToPO/+f2gq6P
F/ZNNqfQAXTRalYWZPiEeqU21UAVPacF+zK0XcDmHsuSspPOTiqw5RcgLkARHsk4mqiK86XaSJBZ
IhvPS6ADChTYyPyFW0PIu+E3pqf2CztX7i4jB9puyIjlyKNKlUcyd5i1lY0PFi27qAfMMwItV3sy
Rwgp3d7KDVPIP6TuIKoE6GfKrf7wRHOBz2qXXBcPVZFaj/VMv81lZsSra++pksoIfPF4RloAaIUk
DJGDUWq1sksdg3AuxAPashFxWZTTndKKvI5vWFDxFSDyd/qOYS04rSQYR208wGIXr001nAAALEOi
dUZs2b0fzdWsv93eyuuClVwh0gT0XgGetVWekNxr9QaJrHgQPy0jscKz7gagYpGiiaKA/FS/s94r
x3y3h1II3m1oEKlTU17dOhX3sN65D9t/ciCqQD0/RpBbu72wq+Om2JE+9MFHBE8hfEYN2JnjzIaE
ivGaRZ35BKWT24aub3HFknLUzNEqjdTHiuDx/AtYZM/FP/5hCLpDEb791qIq3vlme0tT3D/LipwL
DQYf15+f8ki/+2MMk1wRqL5RPUXnGVfY5d4h68/6iWPvVkjWh2vYGtHh9qZdxV3FghIMW4aqZS29
oHfuKThM094GjynokH/etnP9mlUMKQEes+CjwW0Tx6t4Kfuo6D5ZVjCcHlIRMHD2f8m+zuaxsn/t
kUbtGlZyO2bzbKUZDNvPhs8CLZzinIdfp9jUTvbd9+4HC3b2VHr0VST58NXkv3/w+HXglZ7r+GqD
9qUyH63sCzV3SGT2TCiu3qaFthSlhd00P4n578l7bM0dhozrCrDyxRTvBvZxrWvpfEiAI5CI+Xlo
fWM9dO8wYdYcU2Pn/G6FeDAfYrwdKTjetcqaQIlemiBaFQ9aMQea1IA2/1SJGFEV05X/NaEsqc8x
nF1mxfQADanp7NwXO5f93hJkzP3w5SG/0MAGljCUfxnDcyle/odT9HEBypsyN3XScyufHlJUMNgZ
wwc8fzJ/TK/i0XvS7t+K5zKkyW2jW772wabK506HDPBbN5seaMOjVudhC4xj4+xgvzatgL0DhIay
YuMph4YVYDKgDT4NFIqMAGCCPd23rfsOlFX/MaC4Fyh5JtoP1fTQ/AL+Iyzt174+CnHoiiNeH7e3
bDPo4PEGJRAPDUOw1V06Qt7Q1AAv0fSw6H9pknM8RpUryIPfNPRC6y98pJ1MbCt7+Y9BOXGtGBTV
PHSuNBgyM9SgHfb3AM6XCWoyqLLtuPn2Vv5rdTB2dS2N1eSV7YRi6PLbD4L5948/9wbQKuH1i5kO
pMdqju6N7oSpOPgc65KmhB7J41K+3v5GG4u4MKFcSG3LmFuB1PTB0L+39BeOK2+fe7AJfNLbnWO7
cclemJJh40NYMEY2Eg+iLg817VEs+WF632fIheh7b9BtO2gYo537LmhxaUcGt0mYOENwAX/ywsZD
MRBaMJa/5wEbmQ9W9F9LSqCTfBr64uIwDW0ZVlDosRpygL4aSefA2dm9jaAKhmgPVRlMYvvAA12u
KtMWY/EYnYCTH4PGWoMJFbTbvrC5cVDreX9Ggx1RCT62bq5DxeDQk3ZX8ywGAWNgOSdrrk+3DW3t
G2DM6Epjkga9fcUTPD7bk0XHGRQCY1DMZ8q+es13WaPTxz/P71FiR4tfikVILMnlttG2nIrCbGdg
7cVrT4JGPzBo/TVB9cfwJtDyfbSkLMoo22zSrH5+gLwBeK3MMg/Hrtl7SG/lI+8EZKjQofuIxPhy
QSCPyly7EPPDYIYQ9juk7VEjp9kJVnrk53ZvzHcrPki+s3+bU9xu8mq3JTM+VW5W984vYmRRsXw1
soOuH4FU3hnS2Lj+LhanfK0FtU1/rrA4W5RR3WpBnSZijG573+4WKl+qm+fJX8xhBm3jEwbUnND1
Q/Gk1Y95HxBxIDvV2/f3v5IJX6xKOVdTqjvTZGMP24OI+7B8bt/cJx6lwRDoAMPnwS9w0z76O4dM
XSbmhEDrqelyGgPgVGTil56yzDZkw2hHk9a5ty3vqawSXh1z69y6ZwgyRBqhJ0fbCyLKJ5RWwVkE
xl20SaC6oyImKtplHhOiSpzJCgpMM7vs95jv0YnKT/RhS9+toNoCdRGM9AD0pKxN5JnW2VKLrdA9
zJeDTiVohbfbfFQC1f+ZkcVMZMsol6kcfKx0rdT2JpqkRh0aedzZaWDmw7mxjyZpAtYuIRV5yNo5
0Ici6sDDQH8h5kXdCJEC8lin1WHHeeWBu1o5lKEkBguwclWp3cklVclgYJIzp5/91DuLtvtpT7Hd
+D85E+GSpgFZTov5T9dEQ7XEt+1vbbwUqkE3D7UuSLxdOhUhUwOt57xOmnnxDvq8LLGdIRu+bUW5
id73Xd50kp0XQVudgilLq5n0eqiTWgBUy4vzsr6udfmZ1P/TekA0JGvWMnwrEUeQoha55WA7mzbu
yXnI5p1ws3UgEKcx5ACIGdaiRNBCXyfTKIo66dpMC/vJ+ZnOY3lISePtWNo68aDyxZy2nDqX40qX
H6eiKwfpIWuS5agVeTg5cbXgakjS4mU0PpHlle/BvTYWJ4cpLOi+oFcJZMilRfTG5OsYH6oSBpjJ
RkFA52ueNePttkMoib10CInOlAPGGEC4mt1nwP4trVU2iWW+DmezD6GvFfpvUOssu5dulxVq49xf
mFMu2bSDiA1dmiZBP7mK3cUU0ciGf4oFY3NU+N2d6WXkz30eNjHYaUpoBch3L7fSEb2e6itslvo/
6wi9U4uF9poUzZ44o3Klv+8l8IA4V++8Hao+EkvTGsivvkmyIhxKP4ZO7PyWa2Ez1KAV3uuRvk9A
KAELsAP8h5cSsIGe8ghMG6/EU71uk5KCEMEsrOIA0j7xyejB7aOtXn+cMm2OhszA4CczrJh3hgER
QWeJMD4zx5bQRNjaBos6YvYxsH9m4HDLD+eSOWc+Qw4v1fw8MiYHRbu8bO+1utdPfjoB8p+xGo/0
YYw7xKu48OflwNhSnTvZWOx5YQcCQp9vVIeyXopNCTptQhDPciD9QDN87GoooInRgYwRH6KMGPld
1VF2Z9Bce8aA8Rhwd9yr8m99IMD8QKoC3ivI7cgY/OGh1Bm4bfCPbbJYdX00gV6PyUTm0HbRPJlr
qscCqp5vPh33UKrq+OG7bwDuKEcPJaRcnQTIV9/sa0trkxFFQksPhW4cvfU8FclsH6uujLgmrzsW
i3ovU9+I+bhRQNeAYTCJnZdn8sOqGfFWjw9lm0ye9xmqsaJgiStj8s452wolH+0oqYNhg/DHTnMo
xvLYrN6aZ80igZt+8+oGmvGoF+zktFux5KM9xf8HjrauTmGvg2queJmyIvDvKtoGDN5zO0puRWPQ
NGNCFU8rEDYrjtO6VVYMnt8k3CisM+RMjSjzvKdlosM/ty1tbiKa8lJyQzbalGAFpemWNjUWheJr
O0PsAI9fp8wfh/EnQH9fW/rc+ztptEo49O6b6NJIIInMMdWcj/gCiacgCJBoMrAz2g7g/PxRWK+T
MQY2LQ9ZfYIIbOy1YZvm0QTdljKwT5rmBxW5y8YwXwOjiAb/YdHonSNmjCi3oea93t4atQHzr9+J
UVEH3wJUuMreDJBRzksfAY9FWY9Ku+EEbQeu8iA7aOf+W88g5RFgll4Lxs+3TW99FXTP/mNZuf/d
cfWK1K7apBk8SCE7gPBW0dpXR+JNMUv5AbrIXzCcs3OitjwcMwfae3UCQhuKh3u8Bo9yCQ1mDyq6
vajDvPld+D8d+lr6L7dXuBUaP5hS08+RtRDSNbC3dmd2uBqK0NLp9Og5M4O0nNEdXJuKOx9KzDtH
a2eNKsxg9nuzIX2LmDw3n1dnBPfcA+MsmgsMGf26vcjNz2gi8L9PvqDecxkJK7MZoQPbtUmeFgHj
z+2arNUzGFkPhl88TfRR63bOlspO+O6zgOOixWaDLAsc0pcm8dKCjPJYgTVdd/uAD/zU2DXKMSa3
QnB3Lfe+wLiHV63kmM/rfBryHOI+frMEkwny4tkpfq2TD5lw9PRPaKTRU5Ni9MjAFZ/qaJzc3qCt
qwIzigC8gicO96R5+WuFr6WGN+OWSmdfhDWt67NHVyfKWiLBC92emOtWXJXPLci0WRAbVlMz4a2M
rqRmyRyf53BvVkyeSjVB+vjXlVO7QkMaYnf46yZok/Tpc1V/p/Y5TZ/t8rk0jmP7Q3hZxLyj5ya3
9/EdTHhlGgQpQE4aSLBN5TU3ssZfcIgwPbFC1726d332eTD90Cq8AzfGz2P1i5mRM9/N3QunY+B/
Wun9YqN877rI9qf7XDuS6jTQ6U5QGqbsDujSmuyNOKuogHf3xIAbJrSgqQtGUOXOzq25B4/9jN8p
MnHMMRcEdRZdD0ujWcOyM+hdjlsIrNszPw22vTwZ5VIfC3P0o7FJjb0vJiP41bYBUg46VwxzXUH/
rZHrY0UYSyyWHbh+AkgnBUjBvWtIuL6Y7gLSp6fq587Hkh/jyirYJIHMA786JLYUr7enZVi9hiVa
ocdEBG2PVvsvmrPAy+x/OgaabT57f1VNXDXgg/Gyx2mawomtuIvJtwz6fhbPToz87s0KUoZ7FHZb
UQvEaha0nVCbAAjz8ucxm0AlZR5ZMrHpL+SNfkj6FMRxXj2cMQ/uB2bl0VMqiHUAkKrfqUu83/7q
7uBLYIgLDC9Sr/vS/OCNDfEazhK9WsFgwOd6YhhJz8bvPl4fDxN3IPZmdisUD+HdJyG4BRFzYfbn
oSwNaAy5GbtH/Tb7yppxIgEcCmANw2IQ1gS31IHUZvX99hfdzLYBPcFwEbIaDXQwl7/ZKbWMM0uD
HxnLXQvKcoenQdkgCZ2yQ/3ZdO7zNFw7K8Qgw86dvVUrQAXHBJUn2mRgm1COlE6zvq1mDE7p36p7
Gnj4nxmWSEr+pzX+145ymQ3VXLmlDztO/dtNHzEAGabkhbLva+eF4EU++E6ge/2Tv5d3XwdtnBIJ
DcdrBrR1ai+Q0543EDhjSeGFdEoDN/9Vp3u7uGdEyfUw9OHPdoXYbSTZ2gZoMaSPGdgLRceisoS6
2Zv53YWeFbI/WkI3FSnhXnlZXs2Xjo+3GjhxIFcKkqurD8ltnlrDMuFysmhs1uJVaHugsA1nwbsM
nS5U5CBBhMN96agaHFjMXc0TfcnDCjpUtLUCDNyfMZeRZywk7hJy7Uub7uQl11nXpV357x/ehBig
nphuwq7j3K/d3awfLf8IYA7IKW+76dZ3RI0O+D0wM0tykEtDdWt6pMkanvQ2CPOcfExDYps8rIds
T19pezNx6SIcogBzBRcEGn4EN2HHkybrHorBemRDH7g6xZAzrivOTqwk90banku/+XR7mbrMjFRn
gXShi3wDL0TU7C7XydN14XOx8MTPnCGaGa59jKk7wQSmGX+2wpkvbQQuUhdqYD1khuaiC71l6s8t
UIFnNrR7FYfrhB5fGOHHQrMCWi1qwSFFtLOXSeOJ2RifiVO+OKLB/rs/W3s5N1Zzgir9zh7Ib6nu
gayvwSiUCHF4LvfANkRKh6nliejLg5vXoe9A53NKUNSGzm00SX4frQorYwD1NAuwZ/+Ds6HpKYum
UhHRUn6AOQ51sWgCzuaMyPMoOKipg8xhwdNpZ63ye16t9YMp5VYsocG5VvqEtbbrX/NcIlX4nU30
d8b0u9UFyN1EQ9nxQ81agrmq73thYWzMRf6iHRf7NLNmJ3XfOmho20ABCI8bzCNJB/1woseK+7xy
KU+6NQs0qgUCmqdsr2u5tWzPRCYC6h05b61cbpVFq3lE5SVxUnHsmRH0mv8Ps9hJ53tDQVvHWQ4I
4zLFB0VfXrngLK5hNGH0u8RLyYFrLNQkpS5m/OYatbJVkNe2JT3mhapHJ49vf9+N2G8hJQYCEoRy
SEaV/B09gNZd/QZ8eelr6/xc3J0MZWMfUXFBix4wcVA0qeGCGVoDEPXYJRrgxgYN/PXRoI/Z3jz3
hlNcmFHCfG6BwsgGAUPSfTMj69P4enuXNv+8Dlab98IYFNUufa7rF3Ncx7VLIGAZavSwVAI5yJ87
NpqdoALCicbQoOpyveYWoBSZuwQUUyHPi7Ac6XEyTreXsvHBL6wozsahcwb+ZljpIivYCUubH/u/
K1CbblohBgdfokvKWsQuhD3Aw8WNH17+vzjVBztqzpRpBacT7KzD2QPAkWSdZMZl1V6c3brtsFug
YYYYFmK9WkgnzVhOZWvgaNICyl+o9wpU8zG/RGILj9nluTcC2hyRfeZvQnjH299qez//a11xO1o0
1cQprC/rHJomCn4g9PMEibJ1r+kuP7sS5sFlhnsdAvIo4KiPn2a2ihScMz2cz9FikxN6JKB1O1mZ
gdxXZ+AqNID8RqXuEdrX8+H2QrfOF6gsHQ0xCDVhQ27Eh5jOXLfVW6Ppk6V7SZcupqIEtU67Y2Wj
CCCVB4GHA2Mm+GNVhhOiN/1oOKxPeKGXqIuJuDUxiaC5kI4YYz8jD6w+LTk/+84YlasZ2zbZOX7q
ADTuK/kb0KeAVDfyFXVK3nAbMuhe1yeNnX1n3qOdumhFaofFpwHkHkaUP1hDInsyAsMFyojr/IGs
5invsljYrzoU7/6HvZdEdth2AAVV+Yw8dbwWKKo+KaAqhoEhQfMgX3cKHhtJ2vsr6t9GlOw4a5fa
JLroE0LW4+LwwFuezO6Hl73o2lmnOx96050+LElJEby8NAhtB1gbGBhmoK+4OElttHuHZut8yrfh
v1clY+0HtzWpRkrk4j2mrgHce/U98BkZ35rdMLTxiJF8Cu8iux7GF5TbTWgMGp2LhvW4SzCMxiHL
zzylQa9bh+UPiZP+z0E/GFMyn6JuQdiQwViD+Uz/e+a9oYdsopR72+22Ag6mqoAzQJaFjoESw8Ee
iaRhXoaE432kNT+F/U1kSzjNR616NbL7qv122+D16QcYHpA3ME6hwCNloS6/VmGK1bAz0iJrh9jE
1EQ9pmi4nwcrbg/tVIF8gR/tqghs4F72GCuuXFIaB0kQJC8wgmKoUF9vwZBL1aK2Rf03JHRlNwS9
2EP+X+0p6AAkkQjQvjK8qUXObFigjeY4KFiML/M5O49O7KZHMO6bVET5HtPsxpIurMlf88H7aQW5
dbC2s2TREz0dw8kqAm6sO+HpuhkmF4XHjpR8xtdTGSPcxk/L1PdYwgnqMO7k8JC6/G7ONBLgDWZ9
mkxIEuZ4aJ5qr2mPBjHIAXQaZtwtwz1uSx6gxDNFuex933apzR0Atku++oGOUzM2n3t9lYuUJZjo
qH5166uzN4t1dfLl4j9YUPZ4oaWuQw+aJT04RivWxNCQPlM7mHrt0dybkrquJl5aU/O3kdtZN/aw
RlmOYr4GjeQhLD0fYiuQDsQAXYfq4gDScEQH7uo7V+NVZqpYVyICGaaVDqvLEpukbZA7axoWLttr
3l/dRLACIJUkzUDtEvQul17rIcnxRIo1evVxZafSPgkyYYilRiPO3Ylxm7ZQmwUPHWbOfJUwXFtL
p81Lgsqlu9zriDpz+uhhREzTTrwtXyEstfds3fyESCwgLA1GSbxe1SuJLeUIACxP7MW563L+y+0+
8wmQZVDUYlzQ1Q/9Aipg9NwOvDSS2+fh+iUrNxdjBuCYNPCoVBEYzYIhvLrDJ8wtkCa0v63Rilpr
eM3tNplL8ihc6y6fshdnnXaO4tVV/G4ZfQ2UBoB6cZQMcm3bWrerjCcD2BmHpo/Jj673j8IozrfX
uHXmAaqBsCCowzEGpRgq826ha4fSi0a7Mcq4Z4a51wEmgW7izpquDwROM4adXTRswCGm9kPEuAgL
06w8oStdw9nlDvKYwdpZ0J4V8/JAtA2xxQAt1GQ2opQEnEe3N2zDJVEQhfeDjBEhEo2dSwOEUgc3
qsuT/LWHBl87e8FEj4X/vORm6KTxzGOvfqLky22778x0F0+ad7o1ZPlSmxqTHErsnAcLLJN9gddT
ZwArkyPRtmekaIXGyLGiuoFuNKaRaVVN0QS+lqAl3nLyvRz5iKBvAO4C7J917MW08vnQNdrr2pTd
aWFjG06Ye49rwmOeghOkt7SX1sryx2pxzYOLt+lhSi0RF52nB8QleyNY8pdfrwwHHA1XycOgRMp1
5cIzIaaQ+ODYLbv8gDGJuB0i8QkVx3GYqsCA2NLt7dxyE7TKfQezf+8jF5df0eZirbwaY0R09d1Q
aGsVDqvGd94J79U7dWmGzAcBd5VvJPkzPiQVpOlaCpRElxj2fZbTr2DMCYGT1oGDQSHpOLAycoiP
0dopgvxCmGXrU76WwTCR0Ct+mk6Nr6gHdRsyVH4r+symM0hxj4TxnXTyOuCYAMVjxlwH6AHxVskm
K6hHo+led0ldfV7n++wtNT9RfYd56fr6hxFkJ2iZeAaCmmIEQIJ59T1U54z0Ex/WB5CMh2Nu3aH6
jDHSP5uFhQEYg4AldEEwNAqd0cutb1K/WeeqQ6nOBeSo4iethO5Ulu5citcBFGbQMpRkPmgEqY2S
fMDRMXqtSwaoMEdr6xVo/mCG2Fhodbzts5vbJ4ffwKsGhm31vd+ZKfTrLL1LeuOu8LUIEt45OGBp
9jUbdjZv60ii+4MBcww/oSmjBLmi4DwrF7dLxoL8qgHaAnVaPgVaB9CFjqq5xr5qfA/muWkU8jSg
qAOmGRM2l1+sBQkjSFlQH3LHY5rO9yWY6YpXvQ1N5DO1e6zGX7c39BrlAx/BnfcvixhZvLSorVpr
kMaBQx71MyXRVzO04iWuIhFAOSOcQ0g/HLqj+dkL050AtPUxP5pW3DOdnIHVK8HHJCn5bPvgMNeH
iHWY+XLrqTnUmel9ur3cTZOQ0EDFCKEIaePlajuXZ00pazW8OkvV8yEadExLHLN6TxJ3I3NC1iYp
OXAC8TxU/ccqfB0tRBRIlvmvAol3WFqxUTmRbp9zz4659uJ39k5+oU7Xvp94B20zZGWIL0g2LtfH
sh4NtSKXnEhR+xd/a9+Wt/I5PZPQPczhAo78yBXn23u6dY8A1oiXMJJwKF0rNr3cGEy95X0CBAaA
N0Okj99vW9g6Fe8SfdhN4J/f6wAfrpC6y9rG0uceSehL2fw19yeKqQU/P+iNecizJrTyvYLTdaKP
rwfFFbSKUEC7Ymf2SFVaS2eihpbZd+63sh2P+gv1uwiSQV/wfNz5cHvm5L9/WGGf0dFNU6tPtH4J
0skMBDdirWp+dOajbtwz1DRub+mmQbRZpZqijw+nGKRZ65KR6T06VPYaZ17lIZ/yqmPVNPXJn+bh
0A7okaVVtu7E1a3bArmbLNqgz4qH9uVSvc4se8dxsLP9KFPFvI9BHl5HbTbskQ1ueaYchzKgGIK2
rvpaEzmfly4thoQuLeSCJ8zOuxlujdtbuZU3fLQif8WHb2fqq15pfjkkDgWNc2kfrPwly94s/oeU
nu+HWzLmSZyXJPtRHirOIGx/SMch6TQeGiSPTPFW6F8Hf8/Qxr4ZaI3IUS6g1EHTeLmigvldNbi5
SAxwex60amye3DSrdoAcG46AJAsvd8wwS5ywcsEKmk55JuiQIM6/AQ+UrHkRQzRkJ2XYMIMCnRxP
Mwx0Q9RpLlAn+J3J3CER0LtFiz3Arpn6nrTLxsUCdK6HGxtETMhz1cVoVrr4RT0muZMbIRmbMmRT
/1sA+BjXGA98YJOzJ5mxuTIU0ZC9yVKVKsZdlbWhc5LDZvH3kD+b9RMpdp5cG76NSwR9Xg8zVhJi
f+kJC3P62QP4Lek1NMXoZBsRwcD53Vi5dtQDnrYTljY8zwTgAw9xdGYh5a5sI6BE/mLk9pg0vc/j
ZXDWs8Za43D7xG59LJwhMJ6gd4MetvJAttMVclrVNKJitIJruHtoVzs0X3TOYo82L7eNbb2WMb6F
kIaDhDKxSvTfM6HlWWFPiV/r8xNU7O3IJ52RYE7SPoFGUQtz7k8HhxMjplph3AnDEXFXgdLo9i/Z
Wjb6U75s3ku1K2XZ3CrR83bLKdFBjne0CBDrnT5HztC8Gk71vMC9d661jQo94Haoy/lofuPZo86V
+T3re98iInHWAncn0KpRpxdF7LNqQN+TtU/j0GgRcgvyhPuG3deZj2KChnEOzSXVzs/ZyCMufo1y
9RCUeWYxOSKZB41FZpsOB+FAVz6v/QbMZWZxNzITE3ZjP97pIttDGW3cuUAYIZkAEhpjVOqd6/Oh
aEF9OyUNLlq38/5y+8ehdsJ1+L3y9ZSn2p4S0eaCP1hUAjlGJP3MA+oVg8H9sRXf+VuVdic542QG
s/uw5F9ve9hGuJCUdxgWe6fnVC/cFrMATeq0c7L6P/QmmaA1ni6oyuwJP21EPgvVMwwcO+bGNJzp
CtvuQAuQlCuPR1AhokN31+jfbq9mwwrauhamikAYi8BuXAY/Dxi8jhrTknS2+2ASTAFnFj2Qod/T
0dqIerhtLZRIbEx74uV3aUibhmxtxLgmpXDI3dK6fcSZwXcSr2srEvQAhQREABP/r8Ry7kwL90db
JKRoAdbsAmsPWna9YbCAviYerxgaQS3jch08z0iWpXC3fuEHn2NmwXVBDsi1nXO8EVKlIcm3LB+u
iGeXhiqkpUKfhynRlkcC0Vjetk/OWr7Ipp8BIcbvTf5POv0cQcd02yWuHRwdK6REmgc6XFyIylvH
KqhhpbSfk/ln4R8EEFBjpJs7Rra2Uc75SPZ2fDBV2cvMRK5j4HVOuoVHtTdgvLgNB+/37aVsuANA
+WiYQCARElIqp3kviOFmWb8mWvbMWBmM69+3DVyHO7gCZkjw10G0gmfG5UfShSg7p8m0pJPq4KyE
zraWOfMnIP2iptZExAzgBObJrl/+3LCHqiZeb0Dg4eK5NOz2tk6rtdAA+/dAxh07YN5ZSThrYSGA
U6DD4ba9je+FXjC+FCZVUelUZ7MKL60mS+RrwmdoqUwnpxLBLovu9eWNYhSgoRjBxVsbEfZyURVK
VIgJNTTDl1Pd/52boF/WnmWx3W6Pt9ez4eRgGcNKUDiEk6t0MgtrIBzgdyumNrx4puJlnZxoGuyj
S9bzbVMbTgiSapwnuYEO5FQuV4V6MMSrNaEloqZ+6I5aHnUdZzvxYuMDoXOGAWacWTzq1ep66lId
AKlZS6D0FjY0WTMeunuCz9d3rUTDG8hx0JuQwlGXS6mKjgwp9DETXh+W9ZlUXlhkNMyto2mKcKjT
g6H9uL17Gx/KBqIeh1dioFDZuTQJXHgKkXOiJeNs53EJ9byQlNMKgQl+Hipf2/lYGy4oOfXxIAQa
AeFXOVepzi2LO1xP6qfObkLuunGq33vANs3NHgfHlq13XUOEQNQKVIBMO4KREmzYeoJKfFHMUT8X
YVHlz8y4nz7f3kWViwdnClVIVMgBNYfqFzqOl9toLvpYdrQ3EkasYzo/5iQ70KkLnI4emfb30gdZ
loG6RY+tpn2kIj1oeXNYJ3Yec/2JZdCgSP2vt3/URvD8+JssxZtGG2Ot7cyMpGLFYS2iOY2JczdY
x9p7G8GRfNvaRrESHQk8DBBgEKlxu11uwZx7KxqulZYQ50SzOkjN16Kj0cJjt36qyBvar5ihjG9b
3Tj8uB50qCfL2X5kP5dGi7azpsFt9GSQ2gyTK2YMs6bmTjTb8KQLK/IQfSjPuLUl3LUv9USuq7Ux
xaUPQdOtYWYsgVnu0PNtWUNBHfto4OUDhpJLazVKXnnFhZ70OiRzWWikjxjYnYeo7nc8ZOPwy3cV
RKFReEUWpOyeYVcMVKCWnhSde7BLCHflvBQQRQOctaF75ewNf0TpxEC08SXwW20lcXtqJntJ9cSf
+ih1sicwaYAoUhd/6SR7JFNy2zU2Ho7IHzFfZEvcAwrHyj5OnVvRhgLPYKCgxsXr2v42G8hR6cvZ
tg9zS2Iv/XuExqpf+Q8inXecZqMtIvNXFHJx2SJjVq+M0h2o42Uc56/+tZTZ18XwYl5rZzI4d8w1
gwWQpKozj8ic4lLXfvTzEmaOOPM2cV3yVsT5A3vBLPjtbXlnFL1spuJn2Yj3ODcy0VZC1UhFzTnI
xZN26CKTwqb1qfMSfYqp970sIe6Iii4aVdU/ox9ABl10gGzTNwGuy177p5ishxLzZqm/98O2Agh+
GAC/wDRCMkr9XhSYgwzwMewXHi9LlwVltkRlwQLXHQ/Z6AWLBeoVuhz70dr5VhthBAKKAMYg50Na
ruIOdT5Ra/AmIxlH2w8EERwodbLX5dg6bhjOAl0TaFjkQOnlwZ4mW28AZQL/OP8yT5Db6FeUMsw4
bfZ4zDZCiPz7AIkDJ3Ydi/uyMHMPii9Js5pRVWcRcCgg4clA/H9ERna47VLb1pAlQ+zC9vHYvVxX
nc0mmEjw4erSc2Nu41mTYSw2niHQEswoWfwmU978eSbhOnh6+GhUvaPwL40WjlPlrrsYgDt8sRs3
AlT6MJLHaRiPTrNX9dnAG+J2wZMU6bN876gkIRZE2YYMNPmJTtZDu6yIkSRwMvOwaksEioMQqhsn
p3jKih8+K+/G6RfTT5MJcpBl2jnAW14EODxIA/D+xiCqstuzM+l8NVYj8Zaz33+dxGvpfl6a0+1v
umnFQsnCBVANN44SJXSx+O48ECPRSvpJF/Oj2dXt0faGv1Pf2YORXOPfkQrKKSeQ4aEvgQTi8mMu
UPtuK0SspIaaGumOfhUDHR7bfXU3a/3nrHhpxE8GuvnRClZfOxh0iGgNCl7fjVy+N7W5sXacUEu+
JjSUBkzl4libaW7KhlpJWx/9GSLgmO2w51cwTP0/0r6sN26c6foXCdBO6VZSd9tteekkznYjODOO
NmqXqOXXf4ee95nppokm4i8TZC4MuFRksVis5Zzra/x+kAQdXOeChEVOE8eq6VJCkH0HbuGgSsto
nbQRM5OxVZefV+8TEEd647Y2/R0aIb9Wg6aAEeJXvHAbYFwbgQbuZbxuxIdnQdjWouXQPm11ku7y
sWE3SdHrYWNjtOC6uhIney5KbI4x+jLXu2IB/1Sjx9pCv5TAN7wuQrZzfE4FnXho5cS789KOcrtb
2yq37ZNej86nwUSJt5ob7XZZ1nlvq6sAMnnYQmSS8CrErKkgr66o5sw4PSe21rveGSOXPLeOHaWj
otAlW7tzQfxDziJQY9LLAv4Aa9cBu6XOg9lThEsyQ8BRRxcjPJyFnOWlBG/qKVvMwTmhGNRlTz5B
C7WicUl2zFEA+E+GsFzrOrREr3oHApbd2obZcOtr5Z2RDPtVv21N9BWD/gY0RdPy5DvsOPWP7fQ8
6/seAzB/binnnyIsqL56DKDl+JR6o7vGHEK+qLnf7nzVrS9dWFxSCOTB4oI+ucuFXZ1hxZsRC0sp
ULpqQDQ9m4UiLyv1JIhdkIJDjQQ4FYIQ3+06gAEQ55RUI6VBaQyIM1sHqU3SswhD1svt7HkMHsYc
wZxArVsDTbBWghmVZiJt7NmZau5AdjZQ8sNJRBEO/xOen45fW03NEue0TId6umND7DwrrVYlRLgM
ASyXrJ0HvRvTDsh2l2RPNCnCj23imTJC3iKf0GinM9859WUbVMVPG4CGTFOENFJLORMi3IJIp1V5
2WPF3OpgLjd59omVirelzI+cb4pwypsprdOshx5Yq8H+a/ZUveayDcGOgwgCQN8YXxautMRHn43u
9+4p8//qjQ09oT82a8LT9fcfn19UU958PHAtkR++PFUJsKxYbteQkwFZaqjrZkf8pN81Zd7dY5ZM
pZcsw8NTpjoP/+AixUoOaYexL/TcPc36D3MoA5s8kPmuHuoHmoFVGVi15eo+5e6hAKWzQ2688ZY9
2yXgjHa1q8i1SBbZ15Fk4iEKmL/FPOFkN1tRA5LtlOAJVzWftD6JSP/gr6rhD4m5XAgSjtfUT16L
Lg+Yi5sGKL8GffPn8QcMBZkbjsiBsFaw+RJVfH1L+D6CNaQtkFtH45mKU1m6XmdCBKt3eFNplnbu
qTfjlcSkugOWyvzH4+bA+kVjDdK2KI2jLUWQAgDj0UvayeXHF7X6AOeXEF9xb8nqVugEwFME1FLw
+OI0BWvHzFmR8Dh1tFjj2UmeNcCLRaxDxxehtX6fmj5QAPFkam8N5nmHcit1tJ16pYpyW+Ku8LgE
Zy9aYtCZLZLNWmjZXRtGycnwn4mzBZa775TVMqkQZMTRB6lzRCP+87PAZ83nZe7ISJB3vwUAlGXe
JcPTn7sSzAP8K0JwJdaUtqXRQIQP/sklM16m9vtEMZpiKPrYZWZ4Loi/o890yYxswaxLR05W/6PM
vGhjz+kEIHpVLVglRwwGtARDF9MEOcPtNjufq3R9aPP8lemKqFS1OYKzd2qPsj5pCCwes65LMGRe
kGW/r2+PQogYR+TzTBOjacmp0FFvxjwyy49VEl0Xwpfk8hmEBCiqwHgFoY4Dc77cGjKNiUtXH7lJ
8H7v4PfM0C1Xa9c3mx/mGKoAP0J2k3mjKin6XjsOJ4IueyBmIX4Xk4SbNdLJb2rr1CMjnxWPBMXn
efn659phthVoyXipgIpdcLJWsVgksXvr5M0vBE1yM8oReVwmt+O8Y42qmfF9OgjvRdyQQAwgAK0Q
6y760HeMmIt1QgEV05hFvjMnOuzsnEStM99tI1MENe/tHQLhb/GXP6hFEE1/WXrUrAzrNC+7Yjr1
mPeo6TH1c8W1+/425HJAoIXWBCTwRIx8UOYYtEFx8NSjCyrEqxnYZqmh6t+Xa/OfFOFQtfnsYKLD
tAAcxAJnOPBaw5ICG2tVuCOZ6aEUjMI9gP+QCRYudzpUXVEA7Oxka3pYATw2bxw1/a9cnf+kCJFz
unSdU41QBxW0/Vw+9BYLXKMHP4biDaRSRzByLUOaowHIwwnWF0z1p6z76pGf1w+SzALAnc1PKorN
UOrSTWzrljujhYM0IGtzV1Q5e+SgQAo7kzkjJC8ACIHMAkIEYWMaf5qpuY32afI/e+mjgyHbTz6Q
k1qTfU41qwtyc1kUbw/ZoUVvIX+pwReBwftSM6sDZTvTfesEINyd178CTG+rACnN1giEO/vryyiz
iXNhwkXoJctAi1aDTZj3bf7Dbm+zPkwchUHIVMIMA390A5MLicxLlTQ2jpvbgO/cnIuvzrLb/CI0
Y8PNbkZUXq5rJBgfMfhEFoYZ8Q+4Q97hjZHFXuusscAqTbFiueZi5KdmgTf9vi6HH/6ze+ofORzc
C/1/uDYcYeUMy0+2zcrKuKkS/65YfS+0qsWJurLKw2aa+0PvD95tY3aRZgBO4Lp0wfz/TzpIXcAE
gc4psYJXglk9STtSxCz2fwHt8/pvF8z+7bdzmBcAjoDxgYiDWUVmlolVbUVM6brryXiLsxbOA9tX
7RcTvYeu4jDL9uxcnuAw/CX1OrSjFDFBYcRGp2jTNoHbfruulWCF77Tia3oW9DXtYNSaYRSx6S7Y
If9+G/xHdxyPzMegeamIZWU7hMY8pO/QfoMqH9f5TBoQ0vy1wN+4tzckcVGaCa3FUBGUiaW6f5TC
ODeablDweTeYhL4CpJl0vYg7pwFUzo3WRL0Z9t582Nw6WimNAJ4WDYWKb1RwHO/k8p+fqde24H+0
0KUXu9WDzw5jNaAN+GlqVQpKl/FMP+GYObQ0zKaDfvMSrJ/nm+smITW8s98uOiZ/rkfGV88caFBo
L3qq77zSUBwnqRTkpH2MqPERROHinVunACGahsPqt0AMGwK3soO5VQQRUvM+kyIeIt/JiL6lZewY
X92kDUezxCC3jhrZ62A9X183qSw07ML1IMojIiC8pg9ws71exnh+O4HllGBNQk0hMpEePmBSzgnW
thwO14XKlhHhHne4bygqQhozrRMDZpaXsWG/jlMGYqYGuB6nDwjh2AF4BvjAzxScRAJ1qxYw9zEG
Ux+Yoz+ko/OwrCqYe9kCoukZbxiM2YIQQ9gsVlVsxQxvGRNMZ/YvxI7rNALSbVT+4VzJ20E9lyQo
NCOUsDWzLWHiwS34/rpi/4EVQ/+YB9AuJALFqyidLWBCjxDQ6dXOAz7QSiI/VRi3zN3wJrX/CRGO
kEs1HUzl6BBpByCf7Jr0SOrDxhRxitTCcKViHhmD1rCBS6dmMdtCimbG5vc7vXsoMEea4Ta/vl4y
VRwd5QeAR6D3U6xClFuT4F3jlDGAAezl3k9C3z6VqqkYsbnkbd/PxQiPF30d7IFYOY31HuiblAHS
o9+MH8ba6EOwJW4SaVUFAnEXCM1LMnnhNJIWxUYNXa9jcqwaVIUsstaHwp613di7aEHJlzRi1sYA
1MAAbbVa25frayPbgLOPFgfqe6NtERVjbWYWG90BKCiGq7iXZbEN8saAewKaMrDjhHUZWVGkrB+L
OHXvpum5s/NHc2AIr0lQT68zEBs+oBKggH20xqIBSReumA4wCM1kzEVc+WMRsdHR76y+LgO/LxyF
g5TdlWh8/FeUoFrf28VSFBN4j3Zkt37gEkOPB/CxQFyE9lThwt8A6Gj0fN2ongZDRcKs3cC+qnC/
0sNxJoX7zbOwordWsJjbkDKYdeSV7dFZaehPLyDk+PyBfYEZACAYlwrusUtJA/JP7aqxIh7zF4eg
i/gEFsDrIqTKYCYNsyBIZgHl5FKEC/qmlY4IAZ3ieZ15VQzIxz7YGhXhs+wpgvbaf+UIbsv2h1Iz
N8Ri1WTtnBaUKVoXdtoaYtwPbS966BtZuGSKBZSGnih78K4fh9/Jws2yYpgaYEUInlYHBWT6OPfG
AVDhGMq6ces8zJK/zJSAOGhSmaLUzvEuwWMSjzwk4C/XFc0DSKPNCAQoIMO65LffqAaqpX7oTAL/
+ZkZoj8TfUYDHndL8jwvx8RYgnn6et06pI6IcEI4dAFyGqFLGRn6pmbgcBexV4PMD3i1gWXs/GFf
rCA+U3gGWbgBcsJ/ZQkrNsysXHMNskoMAWwNGmnsxyQ9ELvfm46SEA4fLr6MUX8x8dRHXQTZXEEx
TAeu6YoQykt1PdCr+qlpqKJYJbZ0vl1vvFMWPbOI1pAruRRCFrefUQYs49Q5+d4QJH0w5Mf94r1o
5m5svtqfC+AE0W8oRBYrkndWgFnAZYlaoO+UZr2/vpey9UWSEYcBBUk0TgknHY1C27rQqoyZXu9q
wIyzBm1wIOGokAn1w+vCZMaJSSm0hqB3F7GjoHqTACga/Tsw/9sGrNedf18BLvW6DJlL4Qeb2ADR
4Sm2y+VdDb9NlmYt42nUjkVRBVZFd22vByVDxtBD4GBVI2/AVvUNyc425zfjQ+ToUBbJNEe3HI1O
R/pGn+vPNfZsXsrb67pJN+tMhHDwysl2JxRmIMILkVv+bDj3Bbim6m4KF2IpNkslTDh5Fe9G1hyH
p6P25dzGaKa1+nyf2ksM9DCFMJlLOV88Yde0aTGGIoGwsl0fHbpFbm4HdK52JHkYaA2IFGWYKTVG
IE+gOw+1GnRfXRpK1fh9ZrZDGVcD8hxBvSJ9HQ5ahVhSz0ztW+3WfRFQcO/VgT4ZfhcA9GuMmrUx
f9nVSJBCzbqqDRCGTn8Bm254qtYyL3bOvOb7lgOrNUk/v6Z+jxwoGRL9S7aQPAnAZZU8TdTwEhxu
1uf3WkkXRago1w1lBl13TAzl8Pv97BYA8XBZTi33MRT5ISNIx5sZJYDr1igVgvFX4OXjD7ouL4Uk
6Qbmd6TzYi0BLtiGwd4u0O2X60KkpwpNIOgF4a+bN6SZM00qjdZ4cZR4BM5JfpeTbd2BTslVeEG+
HqLjh7/HagELFCOVgi0UHoDkPQOPNIBlTHOUVLvNOQKS5wO68Pl7gI5ypEjhRGXLUA+EwP1tSIqH
fwgl/8+9AhABTHug/R3QQpfbATTNMh88/HbHfy6LB4IC/ph9/YAGZzIEBw46ysauc7yYh7kCDxgg
/oKOg21dlyLCB/2fKkjRoN8CJR2xkrqNWrI5G38zb/uVBt+9+zVgaWhuN30e0PITmBOrItSng/N8
XbLM53F+SgcXB9Kf4jAqoBCy1aUuLqi8WndDOg2AhK23W41tDbpr9dgEl/XuukzZMTqXyX9+ZuFo
y6yLYbRhe/W83/T2vkLqeuhVXM9y1TxAsCEtjkqD6BLyYejnmZQxalxR4oEutbAjkCg8+RMaXJWs
fdwSxBOFCXJ00SK4QD82/5wzrWp9ZmAgY7B1PzDYQ2ZF3bGvd5grn9zD+P3G//Lnq4hMMtCS+Kwo
oK4u5ZGlTlM6ImnQNU/UNZESBS9WoQJ6ly0i8HjRTwTsN8RLgpQ2t8A9yDTslbNGZRqs4Bat/Tum
VzHoHz/gXz3eU21ioJMXSy5VarYcT8nNKuOkYBFyCuOMmqS7u75uUo3OhAjxn+a6gHsiJsKlZgkL
1gc032/WEiaJF1nT6bowvjyiUWASmpcW0KqAOR1Bo7UuWJfBBhnaMJr5BAqfgC2KhJtKiGB5ReOX
s15DSDkhM74lh5w5kaPnCielEiO8wn0LOPCdhmM7Tmj4OZTa/R+2dbx5wfPVEi4lVm3rkPY8peQA
xYc5CF6HQ04UmUN+6VzZEzFxtabOklodlstzhpBNoJneFI986UohwELSClUEeJ/LXXfmxGkSoKjE
Hdoaif+rKMqoLlVxv1QKUETRf4N0FTCCLqUYdTf6lgY9HP133d+n+RTiAfeRI3kmRNiSNqdT4lGv
jHPgoyH6rtZOXQ6RBSPAdf6fJuLMLSZt5y7jntozjt0LTe4AT5AqrFcqA+CXHHHBQp+hGCwkIBoc
qgTBb/bNmn7X1mEGfIWt2HmVFMGDGauXZ9mcwSkb93XUFwbC6SfGFF5FLgXAKBh2RYpPHD/vGV6w
ZlHQeHDqG86CPvp7ix785uW69+Kb++6koDT/PzmCHadeXpGuLWkMNj0McId6O+CJAt4UUgS59Ysy
PVQGXCrdhBi7mVDpHssKufCfhf88PZA0KDFZe10xccr1H0+DrDIaJHncI1rDWNm4LrEWcb09bZ55
s1hmoA23dAytEe8VHTjEr+32pQOfQWfZu+vSZQcXw7y4t9HzgNle4eDawD4uKiCLx017QBGm6++J
Cj5MmvDjDRyYUeK4ATr/hrNoxC11Y/ALVP1aO8lCU6cHO18fCBt2Ff1krY8TiNUw5osHmYpUTPKw
5bSoyAcgc48it3AbzY1u0SmF89uaH1oTzB3owI+jHqK8/fv6OkpMBVgZwPRGaIJ4S6zVbmgNXZel
o3ExOzdI/YEKdk/Lm1qVkZPLgSZAPQKClyusZbdpaLE2eop5D+15sYcXNpPbek2PDZ6jCsuU2AZH
MvlXFv+Ws31L9aarynqkMRmPTr6DVhlT+ChJAHQhQtggsysdIB1BHdbhAqzykQWmVTz1tDyVC70B
fJAi1SG5cDluOFpFeUnwHSVRZVnd0NiwRT37tpEp8FRlTYmfuhAgaEQ9OljLiLhx0xAw7jpzBa7s
rfeUNtne7YeD3R6uW55cI6SWdQASYTRfENj2I5BuAAQQz6n7qpnOE2A7vlwXITU69HtgIg8sJLgb
Lw1h8TeiLSt0Gqew/rsd71L/JlVNj0v1wMw4kAZtXCOu4GyXQU86TYeDr5fqhgEcN1v+PNjCFfWf
BP4FZ/a86amfdDnF2cncALWbMWk/cmLOJAinE7l5q1rB2x1jzrhD+w7t/0Yx9QNCUBVyOQwQMuUi
lrpTEKNJKe6Lity1vyb/VgXJLNuJcwGCFu7crnZZQ4DVAAMkmFXdkbIjgroWZrBR4QIWouBX9F5n
NsrEUEBnbWA7KRgu/RtqkoCseWDPJ2PVPztmdvPnVnwuVjgoICWic93WNM6Se3141Wzkv/tgS1Vl
Jtl9h3fjf/oJd+qCFFThmtCvoF4eJ7WpheM404g5+RN1HulqPK65/7OebRfF9KRS9PTLLr1z8UKY
nBpsss0W4vvkcaNf2DwHmHZfW3BKNeGgYuKV+QaQ1YAjFyB5KKwJxzZnQ0aBl0hjTEpl2xCYdqTR
Yw0Opg/sHlATIcG1+Lzu5eHFS9nIbB+7hx6LbTo6zREd4n65uy5FduXh/gaoIMDKkKgRtk4jdtGn
G65xiEjmEzRRlqpVIoTtoZh2I+ipxoKBUxFcFeQbQdYd9O2Ke0G6Mf+pIqLUlcTXUt3D1VrWvPUF
oFeASfQ/5IwAcoOIB69lpKMvt0Vv0UTY9YzGo/fspV4EdzS33QcubQx1YKoDVyu237wUYqwYj9NG
LJmlaXVUdSiGaIXzh5AbPA5HoMhfr4CIQF1acHvrWJuN0ULKYLgRNj/Rnzrj2FcsMg2Fmck8LK4i
1HCIjqYdERWv0mYwkI8Gjf226SOfUD1E/ltF5S6zNFCEAJIOfejwCMLR1MCLxvJkhR/K6RJYyY/N
zCPqY5bs+qGRWRpeLziWqHWgUCDIaTE11zjUgkWj3+dQzgHIc3KieGdKlUFq+K0awcPsSxugRtOP
qWniZCIMYV8HPfIGhePkF4DwxAQ69L8iiBDmrBZ1sxFwhHFlHNu+uFnZvZseDJ2EfqnKZcosAOAf
CKpgb3j0iepYedltDqvioUv3eHjxtPP1XZFKQJ4Ue4/RuHcjptTU8GbOEItYWhlo7QrSG0WuT7bv
ADX+V4KQYKhatjjW2/N4eBnK6lhPvwEzlBKquLilF+q5IOH8ZynJTbuGKmh2TNLjWkTWyXlGnnll
e3uN+llh0DJbO5cnGHQxWf7c8zCOLx3v4wAdjGoQRbZ4HJCeOx3ejCIYm1dO61S6eFyZADvTejco
h2y/jT8TYLJeNwSpJHCzoNsf5/Md1n5XNT2ZDLhoS//adE8+sgo55iR9oK9cFyRbNkC+vuFbo21N
bFnLgEtvG/by9l4ccusWxlAqrzWZWZ8LEQ4OvEDZFiOcWuo6fEhsGN2PqGEB8Rx/8OIRUdwLe0rY
xCBhBuHLiJrk4LzqqtEW6VqdCeGbdvYWwdSZ5poV1srOq8iffvMD6s8qpCGVFCHkBSBpWg45pLR1
2kSUeSRcvG4IE4yNKe5ovu6i8wTZOLwnuNpA/8P37UyhDtBe2eTBP7Pv7m/6uQaV8Y1WBEP/TVVs
krlpsKUCwwntT3iTcqXPJFHgLGr1VlQx0EndaKv7+e8hbfncqq6d1rp+Ye70h1AYb7EBXlu43BAd
gLVJkGmkMzBRaFnhKk1Q+gQhTjkEVs0id369fohkp9UB6C/sz+YEZ8KW5VqmdU1Nq9hw4qGtozY7
ga4u0HoFlIvMNNDahVQ9500FFc7lKi5z3zI/rat42iVd+Kv3out6qH6/sGJtzTSvr6AHaJinJkbb
dcqerouQmdy5CsIZwpzWUrdOBRHZt2W+K1+a+Q49uuFkvaI0EConJWSuBxhzaJjknClgubpcMgMl
odoCVTbO7Bpsrh1MH+jtQzTIU6Wcju0dsrQ59MOS9tCoBCPnVHYAnvie/+j7vUeasCoNxZmVXqxo
/OEtOJgpgMe71KjaEHm2VQN5mMkfquzUoESQ6uNdUbhasNBfaf17zvdGsim2Tmbl54KFpexZYhrV
AMFD1h+0bQ3WnO2T6kRVjcEyMwSsK09uYyoSyEWXGo6549SrDzPXpgNpjsl0+EjJE104/4kQLL3S
220ZME8Vvy1WHq7TkaW/r5u6Sg3B1N3OKtJFh2GArGcudjS/Jyq0S5UIwfG4NEv83oMIrBTmJLBS
dqMIGOUieHcMMuXADxXiKsspMg8zjVVsWum2xzPMCHuL/HZWI91dXy+Za8A7EekC3BQofQpRQpHW
rVEzSPIAEI+ZDIPhIeego9jvgQBONBDFTYnb3WzdaPzcmKkq7Es1/U++2A7U0twtHAJX4eo/sV9J
+fyx/QLSF5LZqN+8O7tjqlFex8QR8trQa0IAHYS2ajRAek7PhAjnVPNmXMHEq+I8nQ8pyA9mdso9
86mdFblZ6YKdCTIvzylNfN1dKweeqN7xCTRkXsjwgWKDC6IcjjSOHmOxr56WQLTtnKSKrUwP+v5+
8PqgBt30TnH1yRJwuCN4OVTnwNyCmec1QA0HzXrTRTMDuwuyz94Xlt0rbyRZKHQuSfBuzugOtcds
3IBmGmX1c9L9tinbj0MStEz1CuN7LUZ44DjnrSMYP0PP4eUWzej45ny2UOt3Q4MNoxZ3VvTkTeGa
BPQnIBuuH2ERsfMt5jqXJyjHMJufGwVMwtqmmDAA+Hd9E3q1G7hjtlsxPoCO4uUw+6/lUO6z2TyO
k/PdN5ewK12F55IuNDIcAOIhAH8V+aP0hM2TWWR1POnHObP2oNMOSX03Op+TWcXcK5GFhwGfV0JK
Dasg6J07y+phcjWPtdZ3H7tVdwFSUVWBNmMgiwxVE9lbo6K6E9Gx+GoDPRfzZQgDOG2HcACdioy5
lfZ5jOGWMPnaOPvKDRY/6MzHtQWRh5U/GcU91Vig058L8OUn45vRTLsxAybztL++9xK3g4/hiV6d
AzCLzVfu7GuTw9o8Nv1xXwNFNAtc7ZB3jcLG5HJ4NglXBK5wIf6pHSfTa3PKMa9RgPR3pUNg2zkQ
yG0wOGDMTUWazLdOOELIXev8PwT4mIm6PEKaNszwDSMWGcjuwVYmNYASQad1ffUkvvRCiuC0ATGY
E6uAFAuTz3W/B6Na7dLbDwgBihXvkcLUo1jEmVsyZHY/5/HY1wdiPlWtdguQ8+tCpPtzJkSISdqq
xvMeOI9xgtnQ4ktivWZBYymuBakQbv947SMdI2aXS63aWoNAE2Zax1LfvW5r6PUqoru318G7vT8T
I7jPfHVWc0uWPE7LLCyNY+k+5rZ2AMRjOI/2Zw/lLzM9GfUzgDT9wQ39YYmSbohs82HEY7rfAVKW
FC/rGhDvprducJZjrRxum7lAb/yjc4vu2d3UartkuPdUkZvMJ6GRFCN8oE1F76UQTzFz7prMsPKY
NkGv3XW35Q/2Cr6Y69stM9wzKSIqXtWYKRttSEEIitguLEu8sUY7vC5FqgvyFOjuxCgMePMuD+FS
Gagycym1FSYo8GxgAXhKxm82+fIBQcAbRKyBSW0EMJeCjAXsmuOEEqCDduon6qV/92NuRltSaQcn
XZHBBruFQjnpEp7JFE7MlmkzHSYohysjdKuXxTgCv/C6XrIDg2l6TpKBBhSM+lzq5YzLjER8XsQo
/gRjdT+QXw05KMGGZc4S80q4AZCHQ6JUUMUoaGumFcR0O/vAYu0GWAt1lNy2TyBqP9RFkAYkMIIm
pEG1z/bl7sfztz60js9s59ykT304AIjrlhzqEKcnLG/L6GsdgLDgQG/Z6/UVUX2qUDZk65QlOcmK
OK8RC3FinsN1AbImMet8MYQDqC1soGaCxbDc8oB6HPiMxoDpX6jZ7ZbKQh/LsXdONosIaYJaNeAu
4v6+RQdn4t+mxs9ybslcprU9QUHzRL6THDxRwfAT7Zfls/fIXpLv48vy0AGj8ISU33XN5UvrvU29
o/QrVmRTu2d6QRtgvIC1OaC0bqOMGEqOQknMjl+ObBiuMgyiiIhNblJ3uLD7IgbiiVP8TOZ8R9zi
pp0CAIUOeWAQEqAgWK/RuNBP9nyDGiQonvaY8EyzLFqVRQ+Zlzr/IOGQ+dWSDGmKiWaS1UGPuYfF
CBeThKAYDTYVdtQb+r14OQGLH3EQVpoP5wpHOssqPQNfaWwNawhCoWgzwR+RfAccYDndW/f1r8Vs
AovtTVbsl3vjk77uU+OpQcaGqVq0pJqffYtw7rti1dLGxY67bkS2v2YtD9bmpnGDFoSF141LNuuC
qUdwQqHiC0R+EZqQAi7Wd2ZM2Sf6CZzgmNkZAb18r3XHZAWxUZoHyRgR/wv4d5b2ZrWzwJyZIhMr
Db3PP0KI19w2RzXAwEg5XvDzHYPXCrfhHlQPTZB+GX/7S2T8LIIVAw9fhi+q2T/ZhXEuXLCzDP0v
dmVh+H9Nq2hxf6JkFQ69wn1x7/TOvDhPDYZ6sMhisOjnILFbNmjY31IEvqZ5HOrjXP3SrZixF7R2
fOCGwhwKek2BXwj0D+5UztyVs7W1XzvYVnQudjkqk+j6zBvkfVSdCbIMqoV3IfBTkbTFs0CI6tKi
TTS04BVxXbKwzj51BgH9gRskeQsMawxxwEvjkfhJYbeStzjA5QA2g+P6Bvd2qWBllQWpMoy7Lq2/
7zYabnSf9H+Dr8qIgTN/72/PYCo5FopQWUQp/+ceQCTDsfJByiPWxgw9ay06m0Xsm38VwPvNrWbn
OACzb+7qLI36zEYv1xqMqRvQbQvcfLjBG0uRiZDFH7Cifz9CcFZLUufF4ABAQCff0HEXzoApwMjn
bUEUZiQzW5gQ2tTQKWq8w2S3lsrxJjMFv5AZeeN+exlpkLIw/8vDWVQ0H8juOZQUMJ6DvjhwEQhe
z1jcSts2F0+d3Hlt2n4OM60giuhQdssR3KEYskMS4x3zyFDOW4U7BWbj7EAtmXU766XJYjDzTKpi
sMyLn4sS/Aoa4FCnbSFqDpuvRkw/t+gaVblv2TE4FyKcPrvJtrKcIYSY0c9pDtoqYGAgCMwixFRs
drp+6qSr56EqDOglE/TUgjRSNF7hpZCWEP12tXn5OVhO6WIAoYMFyaAwc5lnBpkkp8YB9KslvoaI
lxe8RwhOc7bysO6Se5/S30mf3F5XS3r/gDkcpBuoqsI/C/fP6qapX+rAGwEw5o1jsKiqgPF6mLrQ
yO7oGqfAYs/dB9P/WjhBD5Yp3b0ZWJhtX1JD1bMkOwZAEkddF1+EG5kvypnnXppZ74F+Bcwzqy1v
PTIWuzwdDMVhkx1sHDJ00II7GFMXggepm81a28Uu4o0lh4xquzpHu342RP6SB2N9HDp2KkiruOhl
G4phHzC1AQ0MbxrBfgCFg+EPFEHijHkh0B5IW4LYQXHVyhbwXIhw9RlGYxszeujjrT+121c72xSH
zpSd7HMJwhYlG8f0b7B4mf/YuFOUYFDfqZqjDlCJmmxgqODP6mrSjln1WJT3GiLW0gmKrjy01Qg2
nM0O8MrfzTRHGyd5KOZdSre9bR0GI6iNHuCee5Kr5uVVXy1sebn2Goan+ZaX8drs0sULEvozp+FY
qlyffJ9BrQ48UbSym9z6zmwYIBFO2fi4JIEEgH6lPNCQUqTG/vqxlW40muUx0Y4oAAMNl1I24Cew
MoGUrPfQaJ6HmgqKUqrHmQRho7XB2JZlxJI1BhpVZzf0sripVe1JcikEPXDIw2L4W9BjAp12NQ04
FWQhEUPph+ewlMy5Mt/tG/9JEXSp8qTLAD4ArKPt3kycyJ9fUfRjPUUwGtV6+meA1m9xkg+kbtAy
4k35Dlm/mdfFrnxgheT1A/J51VLeT0DZRKdeqjiO0uVDWxXS1wDyR4n70gzyPinrIVn+gaJcETH4
87NpqJBd+ekQA3gMG/wrRTg9UHVrCEd2zaZ2R6f15DFeRT2CU1Ohj8w18xQj+Lwxp4ye30t9iFv2
I0mwUdTN4U6asHNCh37HqEZrlzuD7ZAhvX6QpJ7hTCI3nbPjmtck1bIcB2loWJSY5n71uzTwWHrT
jNm3PlGVWqSm6KCzDKjd6L14t2NNWXXlBg3Luvcxvdw7N4s73NY1iGk6mubRDHs60KVQPVakpnIm
WNjEDEiYS17jnnf5iPl0b9qvGLRS7J9UCHi7OBUcxyk0hdVE01yyJUDLTXwLrEG/S2RRBlcRiUm3
DMhhqOHC+7niCEyaZANmxeAzUAANJqu4Xb75bMOt0oB4blIEzbJCpK2DFNHigBh8vvlSJbtO2DBq
8INem4M4drsBXqWPlxZDRZwGWRNm9/qxCnYTpQfi7kj36bqBSg4fOkXRwg1N8YIWk29ZammGQ2mJ
3BTS71bafu+yLmybmYRJ2iiCFKkwJFsxgYWktS7S/5CpX2ipAfJl1tc6WsApFjZjZUUegNN2CEhV
wE1SeSCYwlQa308x4MtLz5mdeQQEwmJhwJUZx2odQn2rd2ae/XV9ISW2iU5rF6B6YK4GuJ7gW6rO
M1sdhw/lckwPpHRBWgnD8ZHdgnHq/0+U4FSGtSkyDdA5sZEgA5BPgbEUQW+o5lVkiVlYJnwJh9QF
8qxwpuc0b1eUFzBb634C/VnYROWX8lYPkscmbkO2d45a2NyqeK4k5+9CqrCQCAsKrdJ5JBVmIQle
yaGMrq8fP1PChQPmZBRNOMwdKoyCBI2urJoI5jT7mQF+Rgfxbjb/uC5DctXgSsN0MKDlOSmE8O7J
wOVGWgeTkzbY7AKggNzpabnbmp01GLsmr34AOmrUfl8XKrNBdIbYgOHAxDzqzpfOZJ1p0TSWhzgU
c1ll/5Mij6+p9kdyxaC4hQk0ZGkwMCE241ZuT4oRD6h4TIew9M29nn5yjhkJde1ZiX4rMwZ0/MJZ
APnIQuvCpUbVOrmavkFYU3+tfGef/7SKBKwhVYiGvg8sHqaA0DHPcVjfoby1ba8DXgR6FY0VpImm
H9CEVYVtv64KA5RqdSZKeKxpG8Ubp8UBztEUoI8/5/nT6j32yJN0repilhk7Bk/gbJHVQvFCqEhO
rJ1oNUMtP/3EXHR6NrbiVpblKXF1cbRPD+kfzDldblJRzhmZLdwhmCL+f6Rd15LkOJL8IppRi1eA
IgVTlBYvtOquLmqt+fXn7LXbyUTykrZ7tms7O9M2GQQQCAQCHu7EN0rkvCPwNCONEw6awpMTpt8K
it8G/1/0xM5ci7jKQ18YMDXG4SVOjXs/QvNwIZH6A7rMuNLf94qlI0QCKRCkImZQxU1RUuuDCBU1
8GKNyXPSDiTP810YGVa49gy+tHkvLTHRtgvCsY1U0M74DWTdhVAtSOQNItWVZE2DZ80UEwClSY+G
PAcPSRn8FOlPV33q8gqoaXneEMixdVGcV5mNC5UdI8k1jIaXI5pzKQVANst9O2y39xdoeSwAjc03
YnT8sv5dFslUFRgL5H26fJMgeVkpTC8P5R8LzFB0qfBrGZ7m6iP9BcyQt/9vuluASPrHBJPYelNb
tv5Mn+SJH0FBqu5rWjv01uaJiTmgUskCcBmCO6DYyrZiWMbm/kIsBTUQ1M0k5RCeBhLpOgqoxRgY
Ywi2D6hKVG1BvPIADSloen7ft7MU0C7tMMtRSXEbxRnsdBASAL8qF6XOf24BpNgosBiojiKsXY9E
9xQj1wYwZ1WCCTzMKL3e//2/IE02Abk0wCRwRtFzohfPtAoJqaXaEq08p3ig8zfa9NSHP1O2jfD8
nk5W3xW0eGvA0TzRMvkcU4NEu8jfFib4hbk1ApAlHwHxNNpGke8B5sUMfBy5pqp1fJemg5GW+zP4
D6tg3KXlw2sWHtBAMoKzlglzfSkNWqcZOPuyEa+uAnDFK/t16cEZmdc/JphheL6YGjnno284jTa+
eBijnqqDCaT+yYuAPpc8nggAPQ7lc1PppHyKc1MZNScXYlMKHpVwXxVruJalrGnGtMCtgALAZeva
p0ap6OKuxTf5Wn4Q1adg/Baici9mEjSv5C0EW9Zg6vMob5wM8Jb53jP3mjETnfCT2IHQEXwR+VkQ
SrvQvtu5Ip3u1fTlvkMv4c8gezX3AaJPF97DZACFN+V5IYI9Sz+ou8zlN/pBMhtb2Xcb0VQeYppa
6lN4aE7TL9AUmjIp6GhygPU0VDZTW3N4oq71qC+9v19+FPv+PnCpoPoxPsoTsYnkaIO0m3aGvAl5
6F6OtdmAhFJuD8MoUz0MH7J6OOuN/gakr31/flY/hYlZeBlpvFrGEcKd0g23iY/pzrOFN28D3kk3
ctpt+HTf4ry47OJj1dGQia52sCUzBmUvLsRhPrNadLMGPRGHt64AbfhK9WDJqy/NMOdWCk8XOYiH
ukP3JJY0zC0cwvEG8alZscQqm85VT8jZQj11VmBEnjTHrotKmlDJnRRpeMNsS/nJUKpvAzLqcqI0
UJ591mUzjq0MsAav0kyhUlfOtqXAiKs9LiK40UHdj8kz65ZLxRIcv24sOd6k0bIJ7CFfQ6Uv7VhA
swFlABASJUpmNn1plJQyAqYPoYKoUckBjQndcQMtEkUn/w5qbuWpatEg3mtB3A1PQefZ9ZwCctA0
g4o5Dbb6VgntlFYP2VoZYXHuLowwcyeIvQ+iZhmoQbzVdKAhLI1PUV/ZYUunCloN/z0SxjumoAMA
W1VC1yYrS/+XmoHdSpc/zcTRtqi1uJh/erQSMyXxXnKiAgg12Wxc/k/9kJ2nvfAu2dFWprgtnsGG
4AjDSxPu9DXoiTQvyL1vYU42g4e2ZGzgW4zA9PfBd0CVd8UGagov4Ynl7SRXsHGwZXbvBs1+cIAp
is/yPv0YrPzk/U5PzTG2YzK8GAAbmPdDzmJWczlRc7C42KFdMPFe4MObEN4ssMIiHlg+WO2sMaQp
it674sNoiA6HpuM23A7csf9urLCh/EZbuRSsOTZzHmniKIbT7NgpSlTJa2hG22ClqWgpwv4zWpyz
16PleEgtQ4UKbm22B9WuDivTed+j8QZ3/fuhkuS8wmGpectaE+6+Pz3oF7j+7Uz2+lyZVwpZ5e/c
nChvril/3d/1CotdMrjYQ4KHz1fVPZ/uenUj6Of7Drc2Q/OfX/gbp05QwpzhyFy3wx4ltbCmGrE2
TzdRxQvwgjPPE3SFJfCCQj3hOwZ7D+ob98ey9PANwvX/DWCIVdeDEXDs+Z0OU6aXH0X6A6DtR2TG
R9F69vf9S1iSP+BoFO34LO5H3Kad+L17STZrXbtrc8oEmIj3ZDkGJMSd9EM+IEsL1pLz2W//7xCG
5OF6oJPA+1XZ4jiQgbeWSGwKr42DF8wT1xPtlDn353XNDZlA0ENNTaoSHNyZaw9v7cp7xuLrzcWq
scUHSQ3qyp8H03yPR44OT7GToBI1EpEWT7jchZuqOPb5YVxLFRZr85eWmfAgBlU+CiUGlpPCNPA/
btQRfyN+1Nty2zvGEa1sPQTjVvx0nq87q/cXSn6x5+QuQGuoBzedwI2skzy0a4V0Zjb+SPpT0K44
y5o1Jj8ptYHjQPgcupWJrs33bhNvfSrQwPp/OQmLdhgCTh5CcQ4knFkGhR1LibUqQLw4FqiHoAcI
D33o9Lv2+0RrjQKFN4wFR3ewA5pMsoKBpm/jfo02bdktL2wxzlEFWaD6EeaN54BEGURiTCIZBs3p
DMBlqhEiKe9CToIkfQhbDUDoxFF1xdFVaEo38RoAfDGmXHwNc9rogxg0o46jQAu7iE6D9igX0ira
ev6VG8+8sML4iiaPvcfPnukdEnOytQ1vS67uIt0I7c5ea2hfPBkurDFnjz5Kg4pqMU7/kKTo+dhq
vVlo/01Se2GEOX7yPhaMgZ/3eCZYY/kypmvCxGtLw5w6raw0ZWrAgpF9pv0+59cQF8vXtosxMAcK
upACpW9hgZNeo1a2vGg7Rq2dxhawJGG/E4LOzCH5oKNieH9Xr2045qDJEzXi69kh0p9wlzqFJey5
FxmVn+19O//HbvuLcZzhtWxMrMKhGgy/BRpVjMH/m7WKKtKwjduQFkOaCabO56OCC1089gTiz/1D
JOgQFI6LUkFzEy+cW1HIQsfLUhXNsE2I09DIpDUmtXm8txvkn89kNkjQ4ZEX9RIEIM+WB6TjVUEs
XzwP/cqELGbGuEzOgiXoFropBAuTqEpzO1EVexQNNsQbba8vzY77szLzi3v+whIT5/gulHR/9AHW
rhMaqeiaMQ4R9zw8NmhkfJGhT6EioEFrSxKe7pteHCM0thUZN3VwpTJurdRGwmVSCsVGMSVhJAmk
0w1L9aQdlnktXV9cuQtjjCdLEyTe2wFNK0E4fY69L221bJhf1wKelh06pUbIm9n6WK3Vgxe3EORy
IW2LV2w04F+fWRA/rZQgBUq48X4ZKI6G/WkUXb+3K/8UAUwETMr9aV0c6YXB+YMu0otEETgv6GBw
rHsHZMeAKx0HkOEEAh6RFMUMpt19g4v5oY4uC2B90GbFruNUQvgDyB7s3Z9IynajUL+qAtqB7ltZ
PC0gqyrJoDieOfmuh5WH0NXThzpybQ2SeoMDyatIJv4ajeHiQyywGvOCodEeGt/XdnrABUctx2gy
EBpMaFwUf+ehM3IJEaoz+lJJXgJJuwZJ/dsmx0YWEJrCP9D3ihc4ZnhhG+Qd9FLmBr7BHTfqLnD6
g//ZP2o9aR/SB3WLQ/iXyJFpX2yyh9HOUf1tn8qWVC+ovDtrl6nFiHz5Qcw8NH2kx/78QSPVbMOK
LY3mTrWP7PhFtuOT9BE9TKsn3Rw/780Cc5YGySj1ngejPMYfnX95ZmVxzkQF93d6XrvXLHnU5QiZ
+KOB6EaruL9Tntl/0FtGMuu+z/7VB7w3HmbzT7WshGEPE3hrOhoQaT4aNXVRaN2L5+qx3BS03SAI
2cLO+/C31a7d8m/3P2HZny8ciw0HKYRj1RafkGwVU3biXUMq4uHSu3YDWArnF9PJ3uO8SvTS2IAh
sPhUzUNR7ECDDb2w1/sDWoo2l2aY8wq4wgliZwhvqJPzRKJraFNpxS3YVKTzp0pXM4xDOpWb1hrw
BuPR4kPeEe2YH+Wtb027wZGeFNrboxk6SUZkK/sV2dNxNIdj4PZv+OtOJPGvYJNRZSUzWGrxAsbw
35GC7XKJpihACRPfN2avFXB/B5kWAQkTKC7R8JiZvPbLM/Yqbin3J34xDb00zISoofbVFDRaCFG0
pzyJqLaXiW6mW5HoKxtn6Qy7NMUEnynryjQtZl+ylG11RlXAmgueKwNacyUm2vhyI0FqCVYOw/c5
3g6kJp3Vwaf+QGVja5zSlVLH2qiYgNMJzViGAew1pmoZdmvO41oThVjbhkzIkflCD40ORiaBcMdp
F8PG/Xn7i2e9E9VYrJIC2h8MA83I6N5EUboAWzrNd6KlmsprceK3bUe7Q3YcXnOE7/b7Cwow979g
cYzo6ZxfZYFakhj3MKaQj7QJZ7RRPaAl1hg+a+lFa1eq04uBAOwp6C5EVyyIVK4zgRF9Tr6XNsCd
K6TMWgp1tsgwJ5+uCkovH7boD4DyKzIOICqvTeUgksxSCU0C0pMG8nvd7tH4ooevgyDYnS5SvMCS
Fq0XWiuDZgi9cwcl/UpBQHJ/XhffWNGvh+ZN9M9BqXW+LFzkjhGfqkPkYchCQ/vi21ftsrA6iEq8
h/xnBSYldRqIEaVWqriTtFuDRS6xKEDHEhBu5HjCTGV1bR/BPdGVYQanFzJt49/yOBAZVJFZv+l/
0sjuoUTab4VhNxjfK0NfXG1Qj819g4CasoTPvB4ochEARC7qHUFcHfKPEIwJaEXi5E3e8naTOniD
nnv7kTbSRn7gm5JMY0FmcZQ1Ka35VL7ZYgAcQBYM9M1g2LieiAwCakqRzK1ocaaTpOKe2tx4ChvI
6RnoqLSiJApID/A3GLbij5WpmI/Qe8aZIzZuiqriCjRcQIfMDCrhWZY+Ot9F88l2iuRj3YIwLfWt
/Cf4L0QEZEB98YALuLkCjs3rYaPI4edNi7YcKL80+iHU3b44DWtkjUuTO/ev6DMVLnYc4+VZHlZq
oxo4Xapu74fZTixajKx8LgMRt6Xma6qEd/DD/b4/r0sedmmWKR549YT2oglmRadBX4JfpBbnZcTT
ykMztitbeelsA2YfnmyArRZg+uuZHFWJK5oJMxkXP9ASzNFuuyoctXSegfYITKvznhXZq20tJ0HA
od4Fz/BpLn0g65PzzIwja2xBDpQLK2F/sWAPPnY8taP8i0YBJkzyYpn/qzOnUPAwWn/5Jbj/y5pk
1YOxaRPOLgI8MqFpmjfwgBBuShF122ay9EL/KgJ+5e1scYrRSAPeFYgeAChyPcUtxycyF2A9Jbki
nPASS2jI1dba7xbTLpD5KCgEgRcR9+trM/0YFWKsc9gToHWRtm0TEz7W0BbZmV1kgXNFLmiYUTz9
3HfXxeGBbmUm0wVM/e9T9cVZ4E2TkgZNBBG8Tp/lFpRBNXtvxU0XRwfCCQWKQvAjAO6vRycKjZhI
RQtwehjmez3jJRpLdWAZHh9tm0lsbJQ/pf1Y4B/l+ofUl+q+RbF9pRa11GMN8BWAtjNyDzB5Jhds
qi4yOBQc3W48+7FZhT2BaCKRlI2mWflkKZx0gE5UOdWmnwUforzx5AOHIkQ+S1k3/uY/n/zLz2E8
HdLYSoV+GyBNtWjTgvNlGl4ybs23lgIhaDDRwQ6yBrTMM4EeSsJZ35c4ZdJaszTjcxyqfa6hN1gF
h2PtHzWxJGW+RqLMWkVYVyEiDepE6NwDy8fEwUpQOr9uKpQ5yj2wRmBDArCh/Kgw2963ngBOtla2
ZSMvLCKdQTMHerPQVs4zszmVVZy0WT8g8S4PBfnaJfT+cs1b/fLEZA0w0baW1I5DEzEgJNIhVwJS
eSv+sDBnVyNgtomU6wkvtxiBGg9WH0cUpX7Pt2JFIrMuU0SKVb0vdv8zY2Lv80NfTnHLwaRQStRQ
DkGEnvi1qt7NbZa1wrjg6INZtpC7Ac+Tgi0BAtT8cpXd+N5YHvFo/nZ/nW6ASP8yh4ZEMHkA685K
mTeVDDnHvsVC0eDcO91WsQUiE8WpbcWRTYBt9rVTWbl7nAZauNxe2aZmbn/f/4ybosz1Z6BZ/zrq
RTxifdHCX+Jo24E4aJJUWlY1Um3oTEQm77egrKCgX3i9b5g9sVm77GwnfBX7qIOjGFQ895b30brF
I7/iqze3CNYKk1+hdhFNKegRXb12k9oUWpAyhQAXdp9l+y4B4MgPCsmNXzJYB8ZOJzoYleI1taBl
9/3flcYRcz3FHi50pdJiqM9n2q4cjStudNMkBmn3StRV/Lgvzhcy1GBi0VSDQ4OhRhz4mXQyaaaX
PpaBJQ3PU2bX6I8uSQJd1MQsQXJe2nnnbeW4oNPk6JPdGMcaXGX3l3s57hnIGZCiIGViDjXwBHdj
Y2ALt7yDyyJYw2sD9BnWKp/TmiEmwFZqpFcFeurdyu45st21m9Wy13KI/WcsTIjlBrHr4wBbpjFF
GmHXCjbYBc3gq0OL74MJ/oqVmL68SUESASUL9N/grnDtQboAVIoX8YMbChm49tFS0kAAvPvTpgrV
BtJ5x6ix23CNNIctbvzdPRdmmVA/qf6IxAtzOfBPhp+T5M2XPcKtZRg3NYdrO9BTvh5eAPoVvsIF
25WMLz1xkjPXOeMLZDNmDw5w4fuszaKTyNSI+GtI1/LLxSNNBM3KzOAk8GzXtFgofpSomF495AEB
4Ky++MFjoT1xNRWhNsANL9wqlc68628O6gujTABM2r4J+gRGMzF90LmcKsCPRPlOSoiiQJyC6uKr
rCVbHvs1yKxgylfgwjfFs7/TjvCOTFOTQOYz+/lFWi1MetmLk4DQr6SZIzXPrRRbQLZ/or1A5jur
1cZtCSFcXzKDuKFZVexj4akLOCoG+Tb291Ag14xDm3iova0cDzfZOPtxc1C9+Li+inwOgmWIa6pi
g4ndbIwzhAYk0KRUYEcnwaMwbguvW4lTi8eSBrIABGVkaiyuJ4PChTf1s1kPWpO+00g0Sf1DxRlf
E5iwdJ1bof9YHuiFRcYPpDEQq6mFReWJ2zx7Z2GHiv25NI1tuJJyLJ+GF6bY0xA1raAcYKpOLcF+
9kyUSZ2jpZLJSY7umjboctS6MMece1kZZhEeNgeXE8wRL2eTqbrcD5eaxUNGA+f+AXNzI//rMBfW
GG8OdCMOwZo2QMBI2U5Tu/FLin4Gorhq5ATBoZYF/NGrxOc0A/LT50gVb7sJxxFKbPe/ZfHAR6UM
XoSvAh/Ete+q0MDNC1/Ep4CcuDso4nMhrbjNrZ/OBDgoUIGYir/lXkCZdpD8XBjd98RuLETEtcTi
NibCwEx7pYJfHn1AjK9MYy2FYwEDmp89c2DIHWw/nUgoWyW41TP5Qyy67/vTtjgmsEkANgsqTZBK
XE+bN/JdM6FtwpXe+4EMER0Jd27BC7Wyx2+g7QqIHVDJ/LchZn1EvpH5cYQh7G6RNr98gPw346tk
CiTcaWh6Cbe1/acCrSuq7QSqi+f+15P636wg1HTQLYHpBcPe9WgNyOoOSoUJFlXq04rKe85co3i+
PcAxUPAkgUcMIlEgYmRsgBQcdO7q6KY6hVKZqZeWEJn1sDajiyt3YYfZe7HUT1MlK6MbPUOCIINO
T0qqt4p/aMV8JRe6aU77u3gXtpiDgROSsGh4bXQHtD7oVmM381sy6Xc6HY9kooqFZli80VUWJBAo
iMQQ33YZ2VU0IkiEVzPw281+PcdMZlvGRh4LqY7vwVUpiWwPPDPgIrq/NZaNoMcSCcNMRMcaGbpE
grDY6Kqy3YD7Z5ywis1K2FoI2PNQ/rHC5M7GlJeFysGKHL1l2iOYs1NbRg6USJ+9bxlaSqVhjU55
/s3rNAiapjO+BaWfWXeJ2YtyoI+d6MOmFtuR8buPHK05FgY1wFR9fw4XnBSVPWw23IdmVXcmmx2F
VJaKuhxcFKCrZy8iyd47VTvjP6zFwj9VMAyAkIrHvV5juRgbQR8NqIxMbhHxmLP2VBjuFJbW/cEs
pA0oWin6/EQG1hPUkq63dls04FafosnV8lP+WLlgYiZpsZFaEvInYLkbaHMk+LsVs7fLBbNAqoM+
BsIjusa4iIaEUYszjE4/cOSUbRubt3JrwiWIs/60thTQ0RWstaLW7dJdW53//CIZxGP/1BcKrALF
QkUQyEZEHqgiPYNikzbhZmWQc1i89slrc8zcorcfqmsNzE2x7QUHGdRvfQV17J33GCdOq3EWOAk5
edyMIIPJul//P/OsB/mxCtHfJp3c5rf+Ai69KN9wmr1paDW32IJJFwn4tLKwK+uqM9uwKaegyLNs
cjOwEcv8e6m+je9gZ6Z9/3N/eMuWZiYuPAbJIEO+Xku5bhOcFhzcpH2KuBfe+wyqH8n7k6/BDxYK
elhGiDOjUxDMNjB4bUk3uhaUR8HkRkDFl1FoxSXY2UeXQyGx7uwyB305pNY5dxS4h+Kza2r3/lCF
eSw3jqQpBtwFL9kG2x0/JZNYQEt+QkdmDvkbdPlvCgiZWd5T8GjsPPrUPmUPwZ/47b7d29xtHjj4
YPGAD5Z29rQQU77hDR/+O6J4ruK53hHQGg0qzSahpbYTH++bWzg3ru0xQUFM2yatdMSikT9w01P9
lVPUT3lTDXVSTFvUS1aOw+WJxYTOPOFQFWOp/gtNSnOtyCe3QzeAah2qU0zD+T9bmXjkOwIoyF85
HRdj0IVJJijorQTYUV9MLgS497Kp7ZStRtYqETcwPYhFgnPj3wNjZX8qzY/ReQkrrZWdRPo8kYBO
m9Pjr458+KZAcU+niZOboSnR7/vLuOisF6aZEKCNfNLEPEJAM+FJUy5JPVVElE7Bf4x2YgcpXm9M
aMc0gpLDksw7MuTI1HQylcmO+ec8ec+85yJQrKpzRN6nRSFscVOgY71t2pVAO+//m915MeD5GLg4
VSoIotWDAScyvI/Q+BWvtdMvRrqL32fjD4gbmyAo57VMi0fde02kk1iasbx2912o5IBCFjiFGaSv
gRuVmdCsUrw6qeA1gx1Q+XXaDKTYNJvE1OxTRqSdQBEI7GynQGX3bdX60nF5aZ2Zx95v646LYF3d
KTZeD9A3HdjhodpoVkgHig+gHq1M+RAduK28R4mdrJSy/uK82KWUwI2APBKXVgiUXi9lmnlAeNaY
6sauLe402Lrl24pZW8VWRKMntHdpoxGUnMXE7kmW09Vix1J4AGcRmNpmxkAcONdfgOevse6CbnLz
16al8WP1nJ3FLw3NdMf+Tdw3VKIdbiTZvj81dGXjLi7AhW3G0TQl0TOZbyfI36B7wBGdCkjFYev9
dG79gLKLbBboYvfp10dBXxXcglr6PZLIenGOLy86qAAN+piQL59+OM81Aby7JhypqfXl+oDsucfq
KNoKbZynl36vPq7llEtx53LmmAtdOyWamKeYuRS1mmafukC235+gGzDXHHAgyDerUkG6BOXk68Up
6iyBYNuE2O0nByUPUtpItb7heD6xCnHiDmkPJgMpA1V5roK1VsvLbVq1EZ6HfMm+/zFLUUeCkDKY
XECCgQT++lsavhOAvRQnNyx/a8EpW1Nbu406GKQhALpvgMEN0JTr3094XfDkQNFdqGGdwRjiZrtk
BY54A1GYVVB4UEwAIiii+sQmGKEIwI3WR56rv5SvvBWgBQC3RHugvC1uR1MlVkASq3+7P3MLYQ5m
gcWaGyJAD8eyz0OBr8tqsfJcoGus6S0tybb7JT8jpUpq6hRk3MpvY0N4z0Q/AHceVm52C4cz7KvI
rLDBEWZkZmq51Jf6Nm08d28kVN2Jr9wx/sy+ByJujU/j0Jv5c3luHLDYbhQqnfljtrLTb4OMAQIr
gBFn+A2mnQlzeiB4XiGqnuunsalzqAOcFe6MAhkKmr24csX8W6a8DqrX1phdIzSFYOSK5s26DIQ7
hV9odrGNk+j0FqgbH2uS2LGjmuhNISF5flRNn5yPbyp5Owo0PfdbIIpN0e4cALTJZImIO/f94XYn
GUhuUcMFSRlYcdhavQFFBy2Pfc8NAI+Rm207Pt43sPAwdW2BSYlCvki8ZuAMV3ag9fReO/lLYdUv
3ZvxUh3zp8wRzsFaLW0hm742yhzmXpp6eThgWPVjs58ceLo165JltFiZv4VIgXIIWCRBEj0LH7Pe
1BdBOui4/wwi8FzlTPMRP8hCjEh/fx6XNi7ATJCgUSGSBDQ9s3G8vOkbLRA4Nx2JdwjO3VbaJ0/5
oeCJvOW33iY4jq7yIu/9k3fk3HIlPWAHihdFSUPDlgoIGWgZWHCRkKrdUBYS53Io0fnhd1Z0JMnR
GyLVNC9XBrtkDEkAqnQYK0rZjM+ATEJU8ynyDw2Ius84XTapPxE9K9fb3dhwMI/r0hTjKc1YVWKR
xP5B8rxtOOgt4UrOLmsU6nw/JRGqBLy/dkVhL5esUSbRGUa/qNCTgjex55MemeFB3caItnDRX/e9
5iap+5clYHlnFNxMfHZ9kqEUKWVFwMEfAKVEq0dhJ2ZkVnuUdMHFgJR2sCqS2+nJOK8JqtxsQtb2
vMoXdwO1buWobWHbkAbS+s/q5PT9xj+A6Kb48dHQUITf94e7OK9I32eQP3YlC2Edc9GDFDTmVWgc
UTFLtBTx7xH6ljTvcdxq4cqeWJ5dBE28eCOG4li5HmEe92ICSRz/MIXJE/itzbLLiFD7KKttpZcg
fRLDF98DLcS+zE9R8pBoBa07p8ug3Qfmp+KPOIXk/hTc5BV/Z/2fb5KZF6BEGCoor2EO0KCGAuPJ
27WH+AV91vIWsEw3OibHdlscQp6scWfdsAzOpgHNwXMdEqS5pno9HUHTZ20QF/5BQXflIfpdvHkf
xal1NOq7w26SbAgLc670Mtrcdq0x9y999OVJyxpnT9q+bEe9gPHSwl3RGvbNKf1SaU7jAyRBA8hW
fo37zuKfjty540i/xj8y7yTGPkigAeqdtfSQHzMpeC4jPLa97B/8zEnbUx08DN5ZFNb6ttbMMBta
ynqQnLQwU/90u4muNP+y6QAmEQ9daEhDb/VMOc4EJl4RwgwJEgKv3n14YbX1gaG976B/yy/sRIFI
E5TcOEbAW8cE9wB8crhnQ5892upOYeu7yUx39UHZHDhL/a4PeUggE2tOh+IBjfInD1WazQbPDXik
Sg4G3vTvf8/ShsGbyT/fw5wASaaXrSq0eN2uXjv9E++AJG/NZvxdfehgmKhNOE/VW1z1XbtxC0A6
CdMXBbWd+9+xcBBdfQYz9boRalwoYloSzyOGNxFDepA5E9xKUuxACeq+tZv3W6w0hK4AgwJLNMDC
LLtSlQZQ+MyH8BDkEECMqTBTqkJLbkLzIdpiUvTPFpZ8GiwUHH7GPW+iOyTfezXd3P+Qm0eYf30I
yrtoFZlVCZh41WvoEg7UPjwYw5MIkS/p2PsV1cKBBJv4hOLnQVm7AiwFKgUpFGQQ8PJvoOZzHaiE
AU0rA6h5D2ntanY55ESzK20XyXb4MGQbybDl0lS95yT89u2UBLqL+1Cur6zBTXF9HvrlZ8y78eKA
5JIUXN0gKjhI/lcv1LQAXtSrT+nZS/F6v2+LZ7Ewi8xS5ZZyytv9iV84KyF4OmOoZ609EEVfGx+q
wEeo1qJDrL7pAeRWIfwieCT+zNHgFwqelRVrJO9/D4CrrQ+4AEKLBkE3VGhvVfcUsQT9ajkcUpKj
QFJTiF8SlYpWd1bp9I5//Pnr/DGaYAKhE3mrwIUVkAb1E9Bu4VlaJX842pG3iU4UgOJNSwyzx8WI
mjyS+71vFiiURSiNrd0n5th9892oBkAUBE8uyt8m44uFmgrInLSAwB664jnk0CNZAWm2shFuQu88
N8jwwcqINib9r89e2EDzTed7eTccWq0gfZ0BObxWJfqXEgE7ENT20BQBAQGMg1n0toFetREE42Gk
n4d9Z27oe2VOv1vL36DqKdJfA3kLySc4Hcm7bJGTnZmOugWul56eTyAPIWT7+bz93ZHAfENfnfX0
8CARc+d29OMnJbvelolKzigN4QKb0M0MqjkKDv5vZf509OuntWKikAQdxz/qSQZ5m4S//YZuBv5d
WtlPOhkoNHC3CTmiyKacUKJ3XMl5682PjLy4CVRf6H+4DTDtlzPCpHB6xQOJOvqYEWeqnxXO5H8P
GVyTJwmahtcoBKR5gu8sAPsuyXV538oazO0PnweegsTrNSfbw/fn1nk8mIfTtrLwX9fa7b4c90/l
vG/M++OV176AOX7TcIjSXsAXqJ+NWbkq3X6e7D+2fbZMCzGfPKFn2lGJQ6yNdXTp68a1CDmTHXG+
TJ2uueTNTe96+tkWVXWUZV+DKO4hJqX1rtF6Zbi3KTpjgAn1XaBCmqCHgabaBsAr4JD7af9wv9XW
AlttBqffTla9l09J+MAVhDezd9lfC/Rro2QCfa3roZCW+Ii8OPMA5wLrLMYkgv5DQNTxOfjmvH0O
XVfQ2frA/uDpOM4gzLaW3K19BpOiZp3nQVccn2G/ZtjUh/dTTni6j8nBwA5/Jth8FD7wbtuPDc5/
17HOO8d9epMo3b88YAd+ry3/7UkM7mBenp8b/iVwK16fQl4H/rUi7JJDKgIfs63rlxo9h+VnmL0J
OCTqyEx5F7w62XjoPcrXQNvXpEHZDOKR0Rq55Q2ZLEqiIKuaWZWBPNTwEHL9NRqnRb0CLZLDOwcK
P7PZ+vvM5I7JaTDRt6tsQD9JS1Nwqo2+xQQ1DpRpPQRLs8JTaWn/RIfmJVuD/S/MkYhbBfI0iJYA
ZPy3pHpxMqAekdVCFtSHMMsBYs5LH2xYdWx6hcc7hug1lqj4pSOMQ2M11dT8ljPR2GZGnh5jLUnM
BDoHdqaLoZUZY+r0dc4deE0F80XIr3WL3J6U+NZZ7Wkur86thtczOEC5TsvFqD4U+Ucr1WaXPkVD
vRKzb0PYbAQrxSNvUXFVuTZSakZQdgaMqHPV9tmYyJRTvJOr+Ur0kHC247euA/bMg4TyiQTg6+wf
17aGXMxLqeKGZ2Q1gYzebVmZSOuF4oPc+sKXL3fR7ykYEp6qvNwdPI5r/oyjriYOWpM8dHWPaQZV
JbB4m2GVCp9VVgpHyAqEP3kSqwqBrpiBq7E0tHZSIB3vjdw7TSj1vVZZX4AruFdikXTV3JTeVRxk
8iQ8qjiQS/AHR2in7DmAIpsCrq//oeg6tutEgugXcQ5NZgu8JFlWtGTPhuNIN50IHfn6udrMxiPp
PUJ11a0baMi7dRQg2pQpt5d44FmC1aFOyE2UTnyszjdqEPkWaDdDF/1nDXPzvumV5rdFJbntiXFs
HrJaHO/puu877+tV6rh8KZc9IKRPMZLO/2hejzAxbpqxrR0oprs/zroolb4x28p4RsYYIqs7au38
K1qkckECmm9mmEt3oJNgiFToq8kccesiz9kGHIQXO4zJaLUOYmdz+bXQjZa3vVUQxJEFlv2dAiqJ
3QBYfQTTu63WvsaVFF2+8kZesqOy7IoPAeIN0uzNHzPhuQE/udCix16XgGCfggwHYa6COedcmQ/d
IMVx4KVh1X3hk+NByZ3QGyUqvKyCb7Kzuly+UFEZKHMXsj8HmU4fBzLZfm2FzNJe+618yGYOB2fl
juZ1hap6vcxpqpNOxML4gURXDqXmjvfTss/7JSxwYepn67e/gZQtGcpab2JAiMuKoymP83yOLOcj
pr60hGO8zP6uZTsmF1WoBJtnlXCk7DThOKv680aH3NZl1whpaA9HdjNdoDyWbwhMhhLJmhIB2hVP
q0utNtIOEKLsR7dj+2Kh0KpndV7ziTyIvUUZ8xtfHpWi4hU/paFnL1gO+/NtQaDaEcUGzTkj8/1B
iw1fbKHmwvwyEgTZpFm81mtr7n1II+kDlDZ/eaVZcsv1KAGqbibbzxrCkxn+C2n5Z9ZbrTvjtWhP
WZLDHnYLaf68wSxq7mFbPoarRfITvLDWPSVDW3D6W8vG/m5zBz3SnOxm7WwZoKbRqjHvSE51cxeq
AzdtmoxN+6nKNgbY7XDyJBZqwZovHLyadMG3b5zDLQOW620dh0TuLB+2tppcZx2Dfj94uz77kGff
y30tLnDnof9KKCWnPt1ieVlmSkhf6l19lHHb8Row3JbzUhhNBxiPJFmXH8TGO882mzzUkMc2D3sC
6RqSNJkGiFEeRdZjGeN+Br+1b2FMq2ePS/lsU9PCfgh05l7NLvxxU0TcZ8aAkvckPbCOY9rk70fB
5m8SEZrfprKiI3IMWsBZ1k24BvAFcHAGCLb6SKWvcVdJvf6FPEJhTNry426aGd5+gwOQd7mBbAkE
fgOnwGPU2iD9Y4ELer0LDdlQ8PydWG7gOBOn7VdQIdxIIiPrJlnSe1XTdj0tyO1s+0+52tXPasYf
hCJn6ls2YiKrS7p3U0zG7Gtm/CI6qVSTnI5R0lO6bp/nuy4TZJEQQA8cMZ3flqWU9gssUgQuFGcJ
ClqbyT/C+JX11lp8RpiYi6Y3pSSI4F1YNvWFTuGOZJJmfAOvY8U6ZIR0oLO2xKRWF7L8U26j3wfl
aYvvW1USVMRxI99qiBfjAACi+rXVBl3fsWt+9DRl/E0xGX4ufuUUxi0IIbgWcW7WB9EybCTredk7
6Teafz5jKAptZra7ZIQGpeOqQrmCDL5Up6M+0vw6Q6X5y4alrSH7GtPylJN1ghFtVex3KY8jNjeY
Bn3n0/wz+6WIuAfOt746ETLHcgCR1GNKLg6z9Oko8+8VMbrot9xq17VbTNuTClO2dYztzbOdFTpM
OC7am6ro/E7lWieX2ir5AQfNZLs17a4vRxrscpHlCleHeTwSfhZats0DpS2bnxGPOWVDssvMdljD
+Ptgp/kTHYKQq9tEJR72Y9XV5QiJeW0XnnwFIMzFq88SOPolqdUEPEEkTEM3NUFkh5r/Heto/+k6
eZhfu61bcwJAwH4GkFJfEd64513mmvLZ2tqsfaPq7e0wAjuRfAll2UNTnEO9VMvUXRq0jMdJtBZ4
MpuClbeiGPcSd2Ja1CVhAgaX87Tqt41j7X4llU2qy17G8TEQnDN9xR2+dFLI+lfY1cofj3J1ppcC
CoPXtNywqyjycV0ewr40D0u1zODhrzVe73QDZa7f9hG+j5kvp3ifGE/pQFPiKjhU5EohcMO0WKWP
+PQ9wfO59BX4S7iM8yzGJxvG+g19hiedYE153Eu6fnribEUTofw2E1LOMmDIPc23/Qdo0PWLZp7+
wMTmZxzPBN66ZQt31S+7H1d75TIJzxwUzfm8shQdkEBOE3Y6R0xOaQpvifPy+ceGjTYZXm+Ef96y
ySy+z7M5bd8hFDmSrpkyNw2l2izsZxJz/DfBuz50Iy503aWJL37mbklgzQbt/wN1i8zOcFMusm4k
6Rhu5bq1cIgKK2Poz22cXgHCt3xAyjT1vaN5CrZM0JW4myKHwaNjLZ6iRaa16d2SOpSIT272gHJe
guKU1lRBq4eHux/bfXlvpipder6HBARpMZn5UpilUCd4pk//QsnDcpJzWT+CTvSJm+S154PwiTDd
XiFZqQsMXLFhBBS6DYnXmRXdUiep6accf+VipxVshyxBQxO2jZo73Iv0ManmON7vxEp6LS3+9RLG
1lUXR7R5q1mj5t6Ny56e10ryFaYzLLlPxmn5o+ZSvMTSRfjMUQFSwUGhATrth85zYIq62G/tURTy
i07ipzcCIjFbPJEBwKfOM0fOUyDuWRTGTa865+v2+GkXPL2VxmTfpNENnFCwOdvvK5NFRPBuESYY
0NitKXtXJqTAcosRSyZ0Hyg3JqzRD0WCHrWP5jCgdZjFfmhP0n+HE4vqI3Qv/rpMFcdJttElO48G
ocidQgcKHo/MHcWMrCt3tpywO1Omqj3pem0WCI+NL5Ella3Ty6HajA7NsipMatwS8TqGkUxDGsf5
G4Qm2g9TOoriC3Kujnk4drtMlwOG7eB/FviVN4wzGIFJ4E79TCY4db2OeIckojpBChu8bXyKLouj
h0Kz0NQ+vmquXfZV4VPpwdUh/zB4Ov7Lxoos5/HAfzw1k3zW7NPguwWZ93tOkkD7HHKalz2Zjt+l
gUvUiYyNfJbYG95pB0PS3jHBX6exnNfbZmX6kocGK+DP8xatpciaP4AT6H9Yc8X4IkfeTGclYVzT
eQtj2HNK1bH01BLK+nLR0wwvFwffKZ3s6UM7peF3IVzTdJ7taztww0ZQ7RAfmuPBb2Pe+QSlADSU
Sf6hI4GsXGq7/ZNCj9/W2pH9tKI0ij5nZWO6vIFaD7umbWKnUdawR3aHxJI3KifPKGTp3rO5nr7O
4BoR2A+s2RPOEAQ38CaqHzrG6EDncxgpIvN4jwI/jtjJCVcZ+fOMtpg+hIt/iannZ8LHA1I/I3+3
qGrjad0dCiObV5zx6DLaj0yVFc7/pFIWwoI8PrRsp5hc0vyQp2zGaYB4kPbZhlq+L4GMF64y7HOS
trzwI20+poTLLy5R7jnd0nHsRTGS4pS7jfzX0hS4DbXrjNthkGyUzmXBr01Oa9xQbSt6qad0NSe6
2gD/J5su7sRKuJ93IT3gP4Itf1EMe2E2/xWX6NNasdkAqot2S7BrWpfkbioxFp/KwNf3MbOAwGmD
Vr87BByZuoQGqOl2kzXhZAJv6xPfNMVwt0oH8Vs5FmworU71gFHmgGeSPbAmApwODZeo6UL7ZK7b
9W/0Na55vk/U9tvM5HyBT81uULZw/Dxg+NLbZZtLeSunjfFrnrgiG7J0W/bnGsxMuPMpnFniUkyJ
mweovd15r0UuepXa+VG7AkBKOn12Glku0J6lAfGdmJQwRneaNIF1ODur71ap8iM3M4aOpfBwhUma
ecWMZZz/mtitlZ2vOC+xAQDRDmx/F7Y+6qkRnZ4WmOegUpM+27Bu7ypaKrR6fkUrXGW5vZ9K6K0l
Jg2AW4XXXzLLkNB37KS5W5kN4ElWoNl2R5MsR8fTNmDVyOrvU8ZyrARURJ7oEqJEj12o9jHkSIXt
xDpVWEvZklddsUvO+0awLKAnsvH3ONUCzqGuFXA3M5XT0Hos6llznvxJG1sDYYOBYhyc2YTqbdWo
Fg+lAH+1ZYy+Qj9YPO/Cm+ZU7FuNLKZkClO3yax+gB1UyfpYYE3SQbKN7chqGDpRDxL7vw2LG7hA
FK64X/FvSIxxpXiEwgxDu8y5/Osyz78Sjhz4U7NseCXnSjWsF+iapl4wntfDlNUlFBSzwmcqCxef
0pTO2znNUGhQUdb6DU8efXWeNkDqUiRNDAQhoiAGqmx7DEFP20kc0CPD3w4XAL9D+yc5FSmcpFaO
GOzNNfNdfmRc9Gm1KIT+eau+wpINHB4ylx6/FA0sRtngyo46n9IOHbj5MLmYX5BpWQFlYmiHU81T
fZFYJWYdXdIVcR54G1g3FgQXS2YL/zvLjaTnopxQBimsv+OprQ76O9r9eDHMF3HIRwAc+JF5vseV
3SZ0g5X+KksMrrjqdfIaM1H8JDrX6QmeqBVUloTn1ZCBcTAh/3063lGtg4Q16szNdaxprIYGg92P
RoxFevJzJR9hKBtgx5kI+iNiWAUoZEsDx8cF7VAnqGgeIctV8CMQEVU32xLWvvjS5vpSME7FACFM
ak/eluxUZCjBV4k9Knj1mxakQ9rf9ANpbE7dYZjQZEDxAWrJmgTTKmiVyJTQo1j1qY5kIqcpr/h1
8XOsT94L+nsVTj5poNH0mq3wF7uucl+X16WdBIjVkTPet25p0THDL3V600RtMDGnhymGRnPpbobI
7XvgusHJuJft+wRb1aP/PELrrjjSBVNwumBkmWSxkOshwsoveixNfiYU/W7DAhG9hmXMgcMjJ2W/
J4Q8IhgDlTuodH/cMgJ3LCTSZ3jvJc7YbtRJRr/ojWz2vtwsZkUIBLEdAT0WXmkJ4Ptr5c0Ye8+3
8FkpM2hk4byo0MQiyH7pKjyCANphRInLlRWLG3YaiqbfGOaAAcjwO35duEBqA7yJTqX9OBqtQ2/W
DfmfNMGi8lEm6Q4UxgCM6toAbcddXpLA0FEhrXKAA2QNRReehKxHKN5Eup1DldDV9bzrbsLkvKJC
7Zm6r+ZsTAedevE1b2W7dBiOUO2OVBV57/MJwbx5PYHtzvdJ16dRHxwOK1KtYGeO0RKUPpafPJn5
8aq8Ri+pPiUtXczHZO13UWGDAHwda/sG48nf9NDJj2MtDTlX6K4NDk1e5N2IZx3y78qa9nGhUzsC
6uf147JNvgVIGIhCd8nxNXRO4UeitylrriIv5X8tWY/3LMki9B4uCf8yeQTMMrnFRFIUoembMY4v
7ZrgiUf0As6/Op9wjFvwCT6SuUF0Kik5ILAWsBVsHxcVz0uDEt21sL9B1Tugsjxjnl5ADRPFXj1Y
2HuNFxtFLbokY6ixluOOnsSczNjQx9ruvZ9D2vTzCPePnobK/Mh3FfSJztNWdBivAfZQb4+fjbf5
HxXzCuiNKrNXt8LTvkOG3572tSrwMuuaImg8VprjDG1h2eh41aq++uzwAQ1uEgV8n/JPMoa2qjeG
QAsgWoE65hmGp1HGJMHc5WroezKOgDcfGxgGpmGZBjHLPH8kYQwGQROp/SsW3qadK1L9oDeVAx5k
ev/ISCnyi0oP89A0q2ZD1IBoOkb3VD3ArbOi16p2Ozln0efZeU4ctsGUS4WXjIy5O2PT4+FEUuYG
riDZlk5D4kg+Xx1q+1NbziIZMlYx9G9JXbN+PUrNHsuYzOze5zMSG3dC4J+yeeSHdjw2rOjjas3v
nBqyDOWSyubUZqCD9guRrDm5tch+wYe+xr05+Op6hm4nOx35tG+92zL/0bjafZVRO5wC2aJtn03r
9l9ikxbd625LOzglSjQAdBY43chSfYdxPmDIAB7kTbeJ9rdFpxRB0pHksFBFoMe1rcc5DhKiANKp
SZJrbTGAnNpWSHZRUcqmw+KnRS2dkubrapLWditFV6U7F1Aahhp6A6hDIw7sJAKfsdMmXlbJBQBj
r6v6Mpuctv2MxqrpXGzCBrBf5+Ec05TpLh54JXoipxTQssRe9dyuG1T5K+YyOoiphZ5tLRM+gMop
Yx83WtzvxVpv12n6HC1WHvCKjTgiQHUHngm2XC030xOkWq6DVVn4b8ZTpnsnBEfTCyNm4J4tXQbv
svkOGLRElHuR5ABhcBH53c5xAqLNKpZ77TignACs9CtyHv3Wt5jarluVZ/vAdUg9kG+pvxhqU3yE
0oJOAAsJmPMcmv1uaIMaOMX0HaAOjwPRMUfDpCD5RCuz6rlrIbY0fTaiawNSZJp/hLUVTCu129NL
ttQ4WucIov8AC49UXdGISN0TPKO/HW4XuoJY0PpSx3ym322+jT/RkUXa0znACLpb1iXbrzoQxoDr
phI+yfBO9OfDfVooYo+EDVyT2zWDtw+wqU+3m0+P3WhjPYDb32znUu3VK18Jv/OTqCAyXoq1FACk
Ub0mF/jynAg3kbTzR8pgNz63HCRJDvr0GkKMWFjZ8X4+gKr0wFfyskuFdseA8JSwDDUQ4u9I1UaH
hFwH/wIb8/F7SY/y9zrOh/rOFdrMpx1HSPmW4dCOt2PkhD7hUwY6HOle4miDS112n5ZjNv7n9Xbg
hql1+UIWL12vWjEhe9p4B2uzvF75MMEn5McG2RQehkI1b6tvIBYYUyfRnKRhVK9x4R5lTcLEmaI1
ilOD9EmjJawTmr0CDD/CcFQ/+iLs+jZlRiOYD2P1ql5FTAjuxeIq9sjneU6GEm0u7vSm2YsQmoGD
hWnJ/RFqNg3wcSwMMOaD4iGrL1uuygB59ZHK8zjSpO1x7nl4i1hXTvbOzEmdoWArmgwJulV/B3MQ
8g3guHlYawxwF44ugp4m2GWWD/Hw269JNFuEHFwV5msuUngk5DRKgNeYFjF6w7QTO3r8JnmT3Ln1
aqoQxGD3Org7h10VyvSnuwQ6N2If5L7F5X2PlWBAHnQF8S4AeOg+96W4imBTeTVOg53cJVbBrBe1
Cji8zJME/+diGwySMExAMhg/cNOsS9If6HiruUOYRQq3j0aWfkDo1PH5yQrctIlTDEPYcFT1PRC7
fT+Ndj7igMzjBFpMgKr7tW0ORXpuXLW8bBiSxIk1KKRDPvFxPZczmcYL5CH5t6JGm4Lr1rBkYEbE
/2hWtmgi7TKO7nSAQmYuxCOa5WbavVD3gTS2Guhcz/NQcSPZhz9QE2/ziP5mBMgXCSXAwHNT/s0R
UQxS3UGqm5kKU3WtzpsfEPmS7zLZl/iHmakefwOqC/UzztccU0hUn8TETaJLomS9OwqtayywmEAb
qwDVoLenyXUvCg2ka6P6C5lHYFvYCICrGAPQsa1ojytK1Zb2R6t0/Lc5fcj7BIk2/kyXWj3ujKzs
YayiT9HCcGxsiskS7DfolomerYs6XjjakfdkRp/Xx6oSb9ikY6HT80TH5K6FW33zsYgMdkjrgZbi
gDuWuMUD96dfmlQuw7Snur5U0uvysfWEwVBk4fsvwvIKtNzoBe8WOEpX18YK81j7fa66uBtyqubi
eBgzprLTMqLzO2E6k/fbWq1Y9Y3tXHaF2uY/GeVp/eD0avEdFuBh6FWrUPWoOzu9y3O3bS+lzgI2
HVqmUFnOHD3vxGUBZDo0EkCnaRDukWSQVjglj1u2NvMbZXhsTwIJ0haPojAvq9XxxaHJZjfw3YAy
KByRVbcsGoMRHdPsHZe0ecKgER648dV/CNrWWFkV1F1qdoxNV1dy/3GUrck7WQp0XnSt8gnPQr2C
qb8wA5zUb9UzAZyJcLy9qiH9WNcmdMACou6Ir5I3mMmLpAOVc0TVVyOOBA/wH77uS6wlsGlWbPg0
CHLvaxzVeI3WLJ5qFO03Hxf1cwOK9zQ7g3YsSTfdFzAKvjEBCOq0RAx8PeEGn4kVYlsHWbj0n5Ik
N12xrOS7gGH0zynjie0WF+RLgT6rGCxm73Das2179rAgGTv4qR4fVih0bEujytNB4xp6/dlnYo1R
8XdaHZjNZUWx8akyOr5zsZegO3zi9Qbz9ymA+cDQ0q6zH2hwzA+OiwohEkWxvbZYRAOqMiyCTgg8
RfU7XdrvkYJeeROYAb4eUBK+TsxhizeSFca7o3fxUSQbkGgSqfs5jQjI7SgTYG8QAGh3u5p5dfZE
zbdx9xFLNayGYFQBRBP3EfM8ntGkaK/YBJXoa2ZZPfkVmVBOWPsBsg8WRA1W4tiyjUfxlsw45DE4
2eU9x4UUXSpxtHfJJpMI5J1lPyu7N193sS5YZJB15X3SGIdSm2fbu2nT8ZkUMGFozNG+xWbkKTY8
LiYdYRvwfmEFgLvAyPYMbVs5n1Ae0ZzIaSo/bOYpuyA3kl4ojINZt2Ed9SV4deDv88ju8tAaLGl0
Mbutr9AI3kJbSN0dWNL8mWqsQjpgoPJbNREFPAzY4Qv8IJQ/gf+/t/AFjym87Qhw7r4U6KUxSrgR
d5rG/K6G79vcrYG53zRVEFPibAZeS0q/+itaSVcAq8dWu4dkXmJ3thRhPi/7mD6t45rWnQ+Au/pG
B9xfW6TeXLZFA6kwDMKg4DOJjbIT4Rt34/zPL+2q+kmZGsuk2VRvKlE6h09brt+x+D9U13qMwr3a
RaMv+NbZ14kWDBtxz9oLUqTxhKHoQv0sGXvZ1iNDcCg3eKgKFjEJyxXWb3jJo74u6yyw4Ygjf6Xr
fsiB0DaoU2nhFNWneWx+H3MO9ZmVo38BV4A/SXzMRzuVHk/E/rncwGxsvuvE6C/AB6Y/0dEdEySa
t59mzY8HyTMgOU2s7iT5FLA405avOaUlZBtKVP9UOLL25GZbqdeQY+OGZzAusBPHY7WlRfaBEeMT
OXc1iGZuUvp+tVTswN2yHW1Rmt2QzjTWpz0vI+hoFac/WxHMM18AL3QGQ3M8A6YMYx98Hn4mhVLq
HO22fAdhAs1PM5WsGtBdJiVIAna/81mEr6bHAY58h5St643L6JfzjM73tab5sf4A79QmUIxhey4v
eQIibS/rZD0nAfm393ZvsWuu8vj5lM2rO4ArZLS4Ym2RUSzMUylvdnFRnUMV8vxCTXJk11m08mPG
q4ZEtGYr81+AZA35BmVtvv1AizmBaOFh5QOIGT95zHwOPQo3+QEcXlUXE3aWnoT2BhdwC1WCaQp/
Gph+DYaZtQT2DeBBm/IpdTVDV8jGZb0rDzS0Q2aX+UelsBwfRtSo9KQEL0CcwIIffHIMIeyK8Wz0
fRP82J6Pw8CeCVHCc3VpZyJWiMziCqyi9vpv02IPBQBuNu81ZrMGT3uFC+nAXuQ9XgjzWzSNRJa6
PaBpaq1PyN2KFn8759ICC+/kvKpvCl7m+neDf67vF5YmrN+WvMXBCQ6BxVZikvlwbGxJWBexAamH
7cAv/IKaVrT3y7jP34QFjI56MtZPZayKf3aN6XgyDVkINvms/q9RBA4AOrUplsJYyJ+rck78daYQ
i4ATjbkUjKYUPshxLxzH5tTAgbxrKE/2U+kDimxIgFKeoVGu9hMeO4ADWFkXINMdUUFV7xK8qCom
8inXnLHHvdSASCuAKOBCFCDa3KF9LeASxvQI11ZWgEY04siVvSgLGOfnWxbRwK5N+ZqS9nDYHUdM
lCBz8ORByHr1mPlaCkQtT7k459xDKh8L8I6w/KwVB17YwPw/I5/rDgGjnVtAjGrd6cZVBHW7LU0v
aIsZyKKxb7qkBlLqW6x6e6DyzS+8x8F082INFpPB7NPwmY8Sv2V8w4nfSG+SE/hTy3y3Ifam6ehB
sR1zIFJUJ1dheO1RUGsLqdQU8wHm6Rh1bZylHrjM8vA4+Z1g0bthTXeckmyfj5NdZKRPYZsqWBvt
WEQ9lTnYfwi6X1xtnzxANT+oUh/0Ti9O8setSml6cYXI/K3dPFB7uc9p8nTMIdArq0RbY+oM6qHZ
9WTgqJ20bv4GHI8joCFdNv2Sb5Eh8dtj2GVvZCx5e2t0jd0LYhvKElcYaPPHRBeyXhSRgOrbI/Vv
Oaa0CsmFW/x04KW7GEJsfby0o64B480JJOg6WcIfEMaAiqX5XLszIP16+8HTA8bHLk+sPSMRUelB
6SaGPjm2kfa+0GDlRXwOnLKrWK9YuKJLgvAeo4GDdytOJeXHcA/OnZE96HkAi2jpgEWkwJ8AW0qv
2t7mddX06Do8JEgyg0ROmgOKvsZsy/IySQqYHserP06El5BMrKz9JBWlvooXvjbmB0ac6bkOE5Yh
Wc32rN9BYoDpPoXz1slw5R42LPmPs0zWaYJ/AtqJ74qPGvhVRWVyxq0FB04JrH47CXWGGRa/6BaU
CiSNnMFNG9cv7UwZ7xCj5OcTQwRmgw+ZB2wUHHpFDMKyxpUANc6+491e1mf3uYmFC3+Rr99syyK7
FHXJjoulmKKGMLfZMaC05OutCUK6xw26gYc1kcx8kOxwiLoDLw9vmsPB248rg3vsRHZ42S4TzElb
RJkuM3uVEkuafiygL4BfNva7wLXoMT5EpQtsjOqaQ/IYaKVuIEuG4k7t4NmegFmzcF5sCzEogO9A
zuhOm+oEHEdBY8D5Md4im7bHBHssfY3Qs8yvtgWe9Z42C83uFI4d+sequjH3JEK33M11WoZr9Lz6
QnRt6GUagzx6RSOBTWkFLsrDGARE2qBVwqzKHgcAOpo0B0Zu7BXYtySt8/1LBopa+9W0SWN/IJsZ
p0ZSTD67O9DjwPF1LLat3/Bl5XAgWxEbSXBGLIyhBMGJxce6+QKuSN1ebMCK8SqEaTngUiQ1jb1B
lgl4uxPIEl0us4Kc4WM5x9Oal2OLZ83U4GSUe0HvVOPxbHpQrMJl1Wml/pI1PRjYWjmobmZpW4m1
2K5D8q0puCxPs03G+QKiRuBDUjqyPKIii6dFEhyBmtSLfxL4eu1VbUGM78omwb2kMHjHR8dRNT5w
P6K1DdJNv0kCYfYXwmtU5QowdXKPBSJyChDbvYOJuSCA9I8PVYbUh13n22kKusACFVD8eJsZsAGQ
No6ApRSKdhCnI3hBzinqsvmftPNYjhyH1vQTMQIECZpt+pSUSrkqVWnDkMrQO5AEzdPfL3s23dk9
pbgzu7bFpAFwzu/OiwWr01+YGyg/as0AVSI4dZQch1jGPwAjxspaobtx5k2l58hbGWi84jhABkAo
h6WWO6sKrXGnhCKDfZZZEN94Vt3LvVrs5cWvopT8npyfvVdTIjHs8Om8kkbXTdsB23kBUcKRXa+A
Y8B2Ub3QaNAhD/isfKsZNpDjyPEt03scHSEHNfo0LS9qks7vD1Y9WIzW8BK0DMFSuvlHVdCLrWbZ
2mo7hkZ6G9cMCqTIlo1HbtpUZbde7ZvbsM1o/+beIpepdxd3Opops1n/pWulO2vO0Yw4qnbdtewU
kl9OSI5U0cy0BDqijm5ziNh9jfh4WpUUPHolTNBbG7R1pF4PkUR+l4L7wGSg0cJiE8J+brOq9bLv
ed2Lt8ptTQvqoKNlg/QCtkmPvv8dktj19yqo7Wd6I0KO5jZjNHSZdW16D29Sjvupgu05ZpVzWcu9
mFj7WTl5q37wJo5o7aLKbXOt1a21CNHTtGEBv7FiS/IRLAp8W6o8W1aNe+mt9CCdmUTVavaOEoWK
OFjMgIOVLWOKMYuZsZfqoaMPxX+twk0VoZygBSwC8oiGJXZXadN1v8taLr9jL8u8bQm98rjUHnhN
OFQCH3DkL1/ZObAatfSgj04IH7pvo276MloJDv+wrronMP3mHAZtGtH+dPNzSqLHuE/bSi+7gsZ+
QVDYOr+qTCZqBdBDVZPazuzCmi4e/KI32giMwqD/raxudg+xN9jcPKEfOfjQnBLc4SvrHR6lTxHe
Nd5TN0O2rYcw0+U6qnrJq42FORGSYYhfoTqxD/YchoQV9jOzjPOpT15FGsrvdGbNvSkRea+GMRT5
2iA6tg/aHtRPS7pZg3LcK/VazCqPN1CvHaZCP2tPpBzH0zpIsjTmK637Lz5awPrgz8iEPjSI94A6
0OezRUBepjdAFG5L9GVpxIoxywHCsphvfotsbOyp/iQfXK5bAbLQedMv3xRLiymua6xdHxuEFVPS
2cseMZlgmhrM5qYK1Uj5yruAfFIOhavuUrknATREHVAFpdxWDujaZkC0yznjOgx8ikSta6CHvK/2
jPki/I/lirXa9/oMOCdIxHFxAkYlub5TGPIaAnUrRIhUUTdMIuEs4NBCZDAl8c4bMibvGUnBwQLr
qmbbC4kicfLgcGmvLhJCTw4T3rSaAxNiYbRnRndEfOCRmWl2qIvEdGCGrrlPEIxXgHHUEaRhZURh
aNDlcUtZnB2sMLSbEyx6+BIiASi2vjtYCOW70lPrwSoW55ihSJ1uIA9YDdaCsHpbpiMVwei0FVLW
DEho7aVxi9qw8acvgUdvtAbitOP96BXQ+HkX6nSrvdK112IxAqKvHNonnQnKDeUH1ffRUw2q2tlE
3kEOAb9ZT9290+fBL1Vn1jOqHP/BRBq5QdMh+Lvhx4B9TZksinXjjQbReRsQ5kQLMP/o/VZV3ybd
iGblV7PsVrmXxeoBvsJJSNIrrVLCtMSuLY8FNB2fHfyyjRgfpfFWi04tX5IA7HYF+pSSSd07xJzm
bjMUu85b1L3N2wnXtB/xsCWHzT9lXdBPq4uy5h2AvCzW5dKm3dqp6vgpyjSFfclHdgNtwjJwFK3l
rkq77jlhYA8TYObLuOy+j4F9505E37y4WoIdlegSbcqoAaHTHYt97S9VLk6V78wHZ+mY48aIjYqK
O+2BmXkIufXN9xdNA5qnGGjM6LjRWw8vdLgMlFDINvia570SZYfqX+fTs2W5/bw2AcjHW9U7mral
aQnjI9PWskniZ1MG0cjnxzKaKxRfnmYWhd/gMdk5ttTTTclu9wIrE/zQCq3jsQi64a1FUZFsWuWy
0CRq4/GQar/ELu13s3msGVk03clk7pJX3x2TccdjrtgRe8f6arrW97ZZzJa8boteTTdjHUfaR+nh
Oncjzg6DNEs72B1T5YcrwITF7Pw8Cr2dSfP6gs7k4Zvf2MFHNcipQRNcOS9WqbtvbmsJ7FrQVNm2
8qJhXg/pEjx2TZ4lqCXpjXeFl9kWZvaYvCnkHA1kbRXkTnSPPDPtNr0JiC2jAlHtM9yKR95ejb1m
7Y8e8fKiaYC3+7kUb4NrkoesSxgs3zoziGNR0LXdy3Bp9KaJ0wltzGi1JI1XfSA3F+9HC5Ax6a9y
rCR+kWSOXsYxgkPVSZrGnA7saVsa5PK29PuA882NAaMpsbBkTLUoXivR9D+x/eTTqc410I0/miHY
WlrWyTHlLfzqVZPnb67AIAI0xSa0McMIaOFozWkaNtYybToVJ/3WS7o4f+cFJgi1aVSHzYQdniRc
DuZy4zlu/t5wUp7FKKY3FLm5WgeLQs3U2kZ166UT3vswOa3a9WyiKf2h11pf7PzimIOI5sCu6iic
PxwMDee8QXn2oXU2WccOjbTYoN5L29uMjMHleYkhNteplwEuwPkCC2+zKS+LI6By1P2kInKZjxl4
k7zJp6lqzpatNVvctIyXbmqELFFaOza6BzvKndt+Vl20QS44eGTl9MZ9Us3kEvGRsR8cUMB6DOKI
x78mM0qT7PXSjfkucbu2OKguLv0bw2ltHYGKoUPtuoWVZ6Zkb284KBOxi6WCLY/pzoA+grh/SruQ
pl0ot/06Jo03rxovgP+1UVA9e2Gf2hvOxYIAVYnFHaFFAjnal0HLPr94zX0zWyjLPZgos0OQbfOr
oxmRPBM5JuR2i8OmATVuqn2rrdq943P04+3U086vYxs8fNViuXD3bInLsC7x0lqHUNho+no0Yjze
vBnWsRitNwId2udC93p4DLvCcbf1KKIPr0N/khaqiDZjFSU/48mNnFXcO2l6mvzZApfBnpXcSeKR
PwA4wg9T+3TC+SRU8FTQ9AuEJ+jb8n0OeYbgGN5weI4MHsJtkZQdlahSE2tx8SOx69J+To6jQgzM
PiWSESG70867YuyC6E6IiPpYjoFsHhiVkqSbQXcXNV/m+V3w5lq0DXykxfw61n1u721b94TgR01o
3xlvgQSaqmV2TpGLHGZn+3Kh5iC0z/jNtsJy0Q7ofQrkboBh1XQpyNNZNcgbarsBFnCVT9IjHB1X
spAcV2XoWifbBp2NWb22wpIMLd28lBCQ1a4EF1jWbRdJ9oawzH+mfG/JOoB7br5q5aeECWCLoAMR
2ei8q8yY4qVqYTXXCZNaINMVpdg4Gv3RQIT9Cme3wkQoCTZ8sqa5ipNVYwUFCEYz65c860VIDW5J
q77tRZ6zLRVx86oxvcEbGVF/X5rJvGgxD85TOMWMgoK3rL5JXQ7u2pT9KFaqqmzvG5MFGrSjKXre
lUymko9uGVtQxIxaignck5qDnRMQhIFRh2HIu2nuplvparofhGpLch4BqextEE4EGw2lNaY/3GYB
M+6Dui+YRQUDWG67MVi+zkkYPJQ4lTTlssz8kwCpLG8iN+rjOyPp+7fouNL85ApdxY+TUy2OpnoK
0xItA9XVjISynoLHGZGz+QI1bn/vBOTQlgwPq9gmPWoXtubE53BdPNKx4mogN6SyVfJC2lxuDsZG
Zw3DM03l2YnkxXGD826k/2NWxjYqLE6KqEiyH1DrAmQP2cAQPniasLjnIiAwcs3Xx5mCwDr43ndZ
+ZL70Dt4acoSRJb21d51eejxBUVJL9dIYfu7evRpXrvaLe9RQF+s1VMnx5W0Z/Vd+2IpHyBAKZ4m
gpbjjW935RuQlcPJBQ2J+mdQNd4JG8zdeFmYrdSSergmqovEWaT2GNyhSIBlKwa/Qx9FD1bAOKd5
yFncwP5Hin/7G+Q3jo8eUFK9Sz3ESlQaSO3ZuXq73WD8tMtTZBeJvU0peJHBBIVBFlkIpxzPMQVj
ehz9bBn2QlT6LWto4zfe4syGtt826crPkvbXpBiUnYi2YWuo7GydmSB/qKMx+GZjBnnzrUwjRYxx
O29sP+jUphpq7KHarnMGPw+WfZsqG6cEYvbUbGUcdsd87FWwYk5opu6cfkyHb5lWQ7Ri2frM9IBH
1RvfS9E4D66F/rcJHRL5s6pwIMPbKXilqq71ysOWQMpTFGNKQ/OPIjKM5ok35A/RdHFtzMmKR0+N
ZfKeua/Yv3tBja70vGm60h6/D50DMliU9RQfArdx8YyGF9sdPBL1/NqCPUpwQc6lxBwX6EeljXMC
rOgH4NWi/1FNgY/jRgGCgjZhpFl+USNNXyd4tmEXNw3V6C72UdBWK1qpcSO9pCDljfaO3tvNpwHL
V8T4ia6tK7mJEo3RonKT8rkOvaRBPFJ6et2brCW23zZWjWIjqh5xb/KxhdKIG+r0KNgIq02emXDg
WreLLG29yaYhmu87kD5KX92E7iYE348pu7yuXLEokHdobfevjNLqvDVzUcOXiKgaAzkXTK9ROiTj
6zIt4NBaeumAuOvymY5x7v4CreE9ZBgwo4MYhpbSm2XNW5oYU7yGN1S8SdcwVcRFm7XxW9cia2O8
4BvRcimP2tjBqduFEJpI6lNxO6ch1nZZpu5LG7ct8xsDiRTHi+MOOC22rIGBRMPwAudbocopcCEA
/adRtPGlHm8ZD5OBjfIkzzTn+dnrI0xFAFF1uVaoZodtsGQC12V3cUkrS8Dmpvg93RWMprwFGhne
TG6bcTWZbD6V9Hwph14UTfvKXESbENDicRI8lHvTQ1YcYdRMQ0hgV/1APt/QpStV3fMAswmQDnUr
DEjq6J0d5jUUg3FtLEYIG3FJ1It+6KyhKTZxUdPwWyE/YqtcHbw7zoDhACQUHXrpyoHyOyZ8lsmd
C55vlkPZIky4iDtHq6R7FAy9xcSLTHANqhm+en7ofVQiq/l7AO3XvhDiji42Zc4shNPXOKJMXrvj
UmMeGKL8scPGZq8CdItAvWBzKwTlwCscSqh+G7DmH+y+bbxDS49pkFcyObspjSZ7pZxiZr3HIVHg
VEiDf0oX0T/EqTU/JNKuxAYFU9nuvTKcfpctnpRVpnqow4AO9QsURvMFExLHVOAUuTrYHTr8Ww1p
+aPMI3wLS+4YtU28JH8iVtXQ8bfOcK8aGPqLEmCA7+ja8tmddCG3pKShnYyXKbuJmNOGJ68S5Lp4
jfLp/W0nqiq24LQJT+zBFvKvSEkEP7DqafPmokgiAQefT5e9p2gikSzyRZQ3tmu140YrFWIdiZm3
8CgEbfiD21aBvmHvMr9JHXDbO5qrIdm3papeJ6agKRReWd29ZI1bW7u0KoL7FHiSszUVvFhuBFmd
ESAjRAk4qBCazIXLo0vt3VsbV2SL4amY3HFbVgCZX5dSxQ/jBKd3B9IpnnIRFPo2Cz1A7d5pnPR+
9Dulb6PKuUizh9BOtsVExY4VKV9+4CGGOqK3oZih9YNzhiOOvwcd9RL/RaR+Oz6w7oqZ1NgNAv6f
AiwM2eFBL2MQrqtCRmfCpdJha6awexytyXaOCqLY/hbpyHlx+6x7X1x7bBEqDU2ycouGNhWtQtj7
aCfK3EpWQx4yh9D3kfsctSjEcosfpg4eMVjPz06Vo4WYsnYYN5dirL/pGj+ZeI0FRj/8HhBpU5EF
1iZrdIuEMh2daCtFyWGBkio6wBSYL72snFeQl4y5QUOfEazeeUGwjpNYvy1B4CDzNmIWK2wf6bte
wv57WOUWC3ByMaRMyE9/SiokGMQOGGeNQHoyr6OVD7B4A7viDhLIce86e6IXxlXU3xXYXzHJhTHb
EY17vgnnenJXcVAimjbgEDVnwgI7ODiuwDdBOqa3cwW1/WM4jmH44OMbQufnj/GTBWhozpM3hoQz
OLQzFaC7heQWS2dELJVVoacpsan2a9HW2jm4ToIKLaeP8DcznF64bt24e6lyZXDQDRiFIH39aGtc
R7jHtqsb0gAS6K1GW123N2WBmzUZhmJj69Tz2L2jqkWfzzxByi3xvTGLgIqumhq8NXPKgw3cezGy
6XILGqE61s+0lGuTSXq3wZXJYSzYLG4wxEco3NPcGr9R7ZTELsF4pfc52pn+F61bRYhGEREOtAIi
LXzO9WS+b/ARfB1lj3y26qklVkz8Htvn2Q1dFH0LqlJ+bqCKr2noD+mRbC/zM0+wKK3QKrXsD43v
fFeVNd/ngpHfqzqtm3xn2qH5MmVT+eynxQIMMbbz28Bh/dOgUPEuVqnhoUpSq9mQ0T1L9P0CXa8f
TOpZRTMqQqUD57VImstWMPtRucZ2VxW8D0q99digrlylbU+STu+iCNuE/E5/NbMXfVVkTSC20mn8
tY+SPH12kHJB/bOvFs+tnJIveRlMM2rFfngAHNYNn+KCnWaIRWAO8EHg8CruS7UTNobdVQP++Muf
qTM3nbNk9/0c4dFdhqRD7II57qUggy5CpSuJbmHU6IzNZk6Lt35pgnhVjxaCVY7Gd8Hy1htkpNWb
D/xO+hRuRLPBzkGQQTUKfw07Pb6SEDe7uBGz7Exef8jwvUBYYt9TYp6QRSSvCJHQ1KtmyYhXJbrj
FZOX0TsiiuN2HyF4ipGKd3n7vnCOU4OJ3HmmtwySdelUqPtF2ulHZCdTeoNkKeYfe+NUHT3CZeq7
pSiHQ7tozVcCo5Ty7boeUmh4gVeS+3kFfteb+3yp3TctkZ2ufPA8QnT1CNJthVh60BJ5CKZAhrsX
l8b8B16Pst+XkbZ/k97Ryu3E7Kf5MEPPMzXTxJe3McgUjT2hZssAwScWhV2kaeB620bWztrPm5n4
dG7Auvf1Un8FFJMX4m+sXtl0q/uJmkCsgWkDqqUuHfTKd5P0BzvAYK+whU3h3UxsBZ48mYU3wMX4
/RHDlvmTSy6A4TZrEEA99AFlYpiPJ99FmMWW15AimraUVKs0L9hwTKE674shly15x7gSJ/vKM9kd
yiknBFMk2YiPFllGA0g5HQBUWqjqZCBTQWXoJ9eezJipNbvCl+ul8UfcAaoKf17EVScDiSD2SxeM
ioK9nfXtBUp+TyVDG1En+M6XXMkQ6HzCLXau7bFrnyCrcJmVwSXcwEpzW98XTtXn28Gv1Lc+i2dC
h6nOzhHEE7U8mqdvjT1jazGyWuKDsdK5YsTxTIscmtxAANRxUYEWXWQbgPB8CCyFFpOjMJp6329n
+77qlvhMck92N9geTuwVG5zOn0uMe+G954+VTZXWZ3i/18IVli3uiWKhjdjVWauiYI1WRXUfS8k8
Pr0BsUUvuyoD1x+nHfNeCX95RJBvt/ZDMA84rPZ2ItMSVw+OwDJ+CmcyFtrbwEEVTKdIv+XEWw9P
vfKxqOAPT49M8wss5jYru7CoU3XSvnuNtwg6QARPmzw1Ddb0yvOjXRoxPqfa1FpKYkmzgOqbBCgj
qt9NF7eIMiGtx/Fk1aEbPqNSX4KtrMeRykukBCk4de9Hq8Gx518OCS71zRJRcMAwuE31MqZR2dwk
7IQ09EyfeAsJbxIPHaT+xa/NJh/8tEw5xg/Sn0OIm0DmIQmVU1oMx9yC599Xzsj850uYCGDLGJfx
+zJ7ujzOzZg4hx6cMz6FoxTeDal/7JmyW5JyM4rMn5571jSDiCvf83BnkInwtR1kttx2Qa6iEx4j
HFeSBhUfF5Qoigib1d/LFVo8jFmritWlqFsxkWxBPrT1BHiCeWfK4W9vLCI2p5UgBIbVs5BSQI5R
gS4n7sOZPxYm3azovMcLuNcyD3MsK9RwoW0/EOKbo60fJnvBTBzCEiC+yL4oo713iY2G86IZwye7
WSoGGktgzhl+EbtQUWZUNpw7FY14GKlV7kfzgxsp15zhpzjDWJHul84JGMEZs8bvjWUMkQe87vDG
Ujr8MSVt/JHzAJZtgjJcADSA7GwH7XU/ymSkfBzdFPDTLyGRImfkz0yjZcQ758rle7PEVnSQeWPp
Axze9NVU/rirPE92+76LJnNfTZrclQBRwbMJAffQTuAFPkxRg++UDKCRb8XPST81fIH3S80Je5v4
aH/QTbI7EBuURVvYbn1YyqVvt3Xf1k/z/Nd559jTl9aBiUNFn0BlYqGpvHXCdf11Mob2BDquctwm
7eBOh6jOk1diR1K6hqEM7zC0knkyukW9LVxb+SvkFshUU4UafdUg9a4PbO8Ne5ZriP9ZkuQRsMvW
K9p2ILpO0IFdgCvb2XZ4MZ/h8eGnnbawznOSANbquMS8Hplw+D2OXk97ygJqthmiClp1MOIaYBBn
2n2MSTQi+qG2h+MEhnIbLD2q6YkZ7QxQJcRH3g5OE6CzjjsEFAJ+tmVBlVO2TZym49biqF/upA8A
ij1dR2Y9duDRK2nshYakI374odDOlO6DLkguRq22FXfS4CyANLDA7Ro9mWkjSjquNf2vQEAxZ4ix
/LrDUhIbohag5bJV3Emn3sg8Hn8hu6H3i1CcEpKZ+IO7rzs/xkrCeb2vmQKybEkHU09JS2rChuwO
8yjGAJ57iCIaJwR6fGcFgrcvfdS6MMZh1218F5QZ7ZzQj0TApOBZpDXoO5+gsa9zPU7Rfc3U2ddA
zHqTSzmY77MD7w2CPocZdS+kPesbshbDLIGgCBy1CVcQOqJaE4pJxIudAUVuEZ4gcnUIGUB1QWtm
49nU6rW5tD2bSJETzC/2mvIYukv0RQsf3zPsrXr2GzFvMJebc2t0sVtQusYI6b3+JzZ+BDw4REDe
yemj2VgAfMWWLl6cCZwJL45lyNIVCGSOZx0Tt7218DkR3oEQGREhwgnspc0C2y5LXbzm5VhEt0FR
WBMi70JsyswjMCC0A/46bBQpZ6Mal1NL0/6jxmeAWd0as6dk0UpipsMes0KCPDiQlYiLd5kNzc93
Fna3tbAjyeSTUFdPjRuDo1Si6n5Xtmk+aqBhfoGuApp0EIP5w6hS++Cw7XQugbbGVVpFTvjLExbk
kQNBv4/tPGR802z3z8RIeM3KJEFJV9Q3VYlcoHVuJlfDnnSVSuJj7XXBsgkhn5ptMEjm6gTI7m/t
S9TQdq4Tc2ZjNfkWiglBms12YO0vk9uc+6Yc5vEWKwCOiZEMEvvYpnjEQppqhICi6z4G9v7hboAT
jR7qzkoVfcoiNwIaoFgh7SQ5DrdhYmUHrxwwg6Wun7xjGciQBHfh2J+TePI6Xs+E3ivrBm/XN9hy
zwS9y/EkTDRBleBoSfMdYoaAD3fMsQbauIB/pGDA7+ToDB9EAnb5loLC+AQFhXge+WtZn3y8DdaR
rsVI/MF9XWxb+KeaTAicNIASqUFuFFFLWeuQGWP5Thc0TqysFD5wnWrHkhuviILohl2OJE/lWBcl
EeF65NGYZRweMOcTZM6H3wSEmsQL4r9+rVJ3cM5xZ1XoWHAUpyOHWoI5Q69tNuvyCQxowaPJ6DG1
G/swrg+hyjEoQrMNzm4hm9O9nUfotgsSLHk6HL8bWtMlWaeF3f8ch9Z5KF1yrYt1OIDynGYGDRJG
VXkiYsuM5769RWlTut9sIiWgf5VljY9AVIn+ilwyifG2IyVwNxmaFyQxEmIQbJBklepr6hvvR8FG
gwTEgaPwF+PC9Iwe4Y/o2vxiM2p06MjBoVx3ZZP30bEY0VDuSevR3T4cKVg4EBFyhGuR6bxB7OyF
JGpOOhtu6qrElZwY7ZymKRZxCEqd2M7HUrn6Tlag+998VF32Q48KUaz1MvfBU9b0bXQXYpYEvWgs
i5x01JrjvsV4a32z3c7UzPPlT3sufPD+Q9hqaHzsLxINHjbx3C03Morbx97qK3kcwBYCQpikfM5k
GhMFLyTFdZuPyHusiyWyteNe3FgIbfLjhGs73rEhIwnotU2bGeqetIHSD5I3Osyp25ObOTwY6bfd
Nh29wSBU7q34iLk4FuvG1DOuLmwItnUbgN6T2xWFSfQY5Y38kTVW3B6boG0CtOkhbQgeX++NPaUn
YqiHpyPQKQ5MDtrgOwG8WYcwpv1WL5yADUa6MslvkiQT/VsgKLgBB7DCb+t0bp17RT5dcqgzRAhM
qCBAaqVA8pgQXGRx/kpWyxhfVLpKPNVt19RnhgAzY0I7btc9dGGL6G3hnYkjTqGYol1aymlf3KHx
YKeHDtTDjFk6bcouccsHcPNpunE8xD+WcTy8AL5bR9jZBuNSKk5qPJE6vfx0A6NShLl99vHn5GH7
kv15HaWJrpsBCUJy/sqrdNXclHaA/qk/oRwe0mdZlNsSJR4XROIkVosVv8RLsRtq+xgc+vWaN7X9
5Cf8VzxpIBEZCaaDMCbk6ie0XuU3U8hPYKzdTN51vCVLZIMk5FQemVixjnefjhe4JNj+664dyYQl
hoTgV7xKRLW4LVP48XAai3beGs0IFI0QCyp4ZL4gTgL0FIzo3OdTO+wsz/9eYVo7CpPIc4xJIfok
i/hf8yNsGaIpZeC9L8hQvY4yVwOBOkldDyf4j62ZD1n5K4y/kdT1yZP+d9bw5TqkvfOwif8Jrp70
MtqDxJ00nILHqX+p1/N09E/K2vZr335Jq5PeOPG+JJFhXTPO8Vx+NprlP970P65/FSwMApJIYhYw
ob7TUjc9I03VFkPf/FOdxh3i8gPUSWLvkvCTB2z/552DYoaMx5bc+/Wd+ymz+EQ/MIClWS/D/UJw
Bt1OLPaEEISclKrBU/CbvhPcedtchMf9cXZ+y9HaNXX+ySf/7+cAAifE5XVfRk3/NQr+b+HBusfo
aQgvO0HvnON2B4d2ytqnP7/t/7yIzfQGvm/fs68/KkhaZyqwMJxst3xE0XfrDE+Z+/z/cBF6VXgA
SjN5PXs8r2Kn99zInEiz/Rp69i/s649B4nySkn19LywLahAMgX4IsKiCq/XqWWEnAtUQp5S+avtJ
+l+C9pNLXH8hXMIW6Eo821YUjfbVyAu7MSGjxWV2Ro3a9FuNodQ76OKAsOLPj+x6sV9f6OpTpIZW
fUBZds6axz5/yqPfMvzQw/nPV/mPJ/aP27laailDC5ZC29m50x8y/RmE52X5/3xiV4nPKskLyEqe
WOGuu+HscHjNW2Tgnv5k3/jsXq7efmNNUTKlTnb20y+Ruo/cn259+PPj+uylXH7C31YkaWyTGxoe
1xg9qPielyKyp7n7X66W61d/NScoMQ42K8FVCBNcF3ZN4M8313v886189rQuH/rfbiXFLUDxpbKz
gw0lt34FiOZ5SX++yOWR//0A/T93QmXp2EKycq7uBIFAYzXCy86XOLIVzNmN6LHi/vki//lSAth4
xaHoIXD7553QyaFqZiLKOWnOAaGyGamjdvpTj80nF/rX8XC5HanYYBwfJMVxrlaLbypbJHNenNP+
Dngj7e4w2m9TpINL831WwHYQXQRl7hZ5jvxvOQnfThmsJ6iZBNllSB7Yn2/9Ok39+gddra2pX1wy
evlBySK3BTloqZJwvfFGWw2mOqapvP75gv/1rP/+BK7WGDMwIq8DFTqbcC/fKyImywBi89MnfXln
1x/O369ztdAWvwU1Rft1zgkyLVEu47VDHkTuW7gnVy/EfJlPOx8HxJ/v768v8vrCgeNz6jk2Yu/r
L3YIclvgDinOYWWdsU4ipnsgZQ8/AAl+1nP+5H/QKpq78sa7K8ltAgf/bNDIfz3jwA0u4wwo9lzv
6hlnTqKGGdneudkkwzaxGKaCt19Vn93q5QT5160q25P4DJT0natnPNtBhN6wL85t/wTmuyI2raBL
s79HK//R3ZGshYqvWH/ygK9nF/mS0U2UM56gwPKkd7Ul5Gi8NAjT/CCZ1iRoZDtyIZjQnJknb3yx
61uQwQzEZvD3gfyY2uLh8i5QwMzkhDUHkMadMuUnv+pfp/rVj7raDPs0nSey3+aHAevlPL2kRCGE
ZIwNwBd2vfvzI/jXpni5GLW1Q8JOKBme8c/9qiEGVJURT8CPn4B+Vlr/+t9fwOPPv8yGIonpulMC
s0RjpJr5YYTGcxyyuq3vf77CX2XOP74d7uHvl7i6B8tMKqA1nx+oh1ZecJe4P7nnezffjuR3w4sf
CQExbfjJe/q/XJdOzPcVBVh4tTYAfQlBrMz8kFf3pvlOLuLGupj3wrMVkIf0MQ3kTn423u1fC5Kb
5TH6jAhk0gkl7D9fWIehpYXUXx4sUqX7EoMEaxLpyslNPlmT/3UlZmPbdJvMyGByyD+vFLRRpMe4
FQ9uLOnu9TrKjgSIo5T6ZIT1Zxe6fo5hNeVuXIiHgXyBe2ymFnglEbos3OLYz2Gw+fMH85/X8yUA
/V/NTHB1Rs+MSaAjnsSD7PJV0T+H1E8k5Lfl8c/X+deBKL0LRuBK+T+knVdzq2i3rX8RVeRwCyja
kiXbK95QKyJyBolffx68T+2WEEecr7/q1d0XruXJm2aeY+hcfVkeHZXm05xE44vICLzxUmvRqi7e
/aIEW0mlPiMf2kx8eyxRvtcdiDTwbchKEHSMFVrCdHuldhfxYGQArMaq8LPydPNT0lPrSQD+etJU
JdtW1O22atVLv+X2fFnqtWWCVxxW+ySkptVLzArbnh8mT+eaBndg3LQtWCJ2U+ffa4ZdGM7W6nUL
NIVdU/twhE7YJ6YWbgD3PH1jyPw089KmNlJhAAZkLG68rI1uIt00GbMnsniQurf0Wwi6peT0rVuX
+3zmKk68aWJbwCLJs6AOpTETK+k/Iatyi+cFfHiUS8tc1xdBv1XMs5ODr3NmPKfrwXfqL4vHZ3d/
dIMagdTcREkaOHa3zy2rIhn2jnN/MHRhCf4B+B/Csk22JxrYKuX7Y2EfbIi3OvNW2mhLGfSXsHxt
fyh/0Zlef+t/S2/i1lqGS89VN/Km9YFCtK0fybP/3rzn23L5+AM++G7uPkAm/CZu1TRdHj16VQC8
h27U/tBt/VfVoZFYtYW99qq7/Sr/vA8OCeSu1qZahztasmaE33kbMqtXFVOzLI3/yIOGuIo3IoCR
aBE2+oNfAd/EWNXTSYeaIUy+SgnFXwCfAYmrf2bMSzMu5tZK//XffIFFopV7LSskCW6/4CxrtMOD
PHKoKoHHVX4mb7vxzm4XahvG1b8zLE0zvm5GdoNf+1j41E3D44F7W5MGeNaRXmoCvw8ryv4HJa3e
zW1lOFaaviX9XzNf/VeSPm7h1T6fKLszs6J/3OnMVpmcpyC/Tfp4I3QMN5np58fy7jX7kDbCVyfR
qWEeR+eaKvQ9WZEvHljhttG9JWjQoELkr2Y7I2lSUZD+ZeoXY4zxH4ki6XzqVTFBJ70Uesbkx6+w
eocYLmTOTfByu4jFRZEZc/ppcoVXYkf3BpBBJYlKxApGtSzbVVCXjqDnuzj03j1Ppql8cfKrHbzg
gEW74Hw1QrcNrGiRk50v5/jHB698/IixNmQoDQ14Nn10k85y1mYAtYqHtIuDldWe/8I61DExD0zA
45OdurNEQJpoSfAZaeOblMipRjsr61YpwEU9SM1rOifz7pPGDPNjUR+pzPGqrmWNsl19ec4LNY7E
Q6c1jHpBLuNQf16rQvqJrop9JyuCE6rn574oj1S1npJefUvi/jkEz8oBajpcVAnd0Bo4+7ZhgSSS
SgpzXOKLD170qa+PfiABZCiUvZuRQQThgsKMJ/0+mdpKpr/RKWRvobcdXdlyNaP474onUDIbGFGd
Zl+Z7Kc1WpxRhAH9pyVOiawBbazU+yZqvohaHzpJnML2pKQ/wUTeZIX6neLgLjBP27jMZOaIlTWN
2f2MbR/0/N1mK1gAkqWwCFsjZwzXkwy414iHGl/C7jQ5dGiuVWekTDxXEwdBM2lkINwjV3mrb/PG
gnYrEqRDZgPtuu1WWbcIX2gIDoslsHePb9D9I70VNgpmSyb5BUXx5YNZMkCRy8+Jse/hWKN1W1w/
FjW9MLgDdOpCiihbI4WgAAap5Ez0HBgM6fRl6BrfT3uguBiY/3T+VwvTFEuWRZxnSxwtjI7oPmjI
SPMyiEfBUzwBoUqnAbM4j5d1r1jYQVxYNLlFxWvs8QErFPf6BUF9U4HaIhf9qobbauVnij/jpU+K
0kUq5xawKbo8OJ9XNkqQLkneEAAdSgrgf5kZCxw/6NJfeqD/eryoex3GooZwgF4/2RLN8VGBTK1Z
PpJSOjLo2QBqZ6sfAPiEziyeSXRLgwN3+64QZpmaaemmRCAyUs1RrEYVzCXyIad6xKAvHR+f4Jda
q8Z7bXxP6CIIgs+MPoK5uo4Y7lROM/zs9w+bXlGdKAR1bVIiHN2V9MQIYdHBFWJe6GXHxUncVEz0
f3FRiOIMFVdGonlzJAV4M4nSdCcfcOpFWmNUGgrl1JFfHx/d1Iu+FjOy9mrJFD7czfIhi1GCWyE4
gutKM9hjKdK9X8qeDS4MK+Lej2u8edXnggcc3SFU/lxojhSi9xpI1TRZR/EfOpZsNYFenSbv42PB
U2/gWu5oFy85+XfFuMgHnwKumqhPRreW8nr5WIokT9zJazGjXVT0XOn6RJIPaQacgekpEDHS0VaV
ZP+HtlBIPep2QxRU7sHzDraATya7yIiC5wu4BDNfMwgbPRA46y1VxfZgFvTRa1TrlFn/zjcOF1p3
yDUQ+YKyY/uloSxAIW4Wjxc/vLeROMsgNrcwP5zsWJxHGUWPVAAA2/C7ArA4uTLHPx/lnBtbM9rj
N0+nopp5g/dCLZEpe001ddJ7hBl81JVuY5amZY4tMg5BIa2F1O7fYuXQXaTnKHw19a2lz8ibOGFg
KlQLV1AhkIW39Vag4oVnmio76yBLzaIAAaQKjkW0AcsdOLrSLlraTppPqiI5BkO/KI+ZXZ6Ia+lS
NpnJHDQffulwBa9WbDFDY4bq5XRMmh+a9cLMqq2GK4meuOjsNO36dAaBkS2H6EBIjjQw9pedwdgU
gFAF4GGNnkBN+dvSCvfx8U/tjGESlViKYurEvKO7nzE6TSuP5B0iZm7opRIr/MctnektnfEnqFVJ
DDFt/FVfBnN8zdKw67d3b0grIJRIG39qzNbe9kpN663vH7tG/pyXmzxy6mZJghEg/J3RnBcW4Kyl
AAiV1a+yZKcFB0lY+0E18+QmjBINHDjxBGe4LHiit6fD+A1TUlLkHxmadBXts9iTVSnfsl8yvRs7
OnjFzHfA2nG7/Jvhz5jf+yzSrfCRoc9TrW4BzPCPUWouiwtI5yAtWOp3cN+dnLY/yZuj/Z3ad8rz
ioJ9Ei1VH72G4CLSFqsp/hEIJyYPA9ragJK01iClzNVpJl764Fzw7GgtVI1xnQYKr/5iXAz/qO8A
llSDTXreG51lx3q0yIpvgjnz0ObkjZamhtCpwNbmH/NmKEYBKZM+N3D1Mc7vAiP6+PHcpzUVGk/o
NSJZQ7yNl3t7b2jmk3XAT8Jjf9n761jdXPydGv5tOcAofG9UquxA4+fLi+7v444UsiOdf4Uu2EyC
IwsrS3iqAET2wFAtcsEpuhWjgicwzeMwmAs07s789lOVUTwDqyIQ/VETHrPPp28cuHko/hSfgIvb
xFu60T559KrPbM+dpzUSOdLyHdSxEBh24bHqvilwejd/Hm//naUc/f6RTgVczqh0j9+vtiCNmIXD
pHAR/Gibb/+5HFPWyfLq2Edl7LKabVmnl/4SHuvui1pWezNHJSX65Rj4nTBzTne+OGsyVd4LjiN2
WRwdU1poXS1EHmsyknQlnrMY+NGCGLjPs3V1adoNg58zXtZ9rKbQDoS3gTpAG5Oiv73G4oXAFAC5
ftc40JksuhW3c8PwQzDbtnb3PJFEclUZAmoSNGO3ONGYVAxaX9yRsXbPG2HP9O9SXAczVu3+ZtyK
GRm1i2WcklCA9LrZnt1oTfOqPBff3l/uQYRFUYOuisF/ut0zKzASUVADcVdvyE67TC/ZlfvLPzhb
cKaef/+nN/BG2LgyRL4S6ryebYvWJ9dy5Gdp81jA/bW7FTB6qvHgH13Ej3PpFuDNPNM+MHMm8r0G
upUxeq6FaIGL1J3EnfHGYEjCVAsDOK/nZ7bvi/cSOB4r69zgQNJ73/2yjp7dbRhCWRrPzcwju7O4
H7fwf8/OVG7Prob9t0i6UNxVC4u6guVY28A1ZtZ7HzSNpAw36Mrl6xivqQAa5Ya43QLUuqXpqr9s
2SaXNbOe6Vf1z3pGRg+0s6RpQ9bDANpT6AqOcZTXgjsnZlJPXN15c/SsgC9m3DjlBKsF3TwuCUH0
RPqjXc1dR2nuhEYaCWAMEIVbJHlHa90shkfMgMkx+pQ/WXt5ozjFUv4C/ZflKjNGa+4ljLwxeOwB
T5ORLDsnJ39SFv78Ps6tbqQ7+qKNCga6xF2/tJbJea38xP120ifVlhzgSh19bx0AbLUa159d3/S1
JKOJQ0YzK17L7bUs0lANtFM8XEugCLexK28Klz6SJfRPM1rlPrgYnsCVrJFakWUPLkLIGnbDIV4W
0dpYe266Pq2VRebGi8c6bFK/XAkb6ZdUM5V+mJzabV7XcxZy+Ls3kcpoISONUZK0KhRaAXYtNzFY
JNz7zj0vHOJyN/jyeB3Tz0zXDbpHSAJQCbs9IQBxEkFIC5Ee8mgNZMsif4oO+c5zwhm9MStppKJU
ATT6k4Kk4YFVtucCALZNt54z96pmJY1UlATYsVgMa+oW7aaygwX+oKs+l6tspsF1Uhdebd5IR+Xw
0sT+JR901NlVncFcGluGu/7brRtrqLS5ZKbGgoBE3Jw3oVvb0l8HRK/X//I2jBQSgCCWFCosqFwC
5GBXtrWPHMmBYGpmSXM7N9JKDbz3qRexogarGDM0gg/o1EdxZkGTyu+fAxoXVrxcaBTdYj1ndzC+
8oYivjOneSa0OF2BOOwSSo5a9uh0aNWnPMqEM0JOToiQy3PyL57pjYzRwfQhXLCN+XGlARpy7dq2
s42wmbO6E/t1I2Z0LLkFBRaDJsOxQN7riBg/+Chmzv6+/Eaj3dWG6SOr4AOCEPQBJN6Fzfy+Uz9D
NeqG6OoA+HGGSWLHnBOp3OvUG5Ej4wBNl6rKDQtTXvTjoFcFJwVJ3m5c0d3+ndMLU3aPcrBFdEPO
g66x0T5KgAOGWWsMdu+8yb/lT2dekfEjcCHum1nafbZv2M1/ZI27rTvoR428/pCV7FuQm187tFFF
OgIesWf5zXuRnOy3bMdb8cl7nVW2g9oeWasb8aOdhaWvZDjyQ/yg1mOX9tGP11wsYWhwTsR5M0pq
+I13Eml2pFOT/aU1mJ9f+bqypEsxGH1sbmAzYP6UL1T77MD67gBsPKPhJ+8q0Sp9oVSSNFUbGfq6
Iv1eV5G0SxKmrE8DEP5RIwT72ndHzd9WyVGmQ0l5hyXX7pj5NgR9br0TAeYQMP/vJwx3+2q90qkI
IgBmJcyZ7MSutU9/MmHdffPW1FUdcy88e072UxRn5H6MEI73+VruyGD3Z00AEwO51UJ4AVm8dAPX
dPrnbo9dfZY/B04ChDbEda73Uv8AlMqt5gp4E2aCwpmlE/dSCr3LhgD+wt7T60lsrUHv657eg9fg
ddCysC0tk2d422AdO72m+9KO3DlFNfm0rsSPzYdQxSTcYB/dnZ61l9rdlc/qtn4O1sultF/Bz/sD
Rre/PVcvXc3c8alXpVm6yognww38f3TmWpfJ4qXizI/NQltXuxM231sPakS25af5OOEjJ3d32lcS
RypL1NuLrwS1tANcD6riRecYb91qcGnSdeVcFgSWJGyArXo6b7rVEMh6696xAHT/BbciE/DL+fhI
nnCFaXX5323QRpYiFAKGi3u2wVprL+aR6v6x2fZLuGBwtmCqT39Wv2CjX+UOvBYE9AWBxcxJTHj6
N58w0m+dF4SAo/EJZzd24SZws513kDe9E67THdzUjvA+51BMhTI3MkdKh3Ct0gUosjmGPLejtfIR
aDM079Ku0r1Z65k1Dtv44OzHnQZGqWidYpbS7rvydMIvP3PJcsdyZwXNnedIpdTQxSexyMIUnlO2
rxzBARTWAR2lc6HT3sysa+YVaaNAoASNxeuHdXWLIa73cDKSbcvykoOHvvD/VRB6c3KjiIA4yyiT
cDg5HssQhp6fK8d4TdcXl970OS969qKMXM+BH0YVPC7n6bl1kz20Rh+n17mAEW3zOYMwt50jpXSu
B6h4AxXRYIjaDWNqMLG5tQtY1ULeeGsPJSAcNVzs3DG4PNCEk+uaPdVJo3ClFEaayvTBMSh1ThVS
3o+8EDBTTvsyKCvVBe/aqQ6DHrBcYTaZpwy29sFLGbuuOqyFVjK8TPPobYs9qnABy+be/1K7tEmz
6y+k+V5oeVtbMMva7Tb+rJdu70BX39rGtnHjfbyHvPVf5gCv754+0lQwpZuW1nIZssXnalGR4zys
tKNoz5nFSe+WrmFL0pn3wK0eXXKm7KOwiTppp+/6X8aHxoCweAFHyHo2kTvl7F3LGt3wUmg6vQL+
5CMNKL2dl92q3bTuoP/TtX+obWMV7wezGPKgwYyxH6uQ4Urfn/c/Sx1decDDG+gNEN9sAcJ0SBxj
9MK5hta5RY5udKgrXgC+O3rKwXN30pfgOKhFuAte/lUkdLWhY5OKrpcAmUcWVXfyqu2757aD9eT4
ZFv9d8EebZaMLNAiS3PZ6FbGSkyC6SL9z2sNn81d75JdXXB4m5b3YC5Pi8dHNum14TLq4DGogFrq
ozNLOsNPUkgddxAn/j278mel3rwXrrQqnoXLAryldb7LlqddRqAprLQ5n3XqMNFOQEMYMsh84w1u
LuAgJfCp7SxehskNpe/VASzLxUufi06mDPe1rNHmFo0pxjXgU7vLioh9Zznn19pOt/8fcdDwzsYP
4VrSyCUBFfBcqSGrMl5Ai//RvhvrEINqPtd/yx/pvliqFAE85/L6+DDv2zaGobyr3RwFP+gZUHNb
Vggx6DHbt/ik2pPnln+Nre8of0S7BmlkRubkCdJHN3RFQek5VvKe50lRqTUydk6w25ds6y84xRVz
0uLTv1Ew1pWs0QlKQMgERV9zW9ZDMTT4U21oaJ9xYqcs5rWQ0eG1mlZKEYiEH29+UJ249SsNB+/x
xs2JGZ2VVlbdQAMz7FtE7r3dAgdv08U988An7c/1cgY/5SogLi+5TMG6lSnsti/VUXnyFxmZqnal
fglm5uXnljTyIGu5k40eAu+PGjK02pULVzK3fe6EZtc0sqkBNs6kHC9jUwd/318MavnseLa0K748
Pqap/DgzVv/c75FNjWDMzCSfRZUuwzb7YHGivHBa47z9lxdipImztAdpabjc4PU/DzmpQe+zqDk1
OJzCnXK6WtDIfmaZVOkDoyRWerBp0Vr9cdkPQSpoii7Q+m6frazf/90uGqPYVGk9qa5OCB1KriKJ
mcTpt0D4Od6MPvoYAxstD6gWUSFVbcILMO6ZNhIgkGP1IlMm7PbRmmaGZ8X9VdMF0LnMhv/4xENb
FG9vvns8zm3thAN0I3t0hBXImgmDEfLu6Wt+kBfRU28Dyu20DoI1B/jaRbKMV3N7O2iKRyseHWht
FEoun1lx/0zZF8Bckvdw3zwnh/Nex8lU3mcOcyLHdr3McaanAtlO1mKWadg7yfWf8uXL5rDI99Xh
0/r3zJ5O6JQbWSOVH/b0P6shi2sWKpmsgCxtaDdrbebxTflBN3JGWt86nwMAeVnTV9DDv4mOQFtA
v9n8odHX/vZNXgK3Cbkf13WuVU2dOD3po8lHN+j0H7d5VkFUy9a5YDPVZp8U5acojlYzBzZho2WJ
7iWVaQWm3dThG65sQEDfj6RcquHJ/0/ZJdrlT/V+qNLPNldMr+cfWSMjAMS3As7yIMv5SMGebLCv
B89uSD1Rk3UtYTbImrqQ9KoOjdIW/X7iaH1NcCmbRirlXahXjEAuBPGbkfzVjVnQiSlBskhrLF2T
ygCrdruRTdJEiRSq8k5dtUTyVDFJrm1e6Y5dyEtyja6ICZ85vCmlci1ztDgtUqGAiZEpvXjH5LX5
nG7EheK+w5jklIv0c7xP3uu9sujWjwVPHeS13NFBEopkAlRD8g6YURgblpX257GAKXeVuaB/dnNk
xqGM8Q01QoIAGOMAiGy4Xv4kenCzZIu03Vftqsx/NqmwybUvZuGWUADP9Z9P6ZfrbxiZdxA0pbRm
wmAnOt42evoZLfyFuBvsE+idqNHOpYwB7SbdJnMvf6qX5mb9I3PRyg1Mcq0i7yCMXUT7dqM8S4w0
t3ZrxzYgwhdXXyqL0kHdvc9s/dylGtkMVcplhggGS/Vz9xNkWvv9dbU6UBg4r946e64KNVUduV7p
h/a9UkBJxkWCXIbQy9FXvfuzsF++x+4GTBSMo45lLod4+qmzf/+3m/zxaVeiTzXQ1NKFTYbNiTqt
YPebl/fVYciC/IBAieTtcS5tMHOnPhL1VyLVUjbOlE8HddshMlyCLEq2fS6CuAd0AogUtI0BA4BR
I2WMdGiUQgBRlDbcH6gkwud2+bJ8Cew/f8pFuYCr6Yfv/J25N4MZHPsa1yJHZlKpAUIPfHaTWi3t
Fdm2IM1Tb8tXfZ07sxWtSRV0tcCRuoURrW5OBQs8nchIL3fv/sfTkL+Kv7St4Obu49XNiRt+fnVu
sioYQRIgTosyuxf3ahbOSPiw5o/2b6RUrTaEdsL7v7dRddRFsMgczmt4AfG6dP5CRDQjc/KpM8Vq
wbemMlww0nACKRZwA3R5l371E4gt3PwLbbeFsoBC+PH+Td77K0kjfRY1WWcpBZIUyGl6R9fIeQTY
xF/N72DOFE9a4itZIwUm6mVZggqMdQL+/fm1A695Jpqd2bdxyFJVfq8y0inv4NRk2OcS2aAEWbYP
pueckprZuDFwpxb4sWacjCGeDRK72sEIkV9sxXcua8goHx/SVECL2jB1ywKYU7obbFZigIkzLVR2
Segt29MzE0VWmy69PoMV7rcV7E2xdpU8Wc7InQpTruWOrr5edamVmMitCuriOvDdvlMw1b40+YeU
9QskMzNXf6rkI9MXKzJexgQdSH63L1qDXCeXopOy6y6LZN1haVS8puoX/NYq0Ac769usyLuLSQ1c
lCSaH5jYpYQ1upiNCuquX1Tm3rO+QmfgJ+QmmGQ1mYzXLkCsM+tihU+ggZ8OipU6ube+9G4JNr8U
7B/v+KCubnTN8CWyNGCVSTIdV6PFt76UwBMjmfsOpFeDRGf25bGA+zzMh4TBFaaWQrQ97MWVwjz5
SpbrlWbua3PVDEUsoT5KGgzaTlQcc121i+op+I+BMkdCR/qsa4Kq8FLV3Fvpu2b97HQPtrT/+LIO
QoaZEubJIYwbR0wlaCu5mQnm3hfDwjV1qPlaLIMNHiTUOrVnOC38KcsefDRbiWphqVuJ8SSGjXnU
6WqxpdwqnMe7Pazr7jhNRjM4UQAcx2PnlVykiVRznDVlOyiVDnDLxZajJK+P5dzpPZYu8WKIpiRR
Za749lCrugihQGN/owTsrlMOz8QTI9/wS/g9c1vd+2Nxw7MfL+ta3MhoXGA28KpSMfdmsKvlH3nA
MOGcfp1b0uhNWgK8yD3gQfsQpuQE2sF8KZWKLRcL4zlsZ5TOlAJgtNwABs1gdnIcjJrgs0OAlln7
BCLSSHpXIKfOha8NVJePd+5euw0ndSVppFFVOvGzKE2tfSXnX2LtNbjAzlyqq8pbGh3sEpZtFD8A
JOwNt54Ddrj3ZAbhmkYPJ6UqUxnD9EmZUllNUND0v1L7VRQdYir3gNkp8kskWXZebLTmtba2OYTt
vhuGnxTYdZr14y2Y2utBw4ECTBAHIMPtXVUvqhJUWmXt226YUPWdHqBJs/SdypypVE29Ph3cpaHK
QYuRNZKUZnJQh71g7QELcDX/+cLkYh1upOBodp8fL2rqRfwjCgjt20WlYR2erdb39okIvwRte6pj
VHPwOPfBJ4PFdAXSY8HAwaDqbqVktOpchJDLE8A/B01v7GjNV6kq4crb+d0mNm0JPmCIigVcq4KB
37UHxzS7LKzngvD7U6QyLg3AD6g1wpnBkF2Zkbgz4rrVeTFxLn7LpOKrECowtcFhFCuV+B/7P5qF
CgXsiUwYFU95tHCxkMj0dRInKWlOTe9OueqNtUayyAxyZwBCgeF18Z8eKTLBZBcpJg9i5dsVdhFA
LOc69PZ1DbdcvYRtxelm/NV7x25Y2JWQkb2vavkiAr7j7av4bxi+Wss0tS+rXt+U/S9BEd20b2f2
8l6vUrYFJ4DiMROYzNrdLgvSpQscJOjuk/Iayt63LND3pU9u7PQ7Tp+ruRHM+4eBOLZP1kCzROWM
7kmr5ieAZ0NrL8bb+tJviwH5YSbfPLmL10JGSrVSDJqglJO1VzU6+JRn8Dsqw7LlWl6l4fEMr673
+yLkM29+wpVibdgLCvEAMorjzGKKPa6gL7T2XbrPZKhrYUBSIN0uNw3IUKWx7E5kw/yAcdoZA3yf
huPeXIsebSsklcA5CqW1Lwl7z9GnI9GOROEEKmsvXKWu+dsaeFDbpZEthNlM1F1u+kO6yai2orLu
sR4y1MBsYgif9qqUNhBO/gmbZbVT5HXaY816RxIdxfc/VbMITx9ItbeeB0isdMzSzE6zsmWOHiUY
s3UZpBgPWqNf30+ORLHml+Horsmg3tnG41sLC9/+DqoKxcXAWZWv7uXJcjs7JTBzInP5WElMvabr
7xm937CARtofvkf/pHUqxJ+OrC9aiB4l+dssFvx9tyj7Tr2BhIAMesYdfjJYDU2mmzWPyewWXlCh
7rVVIX7tPGtZQjpplktPRVlJplPSrEQ68qzsDFgI7USjxTVwxea3WC4NsLBa/1dWrYzg8Hg/hnt3
dz48RSIpemEIpm61C9n3yNdPPS3cun44CScfrGH/9bGMe7POLgC3AFa1rt6jfGVSXFfAm1h7iwbZ
Cpbk8PxaZaR+N20gz/lrkwcMBQ3kkmB6aOMwn6plZvq+xkOrFCeSNoSEfkdl0szsiupSCOmUIryI
0SoAuEeQz46pr0BlPZ7O0aIygXwx3/3LZUaHTxhfOn+gBwPkDWDJcX+aGpcn1YBtcu8pS51ukRYo
BHkTVPXM6ufkjGxFI5dVX4g4UBDd7aogXVsneasSu4UzYe+coOEUrryJoDxpUlgi6HJeaBY0oasT
ZLIzZmLybl7t2sgdDKQsya0KW6u30Q8TPl/7XFefHt/NSVN0dTTj5iiVkCUC38na9/ASdiCPrHzu
zadfBiMVzeFiLB/LkwcFc/fgTADUeBO4hMqo1qoZoRgDbubtI7DiRceyT+90hDmV/U6mvrZV2gd1
KhPPxnbf7t9+P5Y+9RLB6+U10sCEYhpp41iFh64AWXxvaCd74K9sAltJv4iVbJ/amR7CKUfiWtZI
09bVRYLfNMUd61aG+r1IjoU2I2LqrePuweUyKDBAxUa3sPJiCK5Zzun8ZjCzDytyc37ylI2kbPW5
kxtu2/jgBmIp4jHSFtYY8gDmUemU95W3p/3gGefEMWLDFU7CHz1IF6UpP8vdr7KbiYhmhI6hD+qg
DnIdILB9c0ltqTitdeupFIn8BnhgCJttuOeck3yaczon5UpAMzLng+Eeg6h7PIksKktvD27Mts55
4HZ/cTyJgRptLr6cvChXskbOYKOmeRKKbKwP7270bqq/C2FGk0y+cu1KxqDPrvRV4lW+oEIXutco
XidbeVMuVEA4Lt/DaBf2i8yfBTMentLddbmSOFLFilIbViYjUffOL20NMI5hiyb4fuedn73ml9dM
fIp06fncJUs4XdePH/o9phOehzYAcyvMuOuyONKdWaLn/SVBvBmGoLjpi0vyM5d+gHpk5W9SsrZq
xRYVO462Edyn6b+w+FfSP47jarv7PowvXV57e5pe7ULMFtrZWBsdRGzEyTM2b8pKAH7JH/Cr8LOG
n1/JCks1jSSfsC8+uXAEn1aPd3LyJYB+o1EBhDlmbB8AU7G0RkONBXhzjlFX7jmAbBrWrVXbLs5f
64F4Q5oROpH44fiGXy2CSMkg/Oi+Vl1hmXkicXuC2smSFWneSFifezfOkVd8rc0liLSB/z2obeBF
M6covtCcMbO197OGwy26+ozRJRbFzIiATcVYNYqdJQCxvfU5xfvLUlud3SJzvAzHWSAF7Z6FmTs0
pdwBXYTqAISZwZO7PdfKDPxzFqDcL+G6jr7Rk2IrsBUDLFwxPqol9uNznnwxA+QQvS34wuT8buVB
SJHCWM1Ba6LunPXkU6tuYKdQPd3J0ue6DoB+J1QUAW02NFtUN+kc48LkiqkZyYCSMVs5BqlK4SEW
hR5lr2uiI4VLK1/l+pNXuLL8bM7Bz01pXRIK/ytsZDtNoOc6TRqE9Z/ANPbLXe3P4cVOJE8B2bgS
MijJq7dpxv3Fh2OaPT3ZXjnwGH+PlWZfSl8GIkyp89fJCda+puuX0HSk53juHQ2HNtbCXB72k8Z3
JnNHatBrlCo+JYa3D8ldwi7W+4WrEV5lQy0zearbZRP/NPNdGlhrOVgawufHt2pKe1zJH9vvkDyE
ZMS6txfKRVwRbJ7j18K5iMtca99Egv/Zmu3km4UbiKdjgTNF2Hm75xcxDGGfs3g3nb5Kor0m/+rL
L6X3JGbxylM7VJcBn7oj1T8LP1wwTbrTaRd7vO7JVAs+Lq4D9XAyACMFJtdinYvnBIgrHyDDy9up
2ZhFb19gA/Xr3MnODB9VzGgq4Z5m2bcZ6RPbTk1A4hVDwQWX0MgmyGZXVOh0YR8+Bz/65RnsCIF0
CwdQOABIrMxNsBCShQyIq1Os5+KWKW+DMVkgFqwBwYTK4O0RnJquKiM6HYZrr8eRewqWifraLqIX
KxrmWuSZIP7/IRC+TyjCgdcc53fOngFLdCwL+8oQnboQFhLtXZddS3HJ9FZG/le0Onhn517XsI7R
62Kd/4gdFNrV85YSSc05PWGfxW9n6SDTwBYZzJ+WwMbqS6i88VsrtzwFc7dryM7fCTbhihlmMcy7
ZLZ0Ck5KnzfYfBkI5cBOOnohFrU5NBDUTw1lZ32O/2m4sPciB14KiewhJuJ2rQFP7WyWiLxAim0p
TniKaR7QnqCD2jy+vRNmwMRnAzWZOWvYdEaS6owBs1DA6LaZuTHJUpjBUwKHmqkHjqR8MWBPfizw
nvWDVyqJA5cZzJUk7UfnmIfnqrioMmpaoAxCYekCDJpnn/VNYNJD7h1lqXUuQryQ4HVujNIxOho1
yODgVbuh/DX132T/kzLnAUyZD2hXaAQduJwGmPjbPT/5WiAraUi3Xnz6xq3WUv59DhUUFzGfBAPL
pVn51UpOgBgD1fHxtgwOxvjEr6WPzkGTfL+pmpOwN7yehhEIXzptD9970WqZ3c2hkk6eukZPA/US
aLPGZf4gLmVAHHOknZfhKeRaJ836ogAZSjusHUN8TVZ+Liya8J1N3CvKU7oxJMxGoVdaN0LDeQp7
ObiAEig3bvpi1cvMe0khy8gayzYr8mZMNlbZk1y8pMlTdp4xkZML1+nlGBplqJGNthlmirgRglTY
n/WVWdRLowCNjpIxr7lUfsuz/cUTjo/JCB5tfXAXGzAZ3F6qSu+F+EzGZ59HuuhaOQWcQJBStzWy
OQjQSb1MR5iuiBhkEhQjn7I+i54fwUW/z4PKc7jLa+EknjftKaJZJc52vgXiexRn2rbLThfnJOlz
hnhyd6l1ELpQwKV2dbta4XKKL81JFPYeN9eKyRqcKFk9NRYdXfW3U/zl8ZuZXDHS6BMfGC0oe97K
663ucvYSTrNKnrwwcqu/qu5otfaSAiytRTbhtzhXbZx6qNcyRycaAbbdKBIyk9LWIZrMF01rn+Of
c2MvU3spm0BYAxIKdP54bV3ZtrWgWcK+1L1vaZEt81gN3bK34+9V6Ki1P9M3PSWPYjiVd2JPjN2o
Rp1FktwkEWfXGE5YBytGuVfwbjti8X5O1o8PbkoTXMsa3ZMoCEQvG+5Jd+7toAESeU6dThnQawmj
d17QCp3W+UXYfz7V8kIHg1xYCOFcF8qU5zegWOOWoFIAvbu9f3qp11Ji4Xrphb47m2v//G56m7yI
bEkqMCCL0/Hxxk0uizY0FdImCmwf8/lXPhA0vGE1NC3s095yQ8ECRbzdx4q4Ek/Lx5KmFBcFdaD6
SXMoEGTeLq1ohn7yBCcv1z53+nNqfD15fx+LmLS41zJGT6mgRVIvSdzuvXjVeYvqc2+ujchhC1PQ
dALlj/XHnCvJzaxr3AN6NuvY61tkWvLfuPkLwXTefptZ15TDeLWusRrUFYFEis71hifdFuMnWMZs
ZS96a/LF5R//Sw9L92ORUw8KMALgthi+ACloUFpX98IqujpgGNp/MeJOdHtFu9h9ms41/U/VlfF/
Nah6SBjI2hhQJAk82S/znOYct7D/D2nf1Rw3zGT7i1hFMPOVYZImaGQFSy8sB4kBIJjjr99D7b27
MxjeYfm7ZfvFqlITQKPR4fRpNMo4xIkd08/995fcpSAXXpI4p++XAqefX6yrqII8ICogLQW31ynx
W/t3W4Ipj9gLF2t2aZj4B5p2ZN2BCRJ20MojTDePDZRqQQVKDbqKx1/FLjOPvIvhEO1oeYhA94FH
ZiDIwAd7I3lPx6f7x3iL/4dvfPkVwq3Ts8gepcgEBCv9bMJDsKt/lvYLwg83yXqnTX15JRkg4jr2
oGIANTH3pWY/UtO//x1z227YmoyprBiGg+Fe19vOpqmSndIHR7QoABsNHGhyKEbbaWm9oLhziTCk
bP5HlPjsGOFopcwaAXEZQt/SHJC4WztuJJuk0E+d3SId9US57PQWOeja0+LA+bmbA95Cbdp1AxSG
wrlXSV7pnCP+AR/fIEVO1C9Ygxl/ARdzQplNGDM8sNd72RpmZlojD0+VnYD/HzMVGd48+hEVCOkw
BfT+yc3lcjHtxwRf9jTeHFNHr8UBHF2FjcqiU/ql7UZPOrGttUt9euifstgJfoRbywPeXVndlztp
xFX4YsDvmcBKmDBiw70XNCYcWKIWrRmdGOqmqjehDjSM3agxxHmfm6uiW/BWFuR9e4aXhmEYeVdn
kEdifijtj0hhjjSc7OoVRBxeyXdlspD2uDlHrBCE9BrWh0lbyHldb2xD6jDrAi08tRXzCz5N0ltj
PHVhay/BUuP4zf2bZAE3BFQUoN4YkHktKy3y/yMLKCxAZdZFBmiiKa0XMSNLgqbX8mIbrT5twoRa
4akJHotOdQIEYHWKOSj0+b5+zApCuAWFnHDIligIGaoSEUN46lvVS2gA1PxjMtrbTPl9X9CtQZn2
DldAw/s0zZ0S9o4lchjxLopORnosu8QnyeAhyeFpabbr1fiBMWDbFKc1JBc6Imcfi2ud083LLxDW
KiNHlzU9jU7AX/QB3UrtrjLiraWlHq3QO85Sj4Sf95c9t78g2sRUaMCepobZ64M01bxiqp1GJxnB
Zc1/al3hGsF2sbY5LwdTQ4EjB8pIRPC0VZA1ep9HJ41t5PATw6edjD5H9sJDOHfZEJ7/jxjBiiVF
2EZGDTFtOPh53Dg61Z2OVm5VyD4E3t+82zgSOoOwdUpgY0zzzSDavMj1FFEYxNWDS2DD3pO4c4Lo
GFqtr78M0k+aEG9B6BTkiCYTU4oAfUT+7RZByoehqNkAS5352lradOdkH22j6qiujaXS2mSbbkRN
FJqoOIGtVJwpVuR120eki06Shi6VfYiLcAjiF0lZR0uKaN8UQaa9nHRDRTUPXrBwdKGkW+1Qt9Hp
4eeH6VT+6USck+38XYFSYLVKHTQ0Ok/+0zZ0nKenxFt9ogUQFUXwtT5/+o/PH4/Ht88aTYH74+Ds
ju770X8c3WPk//06v9rb88PgbkyncXZ74r5vfpz/bszt2f1xdv3dwgHN6uDFQgSDz7IcwdG0kPCo
odkdwz+dcSlhMhmjm4O5kCE8m1QdYxXjUyEjxEiY2GgMOHrhklPw7UTdisHTDL8dAHFTiFMrTMkt
adjgtdQTx8h+YQaSE1Gg74Y/krwbtdhV0n7d5j7yckW3qUfw4oeDK9Pn0njiTe52Uua0neoB87W+
fw0mY3jv06YduniB0AIDvJVUwnDtiMd/LeQcZ/cXBKoIlzVYRjHdZ0g9ixMyRifKHwzKnChfMFRz
AsCNC5rjycHDi339+U1HtbbLbNwspsO0FzBV0VAuTQ6bsbpo3JkKECDzho8qWHcjo4C3Bxacuifn
cWpwvn8Gc/px9fvFfEwQI59XT7/fTNwxSh2LE9+sTygYgMrvMzefLeIZ8auUsmNNnV7z0MxI861M
viKwSAf/CVQUFbPLJSvXG9vWjV5YAza2bVPtZOU62apB93F/4XOGHzUIVCKwPgzIswUpUcvbGEUu
PNU0QvNQ6qibKHET9axSzIhF1DW49yXeQpSndV1IFK5ih9mPjASQOP4BHNl5trzn3ydMpKCgnfgJ
JkkHYZ5T7972737v+n8td+f82qj9wq37TvAL1+7qM4Rrh7mcNZoog+ik0r2MufZKrDgjEplTvalg
BrDhB21IPGY2jtlYD0SN1n0NhOuDZP2tSebqw+9ceY/C564/KQCnJF6jY5BuFLuwErBAC873zAN2
9bnCNUvSrmtDQ4KCFg9WLnsJoISNXCLH/JZhRnpgZ/79c5ox/lcCpxt5YZZoGlZyqmF/UOJ7jOzA
q+QHO4g8KVtQwRlnEYIwnhEVp2lum/ACqF2lxFFD49MgvxctIJncU8mAK+WlquGa+ru+OHd+xmZN
Hgc6cxDyovVJsCaaUfKkzFh8UsufxIJlJ3WLCqOyVqQMc8vtrQT8uC31WyN+0STJberHEXQeWffP
fCTTXUDnDuDTKAoBeHS9yRWY9qssxNp7k4DPmAzgVErzasG6zR7lhRRBd2ouD7yuwviEqZvaOtHX
TfRac0wc/XFfZeZOEoTVWBP6WDSM3bpeTdwgJqmbAROlR3R5HbNwF7ScOlX7m6eRY6f26CLuuS9z
7l5cyhS0JzCCWEolyAR93hldr77mhw0orHWXGQsg7DlRQNiiNw+sPOiFnrb54kYYxRAjQsySEwGz
y7BitQ+kZqE9BvVBWkwLzZpJXUEeQ0NZBxgDYWFt2xJMBK8hLZV9CdzBbTLVBrtnKV8HITnEbeEW
rVMaZylaFcBYlOiMsuPnPsGWd92xaD87Sf2T/tb2VeWW/S/Fcor4rUGhsYfzk1TbyNiYZB/X20T5
SLTuP1A6gASxX/C6EToI9iM2xmaUkiI5xWO9RiEMQDYj3aekcOulCv7cdTaQuoLKqSBrNIWDCeqY
MslmyUmJ/yLBnCyl6ef02kDJFtC87zSZ8PurIh50m+IobDimUjtuk/FQsH0RWQ4wiV2NEfV1ubB9
050Unyekk9Btj/o0HB7hXU7MqgmysU1O3EDLkNo6SbJDYnTh9szu3IUU4S3WEBGhJtRh54zEdtLa
+otMPV14SWa370KIYOSwaRyDeZvkJGdfPeaq2h7hr7K1iQzqWNl7stR9PecrmgAWTnAOwP6/47OL
e0o6dYA7h60joRfRPZMxmUBrHYmPC2c0Z1cvBQkLq3u9Ans/BCnmD1mvfGLi/T/FZrXimnffzM2K
QhkKftOUQhWxiugS7mPw4OM21aWntE92g0Kv5NrlayJ93hd1iyVDxg2FNWwcAd7nZha8TG0zMyhi
JSXUH9OBb6xSdpBEOgcUU7WC0VN1Rx9dS3qJ4yUc98zZQbaJGA0+AQyf8FRpTOuYpEB2qz7l+Ybr
jgaTbqzvL3FmN6+kCLbJCHvJRiY/OjUWyZwcyFMj2as9CKpG44lq2/vSbmsaE1sFlqOhlo3mNFsQ
J7WYg9nkPD7pXTeue1LkTii1wZaYPWZ7kUHz2EDrVWSYwQq9VBx1zSx7HTqEmr08IIXAG0AJKSs8
mZmDm+W88TFDZ2mk2cw9BQ0SygCw1lOkJZicysBgZjjFcMTscF2B8wIJ9r+1ljp9iqZwNfBIVX9g
EMKv+9szY+kUpEqm7cGNBWpDeFalxMy1Hs9q1+fPlKY/uCk7qrrkz85FOiri1Kl7BdkZVUyY60oV
1olJ2Uk29GE9pHbhNGNSOnp4lAAnUOoQrl/m8BSpZvRISAtWcGaZGLOK2wR0CnRBfA9BiaamRdqy
U5lwB2O4jfcRIynvb+VtPRkkoZdCJsW/MH10NE2ptht26ganGJzU0SSHg4HRScALVr0pi1zbMzcJ
AtFri65LUDGKeZVE5nEQoDPmVJYW9aEsGIVmERvgOR79NElVPIZaai4sUxSKRCVwiOitxZw8OJti
ZT4y5CCNQYBx6pQWiN61GR51wNEKw1wn6kL+5CabPglDY44By6ugxUPEL6lSZIy1CmGh/J43/Qow
V0fJGXwt7lon2/Ra8t5gLkkKmkRMs6fGQgu8qDeTfB28r4Y2oU2Rxrk+0t4I7J6XATupAXOQ1+4B
GKH6fyJk4mHBMeqo8Qh+QIoyiE2BHT+VOsgm9be+rB0pThbObXYpF1KE9zIcU3gJNE5PAyo5HfYv
m1g8hmrBqbmBZE9bhn8AoU9hCI5P2DKtq5KuJuyEyT2ryuolJ+IvaHXSMDBpZ5K1rPMtSa2VJtVO
ZGPEMoLORUoqMVr4/ggdo6gAJLIsVcSFE1JKbWNhS4FltLw6AMOy6tYucPCYzPHj79+v9NQB43Hf
AMzdjInwHo7qRD4h1pJRYA1Ti0FZsjp6kscdUp7Qz2BFmJ/JS9if2athT64CYPXAC4hFcpNicqla
TkscT1WTey0cLaT/pnI5Q3qiov02tnunQHQyFmyTR1/puFQ+n10xRnPhhqooE4rZAx1TBIsyiNKT
jDfEtTpFfgjhKPmDiS7kIK8Ch2V9vLm/zTc1ZhyuaqJyMeX30WMslifBCTEGnQWpOnhZpOAjGzdK
n70zxbU7sHwYOwbyO/Kk2r9lPfWcoU7QvohHTV/IndysfiqoAwaFihecC9QbrjVdbrKARUCtnnWM
U16VoW26iuaNwxgiU6W36BdKq/X9tU+X9DIwsSASvLsoTAGWDdSCYCokPZJ6qtrxOauHyKsihQBg
r4wLr+Wtbk1iQJOI5xJzr2/wPFo5UXNpEAMGl7r7rPPCVQey4nW8MnLwFXRvRf0Qxe3RTo5xcaxZ
vWASb1LC3wu9+ALR8ALaBj52Kz4bDJQ1zJOGh5budS1/R1msaYmDOiODA1cpf3p0N6DBd9fkoD0z
nBrsr8EGfTbq0jdNm3u1+d/5Bzy0cM/AES321+Sj1Jppg/PuUpJt4yzp1pQRslMDdGoXYak6Y1IR
oFtJ7dBOB5V8ntVeXcXKSi6T9FGLrKlpt6673ViT0bFpgBEYeYUyMN5uL0/r10jXfktNnjqFHSd+
FCErdl+BRBcfGIkJnIFCI2yGrohIrYjzgg0Gqw8NCRqfg9/Za/EArZM+Cb1UMxbd71mBQIbBCqMn
CXpzfUn0MYokqS7qQ4Q6Fk+frPpJgXPUlk9t2Ttm+1F2ZCtx0MW/Vdsuemj037BeY2QuvEvfCaLL
05tWDkIQsHKArxrdk8KHhKAktLqsqg+KIW9Dsqu7N5W7pdcUkRuGsa8VlaMHD3ZrOoVUu2P7GEZ+
8Mia36HervLwwDVjk5XvaEKM8B8hGnra6jS8GhJZd8PCU3LTOf/9tToyD3CxQOHy7Wte+JJ9jORd
zfr6gNzOrs8cu9G2TDGdgTWuVT+HtHFJ9Wmg+wR54p3KR7+qdU9TvNTYdvkuLUtXT49RBZL48Yg+
jx/6AG7cfgm1ezO3bvpONC18I7Xg19tC6UYuy1pWTNYcmJnmo1N2en7mpKpkVxmjBmCqUI4RYZUG
s50mNKMHZWAxJlX1VuPIMUreFnpnQWAIitv4uciBp3aMRrN2SRH03G/SkhwT2qDZswgSDniUZKV/
xiQEjj0Pm+RPUehd6BCrzA894omPiJYysrhKmWAiMK+tccVVqgIqMKZLrGyiPwULaSE1ODneaD1G
BvlasTsa0Daw7PxIqQ1KLZYajvEaMN1Y3b+xoivzvcNIsMGpQBMQmjav5WhaDJ4rHWnOStOcPIg9
vf3i5KOOBrCX7K2l1ozps8VrooG8RUNTKBqBv5+GC8Uj49AYoQlxwIcFGGUfeCsHOvWPa7InvwUw
poktFAZJ8EUN0o+1HGXSIYyDQ8oCaHm5M/XxgUoHjdYI0QLydl/kjR2CSJQwCZxc8FAg5r3exmgM
1RIlZOlgJDsUl7ddfegRicbay3054gsNl0DFgUwrMwGt0KfvuNy/JmxbCg3F5GZniQb6dg1IQKEJ
DW4fjDcSBde/u+ntwjQGBFzSCHJfq9yUxU5PLb/NhwUfa0a5ryQJ1zrNO15WzAiPozW6igT6WKmr
/0q1tVBYu9E2uBmXKxKMMquKNkRpCnK0Zg9/1st5+KCHKXqPkz+sXKpXiEkW3NnJV53YBeFEgqPq
egOHXKNmmGMD8z2cpkOPESXpWn9BCNKSf722gijBgWnVTG2iBqIiFuy6J7Xwg+ZA0w84kvBSFpT7
xkYIwqZ1XyidRDJTQ50U28jjnTUiGACxZp7q6OIG+KwaHdCm3lfzmYO73EkxJWqEzQj2N0jU0h8Y
OOG2VuCN4FtAt28Uft2XNaP2V7IEZWyNRtJobodHGUiQuHO1ds8R0AzGwqM7o/RXcgRl7OPKbDUG
OWP2DjiCSzNlRfIFvbjJEgk6KBoi+Ow9SBwgpZPeYsN6a4P0lQfKg/LMzgUmKIbxk8LRdKePmBVg
LFCs3FqnqwugCoZ3zHJbLUkArTRf7O5zSP8xJPpe3IQ0Ri8hPORvjsgLRTSyIOjSUQqPzAZXRE/0
+EdjKJ0bkjJftUWeHYumX0pbz53bRFtPkGwA1EbMLbapNA5dXEfHjsmdkwBKv0vNgePpl5dEzRkQ
ZGkmJxKJGpTXri+aYZQxgo8qOtZakUg+yDDgNWdVCqAxgrZHVqVhCULLIuvXxVg0fiCH7RJp4cx1
mKIyEzgqpFjQ63/9DSmDaQmHmB7Drot/qjG8D9YEnU/6WnKHvKwWKq83uVscqgosK4B1aDNCsUNY
dGYye+ztmh77lruKEoBsEhnUsnfDsvPpSNdJELiNER8VsLzdv/rzsoHiQ1sJPAXAnK4XW1SDpo86
oUcwKrPXxM7k9aAW/AHfSd0ecHOQUxDJL2zpZ006jCAusnDhLZwxrggXkPREct4Ell5Yfm3miSL1
Kj1mdlukq34c9R9VWwJ4ZNlRVqByoMnMVXnBYy+IabTUMjQnH8+kIU+cL2jlFM67NgMuGXxMjvKg
ausuKdhab6r2RVZCdL0gD/AgR1K9No1UWerrmVE1dNugiDx59mDwEhyOYsREFdo06bGuSHjKQBm3
tusy8Hhmrdqy0Nb3T3tOHKJrXC6QKYDyXNjpIWmUyiwLfgxHDvozhM1Z2rgFTDEamsiSas3YQjRt
GqhTQib6N6d9v7BVvJWtsovG7KjUlmeGjdMxYxvE8YYqhzQcXfAYdZLlNMRwUyKdNBS3q1R9aMyl
J2HmgDFMAe1M+jRTCdWJ6w+hVVRHmlHkxwKJrNwEi0GEgWnU2uVl37hJ0jwpUuzf3+qbOiMu9Tdt
BuhmJlJ5MVmZTBmISmmKY5lZmzb8JRXnIn0zg5ONCb6AKOhJvYmHH6FCF/Z9xloDgI958kDjoyAn
9t9bQ4Y+d8KLI9H4V22GfqJ3aGVN2MJDK+4q1EeDowysCPqBkSwUlIkxA3W9Tk/Q//GVKq1rsdYd
X81edVKMklBGe2FdovL+tzyNgFxgevtE53yo0NsXKmayt+kLejVXgAxYSC2Av/3+yYn79y0HoYw1
4UqReRTMAYiZghDIxGQvaV8Ih73GTJDz+teC2bcUDTkuUFiq8MAFRyHUaFe3Naf7rGIHvfkME3MV
jp/3lzJ96mWsKQqZlnpxA4ciLYpmzOleM0EAWnzJGVTvcUw93pXefVHiZRdFTad3IUqS0qKveqwH
BQOMTW3kpbhZ9AxEAcKx8IrGjZxkdG906huJZATNGHpealuT5W4EBiUr6P04MZegKrNqd3FQghUL
+szukQ6h+7AK/tYmRcdT/3c0pIdRVhf54WeFgRYEtcbvKyxYqlJG/Sq0IKytfS06y70rG488XVnt
iYe/wNngWOPBNCMnNw6hjOkwrZNJmKrMkoWXYvYSXHyIEBLoua10WocPyeME7KIvCtAs+bggZFZn
AI4BlTnaJJDoutYZG+nbLmyhniDH8EzkmCO2FHLMbuiFCOH0hrEdDKmF1oTwKUvMtzHLahWZ2t+0
WqKOm92yC1FCjBgUmda102ri6kvOQRwQAVjt379l8zKQ9oC5BemmGBXqOTBNclfTfSmjPit9liCi
jfmCoV0SIpw9Ios0b3Df9tZ4lgJ0OLeHdlhKF09ne2OaUGL5vysRXo8uHQYttiFESW1gPta59Eyy
DFnhzM3C9/9k15AJA94QIYzIhqLI7RDWJZSgJKVTlC+5qTklXTCAs7tmKcgdYaKhfjNEoo3Tro3y
hu7NKgDftN61G6vPglWd06UxYkuipp9f2NouQ1EkyLB3AX/lTep1xXlA/9T9TZu9nGiVVizU56de
n2shA4i2m0Dt6L4qzZdutD7BvLagaDdN2d82HaRxgIwgSWmLoXpqwrVPq4Hu08k9pFELnyV94Cnz
wrpZxWn9WOOaAoN2kHIKPKhvcBQSqjjyqBruMUdmgQJ2dmMvvmfak4uNVQgyzpHRT2sewOp2xgDF
nL7e39cZiwS+DxSv0WoK/lcxuix5i3U20BPeNJtetpK1oeSZFwH75HTyInuYenvPrsQJBjBX7KwN
exwjUo4rXsJcdL/JKL9YcvfGywQmd0vNrVSpjpqmPgdxXrwUCMw4iijsTcwFWDDak6ZPvNhVqQ80
gw+oLmbAI8lV6uhS45by6EcKfUx6kGX/+7tyJVA4RmpE8mCXI93XqM85fWEOvhZwa0HKjAW7kiJc
kEpNGeZ8YllD9mUlHgbU6OsOE9ryJYTpTUYL1+RK0qRSFxsIP6NJ6gxnODRPkXHO485r1MO4ofoj
xV3RMtAhHmru9WjwuK+s/w/RCFERxskoxAtnh8DbkmmFJpLY+EHxOof5ysQEMLqmJPYtfXD1LDhY
w1NvKABi9QviZ+4jFm7YqKMiI4N80PXCeZ8A208Vuh9b9NbWO9qAZZ093V/jjGOJaj/S/SBPBCZZ
nEhj5cxSidWA3O8LJabyHGgPDFR7bNwr8PZS4/O+uG/0hPDyXcrThEUVaIko5bZFN2i66vg22tNN
dG6Y13QnuaQOixyz/6iU54Ezh2R+qH2W1V+in1DL5roXdk7e++QkrQlZSDkvfpnw8IO6mdRUx04A
lD1iStZ7sMZTFm+ivf0jfw7RkrO2ziTyJduRC5fljh75svzIwb654U74bm/vb9XMEwSsJiwHyjzo
+daF7+nNpEa1eECEqX31xkdmLRzF7A0GiAoFRgAzFU24wVLSQPkiOdlrPXmIute4dZTIC3WwxigL
2Iab4T3fdxjVRTT8g8QSL+q1KudKSGolRrRMCMh33zr0iGuvSg0Sy7KC6X1GyO4xzUS9MXRbY8X7
U6SvirLxJLj/hvHRP97f2/kPQnQLXOrUHCcO2ovxoVFv44MaeWe3ayP3kIDLy1WofDT8ibGHAjNU
Wsvj+VTDU7y8+Ri1TcQStLosITtnDxoJXGB9psyUWOo15YiOQzwm+95A65n+bscLj+7sHb8QILyC
Y4mEiN1Dk4LqtbGGdVf0W9Xa6cWfUrPee/WV2Utx46ztuhA5fdKF0SYJ9CBvIZKzFy3ehQnAnEz1
Fk5xMhY3xgTYNKTMwdsDduNrKbCZGUkwo3HP8yTzWT0aPkXXwEqRI7y1dl2vghidAaHcUy/WJHTy
kbhdeAhnNxdYMYwNwoAxdKpcf0NqdAX4GCQY0PyX+gYt8hG3cgDyKvDaWOb5/pJnvQncIzS7A2uM
nPG1tFZWA0xoxIqRuD7BWnk9BmxU3UZv+Y4+9nK9lKOdVc4LgcLNDeQsKtUe+SDkK0PUhQuypP6z
G2hh7CUYxsAlKOKeaJwTnVox3QOI6yTsF3KypHL5b4P6Ac9dSV/y7ecFAv0yJdPQgyM8QUmeIFBS
cfcxuQF2XNsn/ehrCfPBr+wmgLnIfqSF7v2Du8mIfptAhEcaHttvFs7rkyvqJGqSED0rUd0xr0hJ
7Jp9bqDpnAXrFMV3DCFQQWnDzHWp28lGMYfyCWj9eEFf524mRv1hACawP3hepgO/uJmgm0JLVYPv
SJ0cz5arvN1f6E3z7bTQSwHCpQxVqSNgG0eqaq166a/Q79bkZ7oxV9GfWnbWz5mLKQHDXl9HT7qr
qk6BUeLJluZOdWIL9cib+o74LYLvaMqsYmjbBbQP7MFrksmYkPXV6t0qLc9l80GCfcQWjO2s03i5
/undvdjgfmwlHhBs8AHjDfOfh7H0htFH9aZDPAezEE1/7+/53CVFCWcKvZFLAgjtWiRGINVaLzPk
LKjpRMWXYrzfF3ADu/7vjfxfCdOdulhUVkqqQaeNbNxo1WM8eE1dslfjVbyLN7avbgDGnXhP/7/E
orniWmw9yE2JOWNIxKFJTuO/lM7vH+SmfedZu+3rE3iRwv415C8hqzABW/YrY8Hgzh8niGSRdAf1
EwL1608Abg9PDNIYezC2fNKW544JrCrDnACp7k/MZOsw93S0hkshSLGVncKVzcIuTE+I+MyB+gbk
vcBV2jekI0PC+jyskPuXSPTKkxTlDNjGUXJTQ9kopezKSu/ovHSbRFr12n9iLy/FC9rFWhkbYOEJ
wLBAcPjnbqEXjvKXRBoAIK5ceioG/Nxf8qyRulixoG4kSfSiz6dHtfnFY9PLkIgL5aVRUnMPASiU
UHxELy4ozgVLFfM6QwUySPYhRrfVcuvDuy+7n2r4IWf7VC9WqlYu5FhmLRKAAWDLJRP15PdFu7hI
QPNRPapkWCSzgovws+5tjyY/MZzBA+TFRSgbdOM5bbuF92fORACYpqHMimogLP+1GptRC1ysaSIV
TMF/0MOrXQpXJ1sqaulEBYdUB5xq8EBdS2g7MlRUghHK7YMqJU4avzZ94fRLeJ3Jft6TIzpckVJH
UojkPNd6j9VBDDZ2FY6z0uBZwQuLeIIuNTzPuV2XaxPcrnrMS9nCGB+wEa6s4rX/a2UfjaeUncPa
pRaXuZMCixEaJS2wE4LT6HofwzJV5S4pYWqzLwkYSWOpsWDuciHuwZ+J/BA4tWsBdt+XkolmwP34
I6kOUh96cb1ES3CDsJ8eDHS3Y8o2jCYQvILRQPNYGNoMyQvMXVI2cWAN3hADr85tIFYqSSWboQsl
v8e0CFdtWeOhp4O4pV7ojgK87Qdr6ZnalpeFQH9EZjd5S0Pp91lpuUElpa7NMFzs360OnCL4hPhq
NKEJG4PBLCALlyW4RnXv0mprWY7RGgtv2tzuA+oBYKKJOwI24uvdlzDasY0pWszHGBg6hLofWv14
fx1zGjQ1SE15VvgEYntS3AQasCMx2zNk/AnwvNlSe9DcfUAUD0uClkuoqOjjVFWuRTIWgVyRKyH2
SDEPojIOMNeNglpZt2A2ZzftQp6gTRqGRvcWUkL7UDmXqbZqs85dzE3PLQqeP7qrUJYBX45w8QC7
17mCSRr7RDEw/QAmhYy+LmPmBuZGNlmy0aps8+8ndSlSsGV6K1VZArDPPg9/IU/tyVa2oNOz/sul
CEGpbZnpwNR0bN+AwRLka53iAhjfPdhFEa45Iju3zOpxnctmtpMwIQ24NqhLGjFyLmpbTha+Z043
Lz9HvVZ/NjKpMXWsOEK0Ry3QWSwhGOZedWC+gZ3HCAY87MKrrludVphZzfZ1dsbzg9bm5GDss72k
Y4bG/eObU0u4hNMMu2mglSGEF7VhBSxtc7bX2wdFOZMGNEvSy30Zc88qONTA22ej4ZGI4+NopGN2
HJnOL7PdlgOBqG4bYnuLd2x23/DoAM4CPJwqWr+mVPOh5Rrb44q4Yz+uNfkj0T8iru+AGPLKwfQj
kIzdX92seuKZQB8s/AZ0zgh+CbodJSnHXJ+9go4XudPPGe/cmGm7TH3u2tFXh7cUrNlmgjpp1HkY
M7wUPM35E+ixA94F4RNgS4JBxjPUBmQMpnVHIK3CNQTzPU/curd2gwkO4op79xc9Y2gMQB6BKEXP
BbrGBWs2al2WKX2Kiqw0ugV7MIGo1k7DSF2DfcRLz/3M+tCNhddGQ8MdOJgEWx1wtCB1DOcaYa4i
feP9n/IXkLLjUmlvTo45AaIA5cNwWpFClnJqogxssH0H/GSwp4Z+GqrqRW9GB4PJft3fwrl0ChwL
dIkDPgTqP0O45WiKscx2klaZYHQF53nu5dWQ+7QE2UlJ7Wdmp+2uYyaonTAjzJUjbeqnK6X1/Q+Z
uZ5oo8I4CoKpvHBzhLMsclLKpEnTvVQWbpv/AazagjfaLM1Um7mdBjpLUDtRwJyBqtC13QQrGeV9
n6f7EqQZQE+h8XhbbFXbRaefpn1yuuTOzx7n/woU4170svEiIpPAwoszHxX28U2ud+g2vr+Bc6l4
Y6Jcgr0G6BmqcL0y3PWgLQPsYJVsOCanfOWPgebVmOisOOwJTc71G4g1vgyABt0NS7ylWsDsCV7I
Fx7IPIlTjCGE/MRA7CD/kPLYIzZo6pIlTpm5e48JZrj1GCsFWy7oihqSzuStzvZZ4EtysqIJpijr
RrQCx+KGY542ctbK0kWZHlQhXAInBlLx3+wY6JK83l6FYxC1FdTp3iRdcuwr+Z0EBsAT4HuzgUnN
ctfKaboKmKUfm3DM14rV85ee8gi86N3o5ypB8H3/zGfeTfSxK5jpNY3+UL8v90UQrHUBV6yApnse
tulqTNF1GEcwSGarLMF55tQYTuq38QOUQ0RZlTQvMQLIZntz/DTKYdfKO7Rvy9a6lZaAKTed4/Ab
8YZoQJLrALBhjMX1VudEjUkb83RPyrI7tpEZAKEvE2APo9AHOjfeZIA2+zEQAe5AOmA+8Er4fdfk
PutKcAx1vAUUQu4e+pGDjaIqsoWNn90N0F1gmgK4zFE3uf7CWuWpPAxliuprlq0pSGDXOgfzP80M
5o+6Fj9qQcC390977oIB6Dnh6UBbcJPyqOpYHWugMfej2RxDU30chp8lZos7GJOysL4Z7xJ0Ghis
AQKRiTBAeBUIi+Ow41D2vNzpxpllS1d4Zi1TgzOavABanQhfrjeQq6FVjyGOONef2vhJCpyOELfQ
Nve3bOacTCjTBB2fivIi2reOQyRSMNp6H0V4T60jZgg4OrguBqXeFv2f+8JmNs0EmG6aF4XOZVMW
1Jbw1MbceoLbyE9JfUgxj+DfBaAnHIE1rDssrbBpfcXRyJ5gNVWWWz5VwbJSV7W5vi9l7mgwDh5E
KlPMiyrL9dFQI+F6G0DKB5B0duqEicP+laprigwvZQgrMXgeh0U/rQRoIaS4qJ9ytwIOgP17wHsl
SLioA9QYvdgQ1KBkoPajS/oXJDAXDmZOzS6XIzxIctVienoGKVKz7vNdGTqatR0zN84WCjFLggTv
JVCMQuo0COqG9Si76lf+gaZ2Y+l2zmny1Pc7DTI3kJYQ3rp2KNAWzK10b2uo1JcIEn1U0ZYIhecU
DXzIyN+iWq+iLHCtaNV/kXZlu3Ejy/KLCHBfXotk7629ZVkvhCVLxX3fv/5Gac497i4RXfCc8QwM
jAAla8vKyoyMyMauQLm+OEBo+5cT3AWhtRoS6COlpWBLL9yTgOUgm4pngmbZPP9yq9WRVs061qes
rH2tNw2xQj3bRDrV/L8+PaypmHk29IiChe5yUFVtj2EuOdnBllJvqk5l9qk1MYgUBC18Sw8+FHtB
lYZKBppjNO4IGVleWkmpZgeWd3yQ9OfOfKvnQ27IZJD2tjtr7tDeSa13fXxLiXf0GaHRCmTZ0NPm
4TQhhD0RXWjZQS7azRQmvg6mvXzYDwol5gg1mlJxbflomX8rdwGfAWAsXkag0AYXLM9YRDsnQAkL
m5K9cFtdI7T4OY5EVk/XR7iwLdHwwoQhkPEDbQ13mEupNsdKwQrSKibDSIpm19XHXITHW9qTaJYD
JQ88+feriTaAZpddlB9S9bMajs74qoQCb7FsAhgHBwqOBnp5LvdiNyNela0sP4zSa269hsCFDen9
9dlacBU203cFFQFDWPGUbWE22mFsQo0awzBQRmyyf7McZwY4D16U8libcZUfaucIhPcMpeSqPgqr
IUurzipYOFMAoaCR73KuSqqUeayV+aFSjsDsapaHF1ogckRLVpBD0FG0Am4AYLRLKyAZ7mtTifOD
0u9LG3wUyVtPX6Li5fqiLJpBmhc5eGSVgRW7NCNNqlxXXZcfgB5eZ35DMWfgZgab33U731gb2Zk0
/hj6chZnD5DJSpJaKnrsMOhyanYLbSZtlSZgJDLvm37P3j3RUJHUeIpTL1rN1DzYjbObR7Tyf8jO
0/XPWRg24Dxf4TFwTAjELodtzEo5tSEqZ3n+qvc/A/NBMu8i4+8vkwsrnH+gZQfqoByF7NQZdo5v
JFBRA9n49aEsuVnni5oCNyN2JS/TyUgyIktH9QqIiwL8lsMac1nJshukO8NYz5FJoN0p0EtacBgw
CjlJeD6goniisDgrlSpWAUaO5HVYghFRulNawcW1uEjwSCgPGOAh/oKPnm0ZlGstK+8mtHjpk9cP
1J2KAhLNNQG5vmAS2TbnnuyQG/9jijttTg14OuQBgHiWwSfS76MUAh3yFjkvV8o/wibfUMW/vm5s
i10zyUZ/NrpAy+VmbIH9t8dThQbcPYRkSGPMnjKVgsMnGh2328N6llXJgqnS8IPnqSruYnOfd6+1
eVclPwOnFMzmUqoQ/b7os8CTCn2pfIM5DkUAHUYA4ufmPpZVUkMIbSorf9Y1bwpDgnbUoXBVCw+G
rLL/vkRwYZyLq/BGzRS1xFqq+eegglhMuze739cXbymmujCiX66e1YZGaNtshMifxZ75S1JciyKZ
RWxws8vQPSB5uq4MEVkn+738rjmfWW6j4pFMpyHH4JS+8Pqy86hZCeaPeaVrJriNObVzQOUAeIkm
dIc1AIhQO/VA5SXYlKKRcJsSsiTAiVElOQy71SgIZ5Z/N+IlvIBB3sMXGNBB2RSBg1lCjlY9iC6P
pbsMi//fX8/3dxeNCRZIVmlPt9NJX2cf2c5x00cgWG5rf1eAtMF3tq0rSqwJRsVTc8VZ15SDjkyi
1IIToqFB4weKZG0FW5sVXb+v/5/RqZdbO3OatE4zjA44cdJ6I0mhp6ST1E/d65aW3BLD7xrg+UAu
jm98lnK5VWhiIDN6RMFH2ocSIAAeyv/IvvyPpribmPEi5nUHU4NaEM0Bf0loe0qNtLP60rTbpHvI
J1FmTDQ89vMzBy/JU103FWwWqGXXwwqgNpAgraD6vsmdfSd/OJJg6RY3yJ8J5XNYVA0lOGUdo1TW
SbtGo+71BVtKtwIGrTjsIWJD7Z2bxrAsmiAP0J1jaa5zeCj3yU7yrbdi3ZB3rSLtg7zRV5F33epS
qHFulJtHOx+krrdgtPao/9AKxrR0DTuMcxRALQfZP84NQadGVSXdAdhQ/akUR1mWN2Z2wuMnFQk+
LoUz55a4yQusUFHCGFgXq/KKaCRvFXyrnq2uz9birjsbDzdbeGD1uBoCdjGN7jCU7mjs52ZPk5Oa
K+jbYjgLUVLr+75DLpPF93jf4S1qcCPLVRrZkgH0SwPAw0pRhvuhlkXbYCGoYFaQm5XVL5wN9+4y
p7QatTRNUR4bTZJKq7h3K81YqyAPbej71KELdoz2/XNgCM7V95WDZaTRv5KpgLBzc4r42uxs8Gwe
esUhKxUVEy32QkH+UWCE5+8wmzJCPA1kg64eB3DR4OnaaKdAF5hZ6IG9GAxf/EvHCIKxKoA9aSVv
CvoSdyUel4mfAFZatz/U6qQga+KMh+kpztZ9bgH/oJSbSSoF7V+LuwYZPdTkQQOkfOuDk2rNrDMM
GMKaGoqPxny6fhQEBvjGNy1z6rJKC+A4LEg65a+xqO9z4emFuWTkIAziycrily4+sTUQWlqYSzXU
N0ljrMrmLpePfX4XTx2Bamw6yoROIuZvdp4ub2iYZbhzpN1xc/JuGPIpLAIZYTb18QSrf6vSXRZl
fivbnhC7uDiLoEtnkBF2/LhjN8ZKnvQjMxZaxJLu8JgWRILfHTyGw4ovaFTDk5LnQI4DQw3nEBaS
0EQEPZEOfZAFKOivbweRGTbQs/sYCTTAPJmZDBArRpjQ5MfJ6P6VFYZcZZRiSEFeWolroDS7YEYN
iUmZDvdop5SoILz9RueMZgcgGZE6ZtlNQD80zkiKsqcuJxgK6PpAIUucBs/Gm7hb6+qr0WguDaDL
OSXgJ6GAqgvO1aILOTfPzWQC4HEUZDhY9uTijX6TmY9qFLFcrpQqBMSsUgm6lO7Vjg2/VauNVYQk
k9BvYgopPb5f35gJkLMzYK0JjCV3fdtNYQeZjhOor6v6nUY12sk/YnSWiyf9e1x8aYq75UaaGlBg
wqjjOl8HoAmjNyBtWxXD5GaRV9gZUQY3f7++aZdO3/n4OA9TBmbbT1OWssSspZ+KXnR3s1/A+xLg
ItDlgOgHdzg3qqqWC1megQ6UZayg5VfRA6Unqm/M9XiSRPqkS54LUijw9w7aztD+fLlx01kuc32C
tQiCvOBiBPtGMEkTDDfJ1uzA6t53aNC3rNS7Po8Cwzy2xqq13LApDGes3rGhA+Th3kdjbSSPIVCg
140tLtqfUfIu067VMjYTGBui33Z2DCbB718KFc5mkYeTxymApE3G4pHCJoZ+ogYlExiUlVwQTC47
GkiOMXw26g88esGy6saSxz49TMgiDu1nRtubMjw274W0U7V3SVurWuDLUen22s4UYXUXFw0yBOBx
QCYcWaPL3cJQe1nXwWNr6GWlWyRTlIfGa91q+Li+YIte5MwQ50X6WNLLxADisx4/et01DzH0/DqS
ogX9fzPEnbY4m8Bq3WJE8c9wBcLnyYvQhCJ40ixddABjIG2KQiZUn9j2PLvo1MqKS63EaMbsFW3s
UXPMw8/r41jcgShaMkg9LiCepsEuwrF0MhURvy+RzFVcUYizuCJnBrgx9ADLJKMKA+VW8Xo0TUau
LIg/v9pjvrm+MxvcVS3JVjoWGmwUO5OcdJLsANTe3Tl+ufkAHbMbkA5607X7O8fr1nVt90VbVf6n
vpEEX7K4YGcfwu1zeY7TWJvwIZqxjdsbeVjJ1eP1Bft6o1wbLLfFQX1VQ/EQNuqDiv7lfbVPfoXv
2mczktGvfZC5ukZNygfp0d5UXiegI/hi1rlmntv4XQJ5D2WG+c63Vtj37kyyHUgJstKd95ABJJZb
rICYoyR+Lv2aRDgYtafcRitlnf+an9W37E3xla2Kn1yfmUUnAwgOowEAhIHnAuiyRIs7SYOz/qV5
BiCPB2Vjbi2RyInIDDcBZixTlVYwk6S7LDxqw2cNqph8o1W/gar9Nx7gbEzcNTuPtT0HDFhujJS0
AekjpHI1QXlmcdda6MI3IDcLPiVu1+qBk0p2ByNWeELbHjGl56buV9dXZyHRjqjrzAq3b5UMbdsx
BAnQOh6RqPO6YKPph8H42VuvKL0yLlHQ4iWArYaiotCik4MgDBoWAbAG1cClH9WKII+kAEsWKd24
prOmk8muFU/JQGlKKlsTAYAXen4xWJTg8Rr+um85r6fbtB2i3MbbXJ+9rkInEUm9pPMM7TiUHUH0
6dYI9o37hKJ4kwBFoQt2zuI2PfsCzidCPQ9AuA5fILuD8QMi7yTO1+kO4A0rFgWDy/P7Z7TcBnLM
cMBLIoBLmsFREn6MySPUgqHM+nx9Dy2FuCD6YBoBaACFAuzlOs6WAWxfG2cH4yWstoXlNdaPPJru
DHqrtq2vVtLqusGFhnwwOeNWBHQcuB50tl1aHFUDPElpCACKU+u7ZtAy0mpt7Ed9P4BOLMnAD2XO
Kzzxo203FaGP5j1p47RNdzskpeYqRV/uhjaQngon+JVDpAblcmSsjQryXjn6SqFhakImIOvQX5R3
9i4Jax0YpdE52krk7AFjpdvrY1paLKgtgK4I/Wcqekcuh5TSQmoAIU0Pkt2skI0lZRu5rZz4tf33
TCaMBxvUzKzHB69c9dJUb0RDYoLt9WDgclJrn+YVkWTBGi3mbhgyknX5aGCE5HYFawoMmhCOZXzv
XtFbX6xRoBwRYYJTthG4ysXJ+2OL55Uq2liPEhWnCon5HBIPxQ7y87IhSu0tvVABkUVMhvccmta5
Icn6bFqU4epnqgbuPEzUK+3+p57PkesUwy8Ir6QrpU5dXc9ASNlP/vU9spiiPfuAb+Ms+xZ9IUCZ
lx7SOOh/eYKE14/+jUIvdvD6f5PRAbWRraMYgVXkcy2qXekFlTHeLN0AgTqtDEc0osUpBYYafCxo
q/2mMxnpZtlUgwQfVXtgdJv3bbZK9WOo3ds/kpz0P6/P4FLYyyDb/2+Ou+3iMY2A54ZLRJH+d52e
lKBfU5VpPcdeK9LkYtuBj8nQ5YaeHjCymN9IDsa2LWvHwmppkjvnK+k9bcab2N4adnwLlOqPsTAE
h25xeGiTRb0N2CZEvJcnewqsqm/CPjskWevRam92aC9DCwiqf+Hf0lKzHBlI49EUgBOB7BB3k9Vd
ooLrHBj4oqpXlVT6cuHsilJ0Zy8P6Y8ZdvTPHlvWjKxUFnfMDDqEinDdg+cEyCJPDeZdNEOJ5PoO
WTxjDLHEmgYtVrK6NCiHAbg+LXQJqcXz2G5iEFjWeb3RKfDqslvnxRrFq7B6aRtdYHopNji3zM2o
moYooZpFduip1xipJ2eeQcd120g7bDto9d1fHyr7ffz+ZNq5qA4jIIJY5+VIlVSK1UpH64TS3Odm
5ObRMSpEFMhL63duhJtOc4QwnxVgm6TWJiwUCIMX3tC5TrLuMhGmb3FAuD6huobOVUD7uAGZdaF3
oQHEr5npbq9MuTtLoL+0DFk0rEVTpvnFDYER8PRv1twoVtcP2JZab+5jqEB5hWxvIUQiitCX7ja0
MbAORLwEUKi9HFShTeY8lQFQvnZJpG70uvBZBgVZUvp/vx2w6TEWpqON/olLQ2Wehh06m7LDlOwK
EOrK20jgnhaHcmaB2wttB4GxSQNQOmyOReL3tZsF21yUvV86RufjYEt35jHiRO5BDYlxRMZKmhNv
6B9knVQnO8h9u+ufrs+aaEzs52fWQjDCdxYDtOMpOPpzpKFRsrPcsbTClQ59Ue+6uYXBYR9Ak4aJ
3FkA0V+aM+PByGMdd0oTjmSad4P5BpJLtd1BHyBLBA5iYWxI+gO/CeweUtc8CZNTdEU5dMwhVZup
OaAfPDQDKBf9/cZDJQe3P/CVX97ockwJ2h9oDlTZQUY3tGG7VbczJNGBXfBDF0a4iUNxYTQ01g2Q
QCWvdqf+CKrtvALlisCLLxlCnc0E8Rvo+8BJcjkabTLmCUKVmDQQo1Hdl8ZXU0pJZ74CbSzYDUsL
BJAtEzZFnReY/EtbqjplUhxIaEJRoLjux8UOBI9zL4h7RVa4qbNKI1GaGVYyZWfkoBUianUfi4LN
BfALq5OgqRPSRJg8vlLSSRW4UuokP2Qqirrak20jY9XpuPWt4uA0+kFrPiUAzmTUsqlufyayvg7X
kJnuQ2Wv5aIiwFJmBFwywFuAXIiRLnDPpDaf2lxHAyPqUX44hsS2ASOV6qNSUBLSOx0SNo7X9S/U
yUmQKh/XD/oXnQx3O8M8cLnAAaMf2+CcJdSep5E2AHTnSbQuIYk2bCtpX4cSSn79PW4dKGpOyM80
LkRPZNfIT4NcQT3gOJogVdgb0kdgrbpkPXQ3OTC9g7LrtY8cSQ1J3UfqOmu3tojnZ4EiB3QODGyA
zkjIxsnclNWZLHXh3AC6D03lCLUTk25SR3fR4BO61u/MgAjl5EvK7FpST/BVvUyK6CYZjsoYk2a2
1niu3g6N6MXL5urbXEKEFpwBkH9Ht/LlOZFHs8ebFyBtSS2oPyJIXpd61QrKxgsn35aRr0cru8Ya
PdjPz64COup16JQRAGnpTgaxsfYL7yXHuhOVwBf6y9FQgMQZe8cw/m3OEJRoG92owbbgPIbDrg/f
rfxnDmKcQovdVPbqYd6PDb11fsX1R5t9QHf4sVNrgrsPguYbtKYLkloLDoIVQtCSDPAQ2rq47xmw
FSC+Bf6qWkncNu0+u1ldz7H1MJQiN75kCgyP6IdFyUzDJFzOcR9Ec1AxLYMsSjw73KpGTIoxdp1c
hJpYtoSHDRp2sKTfSKv0ObL1ErD/l9ZZD9VNab5MIuDTUtUAjJ1/jHDBHUq4Uj50FWD+qu2lgeNK
6Ztk565BjRtr/N2sYwPZhKlf2Vr7GAaNFwabVoOYLvLBWE4gwaRD+/dAOg3YCtYL9aUgZnPLGUu2
WZczAIFz/QI19mjYmeXPUdS+tnAmL6xwZzKXS6NFjyBaAtblRrAh2Rdy553pYSOGNVn7Ot8ibyh9
M7cBILZts0MjaLYznH1t7z+vu2h2u/JWwF6B1nPcESi3c4s3gV4JtX0Q0KEOCA1JAiwXCR7+hQ1c
h19SZkBac0G5WQPpD70a5MjVJ2M+ZBRdwKJ2gqWdzrpL/98Gd9NMcppBlR42kNwFYFJ342SFsw72
S8e7PpqlNWfKUiDrw+UA+Y7L0wtH0ZdmCDBoVNzoEfjHqYh9ZyE+ts8tcLsqcIDfzzJYmOaNPAJQ
5azAAoW2ATRGGIZgOIsTh7Zs0LWgqRV9NJfD0cYaE9cDJhQ9GJE/6Uim7kJBcLy0lcEygN/Pst3f
BCKB6qnVKYAN5cWy36oHq4NyOjo+BVHr4rydmeFSm1aOp6fVMaTdqwS0JzEDsMHLT7L10IiihIW0
GGIECB8x3A0wn9x2K9Sc2nMO3HaeNreW3jw6VL5JTdRf7Nh8UiR5jd59NLBko+C8LizXhWEuWpbA
DJJGJTyOSkev0VXk9xsCDlqiy7XAAS2NEWGsyjQIAOXmM8VUny0q9eA3nREzzsrWGX6XtxCVUE6a
3Lipqa6uH6yFlglwX/wxyL866jhBAVFDw53aaoe6G+dNlyholAgg95QYKHk0ToV+gznMdrS2JxKV
BdTdoIu2iXrZgEK6NSSe5ORZvMKP3mcaaRsQlI9bwXeyI8H5zIvv5I8MWFc1m4J51c60Q+icwiq6
iwPQ7Qb7yCENijZxRr1unIht3F+3vbT8zOdgJwON9U0XIkFLYqKGiJoMPAFbZYKE8Zsto65qSgKn
rTKv/G2UCDQZgzr8gsOdpiDPK6tUEaVoDbiFK9+OWzIatgeW1I3W7LVsTyFCh2Kg29j5Og6JYq3y
6j2PNm3geHK5dky3GJE3Bjv51JLYKV+0TnTklx44TNzoP1/5jZaznRqaBkWHRpTM75ufSJWRabrt
tW4lgR0XCPAf4TC/5PW26W+0Lrm7vhwLHgdgdkgOAncE8m4eMabOpVRBfR5NPowy7N4MclcqXaWf
CA00D3jW/9Eet/PSckikecCatNEBzUVEG/QtdbZlm5EeVT/pX5kDDA/U6Cjef712zx4DkRTaY2Jh
csFNSiT7JGkNMa2BSFD7kNSnjjaCy+gLWP5t030xnrC+fFzol7dRCS+WGxNUZYwB5d4+QS9iHJFQ
a3e1ZEInfEAdYDPlpzquN+kgr6LAcu1qPmVTsA2Uh2w+lJoGNuT4ti1WhbOimv18fcmXTqCGfBIi
AFQnIKp1+YW2WVGrjtA/o/Y9gBkSOvpVq12V6uSbszYJ+uyWfDCmnk0/YmyATy6thaXVqQV0Eg5J
Ufh6qkHDC4cdzWQavasagzSN+jHn5ub6GBeCQrbmQCYjY8aKCJdW2zYHDROgwWBMepKsnMzjxppf
rttYnEf067LGLoDi+UxJIVdoxK8QeFrxr7Y1WSsD4yiNRNIMS3ZAJAAuOAYQAUrwciwBtJn/YY9V
413pTETWqJt3K5OK8ljsF/Fb99wQ5y8ltdFyaiICbcJulVX0abTvIV3S6+16rANfa+j6+gwuRFUg
swKCD03qDHnP7Q2gWoq+/YL9BqeR6sdcP8q9W9rWLlNFPHeLthiNBSsX6GAtu5zFQh562irow7Aj
HeTuQ+cX4CktnZs2iTaQ7BIRFS9VsFj24b8GuS1YB206ZSaA1FH2e5ZWaaifFPkNUg2QtndHej/H
uhfgmIOG+F/MqonaI+OhgHoJ91jJU6dvxg69UXrupUTX3Cn0MtEbYgkz6+DZhSwOmu1AVMqtHTiY
jSbWgfGsLYdueonh4Ztq9qy501FXsqV1bgbpPk8qujfNavRju78PFeo8RpVqHBWQIghc79KZh2gu
y8MCS4WOkcsVbqw+dKp0AEi+QXOF82nX9yNkza9P7uKyok7Hslj4C51ul1aq1jL7TlMAHdKHmwFK
hMVoeUaf7RRq4u92rUaO10j6zujuk3ZeCcwvxTSoKCOvZwN0g6jm0nw+a7k1DhZeCDSF5Fug9l41
RakvlyFejUPVu3B9rasneeDF3Wij2WnM3dbEi7XvSukgz9AUvv5Ni/MO8BqSSyaS3/xzUs7GIo0M
BiDrUpLEFpmn16QT0VsvnV+srK2AaZCp/HHn13bypisGxjbaVN4M1Icvx6VDgqiL1xWkvpvs/vqw
lgwiu4V9xPhbcZNfzrRjgqW479GI18TmMRt+KjJ6no/6XO/MKBEE5Ozjec97bovbVLNjBuPMOqya
kCnCqoHk00m3BJfi4t6FICTeIHj447nMbpqzaKjQ7XSgDs5s7FTlCkw1sR+GdrACGRwkXKdh3Bhy
N/naqOS+mc6OQvI8qA+TnZnr65O7dNWwXigIB6DchPW8/BKtqCezRwP2QZ9LEPD2QBpSMGKvepqM
bqqFLbQLnKchanuBk1i6TBEGgvkKTbAWXiGXhnNahXocYKZ77bNGpt7Rj00Xe/a/ADsj8eXADJIS
5jcJiFJNmlEPMEBghRDk2HqyQYGg8tqJil7yi0NCis0ExlAGPSTn76cel0BT4mYzNOB66/aYaND8
TT7x7hd4n6WTjiwpMEhMlwpe/3Ly9FIPhoZ1KmT1A7rzSQR5LzWb/oU/gWKTBspf7AwkmS+toJcc
DLE9iqsFovQjngunVgutzezQgFzfhUszhxgRSWz1C4vHHXG1CB1q2KisxsydV8Qqbsb03Qj/HviO
6tEfM9zpnua8j1Ib3I4o3arRJx0M4ojK7YtDYel/VH2gMMC3HAHhn7RfwEWnvg+D0gPfngVBuTD7
dX3KFrfAHzv8exFVury2c1x/UVMzBesQqh9lIvAOS+4QT3bUbxk20uDp6eCYygQXCdyhooEjKfMC
bLbr41ierz8m2M/PXOEwSbnU5kBflsE6D2xPV+/QQSj/C/Q4HgZ/zHB72Ub8V6s1RpICYqGcOmdb
Bx/XRyKaLM6VjnXdFRStZAcltIlUVS6VLYHTXF70P6Pgzn0ASIqkV4wTW7FA4liHno0uMxDG/xsH
4yC4wZVroteRF/cA7NyhVgBDnZ6sNPWXlqAxxv68PmFLS4/IHMRmoHJE2oNN6NnSF2aY02QAFgrH
0bFeG0Mi6PPxxrgVbGM2LfytzujG8Ph1AJHm3WVkllMwO2AGNBEZpvdR/wuN9QUkRkLpRz1SXxn/
OmQBABx090DM4d9vQIQqAbzDGnA4kxG9HdPdbDdEpgDxq8l2qH/+7TSiYw10/l9clUgecfsuGSsw
jeQACjQ5FC4/p+JQDq8UJFnXzXyPFMDljFQFIxZWsFqc85RSdZ7VGgkqdR352Nx+6StuKjhD31cK
RhDOo/8B4jU6D/uWCytznBpQkQHEHqbs2XK2qvsSF9wEviPTxQ0CeeVpc31oC/EY46kGhSPIZS2k
jblzZWjDNGQhcvDgrI2jtaF9akMQE6DaXAncN4mekDEq3GSeDnLw12catpF4xKnG1KJd+/IURKmM
LFCKEg0u122pgR96GNEzKjoD3w/bpRnOz+pF1Op2yR6jSHzH2apFst9UHkx7dX0umSO9PGuXdjhH
axqVks/ovj7YQ+YnFXC3w3HQWnecngZZpA/63R8yY0zmEBsGsQMXcSnVHMfSECLiym/T9FZpWtAf
CKjnvuADZyMCotfGHzBOG4zCHlf65QJpEIrRe7PNT2bpWm/YjAXoDyhxFFd+Vn5Cv0n+aMrRbaBc
XO6SbR2upHoFCHz7Po5rufSgnZYG/pxB/3ZHo42i7pIf6kF/qNS7NloHo6t+0swHMi8UIVr53MC3
T+cWIxgQjHRhl59s0xvGDJ2srlmQdDiiwtPtpXiLVodiM9wWgkCL70j5xzDT0gPHMeMx4Vx7lExW
QC01PwWmax3wfnlKAi/qvTtQO7kGeAPXLQkbUv2O1s0JJ23qfbUF/T8w4aQ5RPq2E5Ejqsw/fVvG
s0/izhk8Rxj2Iz6pXXkQTPenj9XWvFsDVE/eS3RZbko3W8kkXHeu+nD9THxpnFyzzW2hUGmtsFLm
/BRvzfvk14v+eRs9WHtzC1SmW+9pvG79T9CeubvsMVoZ2xvFpbeu5uL/r1QvEnRH8u7ua3Xw6ASp
GJ7vTE7yckfLUjExuvbipCMzW21jq5OQrgi07KXvFfm5jZqp97Roqmo3UKP8sZsz+Xlq7eyl0KDK
JXhmsMHzk4PYDMkUfAsUNriLZQKxndHYc3Hq2nAGJ36Ru4mevTetbDz2NZBD1xeDc1Bs8ECVg0wV
UjT4jydRcSC73RnA0J2QSNG3dqSoq1KuFM+CcBd6+8CrgOewvr5ulMco/WMV+A1Gn4GQh4cts94A
peza4qSm4EwBMZePI1kXG+2hbkmwVqYH3auOtbmHbppVkqRe6RtbMNF8VfSfj0AHC/I2OJionl+u
uzaFk2qUXXGSNqZyBARqABD4UCUrYyKY9c6Tt43u57avdisAOMp3Idkbs8CtNZwo1JzRc4iAhacS
0EOqWqFRFae3twRBRPZaPKG/fhW9CaZ7YU/BDpNsgnALe/FdjrTMVW2WQ4wUL3/AEICle6pCMIZh
N1WJ6uKJCZhwqxhuQiXS1dSdIQT2nDidWxmRaNq5W+pr2lUQl4K7B+gI5dugTatPqZ5j7etVW+xO
u0fJ2+mHkHjU+/0scL1LPh8VJYTsCAqZcA3neus+jEZqTMUpISCLTI71voaeKDBUNxXrMLfyVSkR
QQzDd7f9M0S4EweAVaRb+GyO3SeS0slyAdBlOXgShCiJ2in6pjSCiUhFPhGr16ifhvbTgPTBeobk
qGCaeYQo+wYcLiw20iJ4T/AwwB4MsQFOPr4hCOQfIxpLf+cjHgRergYayss1sgxET4fhSULa8r0F
+1XgobtlVL0gMZxwXQV9knhJOOcdkcaUog47dV18cLSoSbw8KeKXTp7DF2uEGA/0hpqhIcC0K7g4
rEI50CGVHeKoQ/gclKrxXOdN36wyS9JPGlRlRTDxpQuNIaAQAQGPBzooLu5PUwAsQaZanorQjU1f
gW5tP3uQdmtL1I6rN/UnPofxZpDiboDQSKe45tvwUq0AWrcVd4gNYsrCfiG2vbgTDs58fI+KrB7u
F+5uUcc5qzuUF06OXq4tH6VXdaXcmNZ6DN12R7eDN1gBSdEboAkKnOZ3zw4GWBQegLbFqwtZtctD
X3WAQSfQmzx5L6+Tn2+Ps9duJfJakFdMBLlt3Ap/Chev5i0ufULcR+/z/t7dQePDOxzgC73eTclP
193c45/NRB4fc/exdEOSu6W72+3cx43g5Hx3VAy4yp5uIBPCe5u7/Lq2zCrNCYInpfqZD5Qwdsjw
LhRRhy1NzbkZ7XJqwqAw7G6SgqdONnya3jR1TED97mYz0BeilM7Xk+VyD1wOinNBtKhw+ySwBt6b
yS23Fum95rM8HI/HFdTBtx/vk0PG3eiSw/yZ3BkC4PHCybi0z4V6St/Wg8zse+a6jchx9da4lFCy
1e/ufsgrEEMhqlKxqB3pBF7ou6+/NM1dPLaa2KAeh2krWOnlp5Lcop9DYOP7Ebu0we1zSkuawa0E
T2F6qtC2H7WCk8T3HsCVwoLxVUpCkQIM+pfbRRpGaBRrhfSUbYK7j/W463c3A3F+HzWyNzyRSjOX
WfiPNSYOBo+hoNXw0ppcmbTX6k56AlSKjNC/0fEgkG6s6q01fwyGIPpdXCH4JnZXIbHN1w0DtdZn
aephzWhI2qwz61kTkrEuhNjA1sm4iAGswt/fWk/nAXDiXEJHvQ8JmbV9sMnuk3q2K1LaWnIgmBdk
55GbMfHaupw8sxpsqxnRuj/SbAWJl7jRAOU4Vu3fx80Y0ZkhzlNpjV4YUQlD0NTAA04jvQ4YKTCl
kfyepiKhl4VY9dIc57GaptMbYH2lp71BkofBV+8lnGA8st8V1899d2fuBUm7pWOFuBR1GwRNyN1x
M1lroEuZdQwQdXvfBIW4gcf79bh0Ye8hCgSRLfoxLSYpeLlYZdq0nRpl9JSa9Y86qg+VpHckBJfi
dTsLJwo0l4w5wcDjCZj9Szu2FQ9xPzf0lDfFTqXKbWAkL04evWnVRKqsX6GjTnCsFsIvRq35xya3
YKM+hqFmF/R0XN2CxsOjBH+N5ONjS9ZbgsvW3W0CMC3T20dByPvFrMndNxemOXel1IbZtANMv7zI
7rPpPw/utC42BvFWq63j4xPenpj/R9KhpgTilZ5JOs9t1/cDaTb70vM+BRnFhfv24ovYRjhLbVuS
5sRGW9FTFDkbcw783pAP1ah4Wd26QFoJJn/RHJwMe1ohGWxy+wqEqXagZiDSS2piqX7UGa5pb5J2
XxYi+M7S5Qr9ZKarAg5SE9Qcl0MDaWzTjqCOOXW7ynYbigkFlswm4xZIubvcMwK3CUib4oKlBcGb
Qw+eCqL/Gip05PwMhPAetpf5xT//Hu72aMHmUlWSSk9e5ysvxxh4/ZV2HD8BJKJCPWAuP82uqovB
c1cvYCxG0jcOPTXzunroD7Ky/2Ugm2Qcp1IQxfC0l//YggAd1ChQ4UXq8XKipbGVsypJw9M+I8eZ
KIo//f69f06RoPo9bDQRPc5S1MZUU/5rj3tPxAEaOOQI9oZ427d7xTol+7BfWRGJZRIFGyQJopl0
Xeql/8fZdy23jizZfhEi4M1rFQw9RVKQe0HIwnuPr78LmjtnkxCGiJlW90ureyeqKisrzcqVnqAL
4rbxjxz7Emtrvtq2BsuSjNlgnK4iMXqX7ELgKe9btd8o8s9RX33hJLbovWhw2CbwbF2kQAyYZkpS
IhG4l1/uhh64N4xGqEhlfD8ej+Z5x1jRgV5O+st+u7qIH/7R1xO6cowvRW9JS1b58/3vm78a/75v
Wr1IBCUbRC/0bF7aBjypnstA10riyzRQNoG0Tje9FyAdseb16NTL+/yx5Ej3Xp2ZhPbKKfMWQLcz
WSeo69UHTewCEiS+35Y4UkndV84rx3CGpK0ElKXbSrMl4FpLguQ8cUYy5nBTZrqgK9p3oe7VxiWR
45L7OzRlnPovnR5ZihCoA0epTh4mtscEq4SNPZul6kY0Smt45h/AtffS6iguOzSi7IIvO/cUgs3h
PxInz1I/dlJXXurZSrGSc9qXZqQn/Rvy895SInN+u1HLwVDdMcc1BaLWSPM2Uo/tzkVTiCkf6+Kl
OHg+jTWjPUQk0RXvWLKoCFiDkVYkGujisIhZczhOr0RCAL77b2b+6uWpe5Bco1MdR15Zg1xgDK2w
Cdx3jLPJATirkmAdq6HFOwqJ0HohOQsP35zjC5ANyFZAO4Gq5G+QfiVfauQmiRLI7y2J5D8pkdGR
mBKO0tBcePdnLeTIkz5aZdQ/p+5UM3gu1Kn37JiJ0f77FA5G7Hh6wwLdsQ1kkDaAyFEgEv+aZ8Rl
gKKnkvK0oNJzPt31R0xUesg0sDzHg2fXyqVWqaauOLRzdERN9f4Ueqe+B1ly6usopPdrHiG+XPAL
12qKdf+9Vhh7B5w7zDfK6ZNvCLOBi4YK35D5xIwjnavIq0CTQ3KwbTs2Qz01PfIDk3f6vyx+TCfz
wJUj28PevlFdKamVy8qweDQG02KgM9RZWY1hvEv0K/1YahCdfaPg5PxH3sSg+aUi5h0GKsP50Ltd
8Zg8hEa1U1bpXta992IlHIYNYx3KhGQUNHKk/nD1iC4d+dwdQ7lWBUUTiH5AfXa76sItaj6OSt9m
mgsajP2TUhhcSnh3o2igndi5X8xGWJqqNOvlXkudvH6+JwVd0UCqJ1Dz5W3vfdZWSUtiju/gCyLz
ZI0iOUHzgG88yASTF8aB2gf7oK4KUhD70j9vl3qv56wr0M2gZITTyQOAfLsTWhZWWqw4nu1nllc9
FvU24V8VYet1KVna9dFST1//0aiMoAqMd5yOqAsTNxsigUV6rzV84m76vU/UitIDTxSJLvXHzBpz
GBbgXFEjQ9544ldqRZwXQsj4dlpjtrP46SpE4I2sK4mmmbX8wAKAAzra9KfKv/MdCLM8JqCySOPC
irSl4HsUNlk7dhewWzRsYTTZtIEOtbA8910+sLXKkqMVx55aB83QCw7WTBjBA0gCPChaAIApn5xm
JwSCEPVCYDfVhhFoJeih0XsP6vB132yMf85kNSMFngilwbsM//ZWa3ixVtVKYiI7rAH36TBtMCBi
vfb3hbDyeYy1EoOFwHtm/9DEzYvcOLEOfSJTu8E1shd2WgQ7daw2vdmf769opuqCDO6VgIkFLsqg
d5IaAtLDsE10/jvbRgWBv0c0HfjZjyXOx/kFIdMNT4pFsn1yVHkCF6ASIU9E4175LCmHZNgEyfv9
Zf1yNExPCsOKZNj2kXNDm0bWcVzwZR7E9lNppAXGMykkeKx2zQ5koTvE1AM5NyQzHhKSrhO0ET5x
SJNfFnyKUci9j5hEnF4mYop8jY8Qa8EQB7RJuR/31zmzmyOjFBQDniJ61yehVsvXCteWeWhzmNuq
Dmvfj0ibn9wFLZxZCB6NccTm2EX0ZyRpkThR1qdYSNHETwpbqWBHLJZ4q+Y8sBspk8U0GFnqiZUf
25F2bJqNsHP8iAbxS8Tt+/RFGKwS7C3lki82vvSTQ7qROnkT6wJsH0PmxfDsQ+UiDT/lAFKcQ+I+
ciXioXXQru+f2YwRgYcrwohgVg4QJhPXo0h9rUnCEMOTJFJXIQnCc9+9FpXZ8TXJvNNSPP5HR2AQ
IQgAYiSNEbmMv79ybBuFj/IU82Rtvw8wrDvKUDu2ADr3aRTyC4ryxxBPZE2OUFSLuOOCMMFsHEUP
Go14rAkCTct3wHfGft7fyD9aCWFwose0JEYkYHG3C0sTpS/BzJXYDYyV23w0Rfl1X8LfsG8UMaIf
wJyJysK0VJlxUdBwXJPYT0BXeKgJNS+g0qCBZLoP/Ha7hPn/GxiAYg/XCzgLgFcBY52clZDlgR9G
YoYaOAzWGh1RBNkg8i0TxRpoq8MZvr/Cv6H/ROLkxFCMl7uQETJ7m3XbD5f4VgMO+e/AbNCFY9BT
Tb5WNPzUU+O+4LmtHZN+eNRAhseCfHJyer7jh4Hr5zaiG/1N2zoMcUzi8vp7ZWmB/rVUb/hz7bBQ
ICowfGsk1USwcSvP9VNZdbo2xyDCFMVuwzMlj2L0cfbdLSQ1//iWE0mTyD2INaQZFUiq/a9I1i81
Sy79Eq3V0nLGy3F1q6WA4ZNmFBITsacJ5pBoBNR4+kKgtCRm+oTJTMgXDpfbuTFSlqD/vdCMEI3u
r9Kjv8Qr+NcZGXcOnH4oMqgwWH+Yl/gAFGWsnEP95Tf1zYzftPJQr98b69KSqFlSwT+OOcSJqPej
c14TJQzru91DufLKKhOLwq4ixB9b/z1PzVLUn+WEXFxdjskS1OOvbz5KlGBSeB6OJAzLrUTWEbPS
d9vCRnUNQ44R7UUmKxPvqCBrRQJTfJRokuoK2PmiS8Wco+9hyaP8raHcPHiTb5hoTuPHA0LAqrD3
eH/cfV3rGWi3PUozAAW6JW6VcQ/vSZvscaYojZNrXWEXJjjEttHSGc48Ajc7OrGYbOmpQiqXhZ37
a9xrou9NNSds+dqF+kp4UB4Lc8FwjS73vRVNLKZUhiHYx+rCTrS9JFvNC8NDe4L4lDsbrQR2liyl
AhfVZuKjBAqo+yoBaiOke47RhxgY1GfRyGIz+Mx4IjZHDIAhMZ/TBOhAwjEhFV4BlZEWr8wfbwnK
A0QxhkAgaTO2/98qcNWGgCEycWlz7jnudDQlEYXbDA6t2lXQngZjqcY+pdZS0SMM1mWEKKBiw92f
8hPDh+9rP3RKuyteQmDi7OhZQkoyXrc8CQ4qUfbJtm3JsFFNAYmi+4c948+AuQ/2SILzKcPJuF0u
yzZCEGlaaWc1BgDSRpebS5wRVVyQM/NkYKY8AliU3dHsp0wOGIi/WOXSuLKD4IyxS4rtFnsoUou+
koXqzG+L5kR9ZUSTqMuAseNvOwRyInnNIHdus0aNHMwHcEaK6W58+3EfFEQl7xse2RcMqmFJYrnH
hFLjfCm+ty850UPSLix8zv/A5yAXhc4zdNRMMRRD3muS08qVHdXUi00GtAFGsvO3SveDk12BcNMa
tG1YraVhxXukRb6d0cWD+hO9FOGCMfmbjoSuXX/M5Gq7gx80baFWeFSbr3D70RoNsK5kMEFpQ1Dx
ICQELs0zMDx+6+rbpdTNjC0bOeoA8YB/ME6fvNU2rszkhsn62i5kcGo4mjDQOBMXVznz7MmAOyIq
HuGGcPBuxRRtLDg1M4oZCsKtGP4pKta+pTUEBDIBaJZXHkgdFeIOhthaORDVJZHSgDTvavvsqdtA
3NY1Tb3X+3ftN+t9q5mgIserDxgDJl3+aT5CMB/USsx3dsER+YwO5h4k4YbwGerKKmLI4FoeJotk
tM13A6+3qcEJxwiT0dmVkuhtuAUivLZ6Ts/KL0fnGEPUSJAazvAV8gO9/61TZiBYpdtvnexhHIVp
yLlsZ5dkD61EguENVYMROTBgCrRvPCbb7CDRS0ThSXwtCP/rlN0Kn6gpsoy+muZDh5D1LaL73kDO
Eo0++seYPH3ca+Tt2Sev75LFUZsent8X5P+FuGDxYDtEVg+FdIRfk6QUo4ldouZSBzetRcO+Maxi
wA9DMP8T13R1ibTUwc+C2HFLp+pxLXVyO2JBq9B4pXV21R16Cf5ZVOqptoq5pUhB+HsPb9c38dJ4
aRBFv8T6zJiYR/2tp51ZG4M+kArwC4PukKX+4JHBji2NFoTXC4KpWxTWmizlqf82pEz2evzWKz8f
TF6dnHNOZ8dPyU54FomjD6sz+nLxA0w4raBw7pcWEP2EsoFu5AsG+i9CevIBEwduwJRrnqvxAW7+
xVXbxCOVuAtrkOQlr2GA6aDVOnKXXv3Z+wVWFxhCANDRwTtJkjC+m4J9kMGyCfdpepeHtzXzWa0D
E83C7+8CpmBR5+gcBBJZrEsY4NMW7tjfFxk6MNKf4DVG48NUxyXX1/hBdXsb4jE4dH/00Qq0ccn5
W/yyzuvoYiUDlSj/IR6+Vj+0oEtF+b/tW+PGA5oEKhI0mAB6dXvyDBMFohPHvf20fTnu/e0Hpqod
jihV+QQTxS3LOhiXnmw27+X6YG8iwyMA/Z5WT/c3YjzeP7fu6ismx89FFZ86fIR94GlTPGP+JEnr
pXF/cxcOxwkiQcREoIWdXG1ADzKlKLPe9gfDKRUj4pYGlMwd57WEyZUuSgddu0Xe22XcYtR3RAQB
Fze0XA7cKyHCzb4lCxv313ccy/f/FjU5P64POo1X0t7O9Kf9HsWClGz708vL/s2jx8d8/4gnXk84
eu7IeiBrZ+2SR2G7jqlFiGHYmLFgexu8dkR7WF0CsjGSwyYg9k9Cv/T7nzpnWQUBjR4g9QBJ+zRD
KDJjgTbGZRtn8bbSKRjeMtHwY3VhS2blAKGL2AFwWdAz3Gp04AxDEI93KkMufEx9qnCuWHnszv+5
v6I5rR0L6yOlxQglnIQpmSNkDdjbexv/UUskCV2DMt+CIG4pol8QNOUxLlvsXTReUi1+dfhtxdoC
93J/LbO79m8tU44r5HjKrBaD3lbCBoTluxiBARc+u9lSrW5pLZNb2NSSq+E17e0arEwkTnAPk3RA
35G3vr+iuet+dTpTvhGpSjHLVoEgp0VMpaHOn1YL9ntuLWirgYsL0zm2Fd2qWq3yYspGRW83GAvH
RQCPugcpWKgd/IKhp8bxWsrEEWpBpMTnCaQgVbSLx+DkZX9kjaP5kK0acu6253NDXxvj9V3kyTtL
dPRn3N/K33rZvU+YHBqwE42D2S+jlXnZpkQBPwD6BszjGU+VNRwehFNCdu9Gql9WwFFEdMF0zB0l
0u8Y+YDmQOAbJle6B1Hnf+l/3QEkniZEDd/ur3D+JP9JGC37lQNUYkSwG3RYYBkCs+DpsvuUcUsI
vf/hJP9JmRoMKeaVMoIUP1jF5GmfjuiE4/qMicG+fW4fPkXSwvdojFY/wNsb9xI9GAv2cWGpv67Y
1VKVNsBoeRUfUY32UfuW7Mg1//e7iSIeYj90UWJG3eRecA1IFxS3x71AC3eZSKaTq+tcW8KLz0TS
KBYC0yOiqw0MAdOKfBQGolDzzQC8S6WPaMdujQ50fR3uibHjdZcWG+U9o6ul5rKZ7OaN4Gl1zdOE
RJYqCBZI4Vnyux9uyzf2IW+Ig0Y5caU9pB/3t3TOtYCTCN44PJ+o6U0UlOWKoBLSEgScADH1iSEC
FBDUZ8TJb2GwkL2Zi/wgBw396EMFAddEVtLnSV62/GCrfULq6FJzmZ4JhH1hgpMmZJs4X+rZmQ32
rkVObkZQJWkal8KAYG/bU5AeEp66qzdBfzRdG9PraQLcwxJmaDbq+CU/RYYCPQ2/eKqrq9DySQi6
P3Wwh9DUIjPvWNKFqR4Lzz5DWnZX1wZaVhfepZn6w8g0D2TC/5c6PsVXUt1a6xItdwa7qWkvk6Qx
ACJWMIKq/uGoFj/4Dxx4AOIXh1/d16HZc70SPDGjRdTkLJ9BMK89+BuOJ1H4yqavnmAVmzhZMDNz
jun1KidKlCoOZkomozD31DIukb6z1Iq60xK25JfFYvo2jcg+FlZAgQ85cbpDdNe6sSAN9n5f0q2J
LNKqecxtxrDQxUh9k9Vtjn72pvF+imEi6lVm/QRGvT0tPFKzCwZbPWgdRVzUaYMtlzuC32raYCNT
L6hmtRI8ipFiS5WV2UO8EjPd1zKtRa2HmCTbN8c+Jy0MQUI0qmpPFb90RWZDZLAcgY0PNU3Qv4xP
85WyljXnA1nmsTZH1mvGOLvG4/HjTULT6PFjvT6vSVWaLrOIS/774o+D2VAyQ44OZVR1cqh5XSd1
XTGNDSJIm5EyKglLVu6XnutWcUYZaCsFtQIcRXYiIy1cLy/qoLXh0eAllqn2wW3xEpPkuP5OVp/P
4OMFfm5TVuSysh3ird43q5acFN19vn8xZ/Ivt58y2WUgDDIlAtuT/SQQ4QgGEMKZCOAAIYotIKXX
7Np6fkWP3KE8Xk75Ek71L44JV/F6J0aX4eqQVUaJkz6EeNV+6X9AAECPHDFH4fDv5N3ns3iUyevh
UNGeeG8/qNbfX//8af87iYlFHEKxlMMKJ5H1z3F1zJWFWvmMFt8ucGL5qraNFFfEAjPMMW/MF1PE
yHN0X1UueTASlHl2G7pafamGtmByZ4z9reTJdVVrtlWKNGrhWJakillEpLrmgug2pBHYXJRypUWW
xx0L6SFKtnG22G08avE9LZ+8rEOlskMbYm8F8hIe3lCM8fRHYbVeE1G3DNbcZJsLLOKSlznjm90s
fOoDKt7Qhdwod9vANTPB8Ws+fp+DZ8MhG+oZK+ZhhWbZ+3o0k9y/FToJlWJGCWI+hdCWSjXRO/1t
/9FcHsPTY7pZry3JeI6QvE4Ia77COSQ1N5bgW6IveaYzj9Lth0wCpl5qkxSUr1h9bozXuTXe3qpH
jNMeEzR7mT4G+tlKtiTe7V5TyTjAhhOgDxA7WV8LKrh0u39V9Op281qdp2kC5WdWTy8gvcjhW8nU
XDt6tfX087di7AwFXf484ezNSdNPC7d78QPG63/1AXXXYMqKh83g95Uek9G7w/uBTfDJuiMY6PPA
KPTZMDbYgWh/8qyFCPrvy3x7GBPz1veqFDcM5HtoL3TarZrZHPhNMEMgyBfiSP5v6fpW1sSUBapW
d9poSnMjRklvLxrHtcGvHwxuc6A8HhJ9SekXt3di3EZS1brOIBKoBMnk9LV3cUkz+gWIK8+AO+12
sQ7DvUFH//PXSfiSz0t9/TNp5NtlT8ycEjqM7/OjvoPUYDsCFYBWYDfFDgcdbmFrtyFV6MPzc62r
oJAwhJ4YEVp+iHPMCCDqOPrVauHYf2m07pi+36L/ld6FCcjhi2b8qH1rHJFrxNuO9OfZ+iQwfP4D
bL4LbRcWHPzfsOGO3F8duZI7aB4Th6PckIj7mOjVbm8q6LV19PO5O+8Ic4IqAGWHuHThqi1o+q9R
vpLsgF7HCVlIFvJ8jXyV2Wfp1q9cDGkazLThjfv2dgY2cXPsU7hbUWDGcpxBXqG/5O97YQd/kFit
iRLdA5Z4cU194VBnYrZbkVOvTfN4JowgMtOdvWNJpr9xVuLR2S7RHi4e48RsRfF/v2Bjr9Z+3+yG
lByPiR5Tlzg76wEpt0QmB8G4QI22wv86frpd58RoVVpXptp4o+TYqkrLQcd9XNBoWGPIk37/GP82
p9/6f9PUfKg6GYaPQ1Zv6ZgC8oInKicmyk9Y6Pr8oNBP9fKawo7p9s8J9AbbBbX9nQ3x58aARRfD
MzFCCbxjty+E2kdlECTwksT99qVGajOn5jncn9VHv6WWh4zOae2Z1VY4o2qR4ur4Jk1O42O1UocR
s7cI5JyBjGD/rz5pcvq566tFFeCT+pMYgghlD1NO1soA/KhjfpIDUnQXilhgYStmb/CV2MmxozUw
zmMBRwGOKl2mmfoa+xl1civm6P1T/0VR3dv0yVOVKpIWNRreDYn0p+ZzDI5ZOP88/UjQBYqjxz/c
9rGAFqxxqw8HXkfxN0UFEF26ZvG0exYA42VBFtSQ76IiZ379XJuvwUHaGCAJ0k9oE+D3zE7ulzZp
3Pt7Xz558TD7nO9EMW7t2uEPdcjaDCcs1efnYzKo4ghox9y+aUUkd5Lc19TRbUJGShk9FmSjHNx+
xRgOQKShq8NAD8sqQfFs636s8sX2sb+6AG5hVsM8FeRQx4bV21sx5HzZKBUKljUb6UFVrWuHKSjr
xAcMkyEJq0T6fZXgRv/4dmNvJE4LTXnScG3gJb2tMzwJv4OABoa4PTE6lHFB1KjI90RNXPUePFXh
4GFxLWUt6bjdqnS7BxcWfBZPzxdu1ajKf4ShSDoOE0DibYqw45q0KpoO63I86ucE/a76wm2aQU9i
62C8RuDtOAh4kvP2S3T79QMKsaDXGJvu397cFWgJBvLcH9WaHOhpSMz7ezhjo4CcB4kYZoKivxDt
lrcKgiFtGeig3QF7WBstAGMfx/OwkvXSBM43XRNqB0ZLfgK65O/NvMJA02MmAgaLA+SOTs9byQ6m
JCVMLfV2UG/61sgUGdREh7ICpAvkr0r1CcIGkmRLScXRjZye47XYiZvZ8LzH+znEInNq4E9n4GTu
ApcyCy7cXy4F6XZ9k6sX5AXGtKBb3X5Cki3Rj8iHhNtHkOWh50/blvSjtI6+UVIO2cZIL/fH9c7g
txtft3tSWXZqyqvG2mwa65Cbl4ri701qXljCkh69t0tAljn1BsUR0mVjlzHIR25PQ66CIcokb7C5
/pJs89zWfDNsvQUVnwk0sClXYkazfOVdcmKZa0ULdeM39SnHyE/rMyKWYRzGQtXPJTLoqjJXl9V7
qEfWfVWfM4XIB8IUjzOR/sxJ5/MszmIhGWzXcWmlHR0BeLRgywgx2iHVBWEzgYMKciqN54DAA1Pi
dESP5gSoQqaoC2AG9DYDSR5UgEHwcFboB2p0zypO0SHMHtmTwlrCQo2qNdXxa+GTw+SdElT5ERK8
brSSnzABFaO6kOXlf0qYrSKHA1ItEk/M2f1rmZOTbTRPa9wYC+Ywga4k2UpRqM+ABLkQCMYyyc+5
crp/oHMWBA1IMiZSA6WBUGTi6GBUetQIEdfYyjNMPniNUzMXdVHbN7YTr/Gm35c3s6s34ibOTl3E
TO52bGOLm0BHTxyIN7mYMuWDi6nw1QKrxoy23ggbf391UcRokKqoxNpEjC43+0TPi5f8WC0N05jd
Q3gGI5J3pNOfEllpTSUHalq1dsdG0YMshXu1TXPiOb1k1HnBrNsg5ogIGuu49jRLEntm6RkfNWOi
rbgomCsHfrURUTt5xoFQlUUUZhvb73Q2sKRsZLJkNvEzf04/8g+hJfFCJVSe8RxuRE5ya7Evc1nj
QKTIWlnxWn8w3Ifo08zfsgnhct3HcDtu7XWvLI6506VsnyenDGS2idVp+8h5ivtjBTilBOLb71Cr
QPq6UTtQsO9T5yzi/9YiQ4ZXgsOTTv0bqAvkzvQGPU5pmVNftaLEqjPSXoaNgKpk9RWAOneTsDSv
nr3oU5Y+k/Ys11Ro1xLm4cbOTs6MTln7mzxowHFSUbC7yktE7H9ZCcdBajyMFZqa0NsnTexG09Wo
kRQomYjZdriM3PxmLR7DfmypSr1N3YHN2RBUELQ/JGjBfu6WsGgzj/PNB0yMCBIPfSQkPtIerS72
JP7pvR+UqOPGquWFCvVMfwEWK6ITH80hcLp+deTqhglsVvEVHiObz02JZLtGz3aCbgbHxizMxIrW
W9WjnjlsY9sxhwhpRYE6ZowQ9qK8dbSICHgwmIV3Y84HvPmqiZGJso5puB5fBXrLF8khe8BmR/gs
Y7wwIOor/W3tWTSzF2zpjLkBpw6rYnw5+Pf5aZ4rljMZnMJRZyeDDBVlMXYRzhFSyjna9oKX+4Z0
5sJj/iq6YVGUG8kCJi4YCrBqlLZ5ZysV4z81iE6JKHfOwliBmfKBKmASpwLOWoC/Ae64NaGSlnq8
owKmr0QpKTjRjBxd6zwdVE1ZQwrFHlBeRZXegYcb6z5GSvUtjVqFiv1FLjZlCe66glllnoHZPPd3
YO6moa9OAxgJdw0dLhMDFKgu14eD0tkBuqA6s4h3opSRU+598+DCQLESjMKIpUvdYWieWy67kBqa
CU3Vmw+YXvUYgzZBbjjCtcHwZb61xovufoTk9LNCZWUFXtfcpfxrw5K43+LfLOXgZm46WABGwDSw
WGBymrxvfN7wnFAgnCqAXUe2yGn1fbgyjwNhj/Kx3fkP5TrYrO5v+wwIDau+kjpRiaodwOeEOV72
tjIjICZIeMiJYB7Nx3NsfVdk15q7T4UC1tquN93epgsfMBcd33zAJCjAXsA9FcfoGO8AZ4LSp9G7
d94FROuy8K7O7TAK3yJIA9BOD1LMW/XvU5aR3Z6FB4r+MwmFiu4pGR6HeNVra0VdumwzL6qAXjsA
iTHJAzo9sdwyXIWk7LjB9mIqvNTvIWAUSL49EFn/fH4+NAbaY0Gd+H0pQqx0aVuXpI+/v7Llisfk
aqtAepXvwcEJuymg8YdozkB6geZwZUDsEq4Uj/KPXn7wjPt6NVOiBTMTMNQY7oqp538gDlEYymFW
9YBWKWa+9ziiuj8AAmw9RLKRs3Ol49Cs3Ir07ILkmUO+ETxdeNEq4GvqEE8FK57buDLh1Z0iNhh0
TL10IXqbiRHRSYOBIwClSpi9NnmbMEmxZtQCYQVGvjcfovZTdI+asrAiaeYpEjFoBhOQFAmUIeok
I5EjQuQqDa+DQJ562hrSS/Al/3Q7zgTlPZXMnLwNZqOzdNipVvvOmftHC9CGgWbveKXzXWPsXtHm
sDGs3c5479ecIXp6uX4e6O51s/k5LViyuRPADCoOThPiELRFTlQvadg2SPnejrIT6Cq1XNdCdNpU
mDoDp/m+ns3UEzBP5ErY5JYVaGplFR/Ctvuj/B7poFu3iXKuVp+WZaArGgSSDDjX+ed20WDPRD83
oiea1mhCDQgm19u8lcMt8smHuf162pfoIoueNGvzzqylBQs2Zy1vZE4Uri2zxKkkyIxJ/qSQl2C9
5w7ZU7BgPuaCdREIbAx1BWUSgEoTOZFYlczQYFtTJMASPaUyYg5QSrNrBLAl/C/HrAz1JdbzI7NW
Hr6kR9BePC7N9JkpheF0rz5j8iY2TuD0XovPAGE8Bx7fQ4XN5TfDiyEeGbv5QK9lh+Y9cL6uLxz6
CaUF9Rq1ZxKIAYKOHwwiREuIMjli0SlT7AJuXp9+l8GhVM/31fcXTPtXAIILjO8cWWXGu3Rlpodg
QDG1KzsbcI63Zi3ow058UjfA7mPwGI10lAuswgjXeaErln1BaUTTf8YhASBXYx4aNDBWGCHUI3Wy
dIvnl/7vyybvMkLgHNN9q872FbbchpiVeZDU6HJ//eP+3Vn+L7b7avlVq1UClxUQ4vCvPO/WT3kC
7xJdS8n+vqTZ5aDdDVB30LD/ya26PRoX6hwb7QXeJVfRay8sPfhLIiZnKUil1ARO3dlPdU9jDIDA
kR4z8xcTtIvXaD+UBfq6uaBGfX9ts7cVw77/s7jpWfEdM3C/kl/4zd4U0GeWWmffguOu57rxykM/
Vj/aOkJVZSmzNnuE/2RP0+VyIqhNXjed3cjSqmWfWO2DlQfj/grn3tmrBSoTz42tmA78RFBGN/2u
HF3pnjnfDLxY/z+IQcvJSC2CDsIp/XFXgsCnEbrOzjKXqtWHK5hNdikRet+XMxfswF/4J2iiKvEQ
gkeF7ztb5UojTtCtLTkFgQalJEHjtgfgcOgjmRbwP0Kg0AzMe02D8pQjiWaudGuXF5+0Ll7Q4FHq
n9t49VUTNRIkgOE1Fkc5oIj5yJdqaHoYYbpmK+BPPC8PT30jfhSMKixACeccHElC1QM9hOjblMab
dWUGYowGcSQGXdFlVp1aHrMe81M/PEkJv2W1pYz7DCwe1R20GvCIgNEeOk1EdwmDqD9HXtYpAZbx
dbkgiQbEOCkxSW/4Eiu09m2i5wpMLqDr6H7kGLMRwXy4kM+cfctHYoyxfoY3dnpzJKnRMLgGKOD8
J3ZfHE7UI8FIm30gvCuiGXQYooOpOoP2sqB8f9FU49hH/IWiGkZU/yZAr3bb8/iGdRqXBdiDpSnS
xHvmkJH4wXn2FnIoc7lU0FgibyZjxAEwCBM3Ium7xk34eLB17pkDqcmHVaPYnZDyuV6wgTPOGF5Q
DOJBkRBj6Kf8jkIoD4WToJYRrKuadnoJBFzXk+i8FNmAxvnvNQF6Gh2vElgYxqGrt9pah6VYhRmc
fg0TS/ZaNziyUVZIBpugN+ZUEuUV79F8cMTOjHiF+cgxDfylT7uGsVg16WTijoEhCT1cCZoKngQa
2UZm0u8Ow8/DxzrBdEP0SKiiiwmuAL/TVOTD5KzIbgnQUZEjD+FHKYZ+q5Xiy4aciVpqpDGyt19h
FDqsiZFyjIoEq5r6VMXE014vxIZNjp0XS+PcMXQsG2NLaWImNZCshBcqkC5oGAohEDfse1/vWjeQ
1+3QaichbiLhmCppF23FPuXdfeH5BaPLHuMIJOb4jLWGFHWULYgV+OAYJ5VUvCip0qQPTeAX2jpn
2oyx3AzM8rRsxIaj9dBGoolp9AK3TbO+LzZ8LDtjDYF35D3PsTmaU1pH4MwkKt1H2ECvu8S9H5V7
T5I8hRYgIcdIOykH4Wxa+AGiPE0E6bkmi3710FUBQPtVx6TCoY+cqqEYNd+jNaOPMQLPd5gQTDx8
xNaG5PCCt+IKtfNB65SzoZ2KUZN8SlIMJDvpetH3P+Af9yCWCp2U8Q6oD4jZSY5bTVwpHYj5T0pe
e+gp6wuBIXzF56kRlUrUY+uLzh8ohpKm8VsCxirZ8JEwKD8rlXeLT7GsYxfsVUPJJKs6FbV24zKM
FDyB0cYLDA9dsNFjGgZ8mJOiRCcdJhrEgXxomv9H2pUtyYkD2y8iglXAK9TedNvtXmz3C2F7utmF
EEgsX38P7XvHVTK3CHteHBNhTyWZklKpXM5xnewJ9AsJxthQA8IQvV8MDPUeLn0k5ZNEuFkoW0KN
T0ndi2lT4r+bLmgcgT+ZT+lT4RsF2/YskclNy5EYeSsTIyv7UytLJ73ThCDOV/wMQ3tE5fbypbO6
rgOHHfUfy6kcx2AAo6G5bURV1pu4ASDz1qxqH1/k5+5w13EtTbdizE2yT+oyyyNh+il4wkw7LpwI
CRotu4l5rNNbrURCbA8H4uFHMWF+Y0220IJKynrYjllNk61ex21ThS2vnSL0GswDA/6qpSN/TEBx
aOVgTvF7+sAYc6eIug0IR0pzKLXQ1jAedbBoYVpb4sJIRsCQrOg3+JYuOXYgWaVA66bU2AqNW9VN
U+sUxkv7zgFlKqIaA6NvXeENAYYlfS2QbV81x6rqjeYjEAhKF+29YzOOhzjTWv3B8Qa0zEw+4d5L
0rtu/n2qOXP2yaiRFoUPksmtjEsQC5tmJtOdQZLCwlJZg303EaAkkYyL5mSkIwFoBTOFvi9bXlIg
tjSG/0OjFQgR9EQkzmYC39urjxRPugOVZZJ+SDlLtTuDU6PYllXSdFvNy4Z6Z2Smznggda2cNgmG
Uby3nlJtC7iW6fMAaJ8ErEf98LpyySxc6YBLRsUXWGmYBVGxn+xJFriF6ukp6zIUlf0bmT/p+tHN
nlCjDHzndqAv0ntsiu/oxwmaNHsbwMPtx69ZBZxX/23lcxbuvJ/IVxYQ3FDwVi4iXk0UjSZzqTvZ
aV0A0jpjj3SyFxjOxmv216UtRKuoqiP5h5oRtFeHpKlvxBpwV/UnSrxqZ2nes+NlO6qLfJPrY7W7
Lm3h2YErDzRWiFqA6OEosbHF5wBcYohxzJ1mQ7ss2aJv5ut1IcaiFEyDgkQB7QoAHr689KxOeLme
Ynyx1DBgjue4YHeGgPk6JOedR2fCIEYX4OHVbcsEkBo+39SetyGr86lLsTMcrglosZl+/LeeIJS9
k6IwEL5Vd+Q5mXPG4uTym3qXT0fME6HrX+tDPyp4MK6V9JceWvNg7MynCvwcPNgvreCWZUnyRuhP
Mvk2mA91+RkU1wGqnfb0rcrAftB/TNvilBb2Q5fJY67F+2bGWfsiUKiqutDLDg263bpvTVpvnOTN
mZDdX+uWN3+PTwhIwDDRaiAQQnvW5UdOEynNwkYG1L69/YJC68tNDIihH8MuZkH5efpUA+3nDqUM
cBGiU/t5ZaMsnLRz6Wp0NCaGYcE3T09DexKfejeo3M+6thus+6xFwzxf45BZGBsGWjSWZAZMt+Zc
0aW6tPYkKIQJwvkhGN08HBJ/G2fxdizudHhsO71Fje+kP1bm1kRny3V1lbDTBSnRe/8MYk8bVVNH
ORZVXA56noAN3K7vAFXlV4H2LdcQjIXjI5q1rgtTAs/fhCkLO+p8Yp6RlBHL9U9W4wOKvrk1+3bl
dbqik9p0V3Gv9uwaOsUYspmCCe1VfRAj+5YHvA7BJvGftFKJpBqpxRWCmDIiAiXl9pYZ98T957oM
xSO/Ww5hBFpjQA1u62rhU8Cp9elUlZGeH/Rv7YsvEvDJrdx5a0KU5ena3kakDCGVJQPSfzKqAuD8
RTj6f7FABFBhPhAHXbyWlQQ7AiCXybIuoxn0hRTHwQsc+dobzsnVnB2rzBC4Jisyl5TDA85BCxc6
MfHKujxlBifuMEm8OVwwM5XxEeHnLpP5piUribqlTX4uSEn5WqQ3e7Nq8bhpy7DQT3X2D1r0VrRZ
FAL/jcIBUoEAL7zUxncmsLrOQsw0hbFeO3PvrzUSLcgAsaQFDBv8aYF04FJGa3ki11u9QvEp39Hm
BFCboJrWMtQL62KYwHGDBPBFoKH5Ugrvs3J0fLuKaK/dk6HeeK2HSPNrvkbnOv/QWXJoPkIQhBgV
RR3kDtSgJpaeoJrrV1EnhlmdxmUrYZMSMv6UgLcdHCrqabjbL1Xx4o7nPTOqyGjvi56FHuKIMrtt
/GTXOiuX5NLimP8nazbdpaxhJJgl0rE4tARPUr7tbHvD+j/fyujjhbFmEktce/NHnCVakjI1ZMys
KmqJ20XUqsudxqUe2a38Q3CQn7bDS94B0ulc4VZE5VSnmilLwG/q+66rNsI/Znxt7HXJaD8Z/xAA
YrZbMVqGYXYLbE40SrL7rkFFBhEfoEpWaqqLUlAwhuUQSIDw79JqdlKRFBcbjTZae/huFMfrV8Hi
z4MrCxkwwJURtRtf+j0XDI3WEUcXi3Pr0r1drzRSrYlQTn7n5vZY5NCgR2J3+kLLkyfe/kILMsNt
A6sFkJKKlyxyTdeZBREZm0JNh2exSag7Kxt4ybk4c27yvfqMJ/jlUuTUQIAjIaU1yKbPrEAz7x3n
q5uv8dUvWgwxPSaVQCWFZ8ylIFJy5raJQaOx3vr2vChyjVdkybs4v0So84OubBsbrAk08pNPjv3U
Ws5+ykig6yCL19YIMZYMN1tthscHAYzqlUvX44bLfRoNGT3mNmYF/KNR0006yd31jbDkls8lzZY9
8zHC0NiUCEIjI/i61nu4psX892e/nZEK1ILMpZGTbTX7tk23bXU78O11DRYWBj3h2MLIFOA1p2La
5gb1/JRpZTSVL+MgjgY9THp2qEonyI2V1oQFjS5kKccGXICelgKeMepPNrKcnR62UWms7eYlKbhb
UDTGvQxUZsVu3Gy1WpO0ivQOCDuNlmRB1/yYUHLauHoVr9hPnY6eff98lf0rTlFqGvO0cEkNcS9t
ip7v9lNb8Z2dgBGV7+3m0Rn+QVcuhoOrfOclkb0n2qbtI99CMlnTN/p40NYssHCeLz5JcRxVAsaZ
HACoUSpvBI2m/kNKDte3zcLGh4h5lAw0YKihKCHcVHLLnzxWReZYBUXyyeBP1wUs6/BLgHIP1aV0
+nQW4LptkFtHyj/2/u6/yVCit8bl1thq6HUU3oNMnnovRppgxYmrqZv/3R+/FJkVPTvGhrBlnkwI
Q9DmIELTyLoHr/WRm3GGJBzqpvtgsaTeFcRItxN6zwNT041dhiLHsQN/VZCnphMKKotP15VfW0Hl
mCRVAt762cCe90DHfzT5/b/9vnIuMr0b7TiBcUk5bcG8jj7hYqViurhHAH2OHj8CLkQV6HXS2oII
HRHR0O3lg2acVgpoiyZCWg9RN94q+vtE1dnSyaFwE63A7xupHpjpaWjXTuqaBGURpJVRNx4zGtWC
h1Wmh+7aw2HRRojm9Z/PIDUKtnA9JUSbqkjLv2XDSacvLV3xBfNHKm+TmWTgXxGKEqM1EFQDIEIw
NAGxUJg7/WH01nifl2wFflFk/jAVhgqyEqXYeiuR/MMDJRPf9O4Fafvg+o5dMtWZABUBb4xFb+gZ
HnO+zfZaL24rot/mSfH238Qo8SlggZK8JxBjSzfo3Fsj1UJ3c13Giq1UXOCxty1tmEyogjKV4T2a
3j/XBSytOXqyZug+NM2jo/3Sq1EpHF3OtqK9eQBnwitBFdtNAPQ9rY3yL+ryTueLagZOuvLuMajt
pqkOXVr2PEgSoAy1svDzfahuYDQKY4r2pwRlRTQGcHQ3hTLx1LxRF6jGfX+sm/bRtb8Mxe3kpmsS
13QyL83HKzkJDB9Bp7II9BIcDmvXzvzNv+uEKogJyEp0XCuHUlS50Vi9W0UyKcHFYKSvvsk3U9EC
jYuERR9YurfJJ+dLrY9HPfZ21/fHvP6/i3ctz0PGCmnw2QBnrpOObBoH26sQVjKkL9P01EgbXOHP
U2/vuT7QlWfrskF/yVNu2WRieD8R3LLSecrZq5QrV8Hifjd//b5iztYUU00wmhntzDf7y9eVX1/0
PDA4shW+i3tMOU2O6GwLGasqGrQdilVoy74pUa79iyWZsxMgikbxRm28sUDSQWo3oVE15t+bEqnl
ZNiS9lCa9mYt46uODb1HPRaw19F9Dom4Hi7X3yhE0ncZMiJ9KTGNaKMYJMdkOkzeKEPD0eJQLxzy
AFLQPEitOt/lbXPP8vyr9LQu5GwCdmSSJBvDz/1DEXelFzYsy0JAEa294RaNDxxSZL0waIRa3uWn
YtQIVd+uwDtLokz0musClvnztAeYBDFZhMrVXDdTIvKhrG2XVxSRRBKHxuSHNWQN+fP1FV7cpGdS
FKP7nbAq04YUlmy6fp+hrM2fvB/XhSyb66cqmOJQ01A5UCXGEq/pyO1Onb/L+ocuXxFxTY9ZhOKP
dZL3wL+EHgXdDuxE7VvGwtWUxJoiig+2kAfVkhRSGvF9ZE+S3wm+/2+2Uh4x4Jqz3B71/qgw71HL
8UH4tNabuaiFBwZ6FGRB4usrtrIBMpt7KadR7IHVYXQwRKTpKebk6Oa6LouLgiZBDKojR4yY+/KY
JLHVTBrFc7K3+c4AKj/FWAkh8bYeVsL6eZuqd8f8dPdmLjsgyioHUs87TLZ08B1uR0Mt2Xn9xov/
0cYfvZcf0urb6MYrui3dHucSleNZemM/sbaikYeaZeE/x+hpv269NZ2Uo+lJ1mNcGxK0fjhw+bFh
etCRU+OZmOmL7G5b5F+vS5yt9JsVZ28DICR0Y6lwFmWS67TwcU4HHe+XYMRYhLehL3b8eF3O0r5A
kh0ZdvTuGL9tQKuvJ5c12ICTd2D5h/JGTLuiWBGytEBojjFnKlEfE7mK+YC1l1disuHZ3FdMBAcy
317XYukYIQHmgS4NGQ1fnQQAJiwBWRwuxyGl1Ve3bHhI3CqNcimmla2gtmW+342YMwQ7CaCvUTNX
lHGtLu60CV7BAaxaUN+3VN8lebbVzYjpxv1UgivSea3AM/vnOkI5NPki945WktkGZzFZk9cua9Me
56oB0kiehn72mk9/nn2fOSFReTPnlhg1WneBiTiY6VBErlOSB86SYWcN1nBinYzXYtyFuH1u80Hj
6VzoQYnnUiGGdq0+8cYiqrN4hyamD1Y67KTZbaZmPwD+sR4QaujgmLKezIGEri/viRQBvfV8jLcX
RoW2xQyl6FisdFQvnImLD5u385mlSS87vfBlERmG/xU4FEHGmoAAIT93V3ylOuk3b6YLUcqidiN1
U0eIAsxCI5qc0Mt1ygAe7/kgavlgWIeYRWQoNyTbDgBVn6Zsc31TLauKZn10BeEAvQOsnKlaO1Iv
Y2RKcFe3aPl5MwsdL7SjWX65LmfhgELPX3IUF4164ei3gIOIqn6MP3R9VR2dbHxsJe1WzueiJIB4
GBh+RdZEVyR5zqQ5PZuKyEroxnFe0pQH9UB21/VRG6l+LtyZGMULyIaAG9w0i4hMoeX6WYhsA4hN
MdpvyO+FtOf22m3R8VuZ2Hd63e9aJneyT33wtk1btJ+GgOE9Xv+oRdVxdOHGZwInW/kmTsjUuD0O
VCa7wDzG6FzKV0q/C9cSXB5Q1NFdDYKqd1jjs/0ylVo9otKNM6ujHYtTvikx9E14c1/p4nnwBn1l
gy4K9DBvgGsQZQ6V0H6I+ybFy62IEu1zWjsbNFzXXwWGSorh7br1Ft3RmSTlKFoOYmPSQNI4PprG
o5YXgaHlAfGQ7B93Wv94XdxSZtmacdzwnMD8ArzupZfJCz9Pm1wroj7Xp1BvqnzrsD7FHIMOQKGh
jIOhKbqNkaI1qxClPFKZNAebUSOY0uJ7zLphg77VNbKixU2EFkWURsEM7KtZWa83B+no+KyWnlBn
DhqQJZri4brya0JUW49CpMYUQ0iAaNCO+jUowQW/BtR7HH+QSoIzwlHCXeqVkuWGW0T5yH1gf9yL
OZOWsPsUNcvtdWXmhVJCtXeEfVRTwJoG1JvLhaQxxKOFvIgcar1w3h1S0X68LkIdu5ndDWS4CAYR
ReHSVN4JeS2l7lIYrJuaI/WqIJZ4dJPAb4uQmuj1aZ7r4nmqMMxJyq9mn4fJMGxcFCB6UDfQEWWr
bu2bFhbx4puUF1hjOijUeV4R+YUFFOfpUKJpwq6ysLGCHhMHaDSnhtzI7g6orNjM+rfcrF9s+MrC
zlaCiQU3cfEtSizRxbk56gn64NBOaB+JLAHDVozs5AoWB+WkVbuhmvr99VVZXHjAxiFIh8MFgbey
8FnK+q7HojRO3oYsbfH6MPTpz706ZvJ/SVHMrCcD80TiIyRLQRD/gbRHGj9fV2Qppr2QoZivR89z
6TGYDwiWGWIqE7GXzt8AOxDrXsjHNkxd66A1cXhd8OIxNT3DdxByzphblxYshMmpQBdWBOAkUp1S
+a170tsVIUueFtr9kqKsE8MAAMZ2pjLSMsdEG8aANusyKw6cdUa5yaQx3QBchX/O+5wfmRi0O2S3
iq0GfK7Q0OI89PJWBHUer2HKLG+gXx+mLG0JrGLa13kZtVv5UVu5zxaP55nWypoS0Y4xnCDaNgFC
1aK7fRxeszXQtLUFVC6x3i6slnvYOCJJtkniYpLnrU0d9LKnK3HdmiTlytBp56dUQ2PtNOwS83Y6
yOnArT9//lzslPkjzsKbDtOqIk+wHwdxahK2IfHRK4uV/bjoq/CAA0KSjdKkCqJaiAa57rlnt8vj
0BE7uMu8/e6XJ1p/u368FvfXL0lqu5ZZdRMWH3e54fanSXzKM/I3zulMgnK0SDKPHplwThuq3xny
Y02erqswx6y/Xa5nApQjklQyz7scxjIAkVcYYHoC6rT7Mdcf58AksTGosPaCWF4fUGIDuQxdoWqm
ndRGnKcj+lsnWbX7qY2T+7aK94kfA7Suz/a2CfiX61ounlWQW9koUYABWkVJr+EGsSHwmmjsrwXQ
PAmQ8rW1DkSVc+RnEHEmRbHlRLxxAK0ubpI+jewhrDEziHmiwdYDZg7glrHbQJvaB4EAtPc4+J2L
NijowAKJPK5ftVvLAckxpiBtPmwstGR1zoaKGLkW8eAadC3rthCRo9Qxl+8tgvS7mhyVg5y7gfC9
GUsD0o6bPv1hWadS/9LdEnftKby4Bph+c4BWMXcEK64s63KoIuZ43OO3Oq6lfSfMsLF7f6WPak3Q
/PdnTka6g95VNeImtA6EjnvvdnhprFIJL579M3UUV5aaCM5KAnUK/YBWerES+6gD2D83ExYFD20P
pdd3bJkzLbQWnWc5hxYNPRkNDQ16LKgIuwolmEeakU3SbR9cuvYeXFbLt99x9tDsPB/eM7F1WbEW
cWcRmea97Sa3rvRXcjKLuw5Jtv+ToCQQShfslrbEHSCAQTFYQAnK9JcsudFYUwZeGg32WiA9O8nf
fNyZROXdPtI4Y+M8mlKmwIcjaRVIMLAJisgeA+apfyD9MTf0zZSWn9tmLQN83aKYA7q0aG5jlrdw
oS8n9Gh21aFuVm7Vxav7X/3AgXspgectQr8B+jW9FYgp+ehl9ofOJoACXJtNWFNGcXEinblOZlNm
qNfcrj1b135dCamE1ulTOcBUzWnYH65fAcsHasY6s0wUT1AjubSSzLS6nwp8eo35bZ7LvazJJh2n
I52ML1lt9SEKqQ/cFw8pT6NUrHX1LyrnzxASOFYEsHaX8r1eczVjHoxpwX0QmBhX+UQbPny/ruZS
wyXy1+iOAM4ucnTqbKtvppVVglkBs8ZpOKFaPlTGZnLwakzMsJ7n4INuzAP7ZPePWTdtC6nv4jI9
dIUVoKFrNxrNkefGbmiyqE/Jt+uft2SE869TvCbrKJAMB3ydDniLpPUCVjxfl7AU0OA1D3pHENgh
0FMcmCVcq2ANZoGq8pjwdptnDfKCmEw+IDrAe14eqL3G0LcU0ZzLVFxaQTxaa+5s8+RbLu0wKURY
sccY5izat+v6Le5jA7MuaIiYyVbVtL60S567BsIn13qu0EBYNf6xToavhXTCiZJbW24NnmyH1HnJ
QIAcrIhftu8v8fMKn10QXg1kG3BtlxHmyDCvXexRuse4WrOXjX7bdZ8SLd0MBI27/KZBhYj2KcA7
kTzYiHSTCg5oVjBvIvaa4im0qbZyuSzd/cCIRdQP0HB0bCt3v5F2PWAkYBxj3NXZXfVYtCvRxeJb
HsQCwMdxPYyQq0E/sAMtXvt47dZNGZagF5DtJ8OpwyrRP7WeEfI43nptGGtyzfSz+1PvsXPJigcz
yjY2panD+fZTkLUgeOrvaPc6sNdmeLUsTOtSdJg1NxrCSiO2t+2ac/l/dMd0HzBajZmE4HLxdTPx
auly3N06C93mvsb8MBpyQzlO4WSiZ92vTkl3wzO54r0XTxgyQOAstOapfeVm6CqnlzLpYfTYjCoH
czGtFYoaEJVeuwdrx+b6Ll/cRmfilE2OBo6SZ+mAiCH5VPTNXkvv/dW5kjWdlL06ZZwYtS2QNrF4
0DT+LTe+GdWp8tnRKKrtdY0WhWEGCyOFyDvbRDGgBwBfTMlh75jcD7N+yx0wfegvDIm8KVu5g9Zk
KdarJcbK+ZwPyug2b/Gea7+PWiDw+iE2EO2vK7YU/BhniilWZMWAO2UWllZyp7knzzB36MUNS5yF
65KWPe+ZKOXysjKpJ7pmIrFAvle8vinMGyBDbQF+Eo7ud4SuElAiXhMxJlcivMX9COAbJDQcAGCr
A66TRjjxKZyuAZDrrn/jWRP2bEXIomfH68xEWRoMI2pPpFf6tdEJWNJIvb2XnNq82hTAuyWAU5SP
SCUGnaGH1226uHpnMuetdHabuOguI0UPmT4/VuYLtTFlbQHL0XE//YUgmA49BS5q4e+e7UwQht48
KrsGV3Q5jPt6lBJhEJs2LUCMgk7UK2+OxQUDYPb/lp9VNtu0S3jT9biHSmCxG+aTzHhA1pKD77Hc
bxcCmlcR0wIUDnnOS+sRPQfNDYNX7P1y03mtOMYuyrEOM8JKeEFLyiee63Uw/cjbcs/QTiGNXVoV
hynZ1KO3VtpaXEwfVyPwpxCYvBdZzmzMO70Uwscu5eKuaasp8GoR2Pa0tXIEAdfXc8nAgJxGPscA
Wji6Ni5VT5y4BhWUjSgIHacQJeWTXD3xs6NS7XsuRNmdtql3bTY4mP5PQSNLTxV6uq6rseQqzyUo
kSO4l3qzSwlWsC5DU/xjyD1JLaBD6RsTw3/XhS2tjwniCCCDoe6IVtpLm40+XtoJwjc0n9RhQ/MT
G8Zjm95ZAqfhuqjF5XGMGcTNRYezShPI0EKCIMAro4LkITc3tEV31doI4JoQ5U6r3G6sUgLjOf4T
lW2QZQAXKv+jJsplZsdG72aWC1wLefI0IyRAheJrJ2dxo52ZS1kZWmAYiHGYS+9D7wAQ/+urMe+i
3/YxGt0Jlh1xmwphOIk8d/wJk4WSNI9Ir4Z8Kp6EsE+Dqe/bmv1I0DdxXeTixkavNvDu0OmEDrvL
vSZNqRUW3qJRljWRQ9BaYx0zhsohOp2R5LwubNF8wJ62wR6ASSeVCINZdty0XYHhfL3DXay7/d7L
LbZyVy1uN2D4uRgGxbyTuqcl2IhSbagwN1j4wGc3Gzu0iTBwH/d0f12hxZMKeGM4OHuGnFQc+6Dl
vsN1jCj6vb1j9jNPk90ggGKcr+A8Luv0ryC1jt+hY9WNa4y5MeEDom3Y+iDzEGRlfVbUUdEmmq7F
m2lqqshx46CvvO/c+5iW4Mslyfa64ZZ2gqUDlB9D9OgW+O1xNtZla5OkipJuQscVsUXxA5MJaxtu
aXcDhxVQEMBrwWiM8g4Cj5EtBMHt04/yZtRwxbKEvabC+GRzVMar+OG6WksGhMe2/BloHV3GiqcD
Sl+SNDqmaBvOQ+q95iayJ1q7o/39dUGLtdxzSYq7q1yMIfR6W0XAWPZCc0zRMe23zn1re2SX6F4R
spF3RzspJOYw/FdBQM8lLF0D9o4f5VoDPpLKSv7iPJx/leJNtCzP5DDgPDDr2fX+MfRvKOel1RrJ
3dJpABwo0gag1kNMpShv9rRK0ZwIPwIAQtKd5tukX+XeWvLGgKhAny76vOYe7kvXSErPswYTA4Fm
3SaBJzaJqF/crjm1prbNBXLSmbFyLJb2D84EpgUcD61Q7yzq55GZk3QUdcQKg5STFaTyo2l5oSFK
PRjEmptck2VeqoeGss5z5nExdNt8odlWlPkmQUIgjqfN9c26dAqR5sNUPhp2wMSo5EMQOYE0Y3Sq
yDKHKHeMKAa6ldF2ewCh7VhZrPTALL2P0EsG0gw0QaOjW3HKtsFtVnVogh4rQGkRQe7a4Ysl/JvU
ubHQAoT/6+QPZMVDqxBi74Ug9LGZBPNPLmBHlLNvpyUZtBRjtk6KrFLa3cdZ+4EiSVB51t5ykLGd
aFjV+a3e9DdkioOsb//C/figxdORUgNkm+ruzDHPRtPFHK4/Nqe+cT9XuRWyQh7cZq06tLh7kLlG
0zKWFi1fl7sHe7KoDQfTDXQao8Hv71w0B8rRufVWY+8FUajGAC/IQ3M+nvXKetKOgl1pRKO5R589
PoVcDJuGghHEerq+TxcF4SWIQAgQX5hiu9TJNJhDGxcr2Bi3jud8pNUbHU8acf/80enomDQAkIgB
JiV1BsUBJjbSYpiisDX9mKCtsdLb/d+MTF9IUU5dYw9p60lMTjCkrXL3PgO4a17/Rch6IUXxItbU
pSydpwCk1D5I9GQS7cEEOCayLECR3MRuF15fpKVzBokzrI//fgcoq8TGvncyNk/wuEQEJSlDv7gn
zvNIcKOzbc3roE6ABqp/TgAzhwGd4/UPWLh8gNyMsGVGmcF5V3Z+7VNN9oB4jRx7CFj1hofG34D/
XMhQnpstQWUEwK0YcrRZgNI4ILgDp/r2F4qgxg/0bhd3jtrfkZUlapEMYDYAiHcpUhH8PvfXmi2W
zpSpA8DEQ2kcJXLFWmJqdNnUZR1NmV3vxUhYEFfWK9ObD0DU4is3zaI0UB0C5QAVRIi7PMEitwfH
LzzMhiTTkZtdkDTNg7DSDaViJVZeuNQcQIfA1aI7BhOiysbXHYA2ZnZSR6n/xONgqo45uXH7g5Wv
CFrab+bMaIa7Hi9DdRSl0U3GCLBgIwJQaBC3nJAfvi2k9enPd8O5GMVdDDlo1UyrqKN2wktp71aB
36/Mk8wnU3neYoz6lyaKyUyvHSiYEOuol2VgyDfRrDH5LNsK6GUeOmXwApz3x1n8JNpUr10BJUjz
DAHEf9Ll23U7LUQX8yz4vyKUDe0OnTdlmISNDAwgB9koOaBbJ7QnbItsuHEHe6MBxVyryPN1uUsR
P3K+mBEyUFoB7Z5yDTKK4LBzHYBs1Nza+6Dd3bPMEkEWdxQ3iAfXi0BrPwym89xbLkaQmQtmzdza
erlrH1H6zEOdjQCtvP5hS2cOo9guur4x6Yhm80ubM96nvY+sbWQ24x5o93iMTLvRuq2ntbzYUve3
A6Aey5nDOlzR8/KfLe9gyBYPAhwFI3eOo9fspuIImPqt2/tg2gh1lFL7zD8A6SdMPvqds4vdHgTp
2cceLKImfwCu+4rDWdrSACZwMQECeABkUy+/iI9Aj0iyuo5o4zSBx+0kTO1Yrtx5S9v6XIpycHjf
mzUoeeuZApjDf3InNFMgQXrxyHbXV3PxesX9iiFCEJJhxE7Z31Zdm5kx0RrJoDe3McIebWYsm4uU
vQ4EoxtmHAbzZqRo9PbdI2mGFYsubSf05oGyCSPYeEIrLpwlgKevKK9RujyN5ql6aRkL3q4ruWRP
vOtcPEUsgPmreY6xp03ViQar1mqbrNyD9WGTDivPkDUhyqI5QwXoCBeK1GhvQ/zljU1groHrLQpB
sgFXEWA78Qa53H++HrdW6Q4Qkt4jJxA2/JbKNaaZpSVBPwyaQFFtgr0Uz+P31VQj5GEYyAe3jFuC
5zN/NR1MJJZ/Ey6gQwrQ2HhceygYXOrT5oCh67qGRTlv9znVvo/mD6PKbnB4r2+BhesbN4SN8Xj4
LHC/WZeCxlwH2H7R1UDJ6eLAZxoQ3ZOT5+Jpkfcbp/p8XdzCOl2Im/3Imedyu7hCHqytI0+AoLz+
ZgBZnNTNn/sJTOS+F5oAso6b4lJKPFSNnsY69jV6gmnX7pND5hQrt/jSrCYBUYE9rw945NTejVhP
saMHxqJWA1Ogb39MkycmsluC8dWpZZu6/oZW2pDmYHGOqz2aR8Ki7FZO14LjRTkNKLLvKKJo8LhU
FYMUtMxEyyKvZsea8xNdg95d2CEY8ENOHK2dszdSjImqhShFXrKIt2CHi+9Se58kNLCqFNzVa1fb
gjpIViOsQJ0MpCzqAAhYWagHug+G1IhhTRvs/ubFSVM82a7vwyWlUFV3sHYQ8ltPd2+LeJpGE/7C
78pd1Zj0SHqa7yS1jSBmmPPzptRe2ZYLyiEWR4UJ2gE421MOdYW6Xw8mBxY5JdsWk7DDNjf/YvQd
prOxVPN4JGj2LjdEZ3iO5g8+wwSG7+07phWnLPW1k10P7coJWDDivEpgZcAbA2ya82E/O8yU6wJJ
XdRLMvyD3eBI62Q3IgvIRKwdpZkfuHVnrSQNlowIgciigbOHAE/1UujQ+UKrYtpEZcy/aencou7H
++u7Y8FLoekeA+/I1GHyUYVDzGJH50NqN1Ha3nqA3uA+A3LFGhLWkhTkyLz3Bkv0ZylHt3DinNZu
ziML6Lnu9ISSMNe2f67JuQzl8ObJYLZWXvCorK1w32D+zyhW2jCWFgSdA3jVIlryiZoB6+QIcrM+
47gV84M38dcq/5shbkBPYSYMbXJYE/WRCUYlhwuLcUwygwPH1TZGk2yFiA/XrfX7BQ8l9DnLbeNp
AUDjy71Fa95OQPLEI50kEbdfiMEDMOUFMlsD3FyTpJ7SnJW43dMaoxcPbv61ijFjRz4U2tfrCv2+
NlAIfgBLg8fab2vT5i7pRkvidv9ujEG39iRf+3k1RgWuUyIQEUVa4W4cd0MLsvlvCighl92QLEkF
FOi3bSiO13/89wOIpwrw7hFe4dIBWu7lcqNhYewYwefzeO/6NOi6Zy9d8ZGLMpCrRdbAwsZSu7j1
BjRqY+JiBfi9lz0Dulg3n66rsbQK8CH/ilADbJO3STMQ7FqwPlH5DAC66wJ+36xAoYLDnY8FLkz1
WNhUT8fSNuqoaAcepEQXETcYqvKMgSFE66eVe/I9pLhMkFwKVE4HG3qMJQGKJuIy9MY9Y5v2STZb
DrqhU0ZvDbmyEdYUVPZxQqk96KhXRqSOLZC8NfFxqLSvVEdjqsUrvuIx5037u3pAgcAMt4sQf17Q
s3uzirWUCmuCeprVg2QIo1Y24gCj51tT/g9p37UcubFs+0WIgDevVTBtSTZJ0L0gSM4MvPf4+rPQ
uneru4jTiNlH0oNCE+pEuayszJVr/SqlxhyEnCPe2K/4t58X9jyvALjwCK8UtI9fG+68KdQkD68k
wHbSwk4z34QmgFcHNIxPt/fM0hjn+sHMqY4GKpbtHK1jUZuJCLAMrTqkYL/T8p0H7QZoOIleRHLo
b6prQd3Pg4DuQlAK4ZbApa1qzLzmcS4hyOHrgyT9bmaK7RUo9cL0Xf0+M32ZGGl9LOH3+yFE4uHO
I5F/n4ck1lcmb2E/4qLDtCECAVaMpYKYKToNaRJrBPW/+uQOe0FBT166mkhaHNBsBuTaiHNY7ZM0
rRVtGrz6EEButtDAi/Lccjmdym6XrCl0zpPDbHpc4TCEQAFvJRbpkI94PYt82OBuhcogaG3kAK+J
99u7btEIdEjmvOfM9cKEVFXOTb4O0cKDj/nKo5eutZP65baNhZ2t6xc2mJCKE8Ap1fpJA0IZnupJ
tCsBbh0gEzGGvBUUv6UeAlGNGK68WBY3NwTEIYJ2jk2ZzVd1sqeOY9qAfeQxy059v5YzXtx0eM1K
+Hlk8lj1pUTP0UyX182BLx+SwUOOZjDhkQZRtG5P4MJIUB/WUJadM4XSWRL0wv1VWclLYz+0hxAU
DpbUl922bkJj7RKZb29mwwFXgzcrKt9AQLG3VsM1gWe0cnsYs4kmRvKSB/qxEwS7jxsCycnHsU0f
5SnbKaGjxjtBf1G7j9sj/blVALsCvGdmo8W7j3X0uB9R2VSlDtwpXmYFQBbYESciKyz2HqnEOLEC
H6V5SJtslWFMt7et/1xQWEfiUIGoBXJJ7OluCoSFTal3BzTcUcjjkoR3cL2TQl15kv10I9eGGL8r
dHrm+Z7WHeJokyV2X9g9Wnv8I6eurel8fq/XFJV2XFyoNoKrGEH69QVWh16l12rXH5o+KiGACVDW
jpcy3cpAnEvDCQyWhpF6FOjzihSDL9gcX+fO7Xn96WTwEeimwYMXrxHUDa8/IhRSNWqwgw/p5JmD
DwaJaCBcJa8c+IXlQ14W6B4cFBQN2QT04HnZqPSgY9R7K3qo/blV8hAU2YqZn3t0fruDABSqEXj8
KPNnXJzGGrWTRIsrsAoqJb8vpHY6QosWJFZd8tloYOVWR77eyMn4BCC6tBKQnDNx1wsKmlZ054Bi
DqBwjR1kMXWTPuSacFBAXDTKEMOanovkmPzqIzPeG9PjKEaE76jX2kq8ax7xQ87oPXd/Mvkp9ra8
GtI1Draf867PbcxgWURfIjL/84RdTEgqZgo6igPxEA51YY0VX2knI4u6kiqBkqMxr0BFZ8UlLjQq
gVwPRD5zwwSWmi0Pd62YdE0yQc5I64iE1rMU8q+xphOQmhK5NMw80axxiqwKasa3t/NPd4yiLTRD
0HqIRBi69K7H6wtRkteJIByklIMKXqwqhzpsyufbVhZmFWAgILnwfAC3KZsrKpOqA/7dx6xmobDl
OxXahTna8Ugr4aHdg4pgxSn9PKW4wxAPAkQ2c4+yebAymgZdg07xAd2VIij7VHBpfSWVUqXHaMhD
fWUnL7xZUP0yznxhqPD/KP/lFeoaUV4LB14105LKGtTcSCGZoM+HwJtxl6INZ/hrD39tkwlFeAi9
V72eC2cyjKJ/aM1cKSk4yG+v3YKLAEssdiWweGAp0cXrHRKXeFQg0ycctFTuKjopjZDSJK8yvFuS
uMwp8LrQDdGLBqK4wYQWtJQDdePtj/h5ySD2Fs45fXBA/OB1hnCZzg1ch4/gBNFBjkk3B3Ce2UJU
aVtlCu2+lcOVo7Fkc47BQcqG/AmqcdcDB1H+NIBeTzgMo34Y1eA4ogJIcsmoIPXBH3wjWhnk0kwD
rYGCnwb4HCjurg0mnFTLDbgMD1nWfwcBmhXBNimmgFiCdnKTRTHl8pqUcbWyexcOC24BHH/croDB
sHhdoQrEKhzg84AS5Cx96JvPXEwN2kR1N65c4gueAAQeuMTR/wOMLMuObqQpAk2oGYDjyX9sOrSx
x6XVquAiQmxye88suDa8atBAgALNfJXO63vhyuOeK6oOhHBQApCDz1KtOlvkKn5l8patIFEMUCfO
PYvL85UwnyAeKx6Aqw5JOhbtJi76NaT40hLh9Y4fwrZAYXCe1oux9H2T94kWSQc9SacDL7V/5MBv
aAkk5YpXWbY0twoDeovSCDNrBU5aHMWJdPAS5WvoladRae64zvt9e3EWzeDWR/CBEB2cadcDQjka
5dMklQC0EUHgA6VZZ86WbIqSn1aScPMVxkQZGIuK6xVhOC72+alwMXdTwCtc7asiOOGTHYBRVCpf
y4qnafcgcZyDf/56aKjIwWsI6FrSZHZopaaJQQsg/qEd3rMJCt1obhPXaGN+bjtUobHjgMBE7lLT
mfnj5SRUQBCugkRZRot6Mb5H6hCvOKRFI0BcodAySxnojEPKwwr7efBhRK5b3izLHGW/Xi8gwX17
yhYNgRwch1xBNYltiTHauMgzpVRncs2SilmKuMefsubXbTM/Nx2WH/VSSJ3AraPv73on8FMlRxD5
VCGIWqe8VRtaV266ESEQabNSiB7/3hz2HfTLkZ6dH9bX5trGq8DpFmiHRKta0mndkxzoG/XvqTqA
u/kn+Ji7RSXGzNSWPUioQ+0QcOVhtgISthVY98LEAeuJzBrUegBKYOl9jCRV84TztUPXhC4eLR6q
fNqvMtHXOvF+Xg/GDCoFxm5OUsJpX0+ZHKH86+mxhqLiRx1zzzkkjlLZDoW1BMGSIQX1bNwMMtSm
WIXUqm95rwhA4azmBvV7MPT6aGvnwey8tjy3LaHsfD2kHhBNvuWxPKDNssTmQ9ILs2/Bhqmv3a0/
AxYEKv8ZEwQgry0FTWngQQpLkncU8uoOXEwFV98JfolH6ko2dHlUcAqQ2gNdN/sW70sc46nE/IlR
GNDMFwO7KsKHPM2zfabXKwd3wT8AXAacBVCmgPmwI2tB3N6mfI+oIUBlnnCC/6IB6fx9+7wuWpkr
ZYgzEYGxXddhLCpeJpYimImioiSZJFaOgODv920zC4cJxK0zbBvTh9iS2eNlITR+kYIgvtGSxIwM
tO0kHC/RUhUG67apxRGhBQTUK+gDAdb+ekfkoShkfd0gspPDjoIjuAP/h6avVDSWrcziz3APcODz
n19csKDdnXQ96EB1EaXGIzosI1vNAt28PZYfuxvMvXDaaGDTeCQQ2XPE9SDi80F6dGhTn1Se/AjB
OLOWcJ1r8pOU1ytTJzHZJh0K9Ohxne9xEBujdY4JG5IyTPOh8SZXuZ9aMtOk7KacJE/oS91Mb1zp
1C/6VjWFfapT9VgfIxmoU1NTiOc7er0DjZteWC+BnUJ889SuRJ1MTPPPx6GvE5luICGQ8b6ecj8f
eC0Bw4PrIa6lfVcWNBdiPDmLgCMinkYECBOehANXrswLqwZ0Ni0iUQwBc3DEA8d8bdqYyjjrhZ53
g4iIp0l/HGqRfI5f2q6KHWNWO6TDn8GB6rQE9oe78DkI/+42+ucL0NcKaCZqTD9kTmWxrOI41Hg3
UZLeBC/jSMRS0GjhdcFKNMzijc+2kBUBKGDuDfjBA8grZRsMdc67Zk4+SvLx1lof9VtBdmuS3WdU
/kWY+sPS7DYuTlHd4sUk8SnvgvDNBLslycn8b601mP5GdQwiU56WRDIhFk92GXlQHKBt2ufR/HP7
oC2u8OWYGQcVJlqmNgq+5A1NJPiIo0C2zgOZaG0edhHN6MpdcnZDt4bOvjkav2wy6R+DjakREx3+
Zknn8XWWTyntzbVufJaN4sd0Mycoqn1RQisj7+6P9teXcefsfJPy5GmzNrjZT9waHOODw15r26Gc
DXW2Oe0LW97S1OyO5mll2Rg3fB7RnDAGQhUAKYVtvVOitNA7GcciJ35IP4LKql6nRzCoqR6hoF9q
zV/R79s2l9wQpLPRiAS5LSTAmIVLIg9kpfXAu7bCUeGRm+juJK4x2awZYVZKFTucQvSZuMnWIMMB
JZOOgsR4jUWJxdWf5+9yMMxCJRpXD6IAn1rKdv6avKNb4CUyTsF9SUrNSvY5UL8hTaBwr1uBRuT/
ZqOoiAzQRgh1DJ590vW5UUnp2AuumRKgcWOZlDIZE1t/u3NpLK14tqXdgvZQkF3MmX8AWa/djVqC
d7iHlpvL5cI2r/dCytu3N8f5VcDu/EsTjEcrNTWF/oY0utMTxCde4s8PWyD2ttp3ZHpsCF7GRxkK
LuTO2mxOvE9+rdifb6Jb9hk/lsccHjTg0nF1V6mslJgfz6GVO7oZOnG/U2EZzmXDwbd4lvJrrTVq
bYKZs8ELwLEkujK6RTLc6Wq+aTmwCN4e4jyCWyNkjkZd4Fj2lTa6om8HdWPx/FYvSrv2/jKBfz4b
0FNC9h7JSR548evdolSBIk9SNLlC4EYSen3+5JMtyyt78vxUZccz1yqBKwVQAHmHazNhEg7gwvVG
90UiuAeEt5G+VW/m271AntEgSgWfPPbvIbWsglDoYO2f3PqBrrnseV/e+gpm5cpYS6Mq4kZXg0KE
gkLmHgoKf79wlwNlFi5BGbFMMyycDDaGGC0LEkgfq/YwidKKJbY0cV46kKighoi0oYI60/WcNqEE
/v4MOkLRVnlLN8K+akj0lW7TgiQyWWNTWwybL8yxuFal7PUgjjF5XUtauj8OIFg07czc5tTR6MHq
Tct99+5fvxGwWdbn06klxvPtyWXraeyQ2X6kPg19kKwFkyuOxxIltaA4QSDVh2pf3wpEqT/D1uLi
cG2mF/YNCiRo18EdDBYU9mEXqXzYBlADc9tdbb0NNlirnISzaETok9n1JLduj/McajMb9cogs1En
YBsGXfF5dygVVJt80vQQo8xRxjOHrzYGpVVCqywiRfft+wDS3XHCPSeZKiJK1Zm1W0MLhUZ5QAYk
WJmM2fSPT5vFwwA/hR4nmx9Q84xruLTBpwnkQ0+I+lmvKYYvmjgnJvEGmtO71xu7gsyHgbriHDCj
dDltDHd4WQM/LkXloNaYs5//GGE8UpwEbaOiCdlVSGWCkpaGu9TBVlapaU92cci2ysHuVeqLpoRr
22lwaz8FO36fHUN77dXHtqXNG1tF3WkWCpp5qtiNLQlFJ/pawbu+Jn9HbWiJ9bbqIU6R/IEWoNoD
YPK7DW1N6EmmmLd3G9vxcjY+q7OBkh55GDTqXM+3lmdDJE0l7/YDByaOt5Agr0V5lcTJrh0mgscY
CTLBzoOJcMVLEq3UdJcCNLQ7gkFNFVTkTjRmu7fJlOoZUuuuFz216ltRnFSnfdHRbBjY8jOSAGhI
kWuejrVTB5DfMpv2XkIm+fY8zP6S3dlAh0NEXsbbE02C19OAJSrUMFF5V1SJxD+UL5AUCkFMZsqV
WY0rqZUll3IulgGeNydemXsCfKGT3Ce+4Aooloc4R5JM2jWS2IUoAthkpBH+nxHmhhjLUhyiDkaM
2hnUF3QsCQlJu7fb87bklS/NnG+Oiwdu3JW1KHMc9s+oQb/vvele0mgfBCddOSaDBSQ5EVYCisXp
A/AA8GsELciDXa9VPmgCl0yB4EqiZdx1a0rA57Lbj73w7++zQ2rishtaPhddyffVkdS8HJ5A4lGI
IB9Sk4yEKGIAlR1l0yfwvekThzqlTPzOz0ozQnA+ENnoIFOK7tnQsPuxSKxI8Qbw+Bh48VgxgFB7
XKgcjlpiSNDki4S6I17TIpKcBMRQhEeHikQKr5kCK+25+NeQJu1HgJbSngxgsVIInvITiHug3SzR
DBgpEdnaMUbTdt0LmSMoXd/QAtEdiBc5vEBoVqTKPd/VaWOBm1t+yYVMl80RnQY1SZUQzdXFOAWQ
m5qUhHhKyb1VfTWsFfyXd8vF1DLJ7LrLwVsDXTDXbGq8+7RN6qRIB0x0DMgagdnSSwXZnf/sE7aE
wvcoO3FdJLjVQTBt4OXMZDvZ4Ub/bYu0uZ8eRdLcjQfd5s1g3z5HJFlp5GOJ0M/O9fILpOud2vLy
qCrlvFP5B52zOJ509b0iHcrEKqYHn4d28kYH6iGpbL58k1XD7NTMlL3TGNhx01mZ/mCsQj9m73Jr
e89PnIsTC4U9scxVOIaktuB/IEyXeK8Qgdvc9gxLF/nl2JmLZaybqRgLmPFH9FZD2crqDEfCEz+t
V/zBORX9c0RQ7kZGHJlkg5lmY1K7LBGw0ApROhoinbYPX7pt66TwqxEpD8BgbQIibpJddOq/CpqU
c6pvNfs0795b38HMbFwEWc57qeCmndk8NIU57HX0qxKL6tXr7dldynShkQ11T4BYAMBiX/p8kAzt
mGeCC6079E8lG6FDstg0Tv7bzvuu74uJpk8rS7oYqVwaZdbUA3/eOEI8xw22CM5qkqnzFFdQsDD1
e7S6FXYSW7cHuniNob8SQEIgmBGGX+9W0Q88RW8KAekGcQc5mra2xGDl8l88ERc2mBDE94s6LQTY
4CTKn9TM4jM3N3OgF8e/44b/xyEAKo9LCyRWqHldjwZrBiQiQDuunjhe8qWoez5fCS7m2+/HJgRE
BsQtiCt/UCg3+dRLAwgd3Dy3oGaCfH7kHwqV8A/KsA2VlbO3Zo2ZujHw20TKYQ39VgN0VO4hxSeT
uKFPa5xui/7kYlzzIl64LX5qYl/sYEkHzzAi4eChjKyu+4rWQPNLuwFlL4A9AI+TeRZhJFajj6Jr
Kbrhn9gnttqERIjec34gwqrE7EI5CkHvv7aYQeVISfRZW4nudM8jpjBCVEG/pV6jRk7z+2pXrD1n
l2KnS4Pzel7MotqGijYaMBjLHYmyjaS8Jb9vn9ilLXFhgs0V6FDHzSUPJloqp9Z0+Oj2IDcTzGAF
ib/ojS4NMcFE0Q8gZfNhSCmnLefrNJhePLEn1eeENSv9u0F+ap/KoCXDqijaYiRzaZx5MADh7HdJ
noluYOyAGcfi1Rk2CMlOGQ3XaNFXh8rccJ4x1HUnYqh1ZScNzaErUjxw9a44hPnjxA80aeyw3QDc
fHstF68ZpK9nbkMRZBIsRkSu5TIVk1p0Uyi5cPYgmbpm+jJ0Fe+H58RWsu3Q+BbADwlyr/a0Rs+x
VKkDd4AOWA9K90DcMAdErHPOwxnl3a6hVfOUFXQ0B6pYUr4TIodXD7W8BS+R8WCEK5n7pbTllWnm
qHAiSEYbvFtd5duON4o9bXE8qwNHJjOxbY56GS1pXFBvq53kTR6QZCfuRZ6I+BsANEc+TLQNkD24
vSRLF+K/MwJ4//UJjpQ67ZEV5F0kbAnyXidtJSWwdH4BlACKE8iMuR57bcAHxxMkmSvB7SG85xSB
2RdkCKj/7JFgJUBezD4AtIW2SSRj0H3BLO+YK03iywNiUVP48sy7hu6Quj95dE2FdGlQuDxQFgFh
rgpS4+tBDWOVxH4vCC5K/j1YIz0jN9FHb4G8wayqkoTNQ1Io9PZSLe5e8GsARzozUqAt4tpq4Wl8
NxY63uCbFIrOd8Zo1Q/KC0QGH6z4aQ/5hpVIZikvDO4QkDUhYgIijs21d5LUTWNsCG5M9tXh2DsQ
1yht6pvy48rYlm4S1IHQ9YcnLeDb859f3CTlUMVBUHqCG44fPfeb07a9/2tWrrUKp4rQS2miEwxU
weF71O/LNdL6xfW8sM7MLCfXo+Hls3V13+aO/Fn6r7G+rfx7xbC8NdDx0gsDHYjIDgGuiySwzBy6
IazxR2MouqMTT1QcC2pANftNyizBa0kdI11kgZ4o3qTfdWk9yYmVI2+WFxtlK3BoKPqT+aiwT++3
12A+iUyoB6wEcG7wj5qE3pbrJagntDLlujC6cxZhKkPbSNbqXUsn9MoGc8+1Y9qpYgYbXC3bPUSW
ZU4+qLXbt5uhOkb+ceAgUa7TIu/tvLwXgIm8PcjVL2COblaNYjvFKDjmoxXWnVNNeKnXsjUgOhO4
feP5+66USO41pO4HWzbSbVmvgFMWZxp8HujnQZcYEtPXMw2NjXpoB350wbzwMXga5aJoZTFZ6c75
bYBuiH9tMKG0ruWFVk6Y6dEZnegQbINtbX3cAzNLfKchwyNyTFv5XiXvu6eWrCWCl8oOMykVwMez
h8S5vh5i1CrCkAyobL4dP758klOOpk4DXUkHFVUX9y7pSb0JnJO+4iUXLrRLwywJ5NigQI5ex9Ft
J6dW77T2s8/eEnXl5bVmhTkrej7lfVdhFzVpmFKjbB/qVN9MEXJufMvZt/fs/zKZ4BMDES5gvGzq
qQj+/2RCLdM8Hu8zu3ZCayKPBLP5rpN2W9pPp19r9DNL2xQPP8BB0CYLHD67hgOvjJ0yoqCr7mL/
UVTXOgvPjo51ORcW2OBekIaoQlZrQnmmH6l+VJ0OGKr7Z2zOhEQvxtE4DrQh3ykdsG9DkpmiNWwD
+ozqyu9Xwu0aR6FQsCAS5SAhv5bGP+d+b30fs8xc0ih+FuL7gHJCfhFZv8SO7NzJj96Dt02pY925
kRXblZPaiYUsLu0JZ2cUQcftLbB0E+P1+J+1YPltUr2Hdmo0TS6AXjKVQvKRmflxuhvXGowWN9ul
JcZBqlol1AAJz2syJ2Uw6Riyvg3MjgAN8e6jVPmEKLHfZ06ycnbPweCt+WaCxRjeJDXUs+2PZyjC
kRLQsmCbEoQdBIs+kIfv1i4sSB1tfh9eC1KRJ6R6aXL0zXq/Cs9YvCxQx0GjpyhJKKox3yODfFry
gmnEXFTPebzJT7rZV3ey9JQKghnaGdo24pFq25XVXnjI65d2mWgoU5VWR7MnMBsOxJbe6t+eQWhq
b8z/ox3mIurCXur9GHZi0tj8zlQmQt2e/Foxs+QtIa8HarOzvCPbz995UiiWas/DjPJ9f/9cOluf
8JE5veQZ7oGNd7fy2lo8LpcWmYFNPso9Qg+LZfGQKQ1QUqDnRDpxq5jdITgayp23BtdYesODuA1J
atQ+oUzDZno49LWCShwYtGNnIvUHrUrH3xoqaWOqrz2klzbIpS3mpRMiL6yL8YhnW0uOb71u5lSb
jqaldCuWzv0u7JFEAxwKi3O7M6KV64tcD0bPKHsB4FZep61TagcDpxCy6luHPPpkInZt0z/ZUfdJ
4pz20vOLfPeCbuQarnBtVefj9vNbkIcENR7A8ezdHtXTlAkyRn2M3vyTRoUdbRx0G5E/OPwrm/bM
SnbLGOP7ey3xer+al3M/2V8f9kfrQIRnZ2PrPj4atCPJ/uH5t/VqfZb0tXIGN6GbxDJM/2n9vbmE
fkWjMgIbA68/0OUwDqEf9DgxONQCmk7O9mOcmpWR6FjzSbVqQJp3ioiWcGMa8nue83FZeaO2jzM1
fwnVjN8qKM05ET9pd10eJvjfit6RJlm7r/EXCUEEuOLBFm8RgMGA7AC7z9xgeb1tuCkMionz5ryC
Ce4snsg99Xgz2pi4G43tKf/6w5mbvbJtiU7XQC8LyV0dUrLgT5rj3x8o1zIr9AAsrIJbT9YkfEnC
88jZASmUv+ymOQfZl4bmDXvxatWjVAo8JPvdTnM/ZAiPhN2pwIRCru62C10M5y8tMfMZqVKOISGN
omXEfNsjHmlRAbaq90AnioWcigI4+IO+Bw0hR35tXm6bX0o96GDwx9t8bsn9sZxp1Rl+ksJ8Ufk0
0Y6K9FuO0JofhlTm/nhcRaGXI3clKo6kLnaCb8Xy9Hz7Ixb3FPIDIMhE2RqoRcapN1nhJXrcCG7m
O/Eect2fr7XtND55cCzLf7/b7U7aO7yOsKbIKSxcYGiVMs5UeUi+sJGwnnKSNlX6jNqKyRFpl94C
1VL8UCHBdJIeWrIS7i0tN3hpwPKAbhZQFLBkCEOsJ3I4z/deCkC6RF6rPxnA9QW5IyiFZNQwy31G
pe3LZnN7kueYnvF6aISdHxoz3QS6Ga53dDnA/0iVyLtZbxvZR+l/N/0BqjotgM1SZHbiWn1k3ri3
DDJHSAGZhj4g0eZG30J+1ITKVHVu5dG/4A/w0AaJFag0ITfDJpdSkedAIQwbaXccO2sCDwxI1VZa
iJegR1dWmO0pq3ldBCGsTDX1d/fhKd6AvIgI36IBhg5T3eBO3KT9C6Q3VrbL0vGcMwlI0YFrFb2C
zF0VqoEcGh28rZ6FxNefwA+Qp1YaW8CXlENrVlxJht+aSkaOJrWbf93eNAtDh3NAI/jcWIBomZXj
CwtZSLupEV35KJ607xmKEVuOoN3xb15INkAh1JZnTQ+3zS4AIq7NMk4RLftcpucwm1UndfRNMQO2
7mjYer+pOqKHCSk02zDxCWnwqTzyyHMopnzoXozYLKuV6OSnj8DHzGpCGP9Zk/j65EDLuY7xlhUR
/m1DEuxXCrELb5Hr32cOClLoUp+0EwYL0RhV28roqURqkSrTPqueZJWjfH00IrMct/l0bLq1Pfbz
oF7bZyYbSYihS+fxiSPJX4eHWnn2YtNLH2Pvc/qM1Xutp9qvnIwEMNbbC70QWl/bZo5WoY2dVCoY
e5JQ1Ky6uiBc/jC8lvWmyohmyfVaKeGny4BF9OUjjkBnH4gOrlezFZsxVkrk2qW4SQDa5LtUI1qb
oHNN61X5CVqQaUrKbpoU2meBIpGkilUVTDw80IVxkHSBAxhAdJzSuCjIGPTDVzz142fOp9OvXPPL
v9TDRixy/cXMk2AawwTku0AHVeDN42t1I02PeRzslaGmkZ5Yt5dkYTcAKT5Dd2e4J0h7rudHEJpC
z9Gh4obKq1xu9eg5be3bJn5eRaC3189sIyD0Rc7u2kSb6D1EyLoZ/5IC0JjQsay3XBCbWvEiJWaf
pDTP19If849eX0dIdQG/Ch4ZBVh4tkKoGa0BGVEZAJG4ipwgTT6HLuBWormFeAJWIJYHpj74ChBV
Xw8t6+XU98JAdNU63JTJrq5IKB/bQARO1rO7roxIXU2m3tph+lYlTpue0qwkSvS9hqtaKMniU8C2
Ak0EZKPRunH9KX4Nccy4S0XXOxbPJS1NxdqGu2Jfm5ZOJiuTifR8e10Xys8wOYO+0SqCC4NNB3CB
Pra8gjLdeMpJjbxwSmVTuBvoXWwq/0Xshgw0umBRfQTJCxb2eoB4MGla2CcAECS4hQBhLH7xnyJN
aUh1MLkHpH1T8R8f+9fIWRno0g7Ggw04YAGETz/UrMNR5TwOgYcb5AQ1rJGEG2/b7LW7BonbfWPt
fpdbIO9dPBu3t03Pg2K38YXlH8JpJYQefbGQXKEDI1Dh8D1Je8A2rSkxvWDFFyy8TlFx/XecZw63
i2cQCAv7nOMwTv5PYZZ3krn1dylFC553X1kyenI8JA8bJwaf51otbfEoXdoWmeXVJzn1YtguHoaG
tE5m+nsJjU7QuLEo15N2j/ml6et/ke65HjQTKTeI3ttYg2GtMONPmSb3ynBQKP+M4CJZo1JYugGR
U0KbOtKC6NDRmGOaNVA00Y0B6JRhP3foG+SXr9iFYQIe3QefU70Gh1ly8BcGWaJUcRKMKeg6XLkA
Fo9kAA4BMSzo1Ymy6w+f3usuwftj7eW+ZpUJZJHkHppygNUhPfAZrVunVf+rkaFXX+VxuSvII13v
GK4X2yaOJGBtxJeGk7eSMJmNEBFFdEuJ6NwWElEfQvan9uxEtMVow3mbvl65AhZcAygqQGQz36Ig
OWXWMwnivODDTHJ7OmyTr3br25jPtbhp3vyMG7i0wi5ikQ8Jmr5gRT6mRP4YzNYRPsq3fIsS/lry
fqElfKbRQrcoeotBlsI+z72ACyBeDmMKGey3JrTVfjeMaD+hJ24joMJtxQSaJw16udQVD7Tg7q5M
M/fpUE9KnCswHaPxxqBh+CDtvJz0X0G+sm5Ll9eVKWb3RJXAg4QNpvaAe5xO2lOO+I/K36horsIv
Fk7DLDAloCNvRg+ecQQXfrUVVT83pFxyKzt7Fqmdbh5DpzZ528rfsX7m7Ttj6RV3ZW7+nAtzozR6
2uhhaKZZmUftzbfqjHoH/r592iim8ryZnlYsLu5PcPmA+BGODTjWa4ttW4RlWrQYIPRiOskS9WP0
FZ5AaEHkh6565CcQ4+ZmvXprLG4YA1lkOAFAHliKuTZCkquPe9E138TdhCdERO8CMrj9ExI6p7WF
XAB/zbkjeGjwFYMnUWZC2UaP2zFoCgA+UqvgzdgAXWloJnxiQUjQ8hPdzLzE9aAGXYSkL3ISSCdB
Q3AU9FY3ukKyD6Zdkou0zjcNwBnFIRZNLXjqBSpXVP2AbmM5mnz3K0F9I1kLY5YmS0D2H6SDSC5A
ZON6lYICaOZeaUX3xZxE0m22Me02PBwXXl5lZWaP4t6sNeRxwTBye4MstNZh4i5Ms6etL5U49XEf
jCfxhCKc2ZjeqTMNooREeuUry3pHTozKIXl/d+664yZb7fRdPPEI0mfdMLS1IWy/Hj7oknTkPXD1
SiRCdiWnnkAainbN06pW+dKBvzTFzLTqhcDvTjD1Yppv8q70ScwR4cgjeNps5BUUirS4rmcKP2gB
4q3DWENWTPOrGNee8lZ/8i/afjC7Z+kutp416hwEcGoEJDhV7tOT5LoVIdZrtjkQ5FmfTr694nwW
siez8AAI8f75FmahNTAHZxKnAyaNPlBw1NiKjOWW1zIJS0OGFi1anYFpm4U9rteyU0otHvVJchvl
MTJImjm+NSBsy6wwdm/v3aWoGKrr/9piYpmRG0RvzHk4NxNNK8aTTKev0OWs0T5knzrZ7TYF/UNX
rC7lxK6sMi61QxWijnpRcufU/EggIb5Td90zUc0H63CoiGh/ThMNNgpdI+Ba2rxnqWGkWBGRs8HG
rK45tbGKV4BOu84n/VPUv9+e06VdIp07S0VAUpTzY/bihqqmUAjFGoNLQAEYg8Fbag9RuluTcVjo
9ZqfFGAXQL54zv4wu1FsfF1LOQylR5vX+OK/orP3oUaHerchJD18Y4Piufrdkd+c9SXVJBgd4dfK
UJem8/IbmAixVsDeKYS65OZKzqHdKK4TxcmkyXg1yqB0mzgfn31B0X6rnqGC17f10Mwtc4F2HPwJ
PXpG2TWp1fRjJqBzoxwlosSIMohaxPyXmMoAzOQdij2kLP+HtOvabR1Ztl9EgDm8NpMiJcuW7e0X
wpE5Z379XfTce0ZqESL2ubOBmT0w4GKn6uqqVWsxlaQLHuPjuIduirZYMD4jh+RJ6Wcsi0lsyW6i
mCXTfIxoBXEGv8lb0pVj8wc4+WY9cn1TgI+akc4KX8lPWZ7GRz4rQYhd1Hxe6OkAchtdSGUBIQWQ
Rh7+7oONMlNK5DC5PF8xYlKhNV3RAAT3Q6j2SkK8ymNlXPm57H2BdK3z9EaUMj2GyjkHEeG23qgp
z6zjPFUCEnO5AvIyPm5SdLPHbGemJbokSdtygDSnfvnOxl3JErnrGldHH230AQZipSLIGbBLBIWz
N8a/SwdlvGsv0wUtOi6h8XYOnwoV4GPpURvAP5URZu1vXVPzLM9fSJbNlAAutyzixWubgypXQ4pS
6Nnfybr/eAgN74GzOZ0nsRnb0sJBnKnFwRwqu+hvxmm/QfKjVTTVwtTF7jT9ndFa+320KgAYysir
dAAl1HuW62JhQHMchMS2sXBbzI9WRt4RtQ5wVtBNu5IYuIPcJ+JZbI2WeRizh+hZRANPSdg19pQi
gMGl2je9Myxh1qZjRz+phH8t0zeIB9bjfJQC8ay98rkeQf3HnkQCW7tqjwsp91kPgNgCghsT6zsN
vUCvZlJ6fSriMfyqDfumRTF/oaow7+kubFCRaZIPfCCxsFFa+y3oy0Ci4hunb9fydq1OzM3q8Wel
rJ/Vxbfp7OAAZYRu7qQPKE8/v3DljDAyA+eN4nkbwMx93zkFLjdrdPG7qYitQVpXEabfPZzNzdkH
MO/+758/4BcGqMhJkSYRcGibndVw5do+AH+vWYtSm4gym5KTUXjIGploECWrF4K232jz3tioq6lQ
EmzAAqYzc79/O1hAUREovYwT/dpuV6wdZ8MTA5JxxDMWKlyz0fgEP/2/NaOupN4L89DzWXFqB9gP
P294jxDRROPO+hRv7fzn5U/y5GzOQHY8rISc/FeH/l/zNFqU4XJW6EIMvX3ldofpAeAaJ0UfDo81
UIl2uLCLZp0MHmyI+/E+Bfidmup+BFk/F8ClRhPB3aAnklGbw9Pm0TO+3CWCu7nI9NIYNbda34Xe
OEjCeS+a0UbR49OKW3DaM6g4RKPATmgCtGCRd6fORdpGXu02sXjeI3W4ZS199fC1apbebMLM6cOb
HlfQRBYPJc7rk93iXICQGh4yKHX3x/oAS6qLe+FD2x7Wf1rTP6ml4ehCRM7tOTIWUgpzESIAeOg0
YlEQwxdcG4+VJhGKlhfPofxRDO9D9pQw78OSIsYMUBUzeWGGGiMjCGksVwK81+vkNX29PYZAMhXk
4wlM/DgPIiE75kEl3U6vdTkCm19gDYQxNANkRg2qAfc90uzuAWYDqFEOSAf6Psx9vmD5QRHP7Btz
iDtbbtYZb6CzQV6ouc8bkqFXBP2TKRK/nl+FLzgtU33pXBuqbAkfrLtKU7ONVrn2c39Iwuw+Qk1K
kjVwgmg02o/xPCZPEpjKzMpUCPM4WqOgx+u3vRWQ/BHNtN/eVEeBYulD/GOmJHoCt2ByRLdwYIDr
7Hz/e+YqDagDg6YIPLkTBmr63osby4X4Cef52FrGvtP35S4jKLfr5Uu8TXbSxpf1Rl86sb9M+rS3
v7RJXc+qhKxqHcMmAg1kPxQ4IjCM9o8WthmxP8nOrAvdXE2clA/G88KA5xYAzUCAlQCFBFgr5S6q
WpwYCOBvmcc81iwhflX9kwAWnz41C9cI+1xXCxvhF4PdvZQgn71jL61TdyzIiMdMVIdp6HujPGov
CouWXKKG+g/owFYLY51C8puJRjpwwu8id01n6EbV7TkmkMVzgjaVel3YXqmnvmJEYYt+bSiJhEbt
f943OnuXIxT5j1EqBmqCIa1yhLeI2Z9f3T0gVmR/qMj6uzsejy/Zbifojr5a6c9L7mImQEIvP2r3
iN+hRCNTpzgqQjeUq0Q68z8gD+k6uzFAJdP/pcrBBEm4MkOdmEz04qjuczgLacztMVQxp0wQ6oMr
1kvBwUxcDsg1IlkoM4FtlH6ye3KUS2NbSGfkIslEIXmyj7YOMVLyCJzpwtGYjt3VbsHlBms4F+yE
e/q9aC9cQTSyRRdLXndO1dgz/AYDazq/Me/vj9uKymQG1NhQm5quU7pPrJPUVCo9tT33h8jhDGGV
7JEZ/wablh3o0v6lNkWjMrT2YWF4v1KLN+O7MEydPSmQQkgt+N3Zkx233DKP9VpI1oFvAW3a1u8K
/5UMuq/LOzTDZFbkWx/aeyyaCZ7n2h++qkhtJKfCCPbFeWjWUfAC3oiY1+Odb5cuqVp0TVQGiguM
6T1lhyzW25125sIXNdEhbAXq7vjQ5zaUiqoAbF2r/FEujiVXkxKNYwyBhtx7AW6SSrM8Hu9cKIKg
/XYTAJwZ7hLO6Hgj0SPUD0kK5J2kmp0AqAhfk8iBkCon7wspIWjYQSG8Zl7AMoK8gGj6e/EjrBZb
zqejdG8qpwv1YqtoboBCsaq0ZwmN9s9VoQs1+GF3HLj28DHKg8SYlW+qp/tb5+aa/t05Ig/Q6sRY
pNL3RuQPrTItIGf5BwW5KshHLzHNLdmgvFebofBe5rCxFW10peVbfulM3zhlahTUBdT3+aAWHo4Z
2LuN9FADRvAcYYuQYuu+35+wWxwMZYva8t1QpFLLTbYImvikbCXEpvQABdeccHphdVtOf9SShTbC
2SkEPAVvYARvoK6/3hzJIBdVzUYwWleN1bhxTAYu6s2sW5cJ0EB93T+nPrvEJHVb6ZsGi2IGepDh
xm6kgqAIlChpi6ULwzd2RB8Zjy4VB7prE84X1TYBhJC9LX8F/C7/Zg+laoBnnYjNQjB547Opz6Dm
HHjGIWXTsJsq8anFoERdYsiuGaCeUxwSRbDuL/JvwfTmMF6MmzqMoZSNYl9jvsXCqn0iaajZBuG6
FI36M5OIMoJRPQMjmy4f1cBM1pGyyj6577YzfDyxTfaLA8Ive7n/VYurQT39Kj9oMiWIp62Xxauo
OUmc7n94+ZOmJxkR181rF+wiTElKKtmImG0wLLiL25c9VgIyRFOoByUD1FevN2LKJ1WT5FJ3ruRt
ICNHfEyPmqDXGVzuHyhekH4lpSReFxLI5tHKERLtxAUvvWANKjy72aMpRUIutyNCaAvdXhbX0iIG
Zs6VTvfgxC+JIJzO/g+ojol8KuMjSyJvwh4LKD+k4lquba+342ATSW+VdpSEx4UFmrvu0cI8MVgI
CuS7qAWC/GVTMXLdQ85gxwWnauz1sQcfbxEcQ+Gtl1lQ7WxK3oL6hMkE+DjtrWwWEKn0UwDNhyBs
h74SD/UeFs9bau9GjKtUUoPmp1fRfsUOUUOi/sHD0s7sxA4aHSiyYRVZaM/Yuyegngx5nwLmgcI9
/tyfkMnvXhyjm0+h5oMB3Aso+5E9s4CbC1FHItYByNpNFsZMvwFoQxzlHwVQI7QRA0MlmAcD7qt3
j2qRE3DOmVIpWXWiJ1uhqUFi8zY06YK3oLzTjXEqleAFYytmFcue6+wpe3eTx5HdBO0q4AyutmRm
IblGXQU31qbNfxEncCyj1syA5Y1QzJGfgq6DjkhjJOUhiZZ6LhbnlTrubqyxfSahPTJds6ZXWQW7
Shu9BxFOqNfw/ivJ7BdpL35Xi942wFuA8ICD1BUk/qghBuWgjDxWE+XQVrWhV2GFKkj6H3wgI7mP
JeaZ2VFOVENwFVAiAQTz2l4TsuAsBUT+HIqmFOtSvQrXmrAqhiOCSD/+qTS7xI3LuZ/3jwdd+f1d
S1yv0G+Dhhg0iKmBjlGhhO6AtjCh8d1nuRk6u+dRUcuggUSExB/ehqBNnhlVCNeQvh1WGR92et4W
maGWcYle+HEfcUlnV4qYPcRAqx3GjM9MOIj3fAiz1f3vnTvOKIejz0jgoeJGo5H7hPWz2MXnBpXV
4E70OTszBDXV75uhk2a/0zLFG8CRyCwaRaigtG3dqkNRA3SdpYFqkR4ewaF5TB5kM/zq7Brs34wp
mTvFCtaS3RnJmrUKFMxAPfoQGdoaXO6I2gOLWfBmdFr05rvofZJxvCsI+C6F/5aTeNVadRWYPZI7
nvemdHjMCKm+5EMp74I8EppFJrlbFNEwITRBRhUWpdiEkbDXCgOcvaxopBIJvoan8NyH5P7M0yP8
xxh0GlExR80MtfPrk5AFlYrKaC7smx/vlKzaFeMITv8cPUWWqCwYmx3Yf2zhhXxtq4MOl9RpqbDv
JMKBrvcJT1bvyfvC3v64P6wpPLzwJ9SoIFFxbYnx0D6gdLCkqrrUWtVn/5MXiEYW7gH6aXBjh3LN
kVjKfDTZYQi7D95w8cpAbU8SI9FxWJXn6gNsRSisn+8Pb2kiKS9SlawLpEoi7NtEDwOk3ITvBEhV
dV34O2i1FUtx6JI96ngis8miwRLDzEriopCaW0qJHsfwVG6Yvwv8b2aUOnFsoMVFH2I/Mo/RKdp4
JiLM7GlgF+nvl8Y0ub6LW9VlWpbz6ux3TOoz9+IyJAAr4gPn6dwS2pa6wTEooKiQqJGmjBqKH9TG
97sxigElAWVJrephxJI4hphffohBIcsUX4FXLG3MaQdcHwDcMsjh/epgSECAX48OaTywgbWZu5fA
SsiUNbKy6joFxqMbGgNoC6KkmwidcAxadbnyCIVmY2Dwtrq/T6fFuvcV1PHImbCBbELi7uE+h8jO
0kOh2P8/E9RRYHglapkhdveNyFshNH66TScuFa5mxwHaeBbrh+cFTXbGadqAZF/r7iuvIm1+rItd
oy1Eebf7Ea0g+Ae6aIAXofflesVEaWC4eAR3mxptpFfukAsmG35V2iFO0ThdLqQXphN7vTLX1qj9
MWTlCFldznc8wdP0JgFwBrxb5cK9TqcpsfFVFjh2lEgBjMDziBqU3/lJmCtB6NRjuk6yRyhgxy5Y
JckAUGqYPwPFQGQ/MrWRlOO6Ewrio0geRPEhbHMzlFvTHf6SBurmm6ihF3zO4J3vhU4oapsifRQ6
be3FDy0eLPe3Jt2X+WsJuFiWnSiSIPFMuZi4QaFQ7KLQUYPaKJSXPM2QoXIPHvgYHljiO3yA3ltN
WnChv7mh68VF2gh89SyyOOCmoSudwhggdZQ1sdOYoPjSE5Mop9QILQ+QRs5AVtFA1UIvCbiJCG/4
JLBlKzJq68x9qQugBGEa471voVzAqIV1qLZt7MTAB/tHNFkFNXCcQkvSZttyH1yU6umXINmhqugq
WNeGmjDxqqp0nkGnAIneggTdbluGMYFlkMKXOH1MfIMLgWI4lODBLw6DROI3oVxHYFNhX7R4SUHs
9qxM2nmIoKHf98tOen0ywzEaoBkox04RZ18qlyEw6h/vb5VbB3NtgtqTfg42yTpWYsdDajpr171s
DOUSaOH2Trg2Qi2FqLSeHFcwwtrSZ2OPNYh2kJ5ZCfvR1CS9qQmfm8NS0Lc0NMpBC20gDag/x47E
GBG7RfjM80v99dP0UJtsQpZCQhQdexOS/nqF2M7zJLeqMocpIV+lHDl0PUeN3gURSQcjltZgyCJo
wrb9ZsH0baAJ93ZhmVo4t+sbYczqzEnUxzchK01o5kzbt+OXnMk0hntjpFavQldNmkNy0MkjS+EM
TzXRChowENS26z0485Zgg7MjQwsvqFomsj76iZyjiTnU6gwjE/8wdQkBakiD5n+KVCMBvxQgzXgJ
4K7/NUZ5SrYXE2ha5Rhc0+pheBCadyWzy+5vay6TS4YhBaVcDlrK6LO93ilKWIxl1GC9/A4lJG4t
+xsE7UrtIRLac+5jLx/LCDo0OIQLnpDOcfxjGhUdAe0CU3sXlaXTxrThMqbIHHcEEJExkjOqS2Vm
19VZYY+lu+vDhYuATh9PJsGiD9U19M9ASpzmtFeqKIeelpw7wftopccPRu+OItC+6N/lDX6rN6v4
rBhLnXpzt/6V2WlrXYTWbBWozRAquTM07+J30vK678aIL8yK2Y3ZSu5M95MPbVHddwdwyJ5bVe/7
P0pryrJn3nesdF7/ZgqoWa97rxZzWYB41YrVBfDVRWd+Hdj9VjOjWK9D9PqOOgiHzZKEoIsawD7G
gpQrexGrpRN8G+Fdr8b084tpGSFSMbA5ViOEOkjhQE+MQwNsuoIe5au2L3bh6gdNKsxRNZeEbG7f
H7CMhgMeAD2Ju0kQh3yBjFSa5k6WZ/oA6Ypo8PSot0J+xXs58YQlGOSsQRnt8lMbJTJs1Kx3Q+35
eJXnTiW9Igens90+dD2I1jhVhn7jpaatGfcBqWW8daa28UlU/HpmCwV8UkPD504y+E7kpjbjFiTD
27jRliLaGTcMoJzMT4q+yNGo9CJCY5cLyqBw3iriGpGN5Aw5ewd+Ib89F8Nd2qEjZ08WfG4MYae1
4qf6aXwtsFvCA2OCSGkrIohDMLf3LdVwrV5/H4j3iFLxKrFSu/nwHrV1ad0/SDNBEL5HA9cC+jem
VN31FLNyGsJ5JYVT5uFErqAv9r3OWcDDB7ATuEiIpk0/vzgefN6EvSSkhVMFCbftFdU3Q6VZutb4
6Z6k7lEJ/USoZikT3zDNn6RlecuVRV04+ZrXoeACynXWRBZ425Mdqnur0YxPuX7uDMVGd/hfEqf+
uqNL69T9k2kMWiD4BtbVCqKiac4deT8YFrzeTF4KzXgXg6RWS5S6pGxKDJLfpE/Ma7DC844loQHU
vwgdoiAk2Z+F9+vs8oHFcTruOBa/Kd6L5SvTNomraCicaMyNMtlqUb/kQJdMTKHmhQnJA+1KHfWF
o634Tfg5FMT9IxulWe04093KH56RfNzf9bM3KMiL/jMqar3GihODrMKo/LX0KbxiQp9Do/xIt8F6
CIi2CU+q5YPa729FKP/ZKNBJ/0VKIVShVjDwwqDyNZx/Kc2IUOlIFrkGW9uanXp7Dq8ENSz+G9+G
dgIU/0GIgXIiPb9p5asR0s9ObYg6b1rH2CnJZpFne/r0mxMIokYcPgGAOpZyodCmcSHr24ENgsh2
tIotxkQk5Lt6BVRbCFoG4QtSgOQnXCL7mnuQS3Db/2eZLhqWSTok3AjL0qE3ynVPJKDTxcOov2tG
s1We7m+eabquxgmuXE4VJBHuciJzp5ZQyjM03KVwmWDRz/RS8ZuVLA2xWeIlZtw3RbPCQU3w2hZ1
4fouh54bLyqcpH9Kwq/v4c1vwQjN1NsBQCdVPFSJh2KJmxpJTaT6EL7hv8NH2W/as7euBgucIEvb
aWn81Dp3ZeNxhYpvkoXX3jM4Ze1zj4z/pxh9UHCQaN1GdgiRj0RnBnsERRS3cGfdFjeuZgXJu2uH
gYaFXkEbNTZ09+OuXPcH2LS0OIxCZ1SjJSnP2fjMFZp5fzFu9veUdYFOgYjcF48IiFp3IWfroJWb
xlE79HTLDy234RUwEfcZqb2v+7Zu5hjNiCBehGYsAh80IVOv60ARmqKQ5dIpkvg1jzwrzdF60TTP
981Mbu5qK8MM8NYaKpZTSw6Nr0h7qZPiEWaqwTMz4TGQoGqW7bthiURhbjyXhih/G4FVWUgaGOok
/ilEp5iaaPtRzBambWY8uB+n5Bh0FpAppwJGRaxyKSkDjCd3cqBFVB9cLVamLbWEzWwFbATEGQhy
kT6mvTgXiFEodkPpDM9iTES9PBai2WjW/dWZmbQrK9Thz+WuVTNxLB1lIkYJjyCAR874vo3bszQ1
9aHbbKIrAMUm3btRh3EuSFxYOZzMDPsMSgigneTK1sC7xshCSdajyo1Qqo4KXeM9QNErJjLbOkoW
Rjs3pzIO2NSphX/RjJts0pZdLgmFwypg2pVEmw0+IxF0FEpgiFDOuT/uW8+KcePKANW9rArAgFNb
JQQIjY9Vr3TG/M/ofWYFb2i+IfAotOnjTuiyFZMf48w/97mlvXU1JBQS6F06PruS+FZHLUJWGih0
kLg9aL2yBNigu7qRy5i+D+lJYMVRZKK3clRGbcp2auE0pbaq01SXP30BSq/CG7cJKz16yhVwRqwY
dhNHgaUK67zfV75iq645iPsSNf34+f6UibfOQgJ1DY8WHwXcqCp/7XUbiGjUvaogxh2Kl0IL9DoS
F4LNmR0/ISimWomgTcDuaxOCwPl92hW1k4Ohhw82vQfks7zgJGY2GjRQgav6JQS6ObxBU0EmI6pq
J4s23PhTaJoRhhoEZ0YQnsYL2dkZj3RljDrDceZxciqXtSNB44RvDn7+2ebfgfx2f22mX0M5cqwJ
riUQuU76G9SNiApL35Z+1jhy/cGg0UpFpzwH6InE78HsKqEUc9/e7XNravcHPg0IElQksCGoleq8
XBDlrnF81RbqEPUHLzGk6rWugXfRHMj4xCRQzOEze2K30Tp70tqzFm2wUx15W4mr+59zu2/AqMQh
8ITeLChXaDZSUJ8NDOhzGydJj7X8rSa7EFwqf28D6UUO9DHA0N70QfliFjOJkDZOGU6A0UMKEHvd
/m3eGUOY8h1YRJTpkDq9ntY8ZeUqbPLGGS0gMeGKPdEMXMIvPZdv98u1nWlCL55cIO6XKrGGHRWg
Ros1VTRTJnaLZpslktRbrzFZwpnGsxUwlN+NdGHJFzoxR7GocRpB9vWa6w98mi1585nhIJUN4JQ4
qaBDGPN6OBUg4yO6NlonNSxQ1eC1IS6keaf9fH3AAK2/sEA7P7nQQl+CBUBcrGJSfF+r1sNSvpzu
D4LXRx+lipoiy0PNHV0g1wMJFC0rGyFsnVhM9h202xHB12utLHQ/gITew9jkr2yfrIfK3cSjObh7
txetShb1RkBnhZ+bHZRC4n0GqujiMQuynTzGlgYeAvd0/zjMrCu+FJ2lYOXGnUB7HBA6cnicFK3j
qhWzruM2MNtq+L5vhO7A+9/5+NcKtbB5WfZlPlStk4z7BhJYIN3zcT+L7/5RTKDjd/A6sGRqYIZl
0+f8R4YC9Wh6fLzgX2YGizZLnPup4C2jMfh6WdpMdnM1rQYn5NHk3YJVeGGgv+EGtb9gAT4VESVw
cjReq02Fjs2TdkBCIoUHfY1O4VPz3O/q40SXKRsx8Y7BUfUNfzSrNU++lgjVZlyoxCJoZqfOPyBa
qA0OltUuYip+cKoUtXuoNXLZNq6WmrZur0OwfkG+FtxD2DJQZbyeSDnOkmzs3cHh0n4lh6hZQKs0
TV/4pYTcbbECKUCQiEPXDJyryDtSnrSrU5mtQanqDPpo9Gthi/5Rk1/3emek5rAF/vTo6T+hvcRw
NjePl3ann1/4uyAJmpRlitF5NY5LL+9pm9Gb5PJ3T7N78btFPqz5sMTv1ohof7TbGppJkv4QWUv0
ZTPR8fXsUW/doVQYUCnC0qB/JHYI4SF1La7TFRS2XivjvVoNNmPJDrLSpNNLwzWXEKozBwJhucYj
BgZ6FLW1yeVfjHVURyUtuox3+qGL9InxxWVeQhbdYd8SayaNjuKlrrjATJ8y/rmsrKyE5nnaHQIX
HC9IUubyuGqz3Qg+QnUhFLi9boDBYuEOUJ3AM5NGYZV+Esi8x4nOyMSjno2cCJo02V/Ffd6CwiqR
LUZmG5ThBdm+7xDnLSNGBmM/YLt0DkIBA7MgInnplMCYgOKWpGpC2B6yM1n1GqhLIhS3fg8AFwG6
k8D6IPanvRJ0G0NmDEPRCUp5LzG5VTPBQsQzE0lO6i5IpyEgR3abxiJzg5KgpqiJTu2b+TF0UbVd
jypR7eQ7dsCP5/AMiXi01ZcJepKsOgKy7chZgcHp7WIm8dY/XX8MtetCV0uTyFVFZ3hgwWUkbzmw
fyMKC/SgX1fNSrWS4ml87oF0qle8pTXr++t7m5ietG5wD0gyi74TBNfX2z5Ti24Q0OLnFCIDwKcu
cA/B1lXScx7yRG42sb/n0fWobiQOzUuqrkKeTPoIm1P3cf9LbitVv1+Cqxe4baSr6awxA+K0Qh5D
yVE+oZgNcg+xPkXegdGDoxQcEslsGDsp9sWW3/gb0QkfZOhNx6fxm3NNnvAvnLIC9EpbCdB2xBkx
7n/ebTym4pJSUQTXcCmzv0x3F+4hKis+y0N83VB/NnlKau0hEX5+QA5UFgye5S/3zdHMIAhEru1R
gRkjwhnJCez1ra2ADtfRNi45vzuPXwsDo5kj/7GEHm3MOTfR1VKxhpfEHZ9GkeQIhy4mKjprj/1o
eafAjCRLLqG51IFkoj8B34ceGW9bPGucxe/bP+Ob0u4ZaxRNvrZG9JnKq5Tp9dwbzcJi7ACtdvcn
5faqw5xcfCkVMtRRWbeKnEgAybRELjoyjhtJXAI73F56sIJsCAoYcBNg8b0+EbzP9Z5SddDvGvSo
hAaMiFfEKeDBOeuXBMz3ogiC2SiyliIiupvkn5VAjKtCCWsihaMsa1KVDQnTSk5QfEpbBiLdnJFW
BrjphWFVB4cBoPCGPY3BwpBn5/XCLuUDpMHlGqmqJXi+5zJ4SrHi+X+1diqYZqdeZASdVMKgrDtm
iLJRcpqgdkYlWrVqbQugmr6/RW5zLVi8CzPUZkax0Je1vpccCVR2UhfLujLknyWSsrHWJmYQQ0Hp
vsWZG3K6qJAzx67hkdi+3i5cUrgxMEKSE+d/onIb1FYVSacS90rHBCu/Z8z79uZGCEY0HnlE5ENA
3HttL5MjRRg9WXI6NHeL4A3kOzt0H9MsIn2ZLAxuWvnrABBoUwBPkYJD8AyS4GtjSVD2ASvxkqMi
A06YUVPMLE2X2qhmoj+YQdIRT2l4WLxIr834DSM1qcyLjgwq8FTtdCk6JfGzCApWVjTRfCn06Ewi
PdSvzVQZUXCKUqvQ1nWjqxARFv6EAFvVrESaxFxMKMwGDBBzVyf02tRNQ02C1ARjw0ey6KRhvKkL
FV2IicFgfdGg4cs8UXw8DF3oq7tupo/vcTJCS8JOOF0QnjxtlUsvmkjcRy0kbbOLg6XU2MzpRVwI
gmNAdfHyoBPqYQl5bQA/ZUcFBrk8hfw6DhaSEbMmwEEhI9s3oZCpPd6lfSKDmkZ2xPHQeY8jEIOd
+nR/X89sNQW1lP/YoGZZ86qSCWpRdvKx++y5+pPJqoWjcwtnwKWKHjSwaoDxBgOhxlEOYy10kGNx
uKEkkqDzFTgmq5VrNDl5dw2AyBvpFBw7RjXQJgm6yPtDnD26F+apIfYghRTgGBDG90lBan/ozCAs
CqPyAmhwSjJQJNogLAx6Zl7BRIvUCXKmuM0UKsJk81rpFCjNOC5YM2ykAkNDHLTYWhja9O20p4Di
BiIkvLfRgEA5XiVH60rUCYiqn/AWMqHJAAXDHeQbrTeNWJ92QPasvsb/Kg5j6Ka527yY3+R9935+
bLZgNv/yCZgATXv3Z7V6WK1en34eHp8zYmwNz3ndbkCG9rAELptbjstPpsKJXO3auhpwruux1vvw
rAzbTimsljtwALbcn5/ZeO7SGHW3u4k3VqAaEh0BzQh5uQE0lFfOYmpxH0xhiWA2OQsbdRfmW1dd
QkpM2/re2kxb5CJ2naRZqjDF2gjxHxFp3q40mqX4mO7v/w1eLgdInS3PZfO87hXRmZQDewvtAoRF
JiQjvB2vJ3Fd3ozMnqiGoh89wtebaodEgoLO8aVkwlyoDjkWbPqpZgCW1OvhRmIjCDGEfh1veMv6
VTtFNGB+HQ9BtWUlq0yThcWdO2KoHvEo6omAvNARdFGrBVMGACUW6GiW0GzmL1Rb6L7W38lFOhu+
i8NbDK+16yEBe5EC8BbLjrVeM/r6aQRFjyGST8VU9G/X+D4GkNWRiRlOZERg04xfnxMikeH0tdQy
OHfOL7+E8mHq0Iv82E5jlbaD4wod3qpvgIwY98/L7yLRe/bSDhUSVLLnD6mCESdk2CTk9VUjH4eP
Cvyv5e71w3paq8Z3onvATmr68bN7TcnEo4JUfK+Df9oHfXpkPWwzs9k+N4udtXMHCg3GnIKayUQV
QU3CWPhQwcsb2YHuMGmGTSussmSJ43d2pi+MUDPASHWp+SA7dnr4ChVYVA4y7AFRsveFqZ7xDpeD
oS6ISkFeva4xmAZMsHqjVGipKSA5fd/K/JQpUwsTmBORzrrewWypptrY9rIjSDyeVLt2WHHCUjpl
LhYHNxdqMogmZXQtXhvpkqz1/DSVnQEcbtkzujfys9KjpxZpnCVFwtnlubBFOXSedSWxDBPZ8bTt
+Amp6bwoda5ael7MObOJiHwqzuP2lqiTz7VNV8p+gbAoJ10orCtovw1+YfT9A8LOHmVXTTvdX6qZ
exHrNKkiQG1x4gW+nkU1T0MvjwXZ0aRh2KqcX5h1wNljLu8r5NP0YgwWLM44UGi6sAAFs+hwA/L6
2qI2iEriMXAqQsm9cCFyYW31dH9QM8t1ZYLKpyhBxqdsA3/CRdAbAwBaRIJptJIkW/BcMxtdQWcG
nksTcxv6ra7HEo+BV0ccDBXFFzA0fhGQoV/oulyyQW2KsWYVTylho47eMJZGWXH9AnB8dr6Q9hUl
pIQkBG/Xw9DkoY3rAdu7j2UIp4zDkywjGSIyoK6K0PByf3Xmthza4vCMgfAUi0fWtTXeS5OsGjvZ
YfjMN1s/g6jpqEbErXw0mSWBbzeZ/3HfpjilHKgr5urhRKUkmtz1Gy7Bw6m3QL4L7UXyHNrPpdGZ
GcIVkCHpB498K6Z9Oh7/HFXjRAYrJVCt4A29IzxZ/YCWhtz/qNmJuHjMURMBAtAwjWO4yUKrn+qg
V/VIbVKjQMlK1MBpIuXigsVfJsababh4eFErXQts2SCTj5aKzbB5rky8qfUaM4LXNP5EpHzdQpZ9
8wp2UAuh3dM3SDSm6YowYWheyPTTN8iZAcOU0RAERQgS6IoO0bsefy3NaB0+Q8uAvLR6ZRGWQOZn
UfxmbtIgXDYlRSSAUei92lbi0A+Zghew5IkW78Wy7SXZaz7Ia77hk4OMnqmFUz53PJCJhMAHgH8C
ROuvNyyiz4iDfrviSMp5iNeI67MQ+ntZ9PfXJtr9FdBOTn390E+8tpMMYHYpuUDB5YwWBjYVMiNu
UX3vKnVJuOR/OLuy3bhxbftFAjSLepVUk4eyVbYTJy+EnTjUPE/U199FN+7pKlooIY0+aDROgOwi
tUnuYe21Fnfxf6bQLL00lYEIsrYsBUl+2zwl5vDNnPTvTqxBCpZxy4/6adhed3aZcEqEtQLTDPUd
lM5EzfPSJMsIbMa5c3ztAgGkxglEOQe6UwmyB0x7QfGu9RQPbCkBKBb9V30D2k272aMZcP2XLF2o
CBkIdJpQ6fky2FRYVg0ds8Y5usqNYoeq+uHiRb9uY3F/AUuxMcKN+ESWwVSc1OIDK51jHc2Jjx7Y
Y1vihFkWasrG47wmDbm4JCKAHeBagxSmFJ8AXDDrEExxjmYO4TnMo5XkrZtfrq9JXzwH6NhAstsA
jNKW7iuHR6YS8945NpR70Xg7dhjw3Gv8z9Q9qhk4mLYuwXCk+ljbqNCZu7r3M3pbzK1X7GPlNA2p
hz6HNynM43S8Z1HlUYho9o/qGvT469ykcDYcIsBOAfj7wuUyTl3TNh13jjTKARWHgmN3Cwosxg56
F4DtzMZ4ht/q7u76Fi19BwcfASp4wABibODSx5vRIGDtMJyjNg6I3p0uVJQi31EU8lY6m5+dCfkm
PzclXUrNiDkBJYGp3h+2E/6x0CznPrQycJhq/Ds+FYcpyJFE1d4DHrfJS32oMECufPYz75HtPtjG
u4uxC17k+tFNGPa++x9iF7BzgcMBswygmRP7dVaMQAG9sDIwiBzj2X7G0/5sN07t00lXV87bZ9Dw
ZTsQwtpCMRtNB+l2ieasynju4o7GS5UdUm8ItC3ftB7UQ9heC8Dv/zF4vzLvrjxUHmhnN6jpYgQI
d52HhV93g8+o+dqvkc9jXVRRxfBrMpuD5zJwX3n5Wxl3Vrejxa2dHxMoiho2KlEu5nPeFQ3we3Aj
tgdegg5R94d52oJkydNqwLKVW9c4ALccVPYtb/dGcksSJImp33Wg8QbtR3STTzEYNx9A+tkqfjUi
p/Nt4qlHKLl7kMIJRpt6BjtYFfftYW2x+IbX1irFwAokNqd5cnArDBg2jMErtAYUWLp30CpGv1pk
Kqg6XnpRm6YVzjgjR2d67MAtmsXPBBRa5ZpC9FIdAjNUBtotOMMAYEhnCk0LFkcFPluDcwPpGXAy
BQ5iI/TkwNpFQIvhYvbP9uFMJ3rHNh+/iPfrl+nZXo2D1W18VUg5gVeMbEAxhvzaCxJ/rYGykPeC
3lXD02UJhhBbyp+GWu8cA6JGR4O9qfytmFovZ2918eZa9cYkazrgX8k4cJWe25OikqSeaqOrYM8h
7yq7p8a2zvZ2Ox6dCK92VXvAMuSjZ2aBexuDd86dtrQ4RAgKbR52egoemsnPtI3BDTjgLTJOn6IW
mD+1dZBpP7jmz5T5ueJV9SkbvpHhKaWeNaf7VFmbrFh6wUTbCbgaTLij2yvdR6TPBqUcOgISFeDg
QLHZ5/OTiSyky54S40Gn9zrbsORXl/+xjOdkPPBfM9h7LLxSyQ815v4E+l6j9RrdwlMGYnD9d/cj
f5qczfULZPH9Eh9YTJsAvCJjTqd+LBlopckxO5DpB2Wo9aErdjD3Q3o7m8fpccWeOKTyIT63J1+f
Tmq7UQ17Q9f5c5l/t9zvag9K7gdoZDE3rAieFLA4zPHGTkMDQtfWGmOKTHP4GSCe/wb50ozAqCDG
Jo4TfVAjnxZPjtC4bjwwV7juDmMquhki1PINZzuDtnmcNo76psbNqYn2VUQ9bXW8WPj2l20RgytA
CMBjZMb0To3UJk7h+yMc9WjUKMCUv6rKt+2bjO3rNR79hXkZAQhArxdpBqTCZN2Nuq0KpWQVOeYW
5jc31qMFkNyRTT9qv8sh1AmiknIlG1/qeJ7blJv1KHJXFMKw2HZAtcE1tI38aa9swDLkPRLve4EL
DbxtAffoERPjQb7SxP86X4n75WzNcjlAcFZHrbBvTdsOfMFDNQEiOviYt7PbXcRbv2sfjARzz7em
HrTl2gTrUqh+bl9y/R4yRJ01wn7tVjeG8koM31EPqoFBzyjyrp+zRX9CiG6CVYFgWl1y8cSMLE5o
g2PNNQ80V77bCtlWL3FuFftRN6BCuNarWb5KzmxK73NmVEZjAGF8NIyNuRud3Ie0nYGONSAant19
r140+uf6MpfCYIAEkMeC+ggDHNIyiZXUEN8cyRFaYEFXvEL0Y1Omz9eNLH43lEp1BPnImXVpXbzp
NbNsiHNMktyP9T0ds8Chm85sfYWtDNp8pvhfLgKcS+C0USBDen4ZgtjKAGB9i4sAY+pBckgOqi/U
qmaPgVBbQWviWWjVRaCrQhNsDhTvHU2ovX33CM2u4IcAc1EvP9y9jN7vzC8Qc4LFBU0Mffvy+/qu
LHoYkk5USLAxXxL7SLH1thhxkVtRcSQUHszT27QPkC5tUz79TJvaY8XrdaNLIQnBJwDSRyC85bhJ
1coe7WgYJa3hFSnCprt817vgiAMLeq69XLe26F1n1qRvUXdNmtQWHNrGlVjp76b+myOtvG5kKVQA
SgpFCxXyLfBjyYe5m6fQg4xw9Svf8r6F9NH70B768Zmx16zbZ53XA4GoxniN7pPimGv7yYKejloC
tPKeuPdcMBr04Mvi1aYxqu8d63ZNvKvIrhr313/r4hEXeD5NtzUUxlSxY2dpFtPmrq6UgRw1toms
TQkK71Pf+BaKARHgzNqpXXuplr74uUUp0XVykyVJJE54jPyazcoPVqSbknaYy/rVpOPriNf5+irX
TErBeU/LPsk4TPI03cwmYvHuecoeSkwWs2zcmIq1cujXDIo/P9vVHMub22ESBm/oTd6CNJ/+rtnJ
ie2gAHP39eUtHVz0fpDioIstaDgvrVm9brQNqi7H3EbBornVyH5UPBvIQ5Dektde8a/bW6zHYWpa
MJ+JQbtPEMPZ8sZmLNDHB7ZMB1iD3EzIdNi+ejS2YPvzfpqbGqT4ojoOCccUhEeD99z6s4N0dVNk
K592IcEjKCu5WDZmUkGycrl2jQ3cBe82+jVzt3HYu161+84hXokQ+/qqFx6NC0vSN80UKE/FNSxl
9GenQs4H+YtGIFeUoqKlrHzSxWVBIM/FxB3eQXmH2RCxOhki54g2CIKJZGvqDJILpa+pa/XcT8iN
9EARcU+h1CXYQF3pCkirYWZ1HTsCBwEJCoD3Z+dgl79m6Jn+gARIGlVB+tIrXvfOtbu45T64GwDM
6A/G9MztnZ6u9caWbiX8JICwUP9BBiOjhGoIKhdKjoJvPkKKY35ptJNJNpH9s1Lyg1M+Gqz8Zhjf
/8MHPjMqRXMp+gH2VMDokIKodvoA2jDoyo8esx3opK14kziTXzYdbwNaf3j8UO299FtVMewi7mFM
jXPIEWVA/SlZvcbTsehGZ1ak09HPcaYOc4UimnbDc/SE0MEZMLk+QmyEr7Xul1IQcLmg/QBuLFBX
yqXk0QCBH14xlK5eOzV4n5lnUBDlJHfkxL5lK1iXxaVh63BGkOyCw/xyA2etTrIiaVGKT36QDpe4
+d6233VlDV6x9KGgzq4CwiHml7/EipBDMYacQ7mIPMfzkXQrUdfStSJQsZ+hIYGS4+U6GmegHSYa
nCP4kz2r/jGBuMEtvtUmZMutt+seLq4o2ekwGyO2C+MzX8bYa2iWJpAiwAcyN7PeeKX+lM3om4Qt
Ss5rN/NSSQwgxv9Zs6VGEXoYmQ7Ms3MsWnIwynu1BBtU8qNRDlrxFoEIi/qNhZstym4h8h1UjQZe
nvlmypqNqzvenH6f2tFX2wOJvjlT7lH3gY5hVG4G6itgqJ9QmI5v0/pGUw9idHdub8AVcQA/ORlw
cE8Y6wWjhwedN2zoHYine8he5ieHxZ7Og+s7u/AEX6xVqjOCrpnGIKxwjq0encZuR2zFB4wd00+3
GNMZD5221iZa8kuCkyZYRQAkkNtwkC9ojBSdzmPuJH5SqPdEqQ7XF7V0xAjeVWRiSLQh4HXpmi7t
ew5qSeeYlqbpDZnuQs4aw/tqjuJKxZiz8ujJOpsiZMZkCZqlUAcAOafc53PUKM37jjrH+1fLC4C6
ACjwm6jKv/68f0+C9xIF1Vf8G4qT6cEXtXgT/+wg7T28XF/6wpgmfgnmnJCXoFkMLu7LtUegkjZG
HT/FnDZG7+VOkNu3abSHnKk6H4Yp9cdj14Kd+0YF7GqOEMJvGyBGuNetUW4s3RC44/BEo7QMPUjp
HKWmMUcjR4rEWu7Z0w+TnkBD4qXjY5Ossed+rku+IlxcD5ifQXwHydPLdaeuw0u4FsoM6Bqgdljv
o2g3O3uOxUHnCAOPeAzTIEXHf/CmGf+n7rHk2RqfVz6AMHTth0gfwCWxwTRSk6NS7+0u3iv1xsbC
+akEDa27Q72jSP5Qw2+QX32A9YSvtdSXqkt4y/7dCunxrLVpygyOrYiyn6Wzbdv+MECXTLG2juUN
YyiGVOaPKoMmc3mY1rD00ldH+IPYB0zvBC+cIC6TbhQjq+NeSUYzjJ7j4add5qDN/J13wyaptte3
WrpJhCUQIQh55M/JZ7myrZuMmwQy4iGjc3MYs8nxkixtNtetLKwH45pgkAB+CzUX+Ww3DdFA0JU6
ISt63SODBZ6qxi/tApcyTd6tmL1eNyjdXp/Lwt6JoRQ0nok8iWfNZmqnUJcLK4y1B4qeW74DMGpG
wdttcXXl7lq0hrvik64SvAOSs4DhvS3LFtZ4Z0W5P7A20YLJAvmcP+kzebd7NTJW8jDpOf9nhcBC
gYga4RaQH5dnte9jg5uzZoRKfW8ww59zTykOSUGOJU0eGrbGySkdyX/s4W7GOD4eBJ1Ia6zz1HLz
1jJCqqHAWr7lQBbO05rc7uJOnlkRqz5LLgujm+sa48ShPu8N9AWLHpFQOXgzX0nS15YjbV+iTqmF
SWgj1My53+Za+WaPWeU5tI5WPpQ8PfvPzuEYYyIUE9IoOl6uCYEXOHASZoZFN+3MOVR4/Fiz4bYw
Mi/rjtC30znAZGmxb8gA/boHVLAV5kfRfs4hF1XXa4QeYm1nt+s/PwgIWwAPhdiSPM5b6Dk0XSpq
hLN737n0D4cmanyM7N1Mw6pFTw6KBf/hhICdF3wryOowfCd916kuMRwFZb8wMzALpRbbIX3K+UfU
rrXqFr6rINvBDBZYV90vEXtbcEftlMYOuXIkSmiCAMReAScs+OiFCfETznw0AQdZ0hqdHUbzHO9I
YR9SNR0CmmRA6ZigNbl+lS3c0FBXQBMb2weEjty3ZcMYJTqhZqiXMbt1OQbKjIKu8Wgv7RvIaES1
BNUUXaYaJlyb4m5IrZB1EDvAaMvQANwID72+mIWHAHy7IN3FaD0AXYZ07Fo7nWM+FFYYmSDcRcxf
RN6slF5vvqhTs7tubMHPYQxc9YApQwlKdrq8GPrMzBorpO6wK1nnj0gNwKfKX9oMODl0ctNv/8Ei
sAagyAQaFtMll65RuSODWB8scqa/GFGU3vS58QJEkeO3E8EblMXRYeCKEsyls5aGLLwIomeCpADv
LNgLJL8seMponJRWaJtbi74ZgeKr/X7sb5Jue32ZSydARzMDRN94CgCmv1xmTTSDqkqH06wYXq7/
nPoIUivgf3PD64YW3QVaRgS3pgqshvghZ0fNdsfJNmdqhVCf33TqR2e8Oc2p68ftOK58uiVTuDOQ
gyClcg1bHMMzU24L8T5cUXaoeek9qheTb7vB9dXIlS1x8eJS+teG9IU64iQZNEjskAx8m4w1dK0x
rNJ8lEXuV13kt8q0axl9TOK1K3/piwmaMPDtqph5khPGvphGVrqzHeY29N1mwwn0kUKK0H0gWvxn
ZZlLN9a5Mck9OhY3c5FwO7R1WsagTARZ5Sa3surOGTT3F0hx7X1sxPajmw43Qz5X90rbpz/5oIDf
WCNz71H4OPPbVHe/X/9ti/sAKjYdxVXgI+QDitaDNk4ks0Nal79491NnvVew/GdO4811S3JB7PNj
I7gGZQZAq6jUip9y5lAJret/nokSMo8OentaQAtn33WKP6OJC4aovmw/uinf6trbddtLH0DwtQGZ
D5EnQwZcmnHB7Sqmdjimmx16HNf/9qU9PP/bpaKVRS1FszP87Qx4TL5L/WzeZS/XbYiTIIUo6NAC
koeTiIlvW+qideigcMIiJyTlkUU4jfoNcVaKiEu7BNosUBTa4raUu4+ZlXVZgYplSPPbEmvpu78b
j/j0AFtzgAMB8BwT61LQE3NwRGh17YRNtIEOAkebRLsHH+DfbxVeGkEwCIqBL0k7t2mZtnyyw8be
RfG2fhrJyi28eG+dm5BcmWtFTibMZYWqwnYOqQ9ohmwoQZUr2eg185tJPcQN5JgrbSVMX/I1TIIh
lcPUj5j6uDxEY0bnzhT3Vkk3TeIGWusAIXyj92vF8qXH88zQ5xacnVYXAK906HXcWRFgx4OvWXdi
ls5QoECYa55r/JevBmpM0DfjesBg6OXCeqPhRKtcO6wqy1PdcssI9dJmTex06RwBJfP/ZmSQjtaB
fjqZYSZqHPKQt9q4n8bpVxunK7HW0mFyMJSFdBTP9ZeKhRKNDHC/zAk7h3k5pE7GZm18fMkXUB5E
m1oDphOY9cst47Mx8WZmuBOUyteB2Zr1MNcTryvWRgQXLMHdcGTB4oOPI6M2OFiaFWQRduio3wSB
w9zcUs2bwR56/eguxBwXdiQnoADA9nmCFWUYayAnkkRe7+SBo4fcWcMWL3jCv7ZA1CEVEt2xp2Mh
HE7tDE8HUgvTj2SN8nRx4xCsoS0Mxg8UUS8/0cyjATMReBpwUZhBaRSVl0QzRh4bLsCPq4TEC14H
ck0N7gZ5Jdy30g3rdhqhREfhpe5+lZrtF9rT9S+0uGtnBqQFJWyeVWrCQKz9SLNja0QIFw7XbSxu
GtpLAj6MuF2e207zjrUV5phDqzto1p9qvoursE3Xok/xU6UnFXv1rxnxM85uOHMwNKVB0zHM7Jhu
rKZMd26OgeSi1ADmb/lbX/bWobZL9ynKqpXrbikaAhISE2JIUECqIfeDDBcS1HMxkdACT7SOwd5i
EL1dZJweMRrUmZ/0/A3EGoO5RmwgMyaJZ/jCtBSO6jWID2MHpg3Y1IzupmnmnRalAXon46/CzHxG
pw0zzH3hYpaIZithwPLaIWyGFjtEskDNd7nzEGVU9XpISdjl5Ra4wRueRTcogmw6fjea9BYsfbdJ
VSVeQspTmb5ed6+lM4JHBlEouKVRe5GuzToz06HEaxPqQ4tGX6YDlaGqa+HuwvsJZhI0TRBNiUqF
uOrOvGueS7Bo1g0JERmCY+hHUmbb0TwlSQllvO3Y/7m+qE8MhOzNBgb5AFzCBDJK5Jf2rMROFWjD
E0joYsz5KSVBWW6osq9UunchMNvZTTCTZ2WYXgDVwJB8MLhrTYKl6xvpnBhHRWcGe3v5G6q2h7d2
uRves25L1f3Q+EQJsiy4vtYlM5A4gzg3SgroBUmxcGohumQcJXpltDejO+wZ0qmebSrbPjB9xdjS
ZQQSGCT1QkQAPJKXa3J6zGC1o2mHoI0ct6TQ+l3WGtYh1yt7q5N87QlcumBRQwBACTVsFIQkv+Fc
YUoaG0hMXSC2VasyPNT0B79M9JVwf3FloDkSlB8uxoilB5AMWWm5A1bGh27ftRDJaMZS82p2F8X2
/vonk4nyP+8c8Aj9z5h05K0O6gYtItpw0mILREg8s8HxVGJaWWloGczqPHhDbbaBweJyo035xtLB
4G10+nNJS9Ur5pJvRwOTEiN1tEfSVvVmymrjBllRsVd4ktwZcbsSbC/dFGJr0PQFEgicXpffPopL
S21y2w7rkr+ohn7Abq28A8smPulTIVjyZZgzjeqCo9tsh3Fmf1Ra/ZOrfI1Fbum8gDHYENwEwFTI
MiU6S9up6yzsvTVikFDbkb6/nQj1mdbsOj1aAaIv+RVq2iJJQYsW6d7lrvEszcEbgMBqzkft3jIy
NOu4O+5MPeLv2TQNK9nYoj1N0HDDh0ErLl0Hbs9be3ARnEYGhqn5jIGv0mvL+9Yttte9eOljwYVV
V/SeEdJJTpwrQJGMpQiDByfechfH0rbrtfmNxfUgqDfAyIHUQX45qtbipV2JEKsYd6leHjpoOM4V
srDMXYm0Fhd0ZkoKF4kVx9oEbjyUE1EKjmnceSS310BDS1caglFDwNhttDyki0ZP4kFnUeyELq10
T7G7FkLT87AlLl1LidZMSV9oHLMBXVUR1Jf2bswxuwceutLLpjUC6aUSAKaeQV+EHpZp4i269HIK
2iaw2yVIvorHZPijOF1gZ7sM44ZO6lklVLVBXU2D6w646Bqo34N9FnGrIWevHFTuiZvAKOStbvLe
fGxI+WhG5q1lt6frphZdA9EEYgnQ46Etdrm+qKYjyCxQq1HN7GhEaAmqa+zRS6tBdozgFzSB6LpL
T2uXMbtx88kJh7o7jG6zhUrltypS74D9eL++mqUr8MyUHG1nI5SwZgJTqdneWPZHbHyHDuDW5bOX
rMnWLS0LYHcL/wNQSJMRKoJeGkUa4oRjuWHqbZ/77rDJlN31Fa1ZkTx9BvQ1QUnXCTXdq+ZTNQWo
X1fl9u+tgOYIFN/IlVHjFL/iLIrFGrVKy3Hj6X1+F8c3OjNAzFL7irrG1r3gb2hKCRw1ImbB0Xlp
aXCAF+DgGQynpjiBPVK9izgvVu67BTdA4IiyIIp3cDy5yERdiK0aTeSGUxvvitlF4IGP6HOl9Ke0
/8gN+peaBCLugWoTCnWIITD2Ir+9hWWadT+VbmjZ2QdYG2I/n5Q1XVRxUKTY38LTB1dDmArImLR3
bd5Y+TiCXLnpfT3zmgMcgrabufaqn2W1ue4SC1cs9K4QS6BpjXhCBmPnGoIJEvduqCVzBfb0Tyh2
/FyZ1oqHL30s1M8Eu43oksvPBsUc5RwZjRsm2kdb3LgNuOxhLCt1AO++/4dFuZgnE7kL/i35OSLx
irsNd0PWn/riVGj36VpZeuHAivTsfybEcs+OUppEMRi4BuwbuJHRH9mCdMtTWRHE49p03NLOIQcS
aQvKqYisL03pU5zXY43VDM77kBg35UuTNd5cvSE29K5v3JLrAZ6CtjJ44R3w+V6ayprSdgc0sUJg
ZmPHB+vVMbkhnTc+oZF03dRS2QBAvH9tSe8FT0nDeKNiBzM/v5nfQbLinuJDPHgbiJ2RacXe0gf7
1xymOy6XNjJelgpo00InvmvaW72+m77b6u/ri1reP4L4AdgTtKn1SyMYrlYEw6UbjuPPNv6mmS+5
G4xt77mQNTbTYEpXEo5F38Do//8blKLlwRotwvQZk8jAVBM726jaazo/lurdULcrWd/SVQGqH+QC
EEtBm1WyVQ6qxtEdc9GAD9vxeSgfoRrmX9/Apa+EiFwcWgy+oHFwuYGzPfE2HzIaDvroa0VolVNA
zT+6/nbdztJaIFcpmPigj/Slq1TEkFnRWjg6jYD4LN2+OrmNmt8XerG7bmlxRcCbfrLDoBMnrQhE
aE0xmxR+Z3zDgLNXxieUVKL/0HARFwRaB0i70VeUHo0KnKajqzY0bKCkbfm9C1jv8/WVyJPon68f
6JeESAK6rl/firwztUxVaQjR22SL3QV8XetavzGLxO/qqLjTsuS7rpNmgxLa7I/OqNwUpQPFklxT
HhKuDYE5R/Muh6D5xhhSQLIMld/rUTN5HeZINtd/sLit5IdU4DdQwyIY3pBRkrXp8KlzXBp2s3pP
G/ZYKHcFfcqGYWehI8XdH9ftLR3Gc3vSjUaTiJVDqdAQQ35uu6HoTrfsja3K7Iir6sq65JBUVbBf
mkVpGFn6b5dqoG1L8qBBwQSIFi9ONWQsdJu04C0z18oBSwcHuDPR00PR9cvBITNGwlKQO4Xx+Abl
Nk/p3km1VuJYOjMu2HHAIYjcCFiGy1vAGTNixF1CQ8ymZPtBGdOdlho/uhqqA+hbVStPw8J3E1QG
YDhRMe/7hcpUG3WXdhEuHcs66fGfuh/EKQXjZFAkKy658EAgCRPQDLijBuzu5crcagYYuMqUMFX6
wCyTXQQZXW2440PjNYlvYm5kBvHfdb9c+GYodQq6LZH+4Wm/NEoLkvGscsQ54ACFYaKPeWtOuWQD
5PigLxSAbizv0kbdKFOicFMJIfG5G2xMtBSQavlLnnfcQAIhKPh/MbQkCGkurTCttqapgmPoOF8s
wkyCO3i6uVJKFftxeb4urXy5SyGyBgAPDe1i9KlZBtGw4gZfHVxYEMMgLgb1Qdd3uQ6qCjTiWNAQ
I9Oj8UrHCPLS9/nw+Lcf/tKMcPyzILUf1ZwacYlzVGB0NnbN+Uajxb4El09w3dLXI3RpSQoc46mF
EuSMBWEiyGqDKLCgrj5N/8EK6qqAAWIaFhhtadtyzGdadNDdkIxvOSW+qm4dAKmSNvFSYyXaWYhP
EQBj9s7SBMIJNaHLzWuMqcu1qoIXgAmyf1D54FvmHR8xhpxt7fQx05/ZqEBTo1ypUy+8s8IyWPox
NCSAndJnQ+ZStZWFzSzbdy15aUAeAMGHKt9WGEg1TnO0bWsA62LyQB+LZqsqG8Xx3AnsMOmrSclz
k6/xiH29tvCLsBmQjAI2Ad2gy72I6GAZMUr7YZP8LIbJi21/KG/w+EwvOuhwVpmv8ddJBxC9XKjE
Coof1IGlSBM1xaZDhE1DluFSbAYlCjDtZq7Eml+vLCCOAREHeBbJPGjpLhc1Kiqbx7HFNnNcV+kG
IaFXT9+uH4yFncP0Cd4WxHYQG5SfstKJ01FRcOHP9bR1Wx9UThHAuXg5Kx5w/it3fl83uFDKdATO
GZsHlAJ6ltKyNIh/dkXXKCFqMFOzqRVNyzwFEzJQqJ276d0eGsw1Ycwjf1bQj+r9Gqjdzmvbzl2b
7hJuIX1HODBmZkXHTUzvX+6w1Q61QgpLCbXcQk++rt8mc4hXPqM8yyQeBQjE40FAaox26ZfMjg+T
y0sDCyaZp+v5wXSKAHQlGFgjYEPYZsWm7e6JkT5gUmGLWW93+HvMIH6CAPBiSB88H3JqZBWOzUCr
pYSjfpM032m/I61vTbvrn3bJYc+tSNtZNZCwoK6jhEr12pJHg4OEaF6x8TVmxkpEJQgBChpV8qHo
ofCnNSxlJ5RO4my3c8aXpAz4U2mv3HILTyA6uwCQovEiGEclN53HXhtnLWenhO2AGQ7S6t4FJ2if
/vj7TTu3I70ZTmv3bWdn7ARuOHhEfVM3zYZUK6/Fwvt3sRrpyo7numWWjW1Lkhk9kZty2FPL9orI
AWnhyidadHgQ/+FwQ+ZXSCBdHiswz1W9Rlp2mssfmbHJzCABLYahaI+WeYiqLEiaRyuDanzY6vWh
n+o12J08Sfl55M5/gfTxIFXKKtZ27PQtBrMfNFs8ewzysL+NIZAO4foYpSO/of6dn9crfrO003iV
RX0AVLWIBaXFgwkNz9HATiaosfkmaXed6uPATXxlm5dOGxj0keqgLIrCr5S4zwp0vBTbYKeseaiq
Del30bjim0tn4NyE9M6NiqWXdDbZSRQRFaPxbOPoZNGutlcwOkuvENSbADZ2BEpJjmXcvCBOFDfR
qXvk8U0bf0zNbVfVfsze+uaBqvGKvcVH6MygnOcUs9WYjdpFp8K2wZz+USvJphALpJE/q3elFnl6
fKqypF3JdZbuLwg5AohlokiFBPLSPUS71QG9UHRKm2qbEgth0vcR3WNuopV3T/o1UZulT3huT/KS
Evxzneu00cntNa/l4QyWRqoEfG1+Y2HMDkobQp1SvOr4D2lhNThOJlBYRSc93Vv8e9XeRvavkYAe
1bkD0gyhcMnu9Rb0Sydt/jkVT62yrfNhF9f/4Vyc/xBpxU4cqZhbARVAM9xm7Gerf4vWiPeXjp6L
sU8btSY8qLIMJghDpjnSjehUwU86qvsqONm6Ya1JteQraIWBBgCJOKZbpZVM4BZKXJvFpy4KtPLn
VNXftHyfnDqne0vXtL2WHOXcmHTWSWSC/6kjEcJ3gjDTvE21x6jx9LbbXH/w1gzJr0OuAXDUOtEp
jtOg4h9aVviQr0XhRF+xJO8fBs/wfovhAhR8XHyuy7PmdDjNBk3GsC42bqJuWy2o6i3QikIw26Ur
T+zn0T2PJmVz4mU4z2Yh24XpunQMTbx46PPpRaBF77Pzi9knMIAFhP/m8daKVwAw8oMDqJChEqQJ
nyOKoB29NKtXVmxZ1FDDuam3mWJC556Mp2ZScr9s00MXq3+uf8Alg8i2UCMSTVpMVF0azLWmGew0
1wCYBUl1Ye8z9ZsDTmNqgW4q/ktBNuA10cRCxR3xOdpyiJQurelj6dSjUWnhlMaFb7XOOy3ULcgY
X/uBhzEz15IC+S1ycKzF/CqYi1EpQhPt0iDJq7KtMPkQzmoKzkXrrjDmb6pS3qCu7bOsfzRq0BXW
ZKUWIj7TufdIZmXMAI8dZvMUZhFY/HERpLhq++36h1szIV3RCQglkWZGqP+m+k2eQRA2WlOyk29G
gXoA/hwFdhwjEARJX6upwA7fOzE7uSyH3iy4IgxtHzffry/k6ye6tCKdNAjJxwPNEJurEF3GDJFf
GK6fa09Zlh4i1CQ69x6NyKfrRteWJm6bs+OdxTnVhw5GjR6jrAwA0HLj1trKaRYbdOkGWBqgn2CK
BnoRrYxLKzw152qyYMUsWlAd174DHh4MkWbJGhprzZLkDdTlhZLygp065QbVhUndTOUuXWurL+6a
hggEwgNodMuB1mgV/QR6XHayZiMo3LAe6mD1Pf4SzsHtUKgUoB4cW1T+pV2rlQqMNhNi4XFygKZn
itc6mDnOHtttkUafo84phuYCUEWE173i65mCZTgxwlZBoSP3OoqsMNuid/G9Ij1HcJNEwZSYzva6
lYVdRJUCUSNiDaEjKv78zPfswmQtxWt2cnWoAwC032nskNor4gQLHnFhRfz5mRWmRHoaAQhx0ggI
3yAvbt9EXbVV6pUJ/i8JovhcyN+RIKL0hLKTtJzJqBLDzBHYGPQt7fMtiUhgFWE1/ambY97+7FXN
49ZhnDCNMewAONlc3075Bfu0j4IwUCzYVEy3XS4UGHrgX1kR45XUgsiKg2J64U8A5q9F30vfTQD/
BSQffEay6qDOctJCIC4+JXTeFYNzrw7K3jFXno6l74b5Q4LmBrA/yD0vlzMBMkiyaIpPGsR4Fer4
On1oVcCeq5XcdtGQoGFHMA9IjipdgZ1dNE5PeHyyyK7N7APujEitfGeiKzWzpVMlOL0MDFYKWVR5
RaxmaTGo8Yka0U/K8tTTVJYG173gS8CGEj3EUIUrYvfghdINCG6CQimKCjrG/UvOw96pglnrDpm5
JWm5BfzDFyq6SGHWZoG+jE8Iy0g/0T0ETa040ZdfTO+5SphhJCfF4Z7FQGJFdqqNWfSHSZn3tRPv
nMrv41vTabdqVwdN9tok5sr6v24ycIMYSgFTB+5NYCIvf0QTU1opMU1PZVic1vhqvpRghFgQpgUF
SgxF3v8j7Ut7G8eBNn+RAN3HV1KSbztxnLSTL0K609F93/r1+yiL3YkZrbkz7wymMUADLpGsKhar
nnoKann765naF0Jk+MnZT9HCsLHyTeydh7bdh128tkQnzqgeHo24WJnBysqGkxWs80J+hMfhKNNP
I0QHJqrBeHXjkNUvurFvbq1SQ3DqdGN6HpM/SvEBeGTZczzakghoEmB+AJdi1jajr6E8SZ0F6Pm5
upbtSTr8a3QadnPmgfu/AuYP+LaGIEi0XK7y9OxhFpFQ7jDPAMzu2iFCov6+VSwuxYLPAvJknqbB
nNsYeU3a9mV67tth03trPc9AWShs7kv56UnA3Q71R0banHl5mAu7mjDop1Wl9ByM+lZFfUNOfote
+ZCOH/cFLYQGkAQbmzMTeESzCRcjLER/9GQcTVLTsExIe20y8KvE27ytqTRGVAfrY4a5FxzBi0v8
Jph5vWP+uzkKEQTrxTnoS9Llz6G6LQZ1laQFjTvBxkQC8GHVk63g4mnHT4SuoM5veLMi2WfwrDs6
6iyA3aASgdkUt7oDLipgtyc9PZddC744n/j9Je83OlyPahxG1MLvr3xR3lf8D0wykLzMwo0gMQ0k
RWBv0visFo1akaTIKqRaB33TK1JEJylL3ChXeWTMP+/1uYsTDh3lJYQYLIo8yTthAIFOdg7Udqsn
eAkYtinaoan+GoRhfX+ZS04c7LEWLsI55QW6x9t9LROtKit/ymApKYIVwE5OalSENoYW2pHQFzRt
wsbVUrWx0QAnrHLTSPZe2VcbKU+Dtd+MsW0OWcKB3C1tP4qzsCt4DDAwMa6iR79jNpYFXDqYN1VP
e071ZKMk3mYsvGOZnaoI8EXOVizp+jwVdB7sitZjNqDSpDoY2lDPzoZ0HK5Bv+ow6EcfyhUKv6W/
6sqA5N2DbmxlqSYzSCZ+SbaF7N7/jIULDWU89BzNxH3AVDGKnpfA5fhelp8rH31sk1KajtRFPKrd
pbWCMlZHrhqZJUzGuz32RlJTGW+n/GyuUA56ScCtzTnBJRf8XQJjQIo2VvIkQkKAECSUP4LpUeWI
+FLO23fmnFlBuw/6O4AWZ8e51n0j90jvZOdJtAiqM6pw9Ry5/6OuzLEhWWGr3loORNJnToWpKck7
qNH6ndfQIP0c8+vMnE+mwQHdao8Xl4aRPCKqLPfPc2EfZpJVGBhyQABaMfvQCG2UDRKacvVoXI1N
/VGoEri/K16e9UeLMjwkqtFoY51HHIIojjGZKdVaKVO7DE97NSVGYdphJFIgwp1W24q/i/ClQHW8
0Gjs2QIXvLCgUDfS57//drdb2TT1WYC8uAiaKvM49UdB2sbh+3/YzPm1g1lrc68+k9YKdSseAXCE
W/AEPHQw6a+M7SjgvXjYAQzm117O73C8EOZ+ZMY8xMzyBCGAK/CndV0ERPBPHXL/NYYQAW7VR4eq
WEVTjxdsTi3znIUuMIhgP6MyBlCE5jZ6DsOTj5kyA5WKliTWsMrMveRVW6HnPGcW/AVeRsgOg+UG
EaIxe9JvGx82PSinZCM7JznYnzQTrZBtEfNAQUvHCywYeIgsWByIXW+lFBbGrHW6mp3L/t0fxFXo
bZp8IoH5ef+AfybFUBOf2T3R3AQKNLYdWpSS2IybJD+XxpMFwGtYf5peTEcA0azfffLYe7xhGwvX
7Y1E5gLEBLkkClD6OJugkSsxATfK7CL+lMsU7PUhxxksGinYnIDuBvAaQEhGgaVASZVJ7fMzyNOj
vMdRveTGg1XXdlU11A/1l7jdVJ2KnIX6WIac3MjSYxERxcyFhPsF4HnWRyRA3CENg1hu5rXuB8wQ
CQ6e2bmlITz0xfiW5Rgq03aXFJPdvKmeOK+YJWWFVSELDhYzhDiMsgZj6HUBYJLnTPQEt27K7NdY
CyInlbAgZSaiBUgb7yVcpoz1WnqQREkZF+ehrA0HkzSGTRpVEid0WlBVZEUQPOFlP/euMXtZC3pp
GZ1anFv1mvjHMBNWniitpVByrcKgRg8kRPd23zyWVobH7twZilcaWBJuzbAqc71qpbw8p3FjUl3K
Fdp1Ko9tdMEkIADaAYIcJOskZmXJFGS+INTlGbwoFzFxQr9bG35PQ/0vF2kw/xZzhd/IYu6NQo3M
Mkd24KzNI6EmdRfU41azeo7m/zwsKP3XoISvEUosqFHLUjGsy6w6i6rbtoOyVuVSdash2kZRgYl8
1VvTiLJrmAGvY/NnJAvJ4LqdQy3g+lkITgJDAAc6GAfHdIvRzaS1jsgECVFsK9ZZ9HgdP4sLnVmn
5z5b5N4ZDSnLMs2Bs6jO/QvocoDVmtAO0JI8IFHsBP++zIRHNgjiYAcK6lps33WFr5CsJGvOUl/u
AIU7mfVbHGIUIzJPuvmWh47CDXR+2gDmeeAZiBD9a3Qa40MwO0YujTpqsHmF5o59JFOhBVTzvqX9
vPAstOFjrMLMGYmNZPSy06sskRK9PVfGH8sSCPoQaRK/ZDIvVbFwYBI6cWQDXOnAGbGTSqw+xuSU
QmvPkSLZYiggbo2DbVcndKvL5mdc+MAe1av7q1tIXgOmjhlwaC9APgH/3TqSvM90jDZtmrOWKqe8
sQBeVDZW5xPUgspA209hSOI4urZxYOteaHfRMUpqjp9eSGvMXwH0wTwMG2ka5ijTKQkjr82bc6Wn
to6RirpB2sSpx1dVOUqCSPK8oyVaBDir/+l0buXOZ/ItZhJis+z7oWzO7Wdv2iao8IVzAeqeydaO
GBXhjIEzoFilECujBu/VsnAJ30g3mbRR6k8a7mBIF0Pxveo++n7l+yoZpNqBU8eUXVBqgQnHVnEH
31/4T8c+l5UwDWfGHEpIxN2ue0C204i6CpKzD03byP0mLlDgbMlU1859Uez8A4TQt7KYdw8oQeMY
DwJo2MzMtCq8U6O+ZD3IDFKSgR96LDF19fer0p+y2keCY59af1CTrHqHN2CUt2rmRa2OKPPXftec
5aDbaBY4IYZVor2nsrkf1ZCj0wtPh3ndyIzDR2E/2Tdpo1QGqA7T5lzoifxhKr24RfrIGsmUi9Vn
O7V9RcPRayYnBsVDS0wvEqVNXFVZ7qpd3zqTF6XFQ9mgYuWnGobSZFGRYFhJYjzlaSYXoGeIe82Z
dDl8VKNKrm0Q1cfCShKTIl0FudaKm6HWI2VnCllwCpU+4/HGsxOf/vfhynOxUsVTCe+CW0WqWyse
ZG3E4RLM7VwN6+ikrI21txWdYiOQUCZ9u9J3T/lv3SfaxjY4qepF/4XU0P/9AEaTw0oZKi2bmnNz
LTABhviPspPGu2H4M4nrqGyJsalKO/6X06D/97oxzmQGhQLIwc7aMYs+itsA627DNqGF7nmklbN0
PRhe98tIPf/MsaJ5I2/DI2jTN4Gs7sZZXlkgGzpHQ0nSsFzLgOUY8iY2chsjYdAZ/5KqExV43VoL
lywqHuhBwJ9IuLIUTrDTxCwkuTljuJRCYz/uiYYpX+795S35YQDocQHMc7rAeH2rRoLWVI1oJO25
THdN+OrJf2WFE/gtlHDw3vgmg7ljDM83RL+BDF27it25TLZd5WC2XLnvwWBQ74CLqZ910u7k+lCV
7z7w2PcXuejvv38Bc9tkcj/5bR+3CNq3gd8eqlqx4+pvEKNF2ml2ptLsqr69NDGPrnHpEJEOgrrO
LfQYmXi7vUVQy5ZQle1ZmEzxKY+0nKBRwHu+v75FKcgwIDGPmhHSp7dSwFTjl4VctWdNy0UMf6vK
jYbGYh7Ydb4vWEsAoQFIXED+Z6LacivGq7rIK2KlPaOVz1XfzZVOcypviheFNsdM5dyU8mxY98Qx
excoXdMWodye+xAduFo4xOCOHdo3tdcDeyqidl9UwnRCZyE6+BUp2ym6h7QQ5vlR0PaEzjT5jY0U
h3hENzdGs3mpuUmGrHPFYOrdWkBbrip75Qsm1SXHXJxAsu6HvI6inwEWcP8zfB3FBAAFfjDyj2D1
UGtMbDunQhF8KGWC+Tt9JT3kvS/tp7rw0JatJCA6wMQG0PAUU7OVwCn7576G/DBzfAVY3r86p8G3
xz6+WsXo6jFKeqDJlQ1mdpIq8DdNw+NM+qGIsxioIVJ2Cnqz2Uq4EIzAbcltD0vXkqtvNvoAdpce
rQ/3l/PjafAlB9lmsD7PuSrGJytCFvv9WPXnEkVpO1HSz6wDL6CajBrxQt4ow8XNA7Xd/5E2r/pb
rCpHppb5CJjOupV51NITwZkScL1XyJv8W3f8tTBUneamY3TQMpdqFpfV4JV1f0YFgpSyt03SzjbC
iXN5L5/TP2KYyLAEBihSwJ51Dkztgk53byt3VsDx+4vbBj4A0AnLcyjKeKVQbPsiDDpsW1StMmlw
9LLa9qbk/Add+EcMi9lqLTU2O3SZnhv5b9Nte2ukXfRUyrwBtJzlsIPKjXgqNEHD0ZhoXDZQ3Ijq
luiNzHF7s1e78XpIK83DEAFqgrniZXarbIUVy2HsDf1ZjMrgNTc88JoGldeRXtQ7RwVk3PZCzL5T
k5gHkV1YIUizUOwDMwXQTCwNb1JgloGRJsO5FWpqJngI6pUjoYn6/oEtrRA0qvAUmHEBfrX5M76Z
UyCF2DUpH5Dbcgr1LGMiWpgMEq0CLK01gRpPeY08C/5iJtBHYyfQG4hZmU2VixpMgvI0AESipKSs
2pwYYvQ3DHK0agzNuL6/Qp445uYyK0XpIr0fzn3fu5Yx1aSZJ8wWXjrYmmdy7uUFY0a/OxQGuA60
8P5AUzVylSmBOJyzJF2rYrdCrevfokmhlN9FMKastnIP1jh5OOvJL7Xu7Vo4xOq75/GG5Cxq4D9L
+bpMv6lGVrUAacvKcI6TXxhN4khxiWkk4793TPCvCGQwlQ1IDnYUj9VGplE3BhQQw2SU5kOqn73p
fF8FllbyXQazY0UbDH2WC8N5wKzdoIxpWyFR7L3clzLrLesswJr9BYxCTYF1FplQAOldBeMZj1nx
KWgwkQYRYLQuCyl1hCqUj7o39pwM+JL9gvoAWWlUAAFIZOy3tJq2RZfqgLKyinY41OlS2GxQjqM7
hWr1RzNC9VeeD4XbB4JXb+4veSmgAhgE2EHg5NE7o83G901HSmGahFTAzvZIG5vTWlD2WoI8Vbfp
uon0cnRutbXV0/til3Ya1SLUMr5KDWyeTNfAbhP10XhW27MqJE4LJoP2rceM7OByX9KS80A1Q0e3
DsB0aLO9XV8Yo2gUWMFwNizEiqZXuZgMoRMjT0WqeCqvOL50muA91qFGIHJCIvJWnJHGY58Jynge
faU+W3U/hESLKr1zrWCcEtJVpjKQ0R8x6cTTc59Xj1raWNw44JBCDwhOlYl41GSKpayTp/NUVPu+
DG0ztdagJPibCMMr/CjPxXyN6/huM8CDYm8BA0AOGwVAdn+LAdTZYRQpF/twFalBRnqd55y/ic5b
+pzs/MtjQXtCaXJ8pU8Rx1d/YWjvSWe0t2/N1BPrENLtq/vmbi4TGchmRYhDtvR5JD3+te8r1Fex
6J5M5og7w68nY5bZ0hd9W6v2cbtFQf1h97GOOXf7V9rpnizm6svHtoziIlAuu91ID65AXHez6sjK
cRS6fVpzlsYqL3uWjJftZ764yII0O/CI9Ni8rD95K/pRL2ZksPGlhvek7GPw42WnkX576J2aXood
Hmx48XKuWa4sxhjgu6dhQIX68nJwdQpOiPWT7woXXoXqR/KQXZN8a/Rj4+mF/nVK15Hqq8Pbb3Ih
D79eX3v7nVLeKXGXxTzXgHJKAx3dehdbcpEA+YgIDe2E2o/3Ff0HGIld1hwpfbsaWivAJKA6hpzr
odi8/RbIJrJ9siGGs8Kg4feIPAekoCN5XD9yjo51Y1+iwfuI1y8gogjGbkVrCri+FDVXLjEBheWj
veP8/qzJP+zq2+8zS9OVQUnrMVEugUV6qpGsIeLHuOHY04/LlV0Gc/moAUiHtHkZL4d4bRyOztqj
H/dPadkdfVsK4wI7M/QwFgNLSUnjwkkc3JB0OzO040t0QJnC5lUfuBIZBzhgoh7e79l8OPKqsa8W
sWJMhiN0vd69cFY3H8S9g2IcYNg2RhRbqXKp3MqeT2rYV4n9/LR+/NzxdpINFdjTYtyfOflpr6rY
yRZybBd1wr0D833kLYqjfGxYjnBMnVQda4oKu748ffbE/83ZNjbLziyFRUNqRWZgRA9EvBxUWj53
JBlpabpcb845ni9X9c1FyHHZmxFegZdxtbvqq7d0KwwkO67XJW/TfiSd2SUxLsEyqzT3NJzO4RCJ
pHAQVfSYxQ3kgXt/85Yv3X8s6gth/G1RiSeUaWtCUulc7ZPrDuSc7f4kxHnerunuhYenWL4+vslj
vMRUe+hTKLCJGBtJrvbB3ZzPBn1oyMP+dZ1Qk3KPbb6Q7lgViwUADfbQoFNTuYQvurAaqLNeP1qX
9FdM/tvd+G1xjLPIE9+PagWbCUJ0cjUIVrdZnVVS2sShW3gMzq31o0zL6gnjMcrcC0dBh0Bxpb/t
Did305DpWP+h68/Hx/+wk6iIAk4/M2TgTc/WDTvP8sBZ0SCcSeP15BoE08lLu5O3TWqbv+4r5g+G
L4zhvBHGxDM9YHQd3vCw6t31Oth2vdqsVtYjhb1hIznCfl7Bt8KYoMYSujKt8lnYSIFj2lcBCewN
cY7I020pV9xP53srjjHvslarbuohrq72jT1SeVuSnJa2cdgDhHrRBscj1L6/Rp7M2bt9M3RfxXTY
CJXXiyXt08zJ0bXTi08lt6+Mt5WMgQdZiDSghLXZV7yMeouGQIS428x5Wq8ngRv2/nT+t1s5L/vb
sqRIsKQeCZLL7npA+1r2Lu5haPe37ucddiuDMeusAqVAn7Xwkb3tXgOqPogtbSi9L+VHMwer8Ywx
j9WQm6qBpfR0J9IYZ4Q5enQ8qS0FcQpfC2ctu3WMt8tiQgDDjBpdqCHPVk6H6hILZDqsHx+5Xoqj
eewraJzQGVXJX0eU/q2eOXq94ANvlsEm1wuEGJNe4nSQJr1CCWDAiJz+XIGcc9Lg/G9pHJlTUhhX
IQAgOxXzrh1ewvfA7R8ynlPnnAvbLIV5HjVg51jQ+HjdRRe1t3VwKL4USCzsOJq9EN7ebh7jFQQt
NNLJhKyXgy2QA/E2HcUT66knj7xz4lgq2+FgBHKjIyWlXASLRA1pHwLIsV/uG9HXtKg7Sq0w/iBI
c9A8I4uOBV3bl7fRAei/2LZ2pc8PxyeH6uQ1IeQovO4OO+F02Nm0PNF1T9b2//S+ZCdb6WGOxpRh
VnxQgLWrvzF6oIiztrlby9MYxnPEYmK204iLuacpsftoY1DLoJlObGpzjpHjC1nmlVaKZlKzTrlo
ZGcXHQEK60/89D+8j1lKg6kGjLrvZ7XUyME2VxZ5eztdyGoV6SQgHJ3hGQGLOM8qL4hFEed0HXxH
I9XetohfUMHRHrvgsLY/7usoz9GzTUW1nFdykGMPD/YpKLd7SjOD2tKDZbe8BJ78M/q9MXB1Vp1v
96NYyrWYzDuJS8V7Q8idE/e0IeeVvwk3+4K8cm9L7vIYn2K0XuOXPZZnwx2fDiQ99BvKDX05cQbb
DOHXpYnKBaS0tN+mI0HSq0kJEZ61FTxlsuIK5PgvlpC4HkeMCFagJdPpxXwsfXvdclNBCw+/2+Ni
Qo0qyBuv7+s5oL/aEzJeqGuuDuAPua+CvM1jHMaUyX6D+UOwL4y23WWcX19IBd2ugoks0iKoxK7D
KtKXXCfmNizQVbZRQ5K71qvFu8M4B8OO9cvqerQ0wLKwZ50tvliu/NHKRF7X64je3zaearMVhwiV
baBGIMo+ILiVbFc81G75ipuMlxRcyPbf7CHLvNaOVThPEFQu+gFWq1cEmSdyitfoC9j4W/Gpypxh
VcJ8P7nPIZ7TYMmFQahVK2OB+0RBmePgyk5ANyFeROnBcKxV2xEqk2fa0sLODhxnzLlfWBoDOYvb
OJ2vsqRxAI28CDQBMcvEew1xT5J5pkgeQtK2gpxxNrTAxvMrcZGzRIjFWdFXguFOSMJWHaV6GlNl
KJRLYb8cLDD0nLXj9IZkm28jzOLmjjjBANvVIXcDXrPzA2y3cw/Fb5M8zVJ4tT/uqhgXgm7WNBU1
iOnpy9U4ubbsAP6MYtTkOOtG41ne/HP3NpFxKZWcj7E+P5lfNMxuILt5EtOqp/YgOXG1piQi6zU6
7Xli5yzDHbEsJZqfqGk3yvNmBh1AGJSKJLY/fZcXwi07ZIzeVDAEFcNDZh/37ZqO8yGq+nhEcNxS
VKSFR7WmvKBqeS3/yGAyKp0ltWPQ9LPz2g2/HKQ4yCevjvL/SNv8I4R5HpVmWg2TByFX+y2gNd2k
dPNAjj6l22y1/o/vl3/Ezcbwbd+MuFfEekQUsDtcD+mB1jZ9QhqRs3WzM/ipBf9IYSIaXc8UfQIF
4OWlEInncwPQ5SDtn99nnFHXyGYsVfj9mLwcFFs6HvEGW39wHJGsc5Yx//23zSrzbvCG4UsB6nfL
nXYHF/9cG7v5sGh2LEPS7+m4xm1muvQzeuZcnsv39D+rZGKbEQh7tWoh3j25qFs7rc3NLvMOinFK
YVbqgarNK7zigp5sPBoum82Dv3LIK/b0aftp2Z8c5fjRzfCVEUA3F+bdw3yBhb/dViFW+6YxJjyJ
0Ka3j4/Jq/hXPbWbzEFPpPcUraXNv99JUAQAFg5SAkBm2RlkIOezfK+bxMvo1ZOD3Lb/6scNOt2j
AlQK/RTK+9y0xnVoyb6dAyt6RIxUcfgbFvYazQVz2yDY0EG2yFh6lWSSJgiyeCnqxyjxiZI5Zv7r
/kpnw2IMb4ZboMMAsw4wIo4179Abxbwu5csQX0BNR8KWN+HgK+3wU8RMz4SGXNDUMMswtcHU5bKS
EdbH5JpskLV/8yt6SlBj9I+njbQ7C3SVrfe/dNLbBcFKwTSxr/dH57lbPXGUaXHB6FcEigcQMGC+
b3UpzuUQdIWFfFEDpAyU0tZqHjh+6ebWRAwDAGRH0zExk5GRpJpo+I2P6K6h1wkEDMQyQNRG0CWC
RO123a+HyNaPPEK1BX3BLAmMONDRKwhINHOD+6bsq20lQyyASCB/74aattwIfdYI5jgx4WDuGwcT
I9q4GI1phi7xy9yCBziVb90vby9st59KRLQH+75qLpn9jSTmUoi13p+KAJIqd2eQ6GI5sWTH9nqH
rjDK4zJbeg6AIkz7IrdBwy5LPZAnpYoAAZ4tJjE5gE24k8nkIzGiACVz7qhKMlJPR+EwgEx89YwS
l81RzS8GnR9bi9Y44GBNnBF7gKM/DJXqCQiZt/Lx97BuMABxjQDdEFfphoZuRu3p1K8527xwNwIn
A2qUGbYHLismaok0ESOZxFS9KNUmstZtr1NxH9c0OhcrS9+3I20NAt5LjtiFYAl7bYIcEn3faFdm
tFXs41QwMOTogsS40+3kTbkBH/uvR54v/4KyM7uKLmyM5QBhlAiqX+ZWTIVIz4ZSgSDMOqF2+S7O
+ILqJSEnfeMTjEog6XuH/1MOUkB/RSHqRMpWJCNZmwaRHnh36FI+/eaDGPcQSVbWJIJsXcDacTwk
Lsjw6Zu/FohxTIDpO0YO2tEfNY45zb96bxuY/cZ4J0/zQbtxSULMuIz3MKQnjiotxNjfFgYE6K1v
lVp1EBOMyr2MnZ0Fdpjshp26CTVOmLXkX2/kMBprtiAEkXzI2UWb1hkt2gHJfVRJfaFOktlUKck2
yul9hZ335/+9f2hevV1c1IDMtMVIugtkglm8JZ1o5947KGw8ql3uy+KoiM4iljI/1tSy0Gedlbf9
u4L5nSRyU6rp5LhVqKNfMRCMFyXf1xCd5UYI+kSIQJNkXexqIzgDPWbcoUoLxoiJeqDimVnqFFCZ
Mrso1LWQ5L1nXRQbE6VW2R6o+2k1Uf9ZODWb7pe2qp8jvDw1YmgHP6Z65oI+z0eBbjOdizdMIm5I
nFx8beX9vb/nP1ePYSYALQPWK4pYPKNUYjP4aR4E3mUqbb3eN0a6yVXQZnUebZPENXSOPf7UJ8gD
z4yKwevwgzrzVhgyUW7yMvYuV9G5XAKKysWVd1nr8xV5q7S3QhjfpwPyaRUVhLxcT39dd2fSHXJd
rmRLHUnX+erg2ruD7SJhbR8O/jo4Pbxut05wfD8ej8o2fcBr/BHsqGS7DV263T7Rd17y5qucd+8T
53P59mbyQ5Aoeho+0U7Jy+/fFrLnnZ2Ta38oyWV13AI0NW23Ep2cNaACPuVyOP68/7BHmOIC1DyI
/kD2d/sBU+hrclV5HqqBk9t1RFtP6/61GEmyzk/CKw/Dsngk/4hjHzMpxlPHU2V5F9UsaKRftZLz
bFhwjzcL0hlN9ksFc1g7SKjcbBPW5K1EFzpmDlGLBkf/tSDDS0Vlju9fePtiWibCTgSeKh4TbO93
WBbgOcwz9bKbcQklUekpJO6ZrIA72kOdnoGY4SnPArgKMQRiUQDGge1EPH97dn6deFEd9uoFjwrJ
BqAU8JzS9k7H957kTusYiOWe3u87CmXhBG+EMparZ4EnqQ2EVjaspiauT8K/nr1xD9fdh2V/fORr
u+/WZQ6z2WaUPoJ90yrI47+/Bm8Xzxi3KUid0JT4DhWJIDffJnb46D96DxsyXjNH/6X+Fi73l77g
I29WztgqRpdqI9gD1EsWkjfQL+qbynd5UfCCPd4IYezRj+Q6AUuDerGt05v+94w+h2GFItrj/bX8
DFZudo/FWgV1ZgyV3KkXcxWczg/KVvi4L4CnnGy/6Bhi3KloQcJ0Et8aJIIUGx0F6CdQ7f2w7a8J
oc894QhdPCIdYxnQzQw+OmNW3m/uNB7TXJiSEbt3kOYeBt+51IcLEahPht15ZdAV1eiTuENfX0Y+
H5UNR/7itn6Tz1ikoGIqT6oNs3GkACDOVRy3pBcEL4dNTB9+Eacgx+enYBs4yJpzznQhOYpD/Sad
MU1EaBloD7H67hq+61tY5rAG4BJO3Xn4tc83x6NGAx4MYcn13UhlDBFvffz1vOcx4N+2e9LWl40u
oHfkbDgOQCXbz/H3vOO+bXOrWIvW8m3FjEkqY60jnQHZgGP4KAW+JE8bMj06Tvrwru4jpKCp9V/w
ELf7zNioipZ1YzJwyrXjZvYFzm+lAoL5avD0eeFNDEkzeQIiJWTtjXn93/QZU0CizMds1EsH8/kt
7TarhOwnSh3UI0J7JDz00Q9mAwQCNwKZ/EYe+kYjTRC4sw9vKAVCh86mfdbtFSCm8hyzUiQguNWe
Rbv9tk7GbnPAFQDuh1jgSw6FK6mb5CjvP4zL7jF5m5ueeAWRpcDrZqGMpRpTmhvWAIkt3dluvC5X
3Xr4BcLO81+gh1YNKk3vz8/VIcYuW5tH7WRsTCdx1CPH4S+bz7elM0YrN4EmBSk+JAbi5eB2m8Ej
aAxZhfv9XtkWZJvbQBaJ/x912KVQ6WYPGMstIz2VtBiiS+cFeDb0VeSrakTAK64fuf1Xs1Ewke6N
MMZUVU/phq4W53VGD112aXOqGaQCTb5+0mPOc3Uhe3arx4yJyoIi5EUxS5tol8EPik+vW4zgoo9z
VdS+7/Z5G8mSdmmBJvgexgjOZSJXMkmHChs6euZ+nh6Qx/vSFjDuN2szpVunYFZmNSkVnJ55KLeE
HglZoZsIzWx/YKOZE9oG51pbAFzcSmTcUB7EcRg3kKihgPTmruLN+v6aeI7OZPxOPTWpmfSQUNiu
tvaJdHSc4xbPHUQ+vGTn8j35j8mxfLWholUK+KHgVW1zWxOZ2pev+ODBtFfCKlmnrmCDu56jJQvt
nbe7yLicwEojWYohNiW7wwHNJIiH3I1pE/KH7HsbT73t2nc/1rxmHJ6LMRkXk4BbLxlzCH657hCS
uK4ED5M/Cw5Z/dk7eFVunwQ7owmNKE9X53O7Y/XsIO2oSepe7SE6J8GDTiWCjgVcJnvAJJ13hz4h
1fdo/ocn4HdXw5Lkp6MZIZcNoeLcUoWzvaT0vFl57uooA1XFUV3eEhlXEwVxYqktXM1up/e0QoF4
rkT/l/aIG/WxmPxio1VmHID2+hK8Bk/yh44aqvDak90jT1G/4I93Do0luB4sSdDFWIG+BHvtFB97
53BoX6q9ZP/elHRoyPmM+3F/lMngHHWCcH7vGKtXj1QhpfQj/v0/22E2bRb5vTS1s73KjkRwnCSm
qz26dgNHPd8XtQBNut1kxg81mSbpmEo5e/KDQMR3dzMQQkIKdX0eVujRfPzkmcjPuvWtSCb26YD3
SsRMw5ulcJOT1hzFDfAMayrYlt3vnpIVgDzWq7CveUWIr5nx986ZcUhR5GtV0mCxcUVsg4i0Eeyz
i+Rkuyo9AnwvcMtzPQgoWdjRzt49rZ/o6+svhCYTfT0CYnR/9xeQsrdbwTiqQC2roBBxC+iH0vkt
4OWykVadQ5E9acnHfWG8CJCtjJhiUQdjjX2PP3PSOki4uTU5bcKVhFktf17ndkVjj2SGvabvyAfD
Ud7/gHl37+0+ExDpQdxmY6TiUv39J87I/R9fQHrebiXjlWolV3q/x9lGMFvyB13ux3fnvgzOY+HH
2PdhasJBnOD5NH/nliSeSPIQULSVCCgbCjPLIx5hYCckTmmtRZI9c0xn3qEfOwhuERBRg0MZczlu
AyHwI/thBDbxyy7ba7/VPzQ7cCQsvue/SWACn2pUGmACICEOHuV037X2KFBN4NUelgPIb3IYtyN0
nhEoE3RRpKg/OquHX78kOoMvEavyHuzLqvFNGONw0ibP5fm5dcFw06o4mZ9d+ixNCJIzp76MuxaA
WpGjjrPh3jspxtNY5thlNUZsX8LPa5285MK2NTlHtRxCflsW4zyqIKo9KTVRySVXpF5OM3/F+fkZ
QCde7pGnd8y7SRwaX69HbOAuzOxpp9qTadvcKJWne4x/yOQ4SgLJmMPFK3qNBpEkvwcH9Bih/dmv
Ldu3X7h4xGWZBjIqmLirmiwxmhhZuIrUQEPPlp2c4AhxEX32Ozxi1h/cgv9sPD+V4n9xdmW7rSNL
8osIcF9eq0iK1GrZlC37hbDPsbnvO79+gr7AtERpxOnbON1odANK1paVlRkZ8b/G5o1bpdQyGaR8
JLwq9J0eq8gMqoSCu2LR0t0rVvvH0sxRFOrA8Z4XSHhdoBFJI9nZWkoo3H9xXtiYuYqhhKqBxLu/
KYyP1icAT6x4srYYPV69Pna8d1gr4NwvbM3cRTbWnDq4sKVZO10ALsvk7d5I3vfNEtz3t6Hp0SLN
nAUgIWnB8gw8IBZpKk19HHYNeHz1iprO8/PzSqO5sV1t35vtHiwW65+fY0wX+0zuv0AvRjxzIL3m
+h7opCRHM9Opi9y1zcbmN0sgwl+KnUfDnTmRKBCbJnQ9HIBNqxe4yJBDBktHukE+CLWjNX1J6fGo
L5Gx3o98LsY3cylc18auMGB8r+fdWTGb3Xjcn6btQxdfR/e816RhJUOaUQT33GxF26YtBLeLJada
oxyaEXlAeoR5DWzxjEALwebfjf54v06/OJ9UiJUpUJxGbhSUo9f3tMcWeVkmguSIckZ4KHj2SzCe
KZqZWwAdP1CCqL8JYAu+tgASTDdT2GlMJOdISegn9710h90Ndy6NzPZG2/gxo7aZhP50on9Un9Ge
pedN8rM7B8BJIdWjD1uLLjmWu0+SS7OzrSGKmezm42R2V+t+MDX+Q+bPcJ2aVPoKZFBGTdfYlH8f
L9rdLMml3dn9I2bNyHRDMjlNBeP9JUv6fnraGie6nB28tykvjc3CVTZT67pMcskZG6oW+8Rdj59+
vNL0JUaKuyftH0s3QWtdSa3L89N0noGFFt6i7bo9/Sy3Z95N010aml06bRJJfjMZilAJ0lvdRD7d
RJPhE7oYeFNa5jKafvD/PgSgLbs+BKGo1mIzLVhEzHhCedOfv8ssFIsTOLt8Si1v4woPVpgp9bO6
gv4dUQDjyjf+sxcSXV8KWH+bPh8NbOaxxtBrID8Fi8jVn3cSUtVnxmILyG3p8h+qW6+5npBhjb9X
R3Tank5rY6RvaQxQNgW9zdL33L3qL1d25m0EoejbQcD3oOpkJhPF/XNrWEK3+Cy4t6LgWQdvEypA
ABjMVrQEH1zTJx0MMSnZaWceqt+mh/rAy9Jhvxf4XVqaLarYMqoWNrA0viB8ZmKqEM1s4WkAA4U7
nRLZBJtpwcXcO/WXVmcLq/FDovRFLzmhRiAVmazYGqmz8Qn1nokNi0f29+9SvWX6zflmgkjcpCYN
5RZ+jnRqG/SPloMkOeczB7qlDIBHwhHflDQ9t4pSd4khIRN7pI2VuLr1d1gtDHrpA2aL2kKwknch
aukAj+l+JrnJO63F+tRLPkWWAl+boZNgKFZCsGD57gV2OfTZIodlD3LKGENPK714RYWWfdfodtsg
9YxQgyirN8oCF+kfxyXNvLsP3EvTs5VGQtaTYx+m8z+80ZeOyNsyoO6NCxxcp/Pv6rumUdbdRECL
x+sMPWULs35vg0ODcMI4AQoLUZ1r58hqKQY++goS0SD1Ouxes2fv6MfkdOrefNQ1/z62d4fwDUTF
F/ZmA04S9HM0Cuxtwhzxuc9RWW+Ji0bA/A1wZuS/B3O77oi2lZ4ioHX81YDWL0v4LzrbwG8N5UcR
jKjaFIVdD9zr2Ggi71OcGH1LrEh85diZ0hoyl8QarO7reBRHAuDO0jm7c7av7M7Ch6RUfBfdbQqe
4x1F1UE6F2hpdb6gC2g+i7bo/EmJYazHj3W9sxj7R1nsFVv6gllMUdSTiCmPL/As6Q1tyF/oaT2+
nsX1eVOt/3rmYC0s+r1dPnUGKBCFAnEoenau53rIwauRACbmdNFT4PA6CjrDJjGnNM6x2vgr6f3x
Lvvl6pg5syuDsyEOcRp4cctglwHbzSXUp4deDyy2NZhTYn+uX9z9y9og/utvfQmgAUAGaj1cRegh
WPiU6dKbfQqkviBUJaM3k4fi5PXYq0xRe62rGEf1zKhPILzsqF8lsyqDJ0hLuFy+7oT3bFSI1P0k
mRk1x7DTA60nAZuTnP8s8h3IXQlUSfsYTKBWFG67gCTpoVVp29tM3FBedUpm748GxHbj72QJL3rv
WX05hN+6yAXaYsizoc7lknG4l+pHqG1e80liN9rO5Yz8yNiFS9vGeTxv98LEK6OzMHEYZa5Tk4Jx
GFYvETuZ4V+GM6TNiHDGpEQ9UG7HOicWWJbjEhrz3rP6yvjsLor9BFrWGkacNgAbv0Qxq3tPsvA8
5HpWlCRnnvl0Ie19B92NI/LPRplTRhSCWoi9mjOOxNOiMl2VcjzRmu928yWHhvBdlHbzxyV/FAmK
f/CJRbikqnYvhL36hJlzHmMGnW885lzgKRTivp8PU2kyN3rGQBtpR16shUWe5vHqcOBUoC9J5dAx
hO6rOdxObVSWYaGf4HgqNXfZPn8RjdBUFBKjXrg3aGsA0UOTw8Kh/N2xj+zONleZq6Hk87BbcXb9
Vm6gjE7s54oKFhIpurNjUVCLTbKqzJWT6ubKW4UIn0PffokNTQZ4M13FVHh6PBu3Cejf2UC3DSYC
5ExzNymxWS/LLu86xasWELWKSPuF4tMXVFVL7YVhIV6QL8Q+tzt9ZnPmnqDD4Ka+KABorfwRNtpR
ouvTEvHabUnp2shNRjMDdyg671wHSbLEwqWnkPMm11vfkJ+iFZpt1CfFNaSBsKAFMnEDo8j3AxoJ
flwKd2688fQlgNbzMsRVoEY1u4m0YmhjPpUxXMFFwf/wdZgIpcNKT1102Kz9fmGn3WbfZwZn88sW
UuknreQ6fWnVNcDW7d9mp+xGo9zvEwcu2wyQHeStBbu3cda1XWVWFU/bPHUx466ziX4252ifkcTw
UxJ9uOZbFExgOaAMpteL9nR8iY8vx4W9fPdk/zPRyuyEqXEWc0Kluk4GtTOoKbCkNphj8oSoBg77
sbHb/pFpsOhXhb4YJFggR399xzZeo9Ws6DPORly5x/Ap3brGQEIDmCYqQl7tAzjTnqAfeUQ/0HvS
TvV59HK9/Dz+jts4Z/Yds5gS6jpqlnGMCzqBVVSQTDH4LY30QA/Mn9CoC/KzkY3HNm8baWc2Zzta
9RmO41WPcfQ4A6NsvzXjP44ZRMSxd6T7EAXyKZsWv1kPb0fLig3l83PQP0+Icpci22krz52qIomA
Fwvc9J6Y3R6aV3iVC2Vi8CuZrx6SgKPTHvxzshdptFZX3a7jyBpClXhKipa2rj/CdUnXBUf0pa62
u17t8lNmmYgBQneM2+BTqtiS6reepZKw6V48joQ9uu0Z+/EicNPQZkOHPCW6h6Vp7Gh0uN6AudrV
QqfilCNOafbwo5DCxLEG1wMKRH8fG7t5sUFMfLotFagoweg8oExYJck0GZtMqukAfrp0w6johdpr
zmM7t4nOX0PokIQKloBVnQ2qDsKmLJQQAQnRk+fmo42QXpUP0s8nr8dGe7KQ8lcWyQRus0jXZueg
wRYqfUh5Rgzyq3qEuRRDsi1M2UTQTl8fD/Ge44DiL+RUIfjG8whArtct6jstCzPYaidsx7G1TMHq
TtGHM/kLAjBPTjjjBdoYB9SrAKv5wrHpNg1dwhffu/qvPkS4/pBMLZQmS/EhhUzEfaitZdfgaa8e
G+VPTZOG5EvacLfZw2meL8Y+O65RPrD9CA1MML3uej3/a5ofH7vNZmPlYLOrDilOsUwPw7dTFaQ5
GYnDTVmB4h3Xc7qcpL17glCJhH42dC3QenU9ARyXRSjASIwTe8ak7y5vWO+Q18TXzEZbqTGV+33w
rvW0a1eVZj7eB7ex9zQXuEKQLgVoAv3HM+u5JvpN08GJKsTdpehRCqgX6p3Jg9P3b4ZmP7JEcX53
wDALVSWwIAi/LuXiUZWGTBRljcI4GXdoMbVstiShdNtqgp+XNCQ58PTUQDown9Pc9fqhafwTr+4B
MqBJaAvRMWfOsgjy29RkaGLIoANwvddUeFeh6kgxwUO+lviNFBqj5i5Em3fPG/rJIbQtgkVD/XU5
F4PmNa7MAmA6TiNz9Gu7L45id+r7twrZvZyq0CYsXnkIdQnVueX1cFQMCMSMr2H3qSi0RY+y4mW6
MJI8/mY6GmgBHTOzk3eKoLfAGAb1Urw4RQ5zx45JlH4FPXmQN1xvDE/JXTGGWONJMBUXWgjxWYRK
PalTMjZEzKgqGGm5Kjw64ImWPMXeQkjxG5DOPwCEChKE5XkQRMwxh0rdJVVcSP4pSVHDe1LBwK8j
jkvt7rMW9e5zBPO0Xr2O+Y4r3uscRBkymOWVryyjgK6ERahLZgKWAlOtaSNMuU3RyJjP8bk4JRrl
PMLKz6JGAqMdDFYyEsVkBcqt3K2mUs3sI1t+y0c67gO7cSdBdE7Ts7Uvmy461P+6SEQ49c6F3hkJ
EyIwkNnV/c/O00P37+MjetddaYImqoA0Tbt6Flv5VeNKrCv7Jyak/qEg4Zmn6tqnsW6CEZ7iAOkG
8IgpeTqIemxFupE/ryPzU/m0FFvSa1ODWORieufOJQkhHKhDo2SMlkN0GV1vkIT3RcUbRJyxccfl
JBhp/tQoLJFKzyqKXbuDBDoTk+xFzfSUsST3pexJ+1zLtBGXTtetS5lEeVQZ8vFQ8JPmYfCAKlc6
DmFwqtGZnNsDp8efWOHiWwrNIepJHjmlR3lOZ6T1FAd1pApbMqCk4AUGH5uMrUk0jQyufeuYpejw
BmsCOc3pL5wlxC2oRs8mKg+LKOuS4OTbzNk3M/epCi32p8LTe+8WJEdTdQZJ8T/jdxJ9hOxOg/7n
kbX4fw2Cnr5DxBZCezVkL4VZvJz1vVzWXRmc4uFJe8HxkbbJCWWGZjgyTQAWH7P8lpGBH3VWXRUv
SrukJ3Qbv4FoBhUWqG1CMRCCetcTETDJWHI+E54KAAxaWo00U2j2XblvmcEMm64Ao8i2JWWzR7jK
lM99Zhae0akk+/IOkbRzGYR9ZhUewue6pNJCEuI2iL/+ummPXXjosverUZi+rka7rk/DABcTXPC4
07JnlyVtrT8+13ceyApuBFQEBIg8Tcwu1waLcmyGevSTU8hvc+hhfLKu0YR6wW6yneuacDGBw5YW
JxD/lIV0LIi3hGC4TXBqIBsRgI2XWFTAIMl7/Q1uWoZsK0TpqVmlULt5ct8B8YJ31bu3xo5P7JKe
4p2DemVvtgUSOa97N4S9lP3RcN0BOfl4VqdNfH1rTAMSEbsjkpKledtIn6Sc4mlpegJ7pUdyJNq/
/h/dadO0PLIy2yuci65K2SvTU6vazbHfCGa90dZIVnullenihmkWzs60F+YGoWMH8TNomKObdXYb
A+9RM4LgZye3/Kl9s69f22xBZ/XO0xFcohc2ZnshCwStcQvYyO1zzRM23MgOs2I35YCq1L9fJRGP
K7hrZZIOnc2fqyUeX7d1dkIs0QwGsl0peMcrg3tlFjsJ763Vpa3ZMcvbIoylscpOyp+uhN8h7Mb3
t1H4ytQH+Vw1tGrNODMeD/BOnhWBJ+JbGZ3/uJV+mSguvEnYFEKqBUp+8lvajggglHOU2i1j5i0E
oLdtpSeRwT4JP0U8EuSz68jxGos5etqWkT4CLiQ8RwrPUgHHgph6qPMJjVNLUc4189pU9lgZamW3
AbIt6wGRCVr0oCUbhzRrXtylXOnt7kOOEpfXdKwQTs/fw3kqtH7QdcXJD3RJ+sjSndgsPERuvS9M
IIeADALEwaEnfO2I4rRyGVcbixPYvknfv5SAGQTPbCdZg50e5efHy3Pn2aOC4E2QwS6FuAGZi2tz
QMMJA8tWxQnJ0LYhCkdb2y9XfrOX7Uovn7lnCY3ZWhQh3vwrFytm6bBNju76QOMDcJo1ZO8Qr8xp
L8Iw6RIu6DHeHmA7UKJ5SP8DOdyRdudWVHtqrFxcuHFuOb20a6MzL6L0HQv0Jozueoc/fZlf4Us8
6vGGA+PMukZjh2lQZQWSkxfJpmFrPZ70e0usoWUXtx7kdMHrcT3nedW6AtfVxUka9dwlXa+uoh6o
Yk3T08+gplLF0scWf5mYb2ZZhqA5UIAqFFRnyxxrQu0WzQCNJl3ozQx1xTTlCMcb6k/x2oCqqCCa
kTLUZfU4NbjAhNhuJ9LxGTgbEmwGmaaovH0WIXK40DFGZBaj1aiEaJBPy5iOHq2e+u80pz0gI42d
g/02oM24632rTCz5i69oy0Dh1MjxNllkzrrVHsBDciKdw8Cgj83NNxHX84E6tlJ58gXC1jGNy7cw
oV5hltFAhe4jyFas+6r5ZvQ+SM+9qIvdi/CNIpMkgbSfphoY3ExBNbTEClHeqQC4Lu0WMCpeZ/EU
RSlMsbRe95VNw+mZZuI/SshnP16k3+a72SJdjWK2K7kizmVWkssTWtoDTVcAOFJ2Ali5xm31M34B
LYESkLtKv7OYeO+jaoehySkrd6CKalUhjcY1z64GfZD1sLa6dKWNTzG7FRkjy83Spf6zJByyJ+Uj
eBZyIxDevA6KkigsD4Z3EP/UrqFkW2gkum89sylXgryWtaOCR913Ea7KRGeC10hbVdEh4syRsdzI
5CVa7jO8ufP9EOZG1BZU9Mm4QqOEj1/x14xEQpkKML+tCoMtTa6lQ/fkf0GKtdB4pHLw56kD9tWX
Fqbztrdztimm+/Di5gnqSpBLVSxP/Dq0d8z50KySgsTIpa1YHeSdPpER2pLxO6exgderka7KVWAu
lf+ladnmyyqjaQDRJYhQuN86zcV3FC3jg5hMLU/CoftR/mT7Yl/bvsmBBMJzkq2ZQmvmMNDRjPYe
UXbSKtyzZIP0/CkmbxRsl5AkYqFBhl5Dlr5GQPFZ0oo3g0O48Hq8k4JUucsvnT2MhjIToopRyhOr
VDStfqZ2bfklfZZWWNXI9Jfs3cao1/Zm6eUi7wWh9DAz3KE0K9RrBILKNmhBVN03Xds1ub14iK14
1Sx44DtlmivL83KkkLJyAp+BvXGMXr1NKz2P7+KuU2lVEbl5HwcbcUemh9E6k7A1+JfHR52/c+td
zrQwO+pdJLvY/phpzeJp4NEeSWeggc4eTgIJTNTkdMHONimV3l1arTMj2wj2BE55/B3/x96UQSaL
ZjAQ881WQEIltEuS6Ts2xad8rGi/SfVyNHkZr88Njgs76T3Gdp6S5od9y5/6Qi+QaNnXf9mQan8U
K0kSIq2LVdYaYURcwlREKygDZqPGnHZNdOgchlt149altZ7o7d7jSfMVHls4kXWku8rCmO6E71hb
RQCmAGgKXvktRV+cN64bYi1Rguo0dLrfI3j8kTONqmlsNfyWZQsaFsy+VP71qxlWEUMhp6BqSL7M
VlRl20QKJBd7WTTcmDSvfe8T5cPfeO2LvMToeqfaNFlTkKZW8WhWfn3fxRgLkQckhwmrk4/sTvXt
17wp17syewMwSMytMfwjtQGphVUAxYKGpjG/EFHcPboXHzClOC4+IPQbv2OzqDqJkR0DJIqw264j
W602/YKXuJP2ux7rzCvJY1r6goqxsusdcwid0WQ/D6AOkmli1VMrGzJ+9dS2T98aUPkkNt5qJKYp
rY3PnBTmT2xbUE7AVUU9c+lVdedFcLUQswOEjkFhSMTp4yKby60kFIncPz8+pXey+IjZkF7EgwC9
KTenVE5lpD1r73dHh9V7ITmxZEmHJAL/qnKSh03RrJjcVMAkxAAxsStq5GmNun/vwYs4rNjg8PiD
7mRspg9S8KbD56BiM4MWFKoXD62M1VdwhTf+vjc7xH2ImmpogDLbERI+EktVDSAewrhPMZX+xut0
CcB5bw/iaQlWRrBuIpKexdFAK8t5IdXYg+DsbwrT9V/H7I9bAWDg9gvvlHu20EerKMokFyzOc5dF
HkVdJ/v1CXjs+g8CGQYZbiQLUX9A5nthevk7EYM6IVMBUlEQ1M7egL5StX02FvVJ6DYqd1Z/GHAO
KwrIf0jkrQSpoqpnFFW05qOF9Mq99yB3aXp2rjk5T/IgzetT+Yf7igSBCoMuSjSrVZBHBbQijahn
L7K06veVGNAUKIOs3KhLD+07JWAgwi6mYHbos7TLIGpc1ScoC9tO+CLBzb0rqxcVyeKDovMLR+yu
Q720NzvHrZh7OcvBnsuuITYY8bsCGrN5iIrLse5staFcRFiOKq2lOFq74E3vRl4aJ0y4+98LZLbi
mjC6GVM39alJUFDJN7loiAV1+11eS0aphbTi0AZQEFd2Fvba9Mvz6PTS8mzBh7SRuQotRqew6kiT
IihWEpqMhseiEvgdVfpYf6bFn2R4qZoNr9ne8JbUtH9//Bm3DDBTKRARsgCfwrLCb8B0cZ9EnN9L
sYIJGBAEP4EFXdT5lBa7ISTaKf/4UfdHCTWcwOToSbKTjWqERkMqS7L5pSMwjfhmRlBmE5EJnlgr
p9N58Sl+FDRCkcGlt9HHsGsLA2lGdcqMDB3ENMdPJttEoq34NDhzB7XTs9x6PBm/0d/NF4B1FAkC
Fbe7MlsTfpJd56ukOnHnzJCeOiQEaz4mImuwwQbvFECcqhXwwlVvDhtwi6zcGCX58LvGa2tdlqiD
BWcI7u58j0o9VYIV4INtd3z8lfc8InJ6//uRsxOauwWvhRKmqczIUNAAt2uyKXKUaT2KqPGxsVtc
6rQ/UKBHcwqL7TrP+0pcAn3TqsQVSEGQJRN7RL8AHpr6cI6cwfYNpP4W6lV3T8aFydk+aJQ0AntV
VZ3qCNlEPFx9d5+GeqgsPAbuFBCvxzY9Fi42XNmEGbTHf8emgWok3zZoixN0ZO0N9EXYYC7dCiA6
i40UlNKP5/XuIk6I3t+WdhBDXpuO07hV8qatTuqaO3ReTMsRVsLmECsLF+h0Gd/s6QtLs/iYG7tc
i31YqlMQyXcpI5leVbw9Hs6dMs40lf+MZ7ZmnhByrQgytRNSaifmS/4JCysFhkPYyilhM9vfVa7+
2OadCBBc9SLHyZwm8dDluJ7Cpgs8UWkl0FPXvhHCN0b5uyQs7JHfB+ls+q6szFxC4/ZqAJKs6tSt
ByoazXcxcWHnemMVRq3HT95G+OqRlOMoa7Y0wD8F2tmtwdo9+mD7ffSyhJC/s3Wwa0DoO1XLVPTg
XY9bKyVkbkOmOsXdW6BAars9tmhLDUwBb+iu7f+bab4wN9s/XeDHxci41alIv5sM4irqVx4FC8fh
7lqKaAiallOGvMz1mBCBh2MNad5To9HI/UkEdFNES4Dge0Y46IcL6F1Egn8uE5ZzfcMMYdicPNfw
RCjm1iA7X2oru7thAPtBOxfKL7w6v0OYUhYZRIrNqdRju9c5Xfz2wUE6oi21RJukodoBTWz1ENl4
MvrPYBkHvSEVDoBWGKLF6yX5eXxO7iB/APFHnp9FqgFV3nkeTOtcVSuyrDlxKSlWxYn7YhvdMzRa
mTVyXApFUhoNxyILGg9d2m7QeKWYIt20aAzrSbGJly76ezv48oNmq61Eo9akYtqcFO45kGkWb5hu
HUSBrobEEz0COBrSGWaiEl7o1uOZX8kQ23iVhwXXeO8CgICRhrY4FEDkm4dMz/Wl2rZlc9okKLSD
O8xuD6OlPA+HAd3QSK7HRkLarZ6vuV25cI3f8ctXtqfdenH5uEKhthGLVelRVB+5Xd1nC3f3nXiK
h2TSBHSDeomizHzyMIpVnoxNcxISAM36XZ1v3MaKqyfRNRe22OQELr2kNuFw0MOIGgdQfPiX68EE
Lacqjeh1J6/T6zPgTIBkrQCsSEH+uEMj57D1wEaj0k63UFh8bPwm74T6g4i+DSCTJjkjZY5aHftM
HPO4aJ0stM8jjlj95R5A9t1ts4XbYL5xfy3JqBJClAU5IHH+WIkbN4tDvnGamPBdss47dueHUBLz
62M42EDOLkzsfJP8xyB4ISfYDJr3ZrePHLB8WJdq4zA88sHoG2zFasG/3zUx4cZRegcmZw7KgZR4
nEZa0Dpxgkov76P55V86999BoPkQ8CNJQyF8Nmuy5jNpEpStw42yyWhPhRARzysWxnFTdpjMAEKC
pZn6HFlNuN6Djdxw7TiZKXV5VW7VlbpW192ruvYsTk91xlCMAJo2hc1RbZXZ+b6xfYsnHfzdwoac
XzTTlwAtJ7IiymJg/Z4NmBvVakSw1DootAQWXlQq6AhIwkAuaeOzFrvlM7v5yjYVqh//3rSqIS8D
EQskZvAds0lg41Attah3ZFQSAmPYZVCHD/fNcyS+SJUjNnbL72T+SUqNcA+mvQX7c5eDkU9szUiP
CrjEoV00M6/lfhFmRe8EgU8LBrhH9YRqVCXalbLwchWm9bz2OZMtAY0dwHEAHzpbb7UTmc7zGthS
WIKrVQuPYrsTUaxj0NMMf47ql9ImeogXnKysEtGnbf3XrQxZKMlQvvnVOspfu2oTo9dd2ETcKksN
NyR5TWVuDRjuC1ev5czgIqAdC3Hp7rl1mdefP1spqXQ7plQwVbVi8+iB5Qgqft5zpP3EEdEEEms0
/vhvdgcHUK0IMAU26GxjBr7oRr7f9k6k6nVlVYbQbPJNu+ZFI3/LuJcBPEma3UZ76b0BOvC/sQ6V
GTyuEYlo88AVvf61wo517zTls9g3tET/8eASHGfiAvYocITPrVQtkYexmdDgMpp1r5zaL3zHNLHX
+0ZDLzSuRHgJRJtzGW0ZiBk8LHvWYfOIoTkvJog1h3TBCUyvjysrQHAAaA3GfxZ9IqhCXp8ExouE
XGFU1glHUzQSP9eDviI+8/x4Um96dXHaruzMbl5sIzcKUKJ3+oP2kpWkWvd2RVEOdtytypDSI+06
2W7fO3vY+OuAW/DtNwf+17yCixdAqillej3MVmmhrJfBvLT1+l1ZAWDLoZjITXDc0Xg81pvi4e9Y
RcSw8K6SCPzmtbGhkXu8RWCMy52Cs5TCqlIjEaDCFJKgUmg95pYPCeUqyXdh03wGRfUJ9SsaDqti
ycnfXV+gJmUZ2wjP+NlREsYozbjpW/oS1MV9vBrDXck8RcLiqG+CDkwxwJGCzKPLDs59NsWjVIgo
mwac0/0gRBSHY+qIKVWZ5+SZn+r7Pt4w5aB7zQGMCiL3Wnkgac26zfhvkY3T9KMbCQAaHgkLcApc
T38bR3EzRjHnDMlGaxjQ/7cKcO71n7B84rslPNZNZnIyh9lV0RgCrQH55irLhjTqXYUF2SA4Ucjr
5jwxvR1sx25BT719a3QAvsmLj0ZK6/j6eKvdW91L27M5T4SK1zwfpzfu9031Wm4KAP/rcfXYyg1G
73eIqgRoGwK8qc50PaNNmARdraScs8PYzsC9rvDWgcQdMTO6AuH/ahWBJdp2OBIZIwGj3Ukw8Odz
6rwfyM8ijdDN4/U/H4Q4Csw+WOk5QqpV3DAuZJd19Ba0yhl1PnYf5/MuoiNtzG5V6PG+XG2sl5f9
/gjGrbfH83FTfJjMw19CmVRTIX940znbAZDcRxXnKJVRnZIenlkuqYAcfJgWkDwUCI8o8tiO74mS
rrWnBfPTqs59tgJUHi5GELbd8HAlQ+shvCw5R0BaMwbEu7RKPwZm6ai1H32XoFn51POSUUsQLIx0
oXOKZFJDe/wZk+e4+Qq0QvHwcYIIcMD1plDQmhT5Ys85vGxmsVF0qGx/5q98ZLbdKUBA89jcb1l+
bg9wfLgytFGiojfzZGUjqVUecZwjZ/uIgxLqauw13Mh7aMTXHboARskSYr13Tc3Vq/wUvopQvZOj
VS87QkJkbytLtIcAUTgabEuhEZeUX8B3xXbW78YqJUNi5Evifzd1o2mrIMDEYsEh4Q3PX8/S0Ndg
9yhxdBAv+OdxE6AwJlocWLZefsCG+HiO7mwMBdVAYJORB+duSFSAfYtiBrq0jnAGOh081N+Pf//O
kl/9/mwJRtkrUiGowaP+FykQCf26drtRpZX12Mydy/rSzDwm0VBeCdsBw/jAO0Qf9Gbh/C5M0xxc
kyiDVxQMfp/TXV3bce+PP/+mWIc1v/r+2ZrX0tCycovfnzgiFfzd7cV1axM/oNmCrTsXwJWp2eNC
E7pcyTWYcndfgSHtwuPjsSxN1RSkXmR/8sCVhGH6ff7HN1GvX+y1WTIw/f8LA8EQNY00bamIoCeN
jFsVLUd6s0Xv/c/EPbDMDLewiX9pWy8sjq6fdsCviZAgqqD0ppEDR/AKA0DkD/B0xmD2e+tnCUh1
Jzi6Wqdpy18YRZuiUCYJhgkBC5kyn5b6/PfxSt27lOBjkGJCihCvpvk7M2LkKuonAa0du0tfOJqt
W9I8hRCS23QLla87B/TK1GxXhEHQK2I6QM7tPdoohhgQfrNEtrpkY7YxtBYZC1+ADbagFSX+vlma
sOmCml0oKl5YeBSg+wXv8tnZ8WOFrZmYm7YeUHUUwIEVaGoHsmTn5gU9tZFd2JnNFtQgeJHBNep4
KF2Ln7ZnC6voCTDa/RLTw/RLj0Y0mzMmyt0yDTAiMPK7C8/Ru+txMYpZDIhnkpRFIX47qQjwsd12
MSe0NE+zMyJmUplXk6aSA23XZ8DHRVNAb0H6vHQY73iAqwWZDuvFYZQBbS9HH4Y23rP5FVHB6PSF
4OjOeb8yMX3ChQlPQsdCyIDfX17vvI2rt0ZnswvX5B3ff2ljDrIKwZAqh6BDdILnZhW/avqSNOdd
AwixQTeEGFuZh7lK6PEuwFUIJwinewA/P/ZYSz8/eyZDtyjPxAQ/X/38D2fX2Rs5rmx/kQBlSl8V
Orrl1PaEL8LMeKxEiVQOv/4deR/u7WYLLezFYmd3YaxLJIvFCqdOpU9sO40Yj35fwpL3BfzZf1cg
vMRWqKhNCAMwN+0zB1r1Mjh/D/b2dUdXDnxtMYIxISMrugHZzrNnjJu+ddl5ZSmLtwNDZlF9RE/I
TaKGZnnctQo47cHjypzE+Vt76upst4XXeE6A/0eIcCRNMZYd7SEk9rhv/+tU4mwIL367cBoyKY1y
bPHbGSJl1d2AcsfAoKo1L/imyA//60qOcBZRmnRZXYDj3cNk4Of3Ym9slJ3SrxIiL9qRi/UIhr2f
tB5GC+uZfZccU+HPfOutHPui2b2QIZh0nIfMkhRreX9Hah7oD/grmOfdRI768Pz8vAZXvcH3iXs3
6/mF4bLNpAkHvO7nZLc/kRf37RVzko7fA+/h7fP+0hZN5MXKBHPPJl71SWbDtXymG33/MIHHbW05
a7snWHo9zlhqNVhNuq+d5OHw+Xx/DUuu/pWqCXZ+RGsyRunieE7HKCj25/NLA84HZ0XMsqLZIEAD
PaQKLP71oUyZVVSNYczTSQt0SP5Fc8wbW2PaWxKiGMic4ZEHs5yIsOvANJJaLAa5rmttR19BZAQm
AKda8SOWDOWlGPHScHSZjS2mIljbZIdYfRutgI+X9OpSgHBjwjoiUjNBAJAwn+Wb+v1PehjXruWS
Nb4UIlyTkPXNOMgQIlPMZKwd7ZntzUflEHn1jv0P7/ylLOGipCX4jswBstSt8hDu2H7NnV8+EtQB
CephQF8IVh/cR2B2HjDjY7LRS+ro+3SCT7RyU5bUC+QXBjKIyODYXy16F4alMbs0q0JNQwT0XfOq
b8UR2RiXu8iJwoodMRr1/X+RiJyLBfw5kvBizn+So7FhGK1wThx2cqIDG7bDoQvcHdCHz4b3IW1a
d3hcO62bORizBQVbz3/ECqoxsjANpdTSMI/CM2QnfS3Q/gaGO+/zGRxvn5/oPsRf9c4CPtUAr9ma
d/uVjRWjgMsPEPRFxlzUjjB8AHZ62uAJfH9vvOxEfOfp6eVFCV4/Yz/2P3cf9/dbnZ/vG7kzTAXt
unPniXCziy7sc5mn83MIyeivzN9M8OZy0DMfAtdXcNzhOUXNDjhiZ3XVS9HcF1Dl/6UL197o1CRt
VEh/f4f040bJ3HBv7qPtjwNa5V7Be5t4xXYN5Lboa1yKFU4bky2UxqwhNgQ1mPVRHDC0dJ7icn9v
Fy/PxdYKRzokXJejClJk03ucmUgHB2GkEq84sYs5hMvVCO8lqZtWoh3k1AfwIjLn1L+0J4N6wFc9
f6zYUH3pcb4UJrxqWZM1kkEhTD/NibKeOtoufLJffoNl7Gfvp99CD+763PU9YMXdMTefmDLzMHM3
4Rjk1DjSU/EXNKCR9/p5ePv1hlLDysNrzK7ijU6jBotSMAo8himYxibsTSOz+n9cvO/f6Z4gSUUc
aztzgg67+SjO+73+NCqAoctulvvOnz8ZCMsxCrjacb8B5LL2Ut+C+h92H59zQivaFO4n335+fqza
vGXjg+Q/YA0GUB0iEEdTI8rGHEmg2lef+cOAgThnto038bdqv6m3tRPtwz/FVnMPySM4Fj3moW17
f19Zb7DYXxbw4iMELUqHnGUTxUdoj/RBQ0Mrfc1P2Zt9KiEt2sTH8mmNXnG2LTfnBKACKo/oeEOI
dO0hlT2pNF5OSOnyjrszOZQLR4qvXMNFd09TNBk+GEZSgRLwWgzvLYZGvhLTo76jAXY/7XsdEA0P
ACt/RfMWHfFLUYJhUXtJM3PC9DNgatPe+FbsY1cpt/bPT5ICiKk6oNr5tDaRZ67QHy35T5eCBVvT
WSBl1Saun6uHxMftc000DawZtFswHKZw4ZFSAVCzZeChhBitqtME+CMynXldOsb4LW1ex3Rb6sb2
20ABT1YqRy/WSlYLS0PLEKrgAOHhnyJ8txj0Me2aTj4fbcOvt+EfUAexxzWW7oWX6EqKYNeo3vBO
Rdx2To3P6JfUuh0mvUwbOnyMHw0oK0i8WmW6fXpx2+d+FDAXG4ZKhBuX5R0lGsLRM8fIkZBqG3t6
r2PU29FyFxUu76pXAK5r3Q2Nt1jdrNz32wVfSxcWzJuyHcpO6c9y503ogCgbbROyxOH6nje6a5Jd
lalH0DKtyL19QCDXMkBnpoGRUdYFh6OnY2uNFgM0adzQ7iCR2pnYBOQm9/UsiMfPyt6kESjEhqNh
YG6HTV4A5902zA27j6Zdec8WXAF8DogA565iYFm/3pILD1ePIpVkdjWcyZ9af56q53LaMeln92l2
oF54xRva7tYoIhfMxLVQYQ8SHX6vogOeJcmNbym1X7VONzyUBAMq0904fpcaUAXtLdb/Zt6YPvYK
qAmlxJmKX6N+aoq3lTOZH8RrQ3z9PYKFlMuuT6D9w3kqvbE4kgwPI/PNAg2fz5HyNDpqyrxVrNSX
b3krFkQ1oFBAiklsv5xoz0ql64ezfFAjl+gvpB62kWpsa/4ztX5oZFOaeZBS8PK/2uhJHNiJ1/ts
2mvdSaNuXj4NSu808Vkbt6b+aCXlims1r/veBwrn1MVoa6tloADTXvvObSneJm18lAp1WrmNN83A
QMdCDf+7FcIJkGyMJVB6Dueoes/CVwLOZ2RB0Yuf8Y1kngkaCEdPA/gJW5AfqtJVw5NUv6TKc0Vf
FXUjRz9WdGLJOhFA+dA0gWI4mtauX00jmbilRcpwtmliDX6R88yN9Ez/ZY/WtCmM8m8DfPhjZZSh
LyvDUUqBlEQZ+1dPrXwlCTnvs3gORJ975qAmAPkJljK1paFI62k406zAaRuFvrcwX2fFFtw+NIZ+
KUWwiGgMo4lGsWLje9pvu/DYK46sAdz6S+q/r+zukmZdyBLLAGZaablUQ1YmPUj5Dyv/O4U/zZ9q
8ZBoboSG6zjbpQEbXtUxANbKWFnqQsyAtSJhBLcIE0zQoXl9unFildpUGMPZAxWVMnl55zt25Rj7
9DQ6urV5v7/ehTDzWp5wkwqzIAmuwHDWt7R5BUVSBzO3gT9dbAHj3/a78Tf+3iUYUjNiOg7demtl
tgUoyvUnCArdYT/M2lCHsyX/oNZjI5cO0v8+S3cYyNCnR4LBkL2SPLZZ41Xsh9n8GjGmaCr2yI+A
whajmv6y0jfzjT4cG45m/OllKrZZbQSWFO5qq3e59FQ35b4BwrfXe3dcKeAu6CceTaRhAFBEdeSr
f//iqaravNRHqeyBIJJ8g+bOYBSb8Ekvw22bZAEp9BUtXVDSK4HzB10ItFClSVOz7c/pqASDUu/L
HOOb2jXfVfAICHJXM/mrDjJjoE1Bm3wtJqVyOpQaK4OxTvy8QpMAmmOMPtnoFHf96b4mCqbkH2EI
NkzwFBsmJpBeC4uSNpQSSQFbT5SzZ0Uqim1kNWsAzqUlIaACYcjs50CxrqWwJq9DYidVwNFrb6g7
DOTdlml0Qg9jDya7+0sSC2ZYE1wpgIHRega2c8COr6VhfyW7t9MisMHXWDuS7ViHscVQiObR2IIK
mv8Mp4ciAfaZ/EztNf/8dq0aaHJRjAfcGX8awtWW5Z6NppbygIJbi0Q/ZS0Cv8AeSCfPTtZqA7fH
dy1MuMRtxqQx4xkPCrRFJ5Xh9HwtEhC0ft5NDQ12AIdiyjpOUBAhgW06J52VBSOIktlBOep7MO3u
aiAW8QI6rHOU+FCuEdzMZ3TxxP2/1JnCFlNd57k512eYWWavVSqkKjL1h1pxs5k5sQ4fcsJXotTl
Bf5XlGD72xnWAB7ELOAeAjrPIi8ZXaPAXJMhKIVUpVKlk4QGRV+YtdPxhJ6MJLc8kzXN+339X1BA
HNh/1yMcWG7RPueynQV5BHI3ti8pFNA6yhp6ya2V9sI1WcJVq5DBKRKCY5Kfmbkxhvfmd8Qsl+bE
v78oMTC5UYj5Sy6MrzFMJk9zSDLTHZvcAbP7bAqM9qjFr3FcefCJc4wMo2jwDjkeLmtz/wMWV2oB
lQjU5kzeL5yg3YRtjD4LKGSPFzoC917db2SQStMo9MBtel/a7FuJ6q+puG8wYpizIXp4DcFcsAFA
yICWp7Q4tXyrZ15j7KQMfJHPuvxxX9zi7l7KE3w9QlVk3AzIyxzJkf3Ce3z5w53Jz5HmWxElBFdf
B3khSnT11KnGxLGMUrw4vsyOefw5NNvWHtGQv4kq7mh1g64iDB8DafR90UtHqKGHyYTDoCFrI1yM
rBot5BdywKoHyUvQ/RpY1uhUxZ8sXlEWMXv4zyIvRAn3Is5KolcMoobp2wQ2ZyV0VLVDQuGYQH2z
casRL5p6R1I5Sq0glgg3Jvo5alTi7q9Z7Fm5+RLh3mAI49QaJoPl2ZdB73eeBPpZr/fbl+IxflR/
RKf+qfEn0J0lTsYdtxjcco3YYlGbL3ZD8GgsPSsjzcJu6NF3vB/TdxIG0uC25/yPXKy8V2uyBE0O
aZbZvcVpQKJtEXMnhv8ubcrSyT9MsjG6NUJLsVHmnw3GaE0A6dE7qn8dwIVhmsdehAppKeKSzbRB
J9cg/c6LycmRxJlepPZDO3TTKTHf8zb3psof2806VZqQvfr6CB3MyjOtLjr7v3K+Fx9Ry1UypiZ2
OEcorG2HY/49V508dMqPCYUH5t3XKjHz+Y+8mesYLBRAhouww0qSspw0NA8orzTFAZ3JEIHVWQGx
a5R2Suv1JgFBF+la9pmnEWY6UFmmaIlHF977/W9ZutVoWYHbiLwJ4jfhqtXpMCB2gYIber2R852K
Oz3SY84eB7rWzjZbCNEsX8oSLlMpp2ZE8H8EBn8GUxmVnqQ1gNF8F25EIPUKtuAZriZ2hWSaiSGi
NSyxnfUe6o8laCBiy3JGEBUPPzDPb8VALMlDGy/2D8AMVD0FR8tsZH0qupIG4XSKSCAnf00UHDuw
4f7s7d39o1p8ZuaZFphvoYFXT+xKTBBns1GWIKx+B+kRWBU7xXbSbnA0MPXKklNEABaXBjjC/4zm
imVYWikYIDXQdEN/UQnDzl/cEaYBVhp3WR5IGIOQ5/FJijY5iZy+zVzJ8ke+4rIsyQOJmjy3HM3i
5ofwQl4VaVoC1oM8qBL5YEhHpQL1cPgS6R4pbLdp27Vc8pLpI6Yy34OZ7lpMoOu0k8s213M84hxF
6yZ8/jvG+Pf3qD5H2lr78dLy0A0MmAAmWyIZJThEA2knS47sHHYPVBuZo2CaBOUg88RskK54ZXG4
EqqKScHZ6KAfUZvJAMBdj2bP6w0lNFKUqpaKYJqSZzPEG8a0AHTPaKxttHNn98/UCk+9BqSC5stj
4aoPUfcU5fKJTxhAURrelPyRksNaK4ZIbfHPh2EuCm4QkubkKyC9OGk74lMYhZQFVpHuk844Vk35
W7P5h1HsLFCr9lA4I9Q2ei1vS0l1KwSi4ACP4b4qOtuElenK1fQkpXNaf+XKLZhHHTyhyGnh6zB4
QjCPYAfuNQBvWEDMv0M4Pk4qKm+S07HJi6SXIs286tmcMq/tYmcIdzpI4KQcVeluP4WDM8lrkdAs
T7Bv4AQHXT4iYzQbfgE/LvYqzSs9RC95HoRW6Bp6y12dFKekT1WPR6/3F7+49gtZgrmuOjDghpM+
+wIeRhUCiOxixJBTUy8n5spGr61rvi4X68qjhFq1RfA0oKENzNOjikmmzaZYYyRbenqh/kiPW2B/
xQMsODhAr2sWs2HGql7dFhl68GWQSSR25o2Z7LaZ7MWonaFDxCN5dr6/oQvvH2SjRK3Pg/KQfb5e
JBjLxjTvkjyI2splCdlnI1h1QYl7X4yYjv26UDN5PRB8aH+FfbmWo2SYaV2HdR5oCTp96wGUcP1D
G7225DdFx21jOhOYHvow2UV1/0vX3yjoeO9/w2y+RD0FJauMYZugAEXO6voTyrbSpiks8qCQFbC8
DzGmEDYgJ7wvZcFko9iPGd4w2+g+FNMcXVIzOWuw0HgyP2SlfK3H5pg35xH888kon4xI/aEVxua+
1CVdxSuIlxDMVuh6FI5R5Z2hl7TMA4a6Kmn0PQWPLgoITh2NK0Z7SWOgqJj1+1Ugl4VXQi00nFDf
YIG1rDhWa0s+rW3VV8JxrT1+UdTX04CyJXJGwntbayAhSOJ2FlX4Q6TBDazrhwSZghXVWBY0Hxu4
ajFZUFgTwteySUifB4mmO1HzlvTEa7IVBMOSEPSfgwwMBQmAd4THTpP0GPMv4T1Iam/5HVE/+orJ
jtmYo3dfG5Y03UamFBRnoHwFuPFa08OccRnj32BQMGtusp5ZskYGtqDlMxgXoAXcJwWtQtcSjK6z
7KFkRVBNHQsP+dA0ihui/Lfl0tiE+1jSECBL4WinHkZzy1u8TnLu31/mwoYi/YzSnYHUug5qruuP
KLV0rOKmK4I0e0Hr/4a1mDkQ7+4LWXIFMOcGjWtzWzUaqwXrnDMaW2ZZsiDJvW+23zl/O5B+PQVv
aMoDXvC9dVLHXDEiSwnvS6FiSsXmFtiZcwjN6goIAbeMd8MI9WeopKf7xnaHDtMs/FDf8ey9Sg4S
WF/vr3vBGcTcPnAHqIBsoXotbG7HKBAFmCwVZJVsbkgSh37F9cHJe9NHlhzUCWZFNmCJWcu2Lz0V
BpqSkaSem7hV0Q3Nk4GpMf4I8FzxX6UMHluTDbory6zfJ401a5SSbvmYDI6Rl2BltFWMVFTS/Lkw
FQzU04p6xbwubQZauwm0DJYPH3ataYOUapQTGzMQpMw6VsxW/BrO0EHlpXyISjvyq56PnqHH8sv9
Y1jSceBIZvgqMXEe888vnBA5Hrs8twoeSMa0CXm3K1J3LOXtfSnz8yA8jSgV2ZgOhA1HyCiYJtmO
p6GZGAva0C/LX2q3+9Ybn6s50CUxBBOIENnjzsM4CYth+YDXscI28gynSFP4i4O8R8fKI+smw0Pm
oV5R4wVDhcIRXJs5poGpEG7vlMcYKZYxHjS9dlCKRwWeVUPJiWmKZ9Bdt5XtYkXk0uW9lCkyqhVc
Q/W0K2eZIH4+JfLPznppqbzPkYqj2iN4191afZoS3csLDDZkW76WXF94AeZ6mYnpdBiRhCfgeqdt
JZQqNnWYb1JOrjT8rNnzfY1ZCvxnAiAZjqsBf0N8Y2Qq91lR9jwoM0CbfBmsKRyRot917z19V8bW
iSjQDH6/0kex4OmYQJBiNDheOHBtC1exG80hDDWEjC1Vaz/Xm19a1mpuRhIZzEcWX3lKl/SH6EhD
gSQV+NWb+yeBTyIfRwbHqgVUDJRy3IlCFj8rHYo+nb0vM1PdV11aOpkiySu+1oLdgacKvw4gOjQL
iIxTDNlskiYSKo92DehJ7GanNKObCmM3JMxf6c2VzV1QGzLTj8G5w5N6Q+GhhWPWabxC8bH9prSN
k/b/PmMz0/GZJtotAAoUmQ5Tivkl3YTrmGp6tYtGHjvMGManWqNZYDM18nJJjbZWGZGVutaCIZ3T
UzM7KsqPKMdf34heG3oMs5l4AKASklR289C14y6d/of6LWwNSC4wlwzDkcWGElmxW4zyyFDrnwY3
jkwnWu1ZmT9VsNbofQXqG3WkuSQtXoEiyxmaY8ogKqSDBSPTTY1bEs8KMcCwYy8xAd4jI53Xl5YT
YqRqk1crSI0lRUG3DKBTWCKeaOETRlOP7DYpygD0Waidnev27337siZACGi62prAiEjLoC6Og/xt
YGuN4yJoeo5IQduIqw3eTRyXmDw0uBRreYiDKuim6LbVHvwsQJ7XO3Vj5J5SOtZa0WTh+SPzsF1d
RdYLtGZCDFzEZZ4mIPkIctDD0Fg+kfwYYqix5mFS6r/fPswlheEH8BadxoL9zycuW5zVZcBIpfis
nmQ3osnKZV5aD3wTZZ4siJheVAJTzlRWc70MdF5hahqGjrHIQdeJo4X984ARa/fXNOuUqPbzhGAL
3FngN/oaFnfhClV9Olhjx6qgpqh4RcMBnKlbTZYyJ15Z2JKtwN4hcJpzyze1F2SSZUQ1WRVkqVX6
ul0+9lnLdkWyouRLG4j3cx5FgruEvMi1TZqAFB7qVq/g3NFNL8WBgq4k0qO2z1/ktQrmwo3C9BOE
MCqoeMAxK9wok1dxlpq0DsyQvU8Yl16k5b9DMc5XCpkB+ATw3xEsGYKzleX92KMwWAZV3VGnAB2W
37V0rb6xoAdz5wtWgWwSPA/B9tgh7B9VgKZSK+vYoe1Amoa9aWJWQLL91xoHZxUQGYxj+qpwXJ+P
hCIr1ThrgryxPD35aNi7jEk55dqI6dujQSMg3ncN+DDkpkR8mCrlvNA7zgJzkq3HwbD6n1GJnOb9
1dy6MpCCmiaQJMjEwS5cr0ZO1LRXIrgyRdw96H1ReGoXKp4WNfY+TBtM8xos7qRDLflWM9r+fem3
pwZTC58U48FgMDBO+1r6UDWc4cVkQd1jKldNU+NZDwn1Qsy1PhgDiVdWu2DfZ9uOnCrgHUhjio7i
oDaKHeucB1ofcXDpSI3yUMup5VBFIg9DXaSPUw1XwKryMHTNOjS/mx1XOqfoDb65v/jbi47DhcXH
F0GRcAzXi0/MvI/NEFFcoozvYMp50IDQNDdtXbqErJnlhQAa0kwLmRl0HmFYt2BWmjqL+0qFa57B
QOdeXfPyByyM0Tt6R9XngTEktKWiNDC4U0r07xZqXupDb/Vq7PZZxZxO6yTw1w0TWWtVWtKCmQ1f
w5h31ArEHFhtdxhxVso8MDNnjJ6b9LlK3Kpf8fWWthtEYwBMgXAR0ayw3WkVGWmXh/D16trcjREL
t0aYKD7NUsOTwuRVSsu1+SuLK0PDEK4woKtAjl4fcTfKRaqncCeaKt7IkpS7zMgPpEy5W5r1r/v6
dBsXzMlXlOnhf8FR14QTVvLGYIUKYTUD/T2KIHaKSYyjO4aZ02a2jzT3yuO7ZDzgrmN4GyIvGF5h
eQzuM3wAGN06e1Xln1zxY3LQIqc51PpHaq7Z+NsXGAu8ECecYN/Wtgy2cOBb0uaJVNJuMH8ASpQ4
9/dxSVEw/wJNAJibDbKl2TBfuBR6GvGSFIh38ONtT6NNPYynoUN8oNJARj37fxCH9x7hFez8TU6t
HaSk5SO03wJdchJHkwsq/7+TZv2Wxz8xX0MKLZpAhFuwAqAOR65ccDgVosqVris8qB6y7LP11E1l
edmfunUsxVXe3u6vbunMUMmdayuo5KLR4Hozs6yVatDLcQA8B4fUmHOHYQT2qK9s4tJFIwjJ0WA1
j2QQdT+OMIKSgK0hCKnuFrXMvdGIfgyT/irp5vv9JS1AgXSsCA/XnEKC6Z4v4oWCKDUJYylTIQx5
WJUUu7hnm0F1J0x70NwJY4pivlHHd2K/ypnu9Aact/5RJqcx2dz/lCVVhVUxvpAOQF4LV77AgAON
llYZlJi3bgZ1cqyrM4l2hrwiaPH5uJQkaE1m0JCFMSmR+XVM4rY+c+gfI3EwZGvPeidswRbsTdPK
sS5UQbHVYHtArhNxGQicrrc6aaaMw30og0k2XQVJ30TK97QCQVVogM4bYzfD4S3l9G3ia1mJBXAf
ygegrkYgOwPMxWRWleuFSdOpDDqg+hBcFIlXlaemAlGq7rD0RDFPXP0l8wkQjCPIW7w2l57Gdi3u
WDhjOEbQNLAUILsuvltqQkvUiLDzOWYhK+DTUXvcVM1bcY0WLiqMOOADJt7IGXhxvdOEkYnGoVQG
rUqCBijBRD3SOD/fV9j5vK7DNRi5CymCORhZOalJHlVob6MH03TRa+Eg9+I3xYrCLi4HaQhs2Nxq
/VXAubijfcQSw0jKKrC61pctemi5um+04eP+ehbFEDDLgs3KsoBhv941qY3KIZywHipptlchOepm
JW22MXILK3dh4bGd44D/iJr15GJFksyNLsrQXBF3UIDsZKSRG6fSa9JIzCnt1MnKwmXhWlFveYWo
TmLYiYocmRC+JeAvrjQjrQIbTirdJX/CtRh0UScAMkQFZe5EFVEARsjgdpfxHPCmDtoqfAbvV09t
P2MrIfySJNRxFUiBm4Qo8XoL27KuxzGtqiACnCKhpqdlh6lINmXz975aLNktTG1BfIFuGOBgRJfW
rhVVGqK+ChSmtM8ZGzEtnI/T78JQm23FGUYiKPqxS9BrPcnqoUmYsnKfl8zGjNn8QjUAEyRoZmpO
baX0+AKSUc/MwRuJLktpk0j6plzjFV/SkUtZgmqaUh62edPhsm0786/1SLrf9/dz6eDmoeOIE1G5
gKt5fXAS4wSc/FMVFNlbRLc6+wlAZqi83ZcyGx/ROH09MjqZ+7LEYVYRNXhfa0oVTM2W8a2m/bj/
+xccdMzWAExrbufXkKa9XoVp15LZZHBSNCnOH2Os80cusYOc4r9KK7F82lAMR2eluaILS+eD5Agc
dVRPgQCYF35hOqKulgazR/cXbX1u/zDiZ6teKUosWadLEfMnXIioOop5m4YM/4Ci6lEQAM1RjS3G
F91ufFl+orKvltv7+7mk4nMqDrEciBlggq9ltjUy7vhZGeAGdUbndfrPEqxQXevqVbSS21680Zg8
AycW4Q7gIMJ9krsoUTrLrIKKq7+kRFY2YH2N3Eo3Sg9tTMpG0bLGZXlUeHUElFtLe3slwFtar4Gu
wblMghBWbOKz8y4a0giZwaY+8MR+QADzGiXJVomUx8ZcSdst6QyGT8wjvGaRpnDlUhRLqi5JmiBW
qI/XJkcLTKisvGlL9/pSiOB0RDXYTSU1boImKdCMup3sJ6l3+PQ/2H0Q8KP0ierSLV2chGFtcdhy
OOz2IJ9UBXRPIznUqa17MdPSldu2tCjwhQDNAxSMrhFBLcOmQKvHgDQ71KAEs0HXOI1S9R41yh1G
Xzcr4hYOClXPuS73hXcRs/pySlDLpmEdVE0D3TOtEtQ+LANsLpZWRC1FASjSYyaYDKXAhCAx8tHC
zI6rtglIzDm6LT6LFGhuDI3UvHGY7KBBO9PGAqHdjraytqnVvHjsY1Js4jy2AH7l3crJLiwehQYZ
F3MmUsBgi2sTUCbWWJMhrfHKAXYWWY7WtZ6pbe8bmqXLjwINupDnzAoiESHRYatD2cZV3Abm1i4P
oeUn5bEBhUfU7RljG5WALT3f3xe6oEbzBDZAaGFX53r99dJqQlJ0B9M2AAGGhRpzQNmvlfNc2D3k
FWWEsSZQzbgh1yKKMB9gZuruy6VsjReuaE7ayu6/X8ilFOE+1DQqtWqquqCfHD6+t43HlKcelfL7
YpYWA/9xxpMiKscpXS9GHdKQNkXSByb76ONDrLha8+e+iIUjQdoYZbpZ2xApCTaxUkImo7bQB/l0
SpM3Dix1mKm+XbT+fUFfHCCCK4J0ONA3SM3PAZngddejPPSxVPeB7KrTIZG1jzHmD1X5DcnxMcaY
DAxwoei2QaqaeizftUrqmvqw09JXnj7p9o8uclv1pWh/w24b/XNOfYV7rEgdAmB06ObZ90oPeOrJ
sp+MDhwes3szMTgyspE1+a496capj6lvydOxGc/3V7e0jYAHotxkg9sIIyCuTyrJDWJPodIHJEm9
wvZKtPLUxltiJiv6vZTrmrOvsPywWnAFBI9rHCmnJml7hGcUKf7eDdVjV2ovUcKeGv6phNFpAN8K
CAgdK8lWrMascDdniEgaExxn3gLRMA+TPAxZpvXBuI3SPcjZtkjApmbvVKv94beepWHIuMKGicwd
pksLup90dBjk1EYGvQPEBk9Nc0y9JP5TKp9c+rx/evrNsgxAbYA8w+mhaC16yRr4GieUjRDCG2Dc
gvkf1sgKbm8yiIkAzbKQFUUGVtSPairNqM7nRDatVA/5N6fXE4wD1vsVH+fWaYWgmaMWjC9AZogv
NbhVTPiNKVIr1GwcOa6BXAZdXmKidzN3JyoH/WOX0RVXcmEDkVAy5noHegnhUl6rfzgQWk8j4l1w
IZ1oZf5U7GLFfiwoPpAgiDzRk4RdBBjjWsYg1xYGr8NbbYdp8uikEJeR/NFsMHvHLpvU7fSk8kBy
GrpqbNXeMOVuaI1rDYRLS/3C4mKYIF5PW7jpLafcYjKyMCxT/EwqfD38fV8bF44QhXJkxpCO1QGh
FjYTNZewi2tkxzjnTp5geE6bdciRVeGJ60rjRZb+GaqAg8prnQO31xtRAGpq88KQFzHntV9EPFKH
sUa5TqogiejOQE7GjE/RjHvLogdNf72/zFuTCdieDDwKUnNIaomaioF6Q4PW2i4YgYvcc63QPdWK
Uy9umnFPNCZ79+UtLA7bCXQk4JHwegzB0VPbmCl5xyCPNTvAzb7xUG0xQBhsGvrYHUCItLkv8NaC
YYEXAgVNqbIxjziY6ILCJjsVPV5x6REAsyZoaBaqW3Sfbe9LFLYUfgLgc4iF56maaCMQH3NFj7R+
sGp2KlOFOEAQgnsdJE6urqTTkTbGWq1bsGpf8mYKQaBO4TmgD+RaX2Klt4xQZvxE0BGoo+6aoDZQ
kp/3VyVCML/E6HCEwaQ2Y7HFOJXotQWe0hRiMDTUI7g5ByXEbN0m5dydSK/9aUaavXR9BLKScSTH
UNEHTy16UFAn4RqFlaBH89fMkyFt0IrMqWUxq2xzlDoTVa1Pkj7WG2VK3gqSnk0DZC12lOt7Kaz6
Fdu3sM94bgEoQDEN+ywmO4q8jqZE0+qTBg1Gs7IUH5o+7o862gBWVEhsA/haHl5AJJgN9EYiMLo+
U53lWssntTlJsZKRzWjYIWC7LRpe7SyREB8kJnqJjLrCaFSWdZYvKbxoHaZJ0Z/QyIzvbd1Jz1k7
gvwwbydMXDWtqdAcUIiwyq8qitbmqCjk2EFHMl9J2Yh1rK+vxwxADaMQdby34g1AxyCep9KqT5VC
ee9kUVruIjLlHmOkyZy66yWUNqJiU7cm22bSIP8CWrJRnbgtpY1UpsWmkKX2kCZ2/a6HHPRWGOqy
cpxi7PX1lXMJBkB3lEBukldZNsVjXJD6RMADAqKMtHqupQi4soFObmTRciPVLXUNM7ZRITIlJ7IK
ZeWgv27NhS+Hj5jja6RCvrpuEZVdHzQbQ04i5NFOU5hZiperoRF56jDNDcUhGRCisaR+x/0O200M
nGK7qQArbZxiHKLffRdqwKb1TQnPTOnKRysfDbcyjPQAEpciQqnFGvn/cXYeS24jabu+IkTAmy0A
giwDVkkq2Q1C3VLDe4+rPw/qXxwRZBChmZhoaaVkJtJ85jWkr1NR2GYU6cU/8TwNnVNkRUCKMYTK
m6ZahFqiEmABmk190Nq9NIlv9y+P66OD6B3SAgiRaCuYdJNyNvEy6+k4d34pS+WhaFoJGjMZx6BZ
uxXyNfTerijvCvExNzCNk82K9vWa34oiYwmD4QZhJitO1yYRPI7AdMswCD5PRgn6UojmU6P0HAR5
+Z4pEFzuT3odaPtDuC0QfEFjjxx/80PCsokrQWN/lcZkHRDgegv0LD0VY0yVCBNUPWn/7nF930zU
suHGIiDFW765NfDz0ppUXTpfXyrsRfBjcbtFTRyj18MD+2w8gqLrHu5PcxMo/d+gQCRJDnCWRUDh
cgfH+DDCu5I6vxji5gMdxxgZpKJ0jbqfD0SD7bGXIvUYzXPkBIte/C/DwwrgHK981i2oQkRyKe97
PrdeYT+pavn4vQhqyY4s9Veat/mDrgqtkw6N7FDW3QOqbHu56+zpxBCr8SKuQPZNIqiJdMrNQBh8
XWzjT5neVnaDTbtdm5N+jOsiPihTPB+mvuydkOjdQ9FOcAhzPipghpyulmuy5zH8agzdXmNvE/q8
/zaSfACsoP1kSruXXwahTVhd0lj5YUjRwuwggKDa55CdSHZNze+DSQ/utcosxbm/JW4cd9qWay6H
aAuBwGbn04aqBrqKjT8k2MLia9zCE7UEvRePgcrB39kC1wEXVCKwoNTQqIfzKS7nuRh9NGI30Pgl
2IkPmQpdTNVbHDy0CmJIWmnx1/vzW//BzcmGocHNCK0XctE2j4zDJEqW2Gp8QcYxWlg3HmXzvUbb
zWmtdSfKNJR8t2Rp+j0jCLaw9fsp0HG7kQalwaeL6194jYNsIdITAmVcdrLIG8PSR8dQdxWqQn1m
s5p6vAAfXCcnzz8krEEFcOO5gO5P2O2kWDf2J2EUhpxUfeW12nr53YxKshqyydavu8btMs0x9O6g
z+AdgHpVRnlsiz31gBtRLEEJFQb6N/DbKJ5cjlmNTZEOfT/43EzW11DLvk56Vh6qLNfcSEvngzUh
hTsQttppIpQOpTR6qrGqVfY0BLr31xtJAwzGvcUfK8zo8tdMSVkFbbEMPkxg9WM0hShkD+1eIf/G
DU1VUQNZjiYk9syb6mJFb6KOY3nwUzV/6a3ASw3RnQXUjJaHskGCzFDeRjXaqYHc2EdUjSA5Aw5l
tbcX8yQtRWGMzeA3YY/+Klgeqct/iG10qtXT/WW8ES7Dqlh1zpCz5a3daibmJVl4G2iDL0pd/EkJ
hF4/5UIyYCfeBcmLnvQY6AVmZdmRwj3tilUL5LRr6vyXggivN4qlYac8Yy9hFU+v1M2/11gbn4hx
24cmFaTXQYm0nVvy1gJh/UQ11lg1CrZd2xBoWT9V4eh3EGpGzRoArAw/lamunKrJjveX6MZZo/gJ
oWG1sVvLeZc7rdJHJW+K9Z2amsHBssmwsyz71YXyj2jo3LYCz6l2e3HfrVGRlILJSm1bI+O/HDXp
9d7oq3j0G1371ObPS/3vkB3TgDikO2hitEMou7HRubPWkts7WXCbFJpjUgl4DY9+O+inKTSQIv1S
JJlXpQdLQRn3VzDO9v113Xau1keWHgc5IY4+VO+3LARzhiyUitnoG4uJVk4+mw9Dpg9eyMtx7FRx
OLZqXJ5CTF7dXDO/EWd2B4lap51b0VGbzT0K+Y1ttT6CXHPr/6+A91JoBGGSt6M/Usd5Qk+1O87U
qo8yF8ODkC175J9b4yEACx6E88ebuO6BP8pVSz9JQs8z70vq4pYA7G1O3s9QKb8Ri3Z/f2YARhLN
UJJbMWubDZV3VqcvSTP5fZh8rynhWMt/lTZ/DvV6B9V9JbHMh6X2Bpx1tZGm3rk5MQmPUCJace/P
ujy/ob/5uW+T72i7V66YLMtTKGeWGzWK8QbFpXSysW1eQmFJD4YYx5FtxVqS23NV/NZ7fa6hO1jV
p5aJeQEVXDvCtNJOynQ6orYieyNVh50T/94zvYxSeOPo762kBKayjR/aUsB0u01HP1GNBLECoc8e
SB3MT2GoeOkwJKcw75oPyJGHp8gQ4oMkA1gf9YJMN84Nr4qUCXlMXXE7GinHpk4sr7e07lQOBf4z
qdR5WLoGtpiZH6M8EdzI6slzIME5ObeQm1bZYzwMAFeHbk9C48bXkQkbVoIRzDbzirY/QQWzmrwb
/TrtKxdMUvwpGdrwLaZddxjHocntqFU+w0qenQ5TCK8w5ukgz03iDv24HPoZZOnUDt1jM0bBo8kF
5TT0xo6WFurHYtYwDhfjDLpcLR6SvlR3NvJ1CMnvBzVAv5sE+8qrpRHltA80bfSDpQpgvgoVqk4o
vt+/na7PJqMQQPLocy1a75fXH2fThI4upgV3gdoJnVuk0vIcyuXo4fo7uMbUyzuzur7vKceDjVlr
hIQzW2qRpLdKuyzR5Ov5IDupaYzPCF4tthopw8FIS0zqO7M8j5m2J9t4a2TUqaiivKvrb5Xh0gFN
5aDiFmqnKjjGcvg5WZB4HQcNxWhRnp+7TjlW7bRXz75+cmi44DRtQEEzZLjil7efnve6YI7N4g/d
kQjMRVFo+qDp7aMkHOfKafdU09bUaXOoGQ9pk/dC5JW3kUFTaS6SePHHajzKcWwrEpZR4YdaUp2l
2FMGuTk7OiA47xGi8Mpdzm7u1wXX+sVHGKJ3G6sGAmIJCidds2xpNs4C2EsXL0MOj64vO7vpxu6l
kA6Hac2uKSOua/HH7p2ozYBjZG1H2ZunhyTyh+aH+T8NQpYFSxxBqi0CsKuUrCxmFDYbqfvRSrkb
Zz9G/TfucTtn8caXYzYYs7FhUKDb6m7BeTOkUWwXH6ZQ1LyImMD1n8V0dlAUu3/qbyQ5K0SUybD6
K7RXvly4aAoEXcys2ccuDeYAUOVDHLlJ6rQUIVSn+9p1md3IYCp3jRDWjGWzP3V6t6DJ2TUrxfBy
6CAoh04Ol8Wn0zo4lOm60eENMj12i/ZkTVFtC1jd+6UW5e5soK0U1UO8k3psu5QEZUSA4PppD6Cg
cqX/lal9M7UGv6KQXeVr8Eblw9Vt2TVtB3Dz/dW+9V3/HGsTJ4RtH5m1ylh9vLhqZi9UdaRHLYsc
3pidL3vjliNNpkxEbZPzsJWEXKRJnqZSFX3qLs80AMyRuE7jTwWRwO6bXDU7EfV1JYe6Cnfbig5n
Sbe4LGrvU5nWs+THWvYgkDW85WWPqVEh7OE8r5eRkUzSOHqR6N5scfV6FVVtOwaS3yJ9K38w61+D
/ih2dLPmcGcVb02Ky5qaIVEdrZxNxCo3SmPgwiL7hTl2T0VjgmQxBcXrq074fn9zXD/zCgzo96eQ
NoO0ldToaqkxQm1W/GQoMJM2NNw2F3NvQtcXJRA1ausgUdZDvyWUTEZR5OIoyn4/qJ/kqDyKjWXH
2uI0mXq8P6HrF4GhuFKgeJFlgSS+PN9kFro+x4bsI8D2qoiuJD7Xi+iFs3hEo+HYULWBKL9Tkrr+
YCvakdSOJAtArrl5hpCMGlOrGxQk7wMkUGlmCNhZDOhm7uyMG9kcI63quTwEhMJbaE3RLGGW5Eyv
0jvJ14bux9DBA+wLvfLyMnyV1ApYkYDu02BIoZtK9WJz/UT2stQvddz9pbYaFxlNDOA39DiJbKgE
Xi43pb5hVAJR8au0sJv8txJ8uf89bxSw39skawzNEgOnuBzB1MLGXFpJ8VtVTBJb6pUWQZQAlXF1
5v4SW7n5EtfxWLjkGeQ1itZkgJAB33VOGwv9dBj7bhKcSNbKyMnECMkoq+/ynYN0o1uHFC75DIRy
PE2gWl/+TqueoiqZdMU3qla1szQzjn3aDE9laGGyBQfE0RZ2vaIEvSPV5j+90O8Zxtw4ZuiTsQVp
L60tnc3bNmqp0Y9Nr/qJ+VPpVyWuU2HlXh7IO7fujUOGlJJOiAezetU+vJzrHCjhnPStim7/DLRl
aMGYGYJuN1VWHjXsZQ9VPWWekHXRcZiUYOdF20pKrbtuvVBUJGzWuGu7J0KhShppmFQfrtOTiold
Iiavc9eeJjF+ClO0D5QHNf4ZSzF9BBS7Ncmt8tdh2XOTu3HugZ0RlhHOwBLaglOMQJt6Kg+qz3UN
uUTKbUxgnuCgv90/BLc+LFnYysmVNKCem3jJQkKzSeRK8y0Es612Oc6YhoxDiKb9zkg3Z/THSJvr
U44bswzNUvPTpgFM9zXO48dW/Hl/OtdPKfkkXG06MPRgiGwvt09TVTSRu0nzUTSPXW2cRmeiRoJG
D3IEPeS4Weob9/6YtyaG+guIaQ1c8RVIVi2CljjR1PxppLw7zgbQDzNTvaqrM+/+UDe+Fr0XOo0k
tvA3ty23LFL0lv+oflhVr7oFni4Sn7XmV40W9/2RrsMtinowRFcbV56dbT91ruLIKuta8zNNx1nx
sVJiNxJRoZf+UZrfxZ6H5I2ixlpEBK5kUhUmFNrcxUDuhqrvZs3PtUXs3YHIQWbLS/NR6pepcaY6
sp5CxHu/mXmB8HlHU/JoCAWs/1mtERMapVk715IVi/agD+niZJqyGkDBJETAS+uiX6qcR0D4DbwC
bSFcxOfZMCrdVhIj/uf+4t3IQpgNEThTIgan+Hy5DZVA0nslljUfhya5jm0jmO1MSI8V/GlTdBIJ
0xURezDJnsfJZuY7X+9GFrDe1dQLGZ2/bIuFqkL0tRZ2fCNMHLUMPo4Z9Lj2qxIl5+6rIT7mPXaH
nZdF8h6G79ZzRUWU70jMzA2+bf5PdQrgDlEpX55+xovmgBv8kbavCPnSKoSwrgCrlqcK5vrfB2hk
VRSAwaoTT2/RYHm60ha0WveDAahNMIXDIco74VQMFoYSslgezMaUsGmpJvTW6XYd7n/2GxeBTsmU
0HDFYANtufzq2OAtxFcDsSgKyG44lZmrASB26lhpd96p97lcJps8UYyDyRPE5CuoRxAtmjJHRGvJ
khxQvHUT63sdBy8pkM1AceaoherZ22M4eHrzFqqrLPlpLk6Vdq7C39l8tKLYlpApbymiILxKMcUz
cIlMlIf7i3JrO6xVDOqUwKgRe1qv7D9KGYFB9UjRM8VXpe9BHbt1a/2iE+ma8vNac+irwWsmBee8
PS3RG1istcP4zlXGQoCl2oy8lIKZEDgR0YYnWQmPQXDiq30zK5zoM2Bhz2KdndRUOxpK5wb9KYq7
U1BMXqNFpyzSP95fieu3af05RJq86vyo93D0j4WIIbbmUTbr0BwOo+kK57M8fy33rBNujsJZov5B
s+u6umqkixahJOuLWlg61YJof5o06oHklVwF1C+VEPOvn/ZVbBkQ5mpRxx2+SVJmJTGrIIgR+2yX
8Ri0QeUmspzb+TAnp/uLeB0frpJXxOpYJaqksJsoohErXW86VSeKsJwqU5C1aZ0xL8/LpHhm2JP3
6UQX3ev9Ya8fXoZVIASs0S8nfHO0q0iLQLLpui8Ub3PzGk3/ZiH11r1X9+bs/hhm827IQpHNYmjq
vpKUHnX+3xJ4FaXoX5JRPQdEougcuqOwQ/jam9zmhHJwi7wnBPB5V9PTZPjGo7nXEr+xLVlA1O+J
WaE5bFtKQ9Q3taGjB1s3a+Em0sOnaKrqhywrctcUKsyLK2Q373+16wt5/Wr/f9DNV+tQhjeiFIXL
ASKjS5uIcvxQfgvroDvcH+nGLcdQUDfIm6kBXpWLiy6YtTFlXxbWzxirEsM6cTM5ciaeCvkpbR6H
6BRVe/vl5gT/GFW+vOHqatAAsTMqlzmgYWLdwQ73UDHrNXn51KxTW6nOfDnu8M0qVpIuRGGu6XQ2
XGk57Vpc3Z7E///3N5ter1QQSwP/PimenXVvofRFD/YUgfYG2exxOWvaQujXkzVJbmPodpBoz5X6
16kASwUejx4tRqTmtpIXWomOlp3F5WuF4aGleuj0efGL6t/g3d9wNz8K0QYBJtuOlPXyy4dDNdWy
EBl+ogGs1KWkdirAGv/DKMgyrt1Gig/w9y9HMWuxSVcRIn8spPLBHOG7Ua1Jdo7pda6BCi4NeyL/
FcaobDZYqi8AjYPO9AsxR3Y9r0UnszITNzCrfUQLcbFx9/4nQylnJ0y+NTCQUbqo64NsbasaOJnM
syBOph+MC15neq570BFz1wjj5TAlRnaSOrk9amlRHu5/vq23HHWGlV0Gj46QgNBoq3ekKCMIdGE0
fa16W8QvURd5eTyelhw5x/jHBCI3lU6qJhwG7XFY6zo0SGHK24k621ZbniAYPZpoacVi/Gi0K6hx
t8+8vtqbc4/nzXvIRm0VUb3Ljx/mWVIZscC577LkN+ov1VsviAGBW1C/qIJaOjg/py5lFPVY6QvF
UIxF0PGMHNQOBdeMlN6rpVF7oQ8qOk2imp8Ta4QOqeu120vCP1O+pB9jURh3du2NVxROCNKbJD+k
QcbmVqz6SjWzmVvRWCQnmTVXLNxy+BqJD0v5b1e/Str3+1/zxmEkIiEEolkHOWOLA57j2armoECM
ShP6g5QZP4IOUN39QW6AGsjFOepQBVHG5+hffg+jHkqEZgPdz+baL61DbjxRyO/yKLfTxQ6tyFvm
f/Tgd5FEdh69hBCNgu4p1M8KbTepGL3YHJ9a0qHGTsdDY7715qmWn8sWvughjWioDnqzEze9G2dt
NhGLAooE6CGswK0+uqDS2gi4FX1xkUr2dtYEnyS9sd7iTu9yZ0oV8Sj3xpBj2KZywFU5skKwwcX8
X6/GMC9r+nyLh9JZDKwhqsvvQWPFoW3IgYhKuJEVoJxHlKQiI5U7V85RW4q0vPt3WjTczosxjRVX
Shf13wQAR+TKSlyITksc3iJjGgwQ9squzw6ChqiqW0VJn4MzTVYroGK2fmh1a5i2JuS1j+BBlQLo
DRAgkDMN2Y+ukpeMhvDcPhIzBh+xTpS+qVEaUIJoZeoXpZZKPXdZIBh2n0lp4qCoah0zc1S/hovS
jLY1ac3nLsrFxG6GtviaYSnT2WFbhiQtmtVDsA2r1AW7CaAjkIXQEayYx7HN57Z35xEpvUd9MMgv
m4Yi7UHrSz0+IgalVw9t1/Y/xEGQ5IOAGI561LW5/lFSC/+uh0NeeCxREDpGXyzjCetZQ7GzRdaq
A1KsxSexp1W0c99ug0CYEBiyoHbAE7mS7jY7OG4Nq1tagUpZLFbHUkIPVaqmxLXKIXiKR7k7BJH4
t5Hn/w0K0pRqDBbMxiZjEBspFssh1v05PfVfzFJ1l/IgtV4X/23+v46EvDCvJXc7xJrN9BoxgqKm
VCQJlmIHkf7FqvsHCi1/Ga7TXuauIRGBjLoSlDePch5XaiXmIvUVgROguXKA5td4VJQ9TsVVFWkd
iTPL/UxyB7V2c5FmRRUsw9Bp/pz8mtr2RUnq4zg8x0Vud4P2MpnKUSw+dKn1Mx33FCO3lzhjr6rD
ML3ZK8x0M7ZWW4uwBIRSwbxKfyUerUu7KLRHI2lsCc6khGhevxOJrF/oz9tqO+hmrygAoNIM5p2v
RD+j7LOA91z8t0nJOga7n2VFx5O/bMbILL1NQdfpfl8ndtQlbgNJI8TwZee52D7fjIPkEvhM6gok
5VskRN9HgSQ3kulLZWEes9aEeQ0c24HnJXly38lumOmhgwxHC77EXL61elt55mB9Sw25f5rzUfLn
gNAja5DpnbVO8QUdb0ShS5MHdUDpPtAK3QukaE9ReOtWCK0RTSparCjNoWXA3rt86eIFd0K1TQI/
zkJbSZfCjoT88xCKnhg8B+axVp+sxnDEVS0kEJ7HuTkU1QxqrXeq3NWET8YYHppQshtAFom59/uu
yrvUU6m7oZHITwMEtGWCd00aihSoA1+Sfkd8xKT2pPZDelDr0C3EBY8aqksKj4XUPpfN3pfdRhvr
6KDnMOVZKyHaFtMud5jvKG0W+DkcMruMBdGOAn0npLk5R6w+KcavZ/BKtV+QIqNC3peHe6z/Uww6
+Il8Cn4LgaMIfhy0b1o4elooeQgAY1y7B5/e5mtMEisQBZswSj0Ig29ygqiU6aYQG/qmWtihmHsi
zOwWEsj9U7I3zObKVvQgCs1hFnwZxY5OOwrVLyk2dga5Kg6sk1nJADgSkB4SxV3u5zbDxSENLMFv
zPQoj4ON8K0+0s/XvjcDIt0Z6iFm1TnZnO3Bga6vUZTR6OOQWYGzh8R8OXSedAKMjiQ8BxIaeYYr
qMaJ0TX9NZCw5cPIYlG0fzJl+CT03SsWqP+OaA13KjHP9CgXOhXh1zhzzPnj/YW/imbXNeETEy3z
B/nyZk0ias6pXufheWgP6HngpOEoCPLUpZdpDwbkcXg3YfExx+Ubzf4OLUa5/Lga+uCI5kr5SQLm
2iefk/JgWR/7xpOT4lBNpyQZKOw2Tlw9mq26Yyx3azF5cmkVrGt5JQkCvitRArniNwveDECakegl
9THyionhmCJLV5kwk2Ae31+t63eJwF9cpWsIK+gHbxcrSlQNSnR4tmL5PBqjPaPOgCviIc2jh78d
6r1xiiCaTM0c+M7lhskkI5QyvH7PdWCabmckXqtKyyEsfsCc8O6P9a6hcvneroMBCyTQAN6yZS2A
qlIEgUQTW/lk6Ww9DZvMDlrYa44sJ9Jkpz2ddQU1zskWBGIdNbKyV0OQ4RtEizU/lTX6L+Jiyp4y
QIGwpUEaf1lNFn7J87LdOUzXXwFlE0wLiUhQcKNisVkaKhdSri4ZrlrAEujvncIieKTXt3Ivd87H
9Va7HGtTUjfkrKohNWGNPmcrgz0Y3XKeXQspAq+IzG+JoC5eJKbxQygm7en+d7k5UYvYEh8v2jPb
OL0O2P1ULrKzkDyLoaeXz1kTu1a/18W6EWCC6F2LZRKkDVB96w/5oyVCNbvJrTzJz+RmTh8iAdx8
rtT/KDwcFjq92WCP0bEuBFcrjZ0o+voV1bCbeKfLrDn1VuZZMacssDrMdPll3Sf0gKWnXEuVD/dX
clthQqEIAX72OEwZ9Ia3LKAaqQ3TmHCc1YYgfpzo0DnAaysARZMcMzlR+ZxTR8T5vmmCndN1a+xV
apnrAusgOpKXi4u4tFhMAgapAXpVI85hap06kYBODUpXqax8qJTq299PFzAxZS32zuo9dTlkLfWy
YPUKJre4MccLe1Y5Gsk31tlL2w4q8pf7410nlGBW6LhC4OG6Qp//cjxTnstCmTScZgeI75Q9xigU
3KqcxuK1mcpEPlqpuTQn0Eap+ev+2Lc20CqAhfUsu5cK4uXY3VxmddsumHjn8AiXuaN7qqiF+/ej
rCBUKEZcCFAmLkeRsUUDkyRiTN4VOVexKL1YlTTvlCNvRHtgVwDWwlUEdM7TdjlMmI9innZBfqaz
aBta5HQj1KnhJMIhiKLJE7TwgHVwlJufhKD3M3MvELsR88P9AdxLTL1KFm93q2jQYrC0GWdYaBq2
qCedVxv5WTTyn7LWBx6iS5GdlgbX0dQFTqEuP426OyWNOHsB7hPHosveEAfLnZTc0V4xik7Yyf3B
UHLVi2m9/v1DCTqGEjx1BdDeWw5jvTRFnCKxc+4swUMY6mUiIGmb12ZXzPnWW4A2PscYShvQzM0e
qEUrtWp1XZrG06XH9hge4vExgdV3wNb2/n67dWmA91n5wejLgGO43AhJG5D/phj0qmWfeJpcY3wG
b9bFpXR6DYdReqmMCQmoNNs5TreOMlk+hxkNIRmFxsuBjV6xCj3nOInZb8tKbUBAOUHI+FiEe27H
7y6im7DDssDxkmaSg18JJ+ioZwJbF1hQLP8+pANKNnIoiScttPLnCOK+O3Tw2sRcaA5WLnBdo8Tr
AjxLjonelJ6i5NYzGUrigDxWHGOMBzcLG+FDHoaw7qXWPM1WZ7htG2lPoVanR/q4L2FdCQc1Karj
mCjho6iM4PK7evitmtFMWl1mDp6dNVKtSvMwyy0JemmYHuW9AA5l2p3+hy8NXAYaOgosRDWXCz5k
AFupLeLvKCy/SVreIjGwJSn1OEyO2obOLALuvT/mrcAChTtkPzX6sleuNLlgBnIzNcUZyYCnRkIk
UXhWo8I3uu/3B7reTVxlXMzkyJAZ2ciXk0u7LhawF8Kmm+gJL/lcytyOWyRdjJd8WN7uj3Z9QHnd
kYuFLESpCvmfy9GChVzY0qvirOj/DsZppQrljd2M/6lh9gRo/SM26/dHvMLLgXKiewS3cfUEJUTb
TDCcungUJQxVtAgHNbDLc1faqRBbvzpUkRa7hGdLgqlYTelQK4FMMOLm9qJEU/lVTEvts4xK0Wwb
Q7X0tlHqSm9XYqo8LF0hfy/7oPpkRVr9MwROMrhJpsSdnRd69B+qD+jk3J/MrY8FPwDozTtoZfvG
DWFRA44bi7PQQeSqRJuiOGC1+S01R0frk73xbn0uMk8afiwf/9tcNVMUtinpYgmiQn+YIWj7YTF7
Gf60USCeLCWF67nnVXt9r8KAAhyKHhueE5y3yy0yDzpe5HNYnHV0wyrLK/QftVk+gk1oo+hgUQC4
v6Y3QmsGXKnnEFhWBOcmtDZzOTaAaWPpLgodDQlEAr7loPQfw7EKPkN6MQcnV1LzUwTkXCdQyyjh
TkOJRlykTQCf7/+em/NH0YPDAf8LjsHl/Jcls0ju6uIs92nqqAmtwqgYMGQc0oI+olV+CFUkvrDT
tXZGXu+xy8uehVitcrh2KJptR+5plYhiyuE0J9UddMFJ06MSiX9dGmCZifbpRrF0vCmX8wukCYfB
YC7Oo3RCUsHOko8D/Z6xXBxDHCGHpAdKMTvkkPVe2U6N2B5CD3yNdStfDipb6ZCJ88K9MyJWor6Q
0bv3P9utxUOvcCVBQm+nHns5Ql2EVhBaq/08ShElAWDqZ7v9/1vnX1kh26AMwAdu8+rICCSFwK04
h3gopxAtauHjFHwKgCOFy8f7E7p+gVaZBISLViYFefwm0O3CqVbmSWHJlOywDCpRbu8oxXKQh3ZP
NnD95tvPAygMKS5yyPUcbhYvnpsuWg3tU6F8CsJPYvVZVG01xAeGsObnbP5orT1pt1tbAoja+jwg
9AIY9nJMuMctkEgMxmlnBl5raIuboBDi3V/FGxVNipkoInKk0D4gcL8cZh7gGCpyW56lqMKdhdbx
a1TUTjC/FSfM5N3K1Ox0L3q4tRkhd3KEYaDw1G6utEHpUmORIVGrxlOVv2XaYyPulSRu3VN/jrF5
GyjmFEM0YEDfJjPqtQ9LBSMeTXI05BRYjTu78dbO/3O09df8Uf9AK7cxlCbEFk3LDn0qO4VR2Ur1
JWm7k6bsWbXc2htgbEAMobbN27A5zOLYJ4kwkORpGoiRpCPGQ959r2t444RBkkNB2CJAAVO3mVM2
SXW3FGl1DvWiOLSLodTg33v5OE95fCrQqNpZxBvTYk6kyLAMIbBseXmLlWRVkfXVGUuTyAtpfttI
/vyl3TQ9KXpoYIjXnMEEyrA5WJNpxsls4seiTnLwMvToNZmVYLg7B+vGjlgJ9TD5kcdhpM0wAsj2
FKeD1ZWFSvL4Vk3Rcyq+qc1Illu9ZnTLO2V+WP9EiOugIHESYX+Dg4Vd5oNH+8ENInWnVvaOJru4
ySg1UtKh6MePgg+/+aYkn4PWMufzYPTT92xO48SpEujO7jir5amrlVh0eloZiavEqeAOiaYfVQUe
nSv1ea3ZWMkbP1MAEj+7OcBZJKw72WYXNq0zJ7P6AU2xBqJCY0WHALsi46B20Tg5dQOV2Z61uoMl
gXLwL6GX1dATYJTrDs3a8XfSm9PkZXow9h/LQu/GU1M1qWLXiBi1tjFacnwIjWEtXxZByl/DWQdU
UaG8u/Pl1ivvao2os1GiZ9NfmX3JqVWNVhXpRLG18qDn1UMg5lTq21F8KIA2OsbSGbMdR1Er222D
EMlgiasx4Rg/m5gS7Ii4XAeAvNorJQncDeg6aieXdwvuT+ShQG/OfKbOLjPlocw7V7GOUqagYRs+
omDtLTC+wjT5sIzBTkB0dVm/D0/Fi9QSWOxW7TguMsnsjUw/j23oFbUukaPEThSU8U6ke3VjrwNR
MVj9QOkWbsUF6jrpk2Gp9HNpFiBiEJ7JGjKI3G46mPfd8xjsnNGdAbfabVZtKWC9Sv0M3cPuEfW0
EAZuK1fSVNtIfwvWl52dtcYkm53Fgw4MG9w5j+22VRabRtSNIqcPdPhw4KYqn5RY/W/pIXfAKMD8
MS4X9a2toS0MhVJ61TjqR2F1Drr/S259U6DbfFTuQsbZbCnsutUB3y0QZY3k9tZRlQ5U7Ha+5+1B
gOvwUQlqt6EFAVquoyypnzvQjS1dWfr43Ps7x3VvlE0+kluUa8KgYJT2saOyaRRHVdsJAK83Cluf
ajjNTWod/PXyBKLyisBDqSrnAN4ohEBZOgXpAwJnjpJ9kWJzZ1++t2Uu9wknDY4JrZT1NGyLHpGI
40+jJeqZECp3AAMvyFPPmnjI4w9y+jqr30X5i0idWlQLp6Nm1QyzhxO2H6pwiLK9F/PW9P/4OduU
qNPDSQlbfo6iPKsBWp/6c2d96WRvSp7GYqfRch2RAq0i6AD6sNpgsNqXi83eTxNDEwwsxEX9eUoL
ww4rMJEB0ZwH5LQ5y3nIW8CT8mHQqtmpcU337p+Pq0iE34CHE0IntAJRtdsUZWQlSoGHGsY5432k
3eWm+be/H4E2AG8w+Dl0wNY1/yNgNFc9K2tpzXMlCqqTcthdMav23GVufDlKFGBMqccg1LS9Utuy
7UvMcrlS+9ETlN+ggJ+F2FcfMM50SdP/+lqhIkIbBbAJ8DzF3MTcQ4zx6yCkLJspPmoydfQCv1e1
1Pccba8PPa0+Ehf+C3wWIO3l6mHkXEkyzgY4Dg9PRdvFYAriD1Jg7ZzEqxAYAsCf42wPvtzSrRAZ
Jx0X20QOJY2/gEg+VHv+2zce+XUkYDJ0IPjbe1/nj/0Qs8XNYVUjKrgUPLNvFVsMw8zuASS7QRYI
D0O3BCeUiZE3CybB6/tC4/opzMP9jXklpkA6rWLDR36hKWsQvglcRdQmBSMMMMydBXvEti3Pv0Ty
ocjVtwDOaX00FreuppdEKz5V0/RGk3BFvWZpvfNLrqp7Kz2Mx3INPbgEt8wIPayBxbaydSZHoaks
Fe1DnRnjaVaK9EDgPcBADSSv7kLjIZhl6eH+QtwaHjY48r98EYUyw+Uei/S6SqyC4YXx/5F2XT2S
40zyFwmQN6+UKV9drt28CN093fLe69dfsA93W0XVlbDfYRfYAWZRKZJJMpkZGWGAV9WrrFxDGJiG
GrTojdUIxnE1hfatMjPsycPhFwuGIxCJTYqaY86/qsx4JQR1yb75KCIC1Iy76WWSzGSc7o4Oc/o/
VphrM8DmDzxqhT/yZntontvQRI3ku5ir0dCtyNxlgLb9Y4getVeODbafWk5GGJIyglThS/z9eJmm
04XCAJ7BSGAAFgx+n9vfD3Exo+dDafby8OQGbwqSksH4racrV5l5PE2nTEZ+Dvw2gOuBkYkFC7oD
F4FGrOz3owFOXa6BmEpvcu4rUqxFJyP3yZkg0J4Jb6YnEIxStBn08iAiz3a2DJ3kd4on9ntBOQHj
hugDVP+HVB1mgrU704i3MLWFsg6IGpmju2p4yGr5Wr8v0IIJyh/S6Cl69YHPF85CUMwEVL+HyK1X
yMhtIdGJhCeK1GzNHRxaboQyxbBvLZym73pBeh1nuFnIpJFJpJogpyGL9+dz81ouuHX8B1D8ehE4
fk/y7/47P+br1Jx7+U1dFR8FRwI3CvJ8k7RK7vFN5XbhsEeX0rYDrCPnoE6VzvGt35tq5C7R1COj
UjJ5z/V6WHIoSw77qkILe3fwfQD4U1KDgPvf8wfQ9/61MeYGa3R0YUC9Zdhrow/3NPmstAze20lx
8pPKH2W1bbl8m+XLgJvxqHuziaCDEmlQyCLbS8xzvNy6UT3sfXUVaNwqjYgKGNK/3v0AVPxjhNn9
Y5qhkZgvhj2ytwtNDkjcDZtm6/n2yM2t252tCMQ4/kU+jDZ/MyFbj+ZGQ4vKcS+FAOoG71Ilmjz/
qUkzQcedCBjkGYgCIDwCyBawIrdHWqlh36VqM+65Epg4baG/8TWa2qwMMT44xu00nonbpqgRsGpf
W2TuuqgTIxCFwKLWjI4uZ6fmMIKRzUQ+CtrLfbbt9XyZ9kRsZyz/PgKZg4BS7AM2CP7d6SMRDTlN
wIvduH972wXE2R03GfnzFJAngySkIAHZ9RZCfOKbhenZq8iO6B+I73x+FqQiAkHDlH04vW4v2Zup
k9Z+d8mzTwYiknKBB/TCt5HXJoElkuMS283SrLNNTovtdv1z3Pjk5+/PY4/8bXJ8NCLmZi0Nvdeq
DiNSSEaenM2mdUR7sAF6Ng0HGikbYF2eDNvdqpbxp9qCclMxg6f6aC47sgZcnywlMnPZ31/fq1lm
LuEwKntV9eg3PblpYpf5IkEqy0FuX40+yiOwedV4mgsx6I8yEwF5I5l2toJMYBK/gXq+GwoBOnFh
iJx4wNlRHs1cyb97jrUBSgo0MwObh9YWZmDoNeUjV8n4vUAy8xPKQvgH4n5mTF6fP3zCk718mlnf
O8cA2gP/MUnPvauAJgnkduwMmJSld9WMlrHFmaipm5c36rB/QMZBKid5kzDFe/NH30srgPaIajfg
buQdkHSoGcHdIjrv3Ryx6kSJB6f9zbcxp70whFGgCfg2PpZshcv3fKIfB9qN3b2AFs4SucZ0tc5q
/A8DFGnGsiqAmFE2JVjTxs5pNA6g5wDBNSC8xh4ERQSQFoKStynibA0C1c7bdibCmboJFfzCZYhn
I+B7vy+jq/ksXbD7RkUx7lVuTBw9ABeD3kvB8vGyTVft1gpzUWSJoaKMgR3QQg5yq0H+woaiF9ZN
1LmV4crdzOth+vLGSgBcDgEsCc07LKgMyR25BWCR32fhWmubQ5st02RV6Z9FtZMHdyZpMg1NfxUu
0ShLrw2IJNz6JDCp5VCGnrAHJXJVb428JUkOJXVrEFszFSRbq/4+ns87OSo0ekuQDwWlAKAALH9H
MspxLUQqTC56g8hjQsJKMKPstfr2a4+AsCjdqM1aHx3JhWwC8n8Kohs3yWYW9s7LmXacowEL6XpK
KMocAZLS6EgwKMI+3XL6cpQFVC4gVjN8QYsA/cJ1ei7U1BY0+/EETKM4ahaBIuB1qGKyNcwwbnCp
NbqwDys80aJNxP2pIWYdPAXc22NLU1e6tcSE5m0u1kLYa5jpOiTNB+9dRP4lLSLLX7vgMX1s7E7w
Qa0BwwMiRSTgePo1V9uRb7UarO8YVzXY45OBbQ+GHVeBMGsogDPVBXHYXw/nw2Oz98aI+UIlHzV2
GfmHW6uBAaY6RU7Fva6hA9Zw/PqgQaPYNZvgg+NnJvTeGOGzAClQ/RQwCjFHeMkH0RjqmbhP0J/Q
dVZQERktB4VuJwg5ih3XRiSG6NjjMU6PIMqOQDmekEGWEOvcjjGvfXUYw1jcF/wOqNwmqux0uHhN
NxN435lL2KHDQ+iI8jpzCRQuQF6FWor7Pq9MPfvwoeAYBjkgirgZDWUNkZrHA7tz7dCR/WORWb04
7dtR0SqsXhaRKIZQSkbS9g0IJE4yi75YtJwlVwbUVDWClCjhfAONQFaGP9b9V6UUG9dY1AnpCqhc
wc2qQFuknrqIRc1UJHQw+c7jL77rAcDE4rigNJzwutu1yMJEbNSmEPc554Qu0ixhaaUO4PtCAR7Y
grgaSBHmmI/vHVUI6aGWh6wLLb8wR5U/CDngPy38zlf+QtXN7I3A5iUrRzKB/4tXPhQXStJoIPRP
jOXjIU+vWcpTAW9HHRHtIGyzsaCU3diUjYjXi66AcKnKnNGNo5mJvXMRQSAPkTwY48AOZDAXUVcW
o574LjwhTM9uP+6LUTKzoLE4NQWRBI/llFA2qGYO43szS/m6kbsEThTLyayn6pddyaGksM/aLxC5
drAwcFasEAnPB50EKZG+K060Hs/pXbOUnet3mwFaxUQVfluIeVVyKNSgg2konYobrF5NEMCsVOEt
j/JnlXPEYAtyzpmQ/t5yXltmXhkZGk4iLfKUfdYXJdgSusoEOnCcObLuLSeuAfCqQBMPSsLMtEpx
IKWh6yv70AVUIQLNQf0zFCsOUhJe29rdsQi1xcyc0tftbUiPkAm4E7yzEcsC/nS7NflRQTkdW3bv
VYS36+EsgqW3CBdd9szHmtONEREOj21OJxOvbB13HXLelJ2XmcwBnBEclG/GfSyGkt00gbqqOK2c
CQnvWQFoB7ESpcac7MDBl0cp8/NxL454CA0BhPRAsT8nxzW9ZVAPATiTqpKhM5PF4PbGKMZuFAl7
N5TUP5liDI7Q6rhIFdcvCYBK4cwmoJfl7XohBPxlTP3vYJDZ8lRatMRLD+EJkDdo3nBrH32n4Ifk
sqKeeyxQh7s1BiUAHaE1OsvhkGyFyU97gE+hibkvE55oAxIBPZ764Unxvkd9I4UzzjidzFtzjP/3
BdclBqDmQE2GphIPJlzTrJTn8t9jPG4N0Y14FXWJKGbJtcdrQMRlX3Eeb/0gHEkjElHzCadtOE6h
lNTNk+y+dxB3e+z/9H6ezCotsYDRA28VliBI03PViBAR7hPQCPwdvJX6nsffEcgoH9uZ7gAk62hT
GbrQ0ePF+mZcBX7BQSN2P5beZ4K+G1wJbjJzF0z9EUbQ8Qp4BRICSGrfTqUApdJezxJ9b8RJYAIr
jDGhfI2Wo7r7T8ZzZYqJe9Qk1dUcBFeoSOsp0eQ8tYMeHNf/waxdWWGcsPPGsM0GDEh3E6euR8jp
ztHP3XOA6zlj3A/yAVXaeliYRLNSLk/NBOCCRrvoagy+p/D58YDu7aora2yFkdIMZSrak1DTiCvH
aNzG8sb6PBjeNiqHccYf7tQa4BAog4OuA5nGCY2tPFZl0EqFvh+G1BLBu+jW1a4yBJsPdWts10bd
LKCtupLFxuTX0RCToBEWQtb8MUL3LT9FrfZtRC6RxoUk4JmA6qMfCU+JpJLBtTRQqcELFgN6ezKZ
tFGL4O30eMLuhKvUkUWkuHAH4/Jg4oyxDEBkD4Tevs8UKwukVVAlTuTjNhSturdkd9VU56jm4hnX
+4Vc3p4Muoa8DCqgCObwymU8vIxDdQD1krSvhxJcVK+hsURffpKdk/yDB62Qpxxl/6+Y/6R1veuk
U2uc2+hV0+NNyylO9XeM1iKU3Julp6NVNeS/Hk/M9EABPg/0xAgUcH2jmnS71yuO4t25XNq34Lu1
UKBHwirk54Bpd6Yf7R46eqhxH1P+fiY+8AqOQ5dgoO4LKSdpBdllG+8o7QVKuOWle0r9cuZAnu4Q
FOHAZ6eD9gWE7r99b1fXgZGh1cxzS+CzWohTcHrxmifI7PDRO1cY7UwoOW3eR08AwnXQdKDsj1lk
Dhi5iUDpFagAPEaiXaQjYAViugDqDG9GQ/wEcjOE6LqOnGAbrxIXO6iuo4WCQpwbrCQxl8AsE5dr
WWiH9VAqn4/X+E6mCS0LkONBchDQXcRot4usNwK6+Vxf23u6sOk4dVvW7hmUEyQzXkQ8LaAKb6lV
s3Sr2AFTciJvFWldCbottE/iHHT9Nxa83RH0a2irMuD3FKJ0+zUd13eG6wLjIr70CEF0cEe8G6Bv
N9HsqjSfwZfQmcZBa5aPZ2FyQoO8EZgwzDfuYXDqMCd0o0ZiBTYzYz+2qT34b1kCAqDsoI0XEHA/
NjV191tb7PlcAEOKWhBsSaD3e3F/yqc+syrLFxeFTub6m6hz3cwnNYaeMWANAHsB5OR2PtHBISdp
WMOYpNpVdoYOB+Eg+x6jsJO9zWXvJxuLscYEB5LQejnOeWOfqj/1UBG0loKT4Z3qED+exEkUAkOQ
WEVTMWUOgN/eDkso1YGLDd/dx+pAClzYov/HaOZ42O4Nh2aSYAEzBzO3VtTOC6F+Ebh7TbQiw0If
QOJv9HwmzLnrEIDmAtL1y8LN9huUGF4XazAzAupwHJd1SbzEDFFPa2PTO//7mUOWDOguwNMB6WA8
nQ8bOcy50MUDpgQfkSWkn1Iyc6ZM7g2kxWj7CRhPEYbiRXY7byKaT1Q+97i9oiaV1SkZR6ROTFaP
RzLRIKF9pJQVBa0GsISWqFszdRjLUePH3N59Lg/CRRZQcTOb79Ejw+Cs1ZPS2uhEBrP+Y7vs6MBI
DnQiXpnATgGvwobzfe+lgpuH0YmvP930eSxn4reZ32dnrw1y6OQNWXRCOfzTAA7KUJsZgMhk6pgx
sOgB6KFmOBCS6BQRfQe1Xx//CBvfUTuTX/UqUQAVWc5V+CeOzloVbxfMLZSYkziMTP3TO8O3e5BX
0bbZuq/j++MlYo8H1hAbUahcq1ZyHJ16vXIgPjqSOmic3uD7mXOI7pbr4/W/DcnwdEC9aSh3OyK8
o+Ua5JjRKYxN0dRBvoRMfkLkbbrArf54UL9580fGmOlrfSWFigGM5fpT8tHtOY9UhQWJ2ZQo69rs
d+liINbc1Xh/Lv8ZIjuXiI3FjiuiUyPn22EslnkiFiAccme2M3tT0akEhxriJNSa0YfLxMJukat+
7mr6MXbFwyhCmCJXSCOp66E+QisqgCDF4/m8t8+QwgcKUAUOEES4t2sXhEHqxo1nHKXuLOjroZuj
Tb5rAAPBOUGFLtgeJZFvK1X0WuNYGVtZfxq9OY+4N2WIVfByQYM2KgTUO6/i2Eap+7jUXPeY1aLp
Ck8c2Jnp0wWaKqR/llEIeTxjk1CWrhFNx6KCBK0bJIpuDQp5Okpi4XNHNGcnA1Fj2WqCl7J7ydsB
DJ6kR0TTnI3M0YcXPiCZnBDXcBTIlYfZzCk5dUs09oO1GC0DOI4nDZxZhg4L4GS5I/p9wUTb28kQ
ECOcAdBM4lFKSATuC2g24E9A79EluJrimCs0UGeF3mnzOZzCN4j8jAult7NV8CW7ZoWH6YxXTk+U
39BXFiAVjlGxyVJNHlLZV+LgpNayFeEsKcZFeoh//EBwvNSBbM/MmrIJYZA/4B5T0YwNAUeU1Jkj
TAOxd59GYXDKAAOu/GQhG6/GFyiAFZCyC/F61PzdGHP/gVlKu0mFauHC/KTAq0lZpjZtcALhJjQH
dIATEqPVbBd0v6cwKdKVZkDzB81i/ioKCuHZiFLdeTz2qQ+BtgstJxpQgir4M5mhc22CZHU1Bqc8
GHTwNdK2szrjVrmCNozHptgHBjju0YmAKAXNxnhTs6AzrR06vDXD9KSdkSxz+nV4mqNdm3rOrQlm
NBJS0DH4nWBCIDpn1+CrqBSS6keQCmxib4l+V/vxoO5ZxNEJAjSgdpHYZzZHCw1wPeDj9FRCN9Uj
aPNKpa2HymNjtrJM1Ll4fM4e/furzSgpwFpECuzJupWgGuPntqiAAW2Nu0GPL+Lp8fDuXLiAI/8z
vl8upit7bpyPQRTAHieYev2hlniCbvwxBaP1MslA3262waouMpw/sukf68BM5mRqJgT4cBwqN4c7
CiBPZKeoD199Q1LFfBtpbnpSi5oo2xKYXu7D9XZCA53VTZN/VfmngZLYTy8c60y385o03XsEbQCp
DzYRSsWxl6wBlZnZO3fuAvphWHyckIAWsU1uTRlHAW4IfFhicd4WKkHJu/ABGiwUoT+9c4XGwoWy
61aVI27HuePjjifAOM1BQw+D4tNvZyWsYwEyKWF2EhponI1Wg+N/0YN33I22aBHVZnCw9CVxG3lh
rAa6eilIHIwIzNZKmwZ8RhKXnnw5vUQnUUcglDyDFWgx43F3jgnkpSg3NsVIg1zydlxVVdZDKMbZ
qas/ZBkFQXfTWdhZif3+U9jGT+CCU+xSKYBYZaQON8VMsmrqbiDAU8HOQ4kRULBgtcEGwG4CteLl
U2EDt7yPV/JRPYrrcOWt9dV4NP74p+6iLFxHtkrTWKkzJ8qk5Iu74MY+4+7g+6N9jYJ8StUK7PBn
6IqCVcDKAbLw2oMWiEQFvHNIkSxzZ2xPcBasbeY9WeZe2uMMl0/gF1jlTrROFtD+XQJQ6vSbfhks
ULlxwqX3pKzEo3SInMwRl+IiXvzrjMDvl1AaXArZpcxMt27QFfzocx5mQRV2cv4hi2s8m4jErxRu
IWWnWnG6fhaaJLJOjqmnyCQQQqGnFPX+W6OFmkMrJSiUk0LEnxwQEyvZedtk6x1ckj3Fc65Ox3Cz
pxBqIJJEiIM4h/bs3prjBx1ZRZFTT2/xk/cHnZZNSNSnfIfH2hhac7wzk42FAjsiReR60WkqGQoz
uAitGZEXR8ZJNOymXcXcppBNsIlJcw2z03ORWtKRxaY3Ph3h7bgqMAiVTRYbp3bZbtpX4ON24rvr
dFt9GT2Fi8r2t+m3PNfIcnd8V1aZfYOyCjq+XVgd/B/3yHU/Pegd6oXml3PnPv0lZt1uxsfskqQp
vaqvMJN5abnZq8fZyrJQSXMq+W0vm8bwglycjx5viV82qEqkwkzoSB2D+QBEx8Di0icPrkRmc7g5
H2qD1LunRiHBUtpEpuct9urz46P4zjBvrNDdcnXvCrGbJx1StaeEOK8zGaRpIgT5gushME9Pvck4
nh/w481+UIj2dOkOLojFgKqv57YZ/anJbCENB7oFJLhB8XQ7jiIOxZ6DQPQJnWgl4b5AqXV23/kV
HD8MTPfVOIyHxzM3qSgg54c9Bkg64gIkTiVmdC6k2eRGEbwzt/Q2aJ/uN4Zh9+vEOTdL/rPc6fvs
VbHmdF/uTSqwjcD+gccB73oWLaR0hTL6su+fwWOJ9wrk7kIilWYlkdIunGrmprzjhYC9gogTByaq
nr+x45V/FKVuFF0a+Od02yw0gOskUj25CeFnUnWT0AMrhzALL0/KZ40T+nb91CxKg5GLIjwbItL/
zdrzwNVkAApkZtUmjkK7syhnEG3BpwD8W0Nl5qqFB8GXM9pi9YX6XaIL59V/5XAbbNEZ9q387Wc0
rCdTyFhkXBP8MB6a8734LHylOWlfx8GstuhjaueqBZPDkTHEOKTcoeOH9zC0AATCRDlpFRGl5eP5
m5wXjA3m2AcSXINyDQbTHgwbgejjX5/mIZifp+av3A3idXoBNsz47F/AuWSGFpqm1WXzZlEdB0SC
BCz1MybpF9+cHIxJ5qBvXcn1Kojdnzv7s3uORVO1lKOt12vX/Ht0pZmDahLRM9boGl4N0ODbUSvp
AAu4HyDRh7BxEO2NO+MgazN32D1b4FBFnKuDCwkZrVtbAipUhVCJWKuMoHbEIcnyNTSmvuQ6EFzM
LN10GnURsQAsQdcJ6gaMl/s9hDk6L+rOOueHT03YVZZYaLz1eLWmVnA0QIwdxVMKL2dRyVxXgbHH
S+VzUMcmrz9BeOKxgal/wwDeebhGqMohTz/gan1kZYjjkGvksxZthTogDWcG+vtjG9PoH1QN10aY
hUnQ9lAUXS+f36IP+EFw8p34NX0BW+hH9PrY1vSl82sLpA1QV8DSsAd4iqoScHCjfK6dPvoj/0lb
gje1IX0l7iGKVkreo+l+0yWminS3cBRFj5QvVbky0NXVkGobx/bjL5qeUnTw/3wQs986ZRTCIRbk
c/GSDHaWhxCx23ax6PBzWsO/JB+3WxumKP8JmMBQaGezmhLITIF2UOTzpjPfwB64/CPb4EI1ffR2
9eZ7dfn4+BnIuSH/lusECYEbw8xt5qFXJKohzH7WnyOV6Fb44a38mZN40o53awT8/LeuCtaWUQMB
Hozs8nO++nRX0cJYow9pEdrBzFEyzRHdjAi9q7fGkPxHZhbh7rktlzxyQk/aSfLIgtTrYKsS79Du
VRc4/ZlD5f5O+d8VNNiwLs5GY+RDTGT0Il1EUzYDWzhqO8jQWHNvcup3/7ezAEpwO0IjL2IhxKlw
torjqn3hZnIr03CRmUHmZNFACQpKdfi9eEwKMxQt/zBA73o00R1vV9iViSWt1a9xsNEt83jL3ZtG
3AKAfCH/DaQTC5nMJa5DOddXzuWWI9rG3UJa7Ql+sqg2w8wFN2frN369OkFDI0sKVXHlM1q6tqFF
vg4KOCHQ/DsXf0/jKuTG/hnU74dcGar8YJS5QMNRfS4vjlSTesO/y4d0U1mNBQVzs3wGlW5OuEPl
zU3oNIq8tc3cdm3RS4OcGPK59G1v4x4OZFxwf5TF+COZnk9mDc6NlXHOAv33UVRiUhUyOrzdLo0F
ZButGTehLshsgZsZZVw0yQEQLXpOPndmuEoPxc5DD4tVYkIls332183rnLTIncvgxiJzEwJyWaZu
AcfUFxnZ9vbMXTMZELrQ8BYEXRrl3ALH+O2elqO6l/pQVs+QgyRC/urNCirRhb6ZMmoB7T8AheJ6
xb+3FgLAg+nTUDvnb/yP5qADVrO5ioA/GjG4je66uRB54gmAngJvggcZEjBoiWaGVAaZkgSS4F0q
WRUuZYYcYYnNbaY+tHn0EiAHIGJkQCiBYnzsHpMDklpGkAeMOTLEYGS4HaovBV47Jr130aD9iydu
gZi1a/4+NjJ93v5aQU4YFPR437JxpOt6fh6GGJ9S+I4U2CWwcTU60MKFXI0rVYuseCHU3sypdW9W
0U+HYiTVNZ5AY6U6zWs03HmXREnMUd2hYGaCvpJk/kIIvyTAyB4P885c0oI8uiMxUPA10b+/OrtK
SfJLaRD9i7jgbW8t4wHw2MC9eaQ4UzAYQUgJNDPMhZ1wfWAErexf/JW87rf9Bt0oW9lBw/JyxtLd
sVxZYraAKxWDFsmKfykdbsktw62+LnblMjJzG1RTx2AlrMN1OQcKmIY/gBpcD5A5EiM+DJpuhNlu
7R+CpWymB+H4Hu6Lle5wq5kx0ljqdpvfGmN8P/WbkeMy1b9E+4sXEfk8mpjLXbGcbUSms/XIEnMi
FiLvuSAj8C/cUl9ojrd2/yq2sgbOfOnvOOfxuCbHLzOHjBt2iS75MXj8L8H+SXhNPzLn/z0e+glX
nq62PUSqRsm/hNt8W2/Vtbfsl9LCfeKOxSr8t0wOaAmBWAmo/NEDjCcc6/XI+GdqpJbBJbNHRzRH
K7aUTbtRrWgFQLKJDW0FTgck+cvjibyz3WQAeVE9o01TOhRTbofZQOVdc3Mx/N0E3klBGSX+0Rby
Zk4dfdYSs2ZyL5Re3MJSbbWrkbhObr9KdrWZ0ySfgufQjns9JGbl/C4L3JEOScLTaf+nPXw5ugXx
V8c/ee+ois0FyNM9dmuPudnyIRy5vIa9AecVZ2p24zQW0qlzlGz3ZxBtrMBAg80Q+NrbtQriRC5A
NhZekNNEdd0S9vqTYINn/jwHFP5VTbndzRjTlSnmIZgFoxYDcRNeCrvcxk5hxtYfsLSSZBnY/bLL
yXAQn/SnYqWY/FJbDaf+62+RzsKj576DbYcME9zsRY3v6NbxCnqvZr3Vjyh+8eZgp45ne4tgBeaO
t2gVv4R7YyGZkOdytNWsU1HvfDAhLOG+rxc6okx8SG7VVkVGNJye6tevdwhe70pQc7m2a4dzd+H0
mENnAtT4kDACxgkYmNsFjxIxa5UOntU6ADdIW98cNyM0Ni3+qdjWH2szPOa74hVtOY9PhTm7zA5K
4hRkaQbseh/yWtiIAorJ/OmxDepB7IRej41x5j73Ax0qXnTXcKAx+kRj0jlx5i4KenxNrIDLDElE
AO0R0d7OICdCKqSqZWwZZVuFhwGN58NcZDtpE0KdC/RN/xhhLtncFfKyGWCEX8hrd8GvoWqFgnzl
BEBXNAt3US3KpbAebW2hOhmIrLrlXMqImmDHiaIO8n4grwQxKOMpkGnypCCu4osKmv9eagmIAB+v
F12PRxYYn4hBul+EYhlfWj0iQ75Hz5/ZDjYXEak9SVDteWxuwm1EJxWwPrTW/na+sOWiUNTCplLk
6FJJx74xaw5IO9vrThxYeFMQNgN/4Cb8KgMjf6k4IRhWUrmxsvLY51vVz0ieOY+/6J4r4RUBlQh8
Fyp1jCuVIiTQRYA/LqqbNxZyrKOVxDEoudry47GlaSoCY0cNnD7OwO4I57r12m7UQerSQRui+an2
EHQ0t96q+BKew91c7/fdyxLgV8jy6ThqID5wayqPwjqvgyK5jPE4iOaQefm33IGvymx8LvvW6jrT
LF+rxy36Tau3QewH1Yw9t9upQp2JQLIZIR47FReDyQKcEouZqaBDZd3u+vuYqQjUcPDAsp9comwD
Ir+t4XKQTJUhFwpSs/hvhjtBVlIyeIUlPUMVCp0Mx8efcG9rQWUN2CKER3jBMulKhQ/QBj3GyQVi
IGujh8JwJc9V9+7YQLsHwM60xwQPSMZGniSNh1xwctH5HJjVUPRMIwPh8+OR3Fts0KCBKog24IN+
kjklKLsnBHiT9FJarTVaAiJafaVaMhDqxhrV7qX6r/G5OBWh9wfqcFScKUvRrXulEJrlRCFNLxUp
kAP1bMM82B/5Yqkd5gLMe3Mo4RVMM2uAPLL0IorWFnntZgCAmYe5HOv9mbv6cWYchttr6VDm6cWt
mu7J4ErxTRnC8sjlTWP6dGWJwLcqWDx7LYdP5pXgg+eswHO8V5EXWNQ6tNsASI4pFNw3qjlOl2m9
BJ2LAC0gZQN0EiD6zBfWLvgAcl1rL3wOOZSS+GXQmcV4LLzvOoTokSMap65dhWJwBgENKRrfGirw
7/jm0C4815LQ1SkB5FBsy35mE/+67+0mxrchk4VSOYCIKILdegE/8kWscmV34YplAa313P1sIC6V
hyfP70x3XA5pZUPvkiSaE3DBym0B2hJICj4iLjOTt954q7ktMCtZ7KiK7SfL2P8B+VOnP+mNbOP/
bspdKJOgBcZ8zEGLYKoDxCJym0NWi0dFL3/jZKdSdpA8tnj3K+Uz298H30m7KKNPFdKuHamAhn+8
36ZXJmRdZdopieMcySfmbMUhWoetoHSXBFAEkqqtavNNzDtyGPxUctHbraj/bRsush/b/b3tmflG
mhfMazQlhNwec1ejJU4Nal4HErB/dZV+1fNO5q2y9DRkJz44SBoJ3BejfwlAUASkQo5u8PxJ+lRX
IrdOtvw51KxQ181w3w9m7pmK8ORXgHGu5I2sO4pqCbsh0CyhP2qgr7WDg2g4WliTHIIVu0xdtIFZ
SM/GtzhHSP6L6GUHBkg49rgO2nP0JN86UqpUneaCb+PCRz7wvQ0pZZB0LaH0qMkLf9w1RU7UwNKO
iqluFO+sarui7IkWLtDc70P2aw7oKtEj89EXMa7dl3IfDb7bXVqw7AhOVzhRcYgMswJtS24ki0Hd
Dp6Fyki2VVeq/9G+uD4puYPCg2XgDeLwoFpy9SWccTeAtlUDmc0ulXGtWgJwy+4yigt4jjnUG8+q
/cNjR5kGGkDXo01PQKAha0A8MfdO1EV5P4p9dFGI5Q720OPlap9BVnfwZ94y9Pi5mSfGEpPWi0Qt
AEFEF11Cl1NWvSIIZjn2utUJs/T4k5cFNSUDtogiCwSIWFZMCL63cTGO0SUiljY4rQmMTDmQuTfy
5L6hZsDgjLwvZcH79YyrBFGlN2EM+DXMGADUI0JqTFGv52613xcKO3E4OrBMGmqzaNq8dXkxDhMp
E6rs4slx8hXIQxRC4jJwIcZaqJliZoOGVp64lsvFGDdNacZyHOhmFw1RSdqCB/CJGwM9N1P0mw5m
6g59SNBP3rVWUnOavwjUlCsc2ZdqRHMu5/ukR9+OQCTJFc9FLoHu21WAcjcTdYBefN6MA3h5/Qg6
i0bpGkhL+Wr3ERtoWnWaMYW+2Jhy7Z8gC0EJ7hu6z80cb9PLGDNPOcSQrQKEDc3xt1PCy2UKYhoB
OslOvSr2klUtfCdAsS7cf8jLuCdz1NhTeA9jkQmc1LZpx9ZD7F87+XYXSOukM4MVjrnRqU3Ock+z
EONJ3EsvTBAQghoUJzj+ezvGZiijXAImCq+Nfe10lQOAcYcEoFO1dp2+yJvqr49+BkTDM0cC3fKM
vyG9hDckpV0HNQIzueBocwchSJJLZWtEXu/Am72q7eFiPbZDr6BHZpgZjTV/SOoGUXVjJs/v5585
TNk0WYYJvB4HcwdW0LCKvRwG3IW2qcl2L9khMf89qpExw9xIvNaOeV7RcdgFCXHY6GTvA5phPp6u
ex54MxzmnlEC6NUaCZYFcBgHQ3Icj8grnXimtg5B+Dxjjh7Hk+XBiwclQCBQFLaBvy15vQwkas7q
7HolflcWaV9Kor7+fWxpEiPR+bsyxLib34/h0OVBcnkryLjxSGgnzoyrTSsu1AaebjiqkV6HV9/u
JURKKPQMGWw4T5i21Tbano+z2dl7O/baCrNjQ70o0FgGK0g+CMQRlmjyBMjk+Tk3f2aepPcmDSga
oEDx3EGnO+MMvaBHsRB46YXzyVvWm9oi9Mhy+Xhl7lyjyPGhywWCv+h5YQWsstKQCllq8J4i7h/p
KV21hK8XZjVX+rh34FzbYS64BgEwx6Ww8za6xNgR71LHZH3W53rB703atR16n1/d11CO6yUjgB33
KJqVqT6hrGLPuNokGoSnXdtgvFku/KbJ1Tq9bFzKfx7/7dOZt9S9kO3GBHOucZWGxEBT/Rdp17Ub
ObJkf2gJ0LP4mkmyWFaupFbrhZBaEr0v2q/fQ2FxxUrxVmK7X2Yw6J4KZmS4DHMC7Eo2KMJSwRZe
FPrAaZ9e8rEXZCZuzrgljmdFCyWcJNroW6faT5OKG6O6VzPyEDzyUqhL3mDON0agJamVzKHGoTCQ
8BqHhH5yLmZiPGvPZgTYJV4JUoZ6hdXmp/NGtaIt59cXrfP85xkLU2SA914p+Hl96xVEs3VyrKj7
PlBscPx1XS15AsAmRo1K99sqKLPTQBF2knQr0NJK9xLGZbjZQY5umoxumr3YtnlbTfeCQMCRIxI7
oSNYHGnjqCabuok6vRcqrGyHt+kfWpizioaWz7skngwwypknPUDEYjCu/IwcdfNh7jaYzNTs+GFw
5Z2MB9bT9aviHYuJcbpI0PxiAEErvP9I91uXdySO2piMLci9RPQUEQSeVSq56h9s5NtcPwKPAmMG
uqIUGqwAy06rw250eoInN0/3OX6GdWaB6o9JrOHyO0B0lOvK3uKhTjgeczEG+NZQDNFd2rOhSQTZ
qNtJkoFjuS/J8N45W3dFhc37dZZxjAFweS9JVf6oppUCpbECGpl3e/tRFLEDQf1VBySjvEGXxUB3
fjIm7miU2pdEoBYiMrS0FbqEi1esadwWlMfCpQBnTogxBr7sS55ffBkDjbTWilbOaGlutVMx40sp
D5aTY+gwyHPJR7/GKpZKmdQnJi/KLrJ0a/8Y3/CU6LrPxmTvJZmzV0bdeQD/kDxUN/VGJC5HIK5b
UYD6XlIQO7GXwwqyh4fq+WF1G+yoTVe86XuuIDDWICvqcycAA+QkfhIs4RgpnTbB8KzodYuAvRWX
h8FiVikbdIRRHUWxc0XRC3wT0JAC/PE1w/vU+Gz2wjqzeQ+6ZbpT1yLyVRgHYJgI4NveF4QA1tuu
rENN0pA8Xb+nZUP0TYHhX6qFnSjmSXaSHvJ7bDXZKijX8jB1ecdg2CeVWleJAIJAVP2ChLzjKrfX
T8EjwIRSot6HyJqAQDqShGRk9YcHYPpfBO0/jGKbMkwgJnbDABKHbmXpdDzaSmZvKfCIrx9l4sXP
oO2bDmNIsfIUcVUWZ8gRiE+Rtbp5TGyObnLunN2fB1lbqeUZUgXYQiJgyK23t8WBQ+S/WLLvgzCW
MypabaiMCCbGWa1TdEILJF7XVnRMXJ56Ttb+Gs8Yo5l0VaqkZzwNo/2usTVnpZCW/h4PGXV5WbFl
w/l9KsZwSsC37iItRG1v+wwcyAfOUX72/nw9pr5/n9H4zKxDqWpwN1K9NYgkW5JGpKNwRAWHpE5F
bKxasO7v44+QGljOheiKYxCWBV2ZwMoBrISeXsYiyBo27AbNVFIkMu03EjFctBwBQozS65K+HDPM
KDFmAQOfTVJoqMzKH6VPK6R0AmJau/5QUJcTbC8/7Wa0GAthpBmgoVucasAAjE+7/Su1E3f7+aQg
SpE5sr8YdH8TY1ELkBvrkA4GsWATPNDSuc63RWM3+3XGQqxKM/dgILLT08sYkPv0z8P13180D0iF
TqgLUwqeuZYSHcIAgUD4a/WWlbrDY5QSRFbXiUw/8kNlZ0SY+yiKsiqkHnHOag1Hun7E9Me/UWAh
TSsBw0iBjxA7eB6JCtE6r0WXEx4uXvT3KdiFsUrR/F/Ue7++40js4i3PfpqJcOUhRDdnDQbJT91a
28pEdTn3zKOgXAY1xbmYcO4R2tbosDvbD979Px6BMcseet3QKQMCyW1LO8vmPqGXbdWMSYw1Bkxa
NwQGRBVYO/dvOb3tLHFfUc45OLLKFr0SswIekwoqw93zm/mKCPP9n5SBNbmBKZylRgaB4DS68Xqf
O9X6OoVFtzVjFKPTw3BOcw0lpFOy8R9FEnLTzZPRuaLPLADpKi+EMpneSer6qbKUHXbIwWaEFq80
yDkIa1oNtRujuIRalEefxKcMix6vc2rhstF0pGFbAVqfsICXEam09PCgOCs5wha8zHM6OCTzeRK1
FBxdUJmOOcs0FpgqN/GPHAUnxXmTyCbe9CjVDLzwfkHHL+hMfz6jI+Vl1ovTafD+30wMG3iyu3Ah
Glqc0EgP7BxsSGX4FatKFqDRLsdL3JETNLX2JceQ/xxnxfTNnATDrHEoALgigIT30tjd003h1I+F
LVrSE43fA8LR9gX3d0GNYZlZ5NJ4LvT89OwdHLGkKkA0WkQ/1cd1QePRYVSyklfdOaknOug074ly
pN6R9/Di0WC8LHyIoOktODdQfe3dIdNooYO+IuXp+lmmS2a0f84zNtMcn43OiCc6VtWSvOUmExas
CxZY4QGM9lA01bEb6sxzJ0nCCF6FT51dk9Um3BAF8SJf/ZeC0gtSDMs8oQOEmwxSGuZhDTxanICm
FBIQ2AMRf/ESPos39H2yLw83U9A6Upo4mk6mEdPBBmx6jJ1PjntZtjYzIkzEKKt+3zQ9iMQk2uyw
5O+IPMkjJxbiUmEilkE7m0Yggkppq+tDvMPS3kfp83H4xSHEYxkTt/TFGE97hyaWNa+Sqz/Y2cvn
dXn+2XOFXYEitj5jZBOA5ApbCs47qas6Q52eyN4hPhabYZsevfXJs8JDeEArxP53/zTscwt9EPZ1
2l+/zSjTBW3GovpoWhZ7HbTTgCbvlRVadWG3VhWsU9tX3aba5SVm+qtu21poCK97q1WoaA8UsCH9
7zyd4ELCHYY11M90a9jlVnGwDnaFZR6H1UHeYjeH/1HGWO5I0rcK2zMGEj13+8y3fM9tAPKuHJLU
JJIrvnqrNfaLqL9WMQ36V/QehtXpPK6xjiBKNmedtD6nLrrgfIFvoU0r3YAAAQzdS3fVZhlQwCsJ
r1/JKnajRh5Dy7rOXh4JRhdaA09bxeymnLhMHX3/+sAbv1iKSi9OwSiCIsj6IJ/F7JRX5Lm0Zar4
JNPAxzvelO+StbogxehCc1bzlV7hNLUdbYqEPgMQsaJlQqe6i7Hh7XdesPMX5NTL+zEDGdsUUpDb
iR9ohZJ+X7+bJRNy8fuM6GPjS3Ie0Td6Gm9Q5TfQ1xXQjLhPuSvfXye1EBhdUGJiihKdC4ovgdKw
lukBi5H/uP9GgAkj1FirsI1tnIpIIn3TbyvOARas4MUBmPChR3dclkVQFaSGN6pdJeTV/eSEQjxd
mb5h5pzKLpS7JoYgh5i8c4bGHhSXl2+6fhHoHbykUcXYeZMboNF8HvK1ahVPHqcf/zqngNB9SSFW
xvPKE3ET3mNO2lNnEppblONjecdgdN4r9VZalTjGrkWi/rH7/8KSofPl2zD+mMNJpLpXShHVlJwc
Qqw7vzftmDePwTsCo9yA0s/8vh6Q9xFRlEys0mo5/bALb4WLUzDq7QmZ3knJZD7CLbqFHZnXfM4x
IDpbderjsJY9DxSEnbg9TFUToGn1zqNv8SZgr+uGLjL6LSJHP9YGbqQsyYpQH50Ipcu17wtVtAuO
MVpe5MCCjs+4k2e8rWR4eYOWe+Npywmprtt1nYWc0U05x1IeHOa0ORPeI4TDKTbEhbtXzSjBj2NT
uTOS9CM8nEtuMpnDqS/JmNmqPE3VugtgDzuqOC/TdKVOwtuI99zlGJOvkvuMjKcageblEDCNOI74
QN9zm2N0FylgMReAP1Tsafjx1tFXwEpoFSiJgW6qfCTaHeneOVHQFzIHE2RiOuObCmPa60wZQ9+U
oSiuQaw6cUtkH5wzAHaBmZ0TD8Xtdi2iqThHYBEf9bV7xkB+8+vTfhVvtrw86qLp+f4aVkQQi4eK
IOLMMclfSus3+qs5XF0UwhkFxgnkcp77pQcK5zMxqXC766Cu1z3+onWbkWBcAEYii0zOQOIJ16aD
Ss7bJs07BBPtRSgOCeoZMp5UlhOS1T7QSUE5osGRv69KykzCkyYo5a4DEY0ELanx8jBvHAzH5Kfr
7OLRYZyB2qzqsDyDXQN9qUbHxGgEtbXH60R4HGPCvKpfhbWOWzntqr2D3kSreuIt7uPJLuMIwrbr
47wDCePGaXeRy7NsPLGajji7j1o3crOscR8YN+6tM/CFH67ziEeAMQVmNqKuDft/Gh+etfvG4fZV
L5rmb8X4emzPTqBGfRCnE0o94Pc3JnmOjz1BWTPZ+s71k3Cu4mtccEao6RWM9QoglP3JyQ00PXzn
6LjEkdovFMMZiVposERewm2X9tmSHGw3R10powIKzSEmS9uKGnd2RR7eec3wHEn+msefEdbUoJkm
IScmSlYdkV/bjmjv1/nHO5x6KWpYpFQMRQka0aazV09/pLWxHj/+zb58VcBnB+lXjVlkBoh0VMsB
wGVJ9Hd1/EcijN4rXjkkAF+B3pdPMGDHdIPRK8prz1mqKs+9KDtzCAd7HtpJ4KzeXGMotqWb86l8
jh31bae6PHI/MRemV8BMkRhTENVe27U1hO+53Uu6He4PJ8wi3sY9Zoz7rfJEad9bOKcU25+YIf3L
zMbsAxhTETV+ogEOYBLCg+8CCuthRR4Ma/U3L7ZvMmzpVm37LgsmZ/0srnfDV5MK5gnzt+vSvpyn
mZFhYoIxMLKi9HB7PVwD+uDeXz2arTk6tVS9mF8ai5EmwlgMRgCeoZe0s7HDyFtZSCOisBTIB4y1
wXrwFmxyT8YECqEXGhiRAwOtc0byiLwijxY6Lvaf/CMLGYsRdFE5qCFYiFdp+hiuf71m1LjlZdQ4
to+tySWi4BmppH21/PbE37Q2D5iFyzHGYGCosk+1HiQOqes40XtWOzR5vs6txWNgnHHqrFkZqDJc
mtdVaJZ9la8QKQDX+Xe+kWzdDf/G8M1oMBpaxKEuSAloYP1RDNxcaas+DzteEnXRUXxT+eHRS01D
wVqfYrfot3KHPvyp2dfgnGX5NT8jwyiovgIGhYH47WQNNLg1iUrPRNqej+71e/nqaPnxGJrRYSJ3
LG9Y+eccdOJibdjGi0cm7DFCbaBpbrbH+rSLNoKz2tbEwIuoAGQv5qo5T/DlVO7sIxidzYEaqheY
Sz1Zcr7z77BDSH+AD/kVEGGdWjxfsizwM3KM5o6Bh4HXAYKyO8iYmbWkdmqSkde8Yy0GfzM6TJgf
pnmX5rUxPe1QmSDPreVvx8/P6zfI0ayvLTqzmKJK2yT0RRDBGFr5tJM7gpcRhlGuU5lswDUxYSP9
Hst9AeOMlhzADZEO22j+KtafMYuxEEOWBkPZToKoE9XCiPP7v52AsQ6hfMZ4U4ff7zELcsy4bQ2T
olzhEOu4MQo+DLEGDn2VaZ033w439DWyeZgIS5MNAHv4jyllG6+CTkZWTMBBpr4Gmd6MBF2/2PnG
7f/nSBbrvdte93LPx4lSAgho2pDg7qnBkLBwE9wWm0pct6gKY2zHOF2/KY6FZSfghVWXTWXo6RVu
Pgg37QmoAY4eWByRXjweoDqmXj80mbN8xPxZBftqwug0T+ddvHmMLa4VX7QAMxqMdR26MBa6DjR2
+jrbi1vJ6smg0Ne/e2euML9rTpg+PzAQAJ4Vh34Y5rirp+QE6OUnn4RAToFrun45i+/MGSHGpult
2tSlGE2EDKx0wXQgr814WcBnJJh4BOucRykZ46kNSUJ0Otg1/egpfLkVEF6WeVHWZrQYu9af+wFr
tsC3NqZHYPvhBRFaJi9mWPY4MzKMcTPH1VgYEcg8j9a4v9Vvmv1dzknzLfMNqzsxxQ9pxuKCyxir
bscBKyGyqdWhdfLX7hVxKa2tISeqI1tckZsikB8G75ucMcn+zPHUETaGCWKR4zE7OsMTsArJ7Ui9
Z8nmeLhl7s0oMbFQaWZmG2mgJGIt9k1gqaQgKQ7EE4ZF2Z7RYbQVe1cbQcH+yJOFJQwC/JzAqfEv
nsRAhwb2j0wj6myRv+nUNu7SCuIGTEmdTnHHlG7md7Iv+es5IYZlmef1euqdJzWNjyGWZrWVdd6/
9aS05D+QiHpfns70by5qTpVhoCicPXUcwECFjM8p3pVnwM23yAnxCE0/xMrenBATMPZSK/RD2uQn
A3nB5LdKa3KfkdGujsWWkyJcVKs5LSZaTCLRz84l7uzsIIIbbGnSKqe2ClgL3vqKJXM0p8VYV21o
IIQ6rq2dMHNdTHLkFoD7res2XOJJx/TnM9U1asXEdm+QKVDvnLCHgW56g50VEPmWnm0sIvNhBrng
cDyyjLFFj6xknM16MlCjU20AdWipr6qN3uWznRz7F+lJ5y+5X1LqOUsZ0xsnaF+OgWoITRhz0jwN
tuEYjvncvQbUR6HMWFFRs9Nb7qgRV3AYexy2Sr/SKhy3ApcxwEaLHSBkgCBbrLlgFJMQ/neF+LFj
RUkTXU7USXAceUJR3zvSXqepZpPhgSc9S0HNN0d/rFjBMzsSzhiTgZAm77Ltkz+d1Wy8He/5tORg
5nQYa9J1RXfWE9ABCtFbagfOx9nOjjLWSXBjat6RGHtijnHhdzlIjY6K8j9WDaGwnaHr8a+Cm/mh
GGuiCaosBiUuylhFROtaR1E+BvXORPExE60KcXVl+fKD2byWRfv/Rq5GEhULU9UvKDUAPjMSmRhh
WAX1MLUPGigIKfCkdoHnfkavG5hlnfsPnS83OLMvCLc1wW++6NQvnSPZ2fovmkeBnAmQLGCorwA5
yRxFWKnCOTH6SQgx+DhdmHDQXvlbDJeEEDtfDRTqRRkzYYz58DtTqH3A3QKqQKROBtG41daPsfN+
nWOLxmJOhzmPJtVD0BqgA0D9P1i1S8LN4JhrCZVn3+I1+n9dAGsuZtTYC+pDVU09GdSwVJi89bs/
49OWB5UkL9mkOREmBhm9riqDySZ1WFGXEuUP3nKWPhAAGVk396Pl4Ol6629U1e4/I3drbnhLWxZr
FPMvYCxIEopy2or4grHdavnucXfnHxsikmO3Qcy14kj9knubU2OMiDc2sSGMoKYBcgBZjOb5/Hpd
Spb0ak6BMR69OvQQUngU/xWNdW1Ajc11Aj93LsNCzCkwAYghD+JZq3GGypInRJvRytAEbhBtk5Ln
g38X0oR0zq3qW/2jbb1uM/rJM5FL7/L5JzDBSSMY5uhrU7wFsIEYWVyZfPLg3Xk0mEjECFOsdJni
rOZpU9hn+9W3eMdYTGrOz8FYjrLOzsNK+xIHA9tPT2ghtj2rRavJo7gzb69fHO9AjPkIElHK08l8
KDfORKanA6oe12lMv3HFaLCZ77Ofe/VwhpNEFkh+VUmKDW5Yr2Bdp8KRcbaQLQ+jHPYhqHQQO+A7
jwE9fl4nwTsIYxYyta9XggBmWSEiXRLTkcZol+I1FS7aA0BGrnTgFmKJDnMnZlRIed6K+elFccZN
fKu614/xc7X1pKzfBNgXeCFgmXNYjjhHFtiOvtVpDwSIiMg5qeDVj1lFuVvTFo36jCZj1CMl8SOj
hN8FKDzNiY5J7Sm01a2Wig4tb/71jMxdyWVeVHEKJiJ4V6mA3YjyY+LEVD+19DWwhY04Tbe2a44U
LntI4OvLMnRYUVhhb7tCAd6mhJzDurWi3zUNRJKftlHPLX4sxZ5At/0PJYajggpjNCigpMmQ+LOj
kUOfW+O6kbmzRDxSDDM7Q897KZAnD+VEVnzYb4Gizy/BTj/zw1DMTsQ4QtOQw1Wq4M7q2EWuGLuf
VaL+kWzajQ5PPni0GJeIgDYrogRHGp0WoONRADw5hdY3dyHmU3gJosWC9vyuGPdYd1qWAkYTcz6A
X1LsdG9WyAKc19OTBP2Cu9xFrYwG6+uKvmivZvxkPCIgWftcbEFVWa3r+qloblfntfYoJo9i46Qi
uU5tsfSIXCX2uQN2GZlxhqVxYYiCGCt4otxsHPTadYd9j9axvynXzskwvMQmvAK4hur0MDdJoxJp
V7zobzw9nrTnpyx+H4bhXXwGerzk4zBo6CtJ8DxNgu49YjwB2vA635Zv6ZsSE1M04lkYaxOPHtFO
7Y+E7Kf3Iy/G5F7OFAjMnlaVWTR+OV2OlewPmQWQfXh6xeap1bLv+j4M47sCz1AFPQCZ7NZyequx
68dyIz70rx2JaGU1nNz19NVXboktngkJtk7kHrT4ecxIcSzQ2plxAaa+bPYPKip2mAOBdFozPZnH
Ge8kAcijQQmJm3D0JOc5tOhTE9LYVdzAkU9oy9+094nt8YRwUTJmdBkLj94HVS8S0K1QzngpH2/L
27vrsrfIvxkFxrAXaGGMtBoUdt4Bk4cUdp1zQ7wzMDZ9wNJ71MpAAYtXUtc/9h6w4W662vW7vxnd
RX78+54YA6RllT+UImhhes+S7kWSre94o4aTdbmUBeB4Y7YaGOgaNmSwmXhV9c9JbqrNydrw3Oz0
edd++vK6r1/sz2j48jOZi9XGZgj8UWkAp1I76aFzKK/aymMEc7Ed8J87XwUj3u5veU2pvN9mLlLv
z6neGPjtlHJXhS28ry5Zw/oP3xQaIGk3J8W6ry1g9dh7H8734f3h6fodLAwMXFJifEgBSyi0E4ti
sgFkcUd2MBgPukUc+nCfrXcvFvTNtmzMHdqcdsCvKvQ1YWK8iodxyrhqIQAH56V7DB9Xdko/gDx9
sNqb+8DC1vcNdcMHmzbWg3tMLY/6jrl5v84B3j0yTgfLYyOxrfARzj0Soxy/+dPVXHKXcTVNuxrE
YYUf78kHT8sX0mrzH/8xYrdqNK32fa05PcW2cEzXxVtCAOAePVoCb4nadbVnZ+3+heHYWXrpqWTJ
GytNnhh+y7lK3lcy6l4KteeFJWT5n395ojzzru3YKKY3mSoAR/O6Oq8LoM5iNg6CmIbdgK/WCCGc
rPhCnvJSRhj1zuL0HJqTjAD6/r42bTl/vEvuzw5Sytb+fd8ANHTY7ZWns0aNQ/AW9CTaRzwc/q/u
+f+u6D+G6jrJG4zVpGPYaU0VEmPxorOf8to1ydzSeX4cyNq1P/9RHBjNHgwjawURjO0J5fy0whM1
RrH7Al2fsY7fxqMsLkl8l6+39s1+IPfUumvI3n2l7w/Njq6tCdhtq0RWyYtjOZ/A5Lmv6+TPjUtY
2vodMuhfoflMwMNAwizHiPPsXhqC8nZkOQdvUxGZ2B9YAXCdGpb5XQ0j9C/TNiPXyeZodAnEsiQb
yySb3hLeYvIeo15auwLZVA5mClOSl0RVrfh4QHeMthHsTeDsNgPS27JPlLcb7fh8zmgj7049EP2x
Nje1DxoRfVLafmG7o9usn+v1zUq0lT/6nYSVIGsVu3zX5l7BSj0SrEiI/ZP9tgSsBVkdpHtAghA/
QE9qsmkScr7VPyW0UG6AvYC/MFrhrseyTmz/Wif7X59KhPr86lhZ0kOdWdFt62F/x322L852/mQ4
OT3jc4U/q1ct+mqHiDLSrRUH60Vrmu89JJfStYRlH4fbfAJL+ziIm7OzLpwPk2gYb92gXEbFbWkf
OhANY7e3ogYFbaQ0tDfRHnf9TUnah5uVHVAksrGMTKeBVTjRijxvSoJN0/BmOe1v0MDrCGeycbQ1
JNVMKZ6jFJjBCnndr10AQdwb69C2DRsZ6YN55++KDGWMu9U2tYHr2TkF6ubJm4YleiMZrF6i5oex
kzfqmWgpyr3H28DKe7LRw6lpSt8hQXd3xobNzrPeNYxmrEjZ0f2r+Jaut7/K3bG0tKcbubVb8oAN
apmVAuxJ2QjWnbctHo2TVhDArQLPGHuDbAGh8RpowxLqGvqx7azBFe1Ns33M39KaauvAoqsGoDGh
Yxzh++wzNQrAeGGoDf0ZkBFsEohHZO+8jV24Dx1RAIibfb53lnzjvj92vzSFkGBr6dths7rHtAV2
gAcuqT70jqy3OoR/FMj5QEmGyIOqMF1/sKXpZCjEqbC3IvowqLmJjuhzuSH2Q0USu7RiCzBfLdYc
/2ppi1VO29j6bCRgQLkV2WyVAx3vjqEjEum+egxgAU8IfHEf7fG4wf/sdKTowTRkrlp8i+VTcN/V
348a2oLoCj8KTgj0ObCyt3HtAJo9w39K9i4lDtYt/RJQ6X/37PytA751gs5clXRWWNhmYh/dXzT5
UNc3+e7YUJwUaBIG6sHrEMtRTsXavJWkXUIaK378gJcbIPl7bw/k2OLwjilRohbkXXRlUruj4WzX
yTYn9+a7n5HgM7SGZ895NG6xu7p4bFBz3eaYN7agaCLpbeTrXaKstxshszwfUhnYDc0OqHavqfb+
GlNAxyr3E+bPtrHqmhI3IWDtH2RChc0xOZPhpt4ldhUT4m7sEgjxpoWBad+WbwXEO/FNQdyBeuDN
J2wVwEjJeff4/pzePKVOfxccolcr653RFaEMTXLY6jj/dYPGM8WXgce//dZEa2YaeyWXo7aAJbbu
3eu//POZe2njmUdF4NdShc1VU6BhktjWjhrQyTvC2zYu8+gwMQdwlnKhTkDn2QFqFCGHG4G+HE6+
DZUmLjbKPO1skTw8uTwQOU4k9VVTmLHOj+tSSqcoDUl7XpTG8/jslIex6otOmMK0p13rOIF1ilAv
z8ivEwytc09ce6Ott08BocDDfh/o1rd4bQFfy76uhFFsX4Cnykl57nG+Z8s63L/f3Lgl+Q0X6uxy
ktroFHMcwLTnFMvWPQv7dABy5RNrRBGIfq7vemo/2Ft19wAVILehdf8Jo7TZfrgfRxGa+Eshh0MA
V+Ou7Oty9zUud+W72XqDYLY1ptLh7SXnxrMOm4PV4VNfHM2tER5hIid1FLLHsrb8hlep5GjmV9wz
E4lolLB3d3reptTmiZv6s+RwoVDs0KjeBVlfTkGTdfLJYTNxek3ttxNK/wGBO8qsxrLeQ8S8A96u
k1fSLAoXohOEiJwc1hdW+TUmX9qg/1EKPRFiGR8DcHlr83z/y79TN8/rg7Up6er2TGx3TckD/o3x
AJRPddvGB9K1+4B9gsACcHnSylFGNtMuBMZKb6dLB2zc03WBWgwfTaQ5FeyFRF+4ypxVDgY/PafY
D4rArJJg7rvnlYtZOMGqd7xbXrJmc1qMPdYC9M8At6uF1Qzt1v3jkYfpLjkn+pnK17CV9/tEjG0e
vDCNe10DjA09xPdvKU1e0bLNhblemHO+pMPYZjNZ1bmpgY6BwLazX5S3CnsPAOmZAZ1ZQN8xFjoS
+/Gzcq4fkMdFJtXT1BEqWckXF0XbfzHgex6MjvCaf3hkmCdfEJnDGBY4npV4REmJ9yeFUCTQwOvH
WXzRYhoB6xJl82sz26WX1gIjzr1+1Z6eDxImVOAPKldAZB2gCaJCtJRaPjajG5vkYxojLznKvpQ5
nVNn5F8qlGIIy4l6c39fbzL7/frxFlNLcwKM0A9JXUm1AgJS6qSDlRu27NHf/kasbfNp8CxcHW87
y3+hCRA8Q8aqdIN1sOLoxcJgQqkPJjBY9G2EBODZHm2aPf7V6b4pTVI0cwoCFlM2SoTTWd5TNFq1
hSA9thpXxIUJnAzMf7FV/yHGOj/gJGdVG+JYhaWRDov1JOJtRIxjAKfcAPQKr8K55JSmAar/YyPr
8WK1H/1UwuGS36OrHddURsEp2PoP15m4mFma02HSeJIX1J4amu0JD8bcVS2ldQS72KFkLO9SbCFK
Dh7iCrxfthFqhfqxNAjPqCw0MkzW7PusjB4EWHFRB9NFDngYx/bZXe0l+6F8+2emMvrgRYKAEVxc
4oBFIWiSx74Q53F1/Itx5csDMW4gkuXSbIevA01QXSmmyTsHK4TW3BNNlpANF+asYxxBqK/UIelx
omkpogl8oBYzuBgROk4jQh5ipQjvsRBTY1zKPAFlXEEmCpVpSpOeO8Dnu9UtYe2DonR7XUCXXcG3
bDCuIFKDTAh8Hwur0RgfrxMAy76G3K4JeRKxa3xkbEmjrEzslcGNqXcdMkdYbEqBkopCSoHA1qSe
EwJPcd3Cem6Tg7Dxb2qX17fEuUq2wJwIdSp7KnzrQOvHpgEwhu4Xlh7Yrff5/+YpQDyxBlxG4AUk
T+bq0m4oqlzAYVvnuQYSUoUO6weeb12Y4MCY+YwKc3N6Y46jj8XHpyeTBDTuSQ9YSp9g8zmaARI7
dPyH4Y1LdeEiL6gyF6mmiaKmKsSydb5iSrxVJRs5F2fLXS+wcGEzUj8GGmpPDv1y0r2UiBgA1GzZ
euC1Gio8IpeV2v+RdL30fSDZoYnc3GW/Myfcnl3VLu/M+/EuWU1zmujroQUCldz9rO5kdw/rnZHt
I3JBloU5OwsQHZbomtxm4qUo9IIBrO/I0yHLphsGr8UVLamJnoU3b3/7Uex+Feh0Iro7EGEzeKgW
XBfhJZ+hSWh6M1UMCWDTNUM700Q/jiLYhYFi4Mnb718Lbni4sOgaIjwjwjimtIs69L2BSGmnR/Oo
3jSP/lbflGvNDu9iDC5OPvGY2e6uR8rvs0HjyWd2JyBVSAY0lPOSFwudNZffw/gvM9b6sjbwPZVz
kG1RJevebo9nNKLwZmi5/GVcWCoYRaPXIGV5U745BtDr44P5m/diWjDvFxxm/JeIvsJEC0Dm8OZv
b1cQmY7o9nVZWVSh2S0y5k5uSrFUB9Aobr19ZavOHd7wnFCedw7G2MW6FPni2YM3jG5D+4+wrvAE
+xufe8EtxrhhXEGOKhEnKe3azu3GRrMp3HvK3xq7FMbPSbGNu4kv9Rocb3fCICYxdsrOR2nhmDvn
x+LAO9dS0uOCGGPkzBE9n6oA7kk30rMIQ3LYGKjySJaDiaoXdTsc/G1i6bAn1u9mQ7NXzc2pQPe2
ohKYNo/QcrMNDgry7Uj2255z3Lrt7+tStJT+uvhI1uIErVwkE0dWPZqyf4UKkvwY6DQ6J2/dQF83
CskVK8TOe41E0k04kFGjwUgrkSap7UVIkqNBeCjsKLCicVsVd3W5FosHzmdOn8FEMhefydisCJzU
z2ehxSSyt9V++bv+q8KztsUdUFBdLBwHg97eS6A+hM4Th/iyqumGgmZyLItfMRfZ6/qg5QEucqDd
6zNqMh05ozCYWeG2OyQr1DFGWozEDk/qDTxXgz+NSbczLd6y+q/30Q82YNGljjBnJf/YCSjKguIL
WJ+HwDhqkSiXUO5Dleqj3Nz2boiRjd+oMTxERN1h2sfiDW8sW2q01BuqogIrVGQsdaZUnhm0eFYp
DY0/sF0x3UBJH6zr/F60OjMqjJH240KXMh/sFmn1LtD4N7LyPPDPZU8wI8KY6AS4N/IqAhFEEk86
hhFCvAa7k0jurh9mIRuiYYXEf1jGmOlGLMVKLUAHwKr38oOCF6B7ncKyUZuRYKz0WKWr9DyJJ5xa
e/PxO3FzixNbc9nF2GhFwwhjlYHGgPUAklvs2m39TqM1D+x9UdW+z/L1HbPshx+0iBW+JAzS3W+E
e91pkaO6zrGl9MD8Ur7kfEZFDyJDEEKcpncUB8XwnryExwHzyYl1TsnqRnemrcjmBsXLbQhtf/9H
+ozRlcZaqRIVevT0IqVU2oWnEyJgFLEd2PnbfFOgl0y5NdFYkB04xoynw18pofnZ0yASsxVolwN5
OZkA9Q6pR/6XtC9bjhsHsv0iRoALAPKVZO0LJUuyZb0wJMvivu/8+jn0xLSrULzF6L52hP3gbiUB
JBK5nDwJ3P6SWk436MZWXRylYCwI8TjYkWGyX+1gdcIQCPVcvMKlozb4Kpcj98kI3xMnWg29jkdW
4kzz3PzxU/4emgd5jZLw0rKmn3MrRzVkgvQ+u03v562vtC4eTMNE/2tK1sAMgFk6ewD1U4jxMMXD
4kCl/8ft+ytT2MqoCJvE0yETFbTUh6l6wZir9Ve3sLZ5Z4ByVWNIHGuoXWDtF7oRaCRImzzqUE4A
sYj73Ygs9QCsCMJNfR1vrZ9TnkIBOktD9ox+Lzef9v2bMR98XXyBcIqaH3v1qPrd82ufmuAR9Pbt
wQByYWqrC01ySE/6GSSUGLucbhaj7Fkn40K48CYMhqpJfQThfYMm7V1quseV2a5WC87MHKwV+GfO
qIapp4ahCYsMQr9RfVp2eHs0IBXaALYOTBpWn2IQ2ynYavvCpKNd/2hCs3rGCMFDXuA5JyGYItmP
6Al/bvMl1Njsq3vxUcLiUQLlI4tbxBMY2BRHlvb8Arb/6sfCAc8k2EBCKKtocJE1Vf4ziOZCxTBo
Jg1iTA95HvYjKqw/rZfFAtzsDdXhHhHC0G0gzjl3MRGh991+Wkn6yt4O2mPssF3/rU/MFIN63x6X
gLRzeTaKlngVx4mEr8aFA83Qv04lN+6eg6/o+zR0dqq4BNZx/ePXGdVNz+Qn+XEE7ubJ3+ShubCl
k+8rWiQwiqI+pyuMqqrgYgwZyfqQJB1cjAH9FeVztAJh5ZFgcmu/eVrqVJYnI3BP3PSEX5xgkMl5
oEdFB64ZDIYozuse/P0u0FeWtKFLXGizHq+iYKgC5RzXRWwX8NKyK1Id+lLa/Tp8rhPL4xaDtHi7
so4/f44IkrKfBB3RnwvbOqdGl5IFr792RzcL2qr7X058IKqOU8YP828/lbViFsh8L7iKczfwUqDg
FXiD6mZSg6X6rnlSj7FJY5Os6yXnZ87KQVUNlfNJa5igLm00jnEJ9nCg2XRTxSzAIrUq7THJMcCY
vPf6mkmGhVY7SwYOd3Dc+GcibQf+HvqK2eb7TAa8MW1bk2Vb2UczP1n4wJlePwqI9d8PFBSsUrJA
zafbhKvE19HeM73TbxeUGT89i2zjYpnzc1ryjUpfSBS8Wxamrap72HkVtHfFPq5glSt1QiFK7itj
u/N4MlAo9a0WsS/4KBYpbeecFwU2kRiMGZRx4QP8QFL5EOIDKMgqj98MNBX01lla9JLmLdVfQfpk
ni8ur96Vw1hPOvYdtO5oinqNTG1lrNMnGcTlew2aYJ/flUNuNakZ7o2H+rSU+52rTuN4/1mrGE2r
rdJGpMAnHCYy83bX/S5O+Y/0MG6S3Tu6SDHbfrsKV9tw456XEqyT6twctMYYuitlrtyw4Y6xq8Rx
PiDVVEzZZGD9FnFeM83hUN8LGcJZanpsKHIGGaf6IY2sKce4h+OyeUG+3gS0TLKXUoHzN+avSLGM
68pF3g3d2AGgQQ8JshMTWHb1ALZ2/yTZ8q74WCyIzz46FyIF6+i6UT64IR5Ze5ppVj1iXDcIx9Bq
DK1ZJoOZlUZVTEilTDM0XdhTMsYtRpRoeNJ364BYqQ3uI+Z0x/ot3A8LSc/ZCAk1pP8TJj45bpOA
P6WCsO8cOUhgJmTMblLAShQveYKz1aRLUcIusiCOQFSrdM/upv4Ee5R/Vviuytb4Xax8lKn7F7oZ
kY7vmoUK5J847+YqXKxSeG2MJh5Yl0B0veamEyqrujaBH4ofa2CVgApfcpJmg5jLtU5nfGF6krRI
IgwrmXKvoYzUOwwcONZMCYHaf3m5KZum+ak6V5jgykbIVQyJQScHEFQmgBlOMURv/VLsrb9axtvM
JmDgomjKVBqklAraqUZMksBAA6vSqwAC643UjiYpo9FhCQYgm22TGbWdJxwMpK1bBIVZx6VcYgqi
3rCV2yj1lypx+df9bfgz/vjmhNFyq08zmA3lDxT2YsPJGEmZ3EX9c4yQTbPk5nVQ9rFq9k1nGn62
1sEpE78RsK/K6KzRv4XjryYyC/UxRuk0fqXvRgxMOy0+YvlRSU1l+IGU9qoqT5n6lSiFFSMIVT6i
3IwIgOFmlFqs3AzVDlQNnC0gVWYNNwhy4GWDE8oQ15LRkPBODftnzBsM2e/2Kc3ASfoePakv93dt
/jD/ShIL1gWXvVJRICncGeD+RieG9zH0+wiDsHB6b4G/CZHt7XYLYufiIlSt/2+Bf9oRLw5r8tY8
MJP1aHWUgT1F/Vq19vViBWzO05lmJgPCZGA4Kxd8q7BXRyIBW/EcYIrpeK4elnLEf6INUesuJQiX
QVelLEL7TP/MM+C4Jddkw2pYlSnaQYL9eOwNs92lTq5Z9FXxd7G/cXP0tWAyS2A2/RbcbJWlqDZR
MVe0OxHkmUNo62gN+U73NtIeEyBbdo51u8m3xmIoNecbwyaqRNVkIA2paBTVjkRJjoe0tJOvUytZ
bJdj2MrKyn+3p2W3b06rL8UJJnFMta6UtG6ywVPkdnpOQQnGVz+meqG++npCMWExyTGnAZcyhRzP
4NK+Ql6uw9B05NcdsIFlGO7CdgnIO46Rndnw/bZ0iZJn1vG8FCuEyGneJME4QmwGImvwQTigUIAp
MrUO3r1mT54R2XYA+haH7FDa4Slbofq/kF6adE/UzSnpAmwk45gdLuhmRhs30SsywW4+YpuvRus9
3iz1W8zmsC6kiDnsNEQQ5xVqh6tcmB+OZKK0aGFOX23WT9ExPPBiKaE86wBeihT8iKxWYlBEYWHD
Svs9PtvrN7s9arb30G60bfTLXy1Yqzl/7FKecE96KSVAOEPeKcdwpSC3fo/nCFO+Uaic4rPPpbLA
XCxOweQky7iYBFO5r32HWoryZGjhkmmtG9s+R4TaB3VsSSO4G++vbV5H/ooSwuNucIkiNzpKQRv1
taJmwW2OJi0JTL7KetQWpM0+NxQUhxoHc7QOaNn1yryaBa6vYWU2XNvqW7Z3bTwv39ghXMTNzm/i
X1GC7W/aQZK7EG7RgFGb/W4oTNcG6gYlh3RlV0/SDmCaJUWZC2wvlyfcOFKMfQDg/xTYEqs5e6tf
jT0CUpQuwlq0SQduL/c/yxODoLLoKlVSISpOoBe1JWu+HTNLBj5x3EeNnafxKv7sk1OWBVbT2PWq
G19DfTQ7cJCle1U7GZ3ducgQ7oNqRz0PqmyVzdptLOOtMZ7j7OCyVRv/qv3XKj8Z/ucIApN0O0Rr
Hxxj3ipD5FW69NhpDqnOYb9144VZprNO+xRd6qqi6xwqc60ttGr0zAhdxM7AE3hmc/bRxaSsPXSt
lY/95uv+VZhrK5oewX/ECde8JiNJWQFx3cQ41psnhrY94DBXqiV/J8eV8vNcYq5haVpHbq1eppKE
mawjGyih+1/yB199c7gXXyK8lFmWpbQb4GKfdG6/6b+jR2MNJpRvPD9YL1/1+3BEa+USgmNRqvBW
GnFTt0kOqbb3DR2/1XYimFRWPpyZL1MNLaUFQ4p/4gvO7vxjebHa6SZfOINtTMuCgB7keXhRwbIm
7dheCsxIt3qk3chr9tCDfuhn/b3+KgbPQnNrsDaeR+1HeGYxYFNl+HF/+2dt4sX3COYX5VI/qirs
A8hEU3ND1jrqD/nSJA9t2s57hyzYwsogrGpLiGntaLTSHdnzxvTOKOW9t6tp3gF1OuAavk3WazS5
xd+CTXJSXs9kvflpvIMRbAPQjNV+kXVnn3+StWo9LpGrzoaxU4wHrn+mUMYETXTjJIpS4k2Oeoty
HLisVy1y0N4iJeiiJEH7AhdDbPIBksa1jXAE3WjRQ21F66VwedZGX6xI0DauYWClGwb9c1Oab+0u
P2hmFZhoO9gudcAsLklQJHWompzGWBI7Refm3JzGs7EBphJemHlfZf+Y+1tl+ntOgjKVjCVGWGJV
uS3RlcuJ2Xqt2Ss7maPN+qn3t2lh5vsksfrSLNAIznagXy/3Xrjm2XrhY+a3GC1hyHwyAIiEjzFS
eDbKlCHIjyd9BJti9U0GUuf0wAczW3/pW8CXEDgfylO3XfIwZn01+le28OyzsSFcK7ARfWnr731z
KB9KzSrAnrdiz9kjXdf+WlPa/ySWKdyQFZkoRKxK9RFT2yqCHxVF28p75PVT+Jl46kZNVmkLbPGR
+r/U2NJovuse72/3bFh1IVpYsZ6nQakN07NlnCWMPQMXwmAb9DDkthwurHNeFlPQFqRrBFnta1NN
PeQr+hYnW6+bPRj9a7PYJfbnf1nQXyHCs68ZLsallFiQMhFEoBEe+IZkYSHzd5P9FSI89lGTZWyc
rC9SdHjb+siqHW3Y1Ml+GI48e9G9hSs6XfabG3ohULCko1GC567BqopV/qnuZUtd8j7nkiow0f8c
jnZ9OPVoKGVcQwI17eIboNuwoWj530QL9/tm76DjGGCOCTBQd5RwRII7xmkppSqRzqQ8hr6/Hig1
q+iNJVYLEIPm2kpua4m8sIGT1bjcQOTCoHEqxcxupiLNKViV0iikgOaq53DKzHb8NGrwlzcfXH6l
Qb0gS9RzyJJBSanISI4o/IYIqAjbMJLS0Xe69HcfyM96cyJwqtOqNrmi2d0Sx+5NmWgSSAF1xP8N
B5RwYXEN+PLLMWsCR+slM6nekQkiTgGsRNDF53E81vRXl4ESovlWcWom4AMNpPrQ1MomaM0kf23V
E0dmKTFiyyuBldQWCMJmNh+NgNxALUnlyBcJT9k4jMw1gi5wdPeIIQZrJaBrqfqdu69SEy/czZsq
ODZDwSGCMA/jdonGBAPQUiRs3FwNnLR9CtOfbvcyDseBgu+JVatOBjj3s5DMYDTH2MrSX2npKBM7
zY8WRd2ajsRU5cSsI9UskGm7b5umOyQooYKwFeOvDFVVmQhmITXmEQ2JGjpyECV2lUaxGfeuYd2X
cgPZww5AxWWKlL7MCSp411d5HFCOj7UicqjimUNd2zGJdnEC1KZcmp70UGfFrsmJzX+44K5moa34
kcnUzE48DMyKfxA89BKzXSCVh3Bdl7Glxr3ZBNROgqV7KbrL07eCwROt1zozgBITTkuWA5f7A4mc
xreq9EnLynWRNWbHPhql27qJsdifOqOMqHRgGIPOQLWGDbreHT9VMLiL65FTGnu/fJabh8Db19Wx
LxZL1crtebPpl4baChanCRG97yVFUhA3dfysXRsE2Z9oMEustANvfe6VjhvpUEPXjobvspueir7d
3deF28Vib9HlRRmCYBgJYbFNEPG8cwt6lpAGCoZhFVZWPHimrMSbpanAt7LQTKYDeq7hjhMiHqXH
hqhU9EA605TW6yCRwPPdU+XoZvAkfK3SHK1RqwVlnxeqU+g5Z5gsJ+p67I8JIDbSOchl1Ro0v9Ot
1PDkFcqgw5oMoKGpFcq/39/WWwuPDBsmpOhTFgqPmCBVzlgr50ovncdSLxF+5QEFRRD+uxIWPquA
ER1cQzbzgFRkBaLiRFlY9k0ubCqeER0zUgAuVzVdxIYxJiea3I34AtdDs2IfK82KyK1/TBU0tbYp
LmobJ6ktuTrQ90n0PUlYuQ1rQ9nQGmCW+/sxhT3Xhk3HTAedg6iUoOJEhf3o/CBNuU5ixyc9BqlI
Sm9BJtjH8oYurHxGFHxkFeN5NR24S0OIwNJOD/rSNyKn6lXVjvRCQlCiNGbRD3xB1E1cBE4AnQKk
hoE02mSoJuW7yC1k4OJVgyZMnFxHaiFWbb2oTNcvrfbA4KvAbij9C+7xEUakHey05Ns6Bn9jteYY
nV6W/XpIio8qLSxl4UW9yW7h06B6kwFT0Gxxs+Oy2sa+XyeJQ1xj1aHSE6A5dQC1Zv6oRG9yCfZg
ulZHk9Wbmh/iZIkK8PYY0NSgAxYC44bYnop2G9y4tZLxxHEJoDAa7hy6nPnmvlrdXG4Uxzgm50zF
Pp3of1zJi/33tAZ3gEsp/Bpt72uK1VSPRh9aDXXSvv3XjqkgTVgS1aSm8QYvc0a93ekF2NrcXd7b
L+EpiNHESM8KyhL3F3gDEJQnmRRaptLp2nBBJtyxqjUwdNqputQzfbnNVhjf/ti0+TvCsmqNxyo4
hG3QrIsG/A1ICoR7znm9comB8hP62d/RHu0ufNbcviNtSuCmA3cKC3Ot916rDvXQDpmjyCq0KOD+
bqxbjuxv+OZ3cbEa0XO+kMi7tWjYCl2DB8AMNjnpgtBSD1nVVSxz0o7XFoiilZ2n8Rysc4m3xhhU
b6ujD9aKJQmooChxDyyVfmYyL3ZdUetfCwczuaRXFm36GkC78aLBnwY69noLiN51vMqVzKFPfKse
QsAjahM5kS8V0R7mHoEXrV7LS90WN3iaSR/gl6gM4FgZOFnB4uSkj1QO9m+nH7NtITPTeywRilct
urRlpDXZvjHWsW8XdCFdPnvkU3ykT54zEVl+jGDAiJDRyx3S1C9VM4Qrt5iytnTUNmFKuMm6Mf24
v8k3NgSLRdM0bjiFNwZLe73HVAK+XBrHzAnKQFtLaihZft5IVqnxcHVf1I3nPYky4GFSDt8PQci1
KDYOFXwtOXe4+6YqL8x4uf/zbxwC4ecL91iWfMrSUMsdhU9cJKioAFxcWGm8gaLcFzXdA0EzFewZ
VQBJxQsgnlQ8lmPoxjx3oq98lz9EANHYRWOBGVb7/5Q0nd+F+e3kkvqxoeYONRyu77LWrgFFqr4N
TxK15XrB/s5o4NW6hBsXKCPr4mldWvxEg5VMH/13L3lGC+X9/Zs5KmWKvkBW+r9/X6+qCMcwovqA
o2L2gOxa91XAYyLekwKQTtQXC/HojOZdiRNutG5IA5xAiBv1dzV8buSH+8uZUwdVI8CyywiiYLCu
l2NIOroEChxSrJSmVD2zYR+5X26xkwuL0dFqvWBBLW59D6Q1EM4jwlQBjtHEtH6UeW3tRVB20OyP
+SkorBxTOY+ByT7d5xRZWn0XMjOuFuTO7SSFEzA1txrUEMUqDAzLFYeC6OnBl8BCqNb/4awuJUxf
cKHwlU/yKNUhoa1HaZVEHmA5Q9AsSJlTwGlsCYL0CXEnvvnwlkjMVUih3kp+jrWdiqR+tA2HTdMs
3Knpzoi2gumEoW8G/hNSUtcLYmE8GFGQFY7H1j6IceNHJUnNfqkIN3cyl2IEHWxdpcyqahIDRajT
va9s7yv5nACMjGYy+qwQSyvTll4cTF+zIUfAUzi6XllyckqXff1pK4Stwg1C8l1HFElvgJBxCpAT
8lSlw5s916dZL2zX2RFcfJWvSfAgK9t2sJAR3RrVS+BrK8UM0bmMqrdN5XVnGclSWWbm8K6+SLQc
aVgkVc9Lp5fqLQFwELpopv4XsCQLN2vmIYYXP/naCiD1iCevt9eTMjh6Mq8ctI3oL3F3zMsFoztj
3K8kCE9JmDR1F+aQoHaDRdovph8C+LPgTDDTpZLG7GqQYkNrAKpHmN5zvZqesLjIk7x2GrWWLOQa
fcQNYbyNQ81bWNacKCglhZAp8SqmVzrWwnP0q9oZO9nSlJMcIvGwRAs0owcabhc8caDtcImF9UDu
oI+8rp3EhUIm9caPoneeDfuiyxe8wDknXIO1QEyCbNVUC7jeu7CrYGKVpnb82j/I1Qbc62uiPan8
iUcY1auF60hmQPho20piGz92/7XBQmsYsvNEQ3+WTojgp2kJjdKUFhWGthBLd3/HyrMr2b1abe4b
lNuDQ9xs4Be4AZBDELMITeMHYUxZ5cgSQLJpZmalspHAD35fzHQ010ZFRpAMbx53ihPkY6+3sy49
qqTtWDupBpyi/JyFOwZ8pmqY2YAmGW33r8UhA6ZryFggCOQi8revVbXuIrWGQ82+S83aC1dtZZHm
ubTGgizNkri901Nr4j/SbtC/vduPfijXTvHlPVbamfvrlzaOF7bwtl4Evb8UI6ikXA9Z6clD7bD0
1xCCgoAfyuKnzE+tCxYOuBquZtbh5/2dvL1zEIqEFh5p5NeAOLs+uC6rekNKNFT1NqrNvzXH8OW+
gFu37VqAcKkp5UYThRCgbAYQvssgNlE32eI4zBk9v1rH9BkXD6cbxWVSehATeJmltYcpF+XmC5dp
RhE0AoSHjtgVtQ0xjpPjJM+HzK2dON8pQbWvOyRAXbDkF48uzx/vb9zMyWiIyHUZFp4j/SNsXN0i
z6sHXeMMYfo5YjJW6FVmOco27ZZi4hlHV9YgAXADQMCn7MT17tUDYZ3mKY3j77xzvmt/kX357G3q
fXSsv9zXdmEf51T9St50mhenRRJXQneq3Dj1ut7B83jWMPhVXdFd/e9f/OuVTbt8IUnuSJjXKoEk
7cXwio/RiN56bwnJPLuBQGsgR44EF+ysIKahLM7gxmAGV3hyQ4eq3lNJV5K0Z+UX63JwN6DkaMjb
cEwsQ82+pd72vrbcoH3htyB1i+Qa2Afwt5jHGYkbSHmTNY6hxyZg9h1R0aWA4QZrlz6Moz3GwICh
Gdi3afxQIweXG8clBuWZV+DqGwRjoiiZO4x92+AVQKq2PjZqfNTraluVhUn4+HMkS8m0mWuvyaBE
m1wGKO+fGunF8WaNUnUsxSVRhq0//E5zH3My1gtbO73FwuN2JWTyqC+EtCmnvh71jRN3h5bHVilb
PR1NnXxT+03s7Ur2I3i6L3Pu8iPq1KBT6Me9cdLBqJ+wRIbIWgsstXC0dN2nP1wMJf0PcjDRCINr
kY0Ekvp6aSMz/CRmauMEofHeDZWt+9JHEv4YtKUuy/krciFKsDHNyOPOr7TGyddwC2q71s0cI/iy
NTqP/BhsUmZZ2/3PauliTKdzc3oMvMcGuAU0VUzgj20ojyTHEo0wOwbRqW7SVZEFJko5dhdzAH5R
Dsc3yK27zrv+haSVc3+Tp5Xd+wJBf6SqL1ng4wvitnwIlfqF+kvnOHsPLhYpnGMT6kaXajDgnoJu
LMDIDED92cI6/jjg9xYiHGHSFEMQSZCiboO3Cki5zw9fBsm4wiytMBOAHw/tFmgnZNDZK0ry1Tb/
nX2kvcXAL40mHtSAeyv8vYhDWdpg4TlRXT/IvAaqNSighZVXvFva33nt5QTQQTLNKBURDfI4GjxT
ISJUTC2aeIhA57D7pfTrpjXD92infLuvNLMW4EKg8KIEaiOnAeY1OcM+3vVrYnXqwt2/rfpNT8aF
CMFcN11A+hDuGZ4M7TkuTgHA47oV+FZe75G639GY7dPA0oZil4buOdLp0WOeiV6hHclR19daU5MG
k6owG91ClWTGbbz6NsH7iQv4c52O5QMHVmPOjPeIeUjRSxVgDDl7GEplIaKYCQhlBBNT/Q0Um+gn
EXTbr6IGrQJe6zT1NzIAGGMEJzeYEFrKaey/pUjcj8gBJqTalJRsez9X7X9/4vAfwNgB1gG4R0JI
yOKcDEwZO0fqSlP1NmgBNtXylxYtnPucrQA0B9Oz0NKGiqaw0rTSuBIZcgcvBWkWpNY/RtA+3V/L
nCego/yAhK2GbJYIkVCjCEfEQ0x8GotVSI5cWfX1Q9+7dt6vluDXc7qi04l+DkEaSmqCfU2MRnIV
lvSOFLVW54cb6hc2LHpRp4c2RGdZFG3IsHBac7HApVDB4pYSyvCAffeI1n770ZpjWDh9ZdkOgdv9
rfxT5xCsLpzKCVaOMiXApMJ5dW1hAIUJSTzzrDKoLFCfbBtSP+dKbbvRhwauXCBMg8oJ0CUeavqG
yT/z4D2T2jcW6JtxkExWpqtejq1cdddF92k0T3WRADyXLHn2M2Zr6gFDpQuMFRP89dqhkKnvR6iW
905CtpirxF6pYXr9yhhiK4k/6lXyKzDW/u9UX/XuLx/zwBYSO9PPFzfrUr7wFOie3lcAnUEXQmVX
cOlJ75fGBc3ULgFCRC8ogflEgUpsJedlIMe0KHpnxCPgus2brp4ZrU9J5vijDpIQ4O2aL89IVnyk
Sxs8KbO4QDqNyNVUAzncm6pYQxtNdbvBiRujsxQdA8bAlGtSSXWfpaD9IOpw7rxa2gSFAroAUtpR
wzH5Z5SXmMFm7jiduM6Av9OAz+HCC9VKiHrqJMSXaORnkf0mRvPAKSaoSZbRvBFjqSVhxm4B7Ygq
PSoXSPuI0Xelu1Tr6nZA6TG3ZK/favmq5Z3V+7E5+qsEKBVA+4b8PdF+lIXhlO+N5+7jsHi7fyFv
CBpgzvAhOtpFp6okMhjXOq6nlR571Tg4deqE/XlsfFNRD7zd6Hw11OuWo32hGw7MkHfdGJkE09PY
uZZ/p9Rb0Pa5V4si6QawJTL5sA2C6WtBeOU1ZMC8sezQgBb6d24brTkCeHnGxDp+GvVX7u0X1j+n
gqjboHoAgDMgA8Idc6Vx6KI6GZ2c56te602/2YI7hTQjSgUAV+pIMCpm5I1mrpKNy42lhNzMCYBn
FJAwVJZknICYx2dB1pfo5x2dIvyRNd2xescWHYrQwKy1Do3ELkbDECvHxPfaLKWt11Sm7H22afrp
Rx/3d+PW4CgEoaesIY0LDhcx7tbVoRkbhYxO0wNOy4oRDAHBUkXw1qpeCxE0To5SzG+h4+jE9T7L
N0mOCtcK8wrvL2VOCrDqmBDDUOxE8fFar/22o2pZl8ShoWdlHG27ifkVt8/3pcxtmE4B5wIpPxxL
EVKohx3vqFQQhw3DoVN4gLE3+kLubCbBpAA0CGKYqcuEGeK9kEpAKJO6Jo7f7N1+y+R9IJ3q8IyO
aFRyVVs10B6plQvXcW5pBsrEE5QIYI8/LXwXiQIlD5WAu5DqsRL0LOMQrTiA4gv+29wxGQDEQcGR
GYCzJhxTxEG8CsSck+Hnl5G7AXzvCSRS77kfrP79WV2KEjRiNNKY1DEljqyNq3Y4RVmxsJjZLbtY
zPTvF1umu76nFoUGCWQAtLDITEONF3z724cDOZQ/QHlUrqBzgmPth4HCS5qQCRMTuf6aFKdMHhcW
MuMVTFJQaAErB/qbRK8gyNqkyTluT9qCEs5ATNSAGRNdzfv6lL7lC+Ju9w0pKQ0pDQ35TaSIhTVx
v2plLEpxPG2w63ITt7p9/+xvdw0/Gn4GMppAWwCGen0yRiVJVVjFqkNA8BKC/qXTRzsBPuu+mFtt
hieFgGsqeOMFEwsQfYkUbVaPmjPkEUhjdvUYgE18H0RLcJgZQbAFBhgDkehGWCLYUC4lSttFsuak
dbEOWfCQu/qXWqGXpE5+3F/TzOEgiFOnYW9To4pYLUX8liZjGnEHL6Xpk7cchvS+hBltA4ANmGiU
D1H7ZbrwBteDRtOxznSHA6eXHOtieKxccFLxzjCrEERtLpPeQQoOxEV/MhIUKu5/wO1uAp0CC4R2
l8lAiBW4oCrDfsQ0JcevTk2DxvPyxEqk8IIF/O+CHLH21g+tV/mtbziSH1puEJotsL6KsWvjj/sL
uvVmpwXp0HMONZRF77IfiFIObWQ4uXECJRISBaYr029N+i578i5o1W/35f1BOF478lCPKQBHkwZ6
xG74QRlNIxC9SA71a82MlG0l70nWPZQ6MZuktTIfVCyGrbknY3wcY9CuSp95p8KRqaaJ0X7w7926
6w+ajuLCFBt6rfCY6JKjPBZgeXylGMHs1pb3nO7bU3mS1vc3YGbDgeYCQSmq8BRgp+nfL8Spngv2
LF3xH3gm2aP0HjXqtpSKVeAOaOcCBG8Ryn2jSxCkTsoKYcDUi0wvOu08V/EKhk6xJ2NIalvykHJu
ufTVdf+2jxGhIWRNNg2hERRKuV5dXTZl4usdJvfqdAB3RPWiV5jQXRYlX4dUjRc2czJeV8oEcYC0
os4Pm41eDcEclLmKGm5J+Zm0dt7o55xt2rJ90pj7nbXRkrSbhAuMmjH1hKA0CTgrEUypl+daXcmt
fm74K+M/2sI70NKswWGThkhdabqlNUsbertCyIRvhRuK+hr29npD49LNkI6JML68HZmdFfUDfMtN
Ceo0M4kHalEDTWb3NfT2ik7rxKWYGsxQWxLteBelct5EtX4uMBPPgsxtxlm1yTwib4HtOKiNGx79
SKo3UZb+zJBysAID88CpP7KnzCjeCr16ABrJdVw2xnbRhtXq/ifePNLglyN4y6Zz1xCNCpeId5IR
aGhHPIcYmO5hlLDlNcmPPEme7su5zX9PghQKlwBgAWQpBX8jkeRW82LPOKNJX6q/j/VmBOEFJgSC
GTBFh8iT+jXskFPU6qWMx81jCskqWikR4KpgZxLf7ao0NL9tcnRth3G3lks0LqLrT1/wEW8bFCAG
oTTcQ8QN2E7B3aGGl7sT//6Zk5K9DV6Dt0b2NeOVK2P1UdQJjPTQecbrCL7nwmzcIPJMCbYmX/dD
F4J7LPB5vPXHrN0kpd4tMeDObQPVEfZiwgfQ3WLeR/cqkjRj557L0RuPHgdk01eGbrNwzjNiwAA3
9SUANIxCh7ANLNOaqFJc9wwgVn4Y4fxjoEgZAVfTuLnJRpZtIj7oKy3q6FlWAZVOWe5ZdZdgRI8e
8lXeKPHKSKJuweG9sTkAdjJ0akzZRRVgJsHCVUWfRySMEidRlPhRC3x547lx/eh6cmX5AXod0Rnk
moVeDOjLqqOFjbm5aH/EMwRcSGcDfjzt28VrpftNQJrcRxsSTww7bUmwikY3QFKz+NdwSPB1c5D+
aSCOxJ9cEDUUQRwCaeU/GGPVfcYJHPw2kMvtUMUE7TN+875w5tPdvXo8IHDa3KltYApbBSMSsZQ2
ceAFD6z6pfXPnRzbPVq7gpdcGQEYKNYuptZrSyQJN68xqO5hsv6Hs+vakVtZkl9UAL15pWs3hj09
M9LohdAYkSwWXdHz6zc4i3vVzeY2oYUOzoMEdLJcVlZmZAQ2Gbox4GFnOw2qHjwuEyP2M1nhW6mU
Qo+PteImWlVY8ZCJKxvoKt6Y2ZvdyF2OjYpnO0apH8ruqSRPCZpAVORo7VRa6124YusBmyLWD72a
CJDxFphfkVVdR6xCJtrvbNlrt6bLnNYRHXTWOcwRLeImUHXyOhRF36SP1G9EW4W02Ros+urSRPQx
xTsIZ9GVC87Py11LRFrVDRqk/VRFUi4DGydtTXtU1PcyYO9JFBorccjCoiKkg1A2Qp/v3XtpUGoU
hZQNY74c34ljYAmj/zJU/drFvLBjL8zMnIEIJt42Jinzowj8j4GlZ+FBDONNnrh5GNgM1e9GBh+R
uEZYe+WFMKHn45tFIYosQYI0IYkvZImj9gfKHsv+QRB91KAgJPCg0cK9fTqXlvDc4vTvZ46nI0mt
4HAynw8PxOQgZ0MWmRQej9Zqdgtrh4y2gSseEGg8XmeTqpOCtlIspb7CkVBvQaMUv8pp9zBKlXN7
TNfpOTSloPcKPZV4ioMXezYog1OzHqUk94dct9NatTGPcW+bkUdTuhVFO0M3kUrRFLdieNrwl64O
KGbgtFCzQLMb3M9sNnkeS50+5r5e1b9KCIiMFiRdddOTIrdOdyKICrmwEWO21cgard/1/F7ang3a
ZHXfj4II2/0p0iOLZdu0gVDZj5UxXh+OyQ7oqJCOQsVQmLnzjOa1QZMy94noV6ps51W46YM7ah6Q
MUZOFEwJvko+blv9fohfz+xfq9PJOdunwxD3egZKNr+Fg0te+El9T470sT1MPJ6xnW+Aqr7LPeGA
1t3H4a54oC7bjL7wJD2BT8ZTd2tH9drfX0zD9x48+6B0Sh3UTZX7Yk0ckoCAvFfslO9EASIyI7eD
rnm7PQfXzuHS4uxG41EPZcQRE9+C+lyAmx/vs8orYyfuHkLARBtlc9vgVVCCKA1YFByiKWEPGpDL
Oa/TImsRsUBmSNDsViROaEjbNFupdy1ZweWBP7jTkAmUL62YVWmYZT4WvhxYk/zDr1X8znU2awo3
sV8lRCE4nvN6ThD2GZ7rUemToAptFCFapzOF0ZLlSnbrEn9X9Yng5D3LbSb36Q/0+6R2FerF7vaM
LpxRVDRBYoFe7+9H1eVYsyGIEbWohR8rHd5roZeVe/SSWJyuEVYszCqyA6gfgwkTdfI5e2leoFCL
tFzh580Axaje58ChUTSO3B7QVTw/3cSo5SC9incJCsaXAzKVNFHHNi19I2OtV0KA3FabsfRuW1nY
+Wg4RVFWgAMAFnNmpYrGMuHxUPooW3tq0O1BVXGkBxIPbyIxfg9s3JThymm7rn1iaOdGp486O+BR
Fw5NblSlP5B8l9DXkiMrxvcpAQEjB9242gAIvusLOyPkJeSxf3vMSwuIJltsWdQUgHGfHYtW0vso
bcXSD2rVa/rabtvGrUm+clcumplyLEiNo2g1v7GCEXkms1BKPyIo6JbA2ZHa8IZC+7w9nAV3CeTy
Xzuz28mIYrVDUqv0VX0nlRzN8M9ixq3mLmeP6MtfgXdNvza7LXDIEGhMzanod5utXdg0aRKpnPt9
ldVHJafaa5Mnpo2qYXXX5hKkQ0W6Shg6OeC5VaA2cNrQKXhNH6VDf7culZT7Ko22Qo3DDU0t8QO5
1UR+AjsX3lfNmG0Ii//57aEpcG3aJASFyuccMSAComAUYEXyRzWX3Mx4bksjd/osOapoaI1rQ7dN
gkro7SW9PvtTcUCCUbxDkEOZttbZAUkAQkihtV75g86BmBBZ9FppGj3etrIQzCFrgncxWqkA9gIm
4NIMJBwEEqcKBpcOoPWLBm2vliaU64kagopHAIFx2fWvYMBG/7bWEC/B+3e78hHXS4uPQH5IwYNr
qiXNNpSWGHXCRLPyZV5KlqybyLlx87fYK+FuHIBs1NuJPyRQUztnTe6ykJvIxtJ/buCcUkjITuI1
jdoMIFuXk5FX4MdF0qTyG2QiXIBH6u1I03Ll4l9a2XMrs0ijNTiKVjGSi1C871y8WUC6NlS1e3tS
rw/pNBZcvAYyiCBqmFkJ0M1dxSnmVGzKg1wHFFRO2geVok0YhhA90poViM+1r4NBEGLAJCjNcF4u
J08q41QmJgyqwmBuxEj8kMQgR8s611e86vU9jwexhjeABODShEa4tIQMp44WRl77Ff9s+1e5+V2m
LzxY8akLE3hhZXqNnB3ADJnfXi7z2kfqjjqxJEhWVOqBJUNjxcqUBG0hmb5GWDPfGwhHUBRGaQn3
sQpyqtnQBo6OP7NRuQ/cTGcXRcmRII+UFY92FbLNzczGJtVFNvalAUC7AdVsCWRIqcO6r6AFl0Z1
1KOvAaof6HRZkx+f75G53dm1O3ZFz5Aq5r6pvXZ0Uw8vPX29ve8nX3F+TXybmOYQkShKDXOHFkKa
12BVWPl68kuqUosDTtpmsot2FmsEvaCuqNYIMPttq1cSAZNZeA6AVSaOA6S8L3dLOaa8KIIB7lrx
6GP8Ir1pz/F9uw/usj+6He4nHXAFDMfVjoV72q+4lPleldADAreFCjmSRVNZ59L6kGlNEAQoq8TQ
mPvIumhHDc0pRdWB+NJK6HSFPJ8bm3lriItLURqKtW8ypEA9AUwBpVVlA9rOWgUNBCNJhn3fwztt
lazXNZdIWRXZECnLiaXqahBvAtFsp+71QmLboKx0w2ZJjO44yCfF1CnaShi3ksaA85ELrYKExNiO
f26v2NyJYBQAgGKlgGpEVWTOmoV3ZahBYLb15aGlG4LyzyYZogOakOg2GHi2dsctLNF0sHHVIpkH
BMPsyMVF3skpY52PzkDpPk5r8lINqb7T4i5yA9JWcC/FiMSiULW2nBTEKQqZWESjrY3nnWTno7Sl
RYFcIyHSjsIYQq90teNmnoDAvEyEjFDTmMA2cOWXWykkg9LHqFX4tAlMS5Pyg2ry6o2NIr9jMp3E
hhTFLbU83qFpR9xzIxlXkFjXR3hCf03ldcC/cMvOnGDWZXKR51Lnx53S7TuePxBQKfxUeFG7Menz
xyYOXvRQfhALqBbe3hbfpchL/zGVkOD5kU3Hq3YOfmfSwFBHl3ufhlL5yFnQe6CAHlA+ikYbMYrg
JTJaAhuRtHfmmOYPWtpGW8C8CzcNi+43ZTR7SGpZsmlHQM/J1A4JDCFz5L7SraTLUpdFJfxswfW9
hKMD1qY2eQD9YWfXpgLZTTR4220eqLYmDE9aPJpeK7ThlrTaiedla6Ph04V8Rmd1aS1bapblK8/O
hesB1VgD7gR3K2L8OQAvCxPOIiHu/ch8b3LJCQeS2dGrkSdbI5H8PgAaS/IQCJ7whbfnf+GYXJie
3RAoEkcKMO+dn0nqg5oEJ66JP3szeajafUKQcr9t7ir+nbY7Su9T3zsq4so85KsKcN/1Aut9kVLb
yBWHgtQXCFmbSVBDJbUt1/mOFICthIq3Yvv6sr+0PdvnStY2Otez3m/1QbSqEo05o+S0oE4nv9NA
tyUzcIYM/B1KlWy62NMFwwZkWmZr0MelSf9+3YCNFp0l89DNpMLYlj3HetPGQheqgDigRU/fUP0B
4mIl+FgaNa4ofCwyAChKz4JsfTAruWpHHDBKUHsMVHGrcpP/+z4CzeOUo5HxfkKvzKUbM+QoNQ1q
9D4E245t5GmjggbBT8UE9cvLyjouTB+KcApAnfBX8J3Tv59Firke1igiaYMf1+U2jlSLG6/lsFPQ
mDN0xBLNca9W5mOmo9aJujPGOpiRlevbSv+AOredcba5/UnXcRZAjMDJgGsJgsnwIpdfNPRQLSnK
ePTDQMHrtOkrsOYCfhwPuIhvm7pezgkviX4KDB6X9/x1bHIaytmYjn4SqJ0VI/h3g1zOnNtWFoIO
XEVwR+C+AVAeSYDLEeWtmpEw5qKfhG3tMhbXu0JQcqswlG4DHRHpOKBwD1LoMPTCUtYd9MTrDth1
DUdtx3YjskC/o6nZeUbAxbs0BWOcLnS6HfEmC8Bp2MhHE0S+K4+ihbgQiZJJtxCpXnRZzLk12oIN
RmtQ2R/C1EHGQnEjpzH/KI2lFZ4K+rXBpladWqDBiB0QLGY/x+nccatYSyYuuLrLT5lW8myboi6u
EzXFp2h7zc68yPH5bwqhkXIt1JHwQ5dXqInisIJ8M8qnqPrPdp9sdkknypns4/qzUrfciw71PuR9
cMjs5HR7YyzsdNjCiw+uFFS383aGscmFUBNhq0Z8nxWvou5ycw2+dB0rYkAodgGehe0HcNDlzIEi
tY0qmso+T17A3+fRoXJZx6woWpu6yS1dTR3COVWY8FJAFl5aimW5NGotl332ppGt7pabgW4y7iGn
RvZjbndbVbTSNe3XhTOMPCgorlEgAHpmTmpJuxibNB5Vn6vafigHSPmpien+80rBD4OuBzctuIjm
jOey1MVKn3DDr8WWO3pSM2vg/G6sY7qSn1zYE9h3SEYALAwqojnGHtIXTOpDyfCpSqB8qse1ozRK
6piQQ/h374eOUwGAfVC9oZ1sttUFuapTiOkYPikVzULC2fDQ3ET/3Z3jgQJfDgpKIOjmVnRSyXXR
E8NPK5nvWkShMW6Rhv6oEzzX/3GZEPeCXQymsBmmVojLHaiTsGBFzEy/koT8mARhLntEMnq4KjTn
rVKJXq0VNh3agIAKmlrDgM65NBej/c0odJ0g1meWWRaWGfzS5c4K1E3XQJwoGf2h9BT0aWu8tEIe
bPBXbktQlgxX0MpXpwCfgnOH+xIdQUARz9ZS7Ew1rloWHocctBdjxf8kY7gmMrBgBKzjICWexGUB
wZyN1ygpAezPiI6P7orvWPvlySufuXeBmCKuffwyIo41IafvV9+FX5pgMGefPfmtsx/X6yZP0dcY
HYf4BzzJTlUeyc8E/NkVOOXY6MnKTk2ei+ghC6Gnxe9DSTj0ms0NcyVovnLF+BC0GmC74GUC9PFs
ewpiWlUUzvhYK3QbQW3Z5byGdJWsZ1YSr3XZL1hDHg7/4SGIcvy8qYoEImFgZqDHEvq/OJgAFbaO
EIG2fcU5Lhoy0HU74XInjNrl/MLnFknDA3o0DHKAqubWTMd3aiS2Hq6yIUxTNFtLdIZMkDgZKAq8
dC9tqSlTDDTZ0mNMI78v3tJxI7Snhm3a/l1FoChokHN+lCK0cozImQEtihKBxfNtRr80wvzb/uYK
nApvgwQM1hK3OC7ZuTh3ljbiUAltchwQ/G3iimayZZpdYRVdtDepmT31vY6OSBNZayrm6D1Wk2jX
tWp3wFRCrUutVhuhr65hXBsi8MpTe+LE/Tt5rfPtbhbRgOpDcgw69pyDWDYxGncQoMz3nHPZlvNN
hrIyosfWECJwrY8WdAlvz8t8lfSpOQiY1qlPSNDgLC4/oRWUMm3LtnmKpN4aEFp3rLV5+06ijyz7
fdvWfPd920JvDQqIyGGilH9pS5RHzipiNMg2dF5WSF7U9/bYhjtpdfNNG/l8802mpkgKvKwoTOAF
eGkqT7pWxyXWPmla42rdPc/GjYIcSxN8glXXCpvCAuvdc6OtZdbnSSUYxj2DQvpUTYffnTlePTW4
nHRG98SAeO3jdyPax2jSgPqA/dbitmnEfzzSMIjIFHxcsjnhzuZEsAwNrWOexcITnhuAethBVByl
nno5a1eO0MLywZKMRxj6MSbaocs5RfWX8ySnQOPEPwrJKocNcldWQdbC4IUpRIIEQHWUzA28aWZ2
QjHu+2g0haeE6w/gL3C1lN5BjKXU0T9A6V3R0/c8XUkGLg3u3OjsWhPDSI0bEXRNYRXbVbQTwk+5
ehrk938+AuCeQNcnHml4sszflzSrIxDkYGzRpyA0lkRfNQiiD2uR9vRMvdz+QHTA9+KpDB46YOgu
l6qow6oTk0p8KqLoTRrACYiWa0V8AEr+DoLkTaSt7MLvxZ9ZRBysf3PkI3ic64OHrRgKcq8oTziN
3lgPcF7qxmCmnUnMokQ69EZvAx19KoXk0Mcft6f1KnBAHWuCkkL2BOHO1MB5OeCWByRXtdF4qqtm
UyM+yBO8Z0xrTN1cOJnxn6J/o+Mx25TylsaJq2m/iG+saZhPXuVyEgCNRkgLSj70dgK3fPkV5pDJ
WcC04IkRHlkZOPkPHaAZmAtRXkmeXvttyDqhRA2qQVRjrm7X2BiYyDQpOqWCYsl3JnkEwcMQFnaQ
vKzM7fyWwtyCPE2dNixeOdhNl6PqQhKl+tCgfaNi6j4My5+Q2BAfkiFDcjYj6Q8UaERnEEBpAfT5
uANT/2OVdNU+yeqDrBHpH7FmCJOgq4Jhg80FXfVzulIVclZ6IeJ7WuOxap+7rHMTXfZWRn11hGAF
4QLAQzg+0/8uR52AYVmMvkcdQtJdf2yd935L/8R295ZTF4ghw2IuUj/QCPSD0VqxfnV/fVufMg1o
fkND0/TvZ5FBgZq2JPdtfOqNxGrGZz09Rc2xNtBRIP3JC+5KUmsNa7p389h+mtmpfQRgMIAGr/av
IIV6LjHMbFKGror3ea2uZdiuHcXMxvQNZyPDqLJ2QKfEqf3ZxxbKF47pxjl0cRGJvaxxcV8lo+Yj
mk7smTUSs0xqhTo+NSAbdKGpoDmNE9pi44DvZE20em36Zl5XUUmSkwbGQFxpBfJnHJlr++LKw3zP
Hh7OeMpO6IfZvpADMGuHHfZFZRW75BAeTbfdN+h4dQWHQwOUPNcOmstu78YrXzMZRXsCkuggNMHN
cjmJcV7rWiJhXBQ3sY12Nwipo1sZQiNPVZz8SqVwJbNydRnPDM5WjbHI1CR0V51CcFCmJirZ0jvX
fmpFu2JocToRyiD4xkG/gq1WMWeJpPbxKRbRu9JqAUGErTV2ZwjDSqC9Zmo2iXrEJJLmMDWw04C8
gmCiJQF0eLeXavl44RkJPufpCpoHaVoaJv0oBThewleYixstqo9VKt/H/Z6BkVb+3UnljjDykOhr
XfpXT6zvw3ZmW7rcJyyQuVTrZnxCMQB6grHhFJ7Y2Dx4L8l9KVl6spuUdFXwUDm3h72wYSbOPQMo
NtDVA6RwaTnkaqyJLY6FoAPmWQ5PptKbAM+LR7mp14p5CysJyk3AneCWQRQwN8bymiRdjJXkMgvt
LiNPRGXZpjXWyN4Wzh3S+WhkA2YWmRxjdgVB3YvhQ7CW4qPanErFjWUr5m46rsze4oBAsgKHAlk2
zN/l7DFVj+QsJvEJEfmWmC8Je6CGuBKwXEX1eJyACggxNvQNofE02/9NCGHOhjN6AjPiSO/imjtE
fKLiJscN1xc1oIC725viql0T+/HC5DTuM+efyJEUDllET/mfrrAhDPczc4y3L+lT1G3NkgA72AK5
s2J02uQXMeC3UcRMqMVAKW3eTiVmI0LEKKUn9Nmmf/KH9Bd4bjfjTrOLZIeWfWOl9LM8r3/tzbZ+
RdUSlUnYa5u9+aNgx0iw4gxcm66kbsjn7dGtGZstYsYHUlO5oCcamW4R4PUXolbcO+BQS81d1xt4
WqzJCiy5NCzj3xHOlrFVOW0Yen5OYdABzPNcClafOAWAa4D5u0nwFXYer55MdY1f8go9/r8b6K/l
2YXONCYL/YA9K37kDUVG3NiSlzIcTrS+a/sQF4ZuGy2IXOhDU62B/6e5vLWRJu9wtnsV1pYC0F70
NCgkc1nRjoiTysy9vaJLERKUk+A80WOAfq55pMlTsJW3NKOn7A6pKkvSNyzfxZJVRS4n4Cc6dCsn
ZHEPnRmcebUUCdDKFLCcmj1uKQrUOItJZg0/Vvbqlfbt9+qdGZpdR2VgQtVBhKH4dfhTnPSD8ZWC
7s3qXPYIGq4PBuqdtzspnwhnsyfRFl9WpnbRFZx9wPxoCkpPhxrbJx+s8GnoLfm+8wQPTSPP9Ubf
OSvmpnNwtWHOzM0PZwfyr7aHuR4Co/Yv6ctXHsGYHtn95s70Hfr1r5ya8wmeHcwiqtUU2s70xIP7
Vols9dQh1SAiqddFT/kzpbF3e4hL17wISlIQ/AFsIc+rsOAXyBlRsKJd8dCjzz/7w37xNSrv5Wn8
a2R26Es5pNA9rOgpKKXUa0btPZK4CJB6X66chKWACWcP/ZRTulKCycsjniU0q0q4t1OtgkhA3w9e
sJPvmuoF9dGQfpTo537mCbVov8YU8H8cjr+mZ6PUK0kF/K2m4L58DNhXpQG8bVelnZZQSRYOleTw
8kN7bn5TdMhUr6GC/PMHA1teVR5V84dieLTIVuZjeXn/ftPM46VpV4JRF9MRUhI4apk0XooqhkNM
5UTGzr29mVanYBb2IEecxrme4zKrIo8rHeIS1lrMfA/V1q/rGBfbXgMdarHv/0DaY9cZ2170aLId
G6/IYxuN73F2lOVdAw3C29+27CP/zsT072e+v1KgpKtOqyOkBwkwij7dQYn8JfQFYWXOJ6dw7TT+
a2kO4VFrvVe1fJoElQORNvDYqZQsXXn8LN+kf3e6MnP6uWJGRtFhQKb5Iuluctdy9NNYqWP8oPvo
6/bsiQu5GzTwICGIpx1Krfps+kjUkDqsW1wxqSuYD8EA5cH2OZcBeZG80nxhO8pfuso+FJ9GdRga
j5FdJVri2+3vWN5hf79jfrdqJgQBBAWuJNO2+WijBSzbKOM90wac9sdUQyu4UxeVJalOD0XNPq+m
coir6HdJdSTBFgA9LbWUp5XPWpme+buCtmA3ZBqmp22jN2J4WbUdoi0rH/FYq1h+VJrSHrViz4tt
Yn5I9C1twZvxhIT/IFM3gxpYFGyLAa1RDlPjHZPuwzR3Rg6ym85ixgCa1bWyyrKrPJtK6fJEdExh
SYa6xkl5yX+xU3Is79NN73bPyo/omJwAgb09SYu3wJm92d3N5AGQYUOipzIIR2+ojN5SyoDbtd6F
u9umrsBb0z0K7w9oG/A/ED2d+WKW8hrZOByOTA5BjpracRruhPZJNp1C2NYABAvNszx6Wm1DjdcK
0ucBouWDpaC9FcG+DuL81cbJhQTkxTfNfHERSyop6hLzbZBNNb4pBJ9FgR0jqMLXHwmDMkP7CzUM
b2UypomdO6TzyZh55U6WRqWscWYgTJJnJzmnlhw/gk0nGx/z2EN1Mth3hVPod/Fa79/Se/vc9Mxt
FB0AfXSE6UIgP7AUhIZ3aSFa0U9DSlY8/JLfPbM1r8RrBTdpjT/AWouWIkAycu3ILN2m5xZmLldR
qFih2ERPKXRP2CDt0hJwk1yyBT1ao4Wbfutq0dCRAlyBBg7yedYpjCFJKAkYTZW5uBVd8lu3i01h
9/ft/RoFxeKLZWp/+Y+xmSsYwTrEy7aDMcFFzaFrnFYvDoUL4UUrabZk/DloaySni7mEc6Mzf0A0
FK8rGT5TgkrqUNjo2eOSzZ/NR2PY55AVRSbDaOwyP+rktUpXTsWSNzq3Pu2ms3gg6yumSxW8X4Ce
0E2InJBj9grurQ7h/coBnKbv1lpO33JmKyoynuXRFIXlBwDZUuFeFLgVpffgKiX9XdvFdsgfcw8U
hLctT8frluGZGxR7vR8hCYCTr297+Q/amF3T7q2kDjax/qk/37a2dAmeT+nMwSXEVHmBl+8pzh64
kLm06exQ/hW0yBSFI6LhlQO/PDoNoARU6lFhme3aticSCesBTn6nlrux81rFLroNGAaNk8xXc7HL
J/Kvudl+DeWkgjYGhmeyu6Jww3vxSbfVwUI8YSoOstBrb7NFh4YMIkqE6AK9AvRxnjUpcGEwGBHT
krt4BEUrkgi3V+1Kwur7rjwzM7sepBgi8GqMexlsMBGILkdPLx+bZo8DaoFlvFO/lMCTiatlUBWM
LPTH6NpK0eC62Dzd12ffMLsn+gJQNJXiGzrBTTfyQRQt4SvP7KL6wT9lv4Ai+wMTn41iXxHwiKwK
KX4TiV2dlP9+ANibLo8oaLFiwhoRl7OAIus+fGkzwMZemsQx0k1ZeEqyrZOnpLszjvmPpNiYZA++
MMsY0G8h0U2KLvJK8uPyrTOeaLom0bmyRkDTX35expoGyRd8XipsGPXa5iGqN039PiZeRtG14I3B
kUA1Tmh3AhkdOraWUf4rldflRgEv4eVHjEGvtJ2kIX22MSMnZXZ7PLEV0MhialKeNOonWUvg92ZO
BI2JTSmEUnwyDwlFxUMaXCX+TPW7rP5FeWM1hehww1Xbt5VjsOSkzw3PjsEIYUvAV4f4FCSvTfQn
fX4gmrUXwO84fBJqNe/H2waXgglgnYGpRjkCrMWzgRb1EKVlVsFvqHQD+UkhfakAlCvQqHfb0JIb
OTc0G1jMxhoEJSVqjX1nFXFnq8brbQtLjv/cwuz0Bm2p6nWFoSRqYUtJY4/dXcIgyvdeZp662um3
aO5/QcfIWIFp4XIfpmKsEHVaqRoa5GWRQY2FWWk1OIGuUmiAKCB8o3wlXlh0UcBcAt6vgj8X1apL
q1QkekFElOKgofZBTnnvqIHjp7HVbiGU9Cm7ttTa29G/PbWLodmZ2TkTc9IXI8iNYLZBbt7ij+Ev
+Unwxl/CD/L/CW/PTc2cjBinWad1KI5RFthae0AvTg0BKHMlTPg/hjTJNkxgEzz6LmcSyBelHeQp
XZ00oNNHYyia9OP8hcf8TtIyfuRDMlhpWZp3sshqX0lUurs9rdMWmbt7BVQo//mEWWBkVoZMQA5A
T7roKLyGlMauhbJ8ZhyI8v84fkAwfsNepkbv2WihGNRnQol0UGiUxj4tuGoh9UVWYqHFBA1aDdBn
AJQJGGVmp1yv2hwXOd4m+nBqw31XvuLcyeOf8isDZFM5ik1ixZ+j6tH3QADN0zYo3O7ReL89r0u+
5vwrZockH8QGzCd474WhoG20vAAqVWBrcMbF3BdwqIBqATh5zUo6NlobVBTBO4tcWSd230quSg4k
9wNkFVTDLo174a6tP/vV7N73OZ9vnXPbs61Tj32ncxNhoNY/ZnG8D2qyB8Z+l/YvkrBvQQlWJNTu
qzep+IhbZg+il7R3EIOK0QBSvQ+q01L0Au0gGoX974TBbzAA7hKRbpU4tcOU7GifuPGq+OvS/Ta1
sWHXo7EGO+Ty1Gkay3g9IFruUjes33PhfhzVLbEUMGOMr1ECsnW0phSevnI5TL97PV9gL0ZfFJQu
59jTegSziIAY6VRFCiA2zJQP6PFEexSRtRUfvbj7wJjyH1PTFJy9szTWId3cjSjXmHXjRnUxgotS
XHFf0xa+NZ7ZM6A1AmA2awHP1kLcJvsIfYBamED0NTgF4e+gM1w9XINBLUZF4KH678imkZ+NrC0D
AJdSLJ4hhrsQHeZqRm1dxnO1iZ0Q+ksR0JHaeNeDpJ6uaa4trSAkvyec0kRsOn9nMXTptV2Hd4jS
940r5WrmkSQiTkK17P/hlxH1oVFUBiAavEKX4ySgfcjN2pxSVdACRP09RteGobhCq7lhthKBLY5L
Rd0LHmSiUJu5TGRYS22gUXKCkmVlAdYz2FBuiJ0mG9cej2umZn5RyQYAWtI0OZU10zZggB3dJAmh
UJUaa8mcRQcFMMh/hjVvjI+4wmQ5UNgpSgo19GqDo2EvNCu98XjcjuU9yM26dNgTFbksW+hkpbC6
uAtAcgzWMzdBqTB2C02K5a1Mg0TcpYXeZXuCNgbRkWIaNgc0Dsul3XRQ9ziCEjvmf0QhAsEBdmm/
GQKV5mA34NpwMDqpghKd1lfllgtFxe22FSowjQxRbtgB6Ap0deW+XcoryZOqNqBLyAqAm/9yD0Fi
gMWlJCeImEr3fbRK56uyY+sDKn4WtdeyjksXL6JCPMkAPgdce94XVo4Jw4Gv2Ykbn6LG9zrupEAJ
IiAqhBPJv6qCWiCRe5LZeNcM2X0Xg8X7OesCr5O/enIK1E8zrj5v38MLIbKMVAwIV4F0hVDcLJTL
zA60p0WYnpSIWxIRQHWYeRobXLPwBFlGh87bbYNLHgoWv/slpiy3ObsWETgW1QBCshO0xUULerDE
tr7k3+NLc0pXdb+nz5/5YAArEIuj6UWamHMvl5g2qZ53JozhSj2lmwaChq9sb6ePdF+ugIEWTu6F
qZlHyiPYktppXAzXc2ToX1ER/VbFdM31LW6k80FNX3Lm49UuCETJgKVh3yVQcdygEhEML3KeOwHZ
5uQ+cwkew6obpFb8agg/1G4L2UtavKws5dLmgTc0QUcsonVwfmOnRgaFubRMTz2/7yUXzYJMgJYk
eCxepJ/8qSzd7BhmDkWLuDBYLH7KwIDTb9T86faHLATpE3zmv98xu865Xo60BKfKKU1ryxwcsTyg
QAxoSbimLTkt4vV++mtptp+0ItO6zoSlzIuP+VoRfqkadTGQ2R7Sw3gYsgATGg+2njuUb2jyTNFF
fci+yvc8stqvEZAEW/gxbLMX46HDwq/FzEuV06njQEAHlW6CH2fmFmumRHIL5cjTEPh8B+2KorF7
R6gss7H4G29tsfuoX8N+D/pJ0L/mjV+2lrjROR6b2SpmffFYAdAHyi24KaCGLjd7mo1o9Ya8w6nZ
96ywx+CtJYfUQCFqKLY1OQATEKlv0NLum9qb5K8YifdqtNI4vFQDlbHDJkIptGfr87ptPSY9EeU2
Pb2Kyu8xyy3D4OAsdJkK5WxHareBeFLIW6L87mR95aJaXBHw3SKqAnM7RKVmK9KXQckNo8f+fmqe
FHen7Mb3cgMC8J1+bN0Xc1PbwrvpCA/5tjqskf4tbfm/xq8SngJ0ALJCGdNTYSRAKlSHVFiF1k+L
OD9W01sUPfbAMKPP7XKRVTZUegy129Mw7rXCZooHltHuLtJs9ZW/gEmlBufDmuDYFSU20pSIU/9a
naWHVDQpci5MIwP3f+dmTpxYzKsfFRsSR73VOIlP9rL7tqsf1bv+eZM9tQ/9Q7RV/0DGFNCA+P22
G/vOZ9yahlmcGUH2ozJyfJBqSfvqd+G9R3Zl0897SLnvWqdx1ZO57ezgq9we8wM0zi1+IE8flaO7
4cb8H86+a0duJFj2hw4BevNadO2mx5BjpBdiRobee379Cc4B7nZX83ZhF1pgdyVokuWysjIjI151
C1iBfbcLHzLyA7zMroC/txDN7f2EZOb9j/1ud7j3sdSm7CC3E4oDPjZDKwnSas+xamZeZ3KW+G4L
L4rd74Iz/97vO3N33/TttQMkM4L/FZmNoied4xbbWktkeW68DKI6Eg+198hBybiHe0KWLUDS9769
dSTXI0XLE/YJEMUrWIzmS6iktBhqMJN5+isGOux/AaLZvOUWK/+6ke8CywlKqyvRH9g1aSejjLKe
o0MOhuJ9BIBB/2KIp3EEqeBUgWFsDymTWWFgw9ejRQ8OjCArNwOod8CldH30WmMIa9DCd56cKEch
QceuEf1uBohiiNXf+/N460lACoWWdOTS8MQHw8+1qWDK5VgHtMqDVs4JCjp4ScXufRO3kcC1CWpT
Qry0qNS57jxtnJyshRRrt6trK9YFYGQYdwJjOHQ/UDGnaq/EsDV18kuYpQ5knxnlLpYJKjrnKzUp
Qe6K4cwNUUKFJOH7/Qm7PUtYfDzVJeQdQbpMc+FFbQC+OSXDmlRzQEQ0Z7WRbi1xaSkZZCXr8a/B
s7jIWDapKx14G5kPgrzz8iAxJbXez3pIivwJ/oT0A7A28u7+ILem0UAHFdpGQMwIGpfrjZdIiVbI
BaZRWWbVnrUE/F0q/3HfyEaucZ3Kf6xQ18kY4j1dC9jeoMp8XUhkpaf3oCfLwVRia2Kk+7fn8B9j
659fvAHirigXxSg6bzZn6PF9Gj+7mSjm2/0x3QZf10OijlNuNNDpCGBlciI/emPdwFun9Z8ZU+la
qjBiFcIOvkdpZZtbPMUYEOB56NToWXy4W27u0hR1ksa0AuBsWX14+6sSc9JmzisHVpH787VtBbS+
0GFAmyD93BTkOmrjGFaWibPyyo0FyWmk5KvrWWy0LEvrlr9Yf8OIkqkUu84rCwNiomL4EgvFEbij
N67+t5S+qK2CxgZNSiBkgao43VqtdN2UJsqMvVaHVhEBjSd8LQjK7s/d9vlBZA05pFWbiA4CR2Do
K2GBmQjkMi1A2WJjc0axr/SYaJENJfVzFEAuJZQ+lGqxp3D6cf8LNnf7Gl6j2Vo3eJ06wHGYg6Sj
4DsvS3+UBoaZncKIBS9mGaEOrtqXKpQnBYzS4JxojI4ZmDBzLmaVx2+DFp1Hx9fKQ7AKBtE0Y0Fo
cL0mB9gg+Z8AmSXIcYNWElzdJG9AR5fmJFv+iGOJ2k+OvgE7GXK7L1GPKJNHJS1NEU/QOvarhUWA
thE4Xn8ZNQNAq9Rx32i4cvCItLjGCl4aAN3/Boudn7XdKAAVbGmv2lkZHPW37unQBFdkj/WuuXU+
+AzU1PHGFQ3woqwLdXGC+k4u9GAa0NwHXYMIlKeicMzyw5wTRWUW3W4fOGumGq9pgKLXaiI1Zo7j
lLmVq35FI0NAec73TfpZGrbyM6w/8cYlQHpy+R8u5xhZqdur7/8UnED5grgLCnLXo9SrCSQhkNoA
sOunoh6blPFm2UjnwcDKTwB6Eg1tytRl3vQyKLflZPC6dhzAmNOE+vusN1qzG1KU+095rxuxi/82
viA10kuWnOuLRtS01nYiB7CW9W8PMbroUfBbHwZoEaXL4DwIvVKolk8eMtVCbIGKg98ls8pXFtii
WaQTt14YxkQRsSpeBiv1zPXs9lwuhGJdTB6XZXs5n1uzEuA4pmTCA7Jgxc+3rgPWVvZ9sM5IKGhS
/imYlrLX22rygHXhD7MaqOdJ5qW9qPEJI7zYNAVqIh2uAxqrNIo/iFU+LeQBA5uN0USDarYTlVI6
SgE6Du8v2OYcgk4Dij54ykEe4noOGz0e6igQJy8p45aE4m6tRqAbYrJ7ZV7s+8Y2cv5QYgWLjgA8
yNp5Qc0hyu8jQupq9viJM56MUG0HUiphFplgFTIWM9RA0/WEw5yZaRg2jpZ3WnOIay37qvoBDz+t
DLKJlF3VvaZxzgev9z/wdjbwfajN48EJ5RqNxqNLQpgt04TvU2foOw+caADnP9Z2JEEHseI4FuR0
wx4S4zKPbQz9KLRvX8++toQaV0vc7NXo7zqiKX8+qLCy78o29nl5rP/1iwb0AchjgMoItRfc9Vf2
7s/V7Sa9/llUTId8kRiooYy5epa+0r36fv/Hb7i2659PuTYwvIQBF+Pni5GZ/kyPkbc3WoKesOo1
z9Z/M+zd3kjX9qi1WIlb+1SCPSM6Zd0xa13hPVF/To07ATqqyy8TZwsd4fdVEpl81ZBxem6i37XM
aunfyHZefwnl15ZKVcJqktBsG9pSf1Q/1epBRHau/kycujD5Alo8rtE/fjJmYF3962TEtV3KF4Dm
mIP4Jez2xkdVWw3kahYnDxyUrt/DXywK5a29j0bGFTUrrPkI6m6UwLIp5m2xeHEqohhfxjOg1sGj
EdcBGcSyYTwONveThJONYAy6fyDOvdr7/xO3XTbjtly8XhKhg/AnjUntB/sfi7DrB+gj2DFL7nNd
J3o+VdDKQFsIiAq8Sa4tzobQxtLIL3glqK2T8EnlzFrHylutP+WeFWoe68yIgmkcFk9vSrMRAres
3P4BFAAkOOpGwohst06JChEhHgKuEIuiCwJZlxWJUBmLZ+hhfubxbCBZp9V7ARSqbiuX3pAk5f7+
xtycxwub1MoNQjOOcNewufKm14iq3Lwu9d1/sYKKPPJjALbetKwh9O60LkYxWJS7h0xfPkZAlxhG
tjb9yjVoIBWCcJB2+FMK3vaeR8VZ7KbwIRQ0Rwykl0zTC2uOFZkxcVsuGt4e8Cs86BQ0IV5vQGQz
uTKoct5bINNGRr3vfmGai7NS9LV9f/Y2sqfgN1s5lXF7glBRp9x1OMiL3Ab64gEFKe2nqchQWW9L
E4rps1mkfPg2dChDamNVQjA+mw/aaKiMuGlzdlFKB5Uv1Mrxtrge79qnIkD0Hd+ANOohgeoViaV+
tlIkUsxo0X/fH/PmvtQBygVUC1oMtMbdkor5pAVgWdOGqXWWXOCJ3lQcw3FtWUFbAfhWNCAXwJ93
PSgl58RaGSPeK7XxuUhTqKsb/cu/H8mlDWriaujzalCG4b0UUvYkHrrQHAxWaXOjcg5IG6IcBR4R
CW+VGomWaoUu5ROsIKF/QPNte9T02dgH09y99DzydKneGnYTamCwkRvATcNZJUIQznYN3LetxJzh
jO3YEKGeF6vn1NgPKzkzo2yOGY1dW0cHlDAocaA7UddpglJU1uvCyEUecNAgsFJcT97Qgf+pT7LU
uz/526YMTQS+CRT8tLIwhHGKsE0N3mu5Hty+WTS8lq0uEwWM9gxTm3tJh4gSHsJIOdAU4ZOixHHW
SthLfB+elyRZbFns+P+ymy6sUK6ga3JJi+GxPVHvZSfqq3KvZv9a3hVsyCpYAMH2iDfSWpe9Phc6
tKaHVA0FD0QXIOQcACWEukdyRoaKRRW70ddxZUu5jpv/p5KByUk4nfdyJBhQENKbYjgJ01yOu1Ba
+P40zDEkbLh2AfO6ZNT5vJNig2+JoC0tKviZ0iNjlskq4WOlDUkHHviZlHKCvoX/sJmwlxDbg2Yc
Gm7Xs9LzZc91QsCjXy6tDkKnKR8zP7bPQV8ajArMOsF04AGWbeD68H4BYHrd1xcpHCDktKozUgFg
R/F1WpSvphZfIsULBfSDIHpeoSad8++HB+6p9Y4xwCRKcww10K6ppxY2x6aKCKfUPZ5lUeQASxEy
TG1FOuAoh8QZ1h7sllTUMSMcGISyErwoKUh87FRrCuyhdZqRERNsHcpLQ+ufX8wjdMVSMdHLdSMX
T3kUm1mYM/JQGxcjrifgOJD+ArsszXU8yuuje90VYRseiq51E5B9EGXMgXN5vb9CW3E2CrZwmSDW
Af+1Tg1nHprImAYMh++jyRTDwVK7SHZiyN+cdbnhzC4ux1PXyCj0K/qD2uvze85JFWNWNxpBkDhB
8hyxKvYK5H2vp7XK0EoNpQABqAmVhGX2MMlo1RffGh08+KJg1gcZykNxKFpjFR3zWT23WW/32fCY
l1AkKsKJcTQ3zsvVB1HXX9WUBjeK63mJTFWOHTErjwFmoZ9HyFbNoBU+ySxM8Mbegk3ww2lwB3hj
Ua5YnyqZj+IWNqGOIidPfMFqHd8e1T8WqGMy4clldA0syE0UOBkKfMbk9WP82gwNkhnxcwV19doY
Ge+QrVTS1ciobbYgy1tlTSd4c/FbTd+5c2ggl7TMfsLLbpnESBJZ1RybhlTbaLA9pyWJDQYf60bR
BJOri2iC4xFm35DlF0uBmJqDjwBISwJspeJGM9UUsxgFYDeLHGnI4JConRMIk0qKRDpJE4sGe902
lBu++gZqW2ktbhRjxj3YjGn/yXM8Xn4F1JbfpwGR0gLu79OYDqK15JBbv3/WN93KxfCpK1gd9UKI
1+FraE7g9F+IXk1Z+1oyVlp526n8Y4m+gGto0YZAMMNHellAkoRwZ6Sxk7faHx/lLxaNykZEhikF
SRaqUaCnv8mqB3EcDUkjeGp3kiWPax15ZmTiNm6XKxPUsRkGMcvmsYZ3Un9hRCAdFPPPcNRxne3/
yyL9MxjqoHT5qIyqioOSLyYAQztFz0mplo8ZSyNzK76/GhMVECDmnKuQhyvokamt032TO2orm5L8
R0TZkotGSxBMDvpIS5o7k+5WAxYvthp5duZBfZdz6Y8S87/vD3/TP12s5bqHL25XAW8zIVcw0brw
I4otPqiIvBzG+GfLPRbCoxQxQuythzAKtkixqqBpRgsiZbDokzhBjgJxw0Aa7FUJpAmf6m9o2uoA
LlUvLQsVu+2FLixSN11eLvw8rfPeRoFd1TXRFsOt0ud4Dl2Z+yzT09iLblXyJWmHN6VjuOLNO+bC
POWA+ryeIzXoVwSm0biRLiSkDevEvr+OWzE45hUQJpDjr/BYah9r5QT+vAJmVN0UX/cyTv8Cxq6T
SJCtAdeGyXrGbB7RC4PUdu44cH1zOg6ODG2SOYPauy7anPAjryKrWz7uD2/T5VwYo3ZN2HcVhCix
hlVZ/Wz7rDD1RIASVZal5n1LmwfiwhK1W0Zt1sYZSkPeonQ2tPtS3W6kXauejNmsqsVEMophcfOa
uLBIbRAjH/Nk1GBRGwpXD3bz8NHm6KEbnPsjW3/OzU14YYe6juRGFDLle8GanEQe9I/5TiahHEK4
praEvGcEdIw1ozOG6LNP0k7BuCZ130KiQQ4KsvCM0J1lhCqz5EIZB3OMXSiOhg1gTmosJOBf78/c
/8eF/L/DRWfvRC6ak3GNpvjn9rOwavcl+N3sfiXnOjWDl/vGNrYDav+SuObN8HKnHyP5aEh9APEG
r2wa5WSgneIlKBX+K5qaxApHQ/n3WcEV8oBGK7x9DCDZr28AOZH0Lqphb9DcWTlOoB2CYLIzc9ru
/sC2XP+VJSraHg2+bJB+FEAgY6vZvjbQYVM8JJZc/2izR+DekMdm7MGN04wMJHIh4DDGe5imJ5BV
Q5hKaYbfKJZxzzdV9gLEeOEYeNXaXc8vL9wohxA/jSJxH04yS29jKzIDQTMEKDC3KuRY1v17cb+K
YZR0SDchvHhLftctmXzlPH7kT/ypOxesJ9TGYbgyRnlJbsig3QdrXhtXQMI3dtalQOB1NmMhWXYo
H5kbWllJJewAVGEpUfjY17oV6suhlg5VJ5gpmOCUXOEIunUfq9HY62l64KPUTfGcFGZWU/DmIl/M
MeVA8wiF6WhUMOxw8UP5IJTLQ5xCPUWQjnEmm20BweKkZczC5jm9sEq50ySNUbYqYXXMeqdTQycA
+RKo6JxumBmmGPP9fbAuNtHElYmhjdhEnRCTUV4+tPa8yKA+Y6zrGlVTN8Tl/vnezBd2hiEZdREZ
A7BL/s21j6HJDpC+IYtQgmEYMWvG7SJcGag1OSUYBpCUN9W0YgyWsZrfvvjiI5S2HEqUSwSPyysS
j8pBn5qznKhHpRvA/dnvs6yxO4k1x1s+HoMH9kJH7QnV/3URLuyGdSojy8/BVfyYOoJS9kAW8zC4
xXOVkpEwmVpWv3o72f/Yow5rnQxqjeoUFjXSQZqI13GMfiXASyfIe+MQm8tSklzRzEnizdZg0TJt
BYwgxYdEqrwiCm96lwwjVbp60AWv6EeizcnDCBYgXhrOS6uivDG6ALgg+aIe2+UEAWhvTmSyxDuV
W0jPEq3ZXPOLb1k35sXcN5PQTUKCjSdlzsgnZgu2YEub7QQ802DAS//Llbe2FaBUCykEOu3Dh1yd
tSqWep5+1JI5Lo4gk6JnBP7iep/drPCFGWpUraC3xQjhFK/IWvSf5XFuDVXTRaD1SwYOHEAqYvVk
RGsxuCYCM1emirRdNdqSXhpWqy/pAdxugQvW0skexPlHrE31UTPa4JD3uWwv4tJBO6FcrLiVh3OY
g4HhvkfYeLusqddV4AOqEYJC+bgRSSNVlkPRS4P6sWtKL+x1Fl/LlnMDjfsKsFpRenSfZqwn/aAJ
CWZJneddLIXaXm+F0kTpkIVL3oKOINuOToJVuRGVNuqmKEFD3QpxJXpaKv1E4z+aid1RPItSQhTD
S2PRyvjPqEaOOW1tZSpDswAO8v6c3ryboEWBjPmqfYh/cPyu9zq6ZZYg1trW56HHwoNaQ44DK5D+
VmpoheLLfWM3MT8EYdZKB9oCUXoWvwnDLg4WF3OzLHBD6w9p5XG1+BxPpRNWXU8qCDJxS4V9z4+8
e9/qrW9Zza5qqniHIttN4xzDmhuXXJpav11mR+8Gt8pOTfqMg4YakNPNHw3I53g/7OxBGNyxBe2d
KyssZr1vwY2rA7jK4SCUXiUtwf5Gp8VSKHWOs260/hK/Lo+FBN09kg2u1kPeFUrYsxtytlac+r8l
XsrVMVadXLD7Z9DiRcqhm3f8SOpTJLiQ1+jTU1ASIbf66ShkpOceW4+l0XLLebB+L5C4oNxHCzXy
ptdbI9JqqU3roPWrvfaV/4ntwQTxtr3sAqs78k+NLeE+aneN0znjrj9B8cMbj521PPLnecfMKNw4
ZeprKPfFlXLK6TFmT3R7u7Zbs7dBfQpdJtwDZkB+/ZmthPwNLcYzYeN8oK8XxVeEyyiR0CW6vF/q
0ADQ3QdAdlJLsxffNQVTX8JjwncydupNyLNWsCHsCXpCRcCmpUqXdTuPAVoIWj8Zqp1WNH6R/gB/
DMgtOrcLw1OZojlLUEBLMv7tuD+9/j5mgsX4iJuLYv2IVXsULABgfPhO5l+c0iToxIGr1NZP0WMC
CP5eqpPn8FlBk7UsmnMHct2Q1MZgB/WokZQXPhgfsDHnK9YM/bOoF0N9cP3ziw8IYuhE6kXc+XLy
Howd6DxB4yY9GGpLtOqxgt7p9NY2+7F6qLJw10RghJcsJfyIhdSsRJnR9XdbvMB8oEIrgUIF71LI
wlx/DspASl/nUudLrUAa6QS0Gxe6EyJR6GeVBkix+7/x5KrJU81PRM8rO5VERmLh5urDN8jgbkGj
zHoOaO4JdQTbKVgrez8sa4EkxiwR0IBMJmPmb6LA1Qw6faVVtkDSaGl3VANnnheG3odMQhuaeWqn
+lssnbUaHK5+UFp8afX9b4bV2w1nfIshYsmx7RSannAwkj7lExSj9WW35M58nidTngaiKEcDnVoy
T1QyTbuF+ZK5vYGBigNtk46nOFo/RBpmyCUTyNRqUfcsbufsvyBbZyPYNk31yHAjt86fskTds5mo
dIrQwNLsVqdmX1gT+VMQtA8S2YSAnTWbDhicnW43mNFusGNXt1DDNgU7tqJD7vDH0FmeWMoY36D7
qyuJ+irqlVEqUg+yCEEHrcsM4oLkt34o9sVpcGoiEDCG7jIns0rzD+lIY7fWiF+8pTqcKzqaKxIQ
VbipU7kZA89z4+upz6IeIwv0bKC9gskaTQHmNbsgFeEsjeXpbuIRyg7laIS2NKAp8G2nfONNA4Mu
LD8kv94/GxKQ9hQQnjB2+21Pz2pUVUAXBkghwHfUTjB4bsyVQtG9xRkx59JO2S272BQOyXm2cqsx
E/ORI4N1wLy690/ajWM10OakI/UDvUbcLjJlGlR2nTjFg+FFpa+LDzUHzdPmR1w9ZCjB3je1sYQo
AKA7W8S9uaa8rp3mCFoMkDNXHOg5SFmbEw/CIiJWiFmQi7HQYnLf3Prl1Ea+NEfzMy1CtGAr15yn
iRGpk6+8/ddTh/sQXfRQxYJjBAb6ejxKjdp50wyxL3UVkZSW6JUD8XITwYMphD3DEd8u1KqnCXip
AI4w1FGoAyBzaOpD8gPWdCCDgf4of4jvMjQgcsYybRpanT1w3bhY6PAmk+ehLDop9kW9XlVoc79C
7qze1THjFr3dD5gzdBkBSQiUDmbwev565D0VjYsTX/MgXUgiObPLoCM1Z2ao9fOiPdWMObx98BoA
kH+rqQMjDBAStWTI8pVVkoaJ3zmz3T98yYfZ/MuR5DE3wd3lpuZg/+CtzgUDvBvZBmNH3uaXV/MA
NqzsgACD0pkjXe7AUillia++QqfCCpxq1zpm/35/438n4K93/rWZNaS8CJZGoU6aBEJufk4CVyFo
B7JrEpng6BL3DbguoIJx7q3Giq3MlMiP18oMLdY9It5kH6mxUlOdIWABtAEfUX2EoD/kIJg6gBSk
NMGyT2Rrsp8WkpujBfFUVydwrpmpPIJAi7HkW7v5csqp60xN0GOm8phyjcyoFmumDJqw6pg23v1J
v7038JRcI0K0JyAao3dWK8+qWqRd4itICupFRFoTsDuiCc/jPmO9w77fhfQKX1qjRlX3PTBYoOb0
28/UBkG0A71oKzB1WzRBG+7kNqbaqWyBTNZifb10u8VVyWDGbnlSzMZsrY60P1TS73nSuLyL95P5
F6xtO84CcxsxrMnqLG7PqiN+9yDffDZ6gyGmCJisSusfR0kyNKkoJ/7gSNZw3C8k3Gmkf14c0Rbt
kswmfwDqZ1+7iRM+v/TO6Kik3POOlOHu/cyt4jBNxIst7ily/8P64XaCdwBRia6tAenFmZnGDrdF
vH5ab5BE33X9YnW1sAMb+0oVnbOK01vHA8BLdFkirQRhWsqeqKdGzg116petui+gOVoGe5XTThwr
yXdb4MFBvLREeYOmr/Ggm2AJ6H3JCWun7p1AO2a1K1sc8gofPKvfgzU26uhHjVFJXFFhbP1Ckuip
n85DPKHMf3/JbhGCeI6iJshj0ZCyQjvy9ZrFeVoIZcolvqhZTX/MMz9EMLrsIykl0hBDcRHx6HIc
uN3oph5gDdWfluXTb8eKb0AzKUCtyMkjiLv+Bn4ZI0Xg4tRX512jPQbxMagfROHrPwwVDCPIkGl4
jQGSd21mEie8uvk09SfHeJR+1Hb+t3oCc9Y+tTUXgh52RoAOqRlp6M0Z/sfsTfJhBBw1LGeY7U69
Kz+Xz63VO4a9HHqoAVYHzYLneRQZg7112QgQcQoB20dyDCCc67FmWThC23hK/Yhzggf53Ka7GTxt
tcDAP3+3jV+7I5w9eKOVL8hAswC1T/kY714AnjJ/ObXPHxqpCQL92E6cBdxQL+7T6fTu/nn68yf4
GB/TR64iA6tpcWOoyCujtRy5awMxF7WseW4kYI6oCz/4CbLXT8FOmRfxLSveKqeMFjaQZ0roUaDD
7rkS6mBopsKfD/Jb/zMCtTmwFS44iV/m3509esE7HOtDypOysljtZhvPaVgHiBcpXsjz3pAcNqPU
5TVEev3Kmk6oCBxD912AAn2Bmx6oH9abes2G0Ut6aY5yq8KcDlmqqDC3z3f58ySYucnvjXNzVPeZ
le4kq35Vzq3T2aB9c2OveDX8wOZ3/bsGlYkz9yN7ZUVCzCmg9jNvxAlXGes3WbxdOapZu5Gj2KMl
WqUTnAvGTXYbVl/POLWrq2qIG6gDFj4Hfq9Ff5ayB2V+lHvTaF5X5dnEuu+bVg93b8opD1hxgzYp
MuzxwVkcMkuqj7HMapJcP5oyoqFDAZ0DKCwiE0qta6yGs6Q1fOS3zRcvvFesNNfGIMCbh7AN6uN4
BNPs8UNhlAN6XCNf0X5P3RNXuDHIh+5P1MZhR9SPSqaOk44u+jWEvAwxlBzKR2qZ+I+gcbBfIFTL
eFDdVjXwtri0QLkTpCULLqhgQQhfyikjevIkZA/87JbKb110Sl8Oj9PP0hxejCE3UcG9P8BbAOmV
/ZvrAvWoXBTReOHLIOYwx7f0j+Isx+xrtMIHIu3mxJb3cbWvXiWiJgzjGxcx5lU0eJAgrhBDKk8u
F4XUS4AZ+3lORjx3ds2zymrOoXchggxk4mEEbJLg6lCok9wuY9yqZVj6IXjmUwXtEBFjFDfemjZB
nd6iD7QuzGGiOI1/uV8Yzlv9Jn7mh8iL8VpSDilo5P9m5/xp9HmG97xBGPyfcdDWYyYxRjrHMDRj
U0JqB8Z96Vi9R2bkqafM5p5wHCLCuhvoM0dbW8/LxXlIy6muptVauWTW1J3yYAHLLSNLTr/LViOI
fsHQDHQVyCEo75QMxlL3Ml/C+eqqU7+muTkBDXocGXZu3va0oXV/XoymHrs8r+ql9CWwCZtQAHzN
jsKhOus71iXHNEVNnLrwlS4uGBN3DB6qffYYuuEpegFLJSPC3lqhy8mjPFZtpHC8KgxpCt7swe9a
3Scp47ra3HQo7MioASME0uikiKByUhoIQumPB9mOQNL7Vb0br8kue9WeIC7MaqW6eQ9hoZDuBBks
UpFI3cnUQjVofKrWoMSXHsFHOb60z/ojYs2j9Dd+ZDmljd13ZYtaqW7h+jDistpPj/GhI8Gudvp3
Fn58/SGXdyM9IGqVIlWfwIsJI9E+e5J2/KN4Ym25zXGs3P3Q40EaUqbGEQdDKqZApvvLr/FTOkdf
UkPE9+Dz/v1xw9SLkeCSR4EZXWcrZSjlw0UlzaBsUdZ+9gHt7+OL6zjTkSBWPAfk3XzeQR5qd9/k
xtzBIiAk8HZrNZdyD7mBnpuQb2s/fwlrIj52LrYdo1Vk4xQhs6/gLYPNBmkJKs8ZFlxalxzX+Lzw
kGQG4QGdDkPGxbFlBDlboOu/eW906upPpSwXhipq/VjYJ8CGpZELpgJGBHN7/+HBtObvUQ7Em0mm
dpqSGU2NvmogQzSIiyaZykEGKsvs+2vCskINhe+5Yix5WJEjcDmUpAQd1H0LN4ESpgkDWXuCUfzA
k4i6yJVSj5M2gIleOCwymq4MRxVNVUVC6glK4bPTmUNpGuEB6rw1yl8FY0tsDnHllcPew8OIrroI
qZoqUpi3/jR0Bsm1Ojf7ZhZYw9w2A0Q9gMW8gmN1fSdBeCKY5xDgmkaweAUqeia0nIvBFFsCgKT4
wac/h+Vn31rRYAkseko6IFvnGBib1bGDsggwwmvjC5cD2BcAnVHNzU7h3wM1sWfxrU1Yu/J2618b
Wmfh4uYVAGAD+F1r/a5AfVoWyFA9Kaxr6qYuSg9n/YoLK5wilGpUAgKhEI18Oe3D9BX+KVoT2bsd
MEqoCsZW5e60kUxOYz2L5BCRnijWmn8PkWr3oKnHWN+t5V3p09bGUPB/0aXqaCmVPAdlqg/67+gF
rG6GtSxRy3CRN0WT75EDz49LBKTRoLu9Hrm2zEuk61yHcoJ+EI75i+XwZuEIRw25JyBQs516RNVX
tExjz4iqvuFf13cb1vbCNuU7+3rgAYaF7ZJw7w8oR5uVBVb9w/DYOsgJO+X+s3Ry6423dCezvd/3
/cRNJYUeung99GyoJKEPw94HANNBw9ujgiQR71b7ICPIsjuKO+00c3RQxngRT9O5OLDq3jcoAfoT
6GM05tPIS5iBUDfL7kt7n9pDoH10kaO9J7IpRHjmtU4K1lzBLbgFlM2GLVl88XuWajKWJ+iRqVp5
ilPOKtvEBMcQ+BlzA7+7vPShW05/lHkgo2j25c7gnfsTuBGqIhkBDDouJQEQN4VaP2VMwFLdAz0S
VmZcndrQVqEftmvfiwfjxLrMt86DivLCCsrBLcVT11PVQ+635vje5/vPQU6JMMbW/fFs+TSEJShd
AHmDNjYqdoSMuKxNSdr7UZtkh6kri31T6I3J94YBahyhZtjbCFYB/AICB9gvdNoINOCunVMt47K8
x/NFIQ+JpzzsPADa/t4f1ne1gT5ml2boTaZlWsElMAMijpN4UDzll3B0nAfBUp+aXXBylZ/EJeRl
IC97w04+bW7//MyT6OczONWJV5kz+csYurSerXvftK72hcPlmxYUzT2+CUwbqX5MNADLXvjIMVDH
QD0RucTn/BV1rcqH2l7/UaSkRKmGjJpV7+bIklu7e5WSo/C3gwicCIEHEbzVp2C2IlYG7KbWuZ7R
y+mj7oYmbzuQMmS9L6bHdniQKnOHCQmdwjQscyTjEf8HdjSS2InduKb4Yj1nAuOofeMZ7s0XtTfF
aeA5MSh7f8zdOXUBSy/5LyC2wsY0dpzx3CoHI3/Ox8caqgbSeMyqfcx/VWqGjkGCigk6+iTuY9HN
9EFrLEO1ZuNlANo9tWU8mOXDKDr5aHLj32rfjEQoiMC5TfpYpvakm0ZqCxDLrc5T8JS0ZKxaqECA
z3QkWQvZlRTiQSe9shfVkfbxrySMjzr4KyBZNQWMS/E7n03NA+hTUDpAR9U359L1vmmNdogWtW/9
j5+PX4DNcKTb16R44sgXxINRfF4L0Mjvc/ZEQjux1l8l1LpD/CYHWNH5fLAPPDl8ZrtXyeYJyH+J
F9kRYFdQrjT/79e4K0ycgfvHcOMpLK4sD8gtISyF2hXlLfumycFINSMs1PYZz/+K1f5Bfk8+NW6n
Gk7RdD7X73igWpmyq+vmuJk0WQScBdEwIlJqB0tlnAUrY4o/KmiWbZf6p5wYH3wSPhjxwjOO9tat
oElAUKK+Am8KAMj1EkE1Ni56dQXuShmYO/xWaa2Kly0N6Wn1I5Ee84G0TF3lrWDiyix1Qmqp5htx
xQsbj28Gqf6XtO/acRwJlv0iAvTmlUUjL1Gtti9E9/Q0vff8+htsXJyVSjwids8sMFhgF0qWy8rK
jIw4iYUeP0UQoZaNDuA1weQIrzNr1uCQaWPW1Ta1i5W/kFO5KwfAWaCmM2WZJ5AN9ujt4DslyEWm
BW4TMpaBrqkWH3pG/QwOUWiZodmcM/FGPIq5/XhzTT9LrzBaCkRg+zUweNGJMIgaJmLJIpRhpH3G
e5DRXgIOzY/sygQ1v4xfIC3Vu/Wl4OwcS+mnIIL07dazImaTkyxHBNx9tbbXvTwe20ziAHN6ZZnK
T8h5yGuJj8HhHWOVa9ZEH6P+t9X//AHIAcvJkRL3lGdo+GcJjHFXJP1d0CvjVNjBi146Nr4PhOxe
3LRo5IRb8TY+3AoA8fwbmrN6uwBz5IKju0MN0napd3KnuGCLZjDdlVkCrwFSGsIBNxjtJMDgQUsO
Yns9s1InMjSgX/iF6ukdBpoyTz8LtMT12kyAeWab75iDctDO/atyUPa93XxpJ3+/lLn7X1YZWVxg
rtEpQkORSwjmyGAEai5urycv0Tl/8q1xpZHsj4/B+zrka5h34fJUmRNPu+EelqRsZh00atP/8wXU
UkPSDxJ1IpY6F0wlJq5dIRO/ithtEkJFQHePbGGy3ffj3T1TE5h2t4YC6tRux9FMVirDuqlQIRLi
/vRrGQ2tni5+sKYoWIG3Rn83e+KGnYr35ZMYX5oKsFie1NHCek8++d5//PMRtNuqpJj1ZUy+Gjed
6YOnkXSBgFqSnL8+Hu+sp5oYGfFcUMFzTFnSvF7js1xCfwUo9rM9W9bksYFple6GcmWAun40IW+U
UGHrS79j3qSVhLfQdnyWFyZs9pYDSej/jINyh9xYplC65+pL9CP8Yd6iv9CY2olPxTHNFgY0vy+v
TFH+bxzSfAwEmBobnf8YcRT24OQugBnesrt+r3V6/f54Dn8VEOhJBDXXJCyOxCbE3W6vMYUdOWgX
4vjngV6+A7z0nmwkadMZ/Qu4ncEMeUlevVRHg8aC4ekt8sCwRqUjxIplEFZoaAXBO7zcybb2pm2L
PYdXwU9iBacl5dE5tzNlsSbaS/CvAaN9O9IwRRtqyuPRVxd7vKt9ubSl8LkUn8tiXNW9maG4VOha
DOQqeOvZFSjBylTQfXQGZZsyccGemq6y1MqqpWWfmYqbL6OWvelKgXMHvDvEcMUXWwktKO3J59/T
yBDHg8tYxXu9Hzdx+PV4Daa1vVkCDo1zQCJPTC4IV3/Tq1dPs1L1u7pBOAXRMksD2l8muATPzXAq
3NLkOhct/Uvg8fuULYCVEwsuVgBsQMgJ3a5C4FUiqud55fjM0RscV2OMXjymNWA75WZ4hdidIO+y
xhI6HXkwMEqyzd/Ho75PhOETgA1A65sMKUUgvm4/IctV3w+0unIaBX3HOlOTgf2I+dr0M9biJIbI
Cp5bh2BYx8Va8Y0iOfHMzziA06wtjpqdlt8eowsqaZiFBbnzaNOXoQ0JCkpoJxTowjSYYJoSjaOV
I1S+0Yq7gvmpq0s3vNWythJwXT6eibu7YDIniywoZyWEAb8n5mr96wx8f7wAVkoochPR32p9QOTq
9NjIfThJWeGp6QbRVTxA0tjpkh+lbvW6VgytLYyKRRKJPUeRFfKr1E1I0azS8bkPgoXzNb/gV+Oc
zt/VOEGAKEke+p8dCDiHfmorTA1Rr5QozLCuxszgAiJGuQ5R0SR6f++LnRh91PUzOGVM1zfcbCMq
0P0MT2hA47x09Xh+ZhcB+VhsSLChs3T8lUFrJ5DDsXJGoBAab9W7FYnb9b83gnwXOr/Aqs2CduB2
BhpVDcpacSunVZmvCgIHq0gZY7C1akvcDveJTiy3DJVQBQJGk1Io9fithMavm5yrnZatP+TANb1+
PwaAKos271UEdBJT+5GwShOjEs5tcxb6jdSsglOxDV20UCX1boQYN2/56CX4CEhodmiIBSN9W6yz
1s4UvQPxR0GKYgm0MbtPptBsQoFyAmSDbmcp6yNZHTWldiKG20adZDJdqw/+cA7Q4SJmIknUE1P9
uFgov0JoqnzhHa5XwakLAC+e1BBii39r8D6pcyMWWYPBrn68kPchAqYXbLuqgk4fFGN+c1hXe1kc
hrBIpK52is7wOUDhsnSHNnJQopZ68aR8A8c5GI9tzlwTNyYpf1lzoSfJJUz6pE32DSBHTH8WBqfF
QyX97BabBqfNSF1LkCMCHBflEDRE0uWuAA4SSSevcZqfukZ3vKxr58Q9D6euL3XEqatAWuhKmzmD
oE/gwKEL8e+p/Hq78L0AqGoqQUgCCZ0RkmUdmkY8PiIVq/gLpqYogxrc5N2RRkfv8UQ2fWuKzbTS
54axdwC7MnJ+0DnNI1mxarwFUszZMV0ZojYz1/Jemdds77S1rcS5XoebZliiPbqL8RFAXI+GiqnU
qsIdW2E0XfTqhV+5+/J4690nzikD1N4bXE4OQg8GJE7nlFXbEH+w0BuByqdsFOOhfWkX4v37BQKR
weTBWPA2o7eB8l8i38SRAukkJ8uCzPalPNrWHZJ16jhkgKfz3sLpur/zUeFAFw0SdmgAVuk+rdGV
QqAyyt7xAmVVH2PR0123MhPIf0FuudS9cKkN/H7RgGEAPAM05yLSd3QTdiuCpwr1uN6JVQ2Z0wA9
31GqLFm5f1mACuH3YQFBLDgt+iIYQLbtq4GEiWwLZV3GiWoBysCTjs0joymTfNUzTLSKS7wtqiH9
adVmMINeaXUv6T0TNE6ejj6T1gJKzzPVqI9twQOT4+MdNm2g2/OIr5wImadMHuQmqB0ctFKgFYI/
OFre6ZoWEBbAQ65TDbWzwkV5v7mpv7ZGbedK0yqJHxD3tkVmeJW0Eqt0AT06NyBouUGlW4GErkLT
rA1ISzadGA2OALyX+xxI2EZ7WXhhufPjmePvni1YYGgYgUMCggjo6qe8ZhS7kMpImsHx88zy4w+2
tFSg68Oa9MfypHjocVBffbUzCuC3/eEjCM+JZ4faFlQHORqQ2z/SexooujqRcvRfj7/u3v2BiOO3
oA7icKTjqWPcKUqiDUU3OEXk7QIJaBCtALezny5JQM8tKSDxKh6WSMniCN86dDlrFL5j6sEZ1frg
ieWKT/znx2OZNYEmSkwzSgowdGtCYcSmEjuMxed8PFlSTsJg2PHfhxaYMsBhcSlN3bA0OmzIZK4o
ZWlwMhdafC78gu0pXG2U4I8n/sQPLgVVu0oZvyTJMFSm3EvJpi7LiiR1yBuPBz23gHifKbyCFzsO
JvVsiOMuy8uQGxypUo4SNk7cJEfwG9mPzcy4e7x8IfgAOi4Ut2lUVxwr2BsyOzhB559T0GJEY2qW
5eewRDc2dy5lsHDjcpnq6HScP0qVzBdCNDpVG/4tI81I8ReUAhODH7VLUVdL5Zn7sA1v+iuD1Amo
a94T1M6Dwaa2Oy4kXP5HTC8xC+y2zqt/hNZ8PJUzsSksovoEUhVA7+H0b/fpCIbHJAFWyUnCDQeR
Q57buHIMSrNa9/Cs9sTvAUIUw+gdodW3rlJv9fgD5s4JOhLBqThljhAn39rvQq4QQGY5OoBRjqQU
vNxmeMFfGOZ9wh5+TwHkbJJeUvCioo7jUPpMUgQKkhdKtOJyox2MEurvteEmsh4+CYoNmkjQcNk5
A/7fpjCEkd+C2qdCdTaIPjp5FSbFpqyFp8fDv89UTh+G5hxweXIg3Lhj9OSrukwlfFjPHGUgWUAD
7jMmXxy5ZyG3AumjW8rxzh1STAQwRUBno/2JelfyIqrlkSiMOD2eybiCBVjFOo2XXiBzh3RqywWL
JhQENLroxfOp1sfsODp938boMA9BYaEWJaTTwaDU+d+P53EmIkPwDTInZKiwkWml39rPI62vPdbh
spq1syB6VmNGgmisAHB7GiZ2UnKK2Yr9UvfKzImFYVCIiuAGgHYTFYsAVquKQ+XD8BO/KS+dzXdk
TDf1D9e8Px7izLrdWKLikIRNBC4PMUQtSdeFBN4PcEv6g7KQ+5kbEIodExPa1FRJOwQxiUcNGt2D
o+5jgjNSvJwzCPD6JGMXwri5Nbu2RN0WAxSNRDeDpTKyNPkvkISkZJ0ITdyseqmWGI7nxgXgEDY9
sOf31Gqen7NdqJWDo7CxqfgesFicIajGAE53lj2nOQqk7uXxks2NEI+SCY0JXpy71im+HMHJm/AY
IZoSRGdAXzeo41IwVFptuIDXW7I1RX5XSYbYU1U31nD3soQ9ZIDyg6uC3y4pas85UnQLAE7Ns+BT
AFHQrRnofiiJWoiDM2jAIDbZMetSQ+pDyw3ldRTvQsYsAULpTlLQ2elYvzDIOLjfmnxgJRIgPe8M
6ncz/nk80TPO5uarqFPYM1zHMAHCoN5D27ParvkQ7DggCIP893/YtdcTQB1DV8UhZBukUjxejPUq
RdWH975Rk9M17NywwxKXCyZnwhCUXCedJkGGk6HjnSH1ojAeA3jsmnVcz85d1tT8dRt/SbL5eCLn
nMzEtMjDacN306A3lxujthSy0QG+rll1rjpYjIinYCiMxfqxqZmyAhC0GBMH+OzkPqkdmw0y/OaY
j04UP5X8SxL9jZU/9VENjWA81OVLzLym+bZODMAqQWUX2o/tzw0VgQfAiuhaBS6DugdZlak6qJ9h
VsU+sqHw8UcNRs8cqyheWL8514PkKm6H6bmKws3tmeHB3acNHG7crifJWXjKhqOwHfkALAeW5y9t
0NlxXVmjNmjZj7nHZPLoSAVqjy1wwmpgFo238Ga9R95N2Qhc7OiqwIsSTRy3o6oHBOgeZE8dsTWg
j8Ei3Z47mvaelrmeVMB65WYorVqmJF34XVaGi+xIdHIFPYw2RbUu+FAPd16cE348SP0lyFVI+Sh7
OV14lMw5RmRfAUpD/yqaQKh1dvtC7FXJHR2AtlldKIVTA+550kYlRzQ/aI0KbNgkU+v/kCVCmwEy
NsiLQjOVTvsWQ5VXCsjzHOUtAsM9XxmqB5T4Oil6I3n915sZURZK3oglAUen2wcjNDsNePyxDjQk
NJPzE4jo1Flglk28pA71m42g0i8oc0kivARK0GCAuF34MNS6TlY6zlEV7yLHbGJkLiLnuOd4Mg4l
a0ogGzf6kkE3/yiDolIaOasp2WTlwZGdy6BPd5EcQGCnkaOtiujXUtq2s4Qg8PQy1pp9yIupocZc
ucujTDXTssljJA9d7k1o+8ZEtlkwgYVITvHA+ufe91SdjdvMiNHyteClZm4WEFxMD1qknFB4o3Z5
3tRF6Dep4GTNLqnLfTKc1AolA1Vd2KZz7vDaEu2PoF6WFWMbC06iWMAvAEM6IhIqTT/NVlxwUGLQ
g7UBiXyI33lW+DG42yaFKmjPvD/eSyLWj1rfiYYWb0IWWquoB92ub4PaX6lp+BCWS41KRIJ9CRB3
j9vCsbg2Mfmwq2ClZpKx19JIcCJpK2cHpUSPAWKJSWtF6Xd9dVCABERSNR52tQxhR1AUhaYA1E94
/i9jxXMIIQ0uPbqtiouqqKrlQnAkltkJTEuUKFh64k1P6Pv5/McGtYXCsmG5us4FB2KughHLdkKy
mCh2uYlKs3CN+O3/NCZ6I/EtOqziBGMKkHqXgMwCCvuxhZlXq4DmXg1HApw96EajhiT0ZT6qKSM6
Vb/u5Z9KfK11cfjbuFbyp4DSi/XY3v2VBnPoGkP5ZfI6LHWBVjU/lj5Y+hzsTCtIj32yYuMlRa77
bS+gjASOFxkuEoVX/nZPajxbyRGoPJ3OR/f6kNag5UZVaeGYTzNzuxnAPwDnOdWS8BctI8pUCbS4
GFlyaksuwCM/7hgCpbdSenvmwiV85My8obMSbSBowka2kxYxjqMW6qiBJzlykewKQMcYIxXaf42q
5dCViuQRyhJATt9lycpeYTtBqTAkNy+tiqvLsxTWoIJlh2iX9n5gyuKoWkXUcasuV8D31ij+QRHq
zC54L1t1UhQubJj7iBmf9JtQwqWPK5G6osoxBD1Rm0tOZarKG8PqhfinA9yMWYgh728HtNhhZ8jI
oYFP745Kqh5lcJJXnDP6hsQKevZH7i1pWOpyuF9HEQq3eHNNAgRor6GG408cSEMic3hBFrENTrVM
50tBM5FPK1ePj9odzzQKTLA1nWsBdUBAbahjgCuUlSqJc7jxFTp8eNMZpd+vhT40xy+msaKINbrK
bJWANMWlzc8qZ6GHsVZHgLDstM0NDfSVMfh0RB1ikAHzHXCHoTBL0Yh8g/FfioXQ55cg5PZIIW0m
YYtPa4AAm/IOhQxG+ABVLacDx1bt6km57ZjMYvBFavInL95EopSBzZX9qq0hXonsZgrgIYjWCUho
dX5Er8rR77774G/lYVRW2RzL4pUPkREIvjMmt+XhUOwgCqvnQrCN8j3qkMTPtE/wWj2e/XvvAHiV
iHmHc0XhgPZBXNt1JcgTeYdjNkqS6d2Q6Wh0VEvfysaXntHzYeGyuO+zw3ojcIQI45QHxq18u959
56VciP/iJOeceVdznySxkUqAUI3P2sh+ISWTt+e020V4lbEAXrGhqrcH7py+SNVI/Lxf+53JSiFx
W2WdDSSEElGzhAT8TTvdLjJYlEBHPHWYgQqZPmlqkUVtN/ii05WuZvIKZPAKKEOu2qGonEzMWT3P
GBe4NLHVXTWTVwyw4Wh67dqfx0s0kzHHl0C0k5MQFAIiSz1bo7JKZI8JREfhel3yTYV5r9HuXamh
zoGwOD5girZFaOWK+djy/ea4NUzFZWwdKUIlYgoiLQeF5ZChvSbBm5kk2oaJTpW/8MKbHSkSZjhd
YP3GAZvc0lWU5qoMB7hVKTv+LvMv0FoF17jNOCGSnQzOUJ1CBlevNMFi8wXExUyaSZqSuahRalP7
NI27joTEZby2kR1BCfQgEXRN/OhcwGXgfaDKSoIYrJZWmZtCpXt/lErPSjOPV5qbrwZxH4Rrz4tN
Te0Xvuv+Xpk+C3UK0LSoaP+lloBXgzoNxU52GIlfCdU698DAPXJGmkmW++/htpwkQK9PRN+/iK1G
0+i2Pid2gjQoToN+22JXgpZ1yluGgxWGTwOQxsey22fi2g+HrcItha33dxv0uOEYkKPB+t8lgpsu
RTFGaxWnFswOrJqy+9SGu7B5itvvuDgrLz3YudM+tMep6ewVGLGhX+jVn+416tDffAIVkrFo+i77
oFMcOSccY/HRC1CuSNPu1XobgpL88fm6v2VvB0wdbEHlxpRhRsXBQ1smXQ51KCUfgFpRs6XUwAzA
ErZAfoA/Ez0b3W7WpfXo14moOL2PDs78xUeRT95yI1DjYlavkQcJAfFQjNjdR83p8ThnF/bKNjWr
kBEKQYYrKI6m2EF+ytyzF++6Befxe0KptQOGRMAxAUcj2sgp5wGwhJRWsRCeRYbFDiliF3qlnuK2
IF1Iq7BAmMChZF0XAtAjQQ164H1Rcf1rkHt5AelPpnZXPVsFnwW0cV4ZTYOADco56SFMelBHtNkA
WSQN/7NnpGyMDpA28FN3VUchCyXYMR5V6HIANWy0Xqf8RR90kBOQA2cJCXqufFah4P0m+gM0Pscp
74BTMCp2KCSIDqRuVOQN2EkQ7ohijoQkFwB9SJhUnH60ZmLSRXX8WY8VZJBALwJuVMGFIlNcAvIk
+1H/2rGN2xlpILfoCRW4hEDAGH1BWV0oKYnkJHsLlb7B20/KmFMC9jBQkqEUK5EBkoXqqS/xSvgL
RnQBm6DrkSsB1nz4KpOuSvU+caX0MMLXvTaQuwRnPRpEdhEXxwXJSzcxQHTWgc2wUeMefFw1sxtZ
wYNOFXJ5lSFjbiKjk8buS5b9KiFV0qLM0/B8ptnMKIneZ6Ll8DhsI2WFFWQi6DyHJGuF56ES493g
Agu3ULuYOXkqgh5ICU38msgp3V40uIEqn0/C4AzC4FOIdKUXfTJK//1430/OmdqRqFfg9yF6IwO5
S5W6EykBq5KnhWdGkl7RvHVQu0Be8CEzZwtlMwBrZDSq42hP//36yhS41hN7BlmuJCQttNG7jar1
RtleHo9l1g4sQacK3BJorby1w6D5CyyvcXSuQ6TaPN9Sg63oAvoeLCzNfVpKnfiCkQ2aysUodFLn
2M0Rc8SC211UW+JB0TmkQLOQd5BshI3RvHa6aqrk8eDu+9t+bWqgEkCQBXwO5aESFEGi1IXNjigN
cX9AgeW/R+Yp/kRBIDHANvHY4N21Ttmj9t/gs5Hb+rBXS9/IbD7nHykEn5+1ulgwdO/3KUtUAOED
yhqlrd9f3r68Xs/ISTTe41W3qlb9gpdfGhO1bloahL6KVO3FkF6DTHfPLqkWoqH7NBA1Gmq3IzjO
xJr1+gv7Ez37iAZ01mi2nsEsnNz76J8yNA326lglYcnX44BpC37eEjO11gUYqw1e3xqPN8L8iKBd
gGLNtPEUakTQWwGQys16kD5EB291VMhrcgn1pUf2XUpwGs+VGWo8reCJdajCTANqIJ9IscXomS1f
XiPQwiZvFdQxd7su0Fub2fwA0Vhs3QXI7N1jgvoCyoG0YwmssYQvCDNdRgt+ZXETF/xioLM00uk7
rlYuDCEopoJsEBPqE1SJT6ohrt9jp1txCxt+YUT0Q5ZTo1BwK1jKTO/gk7O7goy67i74piUr1CUy
ZnEYNiWsCE/+RYbgVWGw1vjzs7APJz9wc1fdLg/tAVnfDfMxghn3r3DM9MZO/mqmCtkCxonNfL/p
Fu6tecf0z46kH1xZkleenMBgayn6MdvXK88WNgeEWOvtUvp4aQ4pJ8hGbAdqH9jSVtEn2OZ0ydyJ
b0vwkiUrlAOUAoQc0AnsL/yeaXTwXejsk7JX9WzBZ9wFL1gq4GWg2DERmiF7fLvD0WVaCeIQDZea
bQUzYt3SaAPA0Nu805ZWafotelvIojQ9yZAIBGT41lYqoUDE+kmPpnJv257yowbeaEPUFZuDgAea
zmXL17eqS/yPpVzyrGu8sk23eCAZIopiDNtWfPSPrn9qzeYV/X6q6Wbmf9j+17aoUybJQ1BpOWw1
2VYcP2IX7KTGAHlXU3WNiD3J6LeK1pXB4/SJ9v/ROBV91K6SxloVw5H8uPutgaegjSgcKiV48Nq9
qTkL9u5iud8N9D+L+tuddeUiBzaMW8Cu+kuJSM58C0wGvNmSk25jl5Tmu0d+MpcsMVfOxnVAJE3i
RyiuoLn8disVqhs0YTxdQee9FUzCV2dZD0BQZzw9/TALZ2R+81xZo+7VQEgirqphLTaGQ44uHduz
XX0zDkshyRSq3Z2QK0PUzVpmXhhBDqS/AMFpgANC5/XV6sc15cMSBdx9emxatytT1MHP2bDkggpj
ekt3IEg6iJ9CYiA3ai5tkKUxUacetXIfXgaGthbauV6VbbCuP1YQHWn0pdB7zmlejUmkssGp53FD
PsCU9+KB12zHGMbivC3ZoA430JJxAKR4f3npyNs2OnwIhuUbwbNkAkBFnp4a/eXxCbtHLNyuFJ08
Hj1VjpsW7mR7rEhkfn0V+npvfQBmfBHRr2w2O6RsJ3Iv0u8J6IUcaf29xEe7dODovLHrJ5HgctMq
7nMrQrfyGuSaZLXyrO9Vu6S9MxsxXy8kdceWRSmUzYghDwTyCvFRNmSdIyFSStrC2V5aTsqRSG5c
s0UBS5FuBAfR8Naq/r1EQn8nGAFVQFzXU5/nVKAFmPLWXalIx8VFyeFci5/ouOLN5r39gobZDg/Q
MzjNzZXxVB2fSLf19cga9E7HvP6Xt/D1R1DOpe5LLlN8fMSLsS93/omzrOaz0Nv1+RUUXl6wMLOz
Qdm1PcrDRFlbVkoIe7nx8tYaaKD9cyDEWRrXbFQBldGJvB1FJ3pup74QIYfC9MVAYGF2a18nytJQ
ZqOkKxvU1OVRGAxZPNlIPhMgsVeaKRs77nnT6Nt9FpKl5684bfC7i+DKIDV3Wq2VPYtWtgv78YEi
3ybyLE8/n88oUxJvk9jH9QU1Ls/IN8XTz8rJvpyVb5JnYvY/remR5xV5cuD7ljbyNM5Hn0X58jhS
CzkGIu3yJtv9dlg/9nTzd9I/o/69h69iidjPJCXJ8fOAzEBt7GmzWTmOs7CYsyf+ygjlwBNIchel
CiNGUhDRKGOdYFc+Hsnc8qF5CsS5aIgBNIeaJ7bkhAYgRmx9/yxMzWcRv/CSmwu7FJApcGC+nnQE
KY/iZVEuhj0o0NIOxbqmI8BLEk9eAW22FLbPLTqaomBNmwAsNBwBADJVjVsGi779YGWSdbpgEkcz
fnIS/zVWg/147mbvu2t71OS5rJBVLbgnLsbbpD+n4WXw0u1jY31enxVyMl/fFVw9EolXm9oekI/X
V95xpZrfC98xRQv0ZgdtBxpk8VqBrBD1HRmU4eVU7YbL21umv42GYFTkApqsAhRhCdF3uvkJECiy
HKCxzG3IRXtGp28XdtLvw+TBV9B4qJYvmkqW8BX7L0G2A12p9eTvOSHgszTFk20T84l9/Sk/oj+k
tEPzp9t2+tia3wunhp/dBf/MBt2lDIHqtinaHrNh7CEYpR8jkNAFoo5PYVii26QE2SG40sBYGe/B
ZdyaS1Nxj7tD8RxZadBoYd8DUDJFmlfuYaKEbUW37i6Mr8dgG213iQlVPsib7yZZnumBw4M/899H
lbdmp8N+ZdaVy3bsJJiVoIoY6Op6p+oozy5N8PQztwsNM/BLuDKBgb1rbuW6qhRclKkvsi2xursB
AEDT0yfsuxhqstoXJKHBzkPyXaoZsqfXn96fFIjTSheLffsSLhWLZ5zx7fdQ25+px5qNxxAPyUiT
WiMDDHzNNRJoPNlczMEarPSZXnLg9teGVj1MKKpAZwGCDHRXhIyQ3okJ2IweH8r7Hu9pD6A+gaoy
muVRC7ldjEQJeZcFZOsCuJLOaHq0KQGLPvDHyjj8pOS53T+F++z1sdX7EOPWKLXxJvY22VW4Dnrx
xXNluccnBKKrxzam6aSX/xe7BJUEdOXT5xytYR0jF8q0ywZIRwORZXtgx13aZjOhNapHE0bq/9uh
rr84qYOqyGGnIbUVvIxW+codkjXoGkA4+3hIv11yj8ZELRYXDUqoZbDVbdLdRUv0Y0EyBPF+ZArr
N7iPzRZkrhDwbLYqdKvlDZ8Yg5md17YHFsTP0RStkZjBDszBrqE43Q4K3lBuhs/dL7Mxzp2/64mh
FrnpIzEesL+xs+J1Ye4vqqGY/FrWIZ7skoXTPrejro1NH3PlU0p2lGJgJqbVnm6W/SfqqguzP3uA
r21QTxs3bEaNETH70zp3ZkU8swbpOLOfODX/fWb5dltR8UihDIXfdb+zl+nHeutapmdUC0+Y+6Dn
1sh0R13NGu7jDJThMALWNpso6yXFtfkzqAA7iOwk+gOoGYN+YN0NqGeDsP7o/TU/f6rty+MjsWSB
mqam6pkh6mEBeBNQCOcrFXyTnrHoJqfNen/y/hkJNVNDIyslo6ImKFnHt5gggLHU9/YlsRafRpO/
eGSJeql4ri+Vffw7omNghwbAAjqSEN1qMQUxf0D/GRN1IVUsGwpaAUuVGV6gMK2jQ0h8knWSk9D2
jGK7JAQ+k/eb9tv/WKSTxkOR5FKoYRZfKqcgf0dySI6eQR5vif/lnP5jhfLIoS9GrQZ+UviC0fry
Dfbd3XHkOcBaRQsX2eKIKI8cyKnPutNqJXpjWqiHfx8Yo1n9t5lDrgMXNBipIG98e1JlFqrjEh9M
b/8Pz8H9DG1j0ItCK3JJJGcmM4VFujJFudIu7ZUi4n5NIVdkZcR/dY3QYg7emqR2UpFi4aaev0Kv
LFJuopI93stT1HPDdW98Rft+AyQpMjbgtH+8NWa9xZUhyluAPi2txAi59cJ86xVdjybd7fVjG5Mn
uDu/VzZoT8EAPxNqUQ+0wluM0xRvFqZraRCUg5AyvlTcHDntbbweV60erVGXWyLY/YWMPBoG5RzQ
nyg1TIOpSt9KayBQKt1XpEWUoBjokN6whFsnemmA6R/i0fy3+K4QMKxZqmW+yw3+pTKGU7TeSOvO
W1jEaXwPvoxOajQc1F9AHddfQPIMmSB7+JVPf7yI97h3hMVXh+B3y17djGAPaADIg5GXNtX3Hy6J
EbNIkGrfqycXoukEmgvmYXPWNTOw2YuR/o3txUO/sNK/ju7qI0olcOMILLxwZBCr2u9RtYz0fPWe
rA/PBGB6Sz4vReYzJpHzA58owA5QH6RzE1rcVyG4ybvL22ihvFCvKiN7Wog65jzMVLHEHyBaAQak
nKbSe3HgTiAi8DRZSOZY7RZ3AWHs2PT1H5d8P17Me9pm8DGAQmiCZwPTB1a6W+dZRKnIDCn28raS
SYIn595CS7yBgNQDmM2CNK2R2uo5qfUlcfHfZmxqs96YpobK8GkgpSKcafHTGgySjf1u6mjGF7z5
e/jygoAq+1Do+BffmARs+JP41JPP6Kk/iFtCst1GW087z7NiWzktRE93OqEqNTPUtcJLbQnlIswM
SwrC4ekQ4WugiAt9N+tJPZgH9yCtlwr+v8xN95OCZmsA9yc1GuqGSaWqLNIAHkyAxcacqmVWbHim
EBI0YejK5gl48g1jSPqkZ7K0G6Zff2Sdum2kBA9t4CIxZpu397zJrRDFm/0m15WP1M5el0gS5uIR
XNwTiAhRMJpyqSpa5OZt44oYLmRP1pzR2Hg36NKGgS6VZy29G34xhfTwZPTrg2YK4orYfLebvYyb
vo0UFJbw5FIgHSNY/EbRw2O5BRPngbFz01w5qe3rJnmHFMrzYqg8zd+DD6CHi6Ay8+upslXj7ckh
cgCNzjbaI8152KSFLnQ6qq//IeYTQb2KFicJwrNoirkddY/OYj8XVOQ4+c1gCpaFxN7hhJqy9+ex
M5kpPck3lqgTXaF3NAymbGq06oHEiXEFjlaBBCbAuQHxLqkenUZyCkyT+QiJZ0DhIdFDslIu3GkR
GTEZo+f6etjU+ZUGdkjFthwuEpq8rV5MP4tWUl7EqBB1qRp6GzRIu5jlGj3UKtdq2aS0xTwXV24X
LbGP3XdpwJlcfwx1rEHRF7RegTUQnkJtHacEVMGtSFqrkYBstlykmaE33sQkf0kMsHRHlqQaLJzb
ElfurMO//hLqiDdgB4mbRkH9qjCY/0fadyw3ziTdPhEjYAlgW7C0Eo0kShtGtwwI7wECT39PcWY+
QdVo1v1nQtGL3iCZVVnp8+RauZqZ7GqZp0Tm3BKuy014ATD2VvMXQb2KTckVzP63Jlv3JWUqtfbj
PBhvs6wBVY6ZOjgqkEhrbrU2WZ8tnIk5X8GT2PGKXFO2e8w143mmSamEegquayuDZ/Ty2iKbz2Nq
wvv6wRTjfQKCvUN0AKZkicQykcScdK0dLCrN7GOsLoqIMjyKxktjfIStMw/2QX0ETmpR7xK14UwV
TOTQf0oco+sijIepcUpfPdrtNwkgBMy3YBsuNukiXADj29bsXLOCheY2VkpeVazGs/XEtHh5jmnR
Ry1HxMwwBU9jlALax4WzGvj98fl6etM3b+hgMH7F7tYi8IqpZxyglPHfiNeIJvP283OotdgL1B+F
nQoFIx42gafYGCt4vFi11+F6tiXSUry0wZRrTAd8/+GVeeazrv+3WGtYCqxV2GjlaQctfasNYEAC
FtRB/2qLVlUniTBdCUQHR9ZJKT3J4nIWYh3Kyxz925WDVQjCsNJyDIPUmzpa5KXpH+4f0UQohrlf
tN9jNMvQJRaYtRLmqLAUQX+UHcWcmcZyy8vW8Cgwr2HIK9Txukt/TLzQMsx4axof93mgSuIPDT/i
gRFxUWh6QygpD0T+bV5dnhhNKo1/vo/er5+G8xwKmVQDIRtPCIeUP9Tk1Tz/vs/DzaFjmMCoJi3g
YlYTKCiMPo4L1GgQEGC/1FJyFVsFpX20NszPOZoU2x3XBZm4lh/0GM07KDWw9WagZxxoVh5Z8gq9
ufOF73aO4Wqu4AhoSjne53JCMwLzH7jXaLRBweFmDkbRWiTKvVr2KOg10i6dVSQ2tkopkqb2Uh95
9vztPrmJi/tBjhG9ovIzow5BTsYznOkaUdIdCstmKGbAnno5G42ZB7x4YcLf+EGUkUZfLOYXNN70
SENlz43bbBKEiO/VWn4K0Pl5n0GqR1ihGZ3nTeeOzrOf1YkRRyjUXvzyGGUXq+wv3v9GgvEaFcBp
91IMEkkTmGn5O4wX/wUBEUj0GJpF3tNg7IKhZZXfUJnQIzikWkaq/3u/MaAjRhQYK6DPAi3AkFh/
9DEycLE6ztOdcOZ/fJ5R9rGsN/JVBgOB9DaTsMAKhjbQeA926r2OmWD0QzVrcl+j96DGoaU3KZHO
kVmnhmnE72rF8Rr+XCCMcueYGqMdYjHWgiER++NqtbmV3pH7Psbvx8wkC/K+bu11tCavnbU1U3t5
KDdYNLj5QO6Y3JcN3tHSQxnJ93kmXbMwwM8QBizZk9+7VsX8Iy8enHxFI/lg1EQVq+m8iIX+iJ51
VAb9zrnOJY6Q/LkhlDlRRi2ERtD0GWIRNDNunG4PwAfLJ8b2CizV/V7GqkdznZIlOWDJQvJw+NL3
Xyvj+LHidbpMZeNHNwu0zZ9Hiq0gUXtNIK1Avnq8LpJ9+yB6yYePZHnGub3JcwU2L+1AxDqD25GM
bk8JkobuY+mP5zIluvxxabiO1qRBGZFgnraK0cd50oMEXCoU5zcPw+KYOsfrCjlA17XX2HWMfuYa
ofzBWHx9cHT9pHiOqDMv/xJ1hYrdXLCh5UktXtLUTir3/guYZBCnh0Qg+q7+gA679qF6DdpgOEpS
/y6FgdUYV9O/Vh9NIdS2SLdXnbvevE90ki8g9QNsB4P08Ep+yohSoN1uCKLhWBabc7Qt60dxxoNo
5NFgHl2T1WKQVfFwDPXfWdMSQ1rOfB46CI8I8+gUIz7HghFCdZWtKcuLNhftAu7//eOa9N3EOVaO
AyAe2DmsoA9aPjTikA3IXg3OSndnRCQz8+ykZOZmWMTKq9FMJbCw9AK5wbmA/c7wpn5eEBITvaZf
8wEe76ZFOscg7bo8Ss+/H7KdQwprrZXktdwnj9gkuTikpre7z/FUhufHD2Dsg6Je6yKJq+G4Ol0D
4sOTe+ztze/ccRJzH5iFZTdWXpjpL3spWSUqVcEDirO83M6fUCxUqY7OgRHUShn8uVwVw/H5eZOv
3yryu89Mn7gz08Vopf+4xZC7G1kXNDeHCAs4z3/ybY6oMyKsD7PZtRHKAZg+O8U/dGmxFvKns5rb
Ugun9izanFOnp/qHuzciyIjzVTDOvVCD3RVaOHr77cFwflebK1l8BqZrh8hFA5bxcNjNrB3PEsuT
T+mbNgsKqTZRk0gGpb066e5b+PGmPA3wpxbEtVu7s16Xvw7LzvvCNmLztbXtp5DwiiKT9kQHphma
QrHajsUSqZXOvyR9ivOWPrPZvlSO98+X933mVflBp8zyFs84TN4i/QnL3//v38faFcy50zjPYGss
ZSgBrqGeD0dtnp3kS3kyMh649tQtYRezARoUnu+PdsWoHYYCGLHHcxEQo1806nPWW/fZmEra4fy/
idBzHNn1QTGqMFQHvDrVmZtCjHHY8nB8SSTLf6ztzkFXZpMQjXM7E739GLxSMN+OBaPASWeDR0EL
EylrYOu7EHgBZmegC9/0faPOiNIpxZloQq6jNTHTAaSVdHEfAobKMIBtI2oxqa/o4yTAtIidIs4G
kWMDJOnPtwngGWDSA6QO8KXsrwvmXZmioUKEDZgB6woNXU6xSTZHoCs/zJ5QgA3J0liWpFx6XuM9
e5w7mSSP6X+0EKnozGY3XMp6kCR+OIhoYN4oZrAsLDjmXzuOxptqQ8DX/yHDrlgr9KjU1QFcFnZC
0OGTvJW2/8rvu6GajNF0P+gwUedZjS990oHOzINXt3n4jR3omjm4NlQcOew8niWZMuFoHEE9m9oT
wEMwjqTs+0XfFqp4RBNpRi4PCxcqdS049pLjW/1pNDRIB+ZR0aMPqCCBeTx6jAUZQYPhV8upSP+6
NrGQjyMLfzaR/yTB6DFAUKfXrozh4i+HFbHXy+2h59GgF/Dzgn7SYBwAvwiGWaHRGV7UiQtzQda9
ZXOOaqIq+JMIY96lAE7GpQYjqxlRXrdoKDAtNLzwbNtETPSTDmPIZwJaFuGLIjW9kTEzlO55KAm8
S2cM97mvs7wp6aVXu/50mO85Kpnz/RuDI41sXOfQ+xm+XyGgTIlZuweOTFH5v3PfbLNHILfoD2hB
QSUUlSAwL57nffBugscH1XIjPvx8SFCcw0VEv4xfgfPFm8OZaKv4cdM3GzMicAlnST2gRxhRuOpl
Lo5qCanqyc7j3MjNGbl3YMw7V8MMWWlsqDoOD5tTY55ObxfTe8jM3w8bJ8dg1RWTrw/w1TieOe/N
sHlkIffLSqWPXzy9PbaErG07JE+cl/mneqbHiJkIYPSiZsCC6aThvA7OZYYBEbRmQDHThfXD632R
+3Pzlv6TCPNoBqOQZpWY3jTl0/7hGFpXb7/3N01t7de7aLCMnNABGOR2OZQ57ClMjuTSUkwCCZQv
62aPDph1VZCLE7i1p+NIxf2avNjZAqPST+g61V6//AFzb7opc9/DRNHsxxmwiwzyGZDLSwEH/aw/
PW9gMZwFedTMdWm/2FuTJ7R/UYT/3Cs79lvpleEDPbs/FgVqHCjIrXYW52FMP/FvElTRjF4g1iJj
ypCmx62CRJn5YqZmqHAucKK4/fPYmMdn1NjT0tW4wI3lOM6n9Og+rm06cheazwnHq+feEWNur9pF
0/och4bM3uA8OCIuyS291FujcpOjH5SP9/Snm/+TP8b6tkJcdjkqKcdh1Timcbwv/3/Rkt93xNhd
tU3ltE8qcHSKthtMgB9RoCUXL99a3K6UP2Pan6xQeRnJQ4ROu1DCTpujtbkCmSN0MAJhEvsQoN/M
sHgGYKIc/pMco1SyUKnOggLJWK0SYm1wXYvFY2u6n7W3h3e5xLC3gXEPnmGbcJx/0GVHbXqhwmTS
DGwmvqm+LSGKOtrGKo8jjJzXxfb4ZNj5q2JkHvnQjAiL+YPldbz2Bmna9ftHOljI3T7pg9K4UHm3
Tk5lorcVGZe5RWzbPOQupmd5QQePKUZlqP2li/qi6I/zJxWxprNIzE/FcjES94rxY94Rcq+KUR7y
XKw1QDFizDUjQObdVKclkA52O85VTTQW/hQJRm+IFzn3fUoHYgidgWoA+mRd27Q9Y2HAoHCOkWdP
VUZphFoxGEKcw5YkaNe92ZLjJ3lHlhwxlen5lvXB0SPTgci3pDB6xLgoSjD3QTEiG6vbVA5syoPF
IcIx1iqjQMIzErJNDuk4WehoO5IFMv8Yr8Yc90q3ee94IvP689IY/YHlB1In6mBpBXJvoHdx9uTz
7Lh2im5BvOuv3ceHwIEem1T32B2jAtsWi6RuwetIR2KkqoJ/D0kBanJ2OhOONzf9okffZyQx7/r0
rAIf9CiTZ8wzvL09LJDWUwhagnQcpedxRHEilYNTHBFkRPEK2AoR6X88MRTBgBhHA3vT0e329b5w
0Kf6hxM+osMIYAx4aLXFzo8jdtBa3cv9j0/kwX5ywUhePi8TbRbfjs3Sf2Ewei0uZXPpGY8d4bqC
k0pwxAojeI3WV/N2huF7P0baAKVCXmJiWh99U2CbCXygt2ZaCHZy5JAeoNY/qTpC8gDwLjzdN6kZ
RrSY/E4r92iFPONiDCd8yD3UPC9k98FzLjjv5pazG72bOv7P9cuHwFXd+9c/UQP5cf03fTv6ul8J
bRNTZ/l59a/+1rfIc46Fu3CRjl8PZmfZ221iJY6HKI/H2kS+8Sd1xkppel/XkoETXKGFeVjEWF+0
KjEK79SmWf0GdKX34R2ehBV3QIi+mTtvih1YxEKROm5ocBQ2Znx+rUnZP7SSc5E5So8j8DdNPDpe
I52lkZ9B02oP+kJF1pQjg9N++0gGGeVQisMswtK2mx+ju/ByHxBb1ShndJa57D1e9YKnLm7yNGKo
bFPBjyLQqwEYuHGcfylZy1bNpfVfZQFGvDHaQjVSRUt1CtWBmQHNFN1Xc7nb1Rz1Oh0vfpNhhxVL
VdGwbwosBVciQBQ6oEdiIl7SeAEddfHuCN0Nv2N0dp1R/FvoVha2ZXnn5UNxemrfMJvGtfCT7u2I
JyYHdQ3ETEwKKhYJeS5IvXbUNbwKDelggG3Z0WnJDbvpJ+9xxzi4fVyf5wb6GGhWilgVua7Kg7ER
0PLCGwybjoxH3DFqoyqkJlFDvCpEPzT4+QSyHJwX2/S+VjsevsB0EmxEjXEsBD0cJPUMxizUCjZO
YqOBaLGvLPd1aS97cvAQnqw+OHp5WlZQIcLSIOw2YctsUnud17mI6BU7EMhDfjguEJ9IC2Lj+jwM
CX99dbeMH4fstLH5JsvITX6RZ7ku3cieTg/ArDElwCIRw1S31Kk3v9DNm6PbXPBQluGVFifqF9Qc
fFNnRChAK38slTWKY2a9Do9vmwW5mqB/3G55SGl/cRe/aTEyFMpR7asDaK2eV7VF+8MC4uzdGqUG
6E4bjvf9o/2L0H4TZMSo8JVCKGnwTCNOqE1A4s4tF/mv3XzLoTUdJY0OknFN5cSo5nONWnXBPWHC
b0Od4bPz4trbXza8YdvyONzRL/75+r+5Y+xQq7chVjNQ7jYaSSAyaOBwf5Wux1Vt03rmmxLjsBaJ
UOX5DKrtuX7XiIzXsXBTb4Cn/7JGdc1UHEB4cdj7i5n9JsqYIu1S/TuZWtm1tbqgT0VfExeTr41p
fqiLnW99PPP6wjjPAdV2nPnIXtT1RWkN6suWlnUSzI3mPaCburKubsPh7y9m/T/8aSxIPnaVJklC
Y5k34+FsLYiCnLt5i6h57WYyPaq/S4omMCqmDjoAH1xo8Gk51gN10feJ6wSrNyQ5kYEBf+u17Ymm
efAsYN55gbWLn3gptOns4D8vBLvhf54tVLqWlBo1kHj7zjEgyMeQYYn8Afdsp23x99kymqadaTNZ
K6nAorMKY5ephwBb33Isxm2F3L1zZfSLLvtyV3Ygo0fEwJYYNNeY8ntCaisO8D86CIvxtYosUh0/
Y/HuuuvX5RJx0cG2yeLinK339xeMsZzQFWvssrX5cUbQvFzaCJ+bjBeuTyeoRhfAqKjZ/FyF2GZA
rWpr5QvMPM/gNvBcyOkQ7fvsGbUUYCbzeqZJhwwDuObsTXDMnceD+KIa597JMxpJE9NM92kIPSwK
60wo7ux97TqdsBkdFqN+Wl+qpeoKNiKC5OHuhI4VimO4x6wZqfFUt7YZPALm87BbcRGD73siGG5l
Xkqung2BRogbUK1MwxbezaVfEw6L99W6dpOXkbKL9CoKrzQnBZBN6mPBW3VbihVnl+YBEBG8Eg5H
pWNf4k++sv6KyDdEym31VtDBbDhY+8c58Jwk8rXEnosDb/M0T+TZum2TX9HUdKsFzpfnjog76AGs
0uImt7mEGI1TX4S8r2lYnbnnV5h7bJrwDlzBuO8ramyRNhSukS5fIRjPqxyIKMZWeA0Osbm7+YYc
6eDRYrRFO5P8QJ1R6XjebESY/AT48W5kph5qwwfTk181noBw7NTNZI4FUtU70UhxiKsLGnvNyvKP
O556uu81YdXKTxn0sVWgjhKwtbECD6mPh+T0Vbxg0QlCCi4UsTyd9PhHGd481BFHl1ruUjGFxF8d
622F6cnNw3GxDzafx/hhj96kXiafn4SYFRrNgStmrFeH6NB7Hu9kOa4wNrv+ZDvE5kYxpU+vtFan
twfn+NgmuEekmLRFbHKcYd5ruEUCI7Z7ORjigrI985z8Qs4eUDgpTjDnMjlWgM3TqUHoq9gjQiO2
eWspGz0nQ2wJ1v2X8JcE5z+XyCbswub874KL46geCumGuSfmryVq+Hh7PBeU8wZuofHo6Ab/P4pk
tUGl+/wI+DgOOxyZZBNxbY0sTzXHK+tdCwmlh0Xo1Kt3aH067sDr+OZoETYbd41zddCvkIRg+YmB
cY4Hxr0axtlQ80T2C1pDt9DETc0Jmshdm94MKm/P/+PBMarjco07WEvwAlyCtyPypuf1+lbmWCW/
eTHXX0od30LH+B99bgRyTmW7SSxBJencC1Uvvq5j4yAXkPVCcdN6j62lVWXe55PzqtjkXNpGotCK
YHPVfUmv5faL82onppzHOQeNTco1TRCHKXWbk18b9KBHprtwNorrQBT3vovyM9naGGfqyBcarDjS
zyXO+CD5DB3QZQXuMvuEcsXxzbFWykYsrM4ccvvc7PQHs3+xdt7XId6EGdTW6n/UjmzPaN2E80FH
pwTUlgWAbHjJaPeI8cfh9S9p1n9k6DatN9IlZSqL10qhNxn8QhuZZkondK1xqPDEhWqAERFEdWF2
pXFskZm5NyfZsed1jnN0osy4Iv1F0wMhQtsKovJgqbkeT0vx4v6bHR8xIaZGqPoVKJw2yVYw30iO
nBTA2d3Z4v7j4kXBbAtcIyt1M6ewIp2JLSRrn0Tu3n3clntU7jmkRJz8nSDplhYYMeVHTdR1MCdH
y+rmZEAPOfmFTObFvU+HIwAK41rEs6KpgwEcIZjMAHKLYEXh1HQ42TVAKv8UMnmGFv24R5K0MwFz
Yz1cMKVDPhFPE8ySbsNbG0KFFXk8wP7pkEXGdjxDxSgdVnb/JCz54lnzqRo2vGcnso9z6xOJGhtV
e5ot4fcUT7qnI3rMazpfZ5cqTHFnKlldPeMp+n3/sqbrfyMCzFuqMSARY84cko5ZIOftN4I+VB1j
Ql63qJXtVv+dFI4IMiY6lbVIb870BMli4Z4ddE2Rs93v7/M16WeMqDC2Wc+T9JoF1K0fLKDG8VT2
ZFJj9HnGGl/8OL4YBX1K813gxuRWEuAoUp6ssT46tnv8O1g4rYDZRZvjPxGOr83S9A7IDPF4mswy
fPPEOundIOsXrG+n3aq/cTVaaZarORBdDEt8rXiVuEkVPiLGmF1VMFJJ+hcxaxM7wrtn8fiZVHcj
Ekx+MZ5HhhHcspyKKe5fkOVHgMpzzyeA3eG8jKgwCqGJ2yoJZJxabL1htdLnFWBYBCA9aOHxc/u+
UHOJMdqg8Lu+l3UQs06ncp2QVWcq6Ax1lFdBfygWXtU4HIr05/9hM0bsseqhSCWA6oFiBNz8zCXI
DhMUTDx1wZN23nUxegG71+BK04ZejAViUActUa6KkvMaxRKEpcaiw/jr833ueELIKIkZmkfSrKav
WCnJLMLsCbfkxDs/RlHIgZG3BhXCdBFsrivDvKJ/+Is6dyH+cUT+FqrduS3WVW+G67zAvmbkaDbI
6+MIgShr7QGDhT9UnijOApYMNERASfr+UU6XaL8FhXXiIymahb0BQSkBWkphSzXkSTvTOOQPPukf
3zunXQ5LeeNHcKE97z716WmFEXVWnURF1ia0X3X1lnxWjgoJ3en2Mw88YzqRMaLD6BRl6H0pG3DA
MvZCA3Yh6bAIaekdAl4ydjpBM6LE6JVAqo0uVKhsbmh7IHDlI7yFJepqWBfCOb1Jj21Ei1ErSiIn
qnCBD1Bap8ZGmQuGuSZYTIExOZSAONQ4r+4P7z3zsYyXqn4LrY+/fThuiz0KIWgdyM0VVz9zLDXr
yWOP3HlW96DWmJuC+LboYtkQ591NO/GjA2QUiQaGmoJmzptlvMYShC95pSbEx/LELfYZfXF9KB5T
jFbB/nJBCDTQu81Qx5bxNnu8f0s8v5D14odIpkyBhPOQ2EhyteQdLb462SLVu/Pk431yHJlg/Xlg
p6a6fKYMYVmOuE3JfM/NoFApvqMc2aGUJuh6qaaHhi47sv+kowg2upXtXckxmjxCjJLI5kalaTkI
bbBNeBFwMHV4X2cUQx7KkqzThPVqDnTTanH/Inia9LYXYxQkxpKRp5WEzzdmt7SuVlyT92FZLMwV
z0Wf1jpzRFKKQZeNMzo7UNEhVYSI4fTPxjIzC5sdeNsvqc/w55V/k2Bu4jybS5megoQjrqTHmEhc
9cJjgrmNasC8b3KG14KW582meQstGbANLz1JXWzFQzcU8kWcG5p2lL6ZYrS1rkddKfcgKb3FWOm8
frRfl6Z3n8h07KFgQRfAbQGjy86ZiIN+Edu8oX5fQnpzA38M/TI1wfwT5gBhhjj+w6QCGNFjAnqx
k5Oajjoeh/cYgzvyEnrzPkvTFnVEgpE3uWyDojVaelVAFUAb2QNmJRbINiLfBsMa8aoR094Ytv3I
hmwAeplFJAMorJINFCS0MRMSVGTwKKgI9creLpYerM7vywNmNAIn3cjhasdrYJsUzRF5Rvj7+Tlt
mwvIP/g7uChY8nX/QKeTMCMCjOzPLnO9Fc8Un5Rc1puL+eCEVvO0IHvhA52AV/eA4av4iZeCmc5i
jsgy8o/D1vx+mF+PV2sgyVPgos+2quHVcvibFMkRnfnPVE9qXGdComOP4fOzhlvTrf6heLl/hFxe
mKCHthjWWgFeVtYZuEVof0HZW3394JChN/GHHhyxQkVlpNSxK7e8KHQHZLEPsLplf+thRMnq0PMY
oo/oHiV6qCNKKFd1sZaAobAFMlldmcSJPn3XVxe80OpWKvo7KYntzZJU/VLMB4jfCk2h889IAvq1
Erilj+x5diHY40Ixvy+OsP2wdlqI2eyVyhGRacfvn4OV2KatNKirqhdxsJYV54SgwS8l6f5w4C7f
4UiKxPZs5UBkiYwzVj+u8naFylkC3eFpix1HUia9ixFDjNLowribRcAGO4ax46c+qdqYhADzbReK
QERxGVjyfHWuT0+z4bGWnU7n+R/3RfVPXAu5vgxpSG91I5j5axVsY+CP9BpyhGdby3lx63Tb3Yhh
RpsMKBiWooFzVYKFLqREjMzGld7L50Y2BYUE2JjoLqWP62qw1ctpzovzJj2UEXlGyRiddp53CmCV
k68gIsHj0ueZ8mm7NyLB6Bgfi7S1KoSMYq4YYE/RCqacYKWNtvwl2weLO5TFY4lRNpGa+oIW0xu0
ul/Y90zT4511tUvimRzFJvFoMeqm9bFCRw9A69miWx8yG5tgrGy7eWsGUz+QbLFe53bjzB/UEuAF
kcVLPHDo317tSN0F5RxQ2xWkJ7Xq31sbZuj+e+QxeEtIjAg0SZF3RkSN0Ol0Xi4CG/rbkRYo3NEU
h5V5K285dzzT4qY6qOTdUa9sc9YVkNdBRh+Gtck/FldybD594uTeWTEBsO2px/ucTgce32LKtmbp
UYgOo+uNXkY6+4ItGdF67qRIk3Eo3TfsElvDyQMVO3SpjqN+WW9iHfA6995jQjtut78yLCO3ON7t
dN5oxByjZbJsnuVKgGee2c/KV73MY7LkznLdd/ikW/Z4JCuxEVSNMsDhwwT87F0xr8ukxY7u+6fH
MRA3fToicm31IQ/p63b2X/e/PN3iMDokRnHkTRcXOV1qUFqNZvWBGe01xS3PdluQ/NnYoCmq8TIe
Gh5X8BgdohezLG1rHNvlAiePuFBX6P1CYo83NMN5UWw9p5HL6zWi9xP9Cg/DL+/+8XFUEVu+kdN5
IAs9LmZzdh3NSTiqliNcbG+VrkVFoNBTQt9fhML+K6DZ7jPAkSy2rUrtZ6KfZ2DgvMD0R7W8/3VO
NAYY1J+eqdg2ba919HWcNt2SdmPX6zRwqtgErCRaTXcH07Rft3s3V3kKZzJi/xZstsMKS4kkQ62p
wlme9B0ipbyzPnizsNMh+4gKFb/Ry1TyFuNfCRgE1rLovFGAAxfQyiifYPuNye0gpOd1xz7cLNeI
HKBDgi6I6HnGVlkTUyI4R2SLUZjkutm8A2Q0gzjzMYc1g2ZoSoKN1skh98Ln4Xy48GI+nqK+tQuN
uIpm87psqHornWpzRrKjdPlAFJPp2++bYss0kpidfZnuTOmxduml2BQtMXd8Mpwny5Zk0msl6Y2E
WKxbbuam/hiZLep3mOfqLZzcSn7k9rfy4iEWwVaIZCFOFJDUPGSMbYJpBs/0nQ9e2xbPVrA9U4Yq
hGJFn1SnWhmW6m4PH+oHCmq0Tvg/xkRs25TaycJQ1JC+CAWt4LnFjr7WarFYrAfGW0n0emkLzn1t
dfNB7ryuG4zqWA6DKPPPMWjK2Cdk7WPyXgOqCdBDHKvBUbpsMSZrZEmZhVixZNQkOJOKp9T/El+h
iwT7WnRDYad8iqBtU8nA6hSghVipM9tHm1cTW+CWh8CxuPiL02ULQHv+hxyj5Rst0xvse6eFBDpR
uItWR32hvAdYXGhY3jIk3sHbcUzjXy7rmyjj3TW5IBoJXU0yPKychTMzhz1W239xNTwNvv8Uim86
jIav+qSV2xk9yxXAOR8WZwst4xSRqsTuNuDocQlOZ3O+CVKfYySFNaAs88sZBEu0Q9L5NwxoUgBN
6inDrsCsYJze4oj+tCPzTZRR9gJmkhpZh0g+r0DS2XQdNm8+ng+SJQBU39wVK94e0b9o/W+SjAtY
CEV96QRcIABmKqI/rinUHUC+OJxNm8x/yLDR4gWIekNJA4/neL3pzcFBvijb9AFdOswdB+UIy43n
0d0Z1UxWpXBGV4Q5zlt6VH5FETk7v7LG5vDFe3RsqOhHQp0qdFEV5ob8leo4GD33FmSJXoPD07ZZ
yPAMeO09087091lS9kfszXLxrOgZpCTRrDOWUV8CDlc8zcWGidoZi6i1lqoSbF6VyElxUdl97nR3
7iCdbnGsDE82GB2SGZHfofgGRbzCqF/wcl/0brb+jupgY8P2LPtppN5UlHWSltipjZWjvynk1hUT
J4FZY7x8nSzQ2xMDfsuKXcx93v8J3PNklEleK3kQXcFhvk62v1MLOqRar1/WMAcer612MsTXNB07
L3WsPWWd/QJLV6U8D9EfWgG/DPsUHECaIAN8n6VJB2tEhbmz+NopSScBI3NWm7FqF5mtYhVYuAjz
VVJzxHGyUV2dyxrdeYRdayxWP5AIisu8p9PyFnRU+zszAV8G/W9sP+fWI9qTfadZ+c58++ED8FS3
Odc39d7G5Bnbk6qFjjoXyGOjaobOrMvn/bOcrCaNCTDiIZ6DHpDjqACuNs5v53O+qD3a0IvSZgph
/HieOfcJTmbUxwQZOyNqSTrvEtQDgVO0UuzcCx691fN9IlMSMqbBGJbrtVYMIQCN08mxrsCnCgtO
1DyZvhiRYAH1o7rsQplezGqTH8KX4h39GX5lfnBXJE/Z5TEhGqSNNG7biK0eULgGjCmcl2frEQ1C
MVlTn9Sb25yDo+LE6qsxMeqZjIjp1+YqB1cQq2yMa9s86zEZqGiyqgL+X0R9m82WiH4jAnZaoG0O
GiayxZroAF4rwctulhOMXnD4mRKEMT2Gn1ZCG3cXgJ4ckPAlJpddClzU+8I2+YTGRBib6Itld20l
ECmd0wreWmO/pa+BLb1WBgkWtYqkfwfevryzYIZuwQWGuFkR9tbGP4AaudGtdX4dzNXZACURIb+y
+V24BGGg6JLB9jyR06LEvUNG/VbdTEVhA+yCmL2xgO0+P9LkXQ8uOdpv0sXXFAm1ZXGuyZJOQ/oR
Z7Ikzoaio/cHxk7iv5VguCX9C09n3ML/P05xRIt5aD0GDJJzBVrPK404b/mj5oUPV9TirBJwbdbh
bKMJ8GDOHeAEwqhx88jTBzv6AYywRhEm6DoRP8A6vZ2Bg4gIw4M3rPF8nqlHPj5URl7nfpLJSQ46
K2C/5C/+4f57mHxzIzYYacyi2fV8LfH5GHGSsGgs2yu5GM9TuZwxD4wQNpcsA5iGiLNCt9fbggRu
ayrW+iXFNK3ZEHHRcRzFydTHmCI91ZEoDn6WFecMFGk64uQ4M7tyyOHAnYHiccYY5GugdBL2xFCI
J8x7G6BiLpX9/SuatF5jZhgjrGj9VYyRt6ZeDUY2sZ5eIdILRzFOup5jKowZ7nJx8NFAACo5upMH
iENipivXflp6vsNTFfR1/PF84aOhaUrXMSbEEJtnKeasVBnEarpEwxZR+PSgEDknRwXrDhk2iWic
jVARRAVkaD/T6WppW4Wguxy1uf/q+L45YhOJ1TVWz/qgUY6cTWqhFl6ajya5wKX+uP5/9OVPa9sR
QUYB+RcpklRfouNdGCE7/ZYtxYrRefrFY22ybV0bUWJUUBILoRFFOEU8JWQbLo8VUA0GtJCsHgVU
rqFfg4OwAt2Puc17yBxBYfOKmZ5X+rmYA2LfOj8O7vqw9L7UhW7yro/ai3uSwqgoINAb0dCCzqpb
Gg5GAl6GnWjuVLQs3pfJaQdkdJqMagoCKaoKA6f5HCFPjwY754p5RsN0XXeLt/a183TzPkmuqDBa
Kp/X2bWIICpWaam3xr6rI1vSIn2WrCXvJCdV4og/RlvJF8nXLzUegtVSHAN5m51mKrQ8t8Gb97gZ
HaIM8yINdeh4AUmHdjHbxqvqffvVIXdZcLfk8K5NYZybdibmYXLFGRZv8gvmvhSZ1DZ5st0cDn4N
KAxPV9wdEu1QNQU3Qzxppr8Ple39zq+hEoglqD9XNhaL+1tn07hyQrB5ati9Ci+7Z17n8bTVGZFk
9MsZkKCpgCXCtHUMSnP/Cq35hTUQz9yL5LxxhdEvcYJZ0aJScbQ2hXfNazKzlRfv4/4rmArNRlpM
UX66BGiJnGXnDu+ukN2gdmeYp1wIL0a9uU9m0l9DvzbWjmGfoyowzxuOsa4Pko7OY3fYevzR0OnD
+v4+85ajWpDm7RzfL2wL+NF0WUbj9BbmUO/zMe3gjhhh3nEAEIr2bIAQmtxNK9r7S38zCOa8IeVm
h8r/Vj1eOW37f1FU38wxT1pryzgUZdBUAb5NBBvrnFGEftfJ8lKQjw8uqsCkTMxliLEg4tx05jAV
rHNuz1TySnimv9OH5EnFXEWNVGz9lJs+YKz5I5eUhz8szdzQdXT0I/d2A0gbuaYSxhJq44wtowBT
AP73jKjeRTSlxbXEgpyeRI63i01J+K9swIgs85wv5dAagRQO8FTxxsTQfHkyvWblyVzFrNL3eo9D
5j3LNXbxSCFIWfO3jMhOamH5iLPHkMTLJwqsj/bLa++I5pk8LZdLdJyeaGgDFwbVr48PYLmZ21fE
UjsoGo7tnZav0SEwOsBHwj/SM/yyjeyp0GhbrFEEXIa44Lwd+p17J8B4E40AmDWB3jFY22QbSSb+
wszNL/kx+3+svcly40gSLfpFMMM8bAMTR1EcJFHawFKpEkZiIgAC+Pp7gvd2CRmFZjyrfl2LXqSZ
nB7wOOHj8bXucoTNvoMTpRjEuamdXskZlILnecbWIyQTniQcYGbz0tOzpIhY2fa37TL3JRijztQH
KgosOKZ/VrCTIkzdYLOgzD6LhQ1y24boNwz6Y9Sf+oVYLIXxjnaNeJybn5qF2smvYRHKiEItE7E6
9+x8jGul9Sz7/vxHL2pIuBNLd1fz0UdlwKkRjEaSFYijVdrRibzlYRntzNxGVixOnAVAMbBNeVGC
lQJmfFzRjVP7V55HPOsK/GjN5jLFmxJJaQzbwie4uR9XbAgLNoqP6XrUN+ker69/F0ZNRFLneQJZ
4zUxh2yA5kFKvGolJkSAD+K7MbZ1LLT3lttNwPmyBgNWYRBh3EaAwLXqw/mQLqi5rMR1jA1U4Kv4
4mWT5tMFEwUZxFIT7AsdOyoPbfLJcdgtFiDz5KAPB/gNBnzSMu4LzYAQFFAvoBBFmZabf+ZAr8EA
D1L1ctI2IV1WvPYsTxNtFw8ZeF95nBg8KDUY1GkFvJ3CFdq8wh/FTpWehODhp0PvnGO7p5kf3Dt2
Q/blZnTo7g1o58DNTjYG5pKAOsjYSk8iqLuvy+89SjmBrbtcz5SD4waDMFrQXkWhxnGmWNbhxHvl
QOcuMX5i5wL532DcYOAlUfUQF5vKqsn6vJVzW/wqUWLHClOiOf8uJvwxeTZZW+Z5Y+QpfaQ/rn76
Em5BwHgEfdONCBtetmfezfr72TAZ/Ijz6FLeCkDWFpjlfeaIePM1OE7j42L9Lz3kiWYMeGAmd0gF
sOvQJsZoNyKkxgnyBsd49m8ykNH3lmwWIYVhJ933BuoiaJB0kC/gbZ/gSmJwo73JptzWsH+MWN3T
jOA/2qBYsObiPD2ZBzfNZNDDSMNUSdRoREEJvTOgpqIk3PBbeD0zPLw1GfCQ8zITEgW2vj5ftx3J
FyUBH5HMnWee7bqYOCysgx+oRZ5fOpzd4EcFgTMWu4JrWHawyRtSDk5ZE51cN/CWvtZR/GR19uNb
fW/me3SkDIIIhlUEyQAzQbIHI6K6rayxTzlzYhc0asugsgOQHXs3NIbKsRva5gIvaghfgsY7fKYk
ri0xINNK8iXVK9z6YeV5lW0NWBgPbmVhiQoJtio+Vn4+pfxzE9kNxukojYUiwp6QoNxiYdQSDM/b
w5tJsLvMWn5xpFGjYY/aVLEGQ1dMbOO+B7QTL6VqZa0bjQzuoOIUWwWDgv4i3uX2V7L9QpjDkTZ3
V6bSGBMekcQrOgvSMFVDcie23wZ4J9wIdS4vORXDeNxjVnToSrncnQaBpOCDXAyfvBrTrFlMpTBW
mkd5nN+0u/+DBv8YHG4gp0c1i1sgn23AnkpiDHCoEintAuhTozzYjFj5hrl2mzY6In74RsxiYd0o
71vNRUgTofcfNbGMTMuDIdLotzo7nQj9NhHlSUSA9MUzQp4o5qnTzDEHxQpE0eTu2bGQvriR61m9
QNrrV3b+36yQnTgwJGQvavrhAj86KiPRL6jr0mpDwuPvmO2Omh4i8+DVYEEPzSs0G/wKI2RrD5PF
JjZfoNcxJJrlVOiit8U1FW8sDbQYB/ekL5dfZtYfnP4Q5j1MI7mLGnrznK3TNATSsaYc//tGzgAJ
2K9XjgM62wRjqqaF6E7T0U3H3I7oImixUF7hVGOCGtb6H6Ylzrekv/uf+PUjhrkaodW0gtnlwC/M
dmHgHnR5L7Scw/PGOHLY26BKo9SY9AoiDgn3IdYVxSA7JDi4xwrNPr6Tc7t/yMm1MyI0BIQKFMK7
61GmpX7Rgwce2Tz65iAtsObleGfnOKciKWpPRJYa9liZGUSisRlUNh9bxbustG27FFGJi/GuOo91
nO2KnQpkboXSdYJ5u1Eds10FGuXFfvA5Injfi/77RKfboI5Z25bQ6Txu0opY+wTeEu0bdb54W4Sk
+Uf0byNkx3AyVU9FsYOtv54BWY6OjgDQGy3AvMDRilrzA2u/T65PtNJMMdTluKLxoyPau8guKlIv
1JOx+j4a73Qv7P+HzbA87ZjXVNBkHTxOEDruXrHPgaaYE6dcp5v0BF4VXuvjLNPy1DgY4AibIs4z
iVrj2euOSeDAzcPKLtSE376+v7nE/fMuyc+3YwBEvIaoQKsQR/lIzg58zYVh305cAJn1SUxFBiO6
BX9LZAxyuF56vVZNpJLBXnbba662shPZy3xu/D2r0UQSE5C0cqqGJpTCAWpvCQaoMDwlLMFTwIGq
uWKXhg5YScWiF8nEqso/75gcXfImaFRcY9U/lZ/W4fZeV2gbWoefj+1+ro74hyTGQehrXRByU4Ok
9XnnfZ6at4Pl/vWbINIHiX1m34jG9Yxn7homqSRRMi2dFleYDxaIUVEVoTWedORqXgVS2NXNNkGm
61bOy7Hclv7/m+X84oHXnL+HGhjIAWRDUUU0Ev55sPEwXKRULUQAshesTnS9NXkfnKdf2ALC5fa7
TzQxoPKHNAb+wzKvs6FvxXuKtsBKMtzwX5Z3JZ8hSbwDeGyy+87B91/1k+lh5K+0wb+yWCPUevyZ
50IfXYbiMlgoJEO/m8EE3uJOK9v8Fomonq23slupKITDqxYhcfFtLekiJo5ECiaM7n9IZD5yIw5x
32N1xyl7RmHYMMC3inQwep6Gtz386ld+omXG1/1DInM7h05IwjFIRFqK3CpOcKLMZ0i3cJcbz3kS
f0iiuD45zTy7jCD5TWFFHfKzu3F05K+3hd0urNMX3kGZEgza6BblvVLqzIOhy5JsoToMiieY8J+C
60JWEOZlMCiN9F4HIx43oNNxsereIHghE5tWR5GVwaRA5ZvvJroCPrM3y7eT3r6tF1h2A0psO3ot
D/Zld3Q6XtpwruX9j1/IfIQuutxqrMTCL2xXKExgVcUW9jbWfuOCKxBHYxPb3FxUotFdm+YnGBk7
Xt/7HHz+8SOY71OlanqJRBwT6Kw1guFd1CQ8kyRcd4ue9z+MfPI9mAc8SUKrqK0c2iLq7o7y++Xk
vnxXn7zwfq7S9YdGzNN9G0e4dhE0aleOs7AaEI+jWhvst2uNKCTCYGPppVsLUwXwaH2scN5iTwkM
Qng10oXNrRrPBT1//B7mbZdTvMR6Rz+z43yq7+On7oCHBWyXDekw8khzRuvA4iRw5mK+qVS26UW4
BvI1k6jU9XZ4ivdyBVrAyHlWl3646ZEmwGauyB0IFkegfe+6/gqdYd1+8qBtFmh+vjrb/ZIYYdRb
Jn7GgCIisiB+vQi8HltWLaxe48AoddgfWBjLuHcLi8zSs0rE+4zrHiROd1ggMcEddJvHtIlSTOQg
t5FaC+1dkIe0eKYQKURavLcFjHNgoMOGcmHO3TV2P6xHCjKQloKMSSy6EgoWZHDTVWGPi5B87ryo
JBpab56yjBQOnNTSP656334CZ5PdxqDDoghLg3qU7E07ffs3xas/rI2BsvJajFak484BT8+oXmHG
C7v1+O8WB0TuoD95TYwkDcEygZMP9oNUkksQEjP4vjhh4kXFr1tAwtEREoJ1GtZqUD84Bjbj0/6h
JQNhRWmpnRjg/JGMEm0h9tQvNUaX6Fh4vHvDeb1UBsQwcJjlkkE/tUMXh7ohpvU3NJxrF5HPg0z6
u/9hV4qii5YpyZrBNj4JrdBebwZONRs8i2S3Jz34Ja4Nw/035zeRw5yf0UsBTg9yXj0nSAiyJCJ6
h6ldcgTNIsFEEHN6N6W/WdG1pqdHH/h01XrvEV6Dx2LmumvhHv6cG4PsyBg2WhBATGs3jjc8KesA
5I4b8nuJlyUni2Z7z1xkW26yZNYSfySzo7aJaoZd10Jyj7Vob38FXviVkLG3MwAQdw3b7KWbCGMC
gVYHF4ZkUbiT3asd490KADNYnnTkVvNn4tPpid69lcn9zsouwnoV6KWQ7VpCI7vmvtc+L4HBOz0G
vzUj0DS1hBRhB+/qHdPQ6HdB+4X92D7mUlp/aMPitVWDAZbau27YjvxX4IBPWy0xpdwuBWfxRVtd
4t1+z5E6++ROPheDxaacV9ktpmfY2dnO3LSefG6enPLlW3C+Ip+7vnquBPGHmowLeTEvUl0aEAhS
Asm5btuWHL/bT2AVd+24NIuLE+UYCLlec9G8aFQWllJ9VMRbhiQD19uRmx+cI2D8Qy0GRMQxwRDC
BaJKp/HoltO4sjFYbBHdTl3hcInXo13vv8eXxTH3vw3aOsR5BaiEB7h8t6/JbcCWociyqP3QOLSw
9d+vvA60uSB/quT93yciTLBwXKoGIlr7vgEY0bYwYrT9ewH+TPuLR3Uz7zoh72QishYlyWSuxCXV
hOsNsyonfVWX5LYt/kq3l5ff0WLVpM6x3SHmXdOCJuck51pidXkil7kUvdEmUtlAbrRZn+sTElLK
CokM+4gmQs4FnEnZ/CGKuQ5i2NfxVYColGQn6Qnl/uMX54rPIvJEG+YWpEFYl6YJEaWz3XVvhotR
ueMi83n5wvkQdSKIuQNmJWZaqw7wDOoFEpMXkn6jKoS5PdpDKLu1SaRD7bZOenLdEjPonrC/Icwn
L7ye5rmroEi6iPVpKCAhNYOrMrHT2IjEQNNHmowqU1upiMNzgmbzPoosIxqT8H8qS6V/TdPwKjYm
vW3eIejcAE29tW9/729oQsEIMOcbzjldU3HM0SpakQxDAXEpcT4+RrLzwT6dkaeXBbdjaDYEncpi
HBVhEPCIX6lqiIG3593JA921HyxUMJwgec71v2a/1s9RssFnhsSvqWX/9yh1u7/AGUKkfQr93gXF
6tc+4uVS7rEdC5UTDdk4M1OCEbGBgfsdE+UzHVeC5MbY1b4y1yvXx3jfX2QTkKcVoSxDur7aO0jl
fekH0KL9CsFO4nC+7hwITH8PdUEm9iqbtVBJ9MTFi1tf175/iMDf+/vdHtAK+W03svevhnj1qUzG
rREGJdGyK85gfT5HSBKTt6eVvAieOO4TTzUGwk1FuNRVBjG4/a2E1VZxv2/kX6Fgi7VvGZvHJ8mz
XZax31D0MESHHW7+KSR0EZprJfbS9wlawBHq5XbyFzC84vL0zHkaioyGFEmiyWCdOc0OtUjsDQkQ
rAhgViZnkM5h2rHoSV/ZKM3wDGbOJ52KY0710uF1ul4hDk5Ut+kTO1nY+wBjbMvH5zl/NX/UYh7C
wCiK7koN0zgc0aCIidHHf3/2pZ0qwjx/cpDFINwSoIjTy3Z0lHz9vFI/sfd+Ee64w12zPvZUHPMU
ho2sJyaFGizFzRynVBeDF9ru4L1Xy1XzseCOj88xLeKa/ZwgA9yX5GZiRAIKolCdO1j/gx1ElDLS
f6a7A2xaHb8R022J7vLOdi48mopmcHyQ01A2s0g6vQ4+nmMsb0xvROeZPsdE2Db1ujCvSlHiSJvj
zQE5BRoMOBAyGzlPFDGoohN4rK63chix5gUODKWqBMG5TYcpD+YG5BHYzffriFXNX9xvN1fzn347
tjtd6eKhL8wQB+i0roAvh6ydz3Pb54rHf0hhoCMfZa3ucljIq/ORJQR7msNnkbyIBL0ToUO3Y/Hc
W/oX//n8/W2TbJmwN/tSqS2cZ1sTiQTL8UJ7NVBBQM31m/PxZksGCvZmoK6iorOGpepJxlqveu0i
ndrBdsQXidarnopn2/R49H1z3ab6VBQDJl3TyJ1uZRJ90hwxXMYYmnTb3WqQXG6r2SwCT9RikMSU
swb7M3LYxtlJ3Xqh2A54yzjBwazXNxHCgId+62/ytYUQx6yI+FtfHC9vHACmL8U/bGEiggGJTi3H
LK3xeW6whUXonq6kss2l8SHZq0bnUr/MW/uPPBYuqlKU65uJb4R6mrKWFuVzebHLqnQFy4ku6350
uxupPSt1QKwvl5jcVBK3aJ8fq313zx+ozUJKnmNnhoKk6Wl9dTHqXnZAFTox3YbkNfAx40Dyz8MB
xWQn8TTQS+mn+IwZsuXKrZZ6QdolvHxuT84sYE/OhnED9UtettqQSKfSJOltMY42Uk0D+dYvnGed
d1MMBnOsSsNVEfAVctmJLIyVLqL9YvWyqkrC5d6jFvToqBlfRcta4xIPOGqaF9lulwnIzjribzbv
qxWXpXGuh2+KAexgTCyMF6RyIW3bxwS7LhNbPQdvPAq52cyEohkKchPgttBl9ma2YaO0SYFrY4dP
ilP5wVI55Iv+oNKluzWCWtTLUD9RvlKivzw23vn3cCKcubNx0umBmlcSvBjQG293ur2Dt3tokNuq
3d6m1fmFox7+1bPxI5Yl2SgzqWqwDUs6aeUiXzzZfWira7RV0OUi/6oAPDnge8Vy8ub3gdQogYQD
RiPLtvMKgvVbVucg/7/mkp/NWqiuIskEfjw07TDnqSkgnwiGmr4bnuzqNgLew2+CdWKr4zeIUh9/
vfkH8Ucae4yxHJTtZbhKSC7Roly46j/piGpaOugj4MiafUAmshjPybpY5agp0Gy7TUJHv7mqjCba
yntpPo4p1sL4vBdrPi8ykchgWFIHuTbW0E4hnZfL9mYFelu3d2ULxRvnazw+1pDz6RQGyJK6DIpR
uUkn7+bnC9U7ipzt2tzPxcBXfElHIbtBQi04w3MDftkUG3SWa97U4DwmT06OibXyKFGVNsfJOUjT
xS6KxBiDRLc8nxydgtM/EHkiifGTmiu4C7RrLyGZdHZopHqSyKl6KeylufF/2Xa6Wxwz9wjvk9dn
M4+bE9Gs29Rqt1S+NVBy/bH98E5DRbBJkdjZIiIi7dXfL3iwxbsDDFSP6aUM1Aba4lw1yRYrEr/k
azr9fxwackxW7Wfx+dgqZwsPYIX4D6Kw2+UjyYiU0oJM0UeEjva0mxtvrdoWfPtarjKbn0Sb9Ud/
JLJJtFa55UakwUxfQd4T2eiXH/1qef00eWHl/Uo9sB42eZbU/zlPrQArBSocHkXn1+4dXUnb3LMO
2uGvwwlbJduXfiFEaBAqlvoN1StefEvN9NEPYaBGLhq17iVqS2B1qHeZl4PS73z/qJTiFL0cnK/K
uTcsf4kR1nWRJbihDTr3vY9maZEr0vbrGzwNb6V/okrHkTgbqU2+KgM+Wd3GltK39KZKOyy4Hu4t
aOpprLlRtsI7TgZ/5GtkieYIWZVbe3QpxDnfDLYJbuaCYIhO8kHi9t677puvglIIszVYiIvSj+U4
a95B84yZAShNVnU9CnF98g21sc+rre9qXFhuxEh1emRCDBxJaIG/BBZ0BpG96oM2EaxryVuJNzJ3
7f/VXhkgagJJyhUDwpLM3q69z0qzy9I3nxx0pSZ2/G8YtvUJCKmMW1NQ7kZdhLmu4R0irouJZeOF
XATINj2207u7++Ac2Q2Z5XVQtSKmL8qrU6yi3TXB1NdyucudyhY00vg2nMR1ZkdbMG5m2y9uV+x9
w8ajX8B4OuElSHS9HfBMe9s1tr5sd1f7MybpaklJ4d1ssSqJ7L2/HLlTZxwXRGNgKLz0Zt6FgKGt
g37c6xvvAZujWZl+x/u/T1zhoJOwulXq8B07b4teNcUrveLlZrmWi84pRG3H22du252/Qguo/7uz
nw/PF79FR+pLBA4fMHT4oy/unjoXG88ze/Ha3/yeE1DPZlaxhlWn0RAa+dmuoPjaGEI1iBSphAUG
mLNl71xTR4s9ISO3pfW6qrFufb3n5Zdma9JTwcwV7rvIaqTwLljcaySPCQY+zltxAPnCqn0Xqy1G
63kpyVmvcCqVuctVmFlSBbKhEzKD5932ckhDW7qgm07lXK1Zt3AqibnFl7jRwZREJVnoc1ftvLE7
nOVKcaWt8f74Hs/2gU6EsZ1C4NVu1SKFsDVGkMLKSz+inX66RE67tAsDb07lLrAS7OI8uU+Kvcrd
BS62bhDeu0cLtOxtnv4O5jaLEQLvoqZK15EjHLKB2OWKshg91nc2kp7KYe6uFOZVf7FG6Isxst2u
sg/YeuUbtktWeNvofHZi80rHc3gxlcmELG1TdFE1Qre+tT+9BMUANGyvuBzpPBO9N+JMYKNS0/9n
ouvmqPjvoBzcmzbvpaYOyKMPxTgNl2QMdXwsHKC1225TzGKjYzeyaFvrF79mST/HI2mMX5B0RaVH
AaQFNcF0/WrV+b/K1Z5jfXNu3vQDMYhixV2TN6EkneR0KRxQjx4jOxB4E99zA0L6VAwDIVpryV1u
Utt7RWvSDq1JywN5fnNBrQRGoTWfkJr3rRgkGXspuSYZ/VbrxnE0ED+8oL96V3mRhv5bblZlzned
6Mc2YfS3LMMEOMSBRcny8jVGJLBvBs0Rj+/wbAlR1zH1pGuqLGms7yGNWiQpYDA8FePCoGncxB4/
b5HzskIJP4Hvwc3gzHnKU4kMOjVSIUSFpMBrXNdoIhbQsIBgEpmw/V7gFLRnbXGiHAtQZTS27Y0a
CU5RzW0Nh/j6+ABn8WgigsGjWu8EbBuQpZPQkmqrvYFxp7VjLLz9Vy/ZRBC1zwkg5aOYJXEHXW62
kz0Xdl0TOke75rKyzXn10+/DgFITRkYXxPg+6y4g8LJXT9junO72R8oexK0Ezdr5RC0GlARFaJJe
UPFWGb/LdwkLIS6Sk4oOkidc3kSe5THQFEVdoxp3c1h7H7uRVDAHVJBBb8CNHnhqMfBUiYUFggMc
YumApWh0Ct94EVaACV6BkN6Wf4D65PwYWBJBEF2YjUYzhtvuJB1WsvNCX97HVj6beZoYhc70hBVl
XJtxDjFIKKv+efvxsVtiDAOrTjcuKpIv9jryH4vkIRPLANmlQt6JKSwDDJDbGqGs7Ea1lzyty4Qg
GPofD1JnsOJm1q1iiRD3ehaIukR3ATo2HqvEgSO2zSUyqr6REoiIEnL7S0TXhN3JPIuYfxlRMTbo
TLWhWQwihQMWyaRg/EVEFfh4G5fe8q/n2PbxMIJ8ycZCUn7+bNbjnMhkwAkbHNUmCnXcYox/fXSb
4UkAxT/P97s7Xf809h/VGGjqm16OqisVg9FN0PqNpPSwXBu5qsDmNddQMHgkiwGmS33rzAuihxPI
+KVDQFbcoG/eHH60YeAolmtNiiqDQh9ik/O2crd9BFJfZaueL7vS/17wvZh5cP+RyeASdhzV4K+H
Vkg3nmuZNBEx3OxXWJIj8tWct3Eeb3+EMdg0yo0eNRkUpMK28fLxbZpNE+t/G50uMpjUt7ckSRXo
YnifaKU+HJb5gmbD0fdXYL+bzRE36z5PxDF+S2mqt2DUIE6AN3G+ueUxW9ev4HJxOILmIN1AcZSS
I6to3mTsQrxFeTagGwNjvE7w/nxxkNjH3CJHytwLNZXCWEKPKYL00kIKSgkWkvoqcRUX+/A42sz2
FE7lMEaQZNVNGSrIue+RAdnIaYl+WMz7/vqFReq8ZtDZ5tSJOPahSuURNPwXiAP3juOF8CdO3s4g
LXpYtsMezQoG2dFRBnK4vg/PpUae3WFTY2kqRoIX+XZfvYHv6PFRzyZZpr+JsZwLVkJX0ZV+0N7Z
njBhT7AOFk1DQGSQkX5ZG869U+ewayqQecu03kgV1NhleB+ynw5E/YB3cPlGheHmbnck3h4KO/NO
y8MBdPq9nbwix6fZYGi/WGhkdSXXzcmTjdoZj6VvDhGmP4x5m0qtF+S6wA97rdEGYvH5BufwbSqA
eYiGvC3avqRH7W2vdiYSxf+/zIbSO+81mk1/TGUxr1Fn9flVpPcUTasYHEQGJHeWJxDeiu+/kzed
FMsS4/avVcBrQeOdIv33SSigNrde66iNK9g5bz1l7mN7nc1GThVjAEi+ZNF1uH+l9fkjwvLng+Fu
YK0JNs1z0xJzr6BhWJZsYRsd2AOYUzQaSRx6uCynul2Bz0n2GvrRzHRjGhwndtajnIpizq0T22bI
MRJzWoNj8OMjd8Bq41r+xcHkMgdeeVoxRwjq4ajXcogS/dftp3pKPQ6uzrbqTJVh8HvUGoydZ5BQ
HjsXkwWUUIJjB/NPxM+nYaDbogT9RggRDsUNLGxdokGH3wM7G1xMVGG72vqxVJXE6qg9e96wPUW7
v8hv2uGEmdXvYbFIfN7n+S+Q/LdqbAfbCA6gXhxbvErnrQfORWCh/wwXmQ7u8TIes/WdqX4MHAey
2em9BP1AjHEq9iEJV1mE5nqCWqCPdYv2sazIN4jPhWfazfzFscXZXOZUPoO6dMonGWXIH3x0LAAU
0ayKKID39lJzYD3mqRgGew2tMYKxgblg7uVKwm1D6yUcm/wvoPvz4Ri4yEywTSQVdEEaBFuzSdqC
VDIhF88p/cZefWOMbv8dYzsA5y7MeX9T5RjsKOGr120BuTAXYLz53i3Ez+snTwzvDBncGPr/QO/a
Mfdni2zbX81CbdCVluCrgXnYp90zHN3morepbgyUXKQ+yuQYumHpwRbL/goS/eIpxjs/Bkt0PUjL
kj6WBcmeVVRA7oNrPOuYd3z+tg6Wrlmr67Q1FZgg7Fzzlp/pClMD4wbunmXjekeHp5XdrtW1vMaM
BOcUORqy9M16rglAfEDK2pPW4cqyKy/21qBa5MiZf/1/dGTQBKViuZVGnOQalcy+ITeBNlE4yGWB
QvPz0qAazt/HODuJMbERlsh5tHpRtFpoR1nT0Ht0JyrE7jOMY/x+9jfvbuTehzGu3ECFcyXYMVax
1AaUpum59qPjLdFaCNaNo/BM+/vBWM2txvO+I4Mw6W0cjELB+aI1A/tjlQX2sF9tdPm/010NoYfO
LuygfvxRee8RS/WcyUaJ7AaUxGwwaCDx1p7+8kGZs3Exks870llppiSamqJKiGh1lXEgreQiBClV
cTt6SBGh24BUzpvmr6Ah2m4JR7u5I53K+8eRNqaa0QAITHgrJA+v5ITWcGdQiGY/id7KxqCihUYY
Xg5nzgvD9LMhawp1LjXpTz3lrIy6ATudYbRe+2GgQb3kXfs565yKYG6jllSxpFwlWKfj7D5v3pED
zrPO0VQA+3iPVihrGQQg50WDDLRlIH7G/JOLmRPsM+LIm0PQqTjGNISiqxohxpGZNelC9Jr/xREw
2+M6lcAYQ6tFPcY/IAFVY1TuPsmFekAgEXxsdFw5zIsNOrIuaDvIQWR/BnNmZJ98Yw/XB/wFHFH0
J7Oez1Ql5tWO4iFDmuuukgNgzDzJB2serhIvozYbmk0lMU91W1cR9sqOFJzQLShdQdGuNhT5I7IC
s6/DZ7ufcw6mEpmH2zS6okZSBZ+rIuoJDh3/ReNcUzZnUzRllGo3iGhpgx58R3jjyFi/oUdi//36
+Ftx7JutKuRlpSRG3OMABzeKPVPiL4SeR7u/UYetJBTC5VpcAnwjrXHF+jVNfKMnkWDXsV1JYJM0
Mkd2yv70WDEOELHFhaIerPxGDxFsHQloqVYLm7fNYTaXN7EF9t3Ickwj417RjMf5rNsqaCoBRRs3
Pj1hKzPX2mdLGVN5DFSobZqaHQUj5yydxe+C1MsdOlUvvnqzR4wXLVaFRF6qiOyPX9yrxvuMDH5o
11EdbwMV7tywu4kyNvJwY86Vm+rH4kZfDZkswlIwOnE9XG26Vu3y/LTAKll0OXMsnweIOoMd3RAM
chZRCzlve1AzeifTOfik91++OO7MbHJiqhgDGtcyx9ZaBbcM7O7K4vpbe/96bO2z/uhEApszGDus
TMBuaSizxburLGKC4eDjgU6eoG0BnXv+8YZlq2teZZcD9WziINf6cZQSHGLs77nNkDx4Z2dmJaVL
K7HFX391tN/raIl8NaqR3UnV7CwD3R3SPNyq2n/xBv/GK3acLcoCUxPC+5uCvBhWmoAI9jN038HZ
8su1r0vey8yBYHaAVgH1eG8k1KOpn+PnI49PmodS7BBbKhl1hkYdaucF/IvUvSyuZEvikCghUTvw
xbcpnADebeaeIwMYZZr2CighqEliy/W4iBy6uPsXlg0v9ujc+R+vM7vwSez6iz6WuAHwb7ae5Jwq
7BvWsCl8Caj64kEV541mdzwF2k2rEvl+3zRv+xF9hfv0OT0VS2DV/w8XgQGQUpfDS9VTcQ6cxPP2
VfTPlpdIdliQ4ICCWIytk48hhXf52OSBUQcjKGLvaIzMi7c7+OrJd1er+4Ael+mN87yw6YLKjJUh
N6DhDU015+02QJm5cBdW4u55+y84roHJxCjVpWlGVbl/u+C52CA9wKvrzFbmJ3DMpgc6s0DLAQ2D
wBaPYBmM6u+obR1RLuC9LbPZ1KkoJkJJL1U5qDmuGXq6QEyG2Bzp2xBLUJ/NDSGbd+xJwbYe7Oqh
i4F4VEI8cGGXP6GbOAplCYqCEMLLnHrh+7aLDilEMLSzghPE3JmTH0QWbF6g05JOSweIa20kqpEa
x4bonmDE8tknb5v8F/yu4/B2zPYlZebnTpzNkjhMD5vxULKLofeGAfkpydGBozpBTL4RBHD05DkM
JuObgHUmFgSFYidq6xc3Qq89Lz3NtVEGUwZdMLBlidooQoxxofgv6BxxuI84zzVh9zlJSHXGUgU5
tXdG8wjizlOGSnTgHJYNUR2C4qrt2otUsHnJCJ65WEzCowPn6JgqEH2mfTje5xJL0PAq9Au6Wdbv
94Hn66THzpSN/YTBB3JdC5uv7Ea4GZ+50tHEbiwGcsBJl9ZZd7cb5LO6JcaQlieaZAJ/xfuThlkk
aq4cAOeEqmznk6BIpSUXEBotG8eJV/X3CqT1j4VwXHaLQZ/e1NVEoRfC+XhbPP7Ts3Wa6aEx4Y7U
GHEa0FSPt+2XuxA9aGjXClyOGB6EWYyf0glycLU0iHndakgp7XoEcb+fNyB5QoexwzkvXv7KYhCk
Cca6NuhHWSOI8z62t8NuecDUquA/NXbvg3mJYwbc+8dgyWCmelrdM2aYzq2Xo4MaNnpOSLlw0Wvc
uYr9AoIByknG+X70dj0Aa4sBmFEVh1SsqW10Tvc2wshvfKrMx0IMtusp0P+j3Trb4AX0TrjdYIU4
PP9+GzzbFt65D+6sp4JpXOC8iXQxm88wr30LGhoBoNKggHkluwNYmHwEWiWh66nB7/bKa3+ft9GJ
TCbr2Q63PAiSQD7lS3H0n4bNO3gZ3MK57qg7djyC34fXyT0fH09kMlc7zm69YrWQ6UTLbdnZI1G/
pFUBtl+6bJAyZXLsZRavJgKZ+x7cWhz6aFEXMFSJjMJzgDV89mMpswHrRAhz25NQAYeWDCGqLT4H
h38VhUz+PHO9jULPE1PHn6fsUk4KAppT/zkkG8qQ+WLXL3SnxmOFZklwzIlI5n4rt4sQNwpEYrY2
I+14/m3b+dZYgoPFrktvz7VGqsM/7vVEIHOvU6utIzkOFWxq/1p8v/6rjvuJQmwuwxiHWhVjGN4a
7sIVG0UL23+XHaSQFw7PHObd5x9l2ARGnYYiFkDiNqfkZmPRDdqWdsi36mgSfoZf8usXxK7onjNe
qz/vTrPJjUiIroogQfL6jD442le0fCYbk7yHGLLkEYPNR+MTPRkEwSzetddEfDSw0IL0E7uQsYTv
WT/5DcbhsMg0/OQe7Sw0T0QyAFLXCgj/RB0KrjHUv+uOmXP1I0dOiISIFfwkKS0gOmhn+VdP3kQy
gyS1WSgZ6nwyWIJet9voeZsuPLic6Ndx/I3hb2zJlrHDdMFLC3BuhsGAS5imepFecBU/TzQB12wf
X3XuR2TQRY2bOsvp07NF66TngRbBfya09IU1hjxPZd79mhwigyuGeYnD/AaLWX9c95ZdPGNTKY+T
4L9cAniJYHOzVPHeozbp3RvjREoUKVWg0QfixxFGuXzGW7pKsPNoj92MPFd8PuxRfyQy30i6gr1j
oBLX2fKjW2IMCo5Xt6XVKV4aYN7Zm8hivlcdt+AdaCALYyLOB3JS3gHI8hsEopmL4fH9F8flmmUi
w5zD38fJfLNAlfKw0hNAs/PZHjDTc2mdEBxsVY8VLEsiL8mG9O6v+LxaHFG2/45Itqehx2J8Tgne
KE4cS8X986X4+TnMS2HdSlVKr9DfSRfDjVyWl6PDy+b8Fzv9W8j90kxMqKnyAC3F0LlIF+WbVntk
gfHUV/RCPL59HGXupjyRg3XaRjMWUEb7xOI/ujpC4+DW7Hj25PPd7WkiolTr8BJeIgX57p2e0Ene
lXMjC5DYcQxlPpHxYyj3UtNE0iXLo7HMcWjoOcB/6N9HjCXdHIfnncx7yz9fR4WJTAR12BifRCUE
rYVjdPw/nH1Zb+Q4D+0vMmBbsmS/ylstqVSWqiz9YqQ37/vuX3+Pc3FnKq66Mb6ZwXQGaCC0JIqk
yMNDrwW39cZ/fgxlsTrBYRnaGQrGOGOGiE7RY6Fq8sLqew04G9qADyc1MGXTc+d/qy1x5p+BOVTO
oLoYxfG9VixN/qdQhhl1MgrNM0f41/UVo6HFmioNp8GgjFoFxi7Yuj9iOEtfNJHl8XE6tIhoVsRe
mZal3EVGYSj9htGYDadaRQq4szCK2dEKYlLvgScmRms5vfSqFK7fHVpj2/tg5URbgypYr1kBe0vj
XPhab4beQcr2+crXXanX59dxqjKoGKM4i6+7koARik4djqKikWDh76S41xIr0YUabTEOigOkVe28
pFwJ7q/cyadcA10iMseUSbosAiQS7bXIx2loQedErBaM6XvmjaLQM8szEG74iUUSW/L2mAEgK4ei
OEW1pWBqz4RpRelE9hw0WexhzHdFX6y9cJYRET5vnkGsGCp+MLocE9WxPmNeobenarhP+1QU4RN0
daChGXeZScYTGo/68W6NePmGjuoaJZqK9yr45/SFG0p4mSV6LXWnSX6pldydmFvnpTNkqU36lSOY
TfqlyZ+XqIF2EjxDeHOQZTXLMFK996mOGt1wLGgguv4llhym3nX63ogEffr++l1lSj/lMVx7w8C7
jVxl2qkEijgUCk9j3ObPw+CrdgG5DjfwwKukyCZY/mOIw3xW/Z7vkizLV5a8dAyfn2Ao6DrFRygy
XZi4giaJWoVGd3rSA1W0LRVy7ubS72SqzGRtXutVTnOWhvkVmC3IQYxClhm3ZDJaKUtZf4rZmN1P
VAOjBW9AR17GPgMNapPvhhYaT4oKs+UbD8R84/yf0dpzZ/adNOnlH4mR0Ry9Nt3FRY6mQR7pZtuU
7b4N9XOsBsTi6sjMicds03lFZpYGjBkAkY1NKv2jUurCldpAcaQ+CW06NlS0uq46SPlopahbAnuj
kXJaccG3FBm2lnAN/L+a+tnoc+FMMKey9MGh15+6JHvV1OaRSj95/9iV9zU5ryjW0nF97rOqavgH
hDlXipXoTT8mQd6fqGcbaIDNvS16mM0MA8+K/m+XIPmSpq9jjUGOXBLjlKwZizkQXd4kpmpQKSyY
Iof61YYWXetPoMHpTyV1vEF32zJwVLkURW6RftpX0zYLd6kUCEZ/ye1z3maOXiKdPb5lkf/w/W7c
UnGGAF3lmoIRFcswXcsmraNa0Z8k70fZ/hqNYwxeKyZ4fp+vtfbfsiDgsNbBvKpriiYvPOrItRQt
f21/Upvo58QTEXMmlCk8sl+dVJiJb7bq8fvlXcWQn4d9IXOx15jspha52vUn4km/iO5GnpsXcKH+
Lk9qV5pGa2wHJ1QG4WUYI9qEa4d9I3bBgrHF0GtD5sriVTIBC94mStOfUrqn0bZs77TkELdH+aA0
djiYeQG0T7FXIpjQycoO0+q76JZvuvyCRawu9ZmUGxG+YJTqjRJjLHkJB8W2oTSIjBNTGSehd4ET
gdlYc//T/v+z/GUM7w0qx8RynHmTOAfGwGJjYIzEmz2dn+u1wtdNXYb1JHCJqo49/3qvJK/Spa6G
LJ6+l/KmiZ8zLqTxiXgvxn+Ig3SmyTIlszQ0sH6VFYJ3Tg3lqj/12Z8+PLCAmx4xi8xK47ukFrnn
/M2bv/9lM4Fl5gbWp4LH5KvQLm8yuemgzCBJH/XeJo5G3aQQXWtKhui0jd4227bZBH++F3xFm/Z5
iy4EL3JMRWnoSa71UOJpqwRPoTecJzkWTQFbAXsRsMJs8kjI4Usu+fsk2/b9oWj0jYEgqG/AtBIW
24iegvKhlJ9VrxUI2JVYDN4gWrUTMd3o3cr75KaRvfjkhe+uyx4w8xx7xTor2YKxUPj9ppHqlRDh
1tYY8yMB84NwKmSZGQqGPm8nUg+nyEAnRmBnrUlqTJF88TSXYY5YYCU+blv6mPysz0Z1krLMJhOG
3Rnegyod8uGZ5QdZIbvqnrUPw+T2ZDM03YoZunE1DAw4orPVxTjGJe+aofNAKaR5N9x02g3eo0a2
ZZhYIz2W2lq+/7YwkMNi9iO8ijz//YUz98JpiKVUwz3MRJZtkJgXiixY/EvGrLqsW0tH3jhprO1f
cQv7xpRMSfOW9idDVHee6/DxP23ePwI+I9WL9USDphVTKfenIqnNUmb2mH34O9/VpgyDLTvn+8s2
K+YiOrhczucL7EJaKRU9BVFif9prolvR1qvSDy7yl1++sCC0IE2cdfjlavTsybWt8tpNGrpFcsmq
aGPVzVFqBG+2Om6KN8iKKCkoKKpj5VU7NWwO8biWLr8V6OObOOICQ9MNcE1+VRct61RfU/BNTM4f
DO4V98GYZFR0jcoxcWiM3ztF+4MgmO+0qK4yobVZsBIG3Yg/8abB9dANmTH5Cn5Ci9YICFS2KB8D
9Uk2ey8wMSTIpOr2++O9FZF8EbV4s0XlkBsVYbgdJT+W2aZ5K7vWGsP6TpZ24a9Ks6KDN8SIR1Z8
1k3FQoT9+YoGi8TCIpIYY0UrRYLgNteFZPRUGEPUrKnYjYBnfh7+I2b++wv9rYesiEbd60/yuNHD
0enqfW4ORSXad791q/bY7vVJJINIxtaqso+1KtNV4edTxy8+YLYXFx/QFEpUJWi+OIFc0ulObYy2
n9hu3dpsHo6aQ5wfkpisQySL0brvks1cnW/QasXy1X6Jm2pFKXho9fmJvkTI+N6YtiOPkbhK7ofG
TGpNgHFSqqykeosilyHoq+lT+dbUmB04md50b7RPjdl6798r3VU36eeeXHzIIvQu4zyfMX9Inxy7
XLxh/5WnOt00/DApblqILMGJPPHI7PC+U/u7KX5SKqeZzBp9p03pTJoVHwPFN7Ps/P2n3VQXpPfw
EKIGQxrj62nVUcQMPQwHTBbN30Kj/D02+yD9+F7IzXPQdBV5PNxybRmE66QZNSXCOWSDIok8C03d
k0OLVZmde82dEQ0rt+DmXUN8qKuMw+Eu71o2xF2fttFwKvss2pF6ij/GIMp23y/r5t5dSFns3WAQ
D+04JfYubumd11N/X5AgcHKtMZ6/F/XJWn3llrgGaigwLSFJsZClt3JWhQ22EPFU5zTOuFNd1ZVd
7yw5gVu8QVuc4ZcVbeVdbY/jMcdI+Nd4i+HPP1rH3xZ2i2ah3sn+Bh8aN+t2iz87+zlEA8BaQHAr
SWngQfvPty4sAKED5v8UsACRGoh8FIOC17N38IvHWFWFXm48/6k5/JeM1RexC8vulREJWQNVlopD
KP/IveeObPXsqCWiSx8KBVbm+0O5ef4X61wEWnkM9FkAkPmJYwbVLh+GCjNwumrL9FBbiYE+r8j1
+SPVwzTGcE8Xi6vUrEn9sBrAUtbvGkd1swfFkn6x5/l0s7/5HXMyt958v8Cb95b/K3SxwE4aGKck
g/2Uem8feSQ0iyqnd1UdaCLIAXOP446vLXUOgr5b6iKgTPOs1rMAS1X73B42WjMJaThWmz53quyg
JbbqIftpS+ma1bh9nv8sd/moVFpEmh6BlZa15qji3TDmti71K8bw/3M9/hWzdAaJhGk7DRqzdAPp
8IfY0M1O3oWeUPlv/73LQJWlPEtrseetFD7S46qK1BeVCUigv1r61FNjpfUhNpQ3fmqYHLnFJnTV
MrRgjLdoODEbjLGWESRkvsUZt6jyUGfvRv1R8q2EYZB/1WFPc8lkdO3J8pnnujrzi49bqLdSSV0W
E1yl1LP9yK3bxyY66dQa+21q89bUYye3tHgftbpoejEa/3sC9MvmLDRdCtHU1kg4+iLzMQ49ze9i
bjdFZfJiLQ037/P1Ug2F0LmcguzF13OQSNZ1tILX8OibOm5Y+85Avr1Ga/j/Oe5/xSzCTY/5oPKk
88NYcih9NVAyoPpzkx5rTbbLyNIQ8qgiHHQrga5pUAidgsYK8UfKN3J+HKRCJOFeiTtTDZWVO762
BwtvFkq01NWuGU4dMhQ0DszMczQpf2wReH9vwm4bTv3ffVio/eDlvFPkFl4hzp0ovIuN+7KM3gvj
wYg2mV/sJ/mdTE+pvIuajde2ViTVO0m/K421gba3Fk2RrNLITIPLlxT0oR40g5aPMC8gaPygYTfL
oYM1FEy569JUW9vlWWmXmnYpcKFpdWPQKCi14eTf1+yByA1YTMw2dMJ8l6prafVbvgIluHmuKvLY
qFh8VWt9bIg65B5u8Ief/6yDrdxjlmzJ3f7n9yd6SxBq0Uj2gMpJ5nRxoJ6kAWhY9ONpKEsLlD6i
kdpzUWESWx4edbpmrefn73ITuY6kpozSCFHpwjKMMd7nXocS4pRzN27P/ZA66dSZersjxt4olB0J
/xpZbX+/ylu+6FLsYjt9DNaKtYCPp1B95PUuLN/i2PlexC31uBCxrCVP2jDmmcTGU1e/9d2xqgZL
CZwwoUKPT1W85l1vnRuypgqq9SCBBgX0VwWRQq8kUi6NpyZAGifGsw9d8u1G79tNgIra92u7FsZk
FdSGuPcoCmOExldhvl4NURDIw4mOm7FyOvWD/MhVweMVv3F9p7/KWV4xPY6S0Iccydg1/MfE34rc
HJ++X8z1a+arkIUpb7pES8ZIRexP1dJUqSfvpHyUV9ThxsMdYoDHn6sk86DvxZ4ZsTLKXUTwSB0U
c9B/IvoZVNEP9iRZfi2kqdvmb2r4WxpfUm3Px98jMghFIFkaqusljTZB8ysI/1BAAMZdphcblW7V
3PLhafq2N8u1bbnW36/fu9j7vA9DDTTLsDj5wzg9Npva6sCGp1rMXxkvtiZpcQApAB11X0JSxbeB
vo210o79V9kwTDmSgWpYoRO/gUHByuAgkA7j0OBlIx0WJQXxYGBlcXIgXbCpC7vqngcyiLJvnzPZ
zXSnr2XRx5MA+CKisun7SLR4biNv285Uso8o+wiQ+U21rRqsVPWubRODmUf9QwbmAWXUhaKAsFZn
Q62OqIMonq1X5SjiAkz/XRz9+V7z1Rv3a3Yp6GZVKKhKl16F5IpeAw4DVHkFFz2YyuD4uc3HZ0N7
mphdlMeOBSKWnitfMzFVRMsfCwmjy4GN+Rtp+yiIfqX6b64+0uydtW+MmFLrO3mzoiArn7ls6fSV
AibMo+qpo7HqKGyyQcUZ7pBwjR+CsQlXrBuZVfurU4L/AxBEBtvNXGxbPCEqeKU05lSbSRiQTgO9
CTN//vxJzZ8Pd6+vr+/v7/foFTwjxSbAlrTONHq9XshHHkeZbyCM+vz3Fzm+ImCsN8DpD9Az8AiC
uYOjoUEyPfhu6DZ74noOeUrdacO2ip0fmS27PBLJLjq3m+815Eb6WicoyelzOIB3zbJPJTR8nSVG
wsD5g1Ku05S259uZLb3Xm7WmzJuyGPwJSH5UnVN59joXy1YCUHpULWcneRe8G860aURxn9lsU5kr
q5rd+/KAGfiR0eLF0cS2TMuNMonI2BoMNGbH0WwBoX/DVPI/FJ1tDyAsDDCO/OV7kZ8YjyuRBBuI
C4347dM9XCyOt7wvCjVnGPp3qB5OR+eHc8BgazB/huKnswXfDPpfHQGz8lQ/gIXD3Oxs2wU5RgWu
lv2KX73xIEQF+eJrFvFPMKFsLucFO3ER2nln1WcA3sJTtDHN8m7YJcgm7dYgQGtCl0M/odGKMQzY
Ajw4X8wf488ysckruZvuM190L00s8mf/eWXfb93li5UugY5yGOEJHpTYdwtY7cPRmfldHRAJSQKU
WaBhOjlOauoEPK/VvYV9fwZn/Icq8uPmUXvApI4VRbgCwxvKvPWGDtuCkFdZwj2rLGH+ONTs5B3a
p4NT3SWhc/eqOobtTr1lKn/QaxP/HXd8DcZ3U+kvBC+sStCMSA+rEDwplmrmB+O56twyxvvfacjb
99t+ow6EVTIZSW/oO5WXz4jBaMs8lBvcMIyOueuMcz8Jjz0M/sF75aB6fAr28biytddRKSC0GH+i
zOGvon0Wsy+v2BBJfTj4+qnAiWr2uXBX2/2vffNXEXMocyEiC8EW3HseByEs3QGYakdOaEtmJ15f
UU3b0M0qFGNN4uKmAojQksSX+GlAOyI6zDbSfbWPz8qTauUOFBRs196Kefw0fwtbRQ0NgEhMSkAI
QudvulglU8pR9ZMaqzQBvNgHpmGX5s/AwhgqM0Hrb+rkTiaeSrfclW59ABrCmfcgdX0hO0+JFW4i
C106mosZ0Hb0GID1Mhbz17f4v8INrURI5itgfma/17bJQdo2pu94ZrAtbbQFSo6+sqKbmnGxoIXq
s7RKQ4lX/GQVjv94zo9rtPKfBYLFlgG5rRuIJufL/QmRv9gyjjJ9k3acnxqLmmTvPUhPhRM52DF7
2mCCmDVt/F3tKq+1Uwl9nzvBPsBYnsaNcYjek4p9kN1249336371hglErQavF2AQAcj7LJtffFsE
8qVMT0IdoPnRbu0f1ZY7051qC/+UhKb3+v3Vv5EaAzbiQtzijkBcmkxoJzy1dneHzinT4TbyQMKw
P3IrdCI3sBFTC74StV11yMCwfpG7uCm+Vwe0Ilgmc/Vds83vQ3TldJgG/lpuO7e79+zvF3rDnn6i
kg0FbwkkMBaV/akKdYySGvST50YW2TR7HKwjb8qVEGxNzCIYJXqpIGsKMQgDN8PWfzTcaFOYa2Pv
boAnQCQJkPX/W87i2ZHoeCeUfa+f3rJtJwInfgRy9Mk/sLvJba1McLhIJDXflffvt/GWq0AxC3UX
AhJLA7nEhbVBKJ8n2qifmrtyxz7YDnwcNrW4Oz7Hv7QVKMSsfMt7ShGFoVAKbCx6ob8KkyOvVHqM
SzyR0g6pgIVCEQ1jnqZerCzrOrM1g9f/lbTYT78hQT75kXEyArs3tQD4z7uaWHH7zOwejXwrId1s
wq4XxnQDhwi/qy+0H+OslWZKMwPjYqNn9qxa03/auX8ELKv9TT4qozcLYAdpAwT1k38nO3RF2W+9
ATSKhwZRUEOBEZlt2YWtAijF4B0rjRM9yB/lTv1d/Y2eMlt9UlfelDclIUqYwTk6HnlLvqw29Sg6
o3rjhBkG5VP0izcCWXLM6QzE9MFXNu+mcbqUtshxNDHrQs1rDaTnZrgYmknAIP6oHKo9v5djs/pB
wAydirUX/g3HN4dC/yxy4cmjVtI9VYFY49gco2d0wv9p5RVNv2WgLmUsnKuRF1wJ485AQBt0ov/Q
7vVj9Td31tpIb9QadPhw9MjgNYoGnSXsQAk9nchp5qEtrwb9dH/eqg+jZWpmfafYu/CYnL+/wjcS
RRAIcImCXIyOJMli90A9mkl6A4HyjovSDfAk1fYt/GeAqnBgBximmwIDQEzM+THbff9zjUDhisxq
9mmXX7DY26xp/GEs8AUVSJL8R0z5CRzys3bZ9vVetVLLeE/OkVv+z7YEOIi5eAZMCdrD6GzaLi7h
qFepMnHNO3F5cjx1W1bKbvorNb3z/QZf2yzg0TAnV8eJcmBJFvtbsbKu26KWTrJR7BCH/ionn2/S
LO3sQh3klQBh/m1fLCRFckFBFgMvBAVaNN+Vy1WRmIVyEaunRIIRjvsqs3JPq2yVYPjU9wv7HCu9
kEUxihHlKHWOopfFKDUAPGaciHaSpnul3MnFXo+2hSE4OrY86dXzfochSMIOMmAm/vM0PGCOvKae
EaWZnLjDb9n/aDfcey4SczorqGDj55/qI883hv7cV6aM3iB/Pw6haD3HA4N2bTUA+bNIVLWdgCH5
NU5E09msRGCeogZ2HuI98VcQOlfOFMWGmTaKycSY2x4WPoe2VZNm84syC3TPLuuxs0qONGJUtJKd
hFG5CdTCt8t29FY055ZknTIAcHUk1K8Qv1QbiOZJFTuxQVJcdYgxgpKoxbYesMmhZqQur+PsUTPG
tUL/raOdO3mQmEWohGLLwkP1UlX6EbJigN8AJ6EIyfOEHO+07EwUURzSwGnznR+bLDpM/i7Sj5kR
gzH2IPemrGxAIDsFQvtpjPtpcupK+OxBaYHGLH6o/ibWbdKFonak/CX5G5aHtPHQ6+i2ybufmp0m
QHmo79W3bKfRRwyqd8JIeL1T6XcE//e9Dl/H8Z8arMyZ8rlradmixmioIaRAOg48mQ94P1XAHifE
asvC3xR1M1pVl6hWXBHwQmn1Y5Mw2YrH8tln6N5WFU83NcOz+jT7m84rpH6emw1JeShUkhJRGhpQ
sBkftt9/9zUAZMbaYQg3TCeAULCeX+85CdSeTWCnPJNaT7aGqqT3qsS2QZKAIh0A9m7wrJx4g2MU
uGsIiQtHS6N6Zfuu4ws09WL21/wYnDPJS+MGZtO6iKrJOxVRmgvMS32McGVp1YscjQUlTjJmzUPA
X0JlxfpcR9QQjX5snQIGy2Bel/fSY6SUK9k/p7nr9SbZ9IrTyW7fWOG5b3aAY2reH7rajTRr/lej
B7FYs6IYeAdrS2ZaFoPMNa4z/xy1hm7LEspFvSd79ohhz24dKqkou7reTIFHd2ogdQ76SkQbTYWl
kwDdan3ZrIWTc5C9+CS8e0GDBdYMimz64rJSTDEOWVT75yqmyLRFtcnkWDPRlqk54PkYnRaQQitu
St01fHkyo6jOnCaMoq0+qmsIheskAeXMgE7C93DEtsvUnx/JYdEC/nNWnvXATOPD+FeuRTyZaLyM
8M6iVt/bWWgT76hQu/YdQHNyWgo5PSb5L/VORZ90sUkjO0lEhOrY77FztWiXazZX9hqxDOOFn31q
cmltH+fwdLmPSFaiNwd+miDPgb+/8J2ppnV+nvbQqBePicDHe5fcpY8tvy+pIermLe//jPtockFm
unKRPjO0V7Lx+kSFCn8ayyhsxCCQzp8K/6zq9zAenuU/jRKgcSIodq1uqt0mpg+N5sgeCLmrj+RR
fupfqD0OlhbtFZPbVBXkQTulutV7VifZBjPXYNnXgdp8tBcfuQjUaFtqPChz/zzArhyl2h2ITfjO
P2ioGzZHxab79HV6I/6GP0qw+pWlmLK2ckyfhaHFVoFBALdwBrHO+I2vx0TQQdm3mu6f6z6288ex
fMlKe/BdLzeZ96eR7rrCLdv3bIoEoXfB+KuSLaa4HLigQRNK5iLH0Nl9dAd6dSEXdtJZVHKnEa0J
90liR+AdjU1a2VK8wdg3JbG1R/IbFVLv2Xhqom1Vo2sKyV3pD2WPAVr1W+XQ7qbmnRti8E0/3IbP
8dgKOds12hqG85O2/LvFL+w+ldKOpiH1z+xQM2eU0NA7PIX+wejMeBdGr2Upsk0av6KlCU4bTezv
2UOUb2LNmoI7v3GY9qoO1vib+VtfeqJAhuc7PlotLLZRH5mXCFI9wdqIbDijXXucu0fMsH/gzCFU
8B8e3fLunMTbMjsCZRjA3I13jDt0OmTFPgGuNBSdtPV1s0DhOH/JKqvgdjnsKzfkj8UbmlS+94Q3
PDgKTQwAfYRoyK1oy4iX140vS8w/N7HDShPY+HKmIzQ6C2CtRKihqzfmeMgbtKvZaH+rzQz9XDum
m2w80Hrlc265pS+fMwd1F0YkyYzc72vPP4+HlKI91qljq0cRPZBFHrw0o0mpTeXY0tU12onZPF2p
xsVGLMxXm6jDlFLJP0tgZk8Ts60K06i50JhTZ6LKUoHO7LXl3rCZc/QPY68Aq8CXCRO0QRNaVX5w
buR7CZ4nmoZD4OuiLoCnyMRACjuuR4FW6p2CoLnTcR2DcWvo/ooFvX44I0on/7c5as6vLVuT06hQ
S9qS4JzrWi9UVDHutVYd3LLjitmPdXZX80Q/5Ur/4Ddys88Mf7DydBwECxT1LWetYY5yEltqqeS/
C8lbg3rf/EINGR8Zr0EZ6L2FaqAfiYdpHYTn1iObKowsg1cmoOw1d4vaCdrOrqVtFnVWkD9F0ktS
3RmVE3PAlX9+f2eui5QodhOCuUzopgB8iy0MOcMQu5GleXxmbgxIk/LKMcsOxiqmpuptVW1TCfU9
PmrbaC3bMK9xoaQ6okVC4GEBYdQWsUoHLIZaG0FyZuV9ZjiVv+dsk8cP3DsT9ivih7QWHtot5PuG
2bVeW5knvxXqaUBnfZBhJAXJATR962UgqxPP1ItwB1GZkBqTaL8DHZwqwcoD8Cq9NG/WxSfPV+Di
Ris0oRLirvisspScB5ghJ+rrGiieRLXTKspMOuTB9vsjusoaQCjFfYKbAzweQe5XoVIGjG8oV8m5
AiTirl4jgbl1DJe/fuFGQrWvgFPHr1fGez6+9L852RX3nQ6+7e/X8VkT+nrgyEKgXwdgJOS+kWP6
uhBepV5Ogjg5j8m086MDHXdKxQ9ee1eey4naff5ejJvORGxhSdQ7rYiff/1CPN4G6NtiYOZQ+JID
O1Ul2nqBF5wrxapUEfUCM2aT3umSQ1ZhFl/lymu9K9f6guf6hcjF5UpGXfKUzgjOU1CYsdqKhCho
wHqfJu2PhCTT9yu8TvgA8s45al4g1cEA5sWFGtJ8QHWah2cS9IkVtFMt5Fw2pZ7H5veSrov6SJWp
eOmBCoDAaiwj+7yswZjGo+icZ/uRPfrdBHoc9Jqpf5DR0T66zk4yu3QUTIy/Y/rRaJzpAB4b0dYi
U/fxWgX3RjiKHClo6WZzr3DFWGTWeFNEkSol0bmRDv1Mw6CaqfSkgTlawrT1bJsedZQkR1E/kLPB
Hqph4xdI8w2CZytbc11XwtYQivQB4KI4jOVzvJCHtMrBKXWu6O+iOHXVYy09kFQzx8D2Q8E8NPVH
Z22wCGrFdOcZiM7ijdqqQs3t74/plvrNBgP4S9R+4Gy+Xrg4L4dekXvApAhBOGS0mVuRqAEuN582
ES8TC0HC2vvlllCQGIH7ZobJkyWdtRbXgZIGYXxOAl3f0K6Wt337rjTdHiikCU+8yFjz97OJWt5s
4Adx8rIuz1wRX9c5ll5YeyN2daK/6LgdOeZYpHhv0FqkzwOC8Tq0ldbW12DBty6cBn4btODLc3Zs
EWapfVtEeIRHZ8666aCACSRO0evSVNOK7boOrZAwBlGTggSLip+LBZK2l0euBzESHIGQSQjjteJk
bhnnLyLmY71wbR5sM7r8o/gc1IpQ9BgMtYjbfxNAF17k7H0kwkd7a3wXgZd9pTR1S2MuV7cIhphP
DIRDZXzWC43f82yQzAhE2MgbcTx3ea6DnilN3f/9bnC88NG7xIB4XEZgUxAok2zU8bkZIzTMnjxS
WgHxzWgocB/TNRW99rI4QbTooPALnBA8+WJ78y4OphxrRLuq4uS9roomG8rdpExPUlhJ4KPiseUj
Vt0obQFkWIRWXRq0odVIFagQ9CmzY2DsnbZmv3k0ElBASeE+ndTVlvZbtwnpGuC2VbR3genm66c2
IMYo0knBcaT7VkPaFa16Qif3dY6u5h1aU+XajVd5bWZbtLzD2CIMSzCQPEQ67atUOddGQkctPhtp
bfljvTHKZ2ky0+yEXDepnBYv9EHf17KFnl/ZX4uC5qt6JX52nwi1QKqxZJtpZE8tJrVIznLehQcp
19FCrSfJQ0SDc+yF8jGb8snVdC81x6J//591EfkL1N2A0NQQIC3WrhE/LjD+PTm3YYxu2z3RrL60
aQZKlh/fS7puHYcKXopaWBJpyAwvJnVyVsGij0lNPHEaz35t30ITBAL2PPEh3hWxyc3MTo9RLMaN
f2Sr1ehZzGK7gTOGMSO4gBTlqa+n3XkpmeIwSc9IT9dWripg5opFwv93B/hFzMJAl3qepFEfp+d0
itClvAMnU6DuwR4zrOU6b7yjgGH+d0XL4FYt/UBudYgiz6o75YK/6u+aL3RL4mZjIwUWOkMvUPt6
XjlR9dZWIupBIzcHMcFnUuTCcAdEiroqLNIz4GY2Eu4f47k+RM6f6FgLJ7J0gEt6q35gex+5jz38
x1rwdcM5ASz97wfMH3jxAZhzGwKmmKXnSs4MMTIjsf14zJzv13kjm4INvhCzCGZ8mgO5X+TpubCY
99D2FijWVFv/P9R92XLcuJbtr1TUO6s5Dzf6dMQlmZlMDZZlWbJcLwxZljmAAAkQIAF+/V3pPqcs
sTKV3eftPrpUEkkQ3NjDGhg0I7eWW4yfXXERsnM1y5Gz6c1VV8EwjEcR+AkeLrr5Lp5pitkUyf1H
naETvBeZd5FtzLfb9x/1yFmBa8Y2MCEuCr6f2IpXC2pXbgUNA0nvLYKKEhKi33BosB1sQUnWTI21
U7OrM5/15wClPxOl9WeJXQwspA0cJCrdt68SE5wKgyLV3XdQsbtppR4cHMWVrzIb5hRQ4rQlmomz
MsTN1NT6/edDH+6hsomRqe56EVwNfS/7rDGEPtRVO30nVjJO36daQ7ksFZUn91XQDUvmTcqCUkcS
ixqsEg4h1mQA2yFrvVq3WcuckG2rYIHISCPGIczqpA++a7+rva0mvQ+zb5oEG6fT9TdPN1WTK90K
cj2NnWZZz0IcF34g2Zy//26OfucHhTAc4TgdMXF6u0RuPwUBH3h3jzaDtKY8HlOngnZCeRsl2XwV
YJodZwRuqvWcgfwL2uv7N+AeOam81zewqtcBJmJtB02Ue9MWKrCBL1VNmFJyMcIpzssIZFufIfGo
tzGwp5ibbOsxDS4ttYXT/A9hPdYPWOtOfpIV1h2rTu94eI1RzL9xm8BBQ2M0QBXwN9moGaxYM7RL
B2mxl+bJLtorq/ahbCu2jcqneRvCqDdOUUFlvFKZCB6t8gMFTHvKEtFlGpk72ZflBjNMbApB9pPe
w4mUspRHqd1+PnO3xz5zH7N1AIAB5UTZ9vatKnTPrUU73X1vCh5eKk5SUm/RPPRAdG69FzU3G4nG
/9Q66UQeDUtJedG4GjeXhphu8n3sPSQmC2dQ3b6Y9pMB9oHmglvpfG4ifyw8oMBClY9i/1DXvb1X
qxbNbNqku8fIf8orFQ45p6ZMEyz5BrPWMO062hdCWOeksw6rsA4PCEgAsRzYOsnP5OJVYOpEX3IS
+lil0K6KEb6BQCGY5UMAc7MzJ/exBAFTyQjD5CiGoNkqXx4iXgViaRDtPceHKLQymzbpHzADurAJ
PzdLOXq4ION1AfdDfwjKNas1RfLZKIi83NsUHCgHnn0qldDMkp9Ds8WwoPlCltzU5860Iy0p7/Vl
V0dnGddN2XJF73mYhvxjFFwr+zLe4gO1yOWgd0bszmz0Y9kCFHDRdkaKD3TZ6jzTAR+dul7ovZnQ
oADsKC3Hby6Q7GOq3C+YlMQfa6RK7cYy+TRm0fagZArEfwJB6OWHYy5K/8wtHYtnANNAKzYCrib6
OeZ6tals7liNsiwkTnUyXUDMFbgSGdy51hhce3ZSXzo9rzLbok2mAOc9U3seQU+gX4B5OaoyzM0h
pPX2zZOohIuzS9i9NfI0bB8jg9GfX1jRheftmJa7rroV8bhp5LlAfljq9deEi7q+D8giuoSrw9Z3
KCBGE648B6nmt6PN8mQBgqDdkIlmwu6zMfwyySsQ/dOKboNwRGhEoThswMFfHEz56m2XQHTsg24e
4i63ywwSfe/vlyOfoY/tcmjloDRD9+Ht6lhGBq1DHXYvyy6zvH01ThDMuE7OgW/+jhf1AW9COZ4c
epchECRvL8S5CuOBeOy+uxJwQaQwlDk4n3z65Hx6Fql7TujxWMPwzfVW38G8sEmKGteDOX299X8c
GB2fXpYPH8lVmH4ZUrhtje3/4PQ+8sW/ue7qoGHMGeOlddn99IwigfiXrH5i0S7oB+hpNDtfxGkZ
XEPAy9Z3o3VZ4naGvCMbDV6RuuyHTd+dcSs58v29uaPDFnj1/VmLH5aoSdk9JugHCsGQTzbFrtep
U7+M+qySyNHrAcdmQ7wSjM+19JAxXRONA65nNLiVBTqx6b7f1Xca7xyw+8xOs+H6QKHZTPzgRQZP
H3pZjunD+zv7b35raJEfcpO/7mP1+dEJfOQ6wQ6AdyNNk9TDtDiF1iv23Yv6uhvzKwa865Be3N/N
325vz/Vmj/WJ31x/dYyPbPI4/Bax7gdDUAgUiiuUNH270xd9icevUTE2+W317f3nPoLTevPca1mi
xihIUDR4bpUZOEq4DSrwrCs39bLLvf37FzuEh1WIe/2Ma/YBZP6bLq7xjHF0OUEitpUfS/Ogq5ez
qJlj/cs3lzocfK+2MY2J3xsPj+XdUHBv0KYBbXi6HGfUvanwP7R/zsAvXpfn2t3HI9evfbSeugRV
haSixhdtnKLnqeoz+9p+sJcL8gLYzkJyC5os/YbfueGZZs7R4PzqyqsYhu0zz92C1bW929ABzq7d
ap25Z5PjozHr0OeGAixQFWupDTGHlh9WAHwG1uUBEBlsqQMmBGTk91Yv0ugw+CFb8eR+sQNUivE2
aT+geUkxQUzEGbGAY+c13vOvm1mFK6acrtYO3nM7XE/1RqOusTJYF4Aj3wHUc0lz61zT7Pgu/nXJ
1SF4qIihPIN19oIrp91KiKb6jwAdO2d1Ro6k9m8ebhWTXHcRbcKwl7YsB+cR7ig32VIW73+Ux4Z3
0LDEuOQwvAPObLWEs90NDhl8dv8Av6/2ps7H60ankqYZ7JxqdPwMHCDvMuj8nhuOHUHoIPi8uvRq
KRMrgrNHdAi6+Va9YCQHSinbHhTL96xg8J780V333+ZhU23JmOXvP/jxQ//V1VfLG6p5JkziwcXz
uBmatA5wqH7OvAc7v4DvgtjewgsZXfj8nJb58SCBAT5Aomjt/E3MvPGsmjYzypnOe4a0tvb6POQ4
5BbQ4D/F8cMI0UXZgTW1R5QSHeRV2zMfzt/1WHDeRSAaAR7lYvq+xspFfjcbZgt6r6e0jXdA4sjx
utoA2IXPNzMvlGxNm9tkt/j7ZEeuoRLMM7bzt2G8Z1fOy0I36LLJy7Yp2DmW2rFIBmkCNJ0QzjBx
WG2Lua0mdyY2vU8cCQppj/4FNwyXbgfIgMhz6MUjdawPVw580T5k2iAR/PasMMLxOeSL0RbWplhg
spQCuHQLBvvu54b7j2f9f6qX/uN/n3Tjf/0n/v3cD0Y0VS1X//yv3Us/Dk+yeep+y5/k02+b7438
z8Nf+Os33v7+f/1fNUqgNpsn9luqxMuT+q3/8dudxJ8YZfM8rn/3zZ/Cxf95c4drvfnHhslGmlv1
IsynlxFn/M/L4jEO/+f/9Ie/vfz8K5/N8PKP359hVSEPf61qevb7P3+0//6P3w+q6f/x+s//82cf
nih+baeezBN7+g0HAnt+GZ/Wv/nyNMp//G4Fzh8HCCw0Wnz0YyJs299/m1/++0f+H5iqhmDRYHaX
QLIfqRPrhaz/8XvwB3o3wH6h7XhwmrEPO2ns1eFH7h/QIoIIAdqq6GBAntr5/V/3+OZN/nqzvzFF
P/YNkyN+e4U9DYAgicC5h7wFLgLm49o2l0vHJZyhduNVOZG9shYXDXY/HlpA7cjkp8YV9pi5XaC7
bG74/NUTta+ASid9HpdTuWS9NjMGfAsHSmPobarRTqmgRB4bx9+iCUjAd5CSbmSwzEUvAWrbjMIc
DKJIaM3ZoKrwqTZODRSqqKsbMVp9swUgoOJpNUDHLMNQC2BDz1kggaDMYu37WYw/knikD9MABeG0
LQcZFEtU+gDkCdrzDaWqBNnfjNawE61aSDYCNKPvlHbCi3mcRp1h8cVX7LZaZg5cVG95r5GAVKha
C2r6Fi1fwz8ROyFfE6eaMPSYav5YuTJSQKhOrYUR76yL2fY4+PI1R+hxe9vNWdxHz6p360eplvhT
4HXU5LSPYIbjl47lZc3CljLrx8C/512CZrhPrBY9xNmi3x23DOmDXckQwRRJEc9LJC31JnYm7/PE
qA6yKoqghm4vEBxPYUXXOZkMdQNnemOhGRkHbth8tOlB+IgkBNr2hnoKb7GetJfGYBbya0AbKMVa
k0XsFAR0kzSpK34BMAj/jnBjN5ltvJZvRQRKWSrbzjv0CYVrNkOy9B+omsG9dFqQwIBq87RELd8t
9KJxyrlKw0XxGadwaAW7Em5lN2yYRrxOQM0ODT7W1mDSMPm9TrQrrhSpLMDzqCcejW3FT8yd/e9h
zUaaos9iHvzWqr50wH7gaWJG+cYd/BBzLwnl9dSjiYoqjPfHccgGUHqv/Yj7LxXjjN4QPvrOtm4s
J7GhdKuBqRm90QffigXoAWBwp1NXYW1TFjbk2qnDlqVNAujaduwGFX6KouFg2mWF9h6YtsrJmY50
m4fwlaA5XJ6qGhTUNm6ntHHMDA2qAd8ZyD4KssPMBlK2EpX+5vbgWKVm0s2Yl40Rj5RrJ9dcgPcl
aBjf9nXTW1tvWjp668ihwpmZ9LO1B0Zv/iFkmTQX3QjVtifEMBnjIyi96JKOtkDf2ziyzEF6Gtt0
gVNnuWWUAj8txgmjT7poFqaB7NADRLIpIQkRMUBA+cg7oLjaCoqiS9U3jzYL6xfOIsCrWBgNTnoQ
JID/iwevX7wrry90ULFbuQhfb72OQ1zQEOz3vIn8RcKDDniBzaBZ7OVNC5J2bk2J/8MiFfgyTiut
ME/a2B2vwqlmT5EzImGYfU+Ayuf5Vlp7wh0y3+riJWMq8fm1qnupNy4dSmj5VjYA2VPvqotZaHQX
KA2rreMOdlNoGFPtdBsMIq/B+bwFLqF8HOpKWJnoZPyB2mMpckQ++bkTtAbr0vXIZzCVwUGYXB19
qaidfEK+4n60jSWuW2/x4PcTqh7o+a5WOfhKPRwIKJ3DjNeqB6tj5OGfiJDNl0SO+qkE/T3ex4mq
ugyRGg42mOEIk5WkZDczfF/qTTi7+DYr1s4fDfJVLwWpqvQzaghhqS0AyskWC4QrbNE5doChJkpn
TcuiolpCAPtq+ONA2KdUGj3NWZXY9VMsu41opn9ZSvyvzvnr5ln0Y//j/cP9Znhhd1K8vMjrp+H/
h6McR+vpo3w/dk/jb9dPHQQ1nsY3Bzl+718HefQHUjswwuC4dvDXOeBJ/nmQh84faPwCLO7By+QA
Qf51kB/Of+AwwOpCjoYsAKf2Xye5Fbh/AGwFlDmyAqDtINj2vznKV2Bs66AFh6oL+mdv00DYvnbl
BE28gujgRtcLOt2SNFkTNJgxSuH9aY/Euo+gI/zYEASGvlnmLR2cEJZs2mRWZ5KdvQzNZrJL54GI
6RyhYVWw/LqzVTOjtlp7GmOfFJ1X00vXN8MV0UjHW4xKrl0G/KQtMP3kVWSnzmS6O+kt95MFozfX
rniXmjKYMn/pqty2OxeU5obnXj+C+dLHetMFrvfp1Xv/Z3r0Oh1adZV+3elqcGL3KkSEJODHlKDt
ekKJtLMGmvYRqZ/tzq8vQ0CiN9MC3C9YeD7SHT72ZxQOT1591bz34rFMplqQwuZusEUMnnOrqYJN
zHGiiFrSYuxBKa7necgHZ54uQ0AFs/cf/W3N/teT29i7rxtOPfOaBeUFKRZW4QQcIHhwW1X9uLeC
EYy7ObE/NV6DOaCMonMMh7cFzK9rrgrYKUGeZDku9FCIolt4EkCgMmYomUv7+/tPtbKr/3WJVSmG
8t2i9jKTYnKq+nIZOHoshPWfadjMRbuUNUCrEHFOKmNn0UDBMFomuY2r5QPp5jwJ0O0CGERfJ2T8
xnjob/vGVZljOeWZl77qJfy6w1X1ZlkdJN3DuS1cAqcHNjbtJoz7cdsBfFd4C8hWc9CRiwoel1lU
hvVnUCXbTeXwBHr6doWPF8MuI7po5xFdX9iz434YFqUvPT6YvT0mCkP0CANobc4JO556b6uuPx3n
RsJslRVLqWnWJgHPtW6nHRuiu/ffm3fYdr9arr9WBVH29XZUNak6v537opvs7qKOPJ7WLLYKgC30
5YTkKYX5Zb+zxqTPF2bEXglOLybqTBg1KOc2Fo3Z1KIObnqC89iqJ/JFssoHULoGNb81cN920RAq
l4rvvKCzNpC2Ax2zduoMrvXOhnQm476rN7Qs3e0kF3bpT4rv9YDkbwBoIhejA8X3CgTPkfRDrioc
ExCXunYrBf3RSnhnWh6nVnsV11sTLC0aIH3BysUGFryJchMuAgQ/E23fX+5TkcdeRWguIowTjcZy
R+0IlWNu5xNidSaZ+jBU9Mtciq++rBkIXxFPY+qZMy96NbL+9aJXERdsJBX5wgeRrwkVGEtB68NP
FKM1VD/19EKnGFPAuO2iMI8jAxqPGpxkNyYSVSEPdWAXi3Rkn55ZiMMDH9t3qxA86Hjolz7AYg/U
u5oXMnWgDza0MCaIYM7iQ7u36jYcMuYoG3oYLTiEwDuH6wL0xXND1VV7+F+rAj7T2+0/MQgYUNvp
iyqp0KByW+AYJyMyUZX33JuRYR+KIGNLJM4zjzeLSOJdDCO5M6fBIfj8fRn+hpw6eAtaKG07CFBP
UeagJMurvuOXzMZkFhpq1eb99T6+t2GP+PY5SxPjy5rirphaTdHEC0Mc9glcIB3++f0rHP7SsSdZ
hVfRJclSDgkpiFQwxobJaN4CxIU36Kg9eLLOpnWN8+X9i3kntjPg0W8fCPWlYqCYsAKIZPMd5BZo
Y/IoMhdhsFjJdgw0A2V8DDtQ50XXXXaVHbe5VGjKp4OfdDKLUcZvSDiIcG+N5LoNZ6xOI8sw66aY
XOtOhAT1lLGfYUVbPnFaOiq3a6/9Ssyovtb2VOW0llAXVKEtMsRAAsWKAME0nWXEeGpYnZBdWDbR
RztWos3g9ufwDGCECZK42r0e1WQ+wL3HVZulg413Z8YY+UfjWAvEScooBgMYCN88RIq2C5mLbkzj
eeqj5Q5ogcwRi26qIKYwA57r9rJJYDGa6ZCyIGWja30xviBo2sChBBikqKdXhuvqa4C84rKBK1H8
YUqYswlC7XtZG9AqSQfUhgl6yHMbZsDW83BTQ1Nt6+m+kju3hiSpp9q+wZP10LkpW+t5bpsETihW
HBTovHq3PEaJmw6JBXsWeDp9NiNEBzaOXzYDLmoYWOkTdf2065V4RBk2W+iF4PHSkSeL2NDYAxbQ
LFXmWVCAgvl5XUDX8aKzF7hTMH0QR5Ahj6At7ar2qUU35LMHy+AbghIchOJO7oLKRbtGigBvvpu8
IQZndajBHw0xVSxGMzZWztxEzFjoKdgthDmPoT1NHhzdSUyy2QnJTdhGiXVRy2B86cOg+zG3Q3Ip
eDSodBlGtkGS0G8grIERKFD4kmecyXLKykBRkjkCKnQ0XvCWHTJ3nxhloDAFgxv3EISm4aO1ND1B
18Anc8q9BN6ZMIcAI5E2DK2LpfFBgx8Ig6WmW1m0SHTtPbYmnAovJuK+ZW375JAwfAYLB3ocquoN
u+fSDp+TYFqsLaoWLfMWJXd1G2JiyzO4PvY1WhAxEk6XuP0nn1L6ULk9kIZL5xK7IFzxIQOCxt7W
ILMGBxJpsidWBQBgMwvsR0H4YxMN9t0YmMRLPWsiACcPzVTmYTxjYWDfrG59yZAyMGXzOYub0b1T
YD5WeSNd6B84hnX5PARhTpPaSUORJJeB6GF2AS/MjYN2lkwPmkp53KJ4SsuqXb4mJuAcKM4lZCCW
annHh4DB/c83Vru11SCzOfbrna9nxTO/TuRt5WBbwz0txl7vZPUjqNkgAeqcD708pw02oidVkEZq
4YWVOHSrRz60N7N0wjtZa/UobGsA9DqELF2GnVPlgfZwWAOF1N6Odd106UjD5BtYcxSgyU5Ed6Ua
2A/LG8PnuJocmddmgleh8cImc7gS6FJxNd3D0sNt0WaLkm9yGmWdBaPHXvrKb++bfuzatEIbUOWd
r7WfwrjlwJx3FHvidqU+KGCzvhhMFLeuJdTnENDtMQVJ3NvLuC+HTRmAMpiVtfshHuNNBTePOh2U
an7oKhg2LY2DNK6D4aLqYP0hHYq+l24pf4qwmyARQW3BC7en7ZbMtdflXR97X2Gjq+FlWvUXM7Uh
OipLgeZn6/ChiIHaBZ3CtLqQfhe5Wamc5RtJxCALM0LTaeNWrXVVjss8pogJ9FPJO42gKYev4EQZ
Cq2n0r5ulLfADbmWUeoNUf/gH5Qi0ZAz8ZXDFyI3RPCtD/cjdOmqsoFGFL5evEheBHzW0E0J+kZl
CYFQg9NFgNrRBpofTJqmmIyP0aTQSfIS9HZTbmg328+0Qj8tRT0ZkD1LtPrGkbHCWXtA7Ewh0Ab5
oBDNqGuT9DB86kIRgu4JliDI71G9K4cqho2ANfhf7UTSp6mbEWy7EUI9gA7wZoC/KcF+HqfpgEGl
CJlZwxNAle26Dq4S7eMzfP8EPHGgx6uSThqnj7TwDqVBi6lXRRi2AHCdBMy9MznaoQQ4cqKvuUeD
SZaJoDRFLQAHBq8BhXjEUO0M+/RE5hOv8gV4QwJOGAF5z3kAg6Mk+dwLmlyO3WzS2VTzmXU6Xt/8
jR/Epjlm3HFYUeth2djSnj9AJhi63Wa5olaAFNg4IgtVgBc/le6ZpVsh4//KK9d4SaapduqR9QUt
bf5A4gYPFFqQzUmtzl8eG8A7DwKHbYVMYK4ayK92IDnDGYQuIiu5Ra5kJzBrLcuG/MCEo3/oMVuB
KEI4CWvXghYGlY6fWYZlcEYurNMT+D+835mBzh8HqqdHkegAybOL5kJeRn4NPlSJ728H8SGcVfCe
TxBSYyNuMdUf0N32hQwyLcfptikVeRgjm07pwpUbnnkXp/as9zZn47On0K0XyPmlGbcB86p9V4Ym
7RevzN//LE7t2UO58QrOoxUdKafQf0MvV2BmZryiao0p3v/rKxDYr9e6KqKaxe2TJXJZAdJ0t3EY
wcgL/INUBRVkOUg/3sEkZd4uLogGaOUAgVx64YUSSLeTvoFYrBOUeRwoB2YZPYhUSNyge9I2DwMk
JnaWK6FB143QhQ5gVICwg8QQ5hoX3I/HD7Zo/TPb88S3d2itvl4loZtIcKjyImdzM8iB0x1l+Apq
q/muPXPOSu/E614zeqtoaayKD6RoJqjoVJjhobePxHsOkV6+/0JO1m+r983YAtsyT3eFFyz1Vsy1
n3WNh5as6Z0oj3DyZDpozUfGEoHzsE/2M3CUO3Blypczt3DYvUfC5Jq4HQ2WTCY0TwpLyX4/lMbs
3ATexA6RzS2vJMZ16DXeM4cpVN1ecN1yGtwunPDMjNiaQ9n970iqf23PtZQKE1VTBlqSwkLCnMYd
FFOpDTZC38EvD/7Y7SaC0t+/1S4BvP/tJkKjJiKtxPGgYg/BLYRgT+/11sYTZf/pzNoevqsjaxuv
ugQa462ykUtXtApqS5jBgpPSWk3euv60bRbjQP0LUDLdJiNo+V2y60qur5xhcjfv38GJ42NNmojq
QFAS86YITGvftJNfXut5aB8PvA9EbnBOG8ze8epZvWuXymzfv+yKtfPXm1zTjA0kBKda+U1Rti3/
3nozhLsaJoCthT/GlfJoGKRBpUqeTpzO9zLwxyeJVgVmEcpAwy4EKBrBG+I9IJQsmm60A6OiDIkr
4MO1Z884Aa3hMBpnXgrjj8ls9NhVn62OVlC1RvJz7Xuz81KznrDMkjhdujnqUej4Xok0zWfnzOlP
rfCqM8H8oe2RwtZFrbSL0rI+tIuHTm6UnuGUrDl2dBpCH9NPmV2y7/XY9tWZ0+JEhDoAUF7HwUX0
TIbeUhUJC+nXEBqyGwwmdd4OQAm+/yZPdPwwHH57DcUY8hwIthZoSHhbQ0Jy25HIQosc/VHihGMO
ZYJ6b/nDD6V8kYe6ZXfvX3uF4fq1i1ZxHu2Q2BgurV3T1OxiHACGGKyOXKPqMfe6jdHTCyO1wwzC
K9NycCFnZDsTyFJON2lIPNsVYpZEjwhCdjPUkJgpSy8XgVFFE8x0a6HrUni0cQbIeCTDN2LH9NFv
6mGXKBswD8ulmCpxlIQib3yjMUydB3PDZZjI3fvPeKLttIbRJnLGSKsjbVH2+PMdWYYtRDeXK6+L
ISXVkPaR19Dqev9ix2c3EK19+y4BlvWGHoJBBXGXF8+TtwDIjKgRQf2wJmc3xnP3p19FZ90jT4S/
NQ7aDlvT9jHmVEzVV06s1K3dU2B+DhCHyG0GsPrrBGQO8lQukfUI9IedKnysH99/3FOfxyr6EqcE
41K3pPDHBJqPVR9tGgwVty7tmjNTmROXCFeHiMDcJdYwmy0wj1P7snHtTAJgdNmFdDnzkZ/YIWu5
zSVmhEJotyogqgo1iplPG5Qc5GoQzrDXfFKosn3r+d9asjVLgQFchvZIXBUo0Mcsnu1wD74sGJ7a
PkdSP5G8rVGINYQuFkAVSEHR1PvoLIOVxswDlkuSZVfK6dzu++kteeTw/Wl/8iqXTiQPtCUQuZwy
ZJftYDwwi/oydwBA2UJdyrpW8Qj+qK1uHBQTEPijcMl1+uFBMdd56mcKOkrtvDDkxCnrnT6Npf25
mltWTGlolUPR1XyESib5sjRNuF0kzI7RiWDZbFk6NaoiW0vIXd0f0FMDDTYThKLQXJrIjXGC5xbR
DW2ERiJdtpJi6isvtaEuCSw9Uk0d1vSW4fVuSiKQ+IDPf0nUKLJxdMN8Ccs/I9nwbYRC/8xGO5WM
rilpsgMYD0IzSAfASUrh9A7IrpEizMKuD3Ngz+JdLVy7EPCx3k68s75WI1eZRzv7TIFyaq8fctRX
r6yfQposngOSJY2qP91oYXeLy7vMVbaTTdaBiw3n7Onl/c3+Ux722A5ZxcOIT1YPWHtVdDKyr6Nw
7KHJyhbIHguxn7Vb72Q4usg3Rjf3o4nC6Bd9V+oC5Vg2YXlQPbtPaitBXkJEpgIBp4RZA61I/eXP
EPOWw5wQJsEuBJRRNwKYZPpzhJpTS7Uq5ZIpGa2oURAa1XrceC6zUwQi82GhwRfZkOZ26dBFen+h
Tu6MVSQ1piItHXhVuBTFI6Tzxp3dSfMtmsx0CW7+dDGFZLysu7q+g+5EDxhYO+a8ac497eHEP/Km
DtDX1xujJUnTWLbE0x7wYaYBZovCMTQ783yH5zj25w8H5qt9x0eRTG6FZKByKrTIXacp+mUWm2jB
KQwzs+hysLQLjNkC9dOARykEdsIzGdaJI2St3mk7SzNMA7oidtAB16A0Axq9bfKZuecM8U6E3J+Y
3lePh85e6y/GqovIGPfRK119DazbMyh5bMpQ7J9r6q1IXn8lbGvKTGwYMEVhVBckAgKEJ9rcevNC
L2chZe72pbuLg87ezh3gkUurm1vmQkK+CRt0kMKhxagI8xOgZS2zmSoI8pnAZfkYheW/udarhBIo
Y0+aGMd1J1h7W7rouTuLCycrL3Ae3t9Lp17nKoQ1Ju7VMKmmkDVJdkAjT1ltx8GNr/xz9O0TaVyw
Clvj3Nk68uAsIMd2vIhmB2AciyRbF/7jO39o3IxU0P3CXO6cCsOph1oFG6Bf+TLEsinw+mQWapdc
YMuOmQ9s65lM6gQCB0ZLb79B4IKrye8SlKqRVX9Gn5vupkS4HzsBFVdTWV5ueD/d4bp8j0l7Xbi6
5llQQR5fREzl2gdhPYi0ny2J7nKfhSpDu0bmQuhz3dgTH5K/CkMq4XLGAK5BNxYcmmQOSGbayGz7
EJO0qFn47v1NdOo6q3hUhtxyowrxWzgmwESdwkagTwBPRl2d1dR0Z478E+91TUBJKANQjAcN2o1q
2aNoaiGZnFgbMXf0TGw9EbnXrKseE1cJR8i+mKa53Cwy8a8lZ2bz/kKdeoDDf38V2ZxwAjybJqwQ
IdRAoJUfbEq4AOSxwej+37vEKmYQ3ktPdQAxtazC4A5iSB/GYbkBfnc+c7yeeohVyKgSo2JhOjxE
ncQ3AzmIgfRi+ThN9NxbOLWhViHDqpsF/KOEFhUv5UNZQvR70MTZh/Y4pMCDyv37i3UiK/FXgQK3
LrQiXlsAbHkXjsOHqh3D1OmtLp8GGGiE/jnPv1OLtgoXS4iDZQYquvAZGtgQkFtSSDtCw8+ukzNb
9xRI4yfo7NXuktClk/EwtQVUNhWyel1e2LqBTN/E3N08jwDHH+ZiLqYVm4Y4INzCYuhC0DjadFF8
Ni8/8fK8VTSI6wBtAYYyuu75oNM5iaHRAVk158+SH0wmXNOK/eTCdgooDvVEx975M1AjPNQn5XvP
0ljzRUIC0L0Iag7g4zqUEXEFSn76/lv/f+ydx5LcyJZtf+VZjx/KoB0YNhAiI7VkkjlxS0E6tNZf
3wtR7Goyq8i0e8d3VmYsMiIg3P2cs/fax2/yD+cna30cfrhQpRY7lPcId60ecE2y6Hez3aOPSKad
2aTNtptobKM/RNnrwjVsrdkPmdX3O1/1Y2BnjrNBvzVfxhm3cczsgpG6qB97ZXj7zjEj1O5y2iLA
XDY5ppFtohKo82l01ozteT1ATC5b/Bm9TTIlI9nzYVbuoxt5wz5XVrrrVXPGHaz3Q6f5GztW5uWk
txuj+WiN+MWO/J7EmVV1YlYGDwoaC/OQGMAUGz9BfKs3FIuL+U1bKmr3pvH/vYX7GEHxwwXvU0Pz
J2mrEwdpRFhmkR841tztjH76qO/wLh7rr8Oc9W7h65HdRla0pCc4O/xNOWXzrlLseLhr1atsmPCU
yQIUI62XbVlI9aV3mVklk07EmUmYQGbC0pdeo/bLiEEjb315IVUf7/JsRimp/OvSzrKbtCtfG8eP
d79/Fn/1srxbTD01Lfbi862lV4kb3+1pL7A6hKa/IOtqxEdRdr9Y6ax3K2qq9DxVrin2kT9fE1db
7lO/7QPhOmQUOdhJFWKJ3/8kOFK8R//0fr1bVtHmRqk3RcnJuPg6Eve+9M7iOtfLIOPEvWwmvV/9
c5nrh5XU8gsjLoeeeRiz4a3lxDFwVlDaoYcIo4Gl5jdGIKaK49OYgKhvyG08ZTQ4hKaj7YZGKVqP
BS9SqKlsfOJ2WQJPjSb3Xeq1BzOmCCTZQExv0SCJTYg4ol07tTZc0R627oA9T9d97QIjr4vI2LT6
kLVh18buxYiwA/ZW1xIUlFimvMp9zSk3g+aPtwqxAlynyi37naZe0R0UJb4XaV4WnREjpspTRnsm
xjEBqRN0/NLViqeepq+YdTwJMcPNaUtGncLM7YnspF8mZpaa0JZs489GKrayxYAWeJqXf3Xp2m0m
4WhiE09W+6UZ9PjZ6zyks1rd+Iz5cLYBA9IW+azzWn3CqHjbudF46sxMf1vDv6rUgIFuIUQXI23U
49mdXY2BXSvM83IsdD3I9MgeAum3KFz4ffFbn2XGuUyUdELX6mW/QXXWENpQRs+maECNOjJBnOnE
eRZtrcI2PjtdbZ5mEQEfUeS19Z5kPPpSBkhR0nbHsTEgwMv6xNL4OfHYlyL0OKdE1zlLvxEWsk8s
kPHF9LXUq264RStLCqJIBsQnnp/JVTXmv9ayzaxwcfzsROk2Lm04dBIbUjXnGk1v1YyXna9lb0UF
sSybaTkEmgtDKBSLnXzykliPg9GMCN2II0eE0+gRvtQvo/fQ4c1KwmFR1UvSz6yLS5otJfrUeTgY
U2KREoI+JUTlU5vEMoqeR3ox4WRgQAQHwwM5fp4No1TYBQfvoTJl/E1DSxjv8fzl6UbkrTyZuiIh
HrApELrYM8KmwB6tBAGR57AEuarr7X2WzuM95WWBKLCP62RH+eksaMJze9qnI+wpyxosc1slyrZx
pIv4YnTjxaAsH/WbUUWLCEsXR11sAjZXFsDxC88oMMTo1aRbh2FZdAO0uoIAXmI09A91qxUvcWcT
yTH1nf80Cn8nPTQTIea3+drzZ4gKaeaL/aDzWJKbYo9h4rYDdAAja8/HrJrTHS3M+ss8xOq51Zd4
pw1ZsrYsoVWZbqv7pwNT6jKswfZtqzHK0DrFhjmEFm0tcntU5Z1wlmeg7DWayLYkYnBD2artFz+J
+gdNtthveSvEaWIaYDTSotDbwBJ6cuWWTv9Z9vVwxnipkYHpNU4SMqT171TcaikKa2ZfDDT9Jrll
rFDui0RzXgd3rjY8CxqQAZmDN+3SOn7oCyneyt5JOaEl+cQl8dtWgZcqgIe0NSqTXedXi2KLltWF
Gqc43Vla1t4A4NDn0KPJ5YRL6kuWK6/pGetgblFBGS0O6qR+TO81jJIY6lozf0AEr9nBlEbei2eU
tBWgt9UL5pRV8YaP1rlavNW2UaaDm20S0ck96tMm2mq+dJZdTef4MsundAgmVpAYY+xisNRUg4af
KGvRZ/bZrG1nS6uMTWbhE9mWi9ftbF1W95ikEPgPujhPrTH1dpGfd2/DAMg0WAyx7ObY15EIGQSQ
GrbdZsFim5kXmAlPg98NDEUsUFOD3XpxwL8HCnqCF9TINjFP+36p7C0/HR1uFTXZm+8PY7/JR6Pf
tXSYv/h2o7N0pR3xO109DN7BslEcBnnr8At4fIezaUmVR2TP4lzpkAlU4DfdeMitKYkDz4+dG976
Gk1u5NdJmPMkz5tZeWNYLkXf7BUjmxdioi68vAaA6cYkHMHUPJtMTX3N+fs8CcjjAtco4is7F9ar
jBTmmCGpKmzPrukcgB4YYmdFrFNbf4kRNhQguG6qqU3jXamvLe4pEzZkOE5PpD/1A5HhTceQqC3S
mfSrBJ78nBtGHdCK0z/LeTSzky6XV3VsiavcGoz7uGSIv6R6BN3IrFwexQTrdKDT6ZOoGQv7PEOp
xYNejfJ60jPHDuyuMr6I0u/LrdMi3kOdWF+10uwupnh+QAG8Dsv9pLjX0kVLECpH7Vs2ueUctkgl
S1T+af6U+RlfrozTGYKotJtT2sn5Eho8spu5KrUxmGJP1zZml/a3aDzH2yjxpydV2u289zpLM7du
6jRdmNXQDik0MuiLbOk6+qZS6ScFlyAY/Kx4wTg63C9lkV9WFmQjxJeEZwVFMdbxZtKkNoQuD86J
XrYwzMu0HIHJiSnqwzjuY2tfYUF8jXh3v3AwaMwgZ25LQFvSEnM4D6pZ1rEno3Pdl37HhF3Ig90X
dHYRSvTnyEWcAGmkhR+c/DQkoOfx0FSk3Thme/v//YEHg1ODtx+KJH9ETcRXi7Sievz9gegdX+Sv
o6m5Hv5+OP7qyIRdjRbjfjDGewVmLpyHCLsNFuHQVPqwMQcn3mqKe2GyihyyetTPxnrEd2ynxQYQ
tLZL9eH591/nF6f/98llEwDtvBpGd6+PIKxMNbi7ZinaSz+OCHzLvSyUetzvFJvqB5/4i0PueyIl
yzxJw2aKlUNL0k8mTqaNlU/skbxgB6b10wdNuV8U2e9z9YwSWoFpjoDawMdso8zMLjgLDZvKjNOb
31+8X33Eu3P0kskqbSDe75dlpjXku1fZNCNylstHIqtffcL7w3OSG5bGZGvvetpDl1jWNZj9Ai3T
rH/Q9fjV7XjXi4BSkDHQoxoD529uRzgTZ+VUGjt8q+Xe6L3pg0LgFzXH0Tf7w2MvG8tuq2jS9iqN
PlNhHzRjRG2eR29kq88HgibFB+KoYwfwHyqO95RGFxiPjisjOpE9ntK6zNS18JvhijGYGyxd655Y
bo8+uU2Ki5XLH5aNMrZmFE0bo260E07nlHxjwyYbd+n5ICfjU5KPFjYka9yYHOW3nkKvaZcQN1UP
7QNZvLs1s9i9tgAw72LBJNila46cphCHUUuasJvtfDsMItqBkKs3ZONlV2ox4r0lqvRCEr8Ttv08
ng9aNW0j9J+HPEsZXmcgP1jzl20xJjmYSSPfiB4PMaVTh+ypnT9qGK2P1D9dtXd9kFplCfqeTNvX
btEeDA5GW+rmaIPPst3Y0k6gfcx4gdNUO23jTr+NDIMThBdFHzwh77hwf62MR9P3j49Ikjnsl4Xc
O9KRGBXKQV0yw7SaoMFPsxeGW5sbgAC+gRSqbZ9daRCE7k3jGziB+RQ7RDKf4EDwP5i4/MJtbhnr
W/nDF2LYlPYiZx4y2UrfjggIw3xIx92fXuWlE9cNsVeTV1vn2Ww7J37M6MKMdXtTcZy4tgx/ukRL
xs2Xtn+XaUv65fcLzy9q6uPe8uMXi1Tb2doYnTRZbeyLWKtukMGZHzRofrEkWO+WhNwbeqMpTbnX
m2k4nxFDhxxyxx1cJixy+D4+yPL+1d7zbiKRSAqGXnf9PWookNyx8WqPWXvlc4w/5ApqbetRdA1p
7/+bW8K7ZiRVxFRE6wdSmlU3KSazb/T33YPI4tff35hfSc7Md2/RSIBNZJOXvhcD08DCsnRS6iKy
DWOjfelcgY6/GzKej7Y5iZEEbrqsnF6OH/4ftsV/HXMBfw232PcrpupHqMXxL/wv1cL9w4ZNbQiT
pC2Gouso+QeqxRrXQ6QN1CgYVTyK3/FU3h/UVCYMRQuozhpYyh99x1MZf/AXTEGQkEmmMP+T968w
LZyjb+T/Vl7wVBxIDAhZrkekPdyNd5s9cUmemxZDFEYTJm8APRZRV/iu7SpsJlf6AdSC5WlYDPsB
BaOBsMfzE7K7ljrCGTN1w90YTxP6ayO1ntrIg41kUnsFdVRo93O6WG/jUvnmplXFaU15dsssGwNS
p03jEJTUoGcWkFcdotWgbktpmyLUiiW96fsOiqItRb3xp8b5NKUxJXW1FOWI0LkanVDYs036Smq0
fOFF6Xej0n2a+3SLPlPwd5dUorG1aUdpdDukEPwiIdP2MwGHcmTcaa20I2Raz43dq5u6kgNC2N5K
v6o2Iou8QV5Eb31Km36bjJ0TaA3Lf6NHYLrmZlXNQlr27L1WFOKsNqWDOxQnotpUWe6uKFE+bGuY
JdAZdzTUl65V/cXQqSylx+vPZHyrfL4Behrbe7pk7WmuexqlaT5oVxDN7WzXig57sklfbyAVlAI0
yHscf5sCs5xc70vuHKpFN09Ai4rqkpaLvdBKncQXw+mkCm26GdpGtqmP3BTjEkWdGBKHaz9insWE
EtMDqhuYgp3v+CeVK1LnYI3OHVMpeaslNqEKlCy9Rz5AZ9xqeaSyTS08cWHz/dQG1yscT2WJ5UE1
GE4CPC7eQXdzqa2jJXIFIg11fKDZkUlUw9hR72S55r+4zWRFYeU63YsxoV8PrBQJ94mp586d08Uz
dbWWDfdjmomBmr9d++h9LXEcJlT3vXMaF+myHcdY4iXpfQCf+chEJOuAI4WTJoxvHmo1QjhovBVB
Xxtty9XOZBroo6+tLCfTrjG2Ne68EQOe0bCcNdTevT2/WW1Zfh0WV/82lYt+5TYzQ2pZmFaFMBYM
TFiNqNi2KX0oUAm21nHL6jl+idyxG4OGPj42Mq8dnohTr55EUUaQJLCLYN+Z7YVxjgu5anHGi0Wf
tHirtwXSnNFL8JlB9WyektHzgLyPEOFKc4h3hp129pZ2lXvqdBxD6N1KsQSLikx7i/WFit81y6p5
mTWZXcrFz/CQRKI99LESXMghy8l8dkzH2QtzyBZGir25bMzWOTMSK5dbKFLVva3nlhcWcYQJNzHd
ugineCioEhUGpX3ZJMNN4895chDAX4kvKOhZh562eC9VsQC6aWyaaAToGqV7OWkm7aaYUccVLYcS
lJrqs7fOICLlrPFFdF65ODgCW58mfW+41UxkArJQO6wW7gXFdFl9o2kbfU3NTH7GhbY8ayW3PmRO
7X4pMrymYafb1Zcs0tBClqSHaBt9BG9G4AOJ9UG9+DFcXxlN9x51bUJ7xxwuhworZ8Dpt39y6KM+
jymW0g0n9qQL8rGAo7Ys2rPoHQLDJ9CAb101QSZQ7tTe4171uoPF8hdtmR0Od0mcjTc8YxaEkNZM
9bBZaL9uM22ieenNPlL7CTfoJ49CtkDhyoMbNDVSwV0volxti9Ks+rPOrnzjtNercboc7HgSNOmE
F4dyGvru1C19LoddN+j5cgcaf9gTXZjDE1oa976so9SKkEnWwMQ2dpKwyMmeaMeNbRv92ajrZXrp
VG0stk3U6vFm6NAYXSRjpOwr7KD6i5bAvgxkFklvn2WLCygr1lf1ndtN01XteCV+IavS0/MS024B
G6NyrvsM1vtNudBbDe22iOVGzq4tbm1Di5jkRnOpn2p1zOC36XPHlcESuwaZhfZQzy4xijnnRhpo
Rtxu27nXH8Qyus1mRmylhYUtRj2k+8XzHcFc7y9NT83NJ+HoXfY1zaCwBFAgPUJBuK8VObieN+9T
DoesEnNmP3pR7l23PIttAIoMiUs+mcaLckrthblJgqlTVvT2UiseiQfz8u5+5NosOHBrgmWTuhUT
EvfYnTbtHEWXjp6Opy1wkM9xkss+dBc/uVjATRl76Q2kRjMc1hgJjWX1qjq1vDpt2lwR3pY8VTUS
uChyjUfJC/1q0GlewrHzQQSy6Ihmg8tLvIlx7B8sR5VIEeMh70JrHT9gH5IRmSx64jWwUCTJMWZq
e4/WMPnlmcuBkuHQklMu1l3TboEKLpBZa5acfoQmF0i3ZLUhlcNaNhhzS4Sgvj4t7JcuXSckkHek
39qwe9vK+VSChqaJPvXzg1llPHtDmilFg1kxh7HGkcDuuKOlsUvzBoU2XQEuYI1IuD41YjVRcS6S
fAFjYMhFFMokSJeSdf9JP1IGNKLuZOAYfZwwpfAMpBPMGR5iMbZeOAuSSILO8vWO7QJcXpCQOXa+
+Dm/h/XY3WqOWnjM4tJ8giTIIKxkQRnY/tNs2CXk+jyBm86/CUWXm5muWzU7jfy3L0VZTp8cM3FA
P0jdfUGT0N1bpmWyg9oTROaMQGF2cbyPr6LU/MPQ+e2bRxjRtV/3JQuGPaCja5zWz7dV5GQ3cxEn
5bRnt/UL/awAnfepT2RNK1N1NQJIxuTfUlRH3wZd+d8Mu9JZnXL7EmuaWxJR07RXToG1H7dYecEE
oftceDV1Lgb88j5uHXJkFgxHSJltwzzEGCzECXg7ar+CgfB51ll05pq4sLqt0NEAbowl606kFFa/
RZCXW2GEgocguMjS39xxWuYN40rgL8BVYPRZicoO+jT4aWAlpnnvWb19j1pZoYHDcUD6qp5I5niq
4sw1Jd5918rCDWM/bfCoVgUDE1iF+koyHD77etFZ63SO9CIsLqRMkla3XNKvh5fR9n17QJ/okeFT
ZfC9bZUNlznpasbGSXIyzlWqp4fET41PQtTmGFpTK3dR69LYn1Cs2sSneKbaWqKfrZ05FRCEiqJx
HzqLQct+4eT0uRFRRi4qGcH3S6JX16A8YhUOukZFN6k0O2dRh+fo28NbDgDzjdPs/JJBsnjylhTZ
A/MLbh1cLsAUtE3MIuSdF5itqqrlNSd69Tom7+OBtronQ9VzHAtGZqZwtrU0vR+TXqa01Q33C2Gi
y1mhYqfeOdbo+6eVACsQNKMERtzGssI0nyjjU50P5TW6pTI/ATQ2gSHFLbyxsDmdGbIfo01jFyR1
NAo2YxDJWhyAqgxkPxqJcTouS5LRg03cUxhidMfpR2P2aqMWOCfPMCGLs8lIDMt8JfeeNbA2kvdo
bxfdcdROVYz7AlVOxmfOCHmEXJ5D4sar/fYx6lwa361EYh+AxkxF0HY+Ay7Eklpy4kugWSERy6bY
FM3i387FMjO79cR4byd19FhaflXB+ixkA8LHjB4LbR6/eoIssE2RcnQKCsNBZZMieDlL7Ty66Rny
QZ0dR3GfVwkWAfZ4dRkzolrt0dUMFLeYcJ9rNDVxNFaRf7kII7a2Ca9ZYfXaZ6vQhHWSaNZihGU/
FqfamNYRXNDZOaSAxB4SRicssM3MP1A6rbxiSsl3GAvJ5GSYDWUGtNQsdBl9xJjgP2VwN6+0ZsOj
NPx1GXzXs/w85z/Vwevf+N862PrD9/Q1t8fzwSv7q0H+ex3seH/o4hgLiPrje7H7vQ52YTvqIB89
uhcgmZ212/pXHUxAJf//CoV0BDlT/0oZzDj2pwYkZTARH6615gbCPPfNoy/zh+aWMs3GTQzXA/cS
GxQ85iKg1ZkJZtMsc71o5xlZxYRXl2gscCo+5m4xnTlKwmFv0ySRJ3ZiqE+oTtgx27gtliC1MyLJ
DIasO+gr63+uB+ttQoWzS4Yoxw4+MlYpmtogsMwZk6dEWzBs5Az1rb0nWjTetsj1aSNHJz8j2Nd8
tqeeYtDhKN4TsiqinmCxphQbplCmuc6wVylkAhUkKOK+uoKrQTzQXDEu27J/NfuiX9EaZdwS0puY
CEI2tIcGNO1aTsJa5jX2CycbaDJjuUCJ7F03rQjzEYiCBn3OOHjjwE5vGO4tAAuVM+dbz2uzNRUl
8SnMLZc5IOoq8UoZE30qtHFcdnrT5VNoRJN/Y6tJfrP7Xj1IZ2wfGqvk52Cfsh6bXkW35mROQFC6
Pt/2lsmBaDgyXrUV95oUaD7RLICfxleUR5hcplh6h0qJ6RnxWPKITcl9iuOiIiw0iSY31Hy3qjel
kRAlRw9iKDepBYLWWGG0/jKa13Tp5S0hieKxpEZZLTxpds9BB5at3sb9PTvOunualndZH7m3Vuf5
n+MVhpuB2W42vhryfVXp+B+KFZyrGApyyFlxus2QcSTCGa4ZGwluZ2I5ppl8Ad0EEm98pPK2voLQ
C4+pufOO3F40QcWzPNJ8zWR1bqhspfwq0ALfkiP7t55WDnDNb/W2yZEPvK6o1LGAuOESHBnC84oT
BmS8aogHQILAJ+ANJ8OI3BOuCRxiz6rir6Tjxp+zI6d4nuOcTcNVpBWaR5axe+Qay6wo3aBtV97x
Ytks3fqRg0xMF0xk2cDa3RRHVvLSLQ5HXug+Hnuwwf5bGL0WnwKFn77lnj1ph0oTipE2Jor8RmVV
hXTKzfyb+chq5nQGe9zWms9Thi/s1LAzPTm4spF33dCXknHApE/mA9Ryp36BTugmZ7O5DHecrQfv
sbAdC11TzLQVpSfjjBOGKvIOPBNxpr1GyyTQ4daUQZxBZ77VXFgkHHs0jmFkVgJsPYkcU10OEsF6
QB60giDUZiBgCqrk5Hw0x/HCKE3Rb6isAKlz7mO8bfYlGnq/UguBNVCEXACGJgCARG/RQaH2n2AI
u2VkE8jZJkmx6+qEdkIxJ0Z/OigH9LOuIZIJ0rywJ1QspMRwAlfDeVuCR6XX4Dh1qOGxKbBrr3Xm
4gLZZhdzhhu8uf1d4utpRCZPLrrD2GTtfXusWru889+K0bWtDUct7RluTXrlxzq1bskRWONiUgLb
yJqexj/r4kmNlzQIqJantXCujjW0XkMIQlQhFo3jwVpnR1NJzV2ZdfWlgRdfAxRp3S94canPa8eZ
nxl5ys+6aamvuCzLbwz8eyuoEmex0d+stT6xn6POvGftAbRrOwDyZNOceZZM3xzdKrh6x9aBmdBF
mJSbu5ekftJdKI+dBsRp3otz7D9YSngzYM8sSw6KI+1N7btYIn2SyPQQFR9djPzY0Si7xvRCDenv
fTUxQN3mtnWWdqOxbBiOpcs6hac/0i5xhljk2DeZ1xaKf+ymIBnOL51jjwWPBf2W+dh78ZUnuiAS
Qubb2k7F6Zj2jUB0Vg7alsUtjI+dHGNt6nDe4P/17KbWwvnY95npAIH0oheUtMgUpj87RB7aj7Bf
G0foBqnnymLSqbCYiATZ2mSSg9/DpEscek/lsQ81eTk9KbJg6E/NST3Xe69pEMZATq8fzWMvyy2W
t2Ltb2GHhQTeHtte87EFpk8t7TDo2rTG+iGmTeYfW2a045DuZ3FrfHNGB+1hf2ywSW7XDfGWzlOc
yZnK0zrNROGFfp3Sm42SfN6N8+RyNMXmdm8fO3nkkNt35rG/px97fR0s4Je4d00AZWszMD72BeWx
R+jHDLUD4HK8m8uxjzjHtXcwB2nQL8UE+2k49hytY/+RIbi44EBLV3JscspazTJFII99S6gF+WdX
8vsOEOl8jPdzF+1hP609z2P/szv2QjFERPcaBIXHAVwPnaCCYwCYBLTQN3bS64GWz9WtKsBqwFsy
InQjg+uwx5V5NWOcQWH1nxMkgSLHEySHrt8cIJ/z8vn//Xf+tYlf/zZQ+escyRHsD8O2mPr9ORhZ
5xnfz5HMRf5YT5bCNl3CPbzVlfD9HKkZ/JEtPN13kWgxVFn5Gt8PkpphM20h5JK8egLu4H+6/8pR
8uf5JcmHFt9OZ2zLJ6Grfa/sbzq/HmxnEHfQG00C6qkGnXEGbJYxYJRJ1x5+uEgcQGZVFj8StY+D
0R8GOMRzEnIC+9y01pMrOSc/z4t56P06X8rhHtQLWKV46DJaBUbknUID6WHa2+Y5/QW100F5nJS+
rcCBcszYGLaKThM5kMjcx04SWN5gH6zYmr9ygvoCQE6xExqGfdvYc/ZkzaqlmzBkj2BEp2xrtXl8
mKm1nicbbXeIymw6LWA8CVBHHnbXekFgOdX5l9//3p+nz9xWfi6UVMf2qQlotb2bV5Hfkcs5H7r7
yO4aWsJTvJflLD6YQv8sGFk/hakcy4xhO4za7LXu+HEI73d61lidm98XImaQhP3yIGqk2VJ0LE22
qsqzflTm7ve/zXhXhRw/liLH1J017957T5+x2DwYFk/5fVNbMNrjXjDU8JsNBuIVNWqmm1KNaeh2
0XkhptfZbaf733+Fd+aFP3+5yxhQp5G6FkS8RD/+ch3GX2ObeX5v1YV5qeom3k8e2RaNk1+Wgp+M
P2TcVpqndpG+3OhR2x/8kQdPT9N0m7aOue1Sbdy7ACS/kLXXBFplAiShP31qDt/sJq92M3viRdbM
5snvv/zPgiWH4lF4PBckonNC83kJf/7uauktC0Okdpfoj66pwlI7NVPng0fj/Qu+fghzXD7A4cP+
9oIPWPhhx6faHbyBvRt/7XICcDqfoIxPx1/zn4n6f5m/3Qj+TIsIvrJlvz23PzYU1r/3vZ/gku1k
C4vlzrOxiCCD/Wsf4I9A6jJ1p9XAqd9Y/+j7PmCZf1jkQbA96FgbzeMW8X0b4I9M8h14gLi7OnvI
v5QVceR+/LAqM7gXYC1d16DkpbdwfM1+6CeQ1ay59N2a3WSkB/xo6Ed7MntBINAfMMfN5NyakLeH
dL5UHmiPodvzpQKYzYB4jYtEpPtVkl3PnwailagNw2LCrYY4K+/aE9l6G0/TTiuOPr71ZndPvqB9
WvcnXqQe0Qc+9H2xk7W7U3hgjEYPizEUSbmDiUjFH4foXQOVgNrookdlt8Azmg3xLusZDlJDhlnB
wphkndOpBZbfuCM1N5nlfkz7D3IwKtEiuacx85lchdslivZjrG1Tvztznb1FP7LDadDz7xhj86+9
fn+7sO+2O093YV7ItqGUKk/R+weje233CSGwzgersc1q8btbuP75D7ewgmQHQ5Jb6JsQmL8MxgcK
pKOT9+cPQOitE2JsMHrhgXz3AbXQwDYnY0MqwgWlWZh7d0sKMlCGrh2kkFPMMvQruip1ellFZ1aZ
71JQJkly1UFZoKmytcCONFl02mrOxh0ee6uF5/Rp4sGJENa2Hc4q/n7SEVbLv9XV87nvrKp2FQjr
RpuBBzHsSOgOM5bYIrfe4o9nBKG2GGACLPIn0MACCwV16ZzWIOV+v1y/UyMzSEUu75MuyTuCrMT8
myp5VUlTvTe7xgUEU7LTvALIpC/72JcDR/Z1ckoLjCAnfDcFFwWH3A4T3/b33+Pdiv63r/Fus891
13IBkDY75k+B6/vBbMEuRnrAjvvBM/Vuh/rbR70Tg5WVPRAFNrEsMJwzDcavHLyYGX3wi9aF8d2z
u15Zl02K4OT1KPrzs+tHDZKNlCvbmvdR5RwSXQbZiFmdzUqLHhv/3DWWsLNPG72/XbTLshy27fJo
+nG4MLErKj0o5VZKKs72z/rmp6zDHw+sSJd++9XebdJ2S9JSm/TNThcOoiOxSSPA7VRaRa22bK57
CrGthhjo37nJ/3dF3p1rfG2aZTVwk+k8bJyyDEo0KW017DL5UWj43xeOny/+uyWqwD+IXoWPmlGf
YLIilf2DRN+PPuHdyhH1jQ56mU8Y56dG3Lf9B0vTP78RoKscLphF3P3Pj4/L2bRKBItsb1x18yuy
IbiLTuDL19/flH98HdasJ5RuLnvuu9chFkzE85bPYRaKemRfMThe7n7/GeRA/dMTB8lA4PDGsXmE
r/ywkLeO0nU954nLm5QVbtzh1wmimL7CoiMt1tEYS2yJS0CXYxe7Z62jo6/B3SMsMqhz1lDxzXTi
K9yCuMKwzPXa9DB0fQvdvVk1pKsRKB7DVA6AOJ3zfHpIQKzbWbGLDDLfougKY9aGUeQ2q5y9Xr2p
btzpfQb4ernsxKtevxGBHaaiOtUq/dSILkluCGAkBk43hojcxmWrWW+t/WBACmoOYOopstINQpcD
Kp1NIXi7a94ayErkVO7UIndjDvt9qQ4Sj1qkC7LxAHssn2rNOLXwXWd6f9KNa+t6C4r80iy+6hgG
y5e4Ed8ce/hEqsKdJ6fbTuw78xKJ302fiW9J728iEiUHbLIy0e+wsxIhEp11XLg2EjA3qFXQZse9
H9i5vsVRjPjtuoHzpY1PTYqIzrb2tJT2ZbUEFez8VF0icNvyiFznXXqZtuZ5Wr9BRAiWE3HT1a8r
44y9cf0JSNh2EhXcrN325XPhvqrlqbcfm9Rnc3rGAnotgRi6M5nSkw8YG7Mig8ByTIhD8Lc0pnZj
i4Bj8s4gT+7H6H+YO68cuZUtXY+IDXoGXzOTacpSrkpbL4QsvbfBafUQ7sTux9LpPkpWdiXUwAXu
dtiApAqSEbFixVq/+TTW9b5Oy5sFnJtjvoC6jTon94kEdtyVd8tyQSG3jpGMV5MDisrvmZ4duJht
z0mRvyiN4F4Q6T9EPyFbHnwYJ5zqYtVpN6GW3oGbuKdQb28UiqvGMH6o6vHYO+1hqj8EEf4n8jbX
211Vx15PJ1xX7dscfpmppGRbR9Bw6J1zPABnSSb8s0trC5IUkmADf1lhbXxT8oR2OXFcQXb8x8Rv
ihFzbAq5E9/gn3p2OHqxq53qzjw54S2NmY3lRCf8BAzYsNqo7vnmRUge2t2b6u+MILO3iYKTT5hs
m7Ta6jFMqsrw8jLfdYP7MR8eWwtCAqaDst2h7eJ1/Tc98pqkAXPyABd5VH3VBCNPrTNpo/dlPuBR
aoJHwHLbGD5DF+X0Mzclpc05zXdlH26asNjrGD2iyEA81u+xiEA+DX5rmT00jvk1VZMvsTk/Fnb5
gM7U+3YUdzmprGp+14LwxrGQ9ycJ7frvPbYDedE8QWLisv5pAFhRRtU2LL918ueIcJNaQQefEB5w
AM51uLM1LaUauDoAmjKu2pHfx82mTX5ogbkxOs5DTfNiHt9Bx6cLD+YIfHqoAK6RSbsxaDeUdlP6
2KDiQF0kmuJl0XxXZcgA6N1tXpfbSK/up7D4UvHTel33RPlY6gpPsEm0ZAOrAyullu8wegJ6qG2j
dKtEO5k8ZYjWR3V+7JWcBWnt0+pLICs/6A0vWhyzRrlrwmrbdcm9EB9GvfQC1doqKgRZAKKA/rxW
aeCE0CRst3aYvWtAjII52sbSOKXh5MVNsc9sZWupwZNhNkeEmlGCQc8aEl0ReTnlerOe7igKP2YK
FV6AShbULWC4LMucAjlILUXmx7kEApjN2+UNU9EhZDIdBv3LsChPFB9QA0yZnGp8aMvCj6kbRUX+
BX7tu7hrboB/3OkL+y8cD5Nyp4BDq6Eit/OXhHqHwSxYhOtONt5g4TFBO6gq9xoDaVW1N/PxZAbZ
Hm+NoxH0pyl22cLD3uxdb2jx9ildT6g+ieYORSbuClCFFVys8+QYKrs5HO8MUXt4Cx6CdOlehc8u
AUpJu7tc/6VO7qZV/cjtb2HLbRUblHN4Z8XhOxolD0b9hY7R+6afTsNwXwngHNL1FOzrpF7ssaDB
zOVU6BXt0PRgEO7GZHoAhPbUAFZKNKQ47OFRc/L7eXHFgzMUwMAD4HeK2w9NOFwpjaxUosi1udQ6
/EP1jE66tpbfV+TcRnFfNnsrLqEucwtAIsCiH1AKd6Pq2T4vuBLqyW4Cmqz06c5WXc8U0W06qPcT
uVIjBl+JntLRufJor47n1ZOt0m+HlnlGQgarPxc7xKQfVWC9ejJvrPYpYy7dNt+DfN29nRa8Sj1W
o65Sj0VlqZHtghibQIKYT+BtDvCKryW7S653dsdbhtFMKmkIHeElvbz8H7kHXSRNqHrKyzmYRfT2
0VLItvvO79XGK9FSKCfX08bxcUkA4EJ5EkySO/e3Qy0+h0xFZnh021BKSLdOf6tD/bcgcC939Gi0
NibrCsrXJ7M2uDSCOrfkzuCn1uoPKwLpLe3TaD9177v4Y6cZm8kNt2mrYXLrYS7DlXCApxw0sPeB
RpfA1c3PVeAZJtlJ2Ho9DeUKtKWM6I3Z8oGKqG9CyBbGTzQj/Ehp/WXP2drwZIX5Z0yVdtYc+lnr
epmb3wf4bLjh+AQK0hPu+K6t9C9jLrdO9MEOgfhNzbTP5fyhVdRdNPRHxIaf5Gh/xsPl/czVBB4B
Cvn6NuM2VjnJrwlp4b6HDJQDQyjTXQuUKeYgAdG2lZGxfXt9rAhh/9ow/565lyvWHzNHCAwaSRmY
ZfmgEhOj5oOp7JcyjpjF3cA3np/6m74tD8TewL2SGa8K0EvZivrWUowCmGLyn/N109ZishqT0cvy
ABJhX52ihzi37vCN+71E/x+UGT+WOf+s3WjPLOr/R3fb5XG+l5Vs4jDq/v+wn186Kf9zO+p3FfLD
16zM/89/ntnWL3/udxVSc9T/gDMJbMNWafj8uwapWdZ/WJpumCbQin+xfv6rFWXRpMLLVuVPmKCN
HGb+vztRlCeXKM0vORQNLYhcf2E9v1LhEoKCoWAJWaSZGlpla4FAHZY77pV57OMfj+AJJEVUijWJ
Y3OWfCjVuvJyFwcxFMtTrxnRARyrufSLqUg+z8lVu4TzMP/7acQibUDhnEbHmuDn5OHUme6Q+MiX
OJ8Ds6Slm+N5/9Eos+DnKLN2RPQgv7eAJyzNDid8l8tO/2H3AQTYNkhhrgQCyHhTGaCfJgygJhDY
GSL5lRmjbCOnBPudIivGK3tRPw/ivx8dtTe2pK0baPusgrgBesdOdRn7mdq5cOuGsfrYDGVNjz9z
FF/ICNexWlbuqYjz4T107BJDs9D+hkGP/qBOmv5pqMT0EV+p2dpwfjQ/Mwp0B9gCwTupu+kvPRji
75YZzZ9km1YfUn16r0aD8vTHCvZ/Hzt/ll7Oywb/9R7Ug3TLdQxn7aGnRV1DZt7Evq2PyUmgQrAl
ddb+qsb1MoqrUj83VH0B5jmr4gTSLCKuuyn280ZJd4Opjei31PVtk5BxvP1C53WKfw0lDNNmfdOr
clZ1iiGN3UogE+Qrcf8rQ8Jg03F7aBWNk9C1Pr092HnG8Hsw2p1LW5D+MeCG85As+tQyAMjFPv7g
5m1Y9nJrmWXpQ/TIH94e6sJE4XJNVfgFikgv8Hwo2r1xPs9N4idFFO9HnBm8WdbjlRTo4ijozNH2
tjVma/VCMrfUeLLVxM9CfMD4HY03QZy6MkevRyGYUXqhK6cLF4jn6l00ewymWUt8AhSWjX3dI+qT
XKMNr1qny+xY/Eu9kx+jUkzSz4fpJhPkX5SyFOBuYfiXR0fwHC0K1OrGCXM+YK3rGwwSwOFNJXIt
UGCvULaXlPHfud7vR9ChZZomLMWlnHX+CIlVJI49pIk/Rvqvvkqag6HT14miELrhjG/ZMDRw2Uvn
2o57vQ0s6KMOpw6fWHDsnA+spbkFRlswkar6BKvK3Bap82nuhq8aOkFX5vPSYBTSHFqsZCbgHc4H
K7Wsp24XJz7AmGe1do1tGsm9pSk/VTri27c3wqVPSrOVSjhtPIOW/PlgQyIi2eIY4ndNpnnN0Fne
XFD7qEGG74zJre9mE6IKjMvyyuZYSTK/zObSKoQVS7jEO361brEnEMWIzJcvpi9pO9yb0vCgGVDv
Uk909z4mGW5aYbCd8LjEmd7L5w+RTL42aCpNEgxoSmW7//H253gdgsAlmC59S/IGMo/Vt7eHOtIt
kLm+mynxkyx7HJaCQO4TK2gObw/1AqQ4X802zoQAWqAiLy3R1aIKjA7/SmSzluMt3RWYeewKgJL7
0QWujC2ig5C6kvyjjgEcjjxvHxNov/vKLKe/XgM2/ORlfZNvschXp++omY0IhiTxI6qpx6qCA5N2
Kvb0eBQiFFOYXGnnmHZqE10Z+fVSZ2SLyAJJ2gVZtPrcuaHRL5lYfROahV4pKQPFNp0SF+rRI4wg
9do3X+L66ptzSeQss5fvLtYDhgJZSFimsd8EkYbARGa/L11F3NnSSugPjoalbEyYbck2lXV+UrJ4
TycAstjfzz05Ksq8wB5RYF1rEAPTNBY3xcR3Ks29NTpudDZZzKbqW7wth7Q4UYTsPiQTDNPRwlYX
FzGAwCnF2ref5EUV8vyLANpaAF8GMujmAvM/uz/jSS27QeYQclD/WJqEEGyQ0dTL3usHTW88zMwy
pGbdMrxVlMaz5SDwr27g5G1LM5eoSOTK4FMjKgKvDPK0xU8iUSk/okWJrWW7wBVla8Quto+BuGu6
Qv+npGQPdCt0xSafiu6zM5jT+zzpRY+5WFPcIZymvHcmrXmfZ5CFNmPfSptCXtX8qnrZ21em4/Uy
JG9WOVH4m82vLr/+x000xpIb6kza+qUy6FvQ9uqu1YASRBYgfImG14e3P/qys1ffXDdB0jk6ZSIS
udU3D1TCsV1OrV+bNUrpaubuZZBdO7RexzISD2KYgOLhgL1bbS6tr2qJ1RBv1Wu/7Ggph6Aj56Vq
Fl9ZRKtu6BLKlxxHXU4tzFdA6J1/QBlnIqyXcgU5/HECWmFP3ySG9iH3BbF01Av9M2WuLf43R038
Az/eM1k/aO/t6Y/tI7t4Z6n1wQWw0ooICULtSqC5+C2ozdGytRfo4CpziOohsgej7Hw7z+kFUFOE
ABVTwkXubffXk7vgBA0LiIxGbFsNxYQknBtt56fVCGF5Kgrq0c3fp5bCEDqkHgdJCYMD5PyLC8C2
XVvFvZ8HkX2fltSLKzj7Vyb2dXbAKC5xYWnuLW3u81E6Ega3c2QPAMR2N7ALs63Kcr6Zk3G+Teww
9ObZyLdQjK+dSRe2CLxUyqgmLCTLXW7+f25J28Gn3pFG70OnyLcjBGXQGzj6vj1XF5YF+hv0LdmJ
Fiohqy2yeDSC9EYrNo0HCco6UXY4mEIWtqziyrJYYTFe9gh4yqXkxF0AmtbqlDXyVgzGPDV+ghYC
gPIgpOXYqYeZlekB38alVO/cO7wvpq2SwEooY732xrBGv7bGaNAenOmTPnbGFeutC9/AJgvj8g2o
jyrGaiVJ9K3oHBQdGaA1eVAOFBQOM7lJi/aaI512YSyuKpTHgV5yf11rQXUVZFW1sdgbUGOfFNng
eN2GJtiptBmxJSom8o25IDoMeKSB6x1ljkp3YumgwscwAYPTdu0ew4znuFdo1dVumRfe24viwtIj
NTCsl9qOLdZGwLkM0U+FZuPnDsrJbiqqkzXF/ZXPvip/vqyHs2FW68FxKly/IobRmkjsLWmEj2ak
UA21YKsGOJeewtHR/MpylUdHDehahiNGtW1K108LJ4Ruo2sGWC8Hz+pgcmnv64I98RLUz3cdLrJR
IDULu9tSqe6SvK03RlMtnJxgGL/bGjTcTYSQIJzVWhH23jWLxqfmVKnbdug6aDbQ4fTtCAUmPsYu
IgKHIDNBRHUYNrlebfftPrIUfdxAMKFzTwWm8hfOX3wl3hvLzl2/CWkl6v3cFJdD8PxNRDFPGC27
vR/XRuulUZPsB7nID49QEJ0ctlZuJz8Th+JWAPvqJuigl9DfhG2YYFLtYawe7mdaybsGm5GNIXXK
UlmmU7/Vhx9jQScFyQbwNS3ttNiyfkVdb/rCHMJ9GSf6XRFMxWlMRvcgYiF2Y9S2J0V3VW9Cm26H
3vW4f3vVvt5ahEuTy4tOVYgiwCqUVarTcz1XR19VWmUbAWp+tu2mBOaGyfrbQ73eIK6q8U2RM+Lq
RnZx/m3rqR9Me3ZGX2mkcYja7GeNgt3xfzGIA5fg5V9nvQsVo+6aqMB5jxoekn1K5GypHV6zk36d
+VFJA0VKPKIaTL34/FVkx8lJzjD5kZ18doSyh0F106Eiv9FVc7iyKC9N0cIj4L4H4RaSxPlgwWha
OFEFE1lSg4njPMh9nqpUV5U6uxLDVuJ2S3RxQfEvFdVlNI7S87HAkSaBtFLpN6FVbaFSxac6TvU9
3mX6biiU+saVaftVi20dzwhUh28FEtm4ibRlS4N/zNEbj5MGmX0Tr3n90Dnp+CsxBJrtfz3P8I4d
AxyvwR9f34TGFpivyiHsG3KstmrvRlu7wTT+7VEuRFtqDVy3DRPQMOt2WdN/pPg1ylFOrvE96sbu
9E2AKEe90VIT8Bh8re670yTRcxubdr9JKhfn76xqHzsUIL/VaY+xWlzo6n1VmwjGvP1kF1YghT+h
LTUtDuB1JRI+otEYcTX74xxrX0ViOxuFgsxjgfj6juzxWnXpQtnBPRtwteQjESZIbNezT0lcPUkY
eAf4CPEWFnZ4IwFGbKBFFEdEUKz3vHW177LM2NsoU1yJWBfCyCLMBikIEoRLvet8SqLQsVuEt2cf
Ve/u6GioUfQxXMa3v++FuiXvywZAf437Pvf+82GyWBi6PVozZSZhHAbKzjszNMPbNG3EEb6a6ekO
fMmmTLUbbA+rj5BukyvLbznLz08jnkGQ+lALhmyvGufPoFSNKCSGRr5kx+LSlMv7skDgTCaYedMo
kls96KTHe3xvmkG5kmpc+tAmjVbLtSH0v8q6NOrqXQL8xtfn7LNRl+XeTk3jSsR5yZXX7/jnKKvv
jMoJfJZR0fzcltk9kDLcoTS9XXwRtK57nE2bMkoWZH2NOkSr+Ug669QYqtw+zJ0ACWJQY/sYdpkp
NlK1dGjrQ9PtKNS75V7Beu67iAdAdQ7imOrdrKDJv9FUkdwVNSoZ27qKwnp3Ze282pwvNCWI0RZ8
KCokqygKlGtCX0Mx/Eak9T6IK+XgRm3uR2aoKTC/KunuXJWe7MaY9PKd21bqMxIB6rCpahGkoGSs
+eDErvMLy0xFRSRvVD6kONs+vf2g6xkG+YA+maFDv0OFElrA+fqKY2HLOSlbP9AUi/TQmA8jjmRX
ttLrURyu+MJFvQE2H4v5fJTRzlOj65reN5DXH9CubsA/LMLFb7/M+qNTFePKRxvIZK8Y5tr+PQd3
L+qmGX1IUs5dyAVzgzOU+0mJUd1VQB9+eHu8l7bBnysXwCpZDF1Tsl46G4uoxp9nQ5VpnUEWo/pB
bTjfO3Swgk2tOaECXnUYwm2G1h4oIzLeYcvP0LtNmBngBqFchT9aI6Ud0LQI9G2GIYqfnbpvNfTC
CuQaSq1F0HG2FqZGTjaTb50uslEHizOO/dqOv7T86RLdFaVLNnbRt9+aRgvv274CLIVpK442kaVi
cz+DYUcVLqBuFmtNG2+rsrEWbnPc0fDU03YmU7cGTDYq7Laj0cRWyaISGm87cCrlLrKM6j5WsD6G
/T1V39/+hGId4Di+TUsVFoQgDWLQOsD1vabi09D2PmK5iMBxdZ2P7ijUB7P+rkSG8gnDKPkP1hz2
SRRxvWjkZeWOvkSC2oeZuDcqguw/Co1u3CadgePt8iRGUqBB2OZZDo6GDNzoqDfRAim60xxjPsXo
BANw7MzuGz4kVX1wADsfmV5mJh/dyFcbu/kYZYI2QpgJe4t0A27OSd9Vxj0eJJigB7D4b/Ie4aMN
BAWVCqNEBHMDsDOs0ccYzCeENCDYhW2iHPIUZ79NhdJ97dmJPt5Hc22APSxl+wRcD7R/2VC12FJi
R/+hLfq+2oyit97R8atcD4WUCPfIzqwR0Axmbx47JExiV87d1uycZr5VxiTTofCZ3Sc9LSi1DH3b
i23YgNa7FXBy7pVwHt6VpZidTRaqX1hhCF6rUa9hWJAFqCdJOJTglpxoFNvUSMv+YOkjV0eMUstT
gT7HxzjF+wI7lEmk29ytUiSxw8LSkMioDvi4yOhI8wmpoAbFoSfd5E4BhSWS+DXMxufA1ibQwarV
iCuFpnVoWdaPDXMMODwgXHXdOG9lHuMNqfe+2tudpxVG41V0If8y42AUylg0Yp2FCGqZy1P8kQSi
G4rKQIHTSWOKFOWkaT65zVxfOW5fZRy/h7F5oQUMCP/mfJig7PI+UHoJUKutjqrdzV6q1MBIo1g/
BK3ja4DDmfpS7pFsnDetm7ZXbk/LYXse0tiLnH60KumrUIpcPUJda1mIloE/u1UOXrp6hoCibhMi
7y4clP5g2+WXt2PAq37e8tpEARJ5ElkSu9WYZTc4hiLqwUcBr7U2kAORtsj5BtTvFdf9VXTV8MsN
bXZH4sz2Q2Mb0sO0Onhuy2nYArx9QOSVZmNv9IMnNdmg6DCiorrpOj27QsBY7v+vPhAdJ4IWNzLQ
FOcfqC0GgOi9OfjTMKCNi/bdIddGhLSoqmxTLayAU2MzYbVOdSUXXN8CXz4T5fjlyKbptwYs9iHF
1imwBz9zOUkmBXlEpWrRocyv1tsuvCSFPdiYNqR9igvLSfvHem87Ix2mkppA4xbg91oXsZqtiOfB
3DhGUf8Thwq6QYWso18dHhz1378pu2xBWhmqSdQzzoc3Btli8SQmv43U+hRKPX5nFcNpRLezuZIz
XIgfNtktJXeaD+g2r4ppZRAGrew06bt6Gm05icZNEWDecmWJL0+8WjUMQ58c8ulLj/j8jTqEdAil
4QwPoptOItLNW5NosyXidje4c9NQUGXqBZ0OQsDCHKyW6P2MfdB6OQ7uqAJdzbtf3WxZT9weWUhL
tOEmuXr1rLGglaQ8EwLvKO+V0S+hUNCok7g8plX3K6FyNbQV+oINBkFDmH6F391hr5OaOAEl05V7
wIXIw+K26AcxE4ToVRQoTGZ8NAoeh97KRp2K/hFd0REHKp2Wn4F86txLdff2xLz81NXELKkiSTA1
dsGiP58Y28qSyqgkVxxwPYdY7X+mtsS8uUrbwzgrwamhG3lvKqa6aZIMEDDFeIg0nXjHhcnBM6bQ
aLmn9Z2ZWOijxGF3CzpI2Tf97JwGbCy+SzceEagN9M0Edwg7F828GVTzSc4G8kBklztXr7QNZ6wC
iJiW/TCPcEOKIqeW2LC9VcfLRZd69dRmO62Qxr2JAvAVDfwLO57O09Kw4WNYry4sea32KZMy+2Fj
zbiD69xSkMnauFWT76LcxU5LxzQ9VVCwf3sK1lk7y9A1VdoItsYpwEF+PgN1l1th2gezX3U1Sk7g
IL2iC8ix9BwaBrJVh7fHu7DjyTWp8CJVwcp/2RZ/xDYnmudZVxPVD0NlQEwsKD3wBddslS8Ea5ca
Mi1hHbAY4iXnb4UggomI5cAoyLexfHHzHWMdTEqiiivR8lVhZvmCqNS/YF1xV3v59T/eqJgNMvM2
0vwAMx3MksIIzLkR1uNNOE3Ds+VGBJkABdr3ZYjm3bbOLKfeK6mp1tusbCCi/P0Xpvy6YKRZUmLN
nh5K3BpzBXJHMxNTx3kgw62vWki+qlQCi6XPR5ZCCQxJiXUZqLREYsROofupNSfexCxUeJdZJobw
lB4X3bvomYIppDOkJhYiYGVG/yipqMMtVnD0E8DytTsUBNsHA5euduOgBu9uTVMJxZX4/3rN8agu
jaHlior+2yq2JYNLvUpa1C5USX+ua9jgcIWuLITXO4nyOgA7UOkWWhvrXJgbvJhtFO58xyaM9GiW
PJRh7t7GehedkDyE7fP2RF8ckBLsckoDAFlvJU68cJbtrPt2IKKdiDEXGBNIWQHLfTsEWXBl676C
CyxTTuf6vwdcRWvu/lpR94buF4bcIKKe7IQx38Smc5dUMYrsYymOfW7EB0erc+6rtsCrFRV/yjGo
HvRl/Z5qR7ELR0u7obL9z5SKxKvpDpwKe1b2k3VlRl5HAZ4XYqtYcN4G7hDnUaDF19DoZ54XnfsZ
tz/F3I8drJapggz3v5iLP4ZaMpA/ggC2rQKPUFvHwDXvdhQX5oOazYgPjBLj0DxRr7zapSXN7kZC
gxY/OjyrV5N4JsjIzHW/Muzy1CkKV0G0qq9snGVjnB/PLzubGXCAo9hrskVQYYGJRjwrzKptDGFr
xy/sNOH/CiTk9MbcAgRzn9/+lK/PQlogbCEV3aZFrmoVuwtVG9xcpIbfzYa9Hbvsl1pZ4iMOD+ZH
bdFcoHE5fw1ixbnytpf2k4NclO0uEEKgiedzaNi6ZJslhj9ZVXwkassdjd75wcxRWXCl3l8Z79LX
FUQl9tNSZl5X/6yInNedBoNOqkAJTpQ7KcvxVOa0Ok28AbzYsbp3b3/cC1uCJcOdArEem3vmqmZW
zxkng5HNfixrFbJqY3oF7RXU/MV45T59YYmCSwR2DMKIAdf1wCAepjG2mtlPjFo9FJFzD5i1unIf
vPA+IHuRzkXAbMEWr+asMKZFNlSb/b7P6iN5WrSbdXohAS5i/4uhXBTUFrwt7cAXRN6fW9zNtUap
lNlXOqE/ilbrn5xYz++6BIPUv54l3V3o/45OAuOs3yodszTEMl7187F9CKJg+Fy15nOZxob/9kAX
ah4umQuLz0EzDPbNarPJstUqK7ZV367U+dCObvPOiFCJrINA3bNPo30oag2fEzHsra4pbtoxVU5v
P8SFOeQZMAIylowFetD5viu0rpc5J7gvqNTv46FEEMhOjAOauddauRfWJOmayoXDcBaJmdUJhvxE
Z9vAZf2BbPAW6G5Cna5Rr0SwV5ghDsqlPca10KWhSyJ2/kZlXaI+uSQcaBNX3w2lX1wvcOS0ikC/
adUsusV2Z7zRMT3e9mPSHuMuUR/yJNQflcrQjqOsin2RAih5+0u/FClWAX2RCORivwAAXuXFokmE
bNVc9aXbw/R1RlRGx2Q4xi2nMWysA2ir+CbLsNoMi+LOkcgyVBNlXQyRrWdFAvXuOEcBgADsrkcL
HYCiaXZdkVIsunKkXloWTBaihQaVKbpg5x9R4BoKU9tSfacTEB6rPn8/OGbDBT24xv+5cOQsrUZK
bwAi6bqvhtKRdrEzK9T8rIM/bdFKuJ+arHjo7KTdwnvSFgKWypGgdz/enpFLL8kRgJAOKm3Am1d5
A5eSNkowkYKdgShRFM9fWlQgjlmiDd7bI124p3DF5C/K/Zhraepqm4mgm1NmX/dnUT2UFPYPWph3
3+xhKnBaz+xNhkwuNPZM+6JNpf7JajN5NJz4yrFw4dQjsHHVVXUkRwBcnk/rhPdUOTeD7od6gwTT
bD4Uo7B3PbWS3YyzxyYItQ9vv/pLvFwte5rVHA/on1mce8sz/RG6K2dQ0imwDL/S4mYhSUTZnTnB
j9rQjUTemqB2k8c2ZDWBk7OOaEljOcgIZEVMNwb3i6K2ftEubKKdTo/Ec6XqPtuuYn9TlD5W9pET
ogcl4oqaTe+kxSJJPY3bXLTIQ6MUlKNGhTh/4gkHjWt0q1z9s9bn8kFa03iYJYLW96bVRjdOvQic
sMxr5ALy/DZIRwCcxpzUHYVnq8I4GCsw9ASUcbiFVzTQfcJ1EiKZGmX5Dg3/udpAOaEzPUWa/YjY
Kxx8zZF4M45cjxC7LlEo3NpW307bDIdp5dixVA6WYxe3KpZd32F62Shbk189kkA3+gY+ZHmYJzfG
HLwT5bOhjKq+w/0Fte4+qobnakbPGyGr5EeAH06FQ0NoIQA8NZiO5WG16Cm5JTIhQRBeQ4BfWtQg
clAKWyontquuIu1MXwngbmv4wF8enbnS7jD2mT/NxdT/MqU63nSwD3cOLbx/CjVQJnDrVfugzWV2
fHuNXThZuP4A4+K8xqRivbtGM1UUPRgNf8BD7ERbEAqhI8LDX4+ybGEd7iqXb6wqzhdy4bS4uCmB
4ePqLPZCHRLPjMJvfznIIrOpgbhRkXy1qcueD6J3Y+KURmf7nRmpXoQzOi4czbW6yavIxyiO4QJ9
cywdFskqE8UgpKLcpjn+4Aa/cLnRH9LK0Y51TxHg7fd5Fd1pTbHxF3YxaTbJ4vn7jBhaoVeSKn7p
JHiBoHKeqrKjOa2rN9hKW/B+MZsVZnkNvXRh4AXQxYWCyAu1dJWcZnRXNYykFV82kbZJYwQKnaYa
seTOSe7n/IciSrFJLC399PYb/777n0U8MOYLZAXOn77AC1YRrwbWOSsG3sqidbiUUsWJ9hiGZfd9
q8TYHxmzsrgGNcM9nb3kaLVW5VWovSM9DVEUg1WEDW1UqB9NJIK+52XiPMVzXz8OqJmaW/xPyvIj
1ZQYsaJUFsFeC0e73ZP0lF6NUXnAFTGqW+TydOQZ2nYqb2pb12s8c8q83xFdncdUc7p+4/Z2iZJ7
1gIXb9JoODZzFSLsr88TxEg3xJ8rzeJ3tuJiLZCz/7ayHAqfAoP7gDpO9jWBeEfcbl1UTbI87v1U
sdPnJHrhMeTj+NNu5n5G0qbVf2oOlU1LjlQnutG9jdAgau8Jool2aLVaPnfWGBpbF+hCuG9bPGI2
JADTD0TIjR95E6q/Sqi79h1igMiXLIBNF03XGL5yxGXuJK0YUVWYou3PNM9OCoGJ6B8G8G6Mzkrm
Ix45451MXPNDZ80KLxln9rEecReIUGdyZq9309BzciAHmNhYEvebzuh/DBHkGlTTB2TgBt0Y9mic
Fa1HLyo+akqmhyhU9hRPRE0X3ikGpABLlFbUUPnSG1n6nC+ytcwNjKmXt0puqOaZPjY0ybMp6hYF
lwAD920/RO3nzmzr2sOnrfdFPyd7ExH/U+2m6T9Z0xvqZqh64yGyoKhsoi5bvAcBnIdXduzr2MDq
pepAQ4g5pg5wvmMh2hd24RjxOyYh3uGJVu6SuM4PMtXTK1nmy+3ifKfA1YQxSFjFos9d0xlVpTYL
uxfpO8AYMdHBDb9C75PbWlGqY+uO8d4OBhx0SprpUTLrRwMe/Tyn2q3T2vGVO+arEgQMZq4nlFto
x8LdXj7MH4lKr9Sz6Cl/vDPsYUTvHXVC3QzwKphGc6O2XX7t/rdE2fO3ByKlQmikKqpTlF996UQb
uZM5bfkOcX7kTzAROCQpDHE8u9rHeRDyVk1t1VM7hG8UJfgU55l8j41n8vPtiPXq+NSpSpjc35kL
zvJX6spCiYQoEv2dEwblrZDZcGvrubwy2RdGWVQpSBMW2jV9iPPPG0ZDU9tYAvsxBVVyHgtfa/AW
V1bvxVE40CiVIhSIB8r5KFWDDkpbSdNvcjr2IGyiDe4uwnv7i70+XGyqiqQCAJ9eZu98FAtb2llt
UtOfW/gVEV1DiX3GoVBpVY5D6VBYpcRdBbb7l2xuYJcsTJvaDt1CqNWrU62QUZyPccvr6W6ztQGc
fg2n2ty7oytvUnsc4cTS1XFwjbyS/VzYqxS1F7g4dV2dTGu1PVpdWiKvc8sPcvkk087+6PR2ssMO
LrrRFimtspYnQkq0s83SfZi05OTa2aFToisp0ut9yoNQnFn0WQFNrL+BXdkYtPSW5bfB0D9aM7fl
TTU0+hE/RGoKFdyJT29P95KknG9UypKQb2AFUqoBC7OabjdMqjw2LB8I/7wVfZxjWTiFp1xm42PZ
iNsE+zQP13gMbLl6vD346zSbOedqDPN2gSqC8jsffcgjZ8pjUkIYEJWvFnF1HELZPg4VxoybWeYh
lxZc08zWRAUyzut3wGsyD3msa6WxS5vrzydZLQGu4UosUsXyC4u8gU4sjNXRTE5vv/BL1D//3KjN
4AKziIGQXa3RHhPw+7FHqcRv1FwBFpZk6WfDTvKvFmfAe6sCV7rtVJGF267qjM8kCFq7C7q0AX6v
y6jbVlEwhtsQKeNs348t6oM2oNLPZAhA2uJM4m1TAzOtNkncpkfyUauH1Wi7EAy6WPkMuF1X4Fil
/THTNExTUiCo36eGJObtN70wtaTF9H7hCTI0YMrzqa3LidyqEbYvJ9rdZasop//L3nk0161kef6r
TPRqZoEOeLOoDdw1tJeUIbVByFDw3uPTzw+snhkSZPCGqru6p6Lr6enpSVckTGaePHnO31htY12v
zp4+oF5M4Wb8RVV5+BmW3ee5ahenlWTxT+Gj9BiY2kRmigIidPbNFGvlchzGstZvgbE1p6KwnljM
4x5XWPNilKf8zFawzpPtAIPAoMlAaxDQk/L6sUt8seZoGPXbOsd9WRON9jIVOpy3187/mVf8NlTD
GQf6jAQGXVlo46+vhcWPHhGtjFu1FrQfgNU5qM/RSYpl60bGasvGXQr/vlloPw3ZPF0pU3LRJZbw
C4oVKbKch5oXyoGZuqKcB7dWYIWumClp7OCNOJ+BIrz3YmSwGCt3lHCzzYeMTIyr3pz129EIcWym
Du214Akh1LXnRJ/XQ8hmDAgp6wnzGf+zXWSpXo16XCnGbYqr2i7EOHInUFW9qDsp8uQadaMsGcYz
KdY7gwF3gWTDYrZzxF2f/0WKhUFStyRGFJ60qI73gEq4cpjrKLNhMj5HBb0QMck9GtfFuSi67oyv
n5dSMJkdDWLCOHCX15dudRxhjUmPTmMbnVZTby8favxiLbNy41pW7WkZscebA+uEFO2jgrrCman4
dt9a7wDFPfZtCnDqdtarnSaLpRadhmylecObd6om7m1pwYyvB9Z75mW/ez1SazAmhBc6Gq+fOBVz
I5wzMzoltPx3itnm+7DOVWdoTPSBFhrxHy+1tzNqBdDASNLZkzWg4a+vF4HvzThsxyfRSNA5yAWU
SJJDNVmYUwGstLMIHfePL/kWP8kxhVomnJgVbQKN7/U1exDIrdBL8UlGUvgeQYqytesoz9SrcBai
3gmKrPoE8RAIbip3OJOGQ5nJdlRj14JZfYgDNsF1HG0Fp+tTt+jKUx6Noejqc5vfJEpTnAMOvLO7
ccukL0D8iEz0Ql7fsinN9LKUKjlFsyG4uJtj0Jfm8sOCc/hOLITQrTpT2ldSw92aQXVIldoALK8I
95yTTQ/NMWWvm6m5j6Xe8OYe/REpqPqTgfP1sVPm2YP1fItWIi5QcaK0R6M1270OPvMIrkhCWACt
Rtxy/0yfG54QYwFXBoVAOrVkiptIKweS0aRCmpwU5QfI9c5eotxwrGmK/SXSzky2dyY37RDQuujI
kQY/T4wXkUQO9YGiQJycqI50niJOnRPN1g9Uw+fdnEefP55n69TdBA+uBk4Xnbj1SLyZZhlF81xa
zPgELM208exNLksxyp0wbdszq/ZtjsVb5P1ZdMjYBLZF1SiG9CTHTXIKlWAGMjfouykWJffjB3r3
9b24yqYs1409FH65TU59YsV79mhckxfJ2BcZAMyoKn78DZej9r/msBigbJepOI2DYQ5icjJmTb2v
+2pxhnk2UN0UrCNOw+cKwu+EIormuqEgxUC1dtvZyUZtwvMJEm9OwPXgZHZuWekYgshkhxqi+wgZ
B+eYT+9NkrVfDIb9mTi3ie8GiXgPTSE5NZAFL8xGekCIQvcMMznHOX9v9GgYoIC0qtDAv3kdQqhA
FQPejxQYg9mi/JZ/k2vph5l1BywJHz4eunfmIz0bjuvyajkFcvD1taJ26DUpI6prq7QxYn26V+Xz
cGY+bpSAn4MHniPUvjhPkyBsrW67ImiDSFQJ5FoC2QLMfYd9JkaS9pgSq2ywE9pBJCVz6SJTy+xH
AcOQYIgqMF7ohgOAUsWnfoJntixj6RjB0mqeOSaLj0D4wjmpGNPpzPbzzjhAwGCNQh5fNTU3oXxK
A20JBAq9QwN4P4/V3l/kSLBlC+X1GQLlmeu9NxYwhaB70K7EwmdNr14EvQiZn6Y205QIqyOiv2os
IXSV+H884mDCYXCvECBS0fWpX1wlDRimGmetE2pEKq0wcrGZg9afB3Aw2DQF4a1RptHW1fTiKno+
48TZq/nJEpP2GAslS1S3Uq8UF7SvG/OsFt87MWG9GGkC7HXmz+bl5VMzQ+IIi9Mo0U+JjWpNuiY8
AIZJ3JmgA3ZNVI6nfFKtvVoilJZklvYdz+XC5divwXOiTNvO2eQngyJdNr1ZX6tLYO0+fvvvRBGT
5HjtZVGAhdD3+r2MvZmHoT4XpyTr0wtTXKyLuakLt8Ou+M+nE6NMxY+WE9XHLSCjM9U8WToulTeJ
4TYFCv+tXoX7jx/oDcmVvAD2IzgCYv9zgvD6iZIoWJluaXkSRST7I0nRjgHT62Gph+fVvLhZXrbH
Ab1hj1yn9Cvw1leIglLn0PCwr5bO8A2hemqqMvaBOxVeEzAMeFDFB33IHuVE6xBXrJafIdw3RxWW
6My57J2FBzKBTRnRJrpzz+f4F5NV6zFOyAGJnZalLWw1nRe3pQNxZjzeSImsb4oUmuPqyq8Bv/X6
TYXw8sDmWdWp6NSU6ZgM8Q5le/TVBKCdmdtjkPwjSiHwurXcKV/wva8Me1TV4DsdBuk04FT9OZDD
6r5YdP1HUMxt61vQ9E+lJgc/4bnJBUXDHu5bk3RShfQIPrEfD/d7r2ota6+15GeVwtfPsFi1Usdl
Wp0UtcwwIegCXBfa3Hr888vQ31u1jGEucvB4fRmpK5QoC6yYw1pT2Wqfca6Po3OnxvW7bPI+ask0
L+mEUPQUN4tRyeac0SqSk45JEhIt1XRINGVwlMRqd5h1/54Lw++DrvmsTEV2BqzxlqWy4tCe637o
fSHzu9nmpbQWE0hwxalRBgPWpjR9USJEq6D06LsEse7UrhRsSDSxjK5GlD69Sh/MHTTRxNGjRvMK
VSnPiMC+s1ETm1AFUyEpgdqxNnteH3ZhFCkUGQ1lCr83LWvBVsBXPc76IOS2UMu0VcXZDFGBU+OL
pG6UvapAYcPRVxIDL+Zv/cgMiWPOFCcwQLp6+o1DCZTRpAhEmnH44pzrPTxrFL4eSFDhVDpoQgNX
RL3k9XRJgnzK4HNyxGvV5k6pI/1zFq6FwZBWAqJJ6DeWrinjoIIjnVEfQG9WO9SfY8EZY8g5Tq0F
ferXRa/+KANRuup4OF8uJiZfOgkDGBq9T2DgBQKOZC2o8chO9F4GUz/L6e0gqBBojEpoH6U45zPI
eeaIEcQQeCnGHzfmHM+mWyn1WHkSTOTU7axkvsLlONTcItIn6Deh2btBS+4HvrwSdF+pZxlqhdnG
2DM3iG+4i1gbox0BKDoIYR+JRyJhu6PuIed2hgDUSZcaFepsszSYw4Soyakz8l0c5ZwuMa4R9oGK
MoKjWLRF/1kilFLbAe7nn/pO7lNHFqPxu9gYGIcDxsSrpWrT4mcQDOVjly06TiGSWew7E0ESBP0D
3CMmWroZAXkIQPtMk4Cdz5giF9Jy7caRCN4I4gYG0JA6L7RTl2q1TN02nH+lUIRqZ7ZaupwJSkI6
AncR2Ji+bc3fs1rROP04oFhvAte61Khur2K9OrWpzcRWBFWLk1JbTnqdgvIhHiC/iM22iGFgbGZw
fhdDd+Z+sYqdYGWj+DnRxMwf5AI5PMAcUnpBB2+q7LZslCd5moJP2tAFPR2SJHQa3EhYHXMnYnQy
ZPK3aliCzoHqNl7AdBcLJ2MI7uK+WTQPvqP8GJtdlNu4ksLNVpUGQcBZmi7kqVuwKI+amktnsrLa
wonf0RxZvpRixsKph7pS3CATs1sJeSlaQ92cZl6POUPglBgxVV6K680PjIEG2S1ls5PdkRWPbYM1
j3AnMpPTmTFUyuMUF+2hA0TR2khb5vNOS4Z5sBtVpe4wZZ3cYNWA5JPRzkCtSmWwNN/sq0GyBagM
HVTx1WvMiArRK8o5dxM5sTJHqVE/qEMt+hVUYRmDaQyjzMkzSY+OEPAEsvpEiX6LSxd+RSszuZei
HnekutGbvVBR5ndUZXUJpN1ieWO+ACEDsjvDQFPy5SKFplx47H7qIzKxAcGyD8PvQR1Cex8hJdnN
CA0Kt6ZRExxBqIOriJ29vA67VB4xHtbEYWfOQMP8pSnL+4/n2JpivopCtO9WUAjRYwXgiJsapJbr
qmDMXUtmnY2OVlXGUZWbU9DGpa+ieOAHy/xTLCvpTNfwnaltQPiiy0wzZRVjfh39EGGum0Qfm5Me
YV1SamLlSiVov4+f7r2rQBGn+sPGzOFk83QGIkEJWjj0D4JBOTKB6ENWyznU2dur4EawgjWB9FBI
2OZI7ZKzOsR8wPpLm51YkX9mpVK5Hz/KmyR81VXiHE9B0QQdumUHBB36L6Hc96cSWSGXwwAMRvoE
flo3+ZnT1rrzvJ4TVEuBKDE61P2pn70em1Fqq5y8bDoVqOc6LMfFg3NoXhhzZkCWARj+8aO9RZ1T
CX55wc05KFFKMD39NJ0WdZI8C/acY81h5yipjNIDG9EOc0zji6axI1ZR0tiU1MszSeI771dD8IKD
DqADC4Gf1w+t4uPVNqY1nSyl+F1aWnpVzIvEBiyaZybl2xYbjytzaCYXZb5wXH99Kb1J0lprhOk0
yVK5E3J9uGjg6HmNOs4XuICaTh2OyV1RBs0+5KYdsFu9K9TauTt5Z+KuvG7UXlcGA6i71zcSWZIw
x4ianoZg4USdpNJ+LZCembnvXWXF2mFiSmtc3uIHiyGZB20oppO4COExFeQHutLGmePQO8PHywTX
R7uQGsE2+UZwKjYXKognS5+ynb6UeWZ3GLvi3yGadx/P1/euxarg7IitOjWvzVRB/K03kH6bTyu3
cPXJUm7yMPoZcRA/g8d5W5mnbKLTI8S6AcoV2I7XI6SnQS5EoSqdRuCqHJFEoxB9lQymsAfL6mM3
HpMKGdIpJ3HMV4m8z6IgCZdxO2Fmm/DGZHsxtPK2ZvsZ7bkPcGQgK01WOU5w/F2QKx54N/3HEgTa
TRazhTnNNP6eljL9Sezusd4bheUAqZUNzpgWNb5aAhwGzyyKNaZsYg76BhRiTUp6bAjrO39xnFWn
clDCWZ9PfYiZjxDpITaGMBiDyrhHsby8EptKP1MGeG8cacD+FWNEpW8z/YWhH4Q5FeaTNQ+zawzQ
VGn0615gDueoh2+3WWq7IHNgt3NoAirz+vFoJmoTieR8ajNQ5ihHieQbIfKVwsL/oiP+mIllYZMz
5efAc+9EcwOUDP1mWGXwlDbRnIbSokV9tpw0cnTkKWi3NTqqeWmJa9U8/alE87pNgeRnyq6oFDBk
r58U19hmMIxZPFmQSSBE1Z+VXOkO0wjV+eNl+E4cBYy2MmrIJDhKKZvdvccRdamyTDst4BU+Bxad
88TCZtOpawhE9oAi66EUaPnjiZyhB2It1iS7YZUCmKlb48vHt/M2zFHW51zOHg1agXfw+sHVOhwI
CsZwSssihbzaWI41yn8Mi0CQeqXdUpRZiwzGJiAUshXXtVxrp0aNUn8cGp5ZBu8idfjzpUMnnTlc
v/NUJgd9bU1ukJ7b9uRNOcxqjB7VE83DeV+a4pcsQwHt41f3doqu1SXgU/DwaSE8n4NeLP6+ahux
TFr9VDRacUyhXuz7UIl2Br5AOwMZkJs/vR45IfVWMNjrQG21koO2zpZZnfUTlX/JySUTqK04Js4Q
Zta+q7GQ+/h6b1c/VBPwQ1Sp0eHm19dTY4pDdHOHyDgZPQpYSUpHeDQ74VBL8g90Aie37a14F2Xl
08fXfcvvIuYwfADk0A9VgbW+vrAedWhWNLxY/JTG36paG6dQyBpP64XPvOH2rqIl7catKV9Fc0AF
UeGwS89R9eDhz9dSpGWOlSg/WhIuROKi4mQiTusHnaHasFGLMwH5bXmJ+wVzi4ACAYu+7SZMtimG
UFOvGKc6EwpPh5viGH2bPAYlkl/iSHPBCsbYxerKutbm1HSNNow9qasEOGeNjJctIJiP36H5BqWh
wDomSCDDwSJQt41W0EmYy6qrpy2Fr5NV1wIHvakHQiBV3fi9nAL1ZNScTp2FmrzpJyGqMk4cS1KJ
llszYqyaGuVNJi86XBzslH/gJtTLRxO/m32RhNYuShLQXmbQxLM9VTFetHPY1os7a1Z3mmsNYyi9
4Bxni1rSYPOpafkXJJyXC10vmhyhtcgCEF+DC1j7VYtnREm6TyxryB8N1FvqVWABf9fM0DOPmkD5
1eqhbw9NlN5R+s1/GWGsdntRGIvPdaNaiVdUsXwXLIbhk7Xn38W6jBq8lYMpd3Ue5omOtLjYqMAs
j7KS4rzUdrPyLE2DTWnVN4E3SrV0APSQ/IorKRHZbKCwOmauNjWaZHp10fZN8rsmV0NDWg6Xr3Up
6zdJ3eepWy6pcp3LKMntDAPHElSXpyG0e3TUJqcJqijbZWMxOFmEBW861tTxAAxNnSfjGn0phEEE
RKlSsW9tEz2VziQqb+qvHFpJZZkNQIaozyivlxRKiX1tZF18F8lag5O0qV0pudE9tKqAiocydMfG
EBSvrGmVLKU0nanAvnv557IQ3RH6YZvdHMEbAykNMb7TZ/lzBNiWKZXqjjHG+rrdSPsIPLqjjmHu
Wm13zhThTZaGfCbJCzhjMOnI3G4eXo9xGOnpNd/RF2iuptLAVwfbymNC6cXXgiS8ghQsnFmBbx5Z
I29lV2X50cjmaPb6jQsZa5M1Jd/lTRR+0k1ecYxrlBc2mYjzcRr4FWZSdpFW5S8Im/WZzeI5jXiV
mnJ9ji8K/bmVI7893neNLI3cgXqHxD94rKk3NcFLZG28mcxZupaSiIJigESWgoVw2ANzGbRHpVXN
FvpgPSBW3pTtxRDmmGMORaFeN9aIlk+RL+LoVqQt6AeiVE/lygoKf0zCFihpHE22VIx96GmTriau
WqrWISXbJ0lcUDZ3JamoYANQdsUlFyfrCJxtjQB7aHRNe2YE3uzPvHqCIP/B4olDzSZRpojSjA1J
xx0yexp4JQuYCVwEdGREuCFUyM6cGN/sl2u55rloQ3sOhbX1fl7kA6GAzjNORspdqzecw0G8rtLt
Y/epFstPaSPKj3U5ao+Y2bV/WpZar4yU3NrnZMPc9jcyI2zgmczKnYa8lSu32ERnwfj74y3lbeLK
VQDeIb3Ku6S2u3mfuZVPo1zVyl08h+VRtLrxi6CM8EZDZASzJTOdMtOUS4mx/cY292B2anxAe/hc
3vXmALTeB1AljpdkJvT3Xr/nrFL7JA575W5YZOmhUIfYtyraSFEnhF8+fuY3eeTmUpsUiEQrV9Wk
U+5yE8/HqRJyh3zlHN7vbajg7EpeTNEKVVQgCa8fKDYkEaGdXr+LZkXyUzHOD0Cmldu5WOhWFF29
C2UF6mwVDDdlUXX+xw/5tpAF/oVqKu1rwOJvsX+xOrLf64F6V6mT6SVmvoujJLPVrr4Ayvk4FOJ1
uwyHUm1uBuOcfc970wrNMLr0sJp1urKbdzyMhiB2RaTdLcu0XPWppJyQSo2uhrRbXDQIxos0q4rr
VBHzb/hufy7KeFUnbZI/TuMAVa3YR5ANwFBo5b8ehtbqjcWA7XInNmT1tmSMY2ejyNHdNHyGeQ9q
gnZdTJXimK1q/B7Dft8RYyEWju3sLF0VS9gGW8mPM+OzvoGXoVxd624wfthLZGBKW9BXm4bAj4EV
neR+DneTqF2a4azsDbVUSqxJ8vmIPmt7q6VAL+okFzxFSIvvbajE55bDdumtVsVr/YhdRSW93IKL
wCXGkU5R9VRUch257SxUqSdHpNRWWqeFU5DME/vRwVgurUqIoHTndTM7oWp1DyZfG7gTotszyKde
UtxFMbO1xTKqsdcsaPLYotrqJAcc1yMHG43iMjCy0bDRRxf2DWYeP2tg6JfU58cGamDcPprsor3d
KWM12ihRDz/UflG/WmIVX9YlMcpWkCCxnLKACubkzVpOSsJ0+mIqcweoNckvsHzTXDpWhWyTtlWy
23CwEHalXi0TNcysSCh60FC0Jcgj5zyA3giQrccb8oRVsJC5RxX39aQTw66QxqpO70M1beTDtADZ
sLsoROovHsxWtgn36dOQytknbFlaillL2t3LXa/sSbyzH7GUqEByY3xs7DyxwsgRddxDbAmPk3Mb
wDYacq/YOdCrhvEM3GV7pkAJqmzzhHvtJyqjYB6yzhmGWtopRXyXx1PsKEK+eEonJR5ty8wLwsa6
nFcpQ/r8gyuNaepQGzynsfHmAIZ1Bl0GMAwrOYF9cJNrIaUaA+0R5HsB7wYksfe0AjxJ/4bdACLV
ur+qe5T691xKrrWFV1gOe3U6x8Hcbv/cBJB8PDORS4F2sB1JMiVBsOio3I90yJ2pxNJwIO0+5i0m
nWXb6PepOU22nEpnishv0C5ktpQDn4lVbM2E0ddzqOs7LTD03Lhf5Ns4u2qlm5Lmn6n0rhoIrkhJ
VUV0NUnu9M7CM+thTrFVVysn1K5y41A3pqcWkm3JX5Mi2Yl54z3Hr7+DBflN9VTcd83TU3f1vdo6
kf9/6DG+SuKc8xh3yp9l+z/+58XTUxYX4f/CXLzo4m4+/PrLv6xf/lercUv/V9AUVFksAGRg8NeW
3/jUdn/5Fz4xgUtxOqbUDTSfsf0/VuOS9K+0P/ka0AAgGVceKOI2XfSXfxEk+V/p8PAFiATRKqFs
9CdW48/uYC82IPC/Mg4hqz42IEZAf5v1hXJ6kk0cK3dgxW1tuEjCfdxcoB+V54eucXUE01FfKSgJ
qzhFifup2+vKBcJH9lwo0AiOBTt55mB5hxhQFaNOuhexFdWPjYlLgadTuFGdtnLr9n5IdoqwE4J9
k3qF4Wj1ZY7qo2S6ke4bybEpDsp4GeiHMfKC3tEyV+92+XRRIcle+gEaQPOnvAEXcRVdGF/aT/mv
6bv2e/oO0kC9nvNTnDzO6iEPzmHN9ddb9Js3tMmN0SRBgj9S5Z0peO23+cn4Wn6rv8m6o30Vn4bI
Nn5IlWv8KL+V3/qnApPB1F5+TLDP7zmUBH4/P80xGAIWrV32rlbux+SiT37qKYDdepcsV61Cp8uf
UclLUbzZa/1jJvyeqRPkY2RPye04nznNbL05t4/0XGF6cZwx8KBRgpBBH42HqjmZ2V40LzThcyXf
qrp9vfwWTuZDf5l/Wr6kj4onZHb6iO5QPThIy1u1I+YOPMDqbkSXGFGgBuaFrfCFL5bU7V8n4UvT
87O3uUkf/4tuUz0zQbaN2n+ACXIuKmztbP/7RYV3xhzZFPbjtcVL+r6pepkiEil6riu7SR41N6sq
FOnXXDPQiGbLOSr9uattgvS/82rbpGMND4giInlDlQUC+dZRslGXMuTore56R9/NDq6JTuImLove
sTxCvLPwQ3NiF1aWG7ramfBEvvk25L68gW2+lWfpUgV5pO7U3eih44bVSQ8iz24z9C9s7WF2uksg
Zx08vU/m9+lXgPfF55XwQA5W20IHtspOj9U9zAjUfMNlByFJ+REfEaVXAndtdX7On8JTR6tFd8LS
ST8L14phdxfxZxGam0Fl3yYz32fiv/1GrezJsDGMGRNALpCbbMNLS5u6ctp6SWd3gaN/Ci+731Hu
Cp+Fq+RujMG42coxvA0fl+/V5PYot1+P7nAXqk6QOZeB3V82X/TMqTL70mhs/UH60v4adunN/HW8
CN38rrb1zI7vIHLT6xA1+5PiTxwKa2fJnBKLysQZI395pNUWuShKxr8jPv1d/Sx+Vj8bWA/h+q9S
2fr1L/FaYdtdzQ+4YUepPlOoBnCXpTuQmA2aMKrdm3bxTb6I3da0R9iIlO/uu10A8TNzkAOM7OxM
De/8MG/i+z+H+R9xmM9Fk61v8X90NNl0CP4azFZNQYT1ZIqoa2x9kevUwySZAGHUXSWHT6OsIiNQ
x3ZntBgJof7kCIp67rh47pKbzeE/4pLbUttfHxN2GGU28Hj0rF8/ZqrJaQ1QTN1RVnTo3zqfvgKS
u3b6M92msxfapMN/84Xk9zY9/EU4lFCawodi8xZjuYxks63V3RBgma6YJdYbBrZOgAv2cjxNfltN
4d6wWt1REPvzBSo8dqOnmt00s+mtIoOuXMz5YVai6hhh0eCo4HvRI4xqX5+JvM11XdEl1U1CchKk
hRuknyZZzdCv6v6U0vw8QC8fZzNARZviThIn6s5SnNyJRlucnIVT02LXiNSYTjY4YeFmsctmNqDd
ZYsPVF2m+paNIxhsakDGdFV8z3LbAGzpnNt0312mL+9vM65hnomo0HN/M5n9AfE1yHOZjcdVct/c
mA/63tzLDxVnA/Nm/DFcTbvmKj7T2Do35FvVmn/wIdc2+9t/9pCvM25z9Ce3+78LbIsaLKO8EGWB
NK/+XiPxAVHme9vb0dU5gtC5qbWtvv89pta5Z930Yf7mZ90qKz8v81WdXQZstv6ziVrtEGXJgqDj
7uFBdG5ucKi2Hx8/39+fqUo8D8528F5eZxNOQrPQB2u9znwM77oDEDNbPAa7cN8dflSH5gATy9Md
EuRDa0/2TtgpTmBXNrndZXVd2N+/H11P2HlHnT+kIXxd2V9VW7cL+xpfIds6m9TLK7Lnoxvexpdm
MmPs5tVdSU37jvgXwMg5WX50i5ZK6tSlIx6axSnQjDlVx/qmER38Dw3INZ+Nw8eFhXP38tw1e5ET
hH/Hezk3YZ732xf38rdOmHf37RcT5lm67MV1tCikFJkzYQYfIWf92H47sMmUO5wmKoSwzilynX3H
m5bbmNStSLdN3XXu9DOfXOsm+wRpXZNdJXKj2GW/A5/QGXayV2LHUj6lA8VDp3YhM2Ucl85BBs6t
mOeBePEC/stXzNkR29T+/70jthWv24auLVC21XtrSGNmSJE75U7kWOwEe1V1pd+KE6UYNbrCv3uW
bMLl332WnH0Jm7j6H/ES3isggjZF2WylPFlv6BcKNIdlBCC2c91vpf2t8sfd1TcUYN0HP3Htp9Cz
W7d1zZtH59R6ir2/v7+mT23P7v5idh727v5zYu8/DpEAd9+L1//vprb+4VnfmejxclPijiaty0bj
6CfNnvzok77rZ3two4Hftcfyoj2ykB/0K/q2p/I3lmaOXjnCfmbpd75ifxH8X/VeedTc3rH2gVPv
Uxv5gs8Bh5NT4J2+QIG+1b35SL1kf4Bx5piuftBdfHD2phvvOttw+Ol19u6Wpp8/XUT+E+IoHjpv
buU9NRcqNmifbilNCR6581N5FbjqbWc/Cc7ukO4Mb+AF6rbjPXZ2yrdPHfOX6T5l7Hae09hHhPH8
6Adb9Y9w1/ox3xWIwC52ft5qV3Z+eQuq09O8g8UOZTgV96G7me21fmeLh8Ex+GOVvwGL3Il3wWXx
FX8hT3e1O+N6LZdJO/HwNfndHXv/6+BMR57nZ+r81N3Lx9H9em3aXylvOV9v73Jnp3K5wi4PSFSy
Ge++8hF64bZ2PHqmzV9XjtlaexN9XFft4/X96QTa0gbpZuveReutPx6QSLYvfk03SLr7vdO4rde5
F73z64tM6M9tFI3dxPml8XUoKHuNW1zm9uA/XPT2VXYAVOuyQbij83B1kRwat/aoDt1ElxfF5frN
Krfxo8N4HB5q9ObtqrRHZz4ml8mhB5Dp0Pmx+2Pi4JV0K1M+TC7no3KzXna9w8AJ+PkltRV+pPav
60dtF9yY9vf9797+8kU8xejI2qJt15eoDPKOK691xQfvMT10nm4PXnl4bN3eHd3lOPrGFa9ZcCb7
ENq72Z7tfeHsR57vzErYtMb/GhZfLIRNFl/1oOwgoKk7zW69jCflAa78Q7mL7ZsrXAf94nL03Ftj
Bwf2+NgePOnILfqz7znumazvXKTYMpf+UyLFufez2eibrq47KN7r+1knVXBl3IzeFdqQdu18k9zF
tezcOX6fLx1P2bEGClv0w9vL4/H+dOb1nA9amzT/n0Hrn0Hrv2fQ2uSOf89FeS4+bAqwf8/4iezd
O1kNbS3MelaRyTdodUHtgiVCp4S9qXEbV9yt+2PrDf7g917vLf7Cr/mXyZ98ek/O+tl8rNkl8czj
/9eO1PoZkEC//F4cJF/yzePiyo7kar7sRU7upV7sJa7gDXvjbtgPe8HRXRIa1+LXmIxaO9HxkXvH
aPziS+9Ojm5f9q43eNpx8L6HruWa3rqTIl9yGD3hfmYXBWDlj/xp5eQufRrO7GQMGVkN0fQ6sSP7
83fF+V7x5+sRn6Rh95Q75m3J7niX7m7vVLcjMRrsu9K5lHs7vbSu65/KbnEu2WkL+/L28uujTlEg
svcZ6cOX0rbs5XnXZpv+dfEF4S6beoZhkwHOjmafevvX+j5+rzd0/5vtm89HPl+Til+/fmVOcnRA
ivmhn+1yklfVnv3er7z1tQAu/Fy7s6/7uVvt1qQAUo2b7T7etxnPM2O9SeVjc4qKsCmp/DN6PW+v
d0x+riOvsJWvI3kxuGuHcx1G9Th61aE4mLvqMLmzp/ioynsyRZSKLDz28DzyQy/yE35XUF/PvchN
GXDFNfyI4V//rN7hpUgxI/Fjr3UyPudv+6UTe8s+36V8Ou3TK868WL6IN3lJSiP6CykoqimX8wNO
q/yr3ki7xhv99rB4s0umH3iyLfuTB9CdbLoiB+Nh+CFxV7EX8BjIH/qzR/bmGmTctdc7+UXtKTf6
TvJFCkHZYfArF88LMnCNaW8yMqXfOfK+cpwCPI0X7e36k3hYrpVTeVkf5Mtu50Re6IL7dBJ74Xak
Y7GPbZv03Kt3hZ97/njorrtr0Rfd4sh3ujq5cIac6IgZl4NEPlN4TT07V3QyEkkSQyf+MvD7zCvd
ie840E0G+uyozOPO63gVF9SdSEDlXemZns5PgwciaV8XD4WBvXFpXcb+3nIGW/803/S+HR/Cg4OM
zC46N33OhopNweqfoeIfNlTAlvo4VGwPu0GvCmlsEioGvyVQtJ6+Gwj4kx+cpn/bGALWkkyMWD/R
HoLdGh8kV/RmVmCwE50ZlEThJn6+E5yfAwdWJq13iBWnfGg5DvTu4uVuzHw2WISZk+2ObnHVXY0H
/WFiPqt2QB12Oc43wA5cVkXoFT4w6vV8weqdHZr/fEv1RrSv5Yfo7n+z96W9jSNbln/lYb7zgYzg
OugZYIKbdkuW7XTmF8JO29z3nb9+TqjQKJt2i6jp6ql66IQyvciSYrtxl3O3xkw2xrpxGxeXz6Eu
oq/W6Oe7hlPf1C83B9zOvs5SUbZgYZ9mtlDVRUi37CvZpYAE+I1uTVjy+97k4rG1lZ+T01kFxOLk
KI/JegJXksEhqcX5JH+opsRUs3UTC1G84JiynVi1GzkB9s3Hzz44pW97FoLJ8d23c9ffhHbi1G7p
Ss+c98bgrBn4a2TlbnDm70sRncJfG55CCF+E1FnlHu8D75We+SdIq8gp8f7AwtnYqelZAja826Yu
f9Vvr6xf+StyPAKHf/U3iRNu0O3JxXeMGNqlWbsp5h3iXBIHnbHxNcbMYju1CwdzwhozSAFU08cM
ONf3rADrSF3836cuXw9HLvxNZE2rnM/H4d8xT6wkx6v4yJf/N1xO8PeB2R66VQqWy9muBgVCA6AQ
msd4nUJn2KG/GfSHhBknZVOvk9voVn7M12DfkK3Nob6TNr01OKh25rYXJWeAZc+VGQQqWZLVuhlO
QTYDM4aUa21IDPBvFBp38wuPzq3mMNng7iaXLgTn5a84PQ44AxG3xLMLszErU7RQfupWMSU4FGIr
sIVj6MQOmtfbFgo4QzkRLAHinYuuEgKhcjx7XCWuD5E2OqOV4m+NAyThNwUL98vhojpwOU6ByiMQ
AkgAvR0tydzpTvGmQLHwzGCPKmTWyJQjfLsb3zrniPpx0STQzFz9NnJDC2Leg1zzTCglI+6WjRZF
poKdhEvGAAqUm8JecxXTcMt1vat3mnvelxCVFcTYvocMJZh4ZcbWo+QoWHSNDartAmTP7xeKtCH4
KXao6SMQarvaGuuePfAV6tgYTBnTt1btCv5ciNwWFwSztSq7tXJAW4WtnZC5gLENm0H0dYxpQA0m
837lQc5DL1sBCl/Xa7qpd5JLHuWf6s/aGn/6oMzainf6rlutYVfn5sQNbUZMqF8p2wLKsfaT8+h0
trDH0ULz9F3qhkdhM7iJbb6hhpb59paYpxe4083z/eEpYvf3PXuB1ufhwMx2Fd2rB2vLtT2JTeyW
Qyw1u+OjlPghx1gG1EPUVMSALy8PxqqyAINYnMxKu18ZRx8nrGOnSujTI0iLH6li6Xh55QBvcvtV
vs1xMJwX8t3ycDQl6GBkSK1loA5rh8ArwHu9QzfBaoOT5Op4ju3vTU5M8JaDhDwzMqEsgxzQBxnM
dbJL6Jmm5uZrzZWwcXSjPgqAhjIXyzIPxFLMERuzM4MVh/eYbbg2tdMb/+Ytt2MoER5oP8MDcW1Y
AmfUFM8aOELNUu0AHyMsQBbKJfxl7hd7Z5HMIR25QFfGbqjhJ7mgdaVNLjYJv7BcQ+WXAh6Ui30y
PHLbg1/o/ADh4/grdGx10PzuTnEkC72udxIYbHvwtxp+b9aiTUPmr2ST313V3HM1VdkVzrPE2ntw
MSu7uWiq4Gqcj0FjdTIn3rQu+paAF8en8b51qzNqau5rF/3h8BznhuDEWzRcXHHOHIED55BVnNdB
8wW2GfMoQTxgZhionXcznMiZnMNd+106KPt456+VQ/ctdwcm4F2GzSFSIKtHA7YB54WcD0sMc+Nc
FpIhdmPcWxW88LfPFvCbv5NZBYtJhg4Lsln5jo5Lxk+JA4zQrbeSPZjBQ+/gVYBzO7ynP3amuh62
4MxucvZtPsdmBcDWAnDX2NBgs3vfSqBjA5f+1n+r3NYqoXeG4G8xPh9UYEeuDvYS4RKPENoTqOmp
Mk2o1RXIE+eEEwzc+jmBUVNY5AQ7Dvefm0CRK62BhoIKAZdy7RbfO4efdAWolYtOzpo5us5/AswI
kV8ikKcCGAvrFIQIncENb0ZgnAI+MXOR4ItPuTxsVLIEb+KwKngXNiMAVUvAx1uo1SI4rOH2MLeK
twNiIR1tx0Fa7cLGfOju+JNFGFp74/6MDtfEW0CsA3aNv32wJ9gKBmwOyvgV5tfVAMM2YKb62JEE
e45ydcf0G9jc2jNTmDM4K1BCCtbGDV4YnogY5Q6MBp/PzZ12LTITHBzXSbuIosvOrAR8pPa93wrr
AJf58nCSTec2prHODiKCJbOHbqPscVwcdGfBk3CCILe9swrnAEjp4Fn6Gv8vpKgjXPU3gTqw4luM
KXAjQjnoFsV/Llzje28t3EIwb9P7bjVsuWDmBMc/AQWM8IlcqYBS4mRWuOLG4IRL9AzLu17XSH8I
GeQQHvw0IjBt4uyIo9k/OSGHUAp6N4AJCKUDW5DukP54U7ir0MlMM3ltAVTrON0WjpAS52dYIUi5
cdFzoGTmC+gYG8R3W75F0RHsM7eQy298tyEVYeyA1u+4GBLu+Gv5s7qJ5o34WVlHLrnlkpNbg4EL
MwrWIF5tguwWFMJFG3uef//Lxv5lY7fpERUzm/p//Q9pyZyYwfXImUQSZg80LoLyywVHDSXvibNJ
sl8Kylw2Xvhs3gUA/DJefhkvv4yXX8bLL+Nl+J/+a/5Fgh5HQK+ZLjPPjiSkqW9w9o1QA2DSa1eD
TryQBLg0xixA6P9pjGUjbOYq+GWE/TLCfhlh0Lt+GWF/vRG2qEXPHFX/KS1aW+DH8xQNUSzj1Bjg
KUFNt4vfo1hzx3m2ozfcscojx+B/ZAAr4N1VLj7EArapBtx4smSbwI+hAGuagMNwfPs31Ahxerr1
85XjsrH5mhtMfPk2bQBvI1/SVtwesAFaBJgDgh5zy0f4GwdkOObxG8665fbxUtzX4kpnvo5/3ZUu
ur8unvR3ltF/U/cXikZ+pfCg7h+vyISig/MQ8r7qUKWmazjxA60DXscxt4eHl4fRfAaomiP44QFP
FBbQ9C3CBHt8pRxa53gfcKj1ZD3fTuymxEtrE6D6ncBuEEqwyW6ym9rVj803cqQHuh9O8l1hFwC0
S0SOaHBX1YCW2PF4/IniXewIVDNhR0BR02baiGvEpG4mt7QUQP2tkwMdDRzJzNcjgllLi4eEDDCu
A4fh3R2bNt8Tpp3e3s4BO8MNgLkK1ktond7gA6BYQwzHHrpqmA88bFNwtg9bAN+7lnnmy0tkIvYD
nj+g/w+V9QDXBnBBhS8YIZyICmn5d/4XvvrTA/biskf4ZHQGuLyCBxWcXq57Jr9G0d+dzMy2T8LY
iPW4lRGrzB9buHzMH709WDl71Jhzh0Scb+gny24HdnfJZXcRvMzsHUP8yw4RNPfIkbHRVcNCDxbG
3XYdnCtOBudVZIdwTGAtETDXhxeE2oyXXXtD7Etkvy114eGlXT4r1e9WMlOqB3RZVgYCf4D6o3j0
XhFm7fYb7Rw+qSdUCTsNR/TIydgQWLz9tmqKBkPFbGFi2l4/IzlQRheGiGfTDM/5TxVOPktALDaa
snnI8DKROEhOqt31rPt+/QQoD/P8ZAy8m/dMUTfaGhVnPdwNVOkN4ad95S7Q1PwpwWdk+SzcowPP
feqkTmILVnyOz8EePWbhuQvhEeKYNo8Pvj6nS4LdtTnN1Hp0TZFpXHDfCjxUsglPFFwh1Gl2OuK4
uD8PATGsXl1iTcwGafySnSMSSPrWOxvELiFjCp5NeAHri1OGguYjTBUxMfAR9XBhJnv4jKA1Za7y
HSmqC5HHqAW0sKf87+/4coTSxlooYP7cW6BjvtxJC7/Bnof8jHDZcu8A9w9lCFzqbf+Why918MR5
D/D9IB6tueHRaPV9gu/cvc2dzB7cz9ydzsOZuPubB9lzeg/NFN53typsX7boyb+rjG0pWyWKlQN4
HlcRwq9reDBrK9wNQOme1JvJXvGQH90sIO7h+MUp6nCc1vD7dc7FnQYQms84WQ+XsCTDihG/Jt/w
eIXOphsRKkIGR/Fb4fbblxfPfnu7372m7u0xi1mWMdw/8KjQwpcAd/D8Zlg1ItQ4Os4xby73+Vd0
YYd/DpWh1+2K/869QBwrh3sR4Hp18SfDZfufJC8yK/DWylnojRQknzLxEoOAfN0V397+nq5Kxr1n
IQvMEKwEjHezAcc4F+bICvNeZPepdX9/zq3UuawQPPH08pIh945z0ev34GsN8fe7eUnQfEdH4pCF
HW0x0fI2uZFVaF2INHM7N+dRYG6FQ5p25NvCoEvS8pIh9m7UX9Ly/5e0XKSHWcj+n0IPS8yYzMD+
v+62LLHdS2TgO8L9xXb/Xmx3piH9zaT6kqJE/gJFaUnpJDNF6e+idC6p/fOitX9ftV/7Uu1HiXFe
UUxBYsKMOyp56aPoCFQ9/fSjQ+TOTT6s1jfZud5LKwR5W6+IpLAT9hrvfWhyiD2w2nuE0ZvhBurF
Kt0gtoch2Afm3c/BVNwasWSoWeWqzrTPgcREDIF63T6+xFVkJs8yCO4NaN5hbAanwkWrn+hUleyU
wNJDsuaCKru4vJl99i+2vEsbkE+GBgq1SxJKKKMvFk9FeCcx9LROQ9RqRbLsaGZ3LUJk5G+a9chV
cx4LO1hQxs3qDuYHDJB4FW/VS6xoabZ7HgcaOTxNBF0jVfQ0YWgcmfC4PZ48YEU3CLJy0r0Bk5+H
HLXwkPOAS4TymBRnitLlLjpnslxiveoqkmO09nVFbnFxM23hX2px9MvI73cnN7t3oxj7GUENXRcw
gcK2pwfgGg+PsKMReycCBXHdowzEpTMv6OTRPZ4KpMtIJuyRBXOCi61rNDS7IqWHSkaJgpncOOvN
+foZLi5zJjP/C5ep8B29ts6Z/FNoHqptBaimtHksaXyYANI4IbjXMwdfntcHwp6+71wf+aPhZn0A
ZIPqNPjLzTOCHfGy3ASGxmGF0f5B3XotO+mR7NSVutVX6dlvWL66vnt8RtdmPJOO6F+v5fqAGaO2
rbMFoHf94y+tAK99/szMb9D4LCcauEeFZrpIBhrN+OGZJ5NJO9kU8T1DBKay4hGaPBI9saSVI215
2Di34AMnsG5rFMd+q5CVD8Si31FTAnPwGDWT28muGILTWNfb3u31iS/sizG3fwdVFIIJ+5KeviN1
7LRkYH8tNX6/nPP+AUU5BA0tMcC2QRYxOlFYqJZl5sD2AKEK7I5TxgTb+xm4qrNmLjLZMjyhOM/o
isJe8e/1iFo39xX7XkCnrRhmiYQ2jhAGsMI3FbuFLESC0xk43hsaOiEs723hdCnfhSunO295JRST
EIkBFgGuMmLyjwZ7LAEAc7T4x54/01noQQT+zpOgdt/54Qluxazrh7V074wZG//737t584w/eu+W
yHfGcNs/nXxnTPdfk3xn7Pq/inwXpOO8Q94fko5LDPiCZL1T3/42DJh8vStwRGlomcMbvYD3vJt4
FgtSrai97D4HSE+q3RyFewA2fgOvM89QUe7B7yzkUnAn1ULmgiRyhvGZsf0++MxBmkwNyQU6IL82
NctDhIyiCbmwo72/VPa6SW26yhBsz8P5DSRTDSg2hTjPs4JEqOdtdfbRNblk6KCHBoRWiZwuzuFR
U4OuOsv7jpB053BAK3KTWG8RVoGW41sR7l8UWkZWTm5R8yzix3E9uDzVKAJgHzriCn1GGDq1IuPn
zIHWyCarGPZP6kR2ihBr/BHZHwQKNLFEi1hPXI8u8YfrzBZ1Nxc2Z2YRjGWIKpQeTsbSkEk9IpmG
c/xtDtEzQq3kv4pg/fsf4iWbhufWINsYz2js8d+9WDwLe0BuOXW4jMgZzw34YeCdJZ7mWhPPxOH5
iPzTfpQMf/vtERz5a1A/GEbhHVLAEMTPw/wLODPgMrQJnIM6Q7ahOSC9i3vZUXKL/45wf2QkIS1c
Q8ZAd0mwQEMw/MXOmOH+Fr0vbSQIqAH1aK5v2X8gn34np5l8Sn0pbfMY5CTCSirZs8/WpXl7h34n
XDWsWWY5/AlOI6mdrX/8+DZa36iJynUFlJ6npxdUsIEMj9jL6W0TguoLMwAxpNbS2S4SPtdw3926
/06E/2XZKF3//RRnQrWsvKwrUpziRZ3nSAV/8EPj6lvk3K3vkEOEXCIkkF+U/hDne/f8jPa/7PT2
8IDSA6+vOmo/xbCHvTXX8JBPu9u8vb0hl/C8Mt8EuGP54W4I4/fZPCNFL0SKToE8vMxFghv310ab
c2CPbIHnLa5uJtH/tVa3zLRmsv4X01pkWjPT8C9jWouawszG/FM1hS8VbUMSJTS0kQjacX/kl56n
hsk4QBZCStW47j5MeEirHCxh86Q66F67WeDRX5ac1d8NOVtuSIRGjQiGDDTpZRB1VKXQKzRgaZ7l
AOmnndS5aSRVVhynqYNefGyQJZQalWOGDlCPfY9C+2Wa1aYgFse0I89FUJpdNlauosU1M/pOXJrx
lwrD7zOWZ6pcGsWx4tVgnKhE0iEPFyE5gVmsKRv3wAcbJPauCpQBuX/iQQmbg4/6/AsS+ILyf1Lo
3k1hptCllYYW1DKmAMOas+hb3+aJcrycXcJ4WRieN+gjTugE7er8liAW4roOQLhWdG0GM60pHdo6
DkrMYM+t45fTnhdEvHFQ06/hVW3uNxE7LQy5tO9ztePP3/dLJfNrq57pE3XRNr0gYNWSU0KTQ1xY
aQL7AtRRIqygdCfcF14YAZV8OtZbB+TxcdUwZacM0QShhQCJcYUj4dqvAtgfKAeClN4eru/U17zu
HXnMRPugd4JAMkzzAdL6mWuY0MqgdgLS4Crto+V2JuoRFezIiyz+lFFYiJdtdA8Vt0N4Yvdqdcc1
AT71nuMxJhLRHx7ezm/XZ7pIyPzM3ylofz4hLx7pTJL+RUe6xCZ517L3G/XXs8ml2zrj66kf0z4u
QIMp2x93q+t0s/Dh89jmP/bhl0YTV275JT7iHVFGA1VEr4dIwm2pcYEllClBYRIz3kffGrbjWfCh
mRxyhFS1KDmG+hoo91WwA4oz8IinF+5x+G5fX/HSnZ5H/v51d1paUCLmReT/DCViQRpdNu/dif0J
0miRSGY8Np1CVSsqTiSiiVJiPgJ5oS1BAtQmL33LZYLAfgwWbH5XQRDdCAAkdrwDYhFdxDKekZtv
Lmgmi3Oac9O/w5xm/PXPvEz/Bc0w/09bN9VTEj5l/2Bt9frU/iN/+8e5eWrCugl/1v8C7TG5h/s/
bo95zNEQ87UOn/7hVE/Zz9f66X1vTP7e33pjChKV/ynrMirPo+M3ug5TqJy/NccUJEX+pyaKOppm
oksm74/5e3tM7Z+6ocuygX6wmoqmNxRK27/3xyTaPw1RlNAzXTQovqMTzv/+t5/vUxrr2e/vexBe
onF+59qKLiloMG9IElFFkaI/80zgNNEgNWHUj/s+bD2nLOJ62/RRe6N3OtrkVn23b4cGtfikRmea
RqdNm+WZTcQ4sfoK+GakoPcXTRB+LcqB6AiqHLJ2StJNqYqA8YKwvQtTVbCibHqohva+HMOnPhra
O49Hs4tKmTNByIKFOz3rC45lIT1ekQxZ19CTFBbZ7P70pW/khZYN+6SY9HVpdOKPoitZX02Ce5mo
qPWmX4cBGkKG46Yo82FhCpeIlg87ixmgo65i6JqBLuHz0hFqqBoRLSRxPwUoP62XY3bMyiHKV10s
2JleDY40eGJg+TLxH7VGUFHTohjVx7hBsTHDQwkcKb/rgzGFWaeOcs+a3ECZxVgVYaboWvbY5kr0
U9e09Caicbvpaa1JLBOVaD3QHsWdgilaq0ot76qqzHOW5EYNSKmNBpQ6qhN0JiWJoTCpESLNjPWJ
vbsRuACjn2fvKWtWaR5HANJU0RkeBiUFZcydm1UZtKNUVsM+VQx6m/hNiSB+yRBalst1+SaFAVGZ
Wrejk+e+ulI8g/7sMs1zwjrxcksTI9otzQn35p39xeeE24TLiFr0lBqqOLMAUTHVL8ZQJntPJqUV
B1n2kiVBgnSROvZcpRzl7zTuldGOK+rfRH4xbJLOENChjggoT4eOTKiqpetJvjAxbgF9pBXeARo0
gjZQhoxG5R/11DqsDTWu6n6PDko/mthABUh9iBco8mJiz0ZRwWewfpEomj5XhjpP8StFKKe9mImD
WVV9A+ITcHOV4ByjyvUGcVvTqxQQwQ4mUUWKSCJUTlo06V2a5D6qFOUNKpCpdQecXRw9FAqUCSpi
p2h7S5upu2tohk471NCig1pHoUWlsbG1INNPqSRUmSkpxtOo5IYPxjCK8IxIoXyWBz39oaXVj1Dp
Jrj7wzRumFcHltxkqB6UhErMQq+JiFVraE84xWr5AnKD30cmaN+0QLWfTwJMA4wX7YoB5tC5T7aa
epJHwSDuaZs3jyQeZZ0pY6agOaNEUaUuD2vHUztHrqNCNbWp1c5qUKaxWWtpaFj9XWbSKkpeFqbF
CfPj0RloXS7Kqk5UTSUXJ/w7Va2u6ybuC2PcZ0UH1MabUEBkVFPLI7Rdp704mYLQ9+sp7/qHacpL
Z4wUbTUmcfq4MJPPVwhNmxWVqIpmqDIu+UdSlSbZj7JCEPfCkJdW4yWKb8kTxSFFtdxaRk1VJ/Lz
CI0BcnH8gStXwddVYwPjQckLO1ZxjVg7Dqp1fWYfrRs0vwNpa7xjtGyg1zvV+MTfbVFDk8ZPGq87
aXH2VBBsk64EsSmiCagZD2R9fbRZjPllOGpQjIfLhM8QZ1qj0OrIvlH07pSS8hEyAKWWq30QVai2
m3WxFZUG0jri9kVs5WJFxcfSeNYz2jCFTjEbqhoggaD7C+Q7p17sAcLzgEOCuUm85cbHPRAGZajk
XhVP9UDL7/KQoH5kVGULduQn6UpETTSIxHvFU1ED65oNIxAlbktfOo1iTVlXJ+gcXabBdvJE3Rq7
qGZiSn8Umhez2jDCH1HaZ+4f3n8ctG4QWdIVCvVqZtpPBiRUnbXjqR2MwdXqDG1FZBHJYwR3I9D0
Q2cgZaxWo5XmEcIUo0Plfj0+pKImsxwhTyUTKRryeLJXLHBzaX5b0cBck9GjUNNxHGhyPp9bVCst
SbzkZGQS2lU0nm6iklTHYhnNLvoARVMbT4vtImiU21hqfROFqZRdDS1qwf794qQwE9CCDjUSndjn
of6ynw1DKtLkJKVS4io+usrSoZYQfnnolKhiqVJEWyWVEVNLPXHpjL7ch3ejz+6ITLKWkkhMTkOf
VmjVWov2INKIQ8/lvVf2APeyAu7PPJJsT+iBCdLM0SPDXyLYT7yBUIRZgVK55kxQHv0jwQ6xJA/Z
IAQnGJ8BYHBFs4oha1ZeS/NTFmXIug7q2MwED8lv7fdcab7XGYpiVmpz39eTdozakO7VaZicPkiq
Bc71+ZQwPYlTsyKrkMsXenrHulrBoCCIKDxRvw2swdOqU0+nlTKo/laKesieSmwPUdQYW7VrUQzR
L/yFOXCSfC9gCKaAqGyqYpfgWLj4V95NQQ+zKKB5H55E2TuUoyLeyv6Y2yLVvHXdSBJ6u3vBQS+1
4nj9In91NKhTr+OTFGLIl715NzDB0346eRi4VGqHtiCPII2BFgla4KiJnyzQwgyDB+PmK5XhpwGn
RHvAeWvrMYnSRq6i6KQYSW12XtSvS9VT0Hg4VddhUyKsoq6I7UG/catJD91eRFd4gmbYKOIqUbOM
otYZqzKzla7PTFnyS0uMctnqC2/8UQcpWuMMzYNaFahgqVJ/oWDMl/sFDRaGIyG40+QjKXdhKE1V
2IYn0rahLcR0Qgfj6DGSMoFJqSwvSBRuKH2iCzQCh2iVuIidGVL6IHqtMCXRqQy0O6+OO0TD6IEj
TsFzHhm73KDDEvfkl/HjkLimokIJLDdDk6WZSarE4ZQEohGeIqUaWOKRR7GqvXUfBqyE/4RNodY4
VZzfChP6EmQRStRGomrnDYp5EqLahNUC9v6PkilMdJgnoki4sW7wY3lHppmvdYGQg4NI9YCyhbn2
QEh3mpoAUUFeXi3twedTlkVdgoKlQQeVoGF8HG7qirhpxyY8ZcKkoJNrH8nUFBSfIGJomKoXOZOO
mq47kxBC8UpIlbEwEPTaFOtgcrtQEBtGlFXnj8q97inJEzZcGRdo4zKL2UlJRKOgQhUlXg0yU7lg
DaRl2E/RicAGuEEn4um+6fpgHRhJi4ingk4INE/yBPn0egJ9P/C81EZcIglBs176w4jaYScZSfJT
98s2Y73UwS+HHmWyReqM7rNGKXe+KoynLFHI4/UTvVSenc2equhurxqAWjRVmR2ppns5DJDMPyXZ
ODGv1FEdmSTTKjNAV2ErUQv2BTHTNiSWH8euN/Z0O9bj+Kh6krEa0WyZIaJnVZUDChS3UWCJUgOf
pjhYaqBpjOhxvyFcrA1CY9a1NJkhuKkxeGjfVakIdOoUFLUlyauf9cJGqW51NYvPnmIUlizHg1Um
wtnPsmY/VnFl0ngoVn2Z6k6Zobnv2BhkTZKocfUWZtHC3ny+grh6gE0ADKEWxBwZFsZY9LVhEo5j
4bfgfXVhZcoUbq6PMnPac1YsU1hZInKCgBLgp49Ubvi1lEtD6p9qrRwtWSm0NclyVOaFJLKqVvJZ
EZeNXQvSdI4AX5l1GbY3edHfBV427QnR801iJIiWl4snoqX3bWwgb1qR79Rx+O71aWBPfmqLddm7
JWlQyJ4Ab5I7HElZpeWCCOVa74yewLi4AY/+1BqdO0B0sR0rUJRwpHUssKkiydGYgujn9U37QlkA
H1IpUXQF9oU4Z4+eUAD4EtX0GIa4WF6nQaf1B5jsNLuR6+Ym8gLN6b0MZWlSca9USroggWauCn5s
mAEWqKpQVwgU3I/HJjY6kYdRSY9lp92FhaspB8EbmfYcyYFdNmgVp8VbabKNfnSqcdjREhV6h3Zf
BG8+QQ55ZOwX9uSz9oIZ6QCaeGSWocyNsalMPMEXh/Q4+Q1dUQ9AmDSGxJkiOTH7OEu3eh6Kd11Z
pudeqVHfoFHRZs7rckvUm9Hu+wr1ewWleJnatkdyfi7aheRH0LRi/Q+TCZcjMFsIRcypOGeamtbL
pRTL6bEjVLHHvu7N0IiXJMhnIYqjQWtxAwMAYJ5nPCZiIDajQtOjHnS1G7c9GidIFJ0Ax3YpsvGz
rFJxfbm5qaL9vDEnh6ALVTHvjeg4halvkbFRme+lKQs1EpkxFZcO+4ul/T4eIPSZbER/9Kjq1DA+
Rom+DvUO15822zo2VoEs2QVFh2e92CQUdUFSlYXCquxQzoKOTO/KjT8412mPE/vHWw9YnwsQgPs6
kLuZPuanTVMNY5Uci9hD0oUClEuOUNMk7xCHq8ZQEEO9YdDvUddfGBYNvK+GlzkAAdyDglHPRLBS
dVlSKkN0DGV5clWtqs7eWGp7jfboCR+JIRMI3fey0BImS62xomN/SDPB32VdHU9MCLNxM8aVtPJF
YBKZR4aVUIz+3miicNdI3t317fp8UzURignAAwMR3fBgfOQdeaF6lALUO9bTiOLziZ6aahcpViar
oukn2eTUmnCT66jkcn3gL/gmQAtANgbVOGowz0DVkqwHfXjBEYDi6PRpeNvp8nTfdeRF1P3pWyMZ
BaOVSM3ICBGElCjpwhQ+Ey5mwClF4lodmSscpByICsghOBp1fZsVFTlWNSlYn2XZwi5L/NjnVAkY
DNcRQBi8ITMWPUZRXxZtjqGGfBVpBfoK6DHdt0Jeb7W0PhSZoR6CrrUKAf6aArXAKwN1zntyaMdc
W1j3F2eOmlxQnKFPwOi6WGTvdGfSa+rU0jE80skQmNfE9UFXY+VE9OkxrOpVpWbpWUyT6Mf1I/8s
kKG/APjgOp4CWTVT8FQqlaVG6ugoeYriCiggYhqkMxb4+Wf2h9PkuALwMAXePH7q71aX17I3xTQL
jlE1dGsj8nsTuGNhT6p8rqVxd31NX9AQpK8MwBH4K6Cl2WhyqcZ9k+XRUSiNuySrYmecgKcCQejX
10f6bPnBPtZlHaq9KCnQ0T6uqyJlP9RxEh27XnrJmxE19z1SPfh68jMZG/FFgdPLvj7kV4vDoBJ2
U+fes5k+mJdhSvpICI9SRIWdSusH31CFVaKKr9cH+uLMgPDDvSoB51dxPz6uLciHbqohm2/KkKB1
WNIguzIcXlvSF9tRFJZ4zxeGEgfLQRvQTrCjl1p872hEKhIPIBORbqYg0/YKkSpHD8LpMNU1kA4l
tEo9QuO4WJt28NXpmxK+q0ejReOFsNTWVeCRVeUrE3wrleb/bJtmcNtieKPBEN9GZYESa1Mc3lzf
oy/OH6yKExlUCAOn8nGPSFDqnirn9KZC3KRVdEV0EnJ512jQM7NKqK3ByJeamH+5URpQGfjAgAbp
+uxgRi8ssqYtyY0SZ+4o+pumvovbNyqQVyhUqwY9mZPRY3KammJnNCzyQ6blG9lz6wyF3ZTuXp8E
AzxGNWUPjZH6doGnfN4VMBPAIQp8IJpM9NmupJ5OaQTxeSS5eGxb47buRXooib6TxSq97bMy+MO2
GDdRcR24XQEwdcbKi6KehLL0/CMQtIjlRqbbSSK17vXT/oxZkw/DzBGHDMp+n6uaf1RLh1SNFRto
TqEYkQmv6qOaTI+T3ripL+wqeXhGoYcl983iBGY7q4yhT8PO8I+gDkfoqcqU0BAZ7EGnLYjTGfFe
SIzH1Nt4KgJ3jaldEFOfmQLUElC7zrEQFfDLR4LvvTKWO2RvH6WS9qyPMNbYvkm+jCJW9bfr231B
GT8KaG79wmihKrw1nxx6SUOjMCSif6RldCtKUMKSQvHZmKWkMwnNHXmMqjcYLf6Wo9DfJbHUt42s
Ziu5BiuOpSBgUHOMXT364lvUFCoaXSYIImCFXr4WtQdwvZ3KB0ALfc2E0XcFLfY0JstDuhWMIIgt
L9EKSwPubIc+Uc10SMZ9pAeGQ5QxPhA9KRyvS9VnKpSJ2RSj99iMkrfTcUgLrOars8eN0jkzxq4A
lv249R6SoI24CMNjSwxjo6bTqw5H9cYjgkM70m4UrQPyPoUAtTQ/t+HIlu4LWqyuH8pnPQXeVVjU
sK4N7kqcydZGlAH3VlJwVECGZh/Fb8ZUhm5X9fEOVs7/5ezKeiPVue0vQgKDwX6lplSlEirp7vTw
gnrENpOZzPDrv0XuS4qKgs6Vjs6gPpLL2N7D2muvXW2dtvuTZ6397z+viwDCtVErcl0khrPNeeMd
CB2mpGhMckm0j9YeBPpPZceS53gkFxtB3HHI/eauUG2w0u9zW8QkKOABaUTehpACNd3rlUur66oK
xYSLTVC0o4z9a+NcbXOXZHpTJVLCN/bxiWvrxR5a/jSSkRwcGKNItULsaCPBCtJepFjw9PE3eSeC
BaQI+woU1PMCdxk0SquoZ3iIR4qTnxowyEZ/JaAFfPMB0aOgm37y2/Tc+cg2e5KfuiD926RO9TCm
if/fLfAMtgDlJA78+LLUWNZNUvtU8UjW6fCTlyjg2sGUrtyC2+AHFUO4FgQ/AL6dZREIlDPgvVPM
MDe1i0wmhnOjeH3oTe3LlQ2948QoR3GSAr2FoVtyTUkxudInfRzlQNp2KTdqn1RJEVaBj159t4T6
qibOyqLvwEZ44Ph67muk7C1PtKiI9GsleGTnaalDr/bopin9FHwg+T0d6yDMjS8OWTfC/KqCxNt+
ip/ciYk77lVVGrZ1wDdNq62TYwcY/6iZ/a/pvJeVmzfb+YVpBmEP2AxeogN0cmGMpt6qzGTnLEp6
P78rSeVv0nFSm7Ym3VcYkJ+F4+rz0I72Cb+KHVll1xvVid8rv2Ne5/p3cJALPFRCEDuiCjD7qzdm
gaeW5bRVrC/dVOivPs2gMkl8hVCsRrcrKrtbH8naHfHjL5Y39juDOH5rxmGjrQGTDzVmGg6Knntr
VCHm0Mj9oEUZFuNg3WeZsP6r9wT6gGiRIGpzUfteYrkOBWBewphc7GroNvZQA/Rv1Rc+TXwzTPw/
X2Es5yK9JaC6ITZd5tIpUoW4j90EKXSnQF6c8v1gsWrL6iLb+6JotnC62Yq9vEko50X92U7DaXvB
MkKocYUDMDqTSw8kZgNYOgvrNh9X3NBrUf7q4F17fpUzUOBzO3glLL85eOStfmnbmkdpow6ASYBo
F2GZqrDrjlxC9DNxt3ly6Lu/mbkvreOQ2pExX0hZqnDQ99aQQpC2+j3I/lBWak/1l5inoScN/umt
/NhXTejlj3XBA3FhvHxwk5ZpYhHYU5WXVtSiZrALcvMcTLU6zHnQZ1Dn0rtMdmhprflzMDYYAZ6n
c6ASo2xlD3YBlN8O7iRn/nHl9dzYOBcnMRNzkLoEPiCy69eDjDzth3FMLh3K6PukjuVdgiTpWJs6
tIWf3nkaZWCkDMkjsxWmIDp4VV4vukML/lQStoxhwl+Nj9aO8m+CUuQTaGDT4eOfOb/hq6/nwb/B
5M80SRRBlkyauEiMJpZNnvtW8j01lyk/OSmAqDx18hWg4talIqdCoIEHiroXJBUWhs1LpxTRIvI4
bTE/wuTwKJBDH1bKIGxMdHASfkPu53jXK5m694Vjh6gh/HI7mYcWSo37jzd/m+1RJA9ziQmOCETZ
Ze2fTR1HCEL4pfMafkBz3CS2SPoAUoI19NxNvXyoDf/OQI859IzVu6CsiLWl1MUZVkN+qKiEVi6t
ms8MXKDfurKABttxW2PWa5fE4cjZP3CVnXbFl90cG344IESUXxDFOzdpqpfqaXLs2LtMot9Ngww2
FimfUJuDu0Dt5+PP9N5ioGwCy0IQMi94fZNBxEq8rKbeJU/T8ezTotjEBQqNrY+n03BBVta7sXLY
HMAXj1JQhzzclev12qJB3bbvsLlCtKEmPNsGxl6zcu+uglvog3ICScAlDSPPfV2x2vcuhDEMiNYV
mDfcrVa80itKdfXAYAGAAMKN2nSG6BZmAOxolWXWEFxyKNufbavtvpRp0m+7pqfPzC1soJ45MgwV
TNAbb1Io34NrGex6C5SYXed0Dg8TzzeXEsEJ1JjEGP8L2jH4xsYm/tRD6AuqhIXtYzovAtZNJgDf
IIuz+yI0Q812JCiTxyDN0y8cahl96Acduy8KT+WhinWzL+LCzTb2WKaY+c5pflQ1gyiAhf/egMKp
f3KBxlgbMO6GxzWpN1NChA4r3zjWRpkMMh+2HcMBgnuZah8vxLHanU4HZx97GSjvOpEDZBODDOMo
4LaSlTd8cznhqQgs2EyahUdcxsbIWibRaW5fPFlAiRsE4LCFIjl+VZZuXRQaVi6nexMVgU5PQO9H
aIRgmS19cJvT1LTZMEWOsU8s+O4Y90fbsbMUGfjJdZioU8V+lGJ87rM0dMDtrlR25w4yjPkGgOmO
uO0d6buNFfxtun+Z9xf1YJSJoclRy1BX2b5FQVnGGOlMnlzUKFIl7jUKSQVAu9z6wszYblCOeepq
vi+dYmdn1rbtV0rjN8nAvEvU/xg46gAOl20ZHYL33u71FHWjQaZP6uY8JFX2R4Jl/bF1eXcldEj8
X2EEVd3r194nrjBMeFNkVDB+RX37Hje7OE5tm+0+Xuk228SmACgjyUXPCZj4C0MGKqAT+7yaopIO
z7LxfjdZ9sR8MABL09xJU7qhN7b/ZB0fBG3CTGWXHk45FRBpYQDw7WrlMi1UbFDJnn8RnCLiSDIH
XDMi8CbSSgmR9miLKRJN0G7SjnjHkhgRQqwuTkLw5PSuJoN/yDOHnZVBW2/hn5qcOpE7WMU2cICW
GF+zx8DVZFv2Wb1Sa7+xkgx4RACCqw1UdC75X//A0kbyF5SBE1kTV0fKKkSAaXNZOZgb4AOrIK6d
TwZ1Em9uYHr7GUzPW1JxYkcp8r69Q/oe8yV4Ro89YtGwFTH73pX84pac3PmZHDbxZCdhj36Ugy+F
EnjyXfBgRPynFzMZSkqBo0ydNDSWl69co0VP53xoDJVDdJfAJYKIzBZhTKo87XjC6qLAhxc0XKGB
35N0nzsTqZB5NNmJU2vEQIasCbXX2Adk8OIyFLV4iRO3vmTcsw+5W/uwUiDSOUORJmFd8zp06m7c
CN3w4+R0+cagwB6WMkgOpgusIHQTyPab0gNsZmd22HklpgC7054XefM7xVAL3Bm7i48VjTEFpB3b
Q8GzAnXXHl1AYyD3gBHIEfe834lWYer3SOQJxce/+Si7g9Fu+0mOPdtbUjyx0eG4iNqRP/rB5lGr
y3KPgv6wiw19hNc+N67ih87K+5VXQd65dOhGoShmz8knIrTr66DTWtqp2w6RXxK4N07b5ClpMfAk
iScw/it7OzTjS+Oo+BHV9yCSnjfegzsoL/VUscjVyDq7PJCHSgzNYXJ5ed92Ar0cTTI8alBL7sc4
Df56Tu5uAfjbYWXp5o4DfV252Le+AoUEBP/4C6QfwB3XGzH+kNJRiD6qae/sRI9EBNcXtM7Csf/i
dv2uWhnnYTsaDG8ZameNqTC/m6vgA0pBoOM7nucgJkUOf71+XqHG0di5iYhSwYtjNSA8BwM7DT0i
UgQg48FRsvrS0aT50VjIUrqh3jZO3IdJx+T241f+Wlpf/Br0YYFtFcDggXG7MHZj4hLT6TaI0Lyn
jrZfZbiuEw3O/jA+T6yzMSMjaCE1pIwLqF01PyFY1f12umx8RsGh+eya2A9zBIcPqrb5U5VW5f3o
FsGj1eR5JDye7tEQlodM2/kWtWnIekzK7PwhIfucjzncayNQVc+9mh6JbP0fY1CJT4XWmq/c4Zuw
ZCZqgoaP6BxY2k3pt3QTQJ416yLX0fVe5Y2KwLlRB1B/nU1d9fUKMnCbBvO5xgwYEuRi8G7mjs23
JrQHs147pGCRE1uYZaSL6QcSiORBct1EXVrbW1U73R633xy8Yao2deaZP50Iyp8g4NU7WFRoJ4/o
kfv41G/eMgAEFMBRlwYP6DZTGY2rvCIBdqkrFDlNWvpHTfpkZZXZDV1dLVRN5mQbtWKkKd6S0+SC
hWsTOfGIk/bBlMR6aUl/Kkrt/Pp4O+8vhEzRQ4KC7tjFi1K5oJkRPo9y0xUPfoBBQEEsmoNuiFpJ
zW+zU2wKPL652v4Kks+f9k1w4KM9bGQkY5FlxvxPAaLxE3JQ+7tf503E1STO2Si/uVZWbYeqnAPE
nH9K7JGGfMqbH5ZlKZBytX835mMO12Kpb35pmbseSbgJXUCKaAGi/O/HX+jGl7/2BaO0TTguPgzQ
9a8eu4yp0rQssguNOUq204S+dIkIh97055SN/MGixfhlqlKx4plvIBcsPfO1cRGAZ+ApXC9tSiqQ
6KU8Yt2kdnb/HAyBve1ZDJTMh1LjGK+hT+9tNsBTn0EekPqXJq2miXTT1GIRXme6nYzlb40ukkcc
awcILE/FmaG21Ia+GNYQptvUEtsFho7GabBsbPyK6+0OteIiLRsWtXJ0PtlF3Yeu6NrtVLPyITWd
g07WmO9HVrc6TBibtjRzyk3hNsleDhXChqQy557WKNVVo/1jUnN/jPQnjNaZuhxpZCXw6Sa0QnZp
a58nakHqWAmzdUCeBpl6tOotFdTfTejgvGtbEby2IyQ7XIIWfUZjtjdNPUZWO2wSgDmQV1ZWa8JS
18XO5JYXasn5FIIgKe9qW8qTmCa9oROahT0WH+Oi0keVmPZB8TTelFXvoReZoDkjZ8O48Tvb/fzx
5XVuDxQyWjNTCEEeGlHofMXevDlVC0dmXepGUN6kYS8NmhirvHmQ+RS4IW1Jumnxae8R03+p2szZ
qNaXW03BvEGs+Em2RO0EGvDQwNqBJxDnffMQxJ7c2Q5ZIyvc2iL8VnAUwH0EsAaN0uvf6hi/sxqZ
ofqVNc7PmBU7d0IrdzLJ54+/yq0zQxHCAUo4l4fwrwvHPUxSg/fTupEzXRCsxqexD4K7lujPo++s
hEy3/gILzMRR+EyQ1ZYGNiiHUrgZdSOw5cyj07R0k5thTQjrnR3BOeOQAKWDgrMk+vgD8VBFsNyo
GgniL9PZuywXv4RndBjEYB58/AHf2RRo7Cjtw5SDgbOUqK6gvFkxD3XKyepR5ww6KLaFcd+tnNMt
xRCNU9gXRwEEzsl7lSN6c3vHsu47H/lBZCfJD9oJcOfH2JFhY7fQbfX1vRwHtZ+GrN6pJveeiEg/
fbzT1zjj2hOjpjfTRBDBg9dkLy5lNrRT71STG7VTmu7cPOvvpkJi8iKNn0CnGL+jFQ8ugdZl9uJo
v9r4QO0HjpbvTo3uQ03EV0nH/gHNC919NfbD3mptdnBZWu65jptL4pRQbZk8c4yzHsCdae7HzAvb
pEaDdkP0hpn8XqW0fMzA1S53AXg0YY3W5W2dSHFShVOuxV6zoV3s2fV8FE3gp5EtL5PkWoxVzXnn
RTLv/HAKguGclQix3DQjURKw6mtt8QsQKVg8VApAa3CCtfmAN6kGogE07iHUQhKNttTFd6ciASid
u27E0Jl07CjtgEvn3n2Zs26bF9BGoW2xB1s58qvRPXx86u9YIpeilA8HCBoBaubXlqh0iJJ9oN0o
E/RMTEuysCych86rQUn+eKl3nhIyb+6Do4X6F8ic10s5gRxHS5UsKvtR/kp48aMywl65xe89JBwj
4kg4WAATwWw/3jwky9e2ZblYxR199NZkvQWGI7wfKqJzCalR58AyJaaGFpAJyuO/VYqWnY83+o4n
AiiEVgrXIwg16SLSTJXlss7NedQnwZl44yMZ8/zJB2q9GasyP3MFl5hrsxJDvfN90b8w4z2Ip9EN
uUhZp7aRHtBGHpWoAO01T5xdoq21eP3dVagDpiXyFQ6O8PX3zZ3ciLqLeWSh4/SSSfvsOkP29PEX
fCcnQmcY3vfclz/XSxafkHYJb9DtxSKduRdUCSF1jN6dkyu0Pmvfq57d0hsfvMC8qGSwn6jI6T5u
gmafeUV/TIOkPXW0XXFwtw+VAFJFCzA0MGgQLOm6lTOiZgReVmS88YdlmvZeVegcjHlp1EbZbbpx
/R594Qom6GTFHlvxRbf3Ct6VY3kXffP4/ourXTM7cVIHWYUXt+OpL/py27SVDN30qcL4SasotgAt
16hN84Fem0j0CCCwmustUEdYeqZMSJuNlRNEwVR+y1IDuhmELMpePaN0+9O1jFkxSTfyLwQo/dxo
S7DFuS6wOPzUpE7S1NYUITbrDmNN5UHzSc70zfrB8ZN9wGrn3lMSUi9un+9YR51tDx7DBoX7bg2J
eWf/aE9BngC7hW6zZVZkW7pHggrz3OmC7mwFJxUyqfIfKSor900x6qgtmPPH5okF4YJuM07plg8D
qEboHHdfPBuKOiSe8l3l2eKiXRdQkgu//p/NK0GXOn4fAhUYvmV3r5J5bVcEMaXjSf/i8+Ih6zqx
8gRu6XYcwDfYLQCwoaoPl3X9/EE67pSDalmUlPmUhUI0YqNkO+zzsb0XaV5saTuNu6KzyZ673adm
0h2Q1Jj/W7EQ7xwL3KUNuh1qRwgHFxljbI0dwljLifrRSY+Jmsqj9igSIEBIyoTc0t6PWIxm6xdd
esiaYLxItzp26Bz83iSaPXANBRvkfDXSmrGo8mNC8vzEu7Ws+tZqILSw0V4GhByY6DLW91HwbSzl
YCQssaa/SQO5JIjsbovYC0c3uBOD+pI5zfSjhOLVypV4BU+u3y7WBn6IOttccF4ya6xuclXPBz/i
XIXARM5t5eow5RDSsk7T9LvO/1Rm+F0qFoKgdiz87sQASISz7C/M0Iaz46AegrYJDbtXPtQEWhE2
1Py1OD1+fKC3gQjuLlQWQKGF9BZwk+uLJUQJbmAivEfBvH+FkfoxzxK95Z4RKyvdZhBz9oD29znc
QcvlIg6xE9VYue7dR+2M3r5yc3ffZ0G5a0C42M2J+0o4cFu8wloQsgL3BlEmR+fA9dao3aIg0mbu
Y93HDDB/7h2sTKKdV2b+b1JwevKrAjKwc7xPU4a/xWIHSMT7nPnC+pEwFexrU8lNqfy1oMGdd7u8
IgDYAdnPJG57yVy1YN1LTOr1oyR+BClAY8hxOYrfwvtm5c5WQnDJpP69KYpzSbNhAyGeMCW/Wjo9
+Ulz31h3PoPW0WcL/caWHqAR/ViTB8mefAPGrciQiLvbmqM2DvmnASzcoblry4OxgrXL/k7kh7YL
RNGBizFzUGmYI5c3kR+S+6nw8RcANvEiappuramuw1Z1+imJWbptINLxrfOdZgNFKn1otLXSYXNr
k5BJQB8LBYPXXHFxsyD8RXiifBL5vXTOOrOecpfvut57cEwFtp/sv3z8aF5zg+Xp4VaB+Ix6C6QF
FiFB4rR+LYYE2TDNTx7FqCQUKgQtt2nT7NLumYHt71mgpNtyP43FphOgRvrlMa/Kl8T2N9X0PDC9
selJxOfSw0xvS0fjsGtTsWEtucvczZC2kEponz/+5e84Enwr9E3BjBBwJfmcmb05rcoug0KkLomQ
Vg+PIi/T58QMKgp042zgy+DgA5PsqGfZh6bx6C6W6P1vJhDRP/4lixE3KAoC7QT9EL4EUS1KmAuX
NhBZMCNyLxJkAu/Au1fM2uicXFLZ73j67KinvFNbZom7amyPeERgCow7i1Y7YEYXLvZEWBejXwbr
BOYkrV8UhlRRjPFmv6X9SKGipy9uWn72k+qu4sVdH5AXWRwxIgz/SxIFqtn18WNsoKnWSgx0EyBC
tOnvmNBDRaYntNN/ygpMP6Mt6iCTFbwUHX+YRQOQuqy178+ykkt7gDz4VcwFCAuaja/PxYdOCXW0
saMaqkyeBbM/xaGffrWGftMh9JHBZVSfAfg1KDYWGKAjI+OcxfBvcr8OrrNJTAQ0bejFXidomEcT
dVnYx465P6YRVIigyJ56mUZTsW/bLyVEhWx69/GBvpM8QFcCnRFIMSF/4QaLqwXBGKjJ1d0UeYJO
Z2ERqB0gW7zkOs73ciLZQTVl/9CVsTrYVh2DjJ7mY4h+6m5rUTu7D0zWHUVi2Fqzwm3yBAIDIklY
Wmh/+Usl+96k7qjBCI6GVp4UFE9D6ff0zmEZCyc3sADu5u0PBKLjHkGc+d0Wk9zTSdkh5+XnMs6H
b6ZuVozIe4YTRV/01oLFgMLF6wN58xT7gcSeytDShljIOTUe+Y7wVhwVqvRPJhfy4Pu1tXNrAo4a
kOZTINw1ecVb7w/ow4GAEDqR8Wn8hfc3Fle0dMHvSNz0zoFCADgC6Ni6n4RYCzRec8eFzURABOqg
DdwDggSL905jWnLTxmPUsNGcoLN1nrwqO1G0rT0kKZTxqh5tMnVhi+8JyLQtWEA5LqwR0z28cL4t
VAavqF3ZPXBDnJ/cSoI7Uif+kz1OwYMrY3vFr9yW1QEl4EqDuwQzTyDid/0oOyeVrKr4EHV2fkJb
xRDJFoXvUNgEeKCkYQYLHfpD4D019ijubYnCeczlcGpNmpwgjChDwsT42NT5EDm5Yo89DXadDtpz
jbECO2RQhyRpchDSqvTStdavxIcmy4qpfS/y8kBHhJgYgjwQRq63kXeTJ4emcx9VnW8hkhBvQeOJ
zOR2G669lcVu3xqiLuTJcyEdfZPLwAbUPSZoVbmPg9U5m8pyg23V1H8/tjW39xZdPygXw6Yg64FD
u95RqkalQUXNotgTRVSx5nmUnD5Mqf7Puf+8EEqkwLUonOYCp0Pne2w80mRRkFjFHa/MnzrjJ9VL
temd9Fwg9g/rNP/PGk6gq1MUA9G8Aqosbt/1/kwZp1zZeRnJgCcv7kS/k1F89nQKMgtn3V0qynj/
8Se9Pbd5SfQBuOiaQT6wcEAxurKDfGrLyEqYfw6SipxbukaOuo3UZgYg8ldkG+gXDcj1vuzeNTkE
PhDrgPqxU+3IgLmWahf4OQkHQobQyky68oxnw3JteHygrBDHQbsaksEl4TFgRRLLKdBRMdL+ABds
PTfa6x5rxX7y2jujPO4Ag3bHcxkD4lh5D7e9ATjLt8sv7J4MlDWptNHRZNehyZ/i7MECK6s3fOf2
3Rag4uc4N3ce6O5l96tkBmAaZIPq4lOlWhTKvlSI3dP2MFVnE1ghYPUfTNcXnshy0znPgq8JNb53
E5BvQcYNRXs0UM1//sYvcbsoNBtlBcAYwtFtzMmO8TJd+S7vXQVUXJD/wAXCuC5elm2jRZoKW0MB
J02OmRT4OGnxMrK8CEfV1Zdg8tbigHfWhGoRusdhzhk2tzgKUo1+M/k0j+byvg/2q0ebZ2rlW+mO
O1XFm1poRFu/IC7xqPSnnLPn0lgbOO8T6fOL54pD0a+9iVvrDF7CzDbC1QSRb4nsDlM5djp1ikiV
/dfWD0ogIrZ/nLwcqhqVXk2Lbz8CGHiwzgiHUIOBYbs+Xk3qSmLPXZQZr/iaZlmyrys2vciRgHJF
JHrTM0/1j2lD4mPr8ecCD/pLIStEQwEEBusYHLOQ+4n7nLeFPCodTD9zTsXnjw3SO6nKTKCH4UV8
BN2kWW797T0sJQURrNZQNkfwctcEJD63ves3G89Pvw28vcRFs69LQHyhY/nFl2qiGMWLfGPFB9we
EBJbeE5EtOCkAYu8/h2KOUmfNWAv2jVkSV2rt/Zdw6tDqSmqhU65JtJ2izdjPQQds6lEjXpZmALj
sFIlWrIiaZIUUl6V3tGWqYe89vYtG5xz2UNXoJOD2q588TmeubaU4KCgIAoO3lxBWQ5fIcHkWswE
XZRKm+5k0ZCDGal1iht0eOQYCfQkkgEtQ7qFOhpaer9L/Ck4EpJGE6jx2z7na3I579xW5IcgQoEU
hUvwmje9MUapWw92jqJNlLfEv0MkG58orYotqnTld5BtMYU+G75//B1uDSB8BTgxM/BMoZa18L7t
mPRVKQcDIBwpKXPSYDM5kDv7eJXbGAZMpdcmEeicov44//mbnamKWqrO6iqCWEYD/mDeHJij7adJ
cLlSb31vQ3P/ELpzQRDAGV8vpdusGhmLdTRIxA0xOC3AhOppxc++VhKvr8/c+gt6BYwrvttSwQr9
oEhnCjt+VA2q0P6YFUcEUOcip/6GNLLa6ZL+spq0eEoT3j4Xg32suxpNBwGy7KxO0b2BSsLOyvJm
49Pp54DoaN+TWIZoo3ehJ5BBolr7+W60jPf7v54G7hZSEzQNg/8J3PD6E9V+G4wgUcSPRnTAalL0
7pV+0Rz6GhDux0u9k/ghEJmDShvnD7O/OI4mh54vKDFVhHaPny0yvWdZm3jXp0myzyXjYQbrfefa
Fgr4bJqlGNtm5fLNS7w9KteZa2kYIQH9BAALy+22QxfUBW3bR2Ce1r5nMtlJPrIXwzJ516elvDO0
aSIj3HNpsmRNgOyms9iFmtNsZaBwjPflLZlYcpSB1KwPHjsIPt/3jFRHWSX7IZ6V3my1KxRetnC9
Cfl5+l12fny0DFoAW+Qcz9oyZJNmldiPgnwb4gLz86TT7T4+pqXlgZopGHEovc2IBhzz/KjevE+e
JOgbGT15Mbz6I/qeAndh9dGmaRm5NUizriy6bx+veVODmxcFmIo4FUEn/rFYNCkgxI6+cnXJXS/5
1CccPUZUQUUmQ9mTDei/hp6quLNc0m6GxirO0E/PN6k/aRoKqteSgqXre/05ZKbLzREKMq7rb9CB
TgBaHpOX3uK/FGm/5S49ZAwvsqhKs3In571d3cl5728WWzxB5M0SkH0gL14n2X0MEW6wBSCW+/En
vt0Smhfnci4CXATmN97VMQkZByMvpOX5Z5bFyENwypt6GPw7B1nlymtfmnlAHQ7Iiwhl8NKgzrMw
8wSYjowL7KpP6K+JeumRpi0GAY/Wmqt8d6W5hoM0Fd5raeVLz0IO1w3ygnkhjIYF9LvCbDDuFCKB
VJuPP+Nr/fn6tLAvRL5g9s5uxV7sq0/RzQkzjw4Cp91oV+1dNlewJGQE+2HAUOe4e9YpmEeAxNGN
E+xoMt7Z+bTXefowTiN6LACMZ0hiENyEkFbZJ25yhqLMSSbpSuC/jKjmM5ibzr2ZlAefvvitkNIL
YuVzeRF6JGgCKdgzRoUXO22gRVHast+WI413nh7Wcs/3zgTFLgo5R2S0qAVeP6AiZXVd9FhZ5tQL
nU6599DRjcPE9or/2Hg0bxLV4XmfYKPAzV8vZU3+SGsJKS4hg3zTY1zDxuJ9v3Lut490fqWg5eGa
IVJcljZjkVqtMom6aPQ2omCQIhRDN+H+49v13iOFa0CKhqsFEZP5z9/YXh9Ch2hT7OUl5pgklsQm
qoHLniqrHx4ltNSO/5/l5l5dqF1gqsvCIYO8g4knGm8UrR7QIfX/Icysdtxiv0hGht3Hi936FXxB
YOSolWHeAKKx671BbZVoNdgwc4Oh4aDE38quINfVqf6Q5eyiSPP74xVvL6ELuQV8yFeUGczX6xXN
RLTovB6lcM8Htzgb6j3kP7vQuFW/Yl1v0A4EaBjZ4wHwgIGdqdbXa6WGoqmqIBS0DXdPmng/AAnd
DqxBS3Lfnqy+tbZMsF+0/EQScjfIh8y7lMMXkV+aGrRD7+SAx0wEINFs2ktrIJs6KL5g5EIcOn27
Z5kLNaly5Wff5Jr42cD4gFfOUn0g+czX/s2F67X0B44UM0oxJSdUudtvOS0RvwqF0d8V1V8VVAND
v239R8c25mQcKL2ogLcrN/+ds0Kig9ZcpB8UocDirGjd1r5Koc3dyta5n8vzd4Ml0dcKAvfKpuc9
XVvwYB4fAKoCjBNSkQXiBw1/WvHcGqJCJFBtgnLgfrDr4uvHl+/2KV+vsthQmWjt13EyAspk4Ke7
BNMbmHNIXRS24kQfPl7ttWq43NQ8gQ3t6QEEE15j7zcH6VgQ32F1M0ZJ4eytJv6sGYk3aYPGQoGp
AKeq/26p5Nw550Jd/P6kqmepXkYV0fhMht8Ji6i6kLQI83HTVWaj/QuoclGmfzbpr6Y+5f2fpE02
kw0Rnj0hf9j0a+rOZfujUnwH2CXs4u891MVHfuIMmi4ttL+/tfqSDGfJf/XcDXu/Rtf1nbLUhjuf
XPpkTZ9te4fs1uqfWg7NMHWg1T9ujr3zAt18A0gSkzfCQPyz+KakmLus7vxZa+hXkXztrTQs1G/U
1FOBNpbmZyD/FsW/HF3yLPYQZpzG5uSQr5o/sg4sKLItICdsgcMdZEcMPQk//v43uQ2CZTDHZiVj
YPOAEBbvH4IIchDIpcAg7FCm7LjzAhV++rvlQ3JfEZFAHT53jmiZ8M4lqH0htHeDtXEuN5Pc8CuQ
VsyMQUTuEPieX9mbW5CnA0NDV9xHba0xfcA+KX030vYn5kcALBLZXxQCs+2U0d8OUxvb+alGoH1F
2IGMU2GKnnsycjpnzTc2/Jmcv9z5H2Vnuhs3ku35V2nUd/blvlzcbuByy0xtaVmyy/YXQuVScd93
vs08y7zY/KjumetkGuIYhULD7ZKCDEacOHHOfzlmJpwO4aFXXwTQFeVS3afl7dT5SWn8rpbyo5a/
GBMdZNQxHEp3O1HhOoEBJszdlIYHR+4V3VcTo8gY9Uw5yzEcbCV6FqieOjFEHV8ttOIWyX5bsWpt
Z9irlq7y1qoDE7r6wQF02KTkUl0gc6ZN87lX+UiJ0daHaUEAM9OC7qAmoPLQHx6kL7ESHLq8yJ7S
XtHu4zKrPqTloN53fR84OvDYXz6wKc3gFIjmKLjmK3BkiTN5lCWheG4RpS0RsPbVoTAx+sADegWj
vb+orwMlDi/EEkp/irWiQC9Xk2jmoTjHJaMhe+vPVV9Agp32ABFXDVImm1Oa0L/KaCJ6vNk6BhRd
WapkqO25cAqIyN0JOLOdZU9DnrMGh4h2muaEkhA6SQhCc5H+SILiu15Wil007RN6o4cmzZxhgnev
LEazk7lch/KVXcepTt2Ci9P2Nhgn/HU3I3FQVdqIzJciPGuWEDsBbkZPtFmUv96f9+uzkF/I1CNn
ChoZaPflvOOsU+uUx8WzLMDO7qyo9YewnDxF38udf7K/YOpzUGk0E1eKy+VIS64ukRACXTCQPHPD
GGgj1N/eDqLlLowOFNaC76PWf3r//a6rIHxxcg6QRACuAYGtE/5DmFLyEnxRlC3nEYb45xyg4i3t
rxK9fWk+FxS1z1FRjzjecMdXBeF72QnoV8Vz5XRKCJyCe95hgJV60mHB22LWDBhGjem39x/zOmE1
OU+JBNRCVmz/Jk+IMfdI5lZHv0MJSshdrfRY1K3+UKlL7IyxlnjK0O91QH/y7SmCgEIGe81tZosW
KJBza4JR4otwY14myaTijR0EcIBhZ5Vd4QTZd7DNQUFCv+H6tBVznIUZqJZpgVuRE92VBlH/kDXL
p6xKF1CXVqe+zi06XVaVPdIFsHUcMr9WljYdVLQVvzZT+qyEQ+MPnaL8coYGN0XnLsfjUa3Y0sjk
LG+idqqaM+2NEH0kTbCrqcp3wtvPluHa7Xs7W9bvvFmGWV0BntHq5hy3C8iiLJpvTUT8bAn64H2n
CKqfTLUnyl3sk4jobmyMyIEXzRm9CMUDmFX4ZS9+hXq2ONlqwDKn07T3kOtRc5nYoYLF3Z2OITNB
Xe5yr5hdz5mv9+W567/EiH7dyEHT3KiZNn4pCmAzRWhBhAxm7W7Bi+dDh/mKJ+ZV9KUXx5sx/2Xb
SWWVzQPfQFWBLhq3+8vnMToZuXCtqc4R1LRPqjZWD4uZfMmn2PoitInxNMxg94XYvBOaKDubeqS/
yGiG4j44/p7EDX2TWsx+/ahaRX2AJdIz4X6+Par6Du+bvqWrmoVR9Ry3ZeQPRbp470eE6wOR1gjH
L5h0tB/AfF6+ew+Ou6uB2p8NM4/ueuy4bU2fzZ3Vvy677RfH/BWwABUA5EM2cSfLQDqIdVlDxuc+
BKGy9mpTW1xdiADaT8kvNknWD8pY1KJJHBXArJcvNWpmtUyVXJ6xFutuxV4kARyNnV7idVgjztDo
JW9ZnVi2W03uxJCbt14h1BGGkMvbx3KSsu8WKozvf6Ir6Theh7LT2sbiyF6lzy5fR5aWyMgEqz1z
kCHk0UvBUTaSg56086FEF+LPqpGPcdfN34Zpjh2grr3Ty0qKWrTynBjFnkbZFWZ2faC1OLWmN4hB
mZv0purAYSSYyp7baDz2qmabSYVUF/bCAYTmPBWdMh+Vp4iN7JaW6IndaLmL2Pe/47q4sj9Vq6Rh
X462FaFdY6HAe8fPmnaad4OXjIjicjZqwzczT3obecn5eegs8dSWceOIWdcsdqTEQOiyXPnj/cle
04OLlUo3h/SElI37Bn3iTSyo+mlB8XMWz2ILhEWNlrhYzZtvegmtkDw349MAIvO5lKr4FIvC4rw/
/PW3pkWKZBrNcnUlv22LcmYWNdaSZNI5m/L0OTCtY5Us0zHIFB+0JYj3oQ0OSH59K6okdbRy0F0D
Swd5mTpoM2Ox0wi8WuQ8zspaotWOHcGVk00o6R3NpVw608DPbjI5jO5mKIAvdR7s3TevItE6FD1H
iHesLyRwLld50EfdrFmlRHWhXD4ImtE6k0yf/P0JvkoPGcXEo5WaDGwJ2CSXo0AvyCIk7sXzShB2
MrnLj0opjWiOzdOZrdU81Zo2eDWi6zvH3hVPgEYQRV1usNTVoApsS9cAxuvBtLr2jJ0zrnJ52n4R
cApxp3yUb+tOmo9GpP1eiIARkzIEP4nX33nuI/NpNjCUpaE8YB8SBk8ZguPHasDrt2zqb+DWP3BL
F22kK7ub2ZrysxC1nOOUZf5Ss5VzgkiifKyQzvKVCU/WsRL8CpSEmxWa8JW2iezPGLbuLOWrXJPX
pQoLYZV/aZZsEvGsjK0Bx2s6j3WDNCr1K9dYMPtMZgmzAMXq0bYy0r2i0RraL/cvo64tGuCEOANd
WWkai5nmg9qe27Y5gOww2s8aFUChGoBJez25da2mjlwe8uYZbRx7HG86CBlC8SVMwIfnj2HbumuY
rVSVWudjMCIaIVerBtpRSLCysl6qUfbTLnGz8qGLBFwQfCSco57uh5Qfq0DBxxKxnbhzTDX1Qpnp
j9A+vId3HqaaI3SlGw2jnxiJDxvvaGSjBxfXRREvB6IQNch+FtFxUguvTTJ3TRQzhBEzfizQvHQ6
dmoI6BPIChhj01O0xi9MzLD533AUsYA2fTWL3UA4geA+ZIbkpOEfIk8zqYdelg9tMB9yaiSISDVD
lHAwQo9/f49dX38pcNAfM7hXrnXjbUu60FuRXlUjnoN+sSthwXwXj0H026w7QZnD88xsHSZyMVfW
swb+S7sgQpnWN7Nu/CUodXnKtMJwA1oUDmbVoSfAOnDbxlTuub7tCQtf6V6AKEf6i1IXa4bQvzXb
sFIzkIRMpsSkdeWxqOL6DqVWiaLhKNyqSyg9RGIW2xGwbmk0VU9susBrM0W6xff6KxCHc2HQIl8F
ZWpnSZPRDxSr+KDky97Jex0jwRjQ4qfMS9eBPuRl9NIXtVPaGbxURbXAnfMp9GfZqB/f/34/G2Ul
LtCsIfGkdX05ilWJ2gA5sIfuZ2InVo65q4uotL0/yk+OOrIZUGvII60lsW1S2PRFFIhK23/ACsm4
oRP2VcYPwW5y+XUS4fQpao7t43CgLuekTYuIjZEsOHeHaXzL/Eo7Oep144DLKQgBWspcn+Bnb7Ka
Mm+0JhTS6kNjFYqjlOl4NguUu4s41Py4jl4wKB68EZCfU5SkXkJTGE6cdk/vz8v17K8wjreyJxRx
iKCXs6/F4ZTg/VJ8WCzjxVJxZ65Csdw5Bq8GUYHD44CBlBM95qsmSWG1IYYfiXBeEN68g5NI9a+d
yp1ofJVMraMgbcjih6TEBeDyVZKYZapIs3AW1HLxumyovF4vh6NVgYMwzSjx+3jUT8JsGgcwgsJO
hn6FYgIUCfqZILTWPOCbbxayIi+Fkmij9qCNMYLsuLPa0oRjTV1GocvNU4WlRZ3QtmIq+OaMglqc
/zlbg2LHafZBaZEra+V0dhDF+T0ZBoBEoTDgrtgY8ofJSoyjSdv5Nm2H0Z6xe/feXwhXByi3P3hd
iHvhO7NqAV/OXjnledd1WnpO81pyqT4VcKoSCkZjd2ik+KTHvbi3J6+OT0RnOKtXPVk+GV/ucsxG
nRqmkRZPjpOS02Fp8mFMkA8xplL9bsRKfJpKatPSsmj3eGJgcxno1aldYvMwI/HovD8DV9kntUnC
MQ9DVkj/eFPNsNDZD6p4qeBbmDiuaLHye42o8F/CLKg7u/96Q9A4gzYPG5qz5OqGGk2aGqQCcIVa
KFLfGFa4ElKKO6NcZZ/MGosSJsr6VWmrXE5vD8dhplaQnAOjL/wkwgY1RcLMR+o8/FznY/x7WgaR
39D22hn5OrohCoZvKM5bcB3XW+Tl0Ok0Bmqvd9W5HzvNnSKxv8eFIcGDMPFLdUr9EG6n3WRReTLw
ORgQbHSSQh3+eP+TXoeEVeCIAxcADUX4LVosMEaVXk2bnzUNnAiyIt2h0wxHSubxsUrmGSl0Gjyl
OiKzHLTyzixcbykuVcjkA6B8E/rY5KSjjFPEIo75GXpNZBeQpg5qrw0uO/BjMqSmV0jJnq/adU0O
8APxxxS51VBj2VakkURdEPoy5QcOLtUjQa08Mr0qd7tUDb+GgpgfI3GB5F8ie2pT9onscuqRZA/1
9L6oUtkpu6Wi+aiI37SqZ9OnVarcKplo/ep+W9nVyGLAsKbhCrT8co0kSzGY1TSJD6ogf6JLPlBx
UtHvCYad4+fqO4DP4BIEvIUyLbzudTf+UC0XcvASVclAi3A28vyrgfVkUSI/0TTp5yAP9nrJ6++7
uBWs49F5WAtQqwL/ZvEvjVo0tPrFB+innR0ZU+zoYZbtvNVVuFpHQTaauw7lZ6qvl29VpFmAYNwo
PghCjhY2/nAnmYhtU2Zfdipc18kTY6nQWd74bASSTWispljK86UVHyJdflJWYC0GL6mjgoh6Vftp
OAyteB9U8lOst7YM1r620ya0DmFOt7SYzD/f39ZvStXbGVbBOZBS0Fwgdbx8d6U3m3iyavHBDKvZ
LfQo8JADSW6kUuntTAysQyJG6XEJxOSvSscd04aXHH2z5EVBvb3LLQ9TrfbQhEZn4zxe+AGtioNu
ZvURtck/Jz2LjsAnhYOYaq9BmlZu3cgzYUpQbrUxzR/ipYxeaj2YvzTotx+zUtZu+1jVz3XRSQ7x
HAtWdajvOMisZ6nodx121th9OQM0MQHnkG/AYsM+/nIGDKNMkl6uYBhKve7qI/TxcZAe00R2rHLU
XMbU3XZs0O5TzNCpG6HeSRiue+WUFfBrIusCGbSWWy8fIdCNRA4L+CByIdwomnDXK2Hr1Y0x3ebo
9d20UfYyLkNyW4joCGIyWcE9SBT8NtI8vssyJlQJF+mAO+3wl95lqhu0jadMGRT8pAqPDUnOIeHI
9mqyH2+UJvGuNfPqpo6VzhEF5PedZYZVucyKfl8EsWqbZS7cSYpU47lYEOsNdJvi4sP7q+8nIRZx
EOrkq6YPwu3beFJPQpX0dQrLZlYEX0WNPtCVFrGNWKoJl3HX3+WC1bhNuhyzcXnq6szNFOxvxaHV
TnlCD5YksAue6H9aLkWNc2+Oyk50vQ56PCQ8EK5V5BgcBJdfxwzBUTVmK4AVV+ubdo6QTcxgLyUm
GJW4SSa7HRRx58S7jnxUamk6UfKyOPi26nsJdkTVysk412G4PKEb1tyLUbLX4lvX9sXaXwlICpjM
VRMEEbTNuYqGc81LIKIgsv7lWR29chpTrxuTGkDprg/BdfSjqIBIF2kU9X0gDetb/3B+mDqRVstm
6ZykFRrfVatTE+mn9ks5qoJXBw3uBEr8MLeSfEqUSHPSEu14WZhaV06y6QnY215qd/V110dC0Ivc
gsBGQ+XykYoWHRBjRk0HCbov/Js7WV7l3/MSmEqoivGnOdgTY7/6tm9DgmhHwId7zpuG7g+zgEn0
pM9lIJ3nWAudDulTN5nK8VdLwCgh0bNchV5pElEUv3wxUUS6OqUhelYbKfTNJTO/9Mi3H3OhVJ7e
38dXySGZGcPQiWICYYttdkhSjQnSw0jpiU3aP8TpbW81mAFalpA5CAwpokOL3ZNRfL+BKLwz+DVC
BqOvNwFJqkG0W7aYiCXF0yzWu/w8IoF3QH4xOKaa0VCQkCTIm1hcid5Yi8+iGVXe0GYSTgXl4OUU
xe1q1AInDPV5J6Rfp+3rQwE7Zl5WWuGWt26mg8DBHuXnWFHbE0Vt0S3L0jqkYaPZKU2j0yDKHyNt
clIxQbkpTo+BnO2VVa+xYDwG1ZFV4oZrBBeJy0WgAKnE5GfMzkUt3c9iHN6jt6l4ZNkAmaS6dDM4
Ha7Vi6k7FRh8Z2mxk1xd7y+yCq4OXB6oJlxZZeRLmHK0DPDEe/VJVYXw1CUoZwlR1bnoeXmZUu9t
6Z+8NTgtANJwdESMctQ14fthg2VIdnZtXmbnuSoapFgr61sTCTjSdSmly9EUgXdQOUiomLFI29pr
J4siwfub4nqXXz7EJq/IqRGlTdNnZyGNBb/WhcTLyiT89MujQPCnx0ODFiL+Fh6Wd5YkpHkSneUx
AmMnSoI7FpCY3h/ljZF6eVBQhqFlCHUbIUBqrpczGs+iWndzEZ1Da3Q5zLHa+pwpsQtXyZ+0L5b8
IdFuOuWzOhaOkag2IFrbynp3FrAb7h+MYEaTOcarULS7+EVe0geluNHU1z5UMY1/kqNPwYSzRAr0
sh8dswVqUmdHMnPfLMZPEKHuzHD4XDXfSnzSvKb6A8XjX/9ekAA5A8E2cBBsmcmQfvqwj+XwjK/K
rZkLMn4R7W7Gs95YthNpAiJETnAlCWzzbXRmJzKUOjqniNcfK202nACW3nG2Sj8SjNDDpqNxRjOx
HAMs3bHIZMkGd9HufNGfrM6V9QW+Gewsl7nN6dAi7GH1aIycxyFRaG5gOCiuFdL318315odbxrpZ
IwCStdsoWPXWEMZGEZ6LpXkexcV6qlujexYIVDihxAZXHBbwx18elHQalAp5PeCtbUIftYCoIhN5
oUVss9OCWcQtwHI8WILJz1JhcMlE99xOr1+UKzETyVUVS20I7pf7o1WniK5wV6CsAj5Q0xPts2gu
nWsWk+SyjMLbuM6zw/sv+mbFcbmYGBVwEkATEHMoVVyOauX00eq5Kc6ddV7KwJEiPA61DNWx3C5h
GCyj38PTLp4nMLji+JwJ3OZULxhPVXCsqFXp6UPXnxBvsQ3zcYi/qbXl6PN8TOejpOBQA/0LblZe
+soY2YnyJOX3SvRgWJSBQ6191BfJn0Uw622GzmNrxxyrVpz7QZcfWuQyB6lzOyQzjTZ9yQE+e3MG
ZtZsACxGHY5BYzMe35+S9ab044xQkqBCh+OssSJvAEhezoixsLfFMR4/FhwOx1rEG63GEPIolKJC
bw4dhc4YDC/v1b0Q+Za1XQyN3i1gJJL21dOBUsLl0KaVRwuHUvYRsUzZ7hChfeoz7UMjd+EJDxda
aCFzHZh54CkJ21vvR/WYdCDJc31GMmvIZZx59fimBDTgFGlu+TUh08DA9WnJsd6ags/vT9ZVvw95
CW7+5io9yCq6snucpjCN1EYXHrl6HxFSqW5K4FLnKspaT6i05ij0rZtpYuUKIwnMPImmF6iC9CEx
Y+s4dbgc95TU9VnGcnyQlKfZHBq3K8P0Qy4n8s5yv0IJrogdSPkYlBBBaX5sNlkNTq/M+0Z5nJf4
qeiwBioEGYoBhM0voMy/CUGPGhliBo4oB+V9uJiaXetW76BCHPg1dlUO1kqDs3rKPL4/ldtwCnSP
7t56lV1ZHFSLLz9+Wi5CaZWT/BiUYeQlutC6fRgFO9Wjn44CTQabM7j4dGovR5mqLCrGZbXUmOPK
x4aPrVfX3WnnXRR+zY8rmUIb4Cvg3crb7WF7Ngy5lEldJmiPkSFxKzP1zxkmCUXU5s5kGPS0TfEF
pYAbekLf+zF0ywFj9FSrNUdNk1d9FfCY294rhqTy5glFYMvsGq/Mp/RoFZZ0gxLL7w0WP3YfPUVR
HKGjbH5KNHFyB6UobyjA64QNrkbIrtSOHEqRV6hGfWcFuXaMoqpwpEVIfaq2jCjmBrKeHZJwmFg7
Ra2qz2aqZzyKUXuJaGY7R9rVPmd2mBpaDURdEtS368gPyWVcjYvV4SH4SBLkaT5i8M7sDKfYo/5/
OznlfeTC/TtX37rX+CnYOdvWdbT5NCvsHkTPWqfk+ni5AlBh7uSo6eRHkKBH6J1qY7i6epC4R7y/
CK5YZG+vCRwDtSoY6kDAL0fCl9HMCQvyY3VnHvRD+jD51UnyoWDboSfZop87yqH6PHjGo3YwbkS3
OIRuZAv++8+xPVi3jyFfPsak9308iLX8iISwraETl2nflOrQyDpw072Fz++6mNyVt2usSRkpCzoj
m1dWlbXMEiHFNkmFdm+Y4ee2sKyda/l2D5OpMwigaup9nNhbUVwyrboJshxUdYzVYhknsQe8Nd55
lfXkv3wVYH5rignnEM8IfRMptDFC53WpirPeh1g7Q8JGK7oMV8p+4KKk8Y2eQf6hBkznCOmyt3iu
33EFGf6rzEO9e0vlo2o8Q1Bl9FpMdWiVc7levfZcLTejgAJb4QeY8659d2p7axj7YSPmGSWhHEWK
M6XdvLcX8L/HjJv2Tmh/08z4YS7/NQ7FcQRCKJKx5y/HMRp0MwD95Sg3AkzKOrM/jGX1KBfan+Ki
SUhW6vFsRzNKUpDsAnce9eFeq+LKw2lJPyJk2Lq1FI22OEixl5qdi74gSM9RiXxVzA7cCv08iV0R
82XHCo1nyUjvEzG1XKvu/FmhBl9agrZz3dlkSv96K5pGNLhW1PZWW2GGUh50BW9VW+HjrFILbvhW
GixRG5mf2FZDRCwrSTR/bUO/javSPiKKk27Ru72cTcsMp762mvwcUtv7ZFVjcRP0+aue5YE9ChON
tLjf2Qw/WSjAVYAvU23jdbdwhlTlMBnrODt3hhodg3kxnUyBN/UWqf7j+/Sf4Wv54V8rov3nf/Hn
72U109mNus0f/3muXounrnl97e5fqv9af/T//af/vPwjP/nv3+y+dC8Xf/AKiKXzY//azB9fW1yH
3sbkGdb/8v/3L//2+vZbnufq9R+/fS/7olt/G4JkxW///qvTn//4bXX9+I8ff/2//+7hJefHnuPX
pnlp//bffds1L9lr+7f5b/9ddP/7fzVd/J3/329eiu+v7Uu7/ZWvL233j98M4+80lsiGSTGZf3BP
v/1tfF3/RrH+vpYJ1zi7cr3f+ohF2XTRP37j6vd3yhlsaH6OEPzmO9OW/dvfqdbfgRVAN6PZT7fu
t//75Bcf538+1t+KPv9QxkXX8jAXAXKVH+P4XIlr8LyIVFvQUIKpTFcuYeQoWtQ+p4qRYv4i6S+D
qAZ+pgyg//Bm936Yvn8/xI+DvgHo/ieUMCq9HSphHN4MTzzZpInUsYOMW0jiZGnv1v2DpN1lxh+N
dbckH9WkcIbmsZU/1l3i5asrr5W5UvJcF09qnLrD+LXXRrs0xFPe/EETyMfN2E6HIxphmTGdcvoS
ev8Iv8EfArQR1dCJkzvZeq4l+uNtapMn2xZEBLWdnLkvDkMk2ZVIklQdZGx+O0qm77/uBqB3/bqb
U0hpiH+IZCSO8WTexw+13du5vbiCXzrNufKUx+xzk9mSI9vWzpa/jG7XI28uY+O0CGIA1Id+Ut/b
IGrPQfMllBKvLuK/+kk7qe1fOy+7frv3vu16JP9wHJWaDvBHYUhwNZ5fe37n0ru1M187BMfyhAmk
//T+kFdr+HI1bdmKc1mOdBoYMSL7zM6Lo/rjzo3jp0OQy6+UDGoM2yuX1A+L1MnUSifj+2KSqmgf
whqJt/Jznnx9/202qK9/f7MfxtqslkxrjHpY67LhQ0Fv6E/zUH9qjtNteYBf9BC+hjfyWeVgui0e
o0PY2crzlNjj7+8/xaZw//YUqzcZRCeKJ2uWdvkZ1aztmyTJUqdF+Fdy0WOKUKa0h9mrdDsK7Viy
5T1I5U+WzsWYm9WaS40u4tLGmErqDbjaFh02BOFEM6pMF3/nDa9HI+2kLKZRxyVH25pXU6EScgHZ
XMcoBdUJ5Wx6DC1ozOkc6W5RKsqR61vnF0uV3+fGjELtrM+fsIvqj22t1Ph6t/2Zm7p8hlqVvs6p
rv7aqiM8kpDQHSRYIvmLkO3lN5A0QSL+xShtatHa7xZpUVhxcKsIM3i/QAAmTRtlJ2RcZgmoPq5m
iOCIoR3xDyiXy0FFKbcySc51lOK11s7NsPHJfuLj+7O/RoEfogTQdt6JqiuFjPVk3BYKspl6a2y2
M+Bp3DsAtOs9FXK90J4bEc7YVM7GLY0raAFpoxsxRVl97w65XeKgDEj7aGWTgQFKxt/l8k27mhYI
MnLSUQZY5iXqJN+2w1B6vbwgWYCAvw8OLL2tNTFx51A2WIRT8rHtkmBHFGgTXSgw0JYHuA2yDXwb
1dPLB1lKqytCLEn8TtEXEG1LfZtUdX1SG/NVgeJ4BN+a7JzBG32vtarBeOJ6L4IMxT+bty+VMumE
ImLQecqfqrwX/bi30k+GnKTHSFGaHPeGeXFVnBNIiDF4m+wYUMLsmLAaVRtJ6j3u86ZhtT4TyGWW
IHdCIG7SVoB0kMWoHOul9iPEk5D0mdPbwBgUapdN4IuB+Wc6UkUpUWqSQoxdOqvWd245m9Y8jwDU
DQSACcUVUwDql5ffQluCGmZYjWhgYkmRQyNHEm09G8QS3FUZfSz0RB79FkmByo7VKDQoFJvlXRA1
9YuBTrKOofe4ECKnOvjj/T2zKfytz7ay9SCIIOLFP9vbrBqOrTDU8oDHt4KsIUXe5WMCxPtYgEj8
aGhdXNuiOlSU2sN5+o5ZgGa6maHMiAo3TfLBzPNcskfZELDWq5flUywrYez+4lOyk1B4NFeNK0oI
SBVcziBKdp0xGoV+JAAEd/gV5l+kMQ3sKQ/RgRpmyU8VXARNIxSReJ+KUzdiQ9qaneUg/IpmhRWk
fhRXKQjCrt/BVF8t+/XpqOlB7SB7BlW9uS2ns9IaPd2EYxHMRoavAUIpXRzJvpaHs50moXFTSoGC
jB8Udix7cy8JTcmJVOh9ACTGnVNo3do/xME1oSDLX71gKZsjZ7VZblWtdB34eP2YUNlzUCap/a5v
FVsu0j0I7U+GWjGrRHVugJRNN2UdsdP6OO9Qqoev+Co2dGVGpaEHQH1hL+FdJ/HyreDiUnaEX4n4
ypX8ptTW9VRraXCcm+T7bMUJkhxSRMOpSG2d2/anEWrnt6TOMkfv0gbX8KZx0Jo1nXHCd8RA9HRn
X2/KlaugFs0QOJErOgMbny1JelQIY/DTgmPQdcmfU6aoj1avncQwE5wEb45DEsXlbRZ1FtX0Rv4k
Ucewx2Tp/GmM0aoPhP621QdYHNRaFFct2uq2WxbTT7O4/lhzDnvSsDSn9zfT9TfjqUEIccvjwiRu
G4cZ55aJXmlw7AdjuYtjhGEoG4jHLBDnvX27fv/NR6MEguTjagcJWmBNDH5I3Ls56OIEe+xjq5X1
HXJqhunrTdgfESOuNLu3OnxJzbx9jZBS9eVESo/lTG3N14aw22Pfvb3Z9mlo5WPwtYouE/Mun2bW
+zRtSzk4Fu1Y/16OQfqoTvTaqmhSUjcDiY7jvIYFmNPB9vmzYGvBWlMr1VtMERd13ONxF9EqzTwN
o4BazDL0K2m3amvItxl280M3KHf90CQvuZZo5dHI6fAcSkODvSshbrRzS7k63FiBHLYrgI4640pM
unyjDgENVJR5owDioJ/3tLyVJlqOoth2npZnBZ2McHY1QS59KMKZS8rRH355PXHdBscHUwgQw3YX
4HmRTlnPLqhNlGriKlu4/vbqTcwZtrOe1uR08wFXfSAKXGu0Razm8nWzOkGUZxSFY9JXEXK6Q+TS
q0x9s1+bKa2k0vkWfxeDtt2JPj8dGIk5xgVUCcj4cmClrRZLqPGlEuEiuSU+Pg6+IpInpVXhCnkh
enkNj2DWk2ynpr25UawxZs3fULCgQoqHyWbNspNbzCjj8KT2pXIzVq1oB/0sfihadXbiqf/6/sfc
po3b4dbg8cOGnbooF02Uek/6FJs0eTFK6UU982dyO3fQgt4tpSzd+aw/iUgkqnANQVG9+VxdDpor
A0dIj05+F5qD17XC70aRaBiHjdXOSD99PcCfq4qExR1IvhxpiGS5M0uJ1+NK4sJvsYHexV+NZQhu
lDxQnzRx2dGXuf6AhD/aSpgegUqk1n05ZKrO5hjUvFwkV+OBuX1GGMdwGliTftqrtfP+B1wP98st
wnDrNsR3gHvGljIuKDT+lS4JT9OS9i98scwLpP4JyhBqHKOmFJ7Z4HaVm9AGS9Dm749+Pb+oP652
vCvcWmP4y5edliyxYGaFJyUyi5NggiTK5GF6aIw1gYyrwBWnJd/Lv65PGfYGGlZrjg+q96rgmJiZ
JM1meAJojzRLJPc9NUZBU6DKlsH0V1GY4Se5C8z5hFyedJPNbGbKf0X4FX/EvSLAhtS+pgXUXXFN
I+cHmQcA6HISiNNTsaSWRUBEynFUW8gsDUmoHtWo+89oFLRFo7kybeCT1SbzjUTN3kdx1DoEhlgD
V8iCxzxFMqKLpBJqetvf1Mk4f8mNBHG9Qmy9fFL02zhIqg+ZavYno0jTU1bMEwTspDsh8Z5/kKZA
ue9mJbsRlRikyTjUN9NMzzY2O2Mnpbj+7ARF+EHr9YpegLZZ46Malw0ADXALfeQ28sPSgNLQvhT1
Qzzs8X1/MtaatpDechugl7g5Ayaor03e0KCMYyO6r3vriyGF4i3K6UhnVNlzu+yyDn9yzILiAlaN
mZRO1rQtmsRoIiwhsBMcQVEWkZTwqHfRhMc49tloeLRHFHjRNbes1DU7xbgLyjnYmeLrMMIjcAZw
XYMkRDZ1uajKGLuURQbimZr4TEu69SL0dejq8yJ7+pjuCSBfh2QELphcGuLAqEH8XA5XFNBEK5wz
T2Yx9zeSENf3yyQPd9k8dzuViuuItTYMdPp/ZNEWQnSXQ83d3M9jVESnydRvwjJoUOLLDVdVYfS3
zCaZfBA8AT3S3VodE//9iLWt2LBb18oUUQuYDrc3bTOx0KMUYViE+FSVUDWKOTZPdahEXmkpjcN6
X47tnAt/tEMmeSZ2HOeiFH5HrtewdnKM6y8MuoXQzc0NyjXif5fzgJEOTR2MOk902hpXyoXla5+N
yv2QV3ECmbb6NTHWNU6tAyL5oYNUpC6xfpgfzvqgSUb8Yoz4JMV9jJqy2t4WWfSlHpHSeH+Sr1cT
asAS3WTgWzz9FpWfBmYvFPX6aqNlebIxKUduJ6uKn9jt1Dd/sprWKVwJJTiWEyIuX8pqlFEdjSw5
ZWWLjm2gPWfiWnBrq8rXOXzsKhLzU9eXdEzKMd5Zyz/7hrTWaJ3LZBf6Wx3+hymtpLLnZavkBHM8
86agLv064EWnUjktg9HuDLdRHfrXJyQpXclVKmNuAxNhpqblhGK0sCiRO+rG5GliE3vcTuJj3hbB
Q18NMM7iYT60VSw40zBrz1HXDXbdN/+HvfNYrlvZ0vSr3Og5FPBm2NiWntyUSEoTBCmDhE149/T1
gTrnFjeo4o5TPemu6BtxNTiUmEBiZebKtX6DW6LaogfcRtGL2lYjnCfp7MfGCtZkt1g2RF5xJhXS
hUmU7q5R43AH4X+4CiYFaytqsM9W19yB0a++fBwwf9hxZ/1oDaY62wLYtMViCBNN1G1ex2e0PmM/
D9HF6FqKOyLIw13digu3b42zfmjatTvgmTEAoz6RKy7ACb8nFwsJDjYujciyLTamWulbDTRYcjYE
WrkZqHCvC30wXF/W2gNo1fhGKaEuU5aT5h78THMJbsF90jQmO6squXOkJvy2z6ZNLZB4qm27h2Np
WXtXMcAsmjgRO+TZ57nGxdOpovYu6FwU3BXFzOEt9M8Gvz1zjHyHPuEp+7/35ygdU6B16rzpkHsv
dvhy3lUEPtHo8Jrxtim0fDOVo8CfJDTWSFtjWlLk4/PH3/VPGwGQGTY3CJGQ6eefv1kfphYrHb4c
8Vlpt5avykFS+e2NtVdZ8kQi/IelSB1+Zu9S+HXANh4PFYV1q8VNRQQpUkPLSA0vCKB0qxvDsEOQ
5BR4bd5YjhNvE50MliBnL5p5Sx67J6tZeoeI1WrNXhtmhToKqoMngnI+jd6NggYJO/eMUltuMMqE
O5ESTvFZABJmH1uuWIEC7ld16nSs5ty7VvRerlk9wYks+4/vNzPmCBmb7v5iPpsw7opYd+OzWnPh
yWuKfMDKszpBW/zTV6Mr9SpIO+9oi+xuRBWVQocSn8WDp21kqAZX49gpe8VRkjs7qE9pKf95PAAD
3FkopViLfQbJk6zqW+azi+INCB251YF1rWiRwdNsTjUj//T1yDVofZJZzY59xzGZgA0NPYfRnFrL
LpATSNbweqf9kEyrShuv7HJ4CpVQbj5edX98Sfphs1XfDOKeP+2bVefRAqqC3IrPRKFDVo2dchtq
aeuHwahcOZFq3f03xoMwNg+Hs9WyEdeUuellAFfPrEIDvT6l+WUQ8+l6r852nexPcfT/cOYDVZvh
wfPRS5p8/H5Gnko3KrkCUfhUVj0+FPuhJnts4KKcKaopNx5GZhRdPbGneiROpBx/2NRIy2fa/lwD
ficIh+yQjSKTnZwVvBvVGWu4HuLq20AH8J/nUYxE6MySJOTmi9Uh6GF7SSnSM62Lg00YedW+iuia
IwCSnFjufzqBX90CZuEPNHyX5wMow0GrG1ILoTbiJTGm8mwcSwfgfIybkd0WZ+GQu1e9nIIVKVH9
ZHX1KbmXP3RWwDChzE3uSMkWKvPxly0gZ+SBNsZnqgKZULWRGCJdB+WfedNWOB0cNyfT9sQ+otG5
kKvQNgRhEBR7tP+73cdxjfAJ4x1vv9Ax6fAa3HepVC2LOaYCbVgvJ2UfxaWm+Y0j5K+sMbUbRzpi
2gFwGs19UyTmj7RKg3Jnm0F/OZS99bVuioFqs63d2/lQXTVDBTNEawf9MVac7tzqO+MBknCi+iOG
ZreTS83PVxMxCl/vwu7MTb52TX7Q9arFfGJq3S09z+xnEOX9sIFib33FsL122UbiNfdHZOCL6aC3
WnqdN1AOgO8rh8w0i1vFEDEZVZ81tKYsdUxRfyM9XZeBnQg/CjF+JS/Pm3WHhWR8STsSa4ZegWiz
rejYpn6A28CujcuCzMeCH0eDq3YZ1GrS7xJh3Ycsizhxs6HtX9xiTK9c9AUfTRxcBGI9gj603RuB
37YOTXpUzzJ9jT+wfalWWnE1lDoyckY8ZE96zW5YVeFg7+g88myonrWJP5qi3uCi4T2Xo6wfMuo8
zlqzMtxGorpR7hseG2HjJMy09RRl2tdMzcP7dpARxgCNnTh+qTbRvWLJAuUEZ3QHf2rBY6ZabF32
bgHoInyKvRZEV1c0Xu0Paa49lU2UD3t9pA17Tcm9fymBv28SFU69T7041tZh7Bj7edadG1Ry69Hv
UVO8cCny5KusJROjWms69cZA4foRDmvy4gi9azY2581XUzqA/bPGHr96WmM753TCTZTuusi5LqZR
PFtJFHhnleJoZ0pVGTkmHl17jaFtjVRT1ueZj+9lFexyS+IPP/MBUDqWAH4Uuw2uvMGu7oOk1yy/
AgahbQYlmFw/anOHA09BfnCtRN50n5kRXdQ2kG6ySWDzIHgsuvxLZhToYIECbfamkPLQA2c9myDY
rpFSVK+wFi4OWMtWks2vpAXhdF13V+RTGa+q2ksaP51a7bMasKfsq7SNLye1Um9tPr3pJ8EA1d9W
lGTwR7tXxa6I1HDf2qUxroJsbN217J0b085cc9eYTtD5YV825VrqaopoopWpP8QUJICXpkl11zry
vU96X3QvYZ3EHig8uH5+XanFV8OK5E/PTJt7w5ra50mNtIFoHui8ofvOQ4R9fBM34Wit6tGyXqym
r9RVMJRqgcGfq/TEoQAFOFjVPcoKbuS7AYDEVd5a9nNdizGDkS3kcxInfbxRQKg/6QmitNHUZ4Zv
uFGRrcJo/j1pnNKTBidkciOW2otM2zTdeXif3dFuCnU/T6QZrxJuNmv4F+ZDhD7beV6OMQyRSMN1
QAnzDp933cy/eT0lVkQlIuwuimgMo42hYyMjOD8kiIpyNIiNxLA2JsfykzNmQvjCK1hKZkS/atWq
ogq3bd6O4yYVUYuHxzildMJiO8WoLa9vodaOOUg/J1yzD1TfZT1kj4oRm2eZ9PTYVwXwztkqoT7z
+sF4mJK8+4FGVgakKwq7cKVFSVCv6kRzI5yzFAVsmUjbr1WveskK1dr6Wxgjzejr/eSWWyQO0KOP
2+ahH1N7XEFFK00/NFKsTnhuka0FuFOTerI5lmes1AYygciu074MMt8tqwF8Z9ZYh1idDO7eBZwS
v8yr4VagoYRsdNHzQVuidtvOynqimoCbB9x+0LcKx9sqhtEMqiBucgQWO4soj4rolh087FaTZaDd
aE5j+NxTdptWhF5HV6RrkssuToaXLsjFizNqvQ4oHdyJj/KCh5xSMnmHscYiZV1LiLcXszzc57RF
d8cf+5BCeW/XqrZh0Q2w98Y2WdG+T+8ytWy+W0VMYzh6BBNvttsCWQkIgQEE37PEqQp1XShopmYA
UPt1AOCt99NuKCoARpEUt4UwYZRopZPvpT514XmtCMdZ08NS7trJsONNFE/VoY5acfDcDhsXJvMz
hp2XmeU9cneM47Xdctogy8+mkXR5e4ngxYSnMAH8tWi7IkJoldhS0xD1XztE7WKV5Vkwbdyk1aNN
m0TR5zg1wq+JVooHfj1eSBSm+E5TMgbnU4jUqh8pLBafyo78Jc1Ab32tUbIvGdDIL22dljUvlQ62
r40om6w9RclDP8hJRnxRWyMegpNhHdwRFc0UnevLtEygo7WDgqNM3jZKtXF7rwox0AgCgknQYicm
GuwvPYmnWyOSZAPds2hgwpBgTVndOf5QikasWoBMEiJUj6iB6g7eWVNL7WvXhfhnhn3n+rZWZNpK
hkp/QTBD7nSMwumwoumLYm3LZnD81JANfFCWuD/mtvyalWV9U5AhwqAzvAEfREHheaVDOAfBUmBK
uNHLTntShOVeId3t/dVK/R8NqfdI7P9rSP2ufc7eouXnv/0bLY963SfquwDm+XPW2OcC8RstP/+E
ex93IsrPr82yv7DymvGJSzYVcET/YJxac+XtL6g8PyIJx9wTCOWsv2Dq/wQsv8Stg9WhKgovnoeD
8MZvPk5xw1e1xj5EYsMqms9u1rb7oDLiF62rKpddr8upNjvC20OvSs/6qS83jhyMcMO6tBoid6z2
kX4VjQLvkLJJwkOGOMjBwNPlJs48/ZH1En3WrDr4hmypsZFF7xccX9eaVMduO4T5yhoT80uoDO1F
o3TKQdFLYx0NwfBFC5p48l3QEZcCBPH3QB22pC7NXTQkSekjRQ3hVzc7KVa9NbnnGYlovcXHg42/
78tLYLL6f4cLchV9r2QtfzXHxI9jAsn/c4wRJPE+iu+zOoUYsv/5XP2ALHL1fS3z5/TH24h//QV/
EUSMT7QgueyjGg4AEiWcv0Pe0T9xmQMUinzJDKqbced/E0Qs/RO3Pa7QaIlA/OLz/Dvq6ZZ+AjED
440g5TJG7P+TsH93ZZ+LYd4MQ5odPSGrHEf9ZNZNHeQ4ARlAMLe5N03nMKn2npiqHeVQNn/OVVgY
1VfpnbJeXy45aGYUe2DHzPJMeLzOTJ3jegh6g9IL4vMuqavbQq09rD37QD6yh2TPaS6UA2L2ctM5
ALswiR/GbsV8cl3BpHcjcgmg1yy0i5i0PlzNmnQXkchTbVulqnyKGgUVQkNi5uNbY+B+59waz0PP
ng5T3E+fjbjWv3e5J76MlNV/KXG7M9NpaFf06eczNaG6NmX9MyzbzwPy8vWKM1BxMfrSladRyaPb
1It2ed6iwm8bsPM6vUfBz1JL5LKEEqg3Dha7X15D7R8dF/9DV90sIvtfnyoXURW9PDfR0Tqb/8nv
daaARWVdzPQ3DWTivNL+XmjUgT9RD56povzJamQN/LXQOHQ8j38JfRRhVWrGFAL/JmJB0uLImf8z
8h5gBSz7n6yzRQWFIZCxQFcU2OyMEeM6chzrVpQAqQ2b7pbigr4JpZ2QwY0/ujTqf5Rl4pxpJdqn
mIGDilfNeh1rUNH7Ft6BXrba5s3U3f4ulLwlab2Wp/+zfjI/DUJ+s6YGMh7wFJeVSG2I0kwEU3Lb
p8XkV4pxDr80fRgsoftkdNU+0/J83SLkuC28qdkUQovWkebtlSn/ZsS97Te1m63LzK0/D0Za7brK
LM8mmTQrMYzmRWkgHZ933tMQKadK70tFvdeHp247Y8/oS2HgejyVSFA3rdMp8a1a1KAtVNZgA91M
q9U123ByJ6sOCMrkNueN3nm3uYs2WKAn6a4vrP6ircPqe5t19UORBtfWcJ5p2s8T0zs/wWJ6AXTT
N0PYE+DvsoXcydREtpYnRGZAPZhZ0f3CnRmfxMq2NrTerQuUU7AMVMtkpbW1si4n0HM2XSowPela
1DWu7ZnZ3+WhrK9RIJW7xIu4ECo97iNqlm+HqEv30sWbrmza8NIb1BH4wQzmH7xTkgyvzq1vXwev
1Vd5Xkjy+oxRnw+RN3XrqI2dKlEwiEoMu8cYUq0M0x9by9y6SH1gZCZw2bTEdKgtJdAuukZ9KSnx
YPSkFc2KnicXkwYnMSct4nWo1PjBN5Cl/UC21aqcCuV7RtMd9UW2/VWPgosyWGiMO6L9mY81F9up
mdI7VyUHigosjSLZ1/uyjJrdhAmi6pdNhTt0gIf7SilSDBNHQy1p3Bnpo+2UbuwHXXmteKPyFCDK
d88dBr1qaSiUJepC5N8C4AQAGJuffLJS89OGmi/CDa53DaRWz7n6R8WT2Qz9Jgi7oD3n6l+dCJnj
rg55J8B1sGJcodkGgHwstgeUQ8s6rCN5P2kg+nPu8dvGLcwT5s3LXejdMIsk1zS4jrtSyHtuscVO
iSexS6fKo04ncb6FpXRVaAIksCdWFBuyhzxQ88+e0X7OmLyPF8kr4eNNVDlQc2gMznhtmFAomS3a
uqbTD7Ex2sVhykBwtui4XcuJGqLtShfnVC1bsZlXu36gCGB1vfYL/SjlkppeepFU0+SDYTbPzdKz
VxbXfOxJ+24djU5zk1IwqFdKafwYuDzsdLPfZ2HPcqns+kLLEm1vmw2sMMOV+JdXyG7Cg30Uajdc
hcNY3FQutUhHoEwFoli99dJeO/B/ODNlXD5wl3dPtBMW2Be+Pn1tUGoA9UBp03RbZGHDaBsAh4fg
gICQD/D6KmYesNjAABbiRG+f20W3Cpt4G/XyvoS/9fGnWMoLMj7fAXNiqvvourwTXSn0qLEbMzEP
wYT8pxUoDrPbn9upnSF1PaZ0a4LoPlJmj4HIdn0zGdA/A9645r8j5aUl6WWSjP0JWMW7RTE/FkAk
ZB6AqwAjWew7jaW3BnVBssDx0W507dqKhHn28csv9urf786BPNPWXlP040FGkQRBRNHiQEnQ2Nl6
7w+2rM7aqjmx+I67f/NHtpDOgZYIemxG2JJrvN1FdWxMaxM2AtlnFq4UKUXtI0gg1jWAwQdMGk85
L8+/8GiBQUnH1BJvWlqOLoDt4wGR+ejaVDOaQ2jWG7Ubb4ZaWzWZ/aODal1BfACRlK0/ns0/hDI9
KmAFpExgQWmPHQ8aFwjceVZXHAaPUtpU3YsR4d2q3WVD/eJQn8c6YtNysVVj8UvXsxOtoffvjGb3
rPdmgmJGEHSxwUV2ZtZUF4dDr+Cj0OX2eJdQXqcU3vQ3daO/8Ej6OVjN7tQaXgSri7Qy+d3sm4ul
EKipxQ5u5m1NLdeobqCVTddqEa0yRZPnvaNbsQ8UBYvVOpo2RSDldkqy4JGOTrflyl/uy9ZtnzmO
5G0clCclpebT+U0YsLXgyELskYhgZoLB0/EXSbqIlU1mfGM303jXup11npW9vsqyOrif+tq3hzRA
By0xtmnhXTg1vtJI8v+gwECZzsmjfUveshUSaMgEFnydqcRRadkcD0VxCrW76Hci4gmHiYyUpzVQ
uKOXe/y4ip7GyD0ivs71DrJw7itde6lZV54xrvVcbsNG3/aKgqTidOITLmIHgCWXdHOWmiRXBzxL
qentAg3CPI8r6jg3Y94AOhjtvQ48wE97ZfCLVLO2kp7r3itPScksdqDXcWGJgiRBM8dgqR6Pq6XA
OUwhphujj6J1XUuUyZCTW1EUOwU1nF/hbSyA/SXBYDPgzg0kYAnrAOCpoSlmJ7djqirXTq9c5pMC
CRySx0pimyZGc/h6Ykc4fr0ZE4cEizWzmTheYMks4i/j6hXhJjUdVMebfED3LkX4esp8xag0PKam
bENvIjszytY5wwGW6hZ9EOnk2rk6VZo/9Eq3DbLY3WFHAALz48dbosvmxyNJ11WOGUgPVBKPZ98a
RJxzfo2HLIdUpCEeEbZVBD1w9GAQGRbiXGPkq3RnnlDU6C+DMKqvI5Dt6yRK+wvu+HIzDWaMaUth
b1x7hPcGNKfyRV6Lr2ZXo7Q/5Ss3jpDBjOziGtm46apKTER1BvOpdREYTIx2ODfqLj61Gx9vSq9z
PzvMAB6myESgLTalqEYKSg276UCny155RtReGLRLNsWEl6BfChOxqUyrz2P3pc1SPAWLAbXYNrsj
iL7oY1AbK5FN7feP5/x4ofFU8z0YoYVZbcggLBYLDTRdl7TBiK9Fkxg/LLfN9xConFUJUnIjImX4
6gL82WqBeirTeTcfjAwelDSLmhdU20Usqs5gSiuX2iEKnHRLeylcDaOnnTjp30U8ewgWvxSUNQhD
iNkdh1TQhHavlW51YIvrdpVhPZZ16ayRaDmlD3W8nueZRJWPycSyZObSLBWOwBPNADVZHSyoJk8W
Lh0bK/cudA3QQj/QnBIe5amPv94iW5wHhdU6Y/9JGcndl9x6tyyGjtOgPQB7k1t8UvVbu8zROZVK
cx+z+WzEOPYPrT7ba9YdZnNitji2zQw43hDugUrEgMmd+tROc3zS/f1g8xqG8YH352IpT/2QwxBD
Mg4GFwlIpGvf6My2F0FgTGdyLIKLIMHCnjMNNJRa5OccLTHVg0Rf58FwKbiFbVPTCnfWFOvnad28
yND9aeZKsmpyavQfz6M5p0L/uRn/ftwZO4jsFvpeRORxmOg5rGHFKKpDpffWdip7lKGkrYY7p+y2
blXAE5nabGc6OE1iUjscus5FwrnXJ/HNFiB/+Z31mYYF62Vg1OE1t6zmxSoRJrVmJYksLORPPY+y
87CCZ5+UYXSBGvS46cxGXyWF5V0K3c03ZhsV15VUv6n0Eh7YGIDcIWHkXGPRzHE39dW16APv0DWF
uxUxqh0tXYzzojRLGsC5vYpajJE/npvXZHgxN2wPdIPmvZkQWyxU1x7azO5EeTACG0kfpOQRtSrN
8166SHbKorkJU6Hsu769teQ0PQaZ633Fke0pgda9ZedtNglFYV+3EDUYvWS8xpdJnGM3kL98/KjH
af3rV+QEgWLF5R1+xhJKG7eYWmDrXhzS0Wz23pgWdNL1Ap+c1Fo3k3XKFfn9kiebB+PB5JDZA7Y7
jpq4SS2wywFID11Xn6Ag+jAkklUVeVRixsY+8yxYPx+/4/sNjWsY+zS9cICnuIUfj5k5LvWaKiwP
2AjbfqVH+lo08B5ZzqfQ3n+YTjgQmEHQGSEA3hX3lK6zzZqh3MzF+xL7i2sJjmMViSQ/T9vgFOfx
/XgeDRiPrZpyIr3uxQnpZLbAwXiSB7f2lM99ASgyDMToj2rRbTQlLq4+nsp3Z98MYccyDYFmxMG4
2R5PZV03TRV1EVWPHqOCSUO12I1Eh71bbfuFHUADKDJ5Vqlde+KWPxfHj/ebucpggjZ/vRJyWzke
Gp1Ju4htXjXylP7rUEbDS6EV00OTW9d6aRm7nm11m0Sqfq2UkbVNYFifYfrbbwoNR3ol19HSpz71
mMb7CQtVaAoREAylHzAo2dn85vUwfFM0zp3Arat9bhrKqjTb6rFNu/CxdUY/zZFyYjVHW6NscoAz
3djjetK0F3KSJxi774J2fl2Huv+cbMxW28evW1TBmPUdkRSi9QscJYi2GTsoOW467j/+qO/W5GKo
RQYPETif8OksDm6hDislrZ9AXUXcHLzHRpRP+ticcoSc+97LjzkDMinJcnF4b7JkdlosUSdJD0Sr
ej6YroJlcOpJ3L5x5OvbCJtIR+Sbqtdvy2rq1nbUj1eVmt/0dWyqq0xUuIUKosGLp2hbYMN0kHVU
Ubofcn+0ZrKJ0vycrxIbu0Nb2h+qqZD+JKf4onSndTm48rzJTntdvjsWZ6cidvxZugYV/ndlC7CQ
NUidhBytT/0JwO/Waxu6b0Xdb2lVDmtvMO9FZzSAQSqkFYdTOOZ3e8L8BKATXlEKVBEW213ad9Tk
kyo5AM8TMb082/xpICSxHTpT+zziIr77OH4WVRMOEUZENImWjEaXiPvvcayqOd0fWCDpwYhK+9zt
gq3B9daa0e95r1X7UJHmdd5V4bowEaCJSnPyLTGcqoW9T+14jrm1TF2UsqzuLXantgIVX+lheqji
Mdq1nid2iYl7FAg77NPb+qeO8e1eDwdEsnH7phJvUULvIIsHiXXXBZX7LOLh4ePZeb+QaeFxb6VT
RVkFLPvx5LS1ns+S8/lBQ/PmEcpvup56O9pYiaLdfTyUPucVR3kHJEuac795rS5b9PFYaJ5QwOKS
cChw1/SlK/CWxbdanbXg8b3uoiw8bw0z39bC8rYRqtu3motkGsxJgIFaEa/wDjMoH+RxstM08GHA
PwHZ1rqGDJnebIWwEWzXAC/ug8CT4sRJ/e6CQ3sRXPp8SOOmSCnu+PlNTQkKU1BkNN0MKOCQR1uK
m+7642laKinN8frK1ZgVZ9iElkxvtgOwDX0nD50S/ow6Z99H7qOcoaIWotZ7nKEbX4oouDNgrPqI
lms7EPvjl4TKzipVMZ4+8UB/+G7uDGKYOUawD5abBijaUEVBRR7oyzurLMEWLBn1+Dwq7M8kfdNV
Pt7Uca1coI30Wc/6dt+dun0s9i0qN4SpTf1mLrhy61tkEqGitToO2v2dRrFg0zZTuzYT9VdmOUhd
Olh+h1A0tkbetZuM+lWWdSfK5YvrDw8A2tJADpFCPqDFpfOUEYcJQA+1OhRNZ6+KqU83so4f8lh9
DutCWdWxMNexXVKPNbRu9fEXWATe78EhXHHx5VCigHYceGraWLFtF/UBkYwfujKal1TAs88fD2K9
m+M54Z3nmJecrQznn7/pRNpW1U1Fb7cH6qnuzjD7cDvRkvb5HIiJjrgmkD7Z8kLTQ4RWIhC2JgCo
jSJE8NkupuSQSHd6tmOZXOduPOwMLQmeRq/A67JWo52JI8RWF0O7zY2x3bpNY20FknHbKMMqa67S
7JueC0iG3UcQ9BRLW4xUhtkr3tHEU4fC7w54rrdRR1Fd28lYc7Hslc0Yj97FNA0Ipw8l4sOhE3/u
Bsfw1VpPt0IHPB6UnekLIb+V5VaOF90Y1bvOMcvLkyYOi8yBdQvWCM4Tn4pSCKfN8RxmnZbUxmBM
h9KLvhuoYqx0T1HP08yLLF/OxuBc5F2Q7ZHe71B7Lr6Fov6atBSJqzSJXgqZNVddURV3rsBsPMQb
casUQvpd7NoXRQ5S3Mpkf2OJ0Vt5nZXDg8BbFZrvqF8ZXaAD5g3T/VRO6vbj8HgXg4jGU7zl9g8x
n17OIjqMTHGy3hXqgQtD49fxoNzBQQhuPx5lmXrNE/jq7gaXkSv1O10vO4I9PQSVdmjTYS2HaBOO
zgYeA8IS1dbVmnvh2nsFT/uIbS/pc7/L81st2+XhQ4gfe55FvjFeuT2mN16+CZt9WjWfk6j30SVc
jU7rs9j8wugfLE78ExvlHx6eUqymkRJjwohk0Rwdb1ZQD8YZbbnGPbSOzNaOxFCgciVipKY+ALc1
moivPGJOpHXSgvNCb9CvwlhemWVtAhamnNONsB0LIFSrsuvPJ+F+BzZc7KzW8s5Leth3nUpXwVXU
9EfiVWLLKQSKHfbM2gotepu63u9l7KUnzu5lzYDvQt5ocXGED+Tij7JIXrTY7FMhNOUwJMaIz71s
6AeHt+nUDbfT1BVXlSK8h9oem7XRt7jzOKN13ZewKyRA6TAyo22pqmPpl5MeItOGiiIto8FeQzFI
T5ygi5yGZ0UXhoN6bs1Qw3u1LXnzGRwI3mDQW/0gFUWjuiwhlRRTtEoUXTlxOfnjUBQJZ5dfUqil
d1wIVyYN4Vcf9CwOuHGVMBxAQGwSwuvw8dJY5o+/X4v3AivN/94R4war0fqpKYyDEU/tHg9hbZ2N
YUedSL3g0uuLSkZnKeI7u1HzHhpv1PeQDEqsMMJprWusDjWWJ9LHRTb/+kxIALiUYgGIsS8cR7wp
0Vy0pso4RKL/RS5d5Pqus4O71OidE1/1j0NxCPNBqQbRxzoeChoX6HGAB4dBy74ongqzK48wXFXU
0Hdk2J3iBs7Z3JtsdX41tGNfpXwdGjrLBnloSiIeyf6D1xryxVY8D/FMN1nnkdmlvgvU4WlAErJe
A4vE39ZVfrhW54KiyVElQq0vhpUwhhsTHNejojrB2RRFOGBQ8aTXJuPxxAp9f/JQ8KCVRGt47kwv
C559N2QUEaf4HpEE5Lomvf9uaIWxBxtk0GHT27Mqj6wTWdHybsUkccqBEqPISl2J5vDxR+mKbvK0
Livv6xZHjVjSb8pyu9iiJjLeVA3Qj7wdjGe25WKdwKS+mWDmbExgb78/1//Hbv4vnAfebBSzhv+R
yP6MmP4X4DZ4f9lzfYzg5B/+RQ5QrU8g32aVCaDPoFDIn/8iB/ATlJKp42iUNOlYkVv+jZTW1E/I
xpD0orHFX6GF9wbBqSKz72iz/O5rEPAb/4Ga/vLkZKURQzzfzFygSzyP9Pbk9AxsHvGS0vZlURvn
GFlWvV8qmSPWRQFyM/LKyaepMF7jBipMjJUf0tB0L9y27g5ZZ/SXaFFQ0tRq9SV24uJM2OEtXNFx
lfRYYWOIQcc378Q1qt3jl1Ltx+9dOWgruNv0H3NzzM/MoL6SXZ/8blf9o7j83+2r/0H0nP/Lb6uf
z+2/5K9/3TcAbmuMEOoP8f27n7Iu+JvP6b9eP/3mR/SOEDA/zL99Iv7vMIbgov9R0F63PzuiFk+I
HzKPno+idv6Xf0UtMP4ZNwBE0uYmjPLiv6PWcj/NgQnqn87rrA35JmrdT5RSycHoG8yA4LmI/zfu
WNc/EbMzgoajGvUa2mv/IGrnoHx7QpjU66mcgPSllD5b5B4HrXSdJkTfJDhkxQtdN1t9FKfqrMtd
/XUI3pMnpleDhMnxEAr+n6MwAa8ZkYrRwlPjReyez1r4ueFK8+YT3P5+8LfA5Xeb+TwYMBbQWuAz
aLcsFmEQef0s7qwceuxoVuO1hyBMuXM1Hx3xzNznO905MeSfXk+HDjSbJ3O5XZY61LjRClOayqH9
Jb/JL1Qe6SqdGmSZOMyvNesgwmnH4RTB8uM5hFfYu0ZuAQCMXb9zQj8Lq5VpxdspjP75+4BzowOK
1MxMxloMFaBZGNJQDg6olKwU80uRPtlF4dNK9O3olPP88kbGe1EdAtJCc5odWl2UoxxYzoUsoXkL
BCXt6saoTsnLLAP8N5adOx81F/5YQif7JhH5IMbwvgjUS1e/VkNrrbT95uO4WyZay1EWOYRZ6m43
hlN4H3SbQPFt4zG4sbcdKA9c4z4eajll81DIJyKWzsqdS9DHoaDVYRu4XijuqatWqyTZlpaenBjj
dVbebguvg8yMhNmhxcIH6XiQoTeMnD6TuK+AeWF6uBqLbZWfDS/yTH8RUDklOH5ff8QSU4UF620/
fsdluL8OD9ILTQtj5vQtdiUd3/W80aW479Ivo1nei17ugd5878vixIdbwMnQqJmn881Qiw2D0y12
tL4U916HepbvHODg3pRb/XK4yk7oj/zxy70ZavHlZoqyk0UMpdndGeq/IHZPNWKXmxFvQ44EH4xW
JVC1V3z3m2ujarda66UVb8ONwh2tCwCxm9jNVo2mgaE5tS29X1zz95kxW2yAAGYWpaK6toyColp4
Pwh9k3hsrs0a4vTHwfCnQWbBFjTbafaAeTiOxVZMoEixY7qXIvml6PvJir9QtDsR8u8/DrVPdOER
Ywd9+w5QELs5rTShi/uSQuVnUxNoXjiB8g/r74QbwyA8SkZAA/vdYagOY2UUriXuXao840StVYMl
euJd/jRj8FTn1AJ+Einu8YzVXhrTJQ/ZVftq06bXIo1uOxHvPv4uf5gxGHMUuMBhok2mLg6KrJzs
ybL66F5LV1qXaKvKVE6ZJ78KYx9vRAD/3wyyeJUG+bPBo+51v766+WzsddP3HrsblCBW4f7lcDut
xjWu8uvi3LyoBl/e6xejf/ffeE8yLS6HkInJvY5nEw8SKQQ6ffcGkk+z9N51mDeb/7MxFvutqFPg
GWrJFzPTvTv+B3fnsdw40q7pK8IEvNnCkDIlUyJZboMolYE3CQ9c/TzQP+eMBGrEqLOcRUe0ia5k
JtJ85jUTbdkLtYB3v9arWWhvZ0GFWerirk4OY2c3QWz0foctxIWj+v4gUBVAoMBZ2LJFxxZhJZjR
ONNmzVWKhgRlhf/JQv3fETYPbYesbAHNkxG44Fo58uLywkJtXD/XF4Eth5bgf01iG5NYvZOOyZQc
mp26xwtkv/iJeyw820/+hDUvRHJ6/GXtR/8eFMjziM73k+1dYuK8u5J4AFGVW0kOWwydEY9D18h4
/PZZfx0tGbSo6kKgd2GIrWZTlAh0pZM5OTgPtp3s2/KSb+kWOvuflaTarqz8lZVI+XbP6aK20nDU
OLzPaOTsi6t61+6ru+zOuA+PVvDr+82V5fMdzaf8LtupV9Wu2cfB7P7+H+yZVz9j8+7GRdpGSaYk
B9s8gMInjDX8j0fYtoXPZrrZlshaL2OZWckBLZx9eDP/abNAmN7SYRSLS4w7+2WQB/U+731UdAqk
KR+i3SUt4Hc/KBUNKscvkdtmnkuXSsk0GskhMsV+7EXxE4WA8M/HUz0PzTgdqNkjNQaM8kxZq0PX
hTjehO1T3YcatErpdu41r5ouafC9O5tXA202j1JKzlgNLCnSnp5m1whVXRri3Q0K6xe/C/4Ch7u5
FCfI4AvmBOnh7rm4yXfKrfI1mtzhygqEv3iaV/ilhx1U0N9Gfu71bu9+Hq/iG/n26n/wxhDQ06Km
acSv2Uy2LxNigqVIDzp8Ti0t7iflkrjgCzLu7VNK11nBc5JFBW3/shivYkOz6pMltbL2gCSR9add
pOGgpFPXuNidoUxpwIr5Pghj+VtPY/5tXozuZ5tp+anWh/TO1Cb1KYmy5KbR5giS6SxBvajSIfxl
T0JwOy6rSlSRduKuD1P57xQpFKjMQk5cE8/uu1HGlICIR9GQULS5F6j1DxLsCbXVj7lQK2wCc6n8
jA2YfKeaIf9sNIvmeG0xoQGc5bWdoQgG/wAAeguEzEmU8j5sJsSl0LvRnxZRxHd2K5kYHk1IYQRT
Z2SVa+eN1blgEZAcSgDSJjTdY3qsTj8ZsFr0EKIBGNPq22zLU8XfUqB2U0q/YFqm1v778ek5i89p
rFEKAi3J8aELvjmiRanXZZKkwwF7pPu5fqp04++icjvoB96CCzDzsxOES8NKrFi7SLzFW5Yxtfos
HqdIZjDZtZTOlS6yUte45M2eghfErmVfEZnrCFW/veHlWlejotKTo51rfJ+5y+vvpj1qv1E8BpJl
66X8BI1DGlxjgs2BmZZh3TRpnP4tkix67B1BSKV2GYAPegp5c+qjoU1fFNi+hF1IpimrdvU7tNXi
UZqm+m/Xm/JvtV36H3OhjrTFw0GDPGxMGHoWvV2LQF76sobtaWRPpnAQ5lUqTZndVpmi28hQi892
5kwnO7Y1zIZSkZQApVCmDBBMVku3wSjkLmrQ4nMhPmTGfkINDHFgAjT5wvu7IdsSaHDz0HhCwQNU
11rRe7t4FkYlcSeG5Cghv3cnQ+d1ZQXGM3bVVYUwS979MK1WurHDCouBMIKCWEa/olGMQeyY1YVw
/sVu6u23JJbHmo/ExABie/ZzkNrohaiyYyZn9U4USuRPYWhfSUBdg6pToluUvOGjQwU/NHVtuf2s
VSdNXinRk963QSvs4b4xwukG/VfZW6pcOgCdiAGnZyVluNE6hGG+k8a5utMQjtrJk1B2+WzMN9xI
ld8i8Ho35Jbjx6MOcDTttODj43eGD6GWgPMdwR29Pno9W9XxsZOjxukU+ehY+XoJVHr3d7Cx5nHr
SlFvE9wgv8PGX641pZEwms07/fOovejhyV35EJHsHkt7bn725jI/op8Wf+FdUY7tXGuFO0cKMmhz
NdaPXVHwKs6EBNrgoTcKLDAdxWdkHojjrKLP7kx0FBN3EWEoe70DjwB02/QtbtrGcil/JH9Q64lq
z7TjXvZiSYj8QTKzQXiJLE3wE1qcvCALOl8l5PMeUeFGMUJOB7Vzh8LKvqlDIn4hKRSOrlLX8hfw
u/JhlNLuTs36XncH05H8MM8s/VIB8awGy4Ze22iwwVlp/dxW2zITEQ6jc+xbJ3L8DjhNe9c6ISz/
Nu+HYz9nc+KLuK1h7vfU57xetKgGgnjOUFeZw/7Lx5/97CIErgh5hu4PtR68jzbRmQSAB3LmkB31
HMMVHgoDyEkSXXjDz5rbxmp5pr6AAykinGU/cqQkkpEU5TEMa8UViHMgpysNPh5vV1kv517hBHS7
zX0In5oHs5sexiIsPUQoMRuPR+Ox5Qzu/nnuAM5WLWhop2sm/faSqbooNgptLI8lhpe7pquMYIFQ
f+EuO4+k6Fcgh8JNRlGDZ2eTJBdZq8TIq1XHvGja29iUw3tbiswre02X6zk7dJUoPimRpQcIOPDd
sTEMisgovB4ljAAvr8kVyJl6KOngfxPKxZUiS5q/FBnIeyQeetgvV6YZGlc9IoJXgzTgwWbgw2un
WestNAUC3vjEa0PtkmL4Gny9uRjXufFi00CkX3PWlo7syBBWK6rjKKLIb020i1tdprSbGfGFS3gL
0eMQYtNHid1SV7Nhe/MkgAnUB10s1dGm+X6L9JEZWLXsuCghUE7OS6CLQ54dHQWz6hqD9ut/3Czr
8OB74RzDrKGd8XazmCZY1Nns6iMhIR4E5hTeyyhNXgDeq2dRA8PQWFgjE8iH9MXeDlOjHNoi9iiO
9dKjSNbF2LdlaHgEmTDjvVok3U4n5XqKitDkhVfu0FlTvEHRpSs1R6MJ/7TCracMh6BuUtEmTKy/
iQRzIFvE5JbErzGvd5F4thypu6kuLzHnz8I4clo2OtU1UiEkPrYXCk5i4EgHcXSmfvEUo0GEXHYi
z2iNQ1evsChMBj7+NGcdhpch0QVYh7URA3m7ZrEWxrzbizhmkgH2KFHCK7tbtGBU0FrEoNByuV9J
NLNc8T4e+b3JWgxJVCCvLLTN1+pUZ1AjsTRHJ8NB1A47O3TbZckDHRlGHzGi/lDZan1h1LM7m/kC
1aYrBGKXCHOTEclNoUMj15pj2ladN09J6OlzbFy4t86PNoksiR+QE+AxoE7erqqCNCdopFQ5RhPq
mdYUP3d49Xk9nqX+v64ijE/mBPCM83VmvdRH7VCbsaEdo5Kj5TjogvPWL/tZQq4D9RcV8z8turBp
tjhsZsUWheFJ3xlMH5jYt/NTI7uXzbGSjmkyoYWGkVU7oATthK1vduNN59i3iLgdGxXr0dBGg3Uw
nroQe9swu6QRfv5ByWtXuaz16BBlrpfCq/Sz0Vo9QcNFwtWElpKSWn+npL9kPLjuxbdX9YqtZs8g
3g/Cfds4yjW5aLs4jU6NJZzAVKverVRsbrXKLgK02KP9x1/1PIYn1nlpxpPXwaDeYqrtGWKNbHTW
sU3MHwDc91HYZG6qx5+n8GCMGQLXJRSNHkhVpqDDre4gUV44KueTNqj22xawMkBsaJK9XVkKQqSc
mmkdNRijXqnOy81MeEI9vpr32HDJF16JdwM8oOxrxgf8QN36BhQlzxevpX2MExlJ6nhR1e8lKIbH
Vl3SwW1opjzp8+L0yKlOxuLhajnGuzDJ9d8d7/6lQuZ5D4+PQFOFOikwg1UR8e0CQDTJ62lKnWMG
dnOHAW0bCOItzZWEI931jaU/UAiTbgvYqXdgmyu3bgvn68db4Xx/0y99wSf9B9+3OWqFyKcB/1Dn
iFOM48qRJK3K0X8/HmQjtUXOCJUbUPFafqMDTITwdqpzIzd5EurFKQnrAe3yoWB322l3VTeLsnhG
PnTXgMuVVYO710dYvdacufDmK3qpKEW7TWEPz3IN+tdDU2KKfFsfndyrES0kzbXrBzmvjB05e/Zt
KSwLacS+psYdK0YkuZEZ2o+kiOXXGtrfBL3KbBx/VKfWn40pe0xJjR5QM2hkv8vnnjRcSoZrtU+R
ssmzUPpCIq+WXpq0zvdCaQa0dHoBzKAyzLrwpUxITzoGdafKWQpqTE4pS26LlRC/LKz7yAf9abS7
Nk202a1x7nuYkVyaPG4CyfTiunrKZSH//njJ39ntcOhX1RicL8ENbykzsTaY7SC6+hQ5Rr8TDirj
zqJJubsS4D0d+WwP90Y8ZNP0xhiggUdpnZ1E2F1q653vMNSfQAWtfUq0MlaQ0esbtBJ1YUHITE+y
lUe3sxnVLiiO5tKVtv4xb+/QVWQKOAuRzUoi3rz3stHKSpOF6WmEhnAlEtm+jSyEniwFR0SsOLOr
0E7aIOml+EnpR8tlo13yqz6/0laAH2gaoEkA9LZM/SrMTX2pzOQkO41zRzN7Oo1TI9+jY37U5qm5
BHt/Zzxq5tCmge7zPG0D3xoYdlYtU3ICEiv5SAMNV4u6vocGSrpGFF/qxp0DLIgGVh4d4TbdYBK0
t9+SQoM0tQnfcoItcTW3q757q0cB59/EdlIISqUjh8+pTPSmnHxXhbbmS+GgujoCbd5kJeUBW632
Osb9z09JXS70wc4DzvUX8pqQz5E9bpek1JHXoz6XnmyFT2AgAufNDI+Y14R1RrZMeJT14lQmF8vy
7+zzFZUJ0omUHeTcdgMK3MDhpKUnCmcYwRDq7qhvXmr4v/N0w/5dSZXkIUR/2+6UGcuTPtgmYAKL
Ypopd8qOLum8MyhY7CMIsrt6sDQ3y8zm02z02Y2BdYRfxrLmjyA3/I+vmfWDb04dNRPAG5T/wdxY
m4tdKJNoJKQmTknhPEzZ/BeZu6MZRt9DK71vq+H54+HOA1+iUaxRIElR0j5r3tu8lFZSVdlpXIz6
1pQi40myl28UUpULEztPaYE/kkCvmqvUBrb6OV0UGihJqeXJWJwfWSR3jw6+f/fpiD5Ao7RjoITa
eF10Cih0OzGDf54neQsVCYjCGN6am71k9/gtZHQ6T9ZiyTdFQyGylk2kuZEdupBL4GR09g2htgG/
BUaydtpXhPLrC9qswcQvTticao5ofSUPCTJmNp4IMEXaIqh1Kau9qtTGH4uBBOU+lCiMuqJPq59l
laf9rRXmMMRGzFhxnV/qIoNfUxkHxRbR46xISxSY2qLuNLNCpkRNxuY44poWDHIfawFmdPk95CMd
c43GlH8qw6j/TXMqJoNSN/qNiWfXzykLu9pNwPKblCEJlxDy68uQs0xE4EeNnXx3qn7u92g/6aeR
3PzZVnudZkif6I9TP+vPZYTWqDdzQIPC1JrG63Jr/KTVpTOugcb8FEKQm92BQsOTU6aYJ5Ds9K6D
z86pjeA8lBxHNEzBsd2Ah4YJiswJqiFCN4be1Yy6M71hzK1DWxnizoI2tMqKtFjvTb2KVy5aMoXk
YiSTX801nwHBZT4xbsIivLb6Xr2JqLceKyGFf0nDV2mIqZctl+Bi+LYoPT2nxcjyoK96eQE/Z02F
l5QV/0YGMoPmurxCC2Q0O+R9ptRYUERVF/eePI8ENEs3x4S5WJ3sHYlmE1+BJgVi0PPy0ESZ9F3Y
ndx5pa6gzxBbQnNcGk2z7Y9VqtLvMTRh+PTb0NElYtRln0JYFphlWH9djNBUg3kgzfUmvpv5KImK
rk3dwohyS0fucQ9xMJXwWy02Qz+LzRxflKEpv3JTd5Xfw9CyXHtQpC6oqIjZbjeK+RYnRuc5oaz8
HA56gU1bFMv8QU1lBgb2JMKVcT7E4KVUw8TvdSO5TpweHesBl5kTb4SKomtuw/F2rEG7dwguS9fK
KzJkNkb5Hc8YbAkraubyNLUBV4CBoAxS9rAqOi8ykslXF0RzvAlBYWgj43TP4ZPrB7PNGs2Ft6KX
8MStrPGWokmeHFp6B1WO084vzSW6gb9S3AF1mn+mS6abnrpMhX2VGv0iu61kaakb9bOya5Wy+GMb
RZi6E1X+Y+OEDp/RjuLPHQfvO36fFh4YtniUujn/02Pk8qnRzQSYMDSZ20kWquNLZhs9i66NvtKy
lEzfrkv5cQHUXLltm5z0UYe0nYsq9xsNKJ9H9ld8sSokhIQ5x3uUj1BE11W43lRI5KTwsDOdv1Qz
NQWWKFtMr4l1rCUitTRvZgeLF9TLpuZr2tZop2Sq/EO0jQNRdUmaJ9E0Vus2LUG6u4SDcYfMbNN5
qb3Eu1o3pTJIOz1o5i47zWj739dKMkqocEQY3CfKgh2nAbSMEcwx+VFKtvkQLWX0DOGo5+xLJo7T
0DXXD+08DKVtfgvphjeEPBLWVJa0TD/oolI5wOIKSzgz0lK/yXPToaCmVMIPpWww3Qibot/Cdrrb
YUrVK7sdWYZZxF6Gs5M/Don8KRtl83fc2HAI46rXvsraMj7wOdh5EaU/A5MjHMncKqq0L3DRx9Z3
5MqxvSQ3++MyEeYfs3FR8E7snOX3pGTKQ48K8u9IRe8VafW6PjhRbuFb1C7PljHp9P3ggSDJNOT7
ObKiINK1kkKxqJe/g2G6bSHdD6lz7cjFDActbH+bdE98vYDLr4IG+BrpmSk8NrZauVpna3dSRGYD
fjwUN0WmdzLpHXLkbmcrc+VOEVITnmrP8l91EOEj0dp4iEJp/oKZy3zjlETrrjSGJuEkVUKKWbGY
/6S2g1BDJHq87SeDW79G4FPyVtV/PlmYJ5ifVELILvFLGvn6wt7jjkvUyOWeTD+XdpZ8kse0Uny+
XYlJlN3pXxvFCOcLRaRzDB4JB0VaInIApSRAm1hV17NUdXqlOalqjVRBOpufx07/WWC8fG84Qg6q
pio9TZTJPtXGzm+KYvLGwsoD3kO+g2l1iAeq4aewDYc7M0cvln8PjTIhsVuicMJsKqn2NejtPYJb
ajDqi309S8P0VDSaea1Tar0QlJyHP2vZAiQm8HPEQLeK1SlXLbpu2OEOC44+2VwhoxujkIKolHGh
OnMezb4e6izSctQKXXfJak5zH0eBloyGj4vCJVPqdyYE7RjYvkrpi8r6+iteVdcmWY/nUjbKUyjV
P8fB6R8i2xaeJknG348jqnfmA0oFKD3trtWSerMbarDZfZSY1alZ/XImKp2ugQfa/p9HIYxao3Ii
qlX8+u18kjC1hTlE9SmeuGe7HLmZzFQuYenPcxw4qETBDnXtF7LN21G6tJMUkc3iFJotMmitoXqV
bSOw7oANSXPJ8ftxmK/6yLiUcL6UO9/G+6tkCUUxIAAmznObZL6ZTC2L5rw/ZdSNUi8koryK9TIK
cGIyRl+uLLug99HlmTvNM9FaPabz6ElaUXt52bYPbShnd6qeqsjo4oB2I2fW8pMwrr2erRaTWXRh
It2leYHBcV4Y3YNDBGL5LEgPYmZsklMeoVrnqSqpVatYnAO6Snm8jzFqlri62zzz1Ik2DdqvSvS5
R+35X0UhYBXTMkQehC4xYipbfuosSyGN80F8yXguvKrXE6/uwIJ8vJdeMrnXa80IbFYIsKvk4irt
+PYzL1VndLMaDl8q94cv3NZd3MqzvNr9GweldxHXsT2L2+E2exeViyScTIaTPcPFds5vvSSQAi50
xkqDG9lNdh/PcM1ithOktwB+A9sGdvSmjUE0AMRHj8YvZu08dBrhuVanz3nW/5Ha6kL1d3v+19m9
HmuT5IQQ81tVl4YvQ/FJN34l6fHjubxQzj6azJplvbrKVGWklDixfLeOK1xUxPw+GPzrZ92Dsuwq
3lPs7XlffHUXu5kvuxdYGtu6ACkc2pDkiqtY3ypCutkt8EFw2VC16ZSJUlbwjatman0zprJenant
jZLV4MrqMu3kIKuQ8gNRNltYM0xyjmRWvxgPudwu5YVMditf8PK7uN8JiOmZogS8SWXlBqkKqRLz
KSyS6VuvdD2uiuSzlhQv173QQ6+stPDJqpD2gnKFIU6lhi52CiOCxbW5652meRBi+Dwqbf4JO6rO
n4Uc+cg/Z08ff8PNHnn5qatnD80uZVUg2yzhQpJJaGdOJ2exJL+fBUCXifzy41E2u56jDN+XR5zM
HsofujpvN0qrD5pUDL11WsWVPieFJKNa2fZeRu3tKjTH/+NB/U882P9PvXXWRtn/21vny8+y/9n1
bymu/B//RXGVIbKSTqKOzaEBQ/bfFFfT/F9oLSE9u1a16EHyhf6bmK39LwokYFKg2qwUr7Vz9t8U
V/5AqKKYb0NAA2bMl/0HiuuLVsbrCwULiVXDcQVdonEBpfHtPklH1crqwm4OgzGZX+2QwpPAbXov
zdATOpt6SJxo2qe2zdTrpOnT2wbF159UR1RvokYWSFIr7ozUWh4i3al9LdKWB0Iwaw9oCW3ndOme
X63u439+2msW62Zj2+sPBnxBo5imIm7Zm9ggInUERABSFyzU4ufTsgRDhX1khRDQTkF11f94vBeJ
i+0KgV1a7bYomJyButPWQGaaS+swJI78RRfOg1ksszsV0hj0k/01y3W0/Ep0HR0rAcIOGAfG+ZCT
gVq2W0vDXdbhf5XmY+iZltN/GsaoDZouF5RN7BYF0tTa6bNu7VM8v661WL2ksLiN5GjMrMgcitUo
Rv+H5v/60aCuY3ILF+gLGyTVTtGP7pxGCZLWbR7MFJPktGmvpbY/fLx0Z90hBn4Juel3ggOhav12
c0lTOhRLOXUHkDP9zSypyV6N6uS26Lv+xun0BhkZqb/GPmW8qmdJ8jEJa33bbi6JEr73SxifDhHY
HTrB2xQgRwahDnPRH4zSaK/SvNI+Iaw8fEp6QYfB0NtHqh/Krmvl5toyUjA2bYanS0Vt68KavPMx
aBysOqZU8lYvi7drUoPoUuSyXg4kVj1dg3z2nLEfT4IdtLfmfDo2U4uR6CRDf+Ntuuc0ZUGRkErg
xBNe9/Jgfx6zMf8KoEC9y9t++GJLeQ5519EuJBpnnRg0crme2DU8JeDitx9QKywlz0EgH2wxJndW
LOpfcY0Bh1Em7V2soWKkTY25R4+8PKAd1tyYQ8kWm5dS2clVNu20ylx2/Ge83ujfPkgJ79DHC7oN
KPmJtMBepIvgdyI08XY9pT4SekQl9aAnrbZP6xkDXJVXPnWySwTS95YDrjlHyOKupKe+/pZX0Re1
2tihMaIeBqE7JRoxSbm4MOAAzndFnqheKknFcSg7Q3aVSJafyFYma5f0c5oHTt00kIOVRG2h+OOa
vrMiYZi3mFYrXwcNx52PF2bbWwCtzC+E74o/BbogW/RFazTG0sWKdsiLJdk3Q4jZvD7Ue7mbBeJT
qXor8mW+pshV+lRvLiKjzjY6KRwJ6kvH0IAmvYn0ez2v+1y3nIOmDMb3fAYwd0NHvsWkp9TlA5jt
WXPbEhNOcFOY4rgipybhW3jsop8mt8aPwsnn0u9qxblWwtrI3UmawpOm59YvR46Rgpta4xbcldV6
yMUNOEKb9oRbAEJCv5LG1OGkYPweBW1h93cMr8GxcMa0vW7o1dewHATkiXHJFCQDpmFc/A65usVr
q7IoPDWc9OPgCKN2IzCOHcpeffaborPz28LPMHRRyI0yz7az9mhBSVvALSnLH1y+gFBEo6kKv9Zn
/LVBUWXyHoTzQsuyrvNh53Q1wrDdWNT7aEDzzLMR5oNMo66wvCUH6hwow1punEWD28zcK6jERUuT
3tLpk2hs462auwVYouwuReAZVLzVapmfhAno3bKtj6nZYPbg9FHm60qj0bxrVDXcD12TTr7IllS6
ro0xvR7lrql2Qi3ih7ot7c4bUVOXvbId80sB6RkQhT1Na55LDy2p9VLZXHxRqbdjmvbWwSwmJ6Bf
I7tYyuOPKdX6jwrywaPcMOelMowDQlTx7ynO9QuXxVnwgGQICQyYL+RiuTmIq14fYAXfoCKuOusg
FSLbqwuODSVlcneIyuqqsNTxQvBwdjkxHkEfVgWOY5ItbS4nq06XuVNj+yBJCVrNcZ75RhVZO+qb
l/ha70wNVWxgergZIBS1tdDhjk0lY1ycQ1PFgORjI9oh8Uqc0qrRrlDpkn98vbwzNZ4xAkfiIsLG
rZQ6QNKe6qTtHLKF/sUidJNDm/0p5Vz9949GtAsBjaWEt73lZgkdxE5YyOFhpLZ+jX5g5Ee1FF4N
dMn9sQmnS0nuFuTBTqUisKa4BHz0+DcZWlFnsoUeqnTQc7W6wl511a7NM1qNnNISre5dgomiK6Zy
CUQu9CsnS+sLO2ebadvrj4DbysO2codofr/dqqGjDG1TScZhBjifI5YEAPU6E0JufEBOdugbU6Fz
lYU67UFw3c7odWxCFAlLSzstnYFinIVL4yU653koBaYP9Z0VPmkAhd5iFTWtwEhBhM7BSHrTwzHx
ug6d8loRpnLQ4HneVkNiuY4WDr4sWTRgq3m8H8zYvLABzwNz4rmVdc62JxkCrvB2hbj9hFkldnbM
u0L6FeIAiImHoz+IWOt+9yzG7CtzBzVJpPn0U6245jy5T5DVQwBYUr45rZN9ibu8c1PNiL6kqO1C
WrZwYbzL4OicNJUJov5mWQgTyzJVVnkuWOY617XIS4CYX3IHOT/D7HHEcmCm4WcEMePtjPqm7iaS
9PAgxRiwo8Wquf1i0r+Ly34HR+zSGX5vPNaNfQ7kHMPNTTzTa7kpF4sZHhy1ucqrVZOacseSFEi7
2f2FHf3O91rRWdyG7BtcZLYFTWpXrRojRn0obT0/VKhlPqhhBMY9NGuv7OfoOhatBFhcbfy46UZf
m8gLtF791XIz30UdIDzMkIZ9rhr5lZOamFPGmNF7RYjANNL0rX1tARsO8losQMAS8Q2kzCWs8ntr
xnZj369CZoScb79RQegg91ISEeZFpZuY4Y8hXX63g/pMxzr41zuWFdOAeYHEoRDwgql4FW+mWqmK
EV/QgwaoxisL7Uc81jDzDO37xwO9c6gZibIeW4FWCY2st7MaUTgrZsOJjlUsuh9irpafmoHcqVvp
0yh5szBSySvTsE1ItIdhcSOlM3/g64grVUFPvb5Az3wnWuAHESSsgQJJpL453HrZKUlRl9ExNxvr
ypKq8bGDduuNDbg7OW27oBNy/okmex3YTmg/kJbUF5p7azTwJvNn7Ve8NCE/sQvZ2mZR4jS1W1RR
j7RQx+saJEdgJPO/MtN52wwEXEgqqBCBNtoc+rJtWjMTE5iArIv9mADMT+gAXzh972zb1aWcRI5M
jktTezuXoqksuigUpLt2EUBP2wMoG6qgYvCVfv7z8XZ6IU69XTlyT55Qql6rbKixruyrjTuXpiph
wpMeebH9MpLL6NM49RjHgilolH0Td8a9ng+0XMIcd7LPgKSl1GtQ63scxdjIweJ08ylXa+dxsKXq
WS1r/doMPWGJvVaYOGvlKvBZD3B5c/Xxb1/P7+ang3njgL908MDLv/3ppjJIDg319NjKWHuZdH7g
N50wJb6VjfyXirO0+/GA54EUXUm6rKutCbjS7TNmpHG2xK2WHkd7SggqJAyXc0TQ63BwLmyC94ai
5ojcF3SHNa1/O7e8NKJC65UMq5bZceMJy2MMEgx3VjDe+fdZrZruqzKbCR57c002amoaRsvjTPyb
+ouoor2JD/J1rCrDhQV8kezZfjLGoCKocB9r2xbWFAO+1fSuOma66D/bZqN+ixbbesYPXPneK7P2
Wxt66S5irrqXyWV7ihsJxECRIXwBhjuRTkPFsmdpQ6tibKLqV5YteuZFUkq3HqGORqVQbwjiwGXs
PoU1Hro+W1JbgrFN2scyMyqdc6SnoLrzrvluSrX53DShCQpdm4bSG5oOuE6Kj07qSrIyPkidsK7T
eC7yT5E5TJ/kNqKbuUQmth3F3Jiaj7GOFkFui0evWBYVqyhnUudbmd615fF42p9BmYPSGtSw7HZN
ujo862YtvkuFDgFZDeP4h1xPGujytGryQFhqNbiIxCDkO0Yaz5bod6lExdQdKsdsXamv88gr5rm6
b6S6hYcCgJ3QPhpQ0i7MTBJ+kjrtJ0100gKdfZruM0WcOikM0yC35vk272r5x8f76MW9Y/NxaZND
zqTwS9ywFXtRtVwXmdLUxyIq4sTF4Tkf8Vce0gloiGGFviIvKTozs23Crpjs7Dk0mxmPzbxpPldD
M3JjaML6uhCz0y0rO3kHeDmN3SGc2msaV9p1OUc1eqOD4cnAKe6zJq7gFvdadz9AVM2DztaGz4mZ
Or9aJANaDwuEEcCdbmV/hCEnCcLvuWp7Y9wpUxAP5vynSNXw0ok6o5FyP5BOsha0/ClhnpllwYvq
AOs0Rz1TnV9G2fEMN22fFq4y1PXAr8DnCZ02KPKrA1Mt701p7DoXy3nV8XSlqHZOBbCpdkTTsoMk
7RkUe1y7kkVXyK8aoeKOosnfuylHvARsZnnHvHBP1msCeRerG0zBcKGgkN3lkaK5emGU9x1fwUW6
3DQvNFPPb2KISiRBqzgoYl3bDLPuq9QKe6c+ypMq7RSnDG9iZfjF766D2J6tWyuDCPHxdju/IamP
YwBBz4x6J12RtzckMiRN5wxtdVQoXfsCH6SdWuhWIDfjfPh4qPWyfbuxSe3WUiK8WXqBWzprMyCH
USmpOEYKfDJTafvAmablwj28xklno6w1S2VdRMZ5OyGqyEZnxEIcJ6Q9/Fa2H+JeEkEUgquIu/lp
1dt1jSGbgo9n907+SnNKI4lGXIhi9/ZSnhW9TuDItMeW2OOnbC3ynVXJ8d1sIV9QLZLyWGddHpjc
gH5mZvY9BVPnDz4+1lXSFOGFV/3dn8O5wdhjbaidPevd0BFC5mZ3BKA37fWkOKpNA4jE6MfnuY7Z
47I9f7Yrpdw1hvW/2TuP5ch1bF2/y5mzg94M7oTp5DJVKl81YZQl6C3onv5+1O57W8nMEEM9Pj2p
6K29CyKwACys9RvjMExj95QFiXqnl1G+kt1eWXrI4IjrIDYzs+IXKZ8dww7F/a2BNA1pAENhsVXz
bg329ExgXKw96ST9XwIZ8fDlg6sKXSgoUdd/RFVFO2JlOv5CoY3M2UvNdjdbYKFvo4TIghRmc5fx
u447NHJEtKlUKaEJqym3ka0mINhcRdbuLRzvNvNFEE2/ZNo0cmvZitFv7LAS9nYadfw8VGXMti5o
Vn2ri65Mbuqstn4FUatt9FbJvM001vEatXHZ/wdvhSwH9CMVS1TQ9PYivZWa25lhNA4fwRcGB71r
uDpx6qhuKzHhZeLlB9wtmwdW5NOUd/GnLNfLQwEDxRe0xvZZGI/ULaribgjybo+7uHbXh0GxBZ85
rLwqrkghEEBILVAzgxSnLymJ3qjZEUTo4WOoOuPntBq6DVinNPWj2XmnbmIF0wT1ZorBGGnEynvg
pspt45bFXeWE3qMuvPYbGN81f+Pl2TfP4bw32LLAyjC8PT8qyk6KxrLz8WOVi9Avq6i7l/oshS9H
sX/9dLg2FPEI7wBMzuyvez5UqOCYhojp+FFGFWR91ao2vRFkB2mIeuUAXN4i81fR/EAujh03Szmf
D6W24KgswPwf5+tx0zmiwYQscDdhXHXHPE3cI86y1UqivXxtzYPCikOugL4HhIfFoJpXych2Ogat
zBRE82D4tTkouy6kKKVWYq3OfHG8MSBRj40th8rMgls8VdHsS9tGturHrPHGvUGGMmysMBIPZVeb
Wz0JqoM6dxSmwaIo0mmfurqQn9Bl8Y59HtYrIX5lzmdKyazOPU/7kmksS09hb5nqR2qWyaaLsF8t
KDz4fZ9p+6rWh5019OPKnF87A2YxcaBsACpg386n7otHp1ubRqKX7vTRChTlfvKs3E/MqMJlJmxp
P8J5ToqAJ2mdp3t1StSPOGVaWwpK5b3s26NCz+Peqk31SZZKe6uo5fRAul9sK1t5M7WeRIKon4Wn
cM6kJnb+q6KNQ3/ZKaaPtYiyz3Eh9Tm78vZ115QrW20OtZeXAJFBlkECbRAa1JQXkVFoAwewmWof
TUdOt7Qqxtt0RPnBSiEYhGOn8tAoht0QJO1K/ra85cjW6bMg2IFcEv2/5UeCJ1EpQHvTR7sb1bu2
1sd3SL78eP0kufw8OL+cWy45Dl2l5zrSi0UfkTjjnZuqH/MyybYd//dLrpqZ75lFsjeacrirq6w7
ZWHbrWQ4xrxI5zMLA5MH+5wtQqxeqk6M2GOCNkP0qJzMcdu6ivk+AzsNkh9vGiT5zCipt9M0qT/y
JiRzbgs59NsWWQeEfNTM2dHIVNVN6XYQYaZBlJ90jPFuBvr/9abAaQhfodg7GU4BZXjKx+nvoMPs
2ZSQ0ZBrjOQHxAu+WdaUvnNr4At7wiCEuQy57a85WcW9B6BkumsjJxxANsTu1y4a3ENuwwPZGFls
fsHSlDZq2BTKKfUcCAMGuJVqJaV+rpiczdNsXA+zCqE1bAh5v5wHu5t2czvOTj7FjVrdQ6VR5Ta2
iuHBGaM0RK4LhbtHhdZFBt/KzJ4yB9c1QPEZah0G+j9yM0wZXolmBVbcD1olx0bJrH4omYznzi1c
HhQ3IsUf8jzfxnk3ePjn9Vlxr7Qt2IlxCGMYRVnVvZ8Q1Qj3nt5aMEyCsPU1zPaiDUWf5oZ2ChJd
Zl7F314P0YuHG8EJAoZyMf4clBKXquSFkvVFb7TVJ8cQ4r4sM3mjWXERbeLQzkNOoKKI/EzI6sSz
Jr4JETfDHUPaxbgxK0Wp/AKMtNjUozAS35jS7iaE+bFLu8oTPqoHmrUFy48rVoVWqe94SVFuXaUX
P02aU+3OrZN4300UUDZB7tSPSa9RaMzsyWz3mqqZKy/2i23BVgSwPHtJcfGx/8+XmyZG2SWhW3zq
uqreo8rGOcPKiTv8B8wDUVLsMsttbtRQmK2PhlG1cu5cFLM5W1HChr1JOWW2O1jcviaysI10o+6T
ZyX9TVJk1a5w2uQG8pm1nUJL3ip9gtiqi7ggSgjFpi/s+Ek42Xh4feUvJUZQhPmnSwUOY8Zgnc9F
pw4RcmXF8Ak33fabo/UusLlWWAncOjdON2Fp0UQa9FL/OqkTD6PQScLHHCOmDu23tH3KjM7ZqMmY
/rNI/wvX/B+aky8W6cJO5/RD1vIMrDn/+/8GawLJpAkCzMnT6Cy6swnav1105p/QuSJdJ6ebU+T/
gDUxysFVhyzPxZyJvJ766n/QmvzQmskTQJRoklvPm/8NcM3n5/rLs5S/CSAdbVf+Qkx2l9ZnMAVS
AWM3eMdtSF4nUBRpmp/gRMab0tVvSIAUH2lPQCxxD03WUR8it/9mtiFKBNa09VLDApxSiy/W6EcT
yZldKunedcwvcD9Bcrft+M/x/7+R9j90hl6LtHc/SvlD+ccJ5yCj/A+ZzZ+8jdrx9vf/+ec//nfY
Wd6/qOzRYkJgYY47zqt/h52p/guwIO1tKtuoBc4/+X8YYX4COQtvXyKC/2oG8P4n7DTtX2Qms5r+
DJmgW6+9BSS8SORgAIGop1/LH3jjXqAAqWCjqkiF56Eh3Y/9ltLh3xwR3ZsX0/Punyh+iexdXBzz
MGRRVHoB+NIDX4JlsmAqcP8u3QfaiekntDOnrYkm36ku8/wLDrHml6JV9FtDy9Qv1BvsFU2Hy6/0
aMNRJyExB6/tLN6kCu5lDejQ8JirU3vQEjfbZkP//vVvvDbIM7VuLsrwQJrn4EW6KlSnTQstFEdK
g8FGYePSyarXWoqL5zUzORsbcPnN1yB/zr/Fi1GUaQwDb4zEUYVBC+s1z3aTOyEi42bq9u0fhG/w
3HfhXASvcj5UIivCupbiGI+x/OUVrrJXISamK0nktXnD0pw8asYU8ko5H6YVrjV6ki8auqzdkdyp
fmolazpyy8xhnjg426w/qwP1bFlij6j8KlpHlTL0ihI1pAIylKHOAiP6n74ZoDY3trszpHT3/SgK
3htTsasz23t7LEJmRZIMxQTQakuGH3oDZqDgxnoUjSPvhAusT07Ov5MA3MLCP8WVDbeoUjx/Lc9l
PpSTBDTc/PMXYeKNeRYMUGqPVaL+7sldfc8un6ySJHLUse58c6RQ7iROOKpg6SxL65I5ryPPFsdI
mvIgYxpTWYP/1OujXAl9HE9UeiWEPjt5kfsFddTZelbHR2MagsPA22JbZeOfXg3WNFIuQpKKsEsy
P6sBA9Ra1rCypNbgV8fZsc2TgNYTwXMTeI22cmJcLBL5BAgnxHfmapJj6ueLhKJglrhOyYkxZdGW
R1LyG3Gj1rdl5j4VSIq9dZnm/jDFVBZII/aW442a0fTw6qNjMIE9FXGBNLaBQNzry3Q5eQARKH1T
lkB+1V2CHqpU9pUbo7jAk1a7nWKEgIsyWZM0vtzPM96BeHtW4QYEvTidgJJqZu0E2bG0TfSrBzQl
Yr0afqNp4e1FG+qP49Q9GW7V/KVQVjwGOr3aYirG/Vs/Fx41uxmcFbAu/bnJ+WKnRVY6FprIxdEU
5rijA/M7wI7gzSs3vzGgFFBPotHxrCz6YhCYh4WsIjaYF7RyF+R1tB0de620ebly56MsTuKiCYMm
NUZxbPXE2wjdHEgo3XrlWy6jnqYYm4u8w8REZymwNEJBcjpRZEent6obpJ2avQ2G9hZVg3Gb8Co6
vr5AF8cGVxjXC/vL1Uiclh4DauH2LmKAKIBkmv3BMEQX+GCv2s8JCoJrYjiXU8hVxjFIUc5Gv+vZ
jODFQimgB6ZMKYujjX7FfdsGlq92abri3Xp1FLDWbOT55LAWb08jGYeuRYLi6GqUTYwsQpl0TJKV
hbqcOL5lbu+RvLKfl0mbK7BCUzSrOFa8xkvACIrM7qupCcLN2OJMvPK2n4/vF+8fTtrZBGLW7Z8x
3JTdzk9DB+2rppuS8gjgXXN3QTWln1Nhy2CfuZN7Cp3J/T0q0j4OpRI1K0nIZVCSgJBnq3QRAEst
Bw/RSiyMwamOBXWlfJugKBP6aV7H34RIwealKkq8b4xLsh0eehxhMP0YdnH660iJNVWYNcdwAOJI
Qy58N3kxeFSsCFfi5WIlGcoGsEXWM/POlzmH4YSRlcuiJffR+j/Ud9RjNRj9YeiU5K27jRczDWm0
3fDQA/O2KBH1o8TrIk+74zQ45q3ZOP0hk014GwIl+fr6BF6s2fxcpwnB88mBa7mMz8JLcN6yanms
3azZAuZL7/qhQn7SVdobU2vdlcztyizO3WVo5iQglxAr5JBgJ3qNPCo6HzQrOW/zOu83Qzk4K++l
i70wf9pcViQp4HGozgfAi2OE8KsHFb36I1mQ9qNX03ijhBDPB8vpT/mEWzjcwg6RbKTEVxbw4myZ
hyYhpFAy+2gsQXLAkRLRNpo89kmu7itQlN9zQ0wrbfL5hDrb7ItRFsFvV1EVSk+XRyNTv4H0HHa6
GXk3mVIEH2P4lJspiPu35o/PY5JfAydD+G5Z1Ddyo5x0/BeOvZs4WzNSvoIVqjHAGMOVnOBqpMyS
mTztqTdZi6egrQOsMlpHHr0ymzaFEcGGQo1+g5THWvpxdSjO6GdB2rnrfB4peV8MHfgoeZz6rrjV
ClX9qgbqdBc15hq0YdmJnFs9dOEhW3pgp9gJi6hsdBt+a6R3R1epUO4vQWmfJswZ7jTDDo+qHPT8
ZigdC1VzbN1Mvwwz/Y9T1fljVSfaUy2sVQLJlWiFv8szysNkl6x28SuVWGmoXIbdcewLhLSC3rwz
uyhYuZqujQJsFKoG72DnYj2naFLaqWWUqUsD1HUh+CWkn7s3n2e85ymOPFvuYc55vpSRGFo5Qis8
6j3XbcQ1eFDruLqFqFl9lU0Tv/k8A8ALXgEjWqpIvEPOx+tHTzRKq07HPkYAJmahNtiuVBuEv9Yo
L5dHNUED2JpHAW8C/jgfamycvJgA0R9jtebYyppG1/zSoI6xVareCTZpPGRrbq6Xh6g580e5Wjmt
ISYsYiN0sgBBrNA7mnKghRJrVhMdFOjc9e1kuEG5azq0st6lnpEUx5SCi7Nyw18ecrzukGrgxrAt
2GLzrLw4xaXQ1UoDgnq03dq96xGxfRwzpTlkjdZlftwog7mNmyBao8JdhiupFE/XWVbToRG9SA8t
YQVoCxTBcQJWsMOTEDm1IhArd9TlKPPtQCUDlQFqa8vTQNWDcbALNzjSXp72o6mLHdKaa0Wof6Sd
z64KZBTgIoGnIUODN7C4KqxSMWHlePpj1TFhT4MzKOaucXvLfQq9vB72c5FU94cKIeiH0Kt1E73L
vCjQnCm9IdvH6Ad3m0zL0Nycgkm1scWqEfZTIZeUEpFRaVAQMcxeVW5JaGpja+HUVPiZgTj+1pJd
8Fmxc4UyzUg3+iYpg1Lf1p1SsJAalkl+UJVVs5VDpA1bU+1d2PdoDlnf63jKxk0ZZNOXNNej5F0C
JKbe6FHZ2Pc5fIuYBu2QlMUHLZIeLjYl3VRwAvQ+f0RJ17d7o9PN4J2QyMU9JkhA/7WaGow1bVVF
POQFzkm3eu7J9kmmYYl1Gxjwll6qnao3RpupyTY2ZfM1zCbH2WaggsIH1w1SbDUGesQ+WHsB4iu1
XcjywMQfVHVIP7fg7o0dvtsi+miPqCJqBVnzj8EYU/0kYE9Fj9h2DuMOgrT7vaGs9EXRKWAdJg+S
w75Bdj88TABJ5Zc0qRLlYYiH2Lkd3AArxx2SToH2FPeaVQFqBdv2SGtM6feIFDs/DHPU3K3I0Hi7
LfJmFtsbEGi4qZyyn+AQRwWqLVj9ODOq2WxvOzOOaCzXfezuA10ZPiCdpqXbUq3ir3WblQgiSCcr
do3JVbUxpGFm29ALoh+lmMWgKnTDxKalknurtGESb7UGYoBfIv8QAyAPmp9Br9vv236gMEg62SE8
16IbsCtL0/vTtak74WaTdtEmank1HAIBb3g7ARA3j0reWf0+mZxe47doyBN3gkKF85gZit2iw5FK
5yf3IQqjSuLIMAZcblXurnQmI9oUilf8tBFM+GnXRalvkPNMJboFfZg8JXWkD0jiZar+faAcJ/7Q
+e71GyWyXBSvAjVtdkMngImL0BZyP4EOtfYIH6TqbTBjVfcNrVMN8fAEbjOydkYy7eBVV8MdvanG
vk1aA0sG30pdafqR18HWytvKQNo8UZV020yIa26apE3aexvTKnyXgGPL7+OoVc3e6/G93EeJUUc7
A2GG/q7x8Ptq/NGwhvzetXoUtSvFItzjrsmi+7oBqHUEa9hqv3uUDOH8xG4syqMcUgs0eINLFfdF
Fei3UO/t6GDFQan8sLusyP3S8dIO1pJapIeuidAYdMLUfqKLIFyxQWxaU307qELr1vYEXFknLYv6
MEm0YG+jhP8YsQw3SndT3cpwU7a9UO9m7qa9tQFLIHagqFGw66VavrPDvEc+sqe58djUdZv49uDm
5fd4qAQlO9oOdf550jo7+D1pbR5+HXkl9chKpuFQIuCuAgK4LacEQ0FfQWCy+VGmldW+T9jt4wOc
AtU6JE5G3bstDeoGfiyGoKy3+VQ1v1E4bQiLPC5Uzqy9mueNLe4myxhpC/Z/EV38OaDXvkm0tNX9
VpZ3da5rf4RmfWtr5zH0RLq1S/im/UC8BZB6m9pSd47VZH8bOSDSmesSiTSYIzlap5kSwi6OjFoe
mrY5weD5kjcmoRShLFLG+mMbKabjW1MSfxpJUfyImvqdlOUhs0Wzg7IVzUKymW8EYXkKKq3fe5Np
+jHks32MbCjybDjZaIOonuJAadH8nVw/jarHqDRbXEgc5caVBTaHEeU6ZbRwVax734rsY1yHqBUG
lvI+qwrzNtW9RyMP8l0Hev8Gk8Wfo+j6beIoD4bVNjvEN8u9RSXr0Ep83YyZ/zAaQ+6n1J2+2kZ7
47hxuXfbyPgo++LBg/C3G0a0OPCMjG9IaLtNrunvJhPxGdnm2mHsEthCgTP/Yxwumqk+uM3YPKZo
9JMRh2Jn2nl5BJL/3cgsDSzi+FQ5GPYqHRL+2LlU9xQ6wq9BHyfbfBi/NppOmU1Xe7QtVP3OFml+
qKt4P7nZH9u09oBegxuztYNRAKesBg2BmQyC3Y0m0dTd1HY28hqkcdcXH8o2rNCdiltZvOuz2Jtu
0NEz0yfTri1vo1SRptxxTnryzoYTEd3UcIasjV0Lt3jEubDPfw1TPg3vRojGFhTfunCHTaxGef9n
rMei+5tEo969B4UStqc4Nieq71RKjENZK0L/k+koi7bcY9Y0fRxzxFsnX1VwgLmr0PypfwFGU+t3
apHlEUjJQI93DToS3l2GkyqnpK6m7xXi3Dmk/WSMBy2WGXZYscaTraNsZIF0SsPib1ZlgdQ2grs2
drcZepae3ODiaTwEoWP+0iYY3j8CDmlko4ElSWSGY5zuityF+4XTYdQaNzGaeVQb2VFWuSnxJ0k3
Q+Ag7KqjAvi1SxXZP3B7OYHvClhcW0UPk1PRDF69o1BFf95pOu9zJjKXCxexud+el5e670KfGe69
rEHjdCjsDCu9oXeReq1g7txAcfBUevhT6W08kTksG4K/vJaAtf3N26Ce/D6zKs2XZKQphmFx9H2m
ddU+sklVDjpMijtR45CAqrMRRVt9dNNsX/WpikQ1+ncQOyTkp0IWivnRbIX4VWU9iAG141Z5qOBZ
cA26XNRbt2+lCr8jT/F5zaO82TIvJG+jO5glz4Cw/N32TaBti0xOJVqvI32xQRGm/S4fsqm+8XBQ
RpdyUKqkhdQmvPFQB5MnHupBqDO5tNaM4QGdpJCieIGo1DbTa025dQd4UBu1Noxmk3fwxpCWrrAb
9LN08JDAjWMNK1pZxVxgdmZZT1U9xOEm1GT+vvQo+XAzA5p5FPgMDtuishrzvczdsH5XV2kMKC9C
QQFfgH5Ee61um+LklQZ+NG3dezz6rcqubiKt14JD7xS9fufUolPA4pR4C2aVWn4nK7DfCeRTQj/X
+8bz43CQ0S4lyf9Olq9mdxVbkge9bsRw0YVaPZhI4TqVH4lUnw5cFla8aWWSdINvJJFsN8EUWPlh
qHQUvotOBOYh6UhBN10HdBaGeiLxNdS4TXxjaMjTFTeuxR54Ym9vUwf7M+E3VWur97TG+tH3FCp9
+5qT6+/Y6XF0y7+O+bHZtJ+buhzqzu+GOZcQ9VCiYlImCh5SQzHo2ySyiBrLrDPlfW5UwGahdnEv
VHBGUrSbtYZjgqulBOyfp+Vva040b7sud5BtiURMo2UA14QGIdu0P6CYYoxHTR3CYl9OuTEdArq3
8qBnXcy2QCkw22RxBniz7u0yufWgeX+OHDCrKMMXzoccwS/XR6mlKg6uDLzfUaRhedfU2NUSFigf
+HU5hT8om1T5zUhOn+/TGC1C3wjbeE0u8+K1RsFNm5n5PBXpEj97aL54rVGvj1wt6sQpF3Z4iouy
4GzR8kcusmCX6S3qQ6bsjZXC80X95nlU0EUkfzQdl61TkvqkLpDIPTlcY7c16ks7PKucLSblax94
8Qifh0JGhAIDlcUL5i4FdE0r20mcPDaNXyvoqI5gm8AnToG+qfUiWlHbuHghMiBFE+j0iALM4Kvz
968TYtFlFbo4DZnhfA0BNXxLAO+ulE2ujkKnFlHVmUG3pKOq1SChQjripE161dwoVmkHj944qWvM
hmsDzeVfiCi8A2mNnH9OZ5sdNrltdKpQs7/VU+QIsEhd86G5FhA8q10APmhFgOs+H6VsG6GMRROd
wKyENx4wBDLNOD86qb1WILkWEIQD0jJzG5o+xPlQaT2SrPd9dLLU+n2behwTOZJNpHrfaO9+fb26
dfW7iDt8aNlb1F/PB4uRrqlBekSnvEnNRxU7319TM9QbY9TXCvVXF4p6FnJA83ItoR55miMC16YU
JzUj5JJFIKv5rHiO6D6+/k1XB6L4SqeDY4NS/fk3pWYU5UZrRqcAni5PDcWxPxuo2LT/RYjPWAEQ
TJSTYUIsxuFWMHMljvEBSuQXB72tdltMZZq/taTjApOimsM24g8gaOfjTFUe6BO8spMjLLkNhabv
R8cVH946azRW0VRHskCdV2kxCkZ1I7dplZzcehge0qpTH6AgpytElct4Qz6GahFMRUCaSP2cf0va
0ZZRvc45yiIFHQ1QZkMShKhznupvXp7zoRYVKrVJOxdxOoeOttSOGHu5jzSn1hRkrgTb3L4DTEgp
lbLtYgO5YZlB2+29Yxkrzm0lu9AHdr3G7LicNuAF9ECJAaINrtP5tHXwB00trcNT2cFOH4tM58kP
VH3w08qLP781EpAe5OLzwKQAZ1wWSJ3OwZQ588KTkoZq/ZiDEcyOtHjN/evjXLnaz8ZZfNRkT5kn
lEycWr3D9yFXdlrzB96z9J3AmvaNC4vo9RGvTSOwEDrnSDzNh8P5NCZD60ZzAn7CKTGVGz3pszvc
YfXoprdG8ev1wa5EBiwwBL7xKkA4dcY2v6wzj3ofKzgMiROsXO3kaG3ikCXjGv/6MJffRLkYSJkB
7QuRn6V21kzF8Wqy1RN6BvG3CR/YvSUL3vqpMq0ppK+NNdf2XyRjsZu6OHdMyamL9OkJTKm5LRq1
36VpsuZleTl7c1kZJiFkLRAiS5EOSbUvCIchOrWZEXymMKDt6a86b222QOGbu3S0qVini2ZEZpeG
WUdZfOqSqHF2mt178j30rbjbeMnkGm/tWM3DsVRAey2gKMvDQkW53rGkQRbR91QEhqHZtJq0V5LX
ORc5K827AL24YrmZZsTXUjBJn+v9luSiDaAf8RgERlJxKFndTa26xYN0+/ghVoRyMs1ioPqhZXjo
vjkoMUED1DZzMjkaF4FiNTF1oLGKT05DyZwn24QZNvICxRdI51hCvT7a/LddfDBi83PXgwRNXZz0
ZmiWvVDq+GRKo9nzCqLJaZftZvYKubNj2d6HeaPf1B4d39dHvhKlkBDmlg4Z7vy/8w0RdVHkpRh5
nuIxTbdepUU72evjSpReGwVtArBswJcgNi1OEssdEjWr2viEzUv3xVZjkW35h1G4ef1r5it+OY9Y
Lc76peTsJGrnXxNQ6gisgXmEYj59sFuz/BA7ISLKAa+ukvrvmkrwlfMEuQ9OSSD1AI2XtPzMGfsp
7JXohAMqxFBXgYTTKN5di4faSnoz/+4X38YhjDIOAP6LV0+eT3EVmwFiI2GDtJvphmBHj2Wnq59R
vei28dStNfyuft28YGRVCIotE96eajwkuSg+WZ1m7jNekneOMig+bk3NysV2bQfQzSSBx1OCPG6x
A+qoBbcxcI7JqE0/2KJK79GMye76Nle3Hdw3y6+D0ruDA7vGyrz6lfAI5g+lHPKsFfTiThgoi6Oi
HcSnQbOb74bXxjAGmgkd89EI2rXu+NUQheqsIs7GoEuVMiGyasTfKT65EgeEoDRKDH+TZJd3Wn5v
w+j69vqWuBo2L8ZbvPuysqawRd3rlPWjSTc+/RNKBSEjDLrvaFxlD1qSZisonGszqrOasw8MjWqo
JGe3rJGnoveUubIZBBimxcLt/U7I/FsgDFVfOTuf+brLjfFytEXoUHaiuxXr8Umrm9LcDnmFaVin
BO9iGQ+HPM4FPUUKwSMChY7fOEb+BdrIWmaxJO7N16JLO5k8aTY+RYn//KO9QExeH+Eu2fU9Fc88
dfLfVSKoJ7WOQcW2K8IuRQuUpiEtrKJ/qi09eCejMrzJ8Ey/HWp12gk7Rz347REwGwpwjXFQmUuJ
SBcTMTtA6+k0alJAaI/7Zp8jIBPRYdZlcuhz5yeXfblSpbkaBLMYKv/tjIxaBB7QhCCQkka4tOj1
YNP4eYoDFfVTW1k5O67dLrzHyLJmeD0IwfOZr1ylDtyWs8OA9YtIUx5vbVjqK8n+tROK4hZt2+fU
ZIkXaAusxxtkuU8FwJmTKuzmQyo6BELMPoMl3Hr3RmC2N1oVhG+FWc6RhToEa4daA/yt8+8z60RF
almLT4mXWDsPNb5dqHfGHZiTNeb1/Fct9xKAEsQ84CBCPVxMJReYjGZZsdM01H8yj1Btm2r601SG
/o3a33gQ8I2/FW6R/aHn2axgBK/uIYP0B+oYQG6URc6/NFXDip8EyanmTXBAGR3RfzHFeOXqQ1l/
SMqo/YLbYUrXvtd+D5n1bcw7c1+60vhQqwrdX4Gg8bfX98+1hYeFgpsDhrLkvnP4vbgfknGsKR2T
IqmFQfG01rRpH5RT+0Pvx45SXZp/p6vQvFcQE1mZkKtDg9ji7rVBqyyzs95IOq9QgcM5RdA7GxE7
0NeR7wawUGdqn28Vw6Lxq2FWVWzTzPPkyta6dnug8oksA1S72Q7i/NsVIxA8Bpr4pKN5/lgBrfgE
vyg+amgOIg0lrIMnOmP8L9I4MPxwVyghznv6fFRckgeqb2V8SnOzDH2U8oq5eSWUx45K+a2Ra8rK
5r52WJnUknlLkfbDiT0fMRzFkNDRik8on1chbnuy8HAKUfAtw8krXct2rk0ruis82mYQPJnH+XDd
hJiDizfASRO1yzh99RN/R3A7KCmJfd/33l/BS+vz64F8LfWArMCzTacvgO39+aiwZRBPhyR5kt1A
P3UK04yWOT3Xw0yQlHt0HptPrw95bV5n2PZcBSZlXc7r0MbFiE0aQw5G/uiIcBi3ZR12Aji6mTz9
F4Ph5QRuG0Apz7bz74tCd2rHvOVxb9XpZ0uCDtwXQ5T+rKHIi93rg12iVjmVGUxFag7mJaoF56MN
Xt5UELxnN2neMUqMM64CjnVHR3ba2Fq46VJTe4rUJsegQBfbcXJo/4QNsnjKINaaMPO3LQ9uQHnc
EKCmKDYsImouU0knyhJ6rzL5FmRte0oKQXGSfMc9GclQPUokYm3foO/6YLk0AVbSjEvm1DwhnFUQ
cbmpOMPPJ6SCPlRZCr9CnTTmxtMadLCmzhq3cRVNjyUC2lgVCER5tdZ8UCJH81WhSYgJfb/2Drx2
boKQpg/Ek4xC7bwTXhzZXRgL9CPq5BSbwt1TuMLi3ZzC6l6W7rhHqMz7ZQ5ZeiwLXHtX4mJe9+VK
zKxgsBI6GuPLPLCpkaVOlSQ95aiSYHgqFPNr68byq9Jacb2xx6Y5GAhnIUHSl+3sPlgNFuBfmNQr
h9q1U4bXFFUM2CAE6iImoPOniJLK5IRcL/C+qKa/tMHzhBb0NFLx37dJGPxVlFSdVnK/ayM7NOhQ
P7A4UZeNhZbvyjF5TWeMj+b4Ib6/YieV1nyfSqAJfi36YiNnF8GV2b923sAonlue6PEjeHC+8Obg
FaPZK9wcVpE+aEPVo9KXV+87PXJW3h3XvhEOJyFGYsanLp4dij2JCCgH7QbA7ftgaGcbEc2+Bfer
3DeZ+IysjLoyr9c/7z9jLtKzxkIZJyrz5KRSGbvvx/A9WIL8PijK7Pb1ML52V1C1pGeNECSY/Pk3
ebGDCiB+lQra4BQUlTP4vY4j96HKpfQ2jp6H0u+lUq9kO1fHhIyI7wU8NyDx52MGGABo1lgmpx5j
o8Q320kqPjsc9lRieLuic9au/WvnBAnlnFy5RMyyRjsomDklhp6chgjcWpCVOGbqeVDd6Hpi3/dO
JFq/4ZbcKoh8roTq1fgho6KsMmfbxvzzFzMsOtBbnU78KGF9V6jByY6R8ixs+aREQbMds7U6x9WH
MnoR/3/ExfzmnpNq7hAnp1wHP4somrptyirYASiv75ym7baTk3/L9ME76CjFHiIh9ZUj6dpTzaX9
Q3YP7YOz+fyjqdkChi0JKz3LrQPuaKXvYu25Um68uqwzMe0ZlUDV8XyUdBLGVGVNchK5kyBbhhF1
k9juNlQ68dABWd937eiiYjuCvX1931zdoS+GXqyqLVweUIFGM4PusOJ7dio+VS6YR191ZhDx66Nd
nc5ZdWDeNAAIFisaRg1afQ1OXqMyYTbhdh2ZVVn16EO+PtC1zwIoNyPlQSk4yx6N3lKQ16L5Yeai
z+7HtjW0gH+1jIJCrYKJ/y+GIxunJ4RkDcyY8wUs9XKK4tAlUm06Dn6Up9UXQLDNX8UO5JqlxbVJ
5G03t6bnTs2zaNuLjZiil63kk8JRJ9Ny24DX30wYva/E5NUZRKpqhvnSPlmS5GEGNEXoRemppaeh
bkwBNvZg5KL98H85O68duY0oDT8RAeZwy04zIw1HsoIt3RAOMnOOxaffr7TArppsNNGGL2TDgKqr
WOGEP0yd43Y73+vWVUooCBMeDhPCHqvgVOnokntDmwdDZWSferMX31pkWv9AlsV0Dx0lhP9QZSJh
QxtCg/hDrroKNsJSK1G2WPLAchSHGB+nqtHrwSLmQNMPVSzMD03Y7fkU3lhVVBHRi5cFeDTTVie9
t8LcxUEmD8zFCCcfHbuc5iH4NN9VOn0nv7gV4XpAC2Qy7vLom6sEgxsboXCd6k+LLv5xGO3uJTHz
/LkRpbjYUaufez0s3qcgz2rfatXmqMBU/SPXunJnN934vohL/bQnhspJHnJ9QOwuVHJu0DxIR3Ou
n4c2BFGI4xFY0RaRps992Xbf75/JG+8VekOyPA+ri221OpNtCWEBcUtiOuqsf2lVBGelTdRToY7G
G5Sv8AwA3tlT6r9xOClbSr4qZ1NFD+16ol1ce2ggqnzgchHKsY2dHozkpLvZ6f70btWeuOGQyqLI
I2V2VrEVJEQsQ8q2COZWmNlJaz0acLZe5TgjVaTLQPrTp3RsDulopSfChuIYNxEMa1RXXsO8a57s
clY+3P9Vt76z7JpZnGJizDXlamm9sCGDLgLAT9qpbzCV8hWtai4QadRnyKj1t/sD3goSsNuRxT+T
RHpDxtTDqceBk3uKCAjR9rJHfrnWBUwHdZKsCkyBaQAPUGBAxaqs2GdVycqdad/aa1yVUoP85yOw
etfoLwEP8jjWlFWXz0mz/IlfpXhSzNH5VIPXP7Pd9iQW5E5a5W2IZsluvbQ1183Vyz1jyqpMdJ0D
tzDEb0Ok2su7mvJ9e/CoKRwRKPo9oyUlQPoMESZpnmcsX+8v/q2vTThIKRteIU391R1aTxBLrJlT
nWG26hztubTMk0V6+MNpy7F/5y2DVe28FDdiJb40tS9YlKTtaw2rtjViOzPtPOiUfPyip4vyHOaG
+1wlCWqbY33sc1V5iqEEnu9P9tY3piYE148iCsI7q/xpni1htH1UBI4+VidIXMpFFQlc41xtoJ8o
6Td9aYudjbVW0pZdGsqZnCSJEII2Ku+bXx57Je/DvFesIjDSpPqdgm8CaNyZvrZLNV1UI2oObiIQ
OrcWXzHD6Gij6nSgrVM/a1hjIoxZmZeqhsB3fzFu3j7o7lLcJ+ymjLO6fcJKSbi31SLAUtF4GpXe
OwLNm5KDCy7goGhwv0IDptCYiOhoYptON0L4sEDDAx7mLSXgOH26/5tu7UZSE7JpwgjEaFY/SaSi
nvS4KQJazc7kzyN0VFYHmcyDl6gtL80oyj3Px1unULYeZEbNn+uahdZXcYg+ZhEootbOFgYTzx6w
mWdo/M15tsANeK5iH8ZiDiPM6iaxt0FubUs8j6gEExAiNrG6BvJkisuSznNgmwhOHKeBXp0/GgZU
AjDty8UTsfXK5jo0sDzRsaH4bUPA9LlY2kOrZM1L2rXi33gGOOXPrVv9g3l7DXFJn/J/7n+g7dvI
qZNZjuw44s+0epERB2rNNAQmOtTqNBxgTGhfjLw1l52Tug2yYPvKnia3I4XOdRciS2d0VWR/rW+o
3An+0+IhxGzjRcsRr/3x8KykNCa0aLYdg622XbMMHpQFG0BvbtrRsYmrZrmg1N9MO0nGjeUD9Ai8
h1uAAHKN3TDqssC7hc64m4HfNMKqOCKwsCdDt71feVHwXWdHQzulO7m6cHSjY7aUGGiCVwkQMLd2
j0BJksEvEyP+WigldhZwZiUVVfWy8c/7y7k9UIxvU8GRAFz0lFebxCW2AB6WZAFoK+eDB3tpOZX6
qEZ/1EpbU4+Efvx3pzgJz0vfd91pUirxMGNd2sSRDnKmMHhC0/R6EZqYrkSCgm7gJCI/5ZmNWnEH
yivjxGgC1FPjcliaXP92f/LbK4xHDQCCBFJL84TVYUafJqoIV0jt2lkPD2iiLdFp7lxke62C4Y/x
aNaPo0IZFLSrSd7FZ1+jH0okIWt95oujob78Q0lwOTijNV7M3Gjek5wnfzTe6O185hszBQBPk45m
ixSmWoUOihLZ9TBQ+BymUi38ZHKN8JDlJdRLY/YS6FA57uD3V/fGvSBjUqJFNOLBia62FoKRy1JB
tQqgrM6llA/L3YuHaTUczEyfdvKPWzOksSERlVx4KOGv9hAVgSp0CxJMezKgC5dwnBZ3Vr64XT8F
VNx7ZeeCuDE/upDoHJoW1ysAr+sRpYS2XXthHmh6r9rPS68206mnBVN/RfNhz0XuxvxIqsCLI9ZB
yXXd5V/MdLCEbpSBkS/VUUVnIRiLFooa5ayLSafiy/2vd2M8CvMIOKFGRrNmjZUT+F5hsJ7Dhk3t
/GnpDcMvPF38KO2umw89fNa9q3D7tKKzKAVBJMJLJ8a+Xk98w7Q0WYYygFyhK8d6Dt9CxDswChP5
kzUO3jsv17Q9iN6Na14aJ+CJiUYh0mmrfUO9IgZAu5QBF5D+RYE091fTxOL5/mreHAU5LERAQdNv
lJW0NjKHFIh+UM1VdYqNbsT/ZtoLE298M9YO+g7rJyF5qx2JcmvZmM1cAc8gJz6bCZgjf0qsVD8v
uhvr504XWrZzDLaDgoGFFYhMD8kJfJTrz2bEUZsMnVcGcZ9YvznxYmLa25Y/lji0PuXVYO/5BW/X
EpYSpT+AohLqvqYqpZirhVQhqmCwbeU01FDEQ8yYdnopt6aFdCuVdzp16AaudmMZmWYa2y6jFA7s
RD2HCV5UIQzclnLxohvnR3cIs5JQDmAgMuBYfbtUhE7vohQQYLFmvMY9hEyjEjvPwPaI8ffjxQPU
lt6jt1av7BWFTlubNcGUl+lLGS75KYzGkXe20IHcdsn8Rxi5obazRbY3pRyW8gliuLBj1v3WOgSv
ORteHSCiMr5ZUaq90B5HFMC2vUw5PryQQI3QijJAxAAOWS1kMpDD6VHcBK09/j1gjXAR0eNaN6hI
svPkSUM+cLM7GujhwhunNkiHpjR8yt/NH6Kj+ne6P5kbu5DQ2pNGlEjdbO4NEZZmlFPUCnQdStlY
O9ELDjn/6nldBrNS78G9t8NxA1PH14HaAihbXyCiMhHeyJYpiKvo29xgC6mo3UfbGl38+cQeEXAb
+/6873/GYNSG15pvRd+UKvoWc6BVig1mLVRrbEzSPjvxfHvvy7GIPdS8GtwWptKb9lrx28PAZSnN
vlWwZDxzq6jTLYH3l1kjOOGIP5du+3uvLV8jMFWHxpreylptzg9+TR414I4S60KBgcTs+qocLNyj
jcZTXuPWgfo+mydFR9oiLl3et0V7NEH/ORomvGQwGuu7usE0tYOHVmvKa5Lr6hMJWg8NLemXJx58
u/ZD7oedETfnXDoaAIOTiSAuZOtqbDIPaoVBSBIg57bYx7lSlN6PQt35p1Xj2do5G5t3gNF4t2XS
xOSIpa9Xk0asAZJCMmhGUfnmPCgfzUHsgQ5vzUnq5CN8zoHACe56lBnzVoNbIAmmeUHiwxXa0S1c
5UXJy+nRIIEJSfob512K4q+fnDy20hKd5DRoqrl+Ac2Tn4Q26TttdLmtrwqZjILUpsznCHw2NFVu
+3C00GMKBsornytAo2i5Jmlr+30RheVfU5lkau53qLFE7wYjnCvfyVrd21O3u7WwxLE0vFg+pPpW
CxsrahhlM7h6yo5hdRr0puqOSD1Y42vq2cN/2CxANIlnuUcpK8pf80thz+tGa3CskWy+BGyN41mV
HPuq7Pud1+fWrHgRJIiOSIy2xPU4UysKAdYGUE3uYJ9Lu9f9J3H15aCFqNf8p8HAj1CAI7VbY6jD
PtRgdTAYQNCRqoGXRicUA9rflqIQD2vV/pwVjypgPXlbrwLlCbWd3p4UOpRF48G3sto+QSDCSP+G
OJ686XaRPnweWEceItTDqU1gUnu9lkWNoAmVqyKglyBZOpNTKue+qFDoevReBk/CnQXFg0sPKsv1
QGNahrHVUlVs835sUJLRCsVHVKkSR2esk8hvGlmBuD/o5vlhPdn9AFhJIZnmav/bC/lj0hRREFWm
EiSqop4VFLDQZWmLp6XuvuHdZezEf5v3nRYdybi8YKghb5pYKQ2MNAGXG5jpnJz6tja/VV4z/cad
nh6VEF3GnUlujwMeVdLpg3Yo+OS1IUDtVjjQTrQPMrzb3KNXOd3fihqJz60i0G65v6Lb2dGpoD8C
z4Jok2zu+jM2lWrGNqi2oJgVpTroeqvWx6kW+F25vRMjGGUVzZ4zxvYzIi4AXkWCsMmA1lKgqWfm
tl30eeAtVviCujICXrkw+990Aju/T7EK9Mch0XZu8RtzBUkJfpCwiW7XWlXWLoGxLQ6dv8xZfvRG
nPybl+Xw1cVtDBAnredP99d29SHprZIGoYYo0bMwtddncQFF2Cl6Nb9yD4UHTfa9XBSJjnHv7ClU
y9P2ywMlh2Kv6LR8gIvicLa6QlVAR2rt2uK1tFz7U5tUNlXIJdmJVW6NQvMC7xl+MSWq1fHrF/SV
yl7Mr6rZUWPgzj6lppHvbElT3oqrycijRmUVTAckytW7Y4XT3FaxJV4lDyY7GNgz66fSa5FATBp2
8RFvaGc+OI0j/o16va58ICL2+4iEyggm9Ay/aVHlYHbZN/OpKwtDRyEtD5FSSrqc5UfESfEjkFTY
NhXASJ8nFWmuF7NKlf61G9m7h2oqmvxM19acLrowqvis5mFhvw04mY9H3Yy9H1NJRkrzqIxRBROm
E0XvU9vp4tesdrvy5NWinQ6R2qqslEnC86QCVxHPpdcUX7IsdhY/bGtjPt/fc6s9LjeChMATKVMV
Qtx+9YkWXasRN3LV12YoO9qOtXfSihyNMi9tUCPD4+/+eDf2OIVmYDG0MciP15UMrcgUE2c97dWY
GvOgGbV1kqBAf1iMdG9fbLcFrgqECLynNFfXYQLVfEzdwwUP5azv/SECLbBgHrrzrskFWm0+fIyl
8i1bEFHW1QKaDqpuWTsbr1h+KCgTtnN4npxOO2EQrhx0Mfzbp5pdncUI9ez+Wt44XiykDEocQD+b
drmhTGORzPn82lhlcSyVMvqo6rmzs0NWly87hFIgWCWKXTQQKN+xAL9EdRwE1Z4RDHlFoeqznSA+
Nbuqj9vwjwg5Fl+Ee9nAdlomzqcGbTUJPKDteT2gUg6T3ZaK9poit/fUpeUXYdZ7VLKbg/wUwqCw
IAOu60G8qhv61G7016gH+j5EWnzmvlh2Nsd2t1NP1ql6UpXB5Hat+9zndW8o9JtfAQ+E1Xmsl87y
ASVTU0bFdZeFd+NTUXiCTI5qL4DW9aQcp29CnHHN1zn2tG8Din/PBnTyF7r80WsDpf08A2vYeSVv
zBEcKcNC+QCctJa5UiytEwjcma8kkso/ptuGX5YpgRiF30jzGOaKvQgYmtNmSpcbujurFos1CS1p
U9d8RVwLTXDFyo5mHcPKQjrvGNLI2jlh29uR8WTTSmoQUEuQu+iXvZ8VNn7iFDFe0zCbjjOW1Adn
7tBerMbBR5Jx/nj/RG8/oIxVf3pl0K6jWXc9XlIlEO7QmHglSnXGQyiMun92FLdsnzWvc5p3HfwW
QO55ke2ZG2/vMcvA1wcugAminmLG9dC9SvA1LZr1miDleQhnNfwLADEgI/BFl7mNxG8mLMDDrI17
4ls3FlmiMYG0kjXDrjSuR07pAkfCRWOHHuR0rNOwR4hRhD4oTdcvy9l++KNSaeCmtijey9dhtYnQ
u25qCKRUiJwIs2nW8pItuIwbSZ6NfjOK8d/7X3V71zAeWuEkjwBPCdKvJyi8JTbzpFdeWX3T7/sS
PQ0XE+v7o6yhkRwOhoF6JCdGr2Cj7zMvZuZktvJqKVZQmtly7Mb6z8lS/7V6I/LdpP+UxG53dFTx
NmnWk5vO804qsqp7/O9PgPLBIWW23HvXMwVvDVCSyCYYTHuIQU+F9vQpqzhjSC56bo+OKnx8HOO9
LA5/DJqG2qKjIkK4sxbbc0TeRfOCbIiEk87z9e9YTL2JsySLAq8JPV+0Q63R2+7qP+0a4mqdwvgz
47nZK0xsp08KLdMiqnukK2tZ+tHxZpqLRRJUtrCfANV34mTWRa36XazbAlVI1f7T0IVl+fVi9F9K
rTF/3N8F271G+Z9ipCGbNzzWq2PsOK3qJBOQrhhxptcu09KTVTbTzo7eHlnqL7JcjkURG26NS0pn
J8xycLZBqeiqP6XTC/0W1/dG5YXe+14Wf2NOXIlUH4kHTHKJ1YHlsuqbNOqLAAua8ltmlObJ9dLp
6f7KbZzoQbZKaATUcjr4tLhXmyZGg9tcdKUKktRdbN1vWL3Mb1uKiZdh0JIfVWmquLGWU41sp4KY
+PQSoSQxHd0SlUe7VnH9tQvchj6hi63EviUmysGaB273kHZqUx2F5kXGM1eOk+6QHm6tESVanl9q
7bLefr3ji3RwqnLwiiDVBvtAx1w5OBXSuPfXaPvWgwqS1oMwdQDqbip8M9YuWHCXgaPoJkaYrn2c
wtw+1OCHz/eH2kyIcjqQJ/CvxJzkdqsAbQgXuy6dsAp6zUsO0xgrBxeF1Z0O5OaiYBQOC5uKJIim
2erCqsJ0KLV8qjmxRXJuWoNYohU2huUhLjU+KPLxPNh6vLPXbkxOCkEQMMFzZpqrHW0YU24jAdIE
vd3j+qsM0FVNbT49vIQkWCTEGMpSUFxXE/NiTjKBe0Awhdp46Ls+Iu+sk+P9UTZ7AnU3ec3SPuNB
xXDkeuchi24lTTIxF7RznxZhp685sc2Rosxep247FMpCP4NNCK7wxVbLNi94qIzeUgfL1NmXbjCd
4xjZ8P2U+OEXhAgIzga8BgprEjZ2PStKMZmBLG4TDNqs/863yZAPwavvlDZiTvxmGkL0Yhb90QBX
DovxFQaIP+F3qxmqfVrqcd02QaobMNF6kaJ/Hi7fwiwuzl6RKw/SfKBDMiCdfmJpki0iiOt5Jn0j
SxFlE6huXj+5wJsvcZb1pyFzHuyV/RyKxZSASdqsFPSuh5otbTDzVmOoRKuf1BSNyy4xh1NGcehd
igbqx/sbc3vIECMhGqJ0R4qHb8r1eKZTp54SGk0Aptc+VYVVngtNeRCZ+b+zokTIEQArTw3lehQL
We4kH70mQLtTPUauVvj5ZC9nSxf1TuB6c0LUIekt4fsKC+x6KEfL7Klf3CZYLC38E3jS9KHrxbJz
x2+vRJbtl1FWn4k+EaYDaBYF8CusQ2I7/XwwUr3FUAIw6D+KNf092GP65T98LOTc5V3FJ1tndo1T
WhqM6DZYIjd6maRUuYETxOMryHanzkYiiTjB2vfYMvtQiVu7DQY0cTnKKT4kcSIevhEJSSQeWGp2
wddbvcUhKvZN67LRuzDNDia6q4HbRPOLg67/h/vLduNGxHqbrpMk7PJErPb4iKoCjK+lCaLRiz7l
7aI+Cy1+F4lk3Hmybo5EUQEMqQSsrmu5CXU7q+ydBtlLdTi6HeKQWpy6B5FQ+r8/qRv7XJpJce8C
MZGY5+t9ThjTG2ORtkE/R8qhqPXyrEfGb/9hEEqRspxAy3IdwhaqPWDkWbaBJlP7vlgmvxfa3mHa
BMo/dwKxr6RYUIVc3eftiEB9PYxsOE7qc1MjkN8IvD8I1prnqCj37JpvfSVdoktkGCv9IK+Xzkko
a3mDYFZJOKfEgWJQzqWS9G/DaFXDzp649aGA2wHhkuobVOyuRzPgaIaFWFp400Z9SSIVt14L05z7
X+r2nP5vlDWgKvTgdCFO2gZdkrRH6vzloUkxdani6Mf9kW7NhxYCQQyBmUHj/Ho+kPf6hcpkG7RK
Mj6n02Ieom4OT/9hFFJEmW5AullHMZFeVij4eW1Qowl3bDXxt1Zgx/AfBpEqM7RDiNjXkXrSNpMS
TVkXhHpsHqOpny6xsB4P0gmeefn4OMDqNoBZJPtcb3CrLgBl4H7XjNHynk0cLvXLf5gNzFFJDuMt
X2e1eDj19hIWHRKruPD6Xjartt+WZbOnOXpzB4BF/UnGohsi9+IvBb/es3pYUAnLVghxJDVwfJy9
Hk5oubPJNiV9FSIrb971KPlgzcloosmGSZRxCusO1yUH/MLDi0aOBttKajgB/tdXo4wAiq3WRvkt
H7VDmibK0aiHx284ghFAGNKWTv65GiUaUxvvTQuoPR4OH/QkUf+GPmZ8jJY+e565hP68PysZT131
W6grMR8afdS7KKuvHle3HCtndkEwL06tDk9JMUzZbwVWS8VbOImqeS3nMLTPiYO99RM94j56OESn
dEgp2CBGkhrnqwlPBUs+m2MdZG1HjTaOIu1HnWPHeIBSpfyBMs+wdwNuXxGyHkaUyr/smXVAYXop
JlPC5JgRwQyHslTM4gzEYLkYFi4ivqMXxV49eDumFIySSGdKN0RKq5OgDjAsU7BlQSTUKT56at7Y
v+eLMUZfFLNVjD/rLI12ihjy77z+ttdjyt/0y+mLummcKfr2QT+o+nsNL/ujRUHxu8iIQe9vo+1B
l9cJVz0tdw21u9VXdN2lMxXEEQNoTspxboEe501U7zyQtxaRrYoIOsUyNPFXE0pGrR/VrhkCYWRf
C7MbfLyn3g+L/jyk1V5we2v1pE0sTW54u+hgXq9eVWlLRk13CHBo615Q4voLOLC4uAuu3vcXbzOS
vL3Y0QD36WvxxFyPpBiU/up+7gO3qpVjiswmLB6j85NFtDtDbb4T9xYvMhBjk3BmQ1goRFMlNgbJ
QVgil5Wl3nBM+3rvgN2YEFEgqGkQUBJyvLqQu2YetQRHMCRDkkb3oz75Z87CArdwC+/uhxeP8rgN
YoGzTKdztSdMrKabydVH8EF2Bb27huCJd5Cn1YcGy8e9qW3uy58wdJ17SubB1IavvxVxk9V2hTkF
ujvxDAzg88oDNhN2+4SNl0XfWHQYUNGrG782pHzDTiCyXVoCUSljyTtEsWsDuBTYXvCJ1cDO8+Q0
Umo5dFo4XKbF2hMq2GSulIjZmLDbONs0XlfBNrijJW6mwgAaizsnJm4V2YmbnvE0NgM9b52/ciNM
Hm1/0jHjbuZNkprJpM7X6+tGc0Mrt3WCwYVQcKEFFFkXxMw1/G9HRexJFm3PA1VXdIvZO7TLaIJe
DzdPw5hFfeXCCB7VQx9rtq/qu7fj9qNJtxC68BDLOHvrtEUxEAbzjHQJ8hg+9rF1e3an03duiWUi
ils7h1wer6t7H0VVGld048DhS2Dz9aRqLZXOBsII8PA2j3EF5skWbnvWrVnFjrnRD92Q0FCmCPzU
NfreW7DZN6j1/RSephvILbPWhbFjQBzF4CwB6mhtdHanliE6o+vzd/S5WgtHTuKL4xJj1HK+fxls
TidDgxoBnELtmTTKuJ65qcUYU4aVhry3W9fndDRi7ezVcayfOKnjfOTZtdyDFc/5cqqVznxQpUZC
pkw4sRRE+NKoD6wSxsYmiqq00QzSBds2K/PcD1o8LK/x1GmfMDHd67JsPjW4M0A55Ar8Qyt0ddP2
Q+Ely2JbEIuU9klXwsx+tiorp0/JG3nKygTHu6lxwEaYvY5lmEmmbJzur/rmEMkfId24JcXJITS+
XnUFmEQh8syiwIBiDVdS/rKUlr7TW9gcInDz6C6Tr1Bj1UFMXo9SdPXiji6qYlOsVS+TcLJjTd3/
OFi7/u03h5L9VvDmXLLe6gDRKSFp0dwwsLzeFOce85XiEOHZtxzMASFV/9H1Q4uXKjX/EAZTQr6e
mWM0TjGPvRPMXh35doRGcZMk9U7StwmepCocyR6gT6ooG03pWvdoNmWuE4zU6d4ct9X/dkCyPNcT
pt5eUao77NbtIrIpyJYBXrKQfLjrWeWjYiz94HpBLNwM7gYaAgc6uvlHG72yR288XieK7rJdLwnw
axOPVrdy/DG7MICAXiJProj2qNRtfVI708JnE29csJKKW+gnTYntHNV4c9lZ3xvzpflEy1Pqpcvm
zfV809py6aewaSrE0p8qbRiOSVG5p9EZxMf7G+Yn4frqhscLgmI8AA/qlHTlV2PZRi4pClP21oZa
0/sxDdL6kvLhjbdMbYb2ZCdcuEd8CDEbaYkU+rPatq15qUchlCduxNw82lbUQV+YpLFmasSp+IIw
StmelTSZQl8vezt71y5GOwLc9Kx/266xKr/COEHgwJoX4+jbTY16c5x5xvC1FYnJKCiJt8d0yIf+
KPK0QtlIcJpMP4tauIhQo8rwc2aa4fSkZpUb+S0XiuJPmt1dBAXq8IAej2lcMrOf37QC9P7H0LPD
8DkdwMu91yalaV+1qGnbY+fViFDMZWIaz6VuVSn2nGZfgKDLzeJ3SGFiObdmG84HkS5z8XlwYLRe
2kiNolOq991yVC3yIt/N7flPRFHK9KAaHIhTUhQo69UpbNeTW0Sz60/uYjQfs04f8UdubUt5Qo43
HA+csyk6s66qeVoydG4+DiWtu87XhJi8s5o4Xft7PGToXfs52ZiB7kbT9OZbq0zNt4HvNX5Jx9Yt
vs/6MBQflKSlDhzVURZ+nhusxXBjD+c4fHGNpBw+hLOuit88o+oEoJREi56XqdVqv0bXqb6AcLKI
f4k87Y8gZ93q6f6m294f1Hap5QHcpjFJLHO9vwGfdljsFdkb4abxfWqa5Wts4E5g1G5xVtS63IkE
t2852SsNLswK6c0gnnk9XjlrCwpGY/1WTbn1TuPFHo8huuC/U3yOXyY6ta9gr8Yf3azNO4nzraFl
RZGnSmJQ1wlZlkcF5qBm81bCSBuf6jJHWBJS/oJxhzCc6iIg7vcvkzYv3mWh8L2D6t1GUDS/SAnx
/eYnwLi4nnpomJ0YFfn+2Ll+xKKo+tyqqOqeykHBL8fsSs+i5p2Of9z/xNsrjNI9y41UFlvXWJPh
0HVIWgyM0jelSaf5oOHDdNBRhY0OLsbPO/fldj/R/UCLFf15uom0oa8n2VSZqQ68rG9T1nMRjJWe
/5vD9P3KCQXs1OaaVZ8enh/QUSqFZPMuWrCr8NCIdezZGiN7U7Kl0s86Zun5qYTrO75f1Hxxn+4P
t42LSMXQe5QqZxJUvHoBk4pCkquielCgTX3KR6Gdw+JRMjshJ1gEoDwy7OVfvNW5LOcpWqAxhkFm
mP2lBsD5WzUs45OKoN0pA6cxPByuMCAfTEqByG6F3L2/lJV0MzVTLF/CAD6cfvFSzCmwenrQYVFO
C54kSBJe1J+aWtejFJTJSttO0jePo/5mLLF9cJTIefgTubRHebXJNmm5rGWdRychaqqM+i3GIuLU
YSrp13rU7ey77UZAcwPeLgVO9gL55mouVlfU+ZBPb1QXh491YY6nNNb3Wuc3RpGToBgC6A/glfz/
v3yXPNIXSgf29GbqpXhBKTr0C6ozD68Y5nkyaSa7+Ynuuh4lzKjk21Y+v/0EeTaFkvyY63rZU9aQ
S3Id4VB44KwSN7LHEPu+HqYEOAYvaJzf0rZ8F4eKc8j6KMV4BmrN/VO6FlCTVW+aBqTl5C9ghNcl
ndq2Zq7FVLx5lgJYtieZcS+jPi3uh7qLWvVE5GE1H+bM7jV/gqUy/RkVCpWzZlrKyE+tQXFPGN1P
760pUqx/Fixoip0ddGM5JL2IaA+WLT9ydZUoTh5pxDvijdBH1iBz9WnW+uHNdYhj7q/HjW2EMDuX
pIRxyRbE9cpHhjoOC1y3N/gXTuuHkemUJ8We2u58f6BbcyLEIZ9DaIcLeZX2GGHWTpmVLm9jNowv
UAeLg6CgeHQXR9tZvhtz8kgbJYMdMRogM9dzCttMicw+K95UoWpPfbTEhyjLs52V2z7bPNncV2jE
U/ok17oexUlUY1GiuXgbmnF40lOz/gp70TopFAJ9D93HYz4MYqd/cmtqgK6luDiiPptcVWqnR7PX
M2gNXb1OyuKgUxTdOyQ3PhbQC0pYyIvwcK5Dg6gdh1RJy/ItqakfeHQuLoCPysOkGtkHUyz19wG6
fOFDE5suYTu9zKo5fTfTKH/JcTR8R7u8PUUVuDbbLPY0IDZrQHVSyhBLkAj0u59ShL/cfIgQC104
g/Y2FiVVAcvtfFVx9Of7+3U7iqyZgwUFzkORcn0waMNBKYuwrI0FKN0lybSTC9J+Z6turyMwcjLu
kwwkCT1d7aKUJLfK9H4Icr0Qtu+ZhII/EEIYuvfRYjXqazmQwz7RgxaQ8BbHrS+54i7uSxOVkX4I
hzTtT3iWL7M/29NIvWQRxZ782WY7SO0hAm12OVVG4J7XW93W6AoObTsEuqI3ON4bAOuQvvEVPdN3
tt522SWxgJoaaH+Kw+vqCLABMi441QGtk/YwOnF1MdLMOz76ceWRZQQ5iJR8uZ7QWIyV6yzNiGaC
KI9FSk6D+rP+aOgk2b4SiAO0mPrg2sZXNbNOAz2vBotiay/VmBVHdRDKzhbaRNY/R4H/QWEQH8c1
eLmBxQYyvmUUsgZ/SK2/BmN5qhosWuww2rM23W4FqlZsBBoSsiu3rstZU0q2mRsaxW0vTHwjgwBi
dU1EaTs3fr//lW6OJZvj0sEJA5DV2ajCDtImopCBUqbocLexeagU3g3PpsJ7f6jttmNa0nwGbS9w
q+vgHWe5fECqQAumPrIPmhqFx2Rp9trCmyeDTwXYF8owOh1c4qvHdsnyqdcXFg/3teo4DaWgIDMo
n3oDsk5rVPVZs5M92tfNqVGqVWXWtU0vZ9uNO2qFWrAI0Z2NkiJgnA17NbmboxBJwBoB0Mw7f32i
tKGPurgytSA27OIwdGXzzhiiPQuI26OAmUHGW9I0VgVwu5/F3ADgxAGqtw5hmjbPitLtcapujgKz
m1sIysQGTplZMUKWwmXftQ5K9yn3ctMre9iPm5sBxpYku5CertGHhchKe6QcEeC3tBz0Inmz1fBz
Xhmf06p+HcvwMVNLYjs23/+Pt67bx2pq4STDF0rr/nsZYQoyeFF9tMphD/69aVPIkUiyaHJTOtqY
2HSIDA+mULTAmLCtHHX3KYnKJydGlMNoli/NUn0Ph/AjzggPqjn8nCOrCfeVXJw2pvyyv4QGXd5a
fZqwP9AGDy/6MApAxV75lFNUejSeZZISTwWahlSCivf1UFnPtlgWNkk8ePoBS2nXrzyD8uPU7+Us
t/YjFy7Ib54RIpLVPahSYe7oz+oYYHr493mF8mLDm77cvwJv3bY2tTeJe6Pet8YiJbM5WKJt9KAN
HfeEYc2PEDzE0Y2yva762nqMzwQEiEo2jVwwJHQprtcO9kZXh0O1BKWRxah8zoCNRK0f8sopLxPG
D2/DEs+vw6iN51rrwzMFzvqp7KOJuqezpze0XV5Q4cSRSGMgPQot6/rXFKUhLHMxl2C2InEocw9J
6qU0Hg5sSDoBXUmQDg3btS4zzZ42QoxTD0qW9Rj143drbvYECbZT4VpkPyKAQ8dgoxVJjzejbGuI
IFJq5axFI45hbm/u7JRNxIGMCOAL+tuSYs7jfL1gYRgPWuzFTpA09nvhWq8j5E0/RuSKfvPeZtlM
yaK9gngznEhAQGAwrgfzZkQ3x7SzAoSnzONUmBjEFMaeMOWtUSBSSkwh7Ry+0fUoIH3H1JtHK7Ba
q/FtffTOZjbsMaJvjkIFFKYq+AMgHdejuG4L+gZiQACxPYEmrBh4wUfhp/sH+cYoUo1CPpIIAdAh
ux6lBmdhLtBCg8ioliOW6dpp7JX5eH+UzXVBDw7yC2K2EqC9CaFn4fXdrKQuOlJd/6nJaRMlRtb/
jRLKsHN0bg2FzhKUTD6PxGReT8hNkD1u+SFBMYylXy36eHFMuoqJl7aPtp2ZFQgm6RVKTET2ez0U
NcgcVaeC1qKSxUecSgdfqKh4d8WyhwO78ZmwBpI8UBrqbLvVUElV9YXS0cWMVKxRh1AbXjW3F/9D
2XktR84kWfpVxvoevdBibHouAKSiQjJZZIkbWElorfH0+4HTu1uJpDGXd/9vrKpgBEK4Hz9+zkdf
/WVCtAsBSJPoUJo9n1Adgu1FSsSELPVrhIHyQekshAbM8aNI4SLVABUJszViTSQNzgfKW5RboiAL
PEWQuo1Zyj8LpNuuZFR03vHPnCGFZAKg3uRuYHeXLVdiTiwl6535MNT1VLilbAbHCke30ekojqnw
muXC8HhMq9QNp2QIXqKpGM1HAzdF+SYAth8+p5GY5Jspr5Ag0wkfS4eqovxQ1knvf5aGoZztUGmp
eBaS0Gu2HPe6cig1waxt5PTpTbFbvRmxFkaZN99hEZo0bmZNU2oXphgIroybzOgkOhHx1m/TRrcl
OR7UTSGOg7LNLBpbt5bUDNkuwEdwvOl6U692luFn2whpL2OyqVWM8mnKinn4AruNiqpejeZNkIRq
tUeq1AoPg5UUf1LO4G8CWEXazkNsBndWHqrRdpFh71p7VGcxcocSAstpHInbH/1EDcPdNEg1GI0Q
TfWdPJgapgAgsBSW8yaZaDIvom9F1rHhCVAtkSZ/fBLsqMgzfO1hfDpjqcqJXSCpm9/xlI/1tlLj
+SSmjfE1kYa04LdNy9AdZ0H9ZqqABxtzymf5Se8VrYV1bKayQ6+XINvoQVRIABt+qcsbHcpC+avJ
uuQRaogkIfxB6LXNWw1T2azGa8qLJTTHbqa6HIbd2GBMtE1iGsH3Ptkhkg+IlPWPQyT1X4WpayHH
8BZqqWOFgq/+Bn4MREefx3T6g6WZITsxhh2tk49Z2TipHvvGaSbEsrZVr5a9k2f93O80Kdfifasb
Iw34WTENwj1PIg2Maq0Gx4Ilin5YxuAnGxHULNxWZqJ8CbVcVRy6+dJyYw1JZjyKyZTS39374SkY
BCt1Sr0pBYSWxKpyeyMeRDZG18vuMIYhrpt0a6u3SdIn0k02+FNEojhZ8bGlLXnaq3WezDYfQ6Du
3hiV6WS09E8O1f04/DNPQWs6VlBnP/2gyU96gD+XrRFrNU4ZDPGpm5RR/JTOnXI/iWOKRzA7TbLQ
BtPF2JlyTShcjEeL+dC2YtYi7m/J4aM2q2nstqEqRJ6kpkK8i8ktgx20ED3czEJhypspbDtoGMtn
+FyVUiNvAQhkzRHjeCi3YxGX4g5SSCc7UmKElU2F2xp3VF3jyQ6jdP6GoJ7eL8YYnCdbrXw1dSOU
Zb71Er4+bgMJorRp0x9l11QqSXNLzNO1Td02ov5bkqpMdEKllhMIGZZ8rBQx0o+SWDRFYtOC1XxJ
OLeSo2tJIEMXS6V2WzSq+PP9l/HyYud6gRpGLZd2uQt8squCCHBVonQ+5Cd8UcNnAX3K0wcH4RUH
RJcAmAxKTGsODAXdLuqTOfd6kdpt3aBHbsjC4Lw/ysXLq4MoLdrx9CZDDl0DFtIgDkMqFLUXAGFt
W6uM9lokyC91i/Dt+0NdrNoSrGD0AGuJMJn88fz9wJ9DC+WmqT2tbPV92A+Zo/SS4r4/ykXouoyy
1LNo7OYFWVfN8pbOL6yia68iD7qBwl7TYkiWA9d8izz4r/dHu5wTLCUwTFaOeJyI73xOlWD5YjrE
nWcVw4QCmV7YYiBWmw+OQrGR4imNmaSjCxH0fBS0C3xKHH3rJVZvam42DOKtNlrjB02/aYOinRvk
nY0HNwQY+HwcuVHGqaRZDRFK+jHLJOwzG5Zl/ExtRN2MUIq2gd7lwZVPtiSD5y8+9TokhOA8LiY+
65aRNApHvx3INiqj9w+G8SOWBvzDgoYu3iSnoh+2ui3XHZoRH13XxfSDwhiJKvJF64gmEBF+mktd
f8hLadypi2Ea6klP7w9yOTsiTZLt17RDg+p4vqi1MivZojv2oJi+sNUFVbmNKSu6Wmmq2zSRb9MI
+RmrGZQPx2vEuKS7qFoS9BC7nQ+sdBWvpdJaD0PF+gXQxm4b7NCuxNMX5w1NN0AFspDFAO7C54+8
qqoGXbAe6s6PH63EiLeSWgqf25CyO0IH8/P7y3lZT1mQTrRfabVd5E7WlFw6KI0u4NryJiHLB1sS
cmymqjKgs9yPJbmzE1Mxw02TZF32S7KmRVM1EXw4dMlQNHd5mhTjNq3oFL9PjFTrbLzP/WtVvMtr
lV8SGJ2XceFWrZsypZJ/OPStweP2FYla6tiNCYXtsBuvOay+MRQJHtUlon/uoXXZNQj4uuEodl6m
Tb2LEl3yjE6mclsWQnelNvnmUCDM0BSpGNLbf76jhLCarCFUO6+OgtFwuBSAdLQg6IgVxbrSt1c+
9XLfnF0MgChLcW6xUyH5UJff5y+wbyrTVpQnY/BaviINbHIoYCI1pxoakCYGaE7T8dcOuVYbsl0o
vVg9myruttAZy9hAJFuKgj3e4VRMBimMrmExF5kKvx4sbe5MtuFizHr+65mD0LYQ8XvPEKTIUYaY
uJUy2l0kW/QxaxX9mKNwrcLwxosDIEnbDz3mAGvy8kv9tSahgqzHROHV4zLtENFBKfXosyZX1v7y
Uy/vGjtq6Vu8zMinFKXNJJtHT+4oCTuKUMwehqVW5HbTrAZXLuI3RvufNhdj4RdfwIVTFs0S2Nns
0RE57aOog7XqY+9H88+P9/fU5TdbWiOBWZdsGRmq1W1sFVjAZpM/erzcwiPqjIF2ADOX3TwzlWyL
/ks1OWky1OGVQOuNgSm2gyJzdb0q2J5/t9QIYJpATfWAH0oXSF2wQ0kY3E60Ck+qqnQ/LPH8+7O9
uJzxQlmCLsDy5aUzlp//tVmMGYHsog8mL08n6xT1c3CbC5qFQF/U3zVZgu76+wO+8SEBJ0nQuSJw
RF3rpUpq15AZ5gzI4t8HRoyICfrcz75/lW94eRB43MAp+ZBg/da6TqnnvqTMRjZ5jWiGt3KcoDuY
Rdf8BN5aQV5PGoTRL72E2gpVCSSys8lT/XB6MbSocQNJS3diF/tuh1r1FaroG7NaxCJpiKCICGNq
9cUaq8YGM8pFL4GG+sS9ltmBEVUv73+mN0dZJJ0WWfOFmXe+LwCIptyfKtFLuwzJPSUqt1YrX5Nr
f2OUhTwPSkm5kGtyHYBkaRrm6E572tCqh2SwpntgnGuaDm+NwiUMlgdySC62WrEhbxoq07XkNQZE
iSRtR7pIx8x9f8VercLO3yJmALCL2it3PnXD8yUbjCgQTMMXvZ5yoeL6pQJHrgBzQTGwGMUfwmhC
X29h+D5OdVhZW2j+TRAAGJWCtZ9qUU4c2bfGl8kYp/m7POSpsclFo9Mc/DMH06vlXEwdUYdJeJP4
df3T8CO9vSmqqDefSUNLER2xiCKlooVhvJ3CXvighzqZGYWLxcsY0hzLuSZNtCixpX1eSZ6aRcYD
aQ3y+kkZLeRDSfr8/oIu67Vaz6WxkdO7eFVfRKdjnXF/xKLkpYVIj7akQT616aNTjmDEdbOp01jW
r8Sql1uF55BTBRC2mLStC6Rmi1TZOOYYqwiJvJPNCArTrDZXtspFwL8A2bRMs4xLa6682vaJLPV5
giCDZ+lF/yPVmn7LxlVO+QykNY21/lnF/PogTaJ6hed+efuSwMEXJcdGc4KX/3yPdr4CWyhkjyKY
Ud6l9SS9dAnMl2ECv3z/872xlAxFCRh4glanNYGRt6YVmoKhfCUd7hW2yk0kd8bh/VEuH02CAUAJ
uke5QND8Op+Q0SJQjVe64oH51m6uDdo2G3PzfpTr4CmJ9PSXhcH69v1BL6eG/DYKalBV6fKE4Xs+
KLLKaV3ksuJRgLEc3AOjF9MKtQ/H0gsJiq+E/jsV9LWF2FTG6lTgreThehjdYV3LUTcH/V6vjGsU
38ttAeICzZRLknia/z6fUDYaVilQ//QsMfxRz1Z7ELty2g5hc62U98YtifIcvGhKU0gTcmGeDxXq
CrbXlaJ5sMATAdNfmvniTRIj8nSQVAwR3UgdSjqNcB2SbvRwnhu30qvCE63KrDdyNJbT5ygaLWRJ
e3Upbo2qGO8Do4+O1ZQEkzvVQvULU+QgejSgiAR7GTmNbKPnYhTSjmTiiCx1WWTZ0FUqn1antJmu
RTnLgp3fXRxweu7Qg2MPgDOdzxIx9twfzELx6ib6U7SV4hhqdyh9mn3kqPk+9eFhSmpMv4Qr0esb
W3Pp2CHXJhpZuGDnA+tpMw8A3rKnWIV+N6uC8D3VaunKAXil4K3mR5GdRwD9FcZZI3U96iv1bNaa
R/uT6QD9aw+pqXduELfto2Q0jSci2bubtK5wxmkoj3gMRG6ht9eM1C537uLry5tOPEklUlruh7/i
V/K3LkJywPQMPCZsgErBqceqALifk81HT/3S5bccRh7ARVnrfKhWL4LMp4zmqYIZbRScLCiIUBV5
f5Q3JgSbGN4KCNvCLlky3r8mNAVia4Z6ppF+hK0zp7loF1kkUmjSrSsJx+UzZCwFfGLWBTi8KEUj
5JZYXdlonhQYgjsFXfusS0nvBLUJ6CGZId1/ozTF7qik5ZVer8t9ytjg41zc7FYQ2fNpWllNyIfU
rVcKReziURrszGGarnyyNxcT8wKabEHDEaY+H8WkeQoLil7zhhJKX9wavtfpcbWtCiu+cltfnngm
ZCwc8MWXAdLY+VBVLYx4joqaN8HGRCeUN+JkRVnzOWTbuomiZL/SOu6++ECBgR0EunVNrfStyS4O
tvhcUnG4eC/USA37shRYUoy7n0Yh7O/RVQw+s5muQXpvnH+eXIT5YJlAwr4wJilqFVkKX9Y9xHt6
Y19XXRLYpY/JjC0ZcWw4hRUOL0UT1RnB65j2O9FqouperyVzdiu4WPnu/XPz1voTMPOKkbwTp642
lJpMBmqfte6pQTMBsaf8JvL0qWyqjVromt340o/GCrZSkX5Y1BeaPD2SMEYkEChI+eeffsbfZFjs
aDxCZ9PpI9GHjB7Uu6huuyuzfOsbLxorvKEsPw0A50M11ExAUUPD6/NRtqEz6Z7Q6uiRJL56en9B
LxlaTAuRGjYUEQhAz2qsdsC0vAoGg/3U9oLbzf3wO04rFBkzIZsfB6mZJtuYu9SbhiQaXTpq/WTb
Fm13auJMH3dKIofXQJI37g32NoEXAALo4ZpC1edB21RFaHqDWKsPBSzu+xEi2af35/7GKOQ4iDWi
fbo4Na2+qB4FJe0jneUZQzdCN8mb4luv6dPH7/qlhYF+J7JsPtaKcaQXodHNQmbyomQJjKNpOg2a
NGylUFevzGgJOM4fbCAlMlO4fYtI9xoUNGJ1NrpeNL3UbPvnXgv9W5h1VG6NVLRF1e9ePryCiNbA
BKZzhEKnurp5c6GoZOAs09MNP7XLNqWL12yvOYa/cRwofHLeF0lN3uXVAnZ9owSWmVhekuXdxje7
zpEKI0N8V6yvhDxvbInXxjT4QIuM2FpflY7LDp5Wanl6KvVur1Jq8vEiuvIkvzUKUDHtichdcq+u
brFAFGqBxkc2XqJXjhZFlqOIavfhLJd8jGNEGMPTSCR+fouMUpgTfyTBcS47bZcXQ2eLin+tr+WN
ucCjYhew3xYXuVVopqMdjKQG8k/loKROFxnJIeGGvAKHvXqynO1szumroC8VY4KztYOoGQ+SkeE5
e1Qzs5vdiUtrfpaSJk9tXaM8flioLpWr+rn2s8+kWT8OWiaOTlzIefmIYLk8njCVhHZBhFWnDrE5
7tSLooQQ2xq33NdIRF/FrvB4tVysnSz+O+lyYZ/6YFX3pjkUUDlEI6eiEmla9lyjWXJsuVoiDGn1
VrStbkBxCyGFKf1R4GhZ3xcG6gm2FATpKe+Sbvo05OjhJ7asx6rqMAOluS1rHzaQEggRYgr4XVp2
ImvxzyHBf/MUxVpb7Gu5kLWNiojRcDsiX2XYogRG/HWoxWhGnkqa9FtBjSTDi6y0qA4Rpgk+DSgD
IlK5PFmUFudmnmycL/rSFlAjTWo3gCmo/pBafHd+f/BSMCAVv0Lr3HmXUlo9EQDCIJPpdbz/rq5k
gdtmKMa/P8rFVbeMQksPvXFLfLKOxBpBkGSaoUzPLLr4qGNNZGd9oN6myjhu/CFtvrw/3sU+X+T1
wVwNcBU6fda3uKVWVsFPJS/uomJbyajThrWqfXhWS6chMSawA6C2vjpNGu0aIhoTslcHRu0WRlxu
6UUTbrVyFA6aXF3rLb5cRVLIpYcZXrQEBrfKdrJYFDq9bhQPryX1iNedFdohLO2XwFeEwBY7DI/f
X8dlBucHGZiDmSEOsFBw19jU1FhtmSg9EVydZYarGWX1G4KzkOzkrNXkXSDLRb7XGgoj+/dHflX2
Ww1NQw5cVhjN9Bmty5bwCBf/OcvysmbspodytNKfiZEnX2pjSIKtkcjdN6yFqOGlyRiMiDlaCKl0
lt/9LtusEQ5Wik2UreipYLnsSRPGoELd+TnUzUbekS/WsxtF9NU6QzW25VfFyAI047p40pwyqbto
UwD21G4XaUX7ZBFI//Hl3vhMW6nS29GEGKEtwkH83jcUba88ba/P5Gr60JWoddGpsbTer/aWJEhT
p9Mq76H2UdoVlTYvtgZNtePJ0n4o/fSSm707IaH/sy765qta6+W1a3z98Rf8jpAOuAeKN4Hd+ZNU
h1C50C+wPCFOot3Q1lJNxVgOEmdqk+QKCnqR+FI9UYDtFiV48Jk1O9ofFFLPurE8K4DEOJAz2fSt
ftNHSh25UO3yXH4MTB6B97fZxUVBYkiDNQwWOB60gC1H7q/UvldqWlBApzyZDb1tG1LSLKBd5KOj
gIbAfAAOJbfXL1ayNjJRS6L4OERF92UQitRGuFh+eX+Ui8jLZBS6JSSIFsxkje5q1YyFV5LHx6bn
gBqZJN7RPZlsQbiupVcXNxF5OwOBFIAYgKatbyJraDIU1cBdUgvjCH38OiaB4fj04LddH165hS4n
Rn/rgm3xTslIK6xGC8J8LIKyDI710JdOz5B3ZVoqD1LWfdh+EPQDZjb4OJMCVJLP90M2jgjiYVdx
jMeCGk9VZ9s+HdQP7zpmgV4i2ARgJEnj+SgCWB2RTsVLWPupQ9wRHoo4sHYf3Q9UMyjjLUQHyrvq
CnesQqMwkiFMWLZECdyysMpv5kwjrx03eSi674928VRQM+GlZUYGcsAUNM7npPnRoGcDr7uoBbOt
ZYioWZXwsy77WyHuix1c0msSi2/sC15C+Oaouywv8GrIjhtJn5M2OUJwLw++1lL5mloh5XS1fv/1
/fld3hTIGVI84blfehBfGfB/3RShMQaqGJToQxVNcG+hQ/0pVrNi8/FRqL3KvPKLwtN6FXt5ApFK
zeyIKiwqWk1rbXpruvat3prLUn1FopJjBSR9/q3CIJZyJAuyo9yZ/pbOFP17gIn8t4/OBd0oFYLU
ojkOErwaRW/wv1AGPzvq/pjgHYJfWtKiRfn+KJcPB6NofBTaxFCuXJ/Y2RBnuWjy/FikyrzL6Ofa
WFMybxFvag+qgC9thVT4bVtl+jUCzOWWJ9F7NY8gI1laOc6X0R+kEuZ0mB0LyeiHk1xnevxAV4w8
HmvsuPJPk1x2P/TS1+IPa7q/mi+gmYJoIejWejc2ZdpI8dAUxzTUB9MpSgvTOQx1P37EKJ5TEyI0
4gsi0nI+xTSafGM2g+Lo93OOugBmkVqGzpmV6saHL8VFbIH3i5cLidZ1rKnEWQH3vC2OeTl3W8AR
/VjEbXEFE76ESRdNB5qjELQheoFhcz6jqImVThDS4tjHybDXEzXZhobg78jFoo08lLqbZfBmgcdN
Z8RjatObg/qQc+dduZ4v31D69TnqlLWXAsZ693C2U2BKoziWuOrshirX7WwI840i1L4rJZTR3j8o
l4ee8ejWBzUEeb/AMYpq0iotiMujX0QxTVrVhH9wfi1wfWtWJLU82IsYyEUdNpdTleurK4/09QTO
rFixk1s+3aSyX26yWWz278/qjTNIgyDEZ9IU6I3rnIjUZa6n2iiPHBXF4XlSNhHV7a2Vwm80ZxEF
hKoNvr8/6BtLSXywQJ5LxxMg3vke4t72EVRc5Ih82XJ8hC81RyaCNa98sjcWE2QLBJv+LdyY1mRg
CV7zqE1idSzaXPwT6XlxyhI9f2lw89vIZfRhVipNYjRq8ZbigIgI3SouMeV64MY2yyPsXOVmkc/e
yqNKlUZRv7y/ghelAUbiXgGO5PoiYl1hkXVdQfkMmBkwjLJpgrTqHbIdeqwqOUHCJEoz8Vmf6Nm2
+rA91HFZXPkN3tg4gMm0qsFC4wa1lp//9Z43nVz18xw3R+64QtlwX9fyRpGGLruxCqmsDqgaCKe8
ELXiSjbw2rl8ltst1BkKpDweSwi4VksPwyiGE9Rpx7TCM8PggdJKBFPRPSiDG7Q+q+hglRCj7kLE
zOs/pTHOxk4csrh5yo2Z5jk7KfRZ/yPpTVHdCqNiTbt2lKtm6UwS88P7n2q9CeldYCvwjRZ+xZKi
nS9UN8C07mcpPfZG3rj9nNwEgn/M1eAzteOPZkrLYBBwwIqWbPBCU1WWik4y5jg/hkUjYe+a9hiu
ih9NXxgFmWYuqYXKRK60mlKTlnKb5W19xKlQdzRNsHZstWfNKgsHpkR75c1Zb/ZlOBh75PFkFtTo
lhX+a6uVKqRN05yaY1QKxq5VeWNSq5c29IX1zmCO6a6ZBnNT13rgyFMVXrlF1rcVw9OVR5BEeMQ7
vta7SduyaQm82qMi4DOjpFKwFXQa7N7fJpejcI5fRR64FbmSV3eH3iD1q8xBd0SgxryvaHnL9mNW
Ddci5NeyyN+nR6bLXQIRQQ4BvFxfxwl6kwq51XXDEXgIxxxZiUdz11izeIO27JxvU3OOv6qaUEmP
YY3WxOzSuYRULMyAFpkkU+yaCgRDprs3LYPoU9wr4ryjOy8eHbMfUJeZeoRmaBS14tjuEt2cd4Gf
6T8SQ8w+RT7YhJ3VYYytshlYXyZ0X+lqEIVnRW/0+INBEZMFNiDvXeSKFpDifOsoCQ2LY5WPx8IS
vsm9Gu7CItavnPCL7oxlFJNbEPUAhuKYr0apAtnMonICme0laVOPWqvaFaS3yZ2FHMEnaxxBxYSx
tVDmDcYgP6YKp38Xa4HZbDG1jtFiqaHW2SOyNoJLoUkZPpgaLT4L7GSOLYVdUJRVtldW5gDoN5fH
3jIJtjPJeBCyjsL96z7+Xz/H/wx+F2QB8Ozz5r//i///WZQTTQ9hu/rf//bK3/lTW//+3d5/L/9r
+av/94/+9/n/8jf//S+739vvZ/+zyduonR673/V0+t10afs6Jr/D8if/f3/4H79f/5VPU/n7X//4
WXRcSvxrAV29//j3jw6//vUP2CJ/Hdbl3//3Dx++Z/y9Q5N+b/7j/nvdhN/T9OIv/v7etPwbhvRP
eHNQFThTi+k2l+Lw+/UnuvjPhY3CxUzDHBEkj3Ve0EvIX1L/iSM19VLuNq641x6ApuiWH6n/XL4U
oRlSfLyu0Cv/8X8W4Owj/L+P8h856spFlLfNv/6xeoRII2nIB8IgymMsrrPzHTpIWZoNYpSd6lGs
HamS7Fk0n/pBV2w8r80roflyV/11xbyOBqy1KOlrCyV+dR70OBjGVCizE95zyTZ7lOfAG5SYbpX2
vlDCyCbEjvZ/fZJ/z/jvGb4xJrVgOD8sMdjQ2nMji/1Q7rIxOfWT4Y2RVezHdtyVTbQR+8LYRXJy
G1nXlC/eWNZXqAuIiGjvYll7vbe6QkrTkzxr875vzUM7Wp9bwaS/Tb+m/4iR9npdkeUhZCZ2XtaV
PpjzrwizKjfjVNRPlqf1W5oilcg1k1/iaEtjYDfxrwhWSJ5/6YInKaZ282C2nkJ9Acdq3xEDV4Z9
JX23Znuh8Ye/zOCXWTyPFereR7E/tP0fRT2Y8QbZ8zbcpvEntfH08DaFDadtot4xQqfOdmbzdcY1
OA9Ke6wd+VNXH5rQVe/ixyLcTMqvqfik9k9hjpSaNxtfMW2Yy51p7nztpBgoGzyK6snUYruRAoJV
Gaz6sRWFHboUnbGPdqO8FwJ8UijnKSfTPyg740YBDAszGwUE62X+roduprXOmN5EX9XPyQ+5dBLh
OGs/UyG7j/TSgZJeFccBoqea/TbFr5P5pJnfK0CEqe9sKqRy9QPOh9sUeM/Lv3v/G3xavOjtoNs2
yqEvcsQAU0Sdvvjzo5+76B2IA4XTrmfGXOPTFyNObUn5LES39Xij67OdzqVtSbdiSQOp3RxzJKd9
+J5OEQROYG3ZC2hS1cmt6rvG8LUTHF3dIakQFQfqJ+8fhHXpAwgH8iJ6EmhcvpYNV28etuh1kA2W
fhqirHJ03VcR2558F+p1yEbw1a3ZRMpdPlTAfUL1qWjVa5z6i3OxpJNcAxTJKb5cBDOT0VLhmHT1
1Jrf26kNnXZosLMuB8uWCfGuBGhvjQZ8uejeUoogNz8/FpqA0GQBLntKO+vZD8vQNvSudPI+vhvr
sL0y2sVFA1D7KnQHYEr37toSwh+MXuiUMf00ItBtE124ams8G6V/aIfsVrei56nOr8Uxr8yCsyuV
UQEayXkIvakzr17vyQ+wFEiM5FM9aV9bYx9mNEhYrS/akZlUGyluZrsO9ZEW0GFP2Zy9XIafoqx/
1IfctJvOVA5ZmxQbMiZSgvj0/qZ7RVvOfj8wf9yykELnIcTaaVm1v2L0SNbg+8iB9ZSX90a342sb
itOae012LcWhkKiK+ynZS9vxIA6b0kccwg7LjfA7YRNa1F7tnorVU7uPBSfeZvf1rXRTHbQbg8jS
7ig/V451r3fM0eEP1rXN35MGt6KJwqH/XElt1MO2oh0TeIm28Eu4a26KvVba+kPzI3gKb+Tb+lt6
E2zDnb+pNjJkAcGWDVuKXf+kfX1/NV4v4svVoEBOBRByzfoBDErS5qlKrCfzeZgc5WdQOTHNmhyB
2kbu0f9j3BbPaWvLx/SWhRjp4hXdEsERy8aYpX5B9VqonOqpvB9u49/FD+ZhlHZ/bVe9qkK/93uu
knh8JIZh7kPrKT6Ud+pkA4WGh3pb3BZ7YZ9zjf6RWNsvycO89R/7L5KX30033cawfZTa5R24lH8f
Hqw94b58Ug7KYq61jYq91W2K1BUqNw1dFFPm5C5WHXN8bkM3V+yhssfW1hqHF6w37WQTDraxN279
w3CUHscT1PXWsMuMP+iOmh2FbtXtUt1WZk8db2dt2/j3VnGc6JQvvrbtKa8cpbbVL+mDbxdbdY+L
yGN5X3g0HxVP9X28E7bvf9/Xaup63SjpQiKklWyhpp7v9gSSeobgvvkUvYg3kicdZi++ax6yB8vW
9sJn9aWxs8euYrfaSWIHo6219tw4yG8JuG62zvAtGzdp7piF04yHejjWNfq3Ti4heeHw99J615kb
I9rO2i6sUPd3zcGJOneKdyYCkaXd4XerbqTQae7iWy1x82+8O+jbCeFNVXLotum36km46Q7m5/ib
/lm67x/wtzjy8Cgo3T6SqmU4gnB5PHWiralPVn8INZfzUBV7RXWFAgMV7Nhcq98gKS+2dhba8RW+
9Ks3+eUqErXA48PSea1ZPsXEOBmv2ZN/799HL92Ncgiffad007sqdMRxg7N9UWzDxoEOSjknu9cP
3Ta9zW+jXeVaj8Vh3MhbdYvFsPx5au30/ppdCMkbX/Lv3xGAGc8z8G4qPRads6t7t1QLlDn9anpM
zV2U7QrpJrZsbMh0zmOQytz/t0np2421yYJDENyU0SE1HvX+Mc4PonUDiakpv6rWs9neNEgDBPfa
5IiKO/n7OHKqn6W5DXoblL79M3mh79I9ojzmrV2LtizZ6q+ksq3v0M3+yPqmK56D6YtZe9K44edK
7aSTHYdIMzpmt9EMZxiQdtrWhRvJT3PhNpU7DTdF/ECnSJ26frRLwy294a2RE9uEDj5jtqXQinbT
i8+Uu7GYeZiT+7LahfFyyRL9RbFhz/lDq0ZOZ1iunD/rChLGLgezhydibqt2Z4ib+IQST/cDxEnR
n5LuNpa3RfLYCzt9+jERK+o5xC3IJXpuV4aySWjhpuPTTlWmyC+jFoB3NZFg7PiZLXBHYjLPFs3D
BIYIHa44a2iujtcjrll2bdxl48kIj313j+P4tjdfIuMTPZZ2FrNa17Ri1sEFZD8dOiFHnYo2KdTq
qPuZ3CCIGYonfHkQyhrjg69Pyqby5QZSm3Hl5bgY7dX1DT0SskGoXuvgQsxiVS8iZHUC0/zV1IRu
SpLEtojcDs+lfIU0sgYuQMVJVSGVLX09uJ6vdWPaSNQbMN7gKdazyu6kCkpPnv+kYLzE+TdYL4lO
ZBzyvlfuAhSdwE5ddQ5qzJeMm7pQrsntvvELLeV2ElVCq6WLm7z87zBCGGI1EhF2OGFc9rkeQm1L
4GiHhn4XKB116cDftQqPqpChuiGg1Gg8anqRkY2Ij8ZEe877F/061iPCI6xBnoWoi6rMhRWfbI4B
OibzCTH4nYoCYKgOLTJgCJ3NkuDOWeHbS2nlfzCUMwjl71x2uVTOLh1tUTokfADdhu2yrvyOkdIa
MP3EUxeVzUZMGtHppaBBoYyd99EZLvAYUQpMfxbeWG1vIUjVMEAW7dSiBWwX/qYdDVS15jAks/ym
KLHuJpJ65f0kOL+YITImFCqpHXDvg0edf+exlkulLkv5lCR0ADpZfAjVX1aqOEmBNTXixPvOejCC
74iV2Upv2fHMpSA+mOK9ZiV2WXzVqk9qe/LLl1w8juNtPj5N5cvU/Khadsn4FKZ3Q/sj0m/V9o5o
Oclv6ZQ3p31e3U/zHgRSUjfYhZHE4VCrZs4X2Hlt9r+pO6/luLEsi34RKuDNK1x6mkySIvWCECUR
3nt8/SyoumfEZIUY9Tgdiq5qiS34c8/dZ5vBSXZGvU3lkuLHDs+8XcDrlm2T2FN1b8R89XdFf9L0
bS6+iDUFXBVu6mWrzqdUeCvZc5B67bRybGN6Y7D0qs96eO6ts1E+1QY7oa3BiZi3QujLyvesfNJm
r5xu2tAd9S1r3GDcZ+LO0g5N7krFm2Uk9ANHqNOmwUXnroAEPx7sgTiC2V4EzxK+mMmjvNzI0Zkd
tqG7AdcUcxeFvaz+JFFVG75JJX6093H9kLG9RVudSJtorMiA2iXcK4GFtnEN4Rh3vVvloOhm4Cra
CdPT/ntUCuSRfZMk7qn2FadS7NfsSt9kkhO1OOXdFzObnS0BS6W2qxipqTv2z7rxMPQPET8ap7rT
KBeizCfzqbd8SfFkZQtGEQdsnNda3VaekhzGz3SmH1Zt2rJ1GI52HdSXMvf+9arjYgyxSlbPURxm
bNjx7q4qs7MLUnLsWRMaJ5aqzwbwH7ppsFWMrSFcUkg57HWvEC3hKq0QlfOi/ygGQO4Fx11PrEPb
LA9p/dYKN4xi1InFNLxXun2IVVexkYKTWj91uU9BaacXwfQz45RPJyx8YhmbQu3eZCug3c/SV0Kb
VdWuwBNoGpv9mHkh0I6+n+GsqYmrJNzZeV+X/mC5hJEYx8LOlUe6uuUuCBzdureG3hMje1RcLfQH
xZdhTgtOa+4xVrUrcV+I+6n9GRa+qnld5pU/An0jcu/EvXU/pKebRbGb8TZKnstZs7WssesYTVKP
KPO+MkrbaJ4MZR8OTtzcZopvTHYRf8LzR67zoXTAYIOph6gd32FG8u+frdliezQXinyOlT0eznQL
wzHb4QfjZc74NmBveVoGu3lWDTSxTjAjTIP0qdtDcC8u+6msbSwJFWcyTlV0zNTX9X+EGPHH+VMA
e3Fws8JeKldWMDpwcE0ULvNNuewT4xQVp9sSrC11xL6ga1Z3KmuzMv+cBjwYlOfe5BaU/ONYTrtc
qnx4rlb21Yq/zcnJAvNh1k3sWnyJYEpMW+G1upPaEzpFKTyEg1voT8H8OPSDY4Z4CM7fQvVeqQY2
SidyHgX9tlJshT5AlHInHykIze08fzP7o1WKbJjOQozmoT8Oblk7QXcWBTC70sEPqTBlphFuqNkM
cxp9Eyl2Hj60WukF/asUj24ipLbWPOAOv96ymf1gn25FloHmJLO5TtjDx0R6OnU62brhzk/SsZdP
tbKRR1sXb9T43HwbsQi5G1ENLL1tCqdMV+2wvtWCmyAZ3RjDyeaHQm2LTnI/beMOV8tROxbNXas9
SWGwTUO249Vt3XnfNMyztf61nLQjXgw7zH9sc6rtasIizc2Nn6Ie2TWk3naJkL5tigbro9o3uu9w
mY08oK77xNutW6EAOfKCAWdDzUxnW1Af8mofzLuJfJUeXK/v70JltplNVdkPTXmQbXIihWmjpRvo
y022TVajddYC2ny/NO1HHuam+PokvwqVH8GWCnxRdJOz8NiLrvQjJFaazUvtM7uxSsdKmQSd0mjD
ejDcdzfTwhbYR3bGFNhJsg166cQPjE0pxuhhvTrdz5lbPXYEVjps4DJ78SYGQpWthDvRhbK5GfGd
wsnbC9tT3HuR4etby2096kP0glix/BoeLL+8Sb8Jd3Vk55I9nCev343bHnT4tgdL1XcGuMs5+hoW
9iTY4ra+xAlnN6usZU68qw7JF9UWA2e+b1RX/fJZHuKvYen71gZbnpW3s1KH2EFf4UQlvXye4st6
Tho4GENcifYEd4ENYmQTjorTkmR5iVjIfKDgWmHWu0gRDtiYqja+3DeRKj22gnFsxfSTKfPVABYb
QETt2OGtnIqVq3/VelpwVWMh6KdzEmW9E2py6abF8Flg4IeOkkvHyR8VGZmnqOSuViali4PaTGbx
nGCPZlda/yRG4h0RkGzyl2+duNyNifVJzUQVfF0zwSoBLdf0Ge48M4T3NZMRviAnySydc8a4iyMa
bi5uAaLihUrg14UL/j0pkLa2hXyTCJuI93R5yqixoPDVzvwpxe4r5afqVsiiJwNbOocJOnjhxahr
ZxpuYo2acZijn71+t4w/pfzZaA9i9jr0d/B0y+SpGN4W0zcVUCxHasj8sWvBZtKQJi5uMPScEii8
bdQ+70AS+cXsELWLoLikk0r2cbMrDHcaXbl3stjhixnRJsw2k4co25vAyr7mqFv5AKCxpRG5bz02
kw54oQt0tZH82am9wW+98Ma8D76Wb8Fj+lY9l57mlgfmKPwcUyO/9nRveEm/5K/SS32QdvLX+V7g
n9rdiC+3yPCbMQrxaS6/inC7SH66nAdhOxc7xThO432xMZVtlb8O6fc5x7HjIA6+MJzE5LYbd0Jb
2Diy2XG1HbRLUh/F8jl3i/rIB77IflzvpfRgAeKEuyzeFopvpZtpslmwSWiD6sB/D2fxoX7BLTZ/
mYG5SzwYbIZ5gkoJtLPJNl7i1z9vENjofnx5DHMdoK8IyMfdyNzhfGFm/XKOJFept5O+TZKjqvrS
5AeWR1PJ76u6K8c7RnC2WDm82OpXi4h41Ruqh8J47csbsHhzOXU01hjgSpshtqvIixZfIyqW7VtC
YKzTnrMX4bnKnfKmdWiuQQgQvF26wBslN8k9+Ta4zM8EH6ezX5a2dq8+D0/SW3QunnLehvvwWG05
oX19ivyUv8D6mo3uhOjiiEbeNzzOcVc8Vd+0p2GDp39hC5qTXij3b1pjG7xwWHfobiy5fWXHnOA2
ujW2WWWL3yDuGFt9VxFTIT0givarffS1KJ1MtTOv3XVvIIEsnJLdvminlFM7KSfNsxzByzfpRndb
PzzqNouJI/rwa1Nb+JYA0PBBJY6CDNcWL8ExeBBH8A5QH/GHvAs3CRgPecCJXZ+ICr9RtsNW/9FS
rb3Sl1/lL8kBvZ12D/NJfahHmy9uYbjlJYubpt447zUwVMlbiq3IzGr4URn387CblUtULRttOlqR
n7QOf4YWb10UCts4iy/Fl/Skv/QjiUt2eMof69rml1F5/IJXqQtbvfQxG5Y6u9WdKHUwphg53Li1
Vu/tgzmcylEErXtu5z2kHIP6/jpsjY2ZO90Cau+N0SZW3OE+7Rzpcfyh/RxOcscUw274m0w7Z0aZ
km3MZ7NtdCcLnYC0jHTTahu5u0mzk2j6huryw2XqFKod/YxQuBBukDhT4pqzK/Z+oO0Dy22SAwbi
Gnmlyk6SfLPcR+N9CsQabvX+TY3ppy4KI+JhG9ebVj1hva+0tyNbk8TrOpff7A2bYLKydLuRUmcv
vC6EaGQuQ8SRqQXjOyaRn+z9P0IgZIeskx7Inyot7jWxTtWaHH5kvpzz3sCnc+QLD+Ips9OBeQeE
132XnqXmqMv9XVF6ppbLrsB/HCQyQLxK+glK+wGR4nRYNghdWAWIDLzeLx2N0kyIaSPpLD1bhTV7
olYxYS0Za0zmJ+sUo74PpQYeMJ2BtYYVAA1coRFiFihYg1fLeXLzbb3vb6bj+CR7iW954x2fRlzb
i+Tk0b6fHqrUgXEoARE/ynfqw5zY5h0oeTLcIedPQMwF9iPshH1scdrCkeONGdnm9+VxFm1H+5Zj
xKzZeudkhp3huG/6Le/2nWx4eXebtc44eEa+LlB94k2l27AtI4P9LnlbP/Tb+aUftkryEKo38+Bh
ZSvezXfVQX5ptuEuP3besg838cY6pxvB6w7zneqmG7DVL/zcLeX9qfg2Hqsb2R+pS8qNqth1cmPw
SgZum3jagqvyfo43XXpaOkI7T7nKebjq3ZQ4IL5qvZbDQGH85QnGvcSSIzmqwbNxxjvhca2NJ/GO
0w+/4rEfPop3zNfEZ+VNoEZmB3BiI7SDl2VxmcOwIaLG6HfKWXd1t3QkW/OXI/2tr9qst67sL2+w
v0TLFh6LV/jIuMpzvunjyHdn2vVPbvRaarbLXn+Ozm1pxw/lA1shYV/dZzUf6FCsq6b1w7obBUeV
8HO3+f32daBoMUpK2WDY/VvpFaf6Nn4GNtmbN/3e2urn5GfI+jzum2P2oH2f9/IpfYWpT9k17gCF
+acw7ZNHRWGs7Ko9W2i7kw6asn6qi37Mhvs2OJjtzWi5gp+W+2zYzhO+U/d9dxerp1D148bvdVdQ
3EryY5OiQ3lwM2FjtRtLcYV+u8QbbPohu4FiqJWjfwWw1lsKt5u3jpbwttjpF6uwV2aBYOve3N1V
/UmWt3Pvy/NZVk9p65D723LdxVHoT1mHvwX0OO1kxU8QVoPWNj7Bdf/hm2VSAQlplXvBRb5iAJg9
Fq7B1C3nBfHjrUDu+gGZ+IS6f1K9utPmf10jcJJGD49ShVkJH+/7GpGU+pyMo5Ce8V7WnS42qZhN
vS/F9MdsCp/lRv2KEHu3hwDcoefAHgla5moJ9f5wVlIpRBKY6Tlpg8olGPJVk0mWV7Cjh5j4XZQo
mDO7pKgr0bLAuIimwsmKgiUV1y2nyxG1sFrp1ixs4N6RvGP1nW+F7fc/t07Xj4E7Dxq0ouviKkWV
r0DOeurFpEvy+FwtVslop+c11fXOZbPjLKPc7/58uF9c/d/vy3o8eOHMJFcaBNrC9/clrax8qdos
PpvxMh6yej5OSWD6aRu1KHWX77XOjmpOlNibzYVBS2QaPtBw4ZRq1hyGhj0j19PYQqIGW7wOemC9
yjiS7fPJGvdLSvnuTNHToZaH84Z4nr3J1Z1pc6FGlq8sF/lrz/EkOxvs7EG4VTfaJdiY+9wr75mX
RpdwX/5UvlDqGYrGX7PUEXLwWruJfT25U0sfdStwTQYBor/JAVxiX4j9NHVpSbTAlYF+pJj1/9Kr
N+qwtc55cgilQxE4GhFS6IIzJ2lsrLQVzbfwuVk8zRzQhO/wze8bmgif0ac10l+7dX4qZMDbeyE4
j7T7iRfXHpgAjch84F8VwY5fS2++r3OGXDbeA1QJkIxBASJxYtolejnWoy8d1Q+OleGgIokSt6EJ
RDA9fnKLf5Ferm8x/G/GOr9U/OpVDUh1yQB+zcTLUjVHmIOpqxiT5mQRC2UlTLLNV/ttKFg/q5Tu
KhdvVSl4S4hf2TEUufvzq3mN2ek4AOMCvwb1oMpD//f+zWQrHOl8ssVFxgGPKU52q6rjsAni73iX
07U+zkO5TcbpMzuwaxz413FRz1GccE1H//r+uIVC4IbexsVlsAS/kyB1VVOy2LFOqrgcy4BZ+mcx
6R8+ei51daNhw8SE4xez9N0ES5W6VlLq/JKUyeA1xmFW9IBNHt18kqf+n+/rPxxs/ZAwNcBeAL+Y
q8KLbl+LK03jvib1cxwVNNiK+bOU+sc5iz/rTK+bM/56QASoDbSD67Jy1Qkq5I4AbofjJVhSILei
pdeWGdn8+ZJ+LRbvX1zU5ODojIZWyv81ZTuBsN1KtT5ccLwEzCoXe3qIEnvUbXHh86fpc0w2vfHW
zO40jIlFD083DUJr8djHu7I4JNFZsG6r6VBpXhJsSktztMzPNE/OobJ7/eQS4Kw0D1XrZvgmtptJ
cC1126ZuF/tacOgkLPx3hXUIVW9WvWbZWoFnaYyoXemN7SRTa/x86RwJ0Iof8gfpyZiwsPWU2Klu
6L348+wpHWyxtOvIk2oHWwR5cPqOmFd3yW5Qy3Qx3P6bxMCOct3Ek0lkCg4Gig0+booXGpvk0OVb
Mdik42Y4FZvPoseuUSge5cqXw9ON8mDC1Hv/XaiikJNLI/YXMV3InR1umfHZiyVPztA1z71W3iJ+
/qwirRXn/YPFO4c5M6/R+rJeG+0WRoT9L+HUF8S7CdvAySXSOfKgrMPtGlrVRdsCJDRM20LoQq8u
q8/Gyx8ve9XaK1C0kQKoxq9l6TeSmhguJFNpU3HJBPUpi/PYadQocJK6qL0ukWU3Kd/IHck+ufKP
XyklGD7mGi4C+fo6YaTt8cWMh6q5zLiP7DtzI8DF0yLNyaVQ2Pz58/nA/gRTpAdY8wNWN214Zu8f
rdCJfTA2JQcbzUtNUDyuQQkjgbdovCuFAkscQoGdxWKElFXlJ43gPxwd5umq5oUFyNbVvAJRS9b7
qCCA6yIUosXMYnGxNzspvVa7OD+d5uNYJwlDwPCJydzzny/9423G+YJYd3woEDpQet9fuazGVTiY
RXNp8/ZQt7+0Khb1otftyWo/rVMf3maOBiyGgHll9V8D2dYoNlD8tPYCtaLbAmSN3W4SltDuZf1J
WV3i8GKaGTCn5iev0wcuKBRwrpJHDJALK0WR319oxNUYQsUELMcIXk4b8SGCD130l74TDkWD/cYg
M5KeOkOwLRYEB4ao6anxTrdCKJhVJvrdIvrGqOqXljn7nx/Dh/ac00OUqLDaM9jHSPVqsU+qTICM
G4rnuSawK5zmt2ioW18vq9aWU6b7NAMG1HVGmVY6UZk7NtF19KWLZYZdaq76ndmXXq7T7lXKGXVo
7zU5jLcq+eRUP7wx0FXRBKFF5sOkU7860wFzan0q9OpiVfC3l5aJiVXVEorU9DuxH5/F+H5YQFdO
Nj4mvKAS8ufr5B2r7VupCI3yghu6AqUc3koW9Nkn36D2oc6i7IJCA27DIAAm7lVxHzUit1s5iy81
ZLXYzi35RZGmcxstu6iOy6OuwlYL54UhsFpXB13jPCwhU05Tr98GYmjdlYGF7ckCvWcytP1AhsxN
RdziIcWWzNaXZ9XMGe02iX5LBB28oaUnqE/+bkLkFaLg1QojYcdpgJYCCsvZdGPVGmg38QgO/tyw
DUQalU4V9kIalGcrL9xE6XgAy6JuKkNs73vQ0aAzh/vF8DI0wmdoBTPuYHdGTZRkF3/Snv7DK2ui
ZORlWJlQLE5XDPI2Jt2hb7PksnR54pCtrDiDWJeukUmlIy5AfmkyqI7YBh2aAhPWrlLmDF1F66fY
iSfE2Z4yqcMXHEydpQEKaGSr8fF2Uz/pjn6pRd8tojzc1TVmdctcs1Cuvv1aLsLeMov4oo1CvFHG
QbmVulLwcDiTMe/gjeqDEkJBxa6oBDtVGDCKDZ9/1NeCWylS6grtACEQH7YlXeLdghtMbuD1kKr9
Bt/o9qgK4aELJHn757rwYfHlXUQSYK3rL+qAa7dBpS8aIdLGYaV2WRuFt+PIkM0ORTjspjWWdmaS
WPbvj0mlxJEG53vYpFf9/yhrUHXNoTnLSfd9ydqfeZR9yYJ0l5sBqyEDMEH8LGZdurZIWKPesPzg
TaLZwer8emnAGLeRdSIZzkXsKsVJVy+Ghfnw9FQUJFL1dig9a/kJQVJX73Md8g4kzdjmrrBZDXHT
qr04xk8XYc+cOyLijNhsXYUtWztDMAgWO1zgZMivRgcP+FXH1KlUDg3IHyIgebgdMIDK1G1SkH94
lqebAZpPlW6D+a7LXGP2ipRNJzuipzarnaF6zKXXsfZa5ni9tiOY0ore4P9mERChvgmA1nP1US+3
5pdCd8fiWVEOI4qb1YHOae800+tnRmIwf5iX6p7eO79kn9ObUJ0xkbXz2i2mXWqcVP3WaB4DgDz9
i5qpnpneooS0mzN+00PpVyEu10CyN3PlzqYtvFB+mXzF2i4wfGPlm/JXeWmByoIxHIzIjVR9srB+
XA4sdqIotEk1kmnWrgpnJs7EU+p4J7aKAoViAuUM4psQfm05Duknr+bfdnPvP2UOx5dgsSxY67++
X8ZjLc/FuFbHc6/6o3xf6naw3LYtD0/EJ7P1tAzEQHs2zG9WdSJwFXbeJeqeo37fKi+K+lNSf04j
WFd1F1Y/M+EUBficeWr6ZelxG2PodghEhjGPkvk4zz12YF/CQXa63rIxY/Nj5mVC4nQBow3YFQPk
kTHdBf15jE4lznTmc2/Blap+yG2DDwVABk+o7WNHQqTb1RXv8xcr2M9RY2vIekZdI2ITgB1IZWq7
3RAJnjLi4uuMMOnUsQdDGUHnQJhT0j0HeBIM1awSYUOCM+UMOCkSB8sgsM9DW1B+StqPWKjsQrqz
nid2VQ0CMAFGfwFsED7XZb4ZOPUZYLvhT2W0TGNATKb+BD3GFmP8kluWlZRJ9/CifUVDMALKN3by
NMBayhzZvG+qc5L+UJkip7IFMLAzo8y2wgcrvI+bl1I/i1BnIoJqbUs/1BZbXpRFMN7y5BxwMqq1
s8pNX73Ao4LPPLmZAo2CN7bfEHRnQlAHkq53pmwvTyWLnxNEtmU5AC4M1PpH+U26TJHLKFxSYXml
RxnJguoYnHDk9dW9cM94cHhVDlPuANTHm7Jw1MYjPxJIiiyqFuAGGpvsllD6WC1FNzVfR/lJsLwy
9BgK5ZE7kLSUeqHioInX+42RbPGottgkB/sYPuP41WrBJneysatnP2n8cZXlzQ3MkGPy67en+Rbh
O3eY35++iNHMYO6lL18mBrrQccfINZ7GHwtm4LHXmxtUhkxqG/nBSvcYcxUkE3fPobkjAdUYvi28
mSYqFpO+Yx1a95GXUsd4TxiPWpuy9xTTNacDxHhKIb+K4dgIlxSKVLpjczYREZPBIDjmvZdUNzqM
kaJ9TdfB8mSn7a6Q7lVOXqh+DNL9kF2C6ZIwdWxxE50OZrPTWdrL9LGITkVwo0gbOdxE+V4NN0Fy
TPt9ku3rft3nK8sWmmSx3ErFQZfcQvVz7TyPX1D0KcNjn/n5ri9vZ3MzqX4VPzQpGsGz1N/1MACC
L9id2su00yzPMo8w2nNtKxdbi1kpfKi9zmTyM0X/L4umq0JCCiH2EtDhUPRfM+KGoiTaqpuH88Ik
MIZkmiWdbRTd7M+SeEmSbNwttT7eql2t2m0eYmsnx26ArcwmEoFT6l4GIE6n1Y0V6lyd0gcbg9I5
hp5DaMgDZil2bw0PZlI8dME6yJVLLzNEaBArI6yAtdXl0bSppxAoZqhEf2hZpjJLTB0t+mJ1imRX
Rl5Dm8WmhGZErzsnznSIn0u5SQc4Wn9e9z/uQ+mMkB6uG0LM0zFkeV9bhUprEykSsosciOOdHg1u
rRSurAaDvQwSi/GAqsUMX6e+bW1RDD8zNZfWPuzdM+EEVqHgKoJct+Frk/4b1KD1eMgvmpZd2MWp
x5C0CFGZ/apT3+IWDmHX9T0qH1DiZp5Gh9zjH6jHGT5VvOh/vhcfMND1TEjOkJkDrcHsV73tuGSR
lSVDflky8SXUFtbuma1XSc+70eUbTDs+i4D/1VZ9uHgdl2y4/Br7wKudeJErZHbIKhhoS7yxWRaj
06XGd6WyzLtcDVFQ9PJOb4ocYmwbeIHa3JJ9/KCwGO5rc4bap+ePIW46KAjnhhaoGJyuSW1L/mlM
LFrIoKdP7tIvetf7c0ZuQIoLAQ6MUMTrxjpegjid4zqFD8f7MUhFtBkmUXbGoB9caYw7r8qGxZZD
9k06tF385cK7Dq5FyNyxL7LBV0NL2syi2G/kXrW1ui2dFKdePwxa3deK0tqYxiqGyRNYGW3Xblqp
0rdzCf0KS5vvc2G0x1nKN+Ms/0vDOh7E6sVIkSDaAD3HtWFiO1dTUKpLepFRV9ij2T7MBMz8+T37
5W50fQd/P8jVUw9CLZXlNIBR04pMPIip82OpqSDU8F+qifTPIJ9a1zMw2UyPPb21nuv+tpiyyk8M
3M0xnHUk7IAnE6HQOMD9YvzkiHAa3AX3Q5pYVoYJEVOO4xMkfnNbqSH6hEowfMvl6Sr+ny/pH77i
FVWXgbPIQoBGfvUVVzEZ4Fq0CGe9g+GEv9ri1eIASmCG4y6q2LTo9AV9eNSmFecNwwZ9ranD1BrN
T17Qa9ej9RkywtBhTa6zjA9+Z52lBgSRlsK5r7ON1inDhgzU2BMWdVdqMmoFmXijBXqemuKmJc3K
rRV3NAkIJrxQownTckYuifEZo/EfTwzHf0iEfO4KbhXvS11RjUWSNY1wrq15cbpwPCtLvaM/yFxq
GyrgonsZ+sCdAp5hHgkHEUDBMWboUgMJI8RsRpcyn57//Oz+oQixnafq8fSw08es/f1pNT2uKnNY
hZcsMIubhf2srvSbIDPHw1IEOz2wGrdKzdCZ1El0VH7K0dtKP2ia5CXCYSqPCuNSVcQVPWy7nF5B
fyusaPbruRBJACr/ftn+lXHKKcZtuC3fuvcuKe/dVv7f2aswC/vt2X2wV3ko05/Zt/53X5Vf/4+/
fVUEkOS/8CviAyQ4TNaAPf9rrMIfyX9hbY3XJ6AIA4311fuPs4pg/gUwqrDpX019sSARKUf/sVYR
rL8YAwAIsDZjlywyKP8X1iq/wKH/q3t43gPHsraCe+PZz4BTff+iyVCJ50WvxIss3Sv1LUnhgZ8U
97N8KOXDGO4U8VyFRyQLdoDsVr+pcq9N/GWvWnbzxUqdBRmCte+LTVntQ+aRwWSHbzDLoJc80JOX
LmVxSO6M6QYJWJ+5oXqbR86EJ6e+aiCtcRPO3qQca+yDUODoC8ZfCYu8LfQYfTxGzYsYO3nl1BsE
Dd1gPgh65Xaol6RkrxV3cfxVkF704nYSsWUlufQ2k28L9D0iNFNTP0npU6iy+cQ2ZFa3MwSi8MIQ
N3Xr27beEyj3yS78quj+536CnvDAAUk/5N+NotyVZpSLlzbWnrUhjF2sY40DuadfjYmk685inCH4
4xf8lLSToRAAnYwM8397B+/+fn6/a/CueHjraaxzIsYIcBWAdK6tZIuiNSulVZdLGslPUi+ZZy0U
4wNQixYnzyShfdMr9ZHYBYHNZLORxTUWWsnmCxkhLk3m45/P5z18xunQufFyrbHE6/moVx1tWZpy
OCvmeGnkRvT7Krb8dlGfO2Xe5Im+X73Zd1Bl/mM686+q0v83Oyeu9bd7+w/1plgNK/92hlrtn379
/P9WG+UvkGA8hFjvEV+uXl5/2zhRbagbdOHwqqgpoK88ov9WG0n7a/1pChQrIYSW1XXtv9VGVv/C
2G31CiEV/e9K9C/KzYf3ckWqNd5JyhtW6IQbvi83Bj7oGrHe2uNkltZR7cp2ZyW54BYJWkMtm4at
nIrFgxqTxGqXKUZIaiFPO0zaG4fmBUP+Djd8cpibxfvtNv7DJ7O+gr8XQtR2NM4KinkaFdyLrhrA
fKrEMIyF7jEQowb8Hsiu1mvpjmF+6jeC+llc91pYPxxvXRRItsY/4HqPFQ1wSJY5HB7DlqicbEQr
hcej9FkhWJu868PAesDkco1/R5f7/oZHQZVKQRENj5UBsboQrBK5QGQK2F9Y45mAFkwzErM75rKu
uJ3RDo5QN/3dn+/teu/enQQ2OgREwbqAGUsHz0r3+34yThO1DSyzBEMe523bzeHLXKMXMkmI+SKo
FThFGQQ4G5Uiyh2ooX8+/NWGmpvLuIrdI6vmutiyrXt/fEHV2kUqVwy7Q7YZlNBne3ky7xSxk25K
zRhQcSTyQanb6SaZ1Oc+RQXw53P48LhxV6ORW32q0elAr3l/CkWXCkubhd1TI8sBDHNAi64x9E+O
sl7I+xvNUfh+6bNJRPxg+DBNyVhL0dQ91brS7OQ4hZMfESnUJMQj/fmCPqx0JgAFGneZrxiqNxTK
91e0VMMoEZIxPylatuyWBTaAUMJWF1PT2g8ykcd2WUUQrzvhWR9R7glxl9JGhIGcO7GS6Z9IoN5D
BetDhtvDImGIIswQWbuCClQgmiTvm/FJV4SvPZN+xkTFNpm0e+zc7CiuPhuif7zZZM1CCmFXSm1E
FfX+BsgmIT16lc1P5USMNTFClhtiLInZV2x88gZ/OBQ4EHmJKtRR+GB/U89/A2S6WptbLSuHJ9K/
kc8QXOIueOMisWvlT4Z010s1CwQPlI6V49GeXtNMiqpOqigY+6deKHJ/MixhH/R64wSNpp3LWRc9
yWgMsonyz9T8/3SRbHNpV1aiFtSe9/cz6fqoUtNmesoBCrdS1wvYZpSZr2rzZ6ESH4r9iquR2YNv
C0HOOLi8P9REqkRsLfL0FKjB0WjTZ6LXMnsyYhwFW+X1z1/KhxeTg7F2AnLit6VzU98fzKhkIxsG
Et3SqUKKSrdUOGlitNtqzqvjEgv5oS9gHf/ro0oa8BxTYdZv2vz3R22WJQWUicSnJc2D13TEGINg
1o0Sy8JW6FuFYZqgvP35mOtte1d+aC5AaODGktUBGHX1RXAW6jBYtfg0hOiorTFgf8BfsP3XR/ll
3qsSawE36ZeS/bePoRhGjM26YHnS28jyIq3tbFOZPsuUvhJ7Uk/AA1bXXAo3uzO6lvc3MMAYeqi0
QX9KKvOUoyiqQgR0XYVnNDrlxpMUrMw020q2UfY04TWeiDO2jTNaY1qH6enPF/0PH8faJYDlrOYi
9G/vz6ZWogrf+lx/MuHctpCal3JyZRxv/3yYf7zqlbtIvvWa0XpNOp1TA08tJl1PeGjAfxhxEjzE
J/Myqp4Cs8GWd/V3TM3CH6gGgv9h77yW40a6dPsqf8w9NDAJd4vyLHpSpKQbBEVJsAkPJIB3mqeY
FzsLlLqbpDRi6MS5ODMx0d1sGbJQBZO5zbfX95bi9Vcf8vnBXz0pOCnkGNG2zl3hn4n+1HXPo/iN
MZ2fD2GaZNXcoDaYFnTtL8/jgE2wnmtpd2+Ner7LZzxeZOYOQZrb2R/fp+zCPPjElCjP+dXLQ2lK
ChFnvX9XK0dtMhOiAAr+6o31eilHvHroSNKxJVnuDKJ38Wrfw961SSjl+3eeN5QZ+u+y+xrh5xau
wpT2JMNmTcpAsl1kh6rr4m+Ai0cuoJUxaV/WQnzUe4mFnhE6cbZGVlB8kXYBhbLoDHT2oYhrqkxe
lnS72M7dkFnNLAfaZHXTUVT1cIlEDQ26x2gA0jnBdGmvlfo+Smpuk1YskD8LSNs3r0zkW2vcz+sN
Hx1QJGrBpUPwlG08WwlsI6upaCv3rmjzclPhBk0Pon2LPfxz+EiTm3Wb/ADR3KK+fHkhCxDpjem1
/t0Usm5moQEfI+xK1zwx/UQdrMmrlvKCHfabXjEEnYbZQjVsc/lHkq9lSaJBBtaHqiD0ayo2L9/I
DFe0HRMturOV6R9G+j9rU8+yvabKYpPFNBh/vxr8fH4XU0AidyznqFT9lLaLuZZG02V3ehNla3cG
qORIBhR+f5SfsgPqwv5SCKPOtVRhXz2S5miEY2q22V3MXo10xKrsbTrVYBXUYF8W0dAco4Kip1WP
qISiqHpjSfjl8ZekFHHPYv7qvDyrMClFPmMud+cLOzkfJS0cTY+cfVIS5zgSBzk1jqArrFL7UMfG
Ww2nV4qb5ary+VH2OtSfcRl6Pd8+5srT4thJ73KGQRU0WXbY5uhikEBhbKpu0zgCYDHR6GU0qlg5
9Zzv68kQb9xcv7jYtGCpN1KmMVHkv7oMYW2UnRVyGehaZavBg+HHMOP057fU4rpG1AxKARuWV7ew
miO/rl1uqbLuKCXm43hS6elbbLBffhaWXJ+N21+GN15e0lxJ7Ie8LLvD4N4IlIorZg7d9o2l91WV
/unKEc4ZHrNLKG54UF4epg8HrKYGPb1LqjFHH2qk2ddOy5j1zN2Ebm2p6vgsl758jzuW/rhYbq9I
dEfM6qFouuPwzdV7NIijcpGraHMxfTMyzdyJ0ZqBmnTNtMmTDHhRyORvOBgIV/740eMDoO1ePsGS
ob/8AOYY0YUI+/ROzvRlepcHHNsb9BmagcRhMsVKC8vPEvu9apje0rf9nEFytzP7sdDJcHlE0f/y
6KVk3AuzRfAKeWNv+kRCqnIG98QPxbDJKiPdTdbo7mfI6GdpGZq7cgin6zHUk22UhfH/xf0PeWnp
BVGLF6/PhUOxx1eySO/8XHcPrY53qIrFW7boyxl9GSLzmQkJno5DVe1ViDz47th0w5zczZ7KVmE2
QjX0I3lIpCSJLu1x9/sr/IuTvLCUOcU8dQw4vo6W6Xs13KJNe+er4WPlAgsoY9MOlOFMh3m0nA9G
N3wYBBivoVTpweh1ht71oT1aTZlt3ngzr2OVpaNO4EV06S2K1aXQ+LwQFCcSecdUdBTlTaMG1dK1
J+RHchP5bbzjrm/vOXHF1okEQqoqXpT2tf7GTf9TEXJ5F2zjsO0oyJDmvrrra43rnFlut1QKPJoS
dXdPVBodlI6MR+lM68mCaga2p8V2srP8c9db022omV8LH4j91F1PduO/USNzl7v92Z3B+r+UMIAH
LvQvQo1XT4NRKq9A2Tl8cNniT6O+Sj84bYtgMGQ8DbiP64GTaxtU2AFSP/ss8vL6g1NPooMDPIMV
mnIrP6+LPvwUG90CQHJz+8xxY6sNBsWICqig3EGoHA3GrRQjEkVtisuLzplzlJnoXT6AQO7HYO5U
cYuHLmIvjdrOZata44oKGwqkBOH7rdlW1sjQYQ19qymj+lOU5PEjUC1xm8syZRp8bpHCjWRnCNmq
GT2PaYf19aC04lMhG+Nu8nzQuHZfwhMRVgixE11e/GDq3YxqMM78Yzk6xRmRa4RFtFWwtEK0+WzN
4NlLI7a+MBzA2HSaSfOzNWDmujKdEYtkP6qvxKyDuqwK+h1BVekEsjP3EoQ4K36sfFfC61DE5Jbd
L2oh329utbZEwSfTyp8R/MxA5cq4Sj/qhQy/ZwR/1I/4n9ol5SH69786Az93LfrhIe9fti34gb/b
Fv67pTmK2sYCG/HUm/jhPuE673SsCnkmaGlQOiX0/qtrYb+D2E21HugCrrG0SAkC/upaGPo7rCeW
vd/kxwgb/6RH+qQBePZkEqgAa2PlXJgW5IziVfzfuqLq7MrukM8hDJTIbI+jhUDPlr3YJ33rHYp2
lDsnaspLc7CqE1GF1TafnPmytcbh2GdZzuxqsYsiJmu8ss5Ofb+rbw1jLE7dgjjPwQJhL5p2PibG
rAPSstsQjDAwR+D+zRthy8sUeMnsCXJhZlILpyLPvvByEdZFY4PVt8QNHtbROpKFt0k97xGXAO3w
7CJffj9Fz9uQS/zzz4n7cSQyUwpfPoW21zMjvWz9VFW9fWNKJhjjePTYcqBSFXYlEaXGzlnVV6xD
fm7Mbyzyv/iQHJFkafFdog/7KjSLvaocPamHN3YCBhqAb3TMQ4GYzXamN3a1nw7FTYZpAdBEHOi4
VV6dz5T7ZvAHWd9qyum28eQ8SCfWMcwx3vIct5YY/MUJpT2F4wq3IUOQCPNe7VxuqTuRdKb6NnP1
rYzaA+XirTd3p0Wtb+pRbjFjCWzrUODTPIh7VugrozRXKYPj4QP0OUpqq0Zr97HqTiZ5qTfIbAdx
kIIqSH5j9/H7EZNHSy7koPbI9P+xGRCKxUDgetN4Y8db3uzLD4PywFoCT4SGZF+vgnRvnFInNvPs
1sgUnCwdydkYFmYgp65cJUJ7q7b1093IYKFJwZ66Dw0S7oyX932lgLKllChuETw6uzkcmY3VRogi
MiwO1aj8q0xzUR81b94hL9MRngOOvLQ9efJQQlFbf3lkN01HptfYOnuXSlBUFYBSzFC+8bS91jJx
GDI3mL/02BhV0d3lbTwrhxiVQfee6fjbPjSYSNfibC9oO+0y6YJ38vI1EyUtDRhkwlGD+qoNYydo
RAvfXzbJOVRBa6NNCADrhz9cByC34Z2LLILCJSDiVwtoNdZ5X6Zh9D4Jo3IV5l1/4RoMsIQVenaD
4ZDNYDD37IKD+f2BnygVL+6xJQl0iPb4jybNU/Hs+SnB4k2PHbt53wkE9Ij2aUsxtayKq7qd7htr
uE3zaVq5ka8v8dPnDqMZZcFTkyKE6tVfxorwCbXXQ4nxadabXyPD6gJKtJ9x4UMYOO/GijwdUtrv
3/mrohP3DJEy6QE52UIlYc7i5cXUkJuKiFLs+9o2z8LZ2am8Wpeef9762CoUYmV3RZBo4t74geL4
3yjl3/CienYVfopSbh5kyZ39TFuxfP/fQYrxjh6fz0a29I2efJP/1laY7+Cd41JOEYlnnQ3iryDF
sN7h38nWQEuS6WmezmdBiiC2eVJykQRzgwL6/SuA+rG3frcm+7VJ1lOd959bnXfEskaJkpYWb4KQ
59WOF9W9JqU3G9DkE7SKDSOOTKuGc/WlSkJwdZ1tB1pkROOKPTkvV54xh4y44C21MNL1WuF9URWg
uFwf0qBScg7a3HEuBTExhiO61WarKJtMd52aU3mTztqnZmipdRSmKj/rVCymBVFM+ZXhS+2aUuoc
L+XjQQZmPkzVptft+It0Ko/ssyjsHPx/A1VRdnl1mVhsQXWnhnqlzGHsN1VS19pHZu78i2SMiOgl
pZZDlg/0zKMCSl09jfMbG9LLZXo5g1jg0fikvSLQ2L2uGjVc2YQ6iHGb60kICbtvVlKKYf3snvpx
4Z4HRS+3ve9HMRiLoSS/jGo97fHPlqS8Yfmrq4QcrBDtpojLZjtabb/VGLveWIN8y+9DvIxPlgPy
UYj0Fg48aZr7aiXpTVngK2pPt45eTZRSy+HjaHmatVWhXztBhdohhxWWJWd9E1nhrjBcJYPWqhiw
G0v6PlUXMhaSWOoIkIjRzKm1zhmVEmDkas/do9Et3VXnKgY4o6kUNyLB6GtlVmJ637uTzSCuZU3l
JqnQzBeTatoNHQdm7SCDZOV6ng0Ax1mv5m4VVy5OyExRpxet0UJhFFY1gWXEsUXzGdRdO6ICVBa6
9bUTh+MnYCy4Xmttbz3YidN8EzJL2c0E8xqBoOUq34gqf7p2SycQOJUw6Dgs5/PloqyAe3T96Iy3
XVR8C+fyGGmcpdn09wwDJ9+3gP9dh/8NwAKLJaXFJWSmN04t+Nkz9NO6vFgY/gsyalV9bbqyeL5C
//KV/lqxdf8dCBsiZapfFJz/MTXUKK+8Yy1GlU4hjnh6Ecr9WLJJHRe7c1o9KBDoKi3Byo+0kr9C
moDgRae5TQeRocc/WLCJfbhbnq3Yr0/C61ogzK6kT3qRHnp5jEUauMZXyWopaKdpEC2N6ZwJQFOt
JyxL5/d1hFfMBt13am88INPhCWWbGGILz57YlNnefcx4dsBUO9d1femE57O/w91F5Ht3voe0nbpf
FqZ2gXQ96R5rcWWI0zC6HcJDTBrorkCDG/ZDEt942bnWn7vVSW0eW4zYvVORXlIRzPh61MLjnFy0
487z4JKFR4MhQDM5bzRqSCjo5+7cXdzhIH1nn91iHwKc8u/s5KLELaspAlhWzdIY9CFXgcbMzyQo
rOHgGNshPAL1dopbSkOZtTLrtZbuzeYQqwdzwI2oBPAVtqu0v5bTTWzdzvpBy+6N+dOQHdz4LGz3
sjs4LHBq1/A6autUe0DVtn/qGHQt8zsfj6Bs1Y3oCi/GaeckKEsuYv/UUJs0x+lmP8YnljqbhstJ
D9qQuZaTefi4TBODviXAs5Axa0Fo7V3gnvMHKPR7AH7Lv+V2FvfxeNVnt5WiapYeJcAt+7wRN3V7
E+ZnabwH15piFuVtkmIhfmbzuqO+7Zw02h43HhO8orE1q10dXzw9Kn+0ityWkn9fy/KXl/jb2vT/
Dy9TFgJWA5A+WIiQqcHb+m3A9t3bFK+x5kE+NEmxGJ1+5Tn+2v7ry9d/bdru4UvZ/ut9kfC/F6vG
rw7zY9Vw7Xd0khEFebQBljIscdRfVqjOOwf1LAkMncDvsyI/Fg3Te0fZCoklfqEgMgDh/b1oaKwn
1KD4UFS+l0IIZkx/tGy8jFJAfrCiLT6s7OiI8ymiv9yDzJ4hyCFxoo/1ACdhaGL72mjT84rikVbX
X2vZ7eqMh2WM8m5LXWmdCrnpvLoJGA5Tm6awvjxbjH8R0CxF+3+WsR9vCKoDKsulTbwoi5+nnaoB
hjFNQ/RRZlW91SIHY47lSwYueq1l2PnJXr///TFfpUecQxx22D1I75bGLYv7y4O2lllok5ZYt5Oj
HW2j2Uipmrtoiuuga+J809SjWBU1Ss+6iFEKvWWeyn344kMz8g6WgbSMvhVDd6+btjIuek7p6F3P
9hT4+JrENSOSAmM/RzuQK2BlmljnDMPNh99/8p8PTAiC3IHCCTI5/nn5wZs2itH7Wta16WggrV1Y
XQrH4MAKhxu/VdsWLo5tVPu6FB9/f2R2wRcfmluYC4ySf/Fmx9SXhsXLY0MRsanfx/IqC7IAimpw
dvbpcJArdxXtkESc2uf+xj7v9t7aOTiHBGB/cwTaf65tMORZ+yt/g48Ef758X7Vv9sW+Cy6bfccv
/Y15MC+7AIMivvFxWD1eOmvozx+bo78Ra5e/Tj+rjxP0ElJufPZogByqjXE+n0en/vvxCkBUGkyX
5mEItBUTxKshcDfN5vGSF3187PjluOrXnKdVsr6y1/0KVPkWjcwKLcvGCsDnbpq1vtN35UbfDdtm
K7+lB8haa7Xy9/7eXqe7co8oHYLq/EU/Nw50Ii/GC+2IbebGPTXPtL2+gxoNqh30JK9m4EW4vL63
sQ/a1gr8/Xwpzq3D8kp9EK6+7Y9lgDvEyl0v3+av6319bPf56kYGdEFW+MntQD0esA3Y+bftXgVv
ma0+6a7/eXJ/XE8Ylj49WHR7rwOQBHJoWNtafrVdX9xiSXlEEbSLrobPCTCLLog9iEIbKJX4Fu6j
DejBjRHAh9vO+2RT7vjWDcH29uvu/GQKoAisbqZA7aM1WWXAH2zSTbYmJ1zlnPJi+e9sMlYquIrZ
IQOsqIr3/iUQ7ITfr9VeW0fbYrX87H7/+xv3qUD/6nPiOoy1OZN0LMKvw/ZKSEX2aEmUwH4EpkN5
J+NQpyAQip1KAIyWU7pYrXjUf7r69PsXQM1xL+PD0+/aSX1EidLuapl0jIPTKEyKaVgZY4U35FDS
vneMWj+Ehlo15liePH0xALfEJiPKbs8TSveDcpvL0sBjJCD1qYuwSPWTkAt1QjD440tRLk26MHLX
//zZ0/eBZPVWvz8zSz3j2TL2dAfY9lKcZ2OjHfC6ZBjOxZhOmDlc0fU40YR2Kor4Ou3iU09+1bru
xgjtNSjOc0szzkx7ZqrJ2y7zkZG/makbmljL6F+iGENeoW7dtHgoS/+qdhPMAPxjL7v7nrGtsEVG
WHxOhPrILOK+hBxhTw304v7cL51dYtxRi0BtYvmXACN3dTWCkJ7jnYNDNJ4Wp2OXbbFW2ygRbsr4
grYFiPNqE4I4LF2Qvc6wz4H5o9BYC9EdU6JNKydarPNr5H43CodChcfq70/dqx3o6dQhW2B87knH
wtj1y8VQpl7vm6aMr/SMraZLERGiq0HA801njuKIXs6wL1FSbhFZDH94cC4ZV4wtkGyEYARB2MuD
j43b2lVnhLho4hkd1gkAE4hldO51rDGL8L0xXsVF3l83Aj4kb+6NG+fVfbPET4LcDfs1GAFUS14l
wrZqvHYEgHCRtubXTBLNg0kDyhRhcxC1dpB28Mlnn+6rz1DL7o1T//Lo9FhotzA+SfueWhfB4qvO
QSV6HIV7GzcJI4NVLaLrVHrZ0ejhiuihlm/RX2BMaZdnZVUekjnpzzIbYymDPAv9B1Cj4kGIuVhH
3ZzjcFo9VmnV3kq3Sd8YSvj1O6WEi8INetTT2PmzYk/hISPJiSNueyP5iPYdbKKO42diuceiTT72
mQ3LgBn6fM7fGkV8VfehgExbhXkTKpYoUCnAL3WhZ8c2lGw8E3Ppq7zo17lS4aYa5sN2nbgVA8EN
4NHejGj+ZDPmr0nMXIELy5abhhrRQqSpe//ULVn5saE+DsL44E2FuuqU2eyaBi7402+dEotXW0DU
Lyamszudmk8k83PL1i+8WqRXbleF70V3Pks1nabRie/Gww1N/IZiD96yqZj0dTza6apVxXAyI89d
Q2ftrt0oPNedwV4zOPj+6f75f5ASPc+I/ttNKi+B93/dgt99RS2RvChvLz/wPesRzjtyCfQ4wDeR
YVJA/ivpEfo73Vg6EX+N//E3P5IeYb2zPVYicJXopYj+ebkflRJhvKPmTWMeZTKlVAowf5Ly8FZe
bFM066iq07GjL7f0Q0CjvLyVmezx3cHqm83sdXW2y6eUfFy5lXOX2GiMt3Ef6u2qjgbL2TqiGd+b
Q+498I7HQ+iVEPoHBDLYGce9wKnLmc3+BLXBkvVnlv8B4S5w5a6TzDN7iZ/ZO/qnCjTUPAwXo+m2
NbGBSbJFx9X71OWO1VPA0CesBvw6PCs8vwUzpLp4MfsstXKFohy/oUxX42nXGVYYeEZvriIXcMuF
GsJ0nww6z1bThTiDqigmIEjrb1TfFzezWH+Y5wkhLLLu7GPpF7lFZSVXWJzksX6ewLr52NWD+94v
pEp2MfKZEl+iGI9hZ4qwfgmVcNtA5XImcotk+wA53fgSF9LAcWBO5L3ZsakF+sSx0THPEjctY6jD
tRe3OCUbwEo+2LEzHwsY3M5BQ6nFHp1fmKLBrKtXfnNixlRad7IttPMmtyFJ+GWafonTTGP8QYjp
pHEqOmr60LkOBtlTm2MohhRrZZsdNmui0YZhzaBDmwRdWFiogDSmnijDWBZElaKvkIDBv2b5TqIB
4ndvfhJtYaRB6eTNFcXFaAEv4UCUdnT213omWD5rs/MumsxyNIxXvHhe1bKFeDwKTFA3miaae6u0
/c8MmWZgrKwMgVArlfEwIHZsVlGM+GqdLZ3xIW48Zx9CVEO7XqXMqxtm0YG8qUXtBa7s50unNQ1S
PDWpau+lIm2DyM2ALWmqMPdUzZW5dnSVe6uSyOY9/b2iwLLYhLM+9naXBV5nTATEbpFou370sdET
QnPrk7qtoJ3ltk4iWRdlDWKqBL25opZdmfuuxp9tFD4MHqoN3rCJ/ZgXa5IGPwk/bcwbT+GlV4xd
DFBq9tBKjgTxiVlY08qxuMcYcZ1aDKva4f2YNfMAsiuduOZ+L52TOS7SfpXSWH7Io4m5+9B13GPt
9WGzmRyvlCvTCxcWh2O7cmPLCmg0einvzJ1LJ1sJ5XpTYFYh2tEw1xzM0d12nvdpPYVRIBIGyPal
B1wV1hoQHObkMrwEJ2GMn4pu9D9WmolvvOi8nPPTihaknD8N/DpX01afGv9zM3e8Ut1DgYunqjmb
rQKNRWKk+r6TA17fKi15bi1nVGbgOzGAZjr807dsZPd1+5ldDVhkh3IspR9yiB2fuMnXWSKCWa+b
bwaaOmuVMgSRrQ3oi4smkqZ2kFtama/6JLTvXVkW2coSYwpIzhc1J1OI5q4tkvxbjsLtk2y7Gpf4
pgq/dlWFASFPoDq3B3NO13mFCHbVtyV+1ehege1nfpOTDCZGfO9lvqlWyqodY+WOsR6tmNbo+1WW
GNGMRCaF983QfAoG3/BmnY5+AV48W26eVWGnrXuCyXNtBqKLRbyysgHbnUqgdKQEqs2XyC0UtlR2
LOVa9zoAoDyj+Be4noYcAWSCqx+c1lPpriMfwMg8Z/pqW86lqbaTFrE0OagMrf3kZ/AdEUGyHlqR
aCi10FgHRikqMA1zpbQGd0Gi4W1Yk25t9SETH0q7waHP88bkzu4VoSGa41RbGbCrmqOdixlYet91
t/44OQn2gkPm7PuqM4uNNfUtJkha6ips1YyoYtXRrfSRtzL2h8SRybjFB1p8Gn2B8RMfur+O3SyK
N7LSBrVvyn62dlE+G921aGLuDk2bbOeyQXuFwaIfVmVQMFmSbZVqcZZ1ESV/0VKHQrNb+9tUOnDX
q+jKT62RFbjuU+xjS1dmmDJW+4LUOrBDwrpmTrimTIpw7WwfXJqdhoFjy11CC+10LlEwK7KDWoYH
m+vu4WrildMlmqmNH00Q4Q0VGLI/zyIITTzDshouRK0/tlVypdsUeazUOMmafmf1VNXCUAWxI7v9
kKm15YF6e4q0EVBbPhjGCkpZwpxE29gfsIj+MrXFzUhNXaiKINh8MKLLoavPZDbhqDftrTY+tF16
qMjqJhoQM7w/A5uDMZk2so4/NIOnrTu7rvduo277IjSSIE3GveXgNVgU1/QsoxWUXIDA3lkRW+Yq
r+2NjjOi2z96MsEbeGAuyOdouY6PSQNYU4XeiW+l9/Zkxdsu15nAShGoAHbV4LWpzBLrOctxGZtO
krnKTkRraSee7G+jTMjAFu0aG6dyr7K9WUoe06k5ZBEsz7jw9k0kt7k3XLdIIwbHP/Eph5Veiv/s
+HkedGjTyp0O/Px92ET3bSoQxRTiJs+Sk8GNj15mnWbDBAPfm30W2mk31CNVfZ2XrSJxFefjo62l
xUYOceuvlG0MiK5QWBcYBRWSp7TpNpowt8z483zOxxQL2rwwjsrQ8H8qwMnZ4qKPFXcNy40OFnSh
bMEr8eoP9FHWkjGC0vGhNeX7PjX3+uTdVe0yPjYTNk+kOnezDtDXqS5ak5pMghZ29uQZCxF+HaNM
NvGYlpt4RmEeFxD+S6QinbGEMXn3mJTmdVNLhM9d6a/6WV+7ZEx1Wd8OZvqBtXSFGjM+aIj+B6U3
xEUlC0CC152oGXbbEvjc1G55rOv8wczj+xHWMWAgw7gdi3jb27g0YvHiA0sCRaZ541mLpHqd+jGE
1nK8GmJek/5stin7Gh9ETTPFkbntR08ARyvdwThThjEF3fhBVNij+KnzlcOtU7pScdJgpNgNto91
WUiAJo2zFDNsKw7rnUessTYr7csMwRKu02bO5/DErJrqphUucYk5089esM2XIsW6oLCuUx1aW+73
WJiaDnhafRAf+2aYT+csWmc1lcG8htlSTFemUFuZQrwsTBpXHtcQCc6lLCpSofMmGqID4qPzYgb6
rXWHJi98znzyeU7isxmTpZlJWGuMzjXHPnSTc+l26YroIsEUXV9DnLsxbTwjY4VllRNtYuFikArV
ezE7iYIpw/tLrztzLRiCCLpM7rteD0wtO5ua6JhlzqVpyOuC2bzWxTqmHXaR7l+abDI2iXlmGJB3
wmzv19xsfg1wZ43/UGDln+IMp7qmfU+E8SHBoNGPH4uKbl9+lUy0ABtu5/Kmn6wTJ+TyY8dNBKit
EqhhFh6PVjSryz66y/G0dA2KnQ2+M/4XrexOJzwSqC2GZwx2HPUu3Wo5lXhvCkk5vyrDwtBIGJs6
znDSikdIrRoLO9Q93FSafo9b/CZFkrIelkPhgPIp9MtLwfytsQstKPUMSK2jzPG3g8oubJBmue/Q
pQtZmc35MasnzCwye17Txe+DqSES0efuS9HG2xLOxjqde+LjQgC2lOfKbjFgb4p1lrOctMkHqeB/
8NEAE6sMqqRdPxBX479TPozm0u539Ikxbgdo5CeSW/wuo1l3v1hYYxkqrGOSgq4DWa3pZosI3tOL
bZn1zYQhoMw+QZXEqyd1ci/dNiUWoUnb6fiAlo5S8Gx7bYuEgb2grfoE1x/VytWQJKIARiLFY2On
8sEQEts2xK9htXHc0Gmg6EpJmQ1iI3FWUSTNGoCZsbedAUcrf3TYEjuIQQG65PZYedLA32xsrRPS
l/4r5zYbDqYTusnaSUKon2PlOVdpJOW33DYgJ8lBhwKtefgc6V6tsEaHinAPuRun9yhN+xH5vnK8
cydMuksXLkHMYNcgbiozMjwgEL7ISfGlwLZnGqsvPGAg1McmBwUkAU0C4yhwmQhGj4+3rtwOkbXB
BnGllNm2K6Prpotcq7CpZhiRJu7YyVHt2YB0D0ZbxLiGEunyNvGKyE/0ykGYEnvmElv6uemclFmi
3au51M6JTab6mE1OtpHt5H4xmH1AAFP1KFdAM86f/7zO8D9V7k8x6b+uNdz2Td3/53+8KDbgCfl3
tUG8W4AwNkPRqKC+N1K/t1hNRP0LwMhHtI3RMLyWf6oN5jsDcCAtVmY9qEYvRf4f1QbL5vUW+3oX
je1SvBB/Um1YOof/NAtcCqqO4yw2x/QLUKe89p6Cds5eTMVzlTEEwi59OuT+UTJ6x13HJ/77rFx+
f9EXUjBnqVS+PhiSweXzIN6D0/OysJH1rdkVtQ0htNTkfMMQilGdkOnSE2F7rgvSqdE0zmLbT78t
cba3kzHcfIaLe2+vtxJHMdB+IImpMIRwl70aDHoWRWl7ada2V+yLpOzirT1nhXaoW+mMR7MOu3rv
uMo9s5K8Li+yuDNP7TbpovMiTpOJSK0Z62NsT1GNsIE9fj1Ij13D7Ga7xaZQl6h2UwhMWQ2BAJPa
fPkh2xwJERhWynYdsfxl0oGh2g5WVlgnfSXrjEWffuxeUMbHaR3W+xT1vFI3FrgqO2QPH/3Mc2rk
GegHV3Xr1nilDTGnIoVXcZmWEWS4KlM2ZtsNtWUkgFGPXDAfoq1fzrqxZhSTQLLz9Fg7Y2ZXPwjH
L/t10ymVAKLWRVbvCqc05OlQJfRg1nnPzElAXhN2B9MvSHuY7rD9QFVJTy2oNfxmF8/wiQNDafq4
aiMuIgR3ylGB3bL3wVyfC+b2ENunOM8hOou0zxH+loahMTNpO2uGLwkyZDetshZctEpCIzDbxfBY
aOyjanmlLCzWFDmWqVt3l6h+g/jdIM1rMfCMwcw7HR3Tyr2OHAZZjbC788GKcuKcGKN4E6i6e4uJ
4XVlJmdiIpC0zeyLjWAumHqW9tlMASTP6ZY7Hla2Zx98oqcgibB/bWcaYhmHJqCvTxIH58ol8R9G
c4uqIUOc3e1KSRlCs8nLXO1iYOkdhlmtEyX2CGMa/HrV1Vinx1mXyTpOtW0rS7b1sVj3yRiuma33
8J9rAiXpnurtVyCpGCjpwxSMi2ZnluaZOdrXcL6yYDKjh7g1TyY3Oqs8BM9Z60A/nkO5M4p2K2r7
0hvydTr2DPQa2vlg9FBDm2sSw/NsRkqTG+YJVK0g9HCN192W6C1tqPene0vHr24spp0Lgmqeigtj
5uhV6ZyWznBpm/FXmj1UgZrmFvrmjdVjzVVM59PSSZJ9+N7qhqOOtaAm0nnT+8zltXN4mK00PXg5
XFqT7XM22cZ0Z17eE5O+HQm3CRCkieb30hcXeYYPaeSOHmyFGXQ67pKByGQBtACjgbyI70UTaYHm
9xeDN2GP3WlNsHS1fGqXoLu+GOC7gsgfMVutU3AM7dd2BJ6qhyQgaopv6BOtmxzP8Bm/zAr2eGXI
W2cRg9i1f1TmfFrMyWUJiy+AqoBjoH7OxEXExIWtOFAGLLxIYb0zO4PvIM4qqD7uzMrP14mHbsqf
2x1e2tR/ug+80VPKq3SIO/3R1zKSlbi8JN79Nkf9Ta8oBBr+sGtq50hH4QPZ+r6z/g9h57HkOJKl
6ydyM2ixJQjKCJKhI3IDy4zMhHIADuUQTz8f+66q5lrPsqu7mkEQcJzzSxpwnRppGKDtr6wjMTpb
knFHuYYTLU0itktnP4rQOvsLX3pVK4mTqDDjrCyKx0G165a58marxtmHSt1W0WMWydrf41SKTVdo
2qXb9UD8RLCxM/8POXi7qgma81Kmz8oc5iibsV+AM6+sMk23GbsOgK5eH5zURuprNWtk2+Vfvdjo
atrwF4rmSJNe1aXJYzkvlDmE+g5P3vc29afJQ3OTWsKnf8bduc4Yu3MhNhpEYtMF4VbmuBt737rq
FbtkN+TnPjPUPhfezoZuiRafsX6q9G4tVkyP1SlbbBbB8mwUILJlOMSGTp76kjhmYhhcbrDqqUgK
emlyd4q0KwfwBvc9DcyS/05n0TDh7jFWZ9lWs/eSNP4Nv0dwS5j8YtAamogb/9VhhDpkhA37Yn7v
24lQzbQ9oMSOg6k9LiufZmOAiazSySORmetzyWsa02j/OLIO7/NSEdEwV3I/DfXfRdbvjef/BghF
NswcuxqZTUXSaEfYOsWWU4PmEnOr6gBgKpwVYeHjEKettYNfnB+MvnUjx9EFCnRxmoOFvzQbGPrS
tjTesyrJDvRI75JUxY6Ned4pkifppxev6r5blxu90YR75hl15UHLTMeW4gc0KRhL/loZ4dbqJyIc
QOajjgWdcze99GAjy9JRqE7oe8xLor5w0zexaUyd+TjLlZaDqRdXw66oeBgpErFl0YIDt/y2RAFK
D8syqCLpYgk8Z6jPTUv4vrL7qAv9v/ZUcjSYZcl7MbVknAfmEHBZ6FKoxaktauPsBjTJ5w4bGeR4
dkCu/5TK7otAnkeAwdfBrritG3/fseZM1Cf4HzWr25+enMRLDcu4WSf56MsGqGVUtKdQFyzdZRf0
7a9QZa+o8Z0/SyWNreu1V98blyc2Iom7Ot/x8vu1+s3XoDiiw6pdjoUwDokl562bUBk/Yr8qWAHj
bmqOtSeMTeInvxiyD1Pr/tUNP66lVXAonEzddFVMZ9NTdlxieeIVWVevKcHE9xwBB1u1tLlQ/Ei1
Mb/VfkGgAIllSJTmDTbkZwvkZ+vk5iMFRX9RqPe7cFRqMy/2JceHRW8LsLeb120k7ht0Xru8Zrvx
OoZ9SvHOwsaGdfGDAiwnUqoPLl1RMi+E4zvdAKRklD6ag8wVIDLJcvI7dR7TsDsaHTncIcY2EkdQ
1KS43TO/+KqHejwqw/0MFhXGRrP+SFX1JDinEse8w7lh92hVrkXzV+k8GDbNg9YMbqAdiomQqx/W
rDwRcfPkNt1j4NcvbpDbsbmQ8M0LcIrdzHKeV+TzG7syZMTGSLi+t36580imiXb2SSMrfksjP4hU
tFtTVyMWJVWcHUs8ql6FW8ycXylPxCY3jfHBC++4PaKXGDO7+I2+4XucabYw5/zZJWiPH46RJwyE
+e7SlFtPbr53VCOiZvW+1pq6Wchjf4e1rwF35GdvBaHbdjewhtOrDZIxxdpIjuVgxwEqGMcar4it
f07O/Mgd7jx4utJkycvdKFPKTdzwMlYLz8lCiHc58Jao7i07s+8DWCAvdtYzkpB609T6d2PIGJPY
mZZPwPqwhKCyr2sXXoshf1Xa2ZqGfOwyrCWpkt9l2G5EQjxb2njGNl8NWq3dm2fZT1BXezIqPmdI
/MRnxGCQ4xgMIGlmafwcgpwdfnTf+bYN3S7zLz1Zb4aPmST3pzNG9NeQG7GyjO7kjJ4G7ZnEFtQj
v1YVMXtz2Omo6dsvVYiZnrDEupBI2s7Hort3/zhqkeM+6GaVPWF4YAEnVpMyTe1N9Z98suj9yLKW
0hpQ1uo5NaxyfuRgnsyISA/6TToaFs4qr/AiCiI6xQbrvO8f7r2I9U+4mfJjKsYG5fOCz1lHBPTb
j/3oGIyEtmFS/QtZt3V8on6vRmfTOPLfd5N/av3ua1DoGGjDWNGIOeQ//3MzSWuLywfhGDUVqs9N
oa1m23DTPdQ6S6Bw8mXuosJN+v+nV4ZZ///7mP7ltr5/MJlDd10HNyASD/tfZklFPMaIUgp7iNmI
nAVIOIgRClp7IhmAzW5EG/o0yS+EQAKkVPzuNcOjwXUOaZoy/PIFE7fei1ban2Vi0X/umLUBbzek
YMrQS9tgIaKKyXB1z5nB67qyS78gDaG28Zp06EpGcg1UlAo9/x8Wo/99Vdls7xZQA3aTONR/6XZa
Evl8PExjNFSdfO/dUL5rUF5RWbyFEbT6JDqUgRH/99/yXxFD//kxbczQuOiR6d7lqv/8MTGBDnZq
TMQ3FVrmW6dW9pvdmk6/6+a5SjadpWlWbrA/yQ1QElvGTPc5EQ2eLyPu+VD8H3fXfa/9596L2uC+
sGPgd5Dl/esPQj/mamF1RjRyN58RngTnuewFQvkivwmlxGPb+AlhtBNSwf9+Mf7Xfv8f0AH1MBFw
d1vIv0SsFKsg3LLVEEl/Sn/pNFAcF/XaIQy0Cn71zl+9/6v/AKjjH18X6YJLFgGRk/TL360l/7z+
k4Vgy0+cdDvK9YS7ur5HhTWf//2LWej1/v05nmdg6yeW1OcAJCnsn59T4thO/LRJoiFrz9iyXrOE
2UeVtIDYPg1cMwTYVgr3NGflVVXuUSGei6og7w+LJMSMGev+UsR80g6cMQ1WwBPRV389MR6TdKTT
shoKppfGLp+sbgUPp3eQgZH+S/KFOWMdtXc8itpA+1eKQ3o2dhezIBqok597N1VAI5rd1hPNZegg
tLGZI5jujk1rNxtVDFFSV2D/Gl01qiZoJuazh8ArrXgV831cBnG2k8/OuJcaVy/UEXyvdnUONA0d
rBAX6U0fnTufXAkT5y76IxmnL6ufvwytPhLbOhV2fRYcbVvK7WNfsdzNJnpGOt1BAMPXFOK+Stst
vX67Mvf2jTMfDbO9hpoQ956UhMISu3XoZDSlQEI0oTADUL1oZtVFOd5uyad979MBTxsULDQ1WsYP
QOGXbPB+5m3yMJXpYZns5/xOvegcCsPrvypq3mu7++CqvDaabh3LCHbE0O2RZp4q4X4yHj32Ir1k
1bJdLP7HIkVwosYPjRoZuBh2B+V96oi9m4lvIhzPlpljJFL6T+M0rxyS4NjDitZ1ohYetpJHY0tY
71sdpPYmoFd6zXqIZv8Z8u7Tpfh9Gqv3NWxOY0V6vmcgmFBzv/PRf2TKI5i/PDadtdUq/KpnFwCc
Z7hoL9ZSfExpfh9MD6XGUJron9WEFG+0m2c7n14kpGhLcKzRmz+E5x8I1WN45IfVEtqyl69Zap4q
p5WQPH1Evi5MoR00zS5daxaJov7ycjFHacH+7zEjRb6RvTDNvU1D326Bw9pIGtxF9BibT6Ngt5+G
62DXr+m4TLu2nftNnnTyG5+qv+sM8yEpmv1qwZ9Sy9UYaGwq26i2icgfnNU/zSEZMUnFb0wTA+0p
IAZrRgNyB1dUl8NeyfVhoVs0Gu3+SYz2cKlnwdg5FBc76M9so1fR9tzycHY7kTmnwlNndsNTuPKc
jYtf7BTKmY2pV38/QgbGIrXyA8KI5Vo26kEX5T5JRjBqp9A0Ck50oOls52MBIZpnXY4Iad4coKmj
g/v3CYjkL9w5NNcgPgY5/GicwY9WgS3LqDBHjTxtcd7kX0M4vHoVXVjQ7TMcq78z/HXPeTCgIm3c
TcahUVfNg6hR1yblletKQnfTwzmbYeStM1LXhWq5lpieKO8YugwLz1S7dLEj80e/Tw6yWa13LLrw
XMv4GipeL8hAoO108xFgkopaMK6HbgqTqGFG27iKfkc5TIGNAGk893P7N7HcUz2mLdBHk8WtSSSa
3zmPYRY+Tz254f1E3R/CHbph8TnbReTTXA+w2OPwSpxPpzPakyBEZQ1ocrRprLaq8FEVS4zD4RX9
TCzJ7dyicBRRwl+P1vCK4PDizulXX1qbEdkTKu6DWbnY6BhjUdxuEoC+tVku+Whek9DdWdwpXZP/
bNRwkp2ILTFSGu0Soj7vVGAiiiyv45L/gvWNs8Y45NK5zZ4RdcF67pfU3ZhS7oyw2beB+TWuP83M
/Bgh/k5hMTjd3qmkyD76ztD7YULU5dvM5hRkb8mMFzFaF6X4wil/XI7twA/3ZuX98cQU0loY0mQm
zcXH9pOvx8St7Z6CSyV++rVVbGC+p8jrCurE/dx9HqeiA4/looecjYjdzqbQhCQMuboYIp9RSsBt
tqQDYs7tufmX8h0l57RR/TzTlWcVr2ZYtjcQ3N9E7h1XLRIwDHNL0+tfMXooPgI9u1sk3QOFbmWS
xPiGbr5qAjT0tvF3XkEoTtlAR2ORSFCwOTAem5IxHV0MK76bbtxUBxs5lzw+rE2AnNp8NoyiTwjE
9t/GXNCsh2woknKybnVhypAsj3Q6B2hAIqbO4RfagfZUFGp5FInh5xtJjFxU+4u1TYPhOoFm7FvZ
0zSdn6EfCb8bkmHTBCu2xoTdZpm8x1zrNp6keAim4IYWlhALlpMtbpk+yhJWsnQsTnWK1K7yGxPs
gcEyK7v3obc/2xlJDuo6ov18crs7rxUnO2gvKKmfFj08OEtN64nvD823tQy/7WqY9sSyUqDSCrDY
qk3Al8w8Gb5CAyPn7NdS/CI0MqgozwWC1OsA5Nu0X8ak1KkevMAkDEbw73Sl4+xa0ktRAOlheghZ
+Xp4az/8kUy5es4FqaJbI+2upWFRc7gkIVVrheEN9rEj+EzFwPAdlDqv4jiht65GfV/ihvDK6nHt
FFS5RuZURqEwufd6t6UfRhewi8hHa/sQhKvtI0ys10vR2YOIFjGoHNSe+NSU/ebaTV1Z8WoQ+Yqa
vVkpGdMtDog6KH53E0Uw5uTIl2aZ6hPJlym9rSOKusY1acIrQvk5Bl0Qt8opX2do5Ie+mMGPuXm8
jkGSe/EYLr6X7RxTvfLOCx4svtsJVZf2QFln8yKRjTQN9c4TG9E2off87LWMhKqbd+4orkzV/j4Q
zbsGTp4DdHzBaiWkr9Z5XAANRgQc7INMlFGTi+kjc7tnNHUNlD4HX64n76ltKxn12g8/xZCh7rTz
xPlbA2++Dl3hDnG7OPvJE5dqbRhHvAtiCnxI872hNDTOHTA0qHzd0NtATFPvdICco9f0zwgbD6Jd
yaByl/qtTNwnz9YNW5oVDu+jXzbg4EOA8VaJ7sBoCjTjdsVNT5zVnn7sHbvYWphhojKd6e7p+nPv
cB+g8FcobCdeaYTpkJDSEy4RN2Zpf01wehhzXfOa5wvYcu3b/UlN63R0B0xQaaVvluX+IUoF1YYr
nAdbg1oEAMQbvymoysYPIo6VzLgxIVR282K8t1J1DhC+t+wTbSC4M862O/xwlurH0LqXMRi+u1Xt
U4YKUjb9rahtRAWeg4ZTIig/mk7t/NZuVuNoXilkqxV4tmvMx27skn0aVkQBCFuvzs5GGnyeLQ7O
WpTpZoWCOkPKtAS/k3KQFyiVHJo57slKT0np9UhmpRe1vqtujb/sgyTvn2qXLtO1MnECU1iaS3WE
jDCgoWVzJsfgUdfJEoUmemXRTgOhfeVP3vjVYTSmGIdiQNJG+XMgIx0JoXS3rTXd+kqhyiB6s+LE
TqfxT+q5z54lenYF9LZ18TBZKASAmW/0K3wjiKYvs0DdABiy1S7VfPAfC6SOid6y2HY2WKsouflE
Oj0aNQkPxRSeCgF6K7LhsQ2CW1qi5Vh7QoLIbI9mPdMJmut4TuHQYBF4A+bdIa1zkknHdX0LzOSt
laXGgY0QoKunV0m/cmy7De/aGn0TgD9zw92ysel7FLsTgxc55UyR9lSsh8ZLYeQKhG6xap2Vax26
+W2cIDn7FXuOq3AJlW5w62RiP/qjcPZCu8Yn+OBwQnYaOXXlb5QVynhomVk3EILsrC3uBhD4uY38
tXP9I1cB0ZDTLlFf+4dpDtZIInL67ros0+kG5uZ3XvRyL8AHrkNtP0npzJeyDuwXYxIlye3BTRHd
vHMrp/7hTf2jngleXMJsP9lifWprplPaAt/asHgf3HxB/4dqlia7q58YXVSb7YR/fTmlHYBrOnU/
iMbu48oYEI3MBDhfm3HRf+uypSpaz19FQeJpERAp3Rv6sy4TFoS1pNY8HT2Kcdvl4LKA79puwefT
M6ZOKUwTuq9i6yQN8Sn2eFdopLf7mR2BQF0ao5G/e1XNTxbZLlvTV8SK3Nf7pDmubrsv8+qJyRre
txp2dSHe19p/anTH5VZ02Y6Rl94jAqiQIinG5OXQr1E9yLg3UF5skiQb9rMY8crdbaetIAWek5Pn
iYP8mEld5FuXF10eSR7PF9umzHZxXGo59IBcihSsZLxpryGqXA21QM0hk3itGeHHBXDOc3h/G1sz
TWAoeT9aU3IxJ9REmtr1AJP+audPEIckH/RXb22vc4fNUKhnchTQXlXW3mjscUe1yhJ1ffi3KwM1
bmjx+3AmoaNp9iNwMw7UORE0zOa85RolImrA5a4vCE23kOFvMkpdVTpV+3QQ+QHhK8GQ9U+NzxpV
v0XFtIPZqDkB5XzDHTixk+cILn16wT1e0RNo4MbzFU7UqcUTMHc3/LznsecOaHTxIuvmwYZnrAIE
TyEqo03n1uSlQGD5aXdB6dXdUHmfQ78rnx2J4tqqGRcSXx51O92kl/bEVbaXFuyfNuZyHmlIMz7y
ZViPJLgcZ21YRO/U9zZj62crrTdXJO4zVDdDlDNMX75JqIqfd1S51mXKr1x9JNU9FHYZvhqBYhxG
wDnm+foqlrB5CtOM4d6xg3hykUoPS53seHyObh8S1GalimgEYAAvwXxteDMuPGCoC04Iooay7NNo
GBFDXcPNuMWDvSRVPLrM1dP4uNgcM9yTMPp14p0tjzpqCxYaR7X1lPbhcyK47K3/t7MQsflF+OTP
COTy1mX8aUYUnYK13K0vYb1YexkMZSwNirXr4Zat4dn1GpJ1nYER7N7uWKBYO0mFqrXQKfVxOSeF
1w3hHzsXN1T9P8fV7SLXrH/aPaXZVdHdygY8QPvvg6KXrp6YhuCAjxLtlFnD55h2GvDwdu/tYims
DH7y7ATFrYTYedQpGksnnZrIniiMENTwpGUHDw5uaUVjuCKtnzoA5kydFi8pN86i1p1Voc/vu1oe
0tFaDolOX6ATBKpugG8GkF2ivIEkkELQ8+0eR6GrT4r9UqatRjNW2Xxf9NxdBnWokFcOhn4ZWgK9
g7S/SNkHr9qlo9oq13SLECKnGNZAzIg8il+4f5/7cT6MweidwjJjj+qX+tC52kXNmKC0zX/hmpt/
N5PTIKBzw9Ncrr8MwvFPYbMQcVl8ta0D9OOrr8rubquh6nhIccT71STjcsJqS0jAKzKXPzTWZpuV
MzZG/0h6T1lHCldENENK99nkx0GBhGDGZLqq/JT1KNuJq6Z8o8YcXfIzDULg9fEu/jLr6I42WI5+
CebxyhXKt9qrDrMeD/0IwZK53tm2soXQFNxDLccxSO+10EnDUK3CK8joD2NZO6JiqZsfzb8QfGhX
m+ZoWM4tM7VDLVn+KUnx2rPzijhHAAX95NX0KlhEs03ytqQFNIdcg0NYZbyncphH22h/qR6YeqD+
acN0f+kd5wY03Ea1Kq99q7B6O1x/V7i/XL/gI3wnO67emkatUs+ltgOqpnnhEMt8riu9L2U2brJu
Lk7ZZNa/payt/cC/or3ic7R4ONPJf2h4VB+lmin/A9xuAzb1sVcXa3b4S9Z83maWemtb420J/Vta
zZs5pxWscKx5m7gUrVGb8Wpioh0VD7Qw5BM88w93YBYK3eKs7Hm52xTQNYz52ZyHGdFxKTseGItY
mtm8uqr8nTo8ObkrtllpK+4eeOuqvauJcxtUV4fzXZfJZhO4LAOTdiIO5HhBJ88/D4etwz9DTr48
0P77lrXyZcVcHLWFeO21/Gic7MBVdDckiqGOlrdZ1Z+TK49hy1brizuE2M2YzxFQcI+E87a1xyoC
OoNUGETstuqFAfhNLkA7om+fihylcaO6c9Gmj7YxIbvW3SGROKsyY7wliXmmmukRo9czdbH0Xvfu
u4OohzDNrGJPqj5qwwVdlddizd58B75I5ZQqN8txTuRPJ5jfisLYeyEqqNyuPr1OFu8GZQ+bSRu7
jAvzADzfA+NVtPLy1t6kQ/EwjyQBmUCL/OKkBBmu893OqogyBLX2QPnl6PO5+tNlQO0LMmb7qjA2
adkQnuM1EcJqcDNQpNml8FlfvRTRwUj4VpimqI/mn7prDgtOrE1fKMLOZaj5jwCyDXWgWmXvbbb+
4eF2zk4jiy20j4zTpI3LvklAxYIn0tiQhbq/QhNyd8Ldtgv0cDDH4urNTJTC7ZKNO4tdKgDxmb8g
0Fnmd1mX36COc7ah1WZiCW6LUyGrJYZ6B0UZV4NXfoaFNWHSkvgGOIIcgsY2cii82PaqNl5EwO1U
F9iU+gfUcnpfyXynLAQIVT3R1TxrevuwWcjevQAbPE+B+9mGiOekU6KiT7dDHW5XD5vADKbX0CuN
QB1cgdwnRmcvPDSyZHh0uu6HO3fflJC7e3aslVORxkxnTYFhpG0l1jar3eE0cRRvLXsuGfWNG/pa
kPTENaEtk+viyofF0A9wTI9pCyRldyPZ5gbRIb67vE0zi5gtR8JTjBJiyt4bXnJCRFegWeZFiK7+
UCSjvzGqILtkqw5Rw3k/g9FceHXwsVWikjgYpyeTYsfN4KN7ckk0jxAInMpwejea9LXBPLEJ2+qB
Cop8mxvlq7M4CTdEfZCsyNuxSNwIuhModHqkd+KipuCiEvtsNMLeZjKXqOD099BzBGSjfMlqYy8d
iLdVBwxMrT5Oznpqy54ZKoN01Qlp47Lp6+3aGO+Dw1sdQS4Tu5UP0bS0wOOW3Oopp0csKAl+UGwy
6PpwqECszoAyVCUcZoG4A9nFk7U2cyyhbB4Nu35Z2snlZZkGh9RkIbDzeuVSWW6cBPO7EDUxS/PP
MCd80OqT+YpwnsUM7xqhKrc0zJwNbhjjucfM0G9KKxenZU5+6w7JgdWu1a+5MsUjum78XkYYo+g+
I4SjFsyrl2czWcGvw/HcdKGHRIgyH+rCw3PWSHtfK6GiqSMbqzDAxVBjR3xdES/++NonghtG0mhm
JuQ8ie4es2iqa8ItizPO87ZL72vmzgBBXZ8J9Y4+tX/1kqa/LdJIbpMwKbjpatIQEg/hgmmWo31X
l88Y7/05PQeDGxf2Zwh7h5WqAIlhuA98zERWfS0qqOLKaP0HkfF6Z2fcwAsgVTM7E7lkmattVbms
3EPx7CYAyG2FBbAIloNeg+TA/LclQ+2znpPvXjTesXXdt7VF7okeqt2QLPu7rFK8gN1Kta43fa0l
uos1827lbCyo8Mf31LuH96Hy37QjdG6GOSB2S+8LqHKK2xB/ueop7YVMiGssYA+OSJytsRDc5WT1
NzRRSUateil5P0KwF7zjDXkavMbejZm1Qy1Ub7uu/7u6E5zA/e/tpHdbPB2rcFzOqheHunHxuTag
fsWa5ofVbbDEme8p2QUxz8lDBZW+FQkBSohtmKY6vTNU9QeC58tFjRM7pP0ZXGssw+mxsNsjOsVv
k9ShS9dUOmpXAM8q8aqISgcP3OMuq3OWn5PdP7cC9SeSgi7SjUnFuYTewd/gPlTMLrxLyhOJF+dx
GW482k9r3WTP1mSH+5R2YH4kX0PCCql/1U5SbYVpXalQLR5dt8UGWhEhuwXOeHaa/vfCRg0CWLZ9
sx1bnrh9MTdVE3keISeROZhWtXd1XtUxH8pLQGtJ/5VrZ/lZGANGoABpZnLHrjOzZ2/F4dZaClsL
xjI38Zp4bTu0cxLGY/DsW6vgqjh2jrr2dypjDAfpWXeAdi3oX+5WO1sxCZngKvremeSzFm5HscRW
NfHj6Q8tvF+VolUMcrK9O13frLbnfgpfBLi5TN9AIa5YU+VlQd+6HZewPXDSl0gkncOM4AwplGCY
zZyG3KC1BCyz8LTCiFHYvgprI8kqGciwwQb95SbhHhA8g+aWhLPhgJY5/W0+fp1qRRwWJjM663t4
XPja2Wwr5Wpxf2qKM+pH7bFaeCxLwBbLmERL7/oDKqT0I8moz5hWljmAz7kKjJ25hm9AYi/YvTa+
Gpct0BuwbRjPdb0fMobKtP9RZdqA4KqdOJm48Qake4UTLFGbNO9oROJB18elSB5HbXzPtvXczeaD
shMLoIFounAZ0kja+lIj6wn9dTs5djyqrtm4Tfksq557ekDcyF/8F8HqxSiyfi8T/VTiqYhqr0Re
Wc2Sj5Q8ffYhXYNz0qEJcwtmtLLUP+1q5TjSJEzN9TFpbR6rGfhJ6Zud/ajsNsPbh5eqDuNAkFdv
Jx8wza9J/2fCOCfYnDJR4fP+TouBd1cIgijy7ND4zufE7d34LXTb3erYVucU+LS3+hNr5WGcux/m
usZNv8ZqxWbfD9CtwfPYFqCHw/BYeri2/ew6gw9w1xxZXPauyn/4a0+KHhKOo6QyZnDvZsz5mJnk
W/gZAUqZ/7LOyI16qzkPyVLvWiBwdsgVNURe/JFJ+le51V+Q1FuCO4+p/KPM5dlUaY0/zn5PDYmk
009GxFsOs/sq0Ir4pTk9kPCLeNZl5HOs6a2oliemMCovMvL8suUcVnLrtAoHl9803q7AKMOFAfeN
SmPFU082iTksgGyV1l+t5bEWjGNLXbdKXpyAh3FTTnkZYZM+laqDkx+wwee2qrZOIUzAhaDb1sIf
ZSzF4P3tpZW+hWmX7soV71pnDdgdR6OajgmuTk49O7bAia18XZGqmqjTIHq78T/NZb7aUvKhtzW5
N0QlUlhAv6mxve/weZARUpX430k6tS9NDUy6GTMviWzs/8BOJo41vboxcn2+bkHXqpetx6HT2Khc
18cCiihlJmcbWObedby3HeMHcCltNIzwAS/X6+rbHBEKjxeT3Xcv/fAa2OpzdaBxjCS/DBkxjLxH
exRhmKeMYYzTzDGe89Ryt/bi0aTp3dA/xAt0z+Dg+LPv3r+89Yq7uZ8nD1+QUSI/tjEJWioPtrWX
QNH3qMNmVzWXTJkeA0m4R5q8N+ZVx761YqVO3O+OlemiU+fVT7KnxGeU69ZvoEw3NptWxKuT+Xzj
FPjvvgTZfvp7REq+Fb2fHpfMunpF+u4vzlGGuBGVe5oUxm63uR+TRvWzJmJg5IRec8uGOSUauUvH
8lR1CmJjXHbz3AMFAMzu7WIUvwoiG+Kwttqdam2cfCQl56jXvIqkcrsG7Qv6J0cufHw61OepzA7S
EOUWduoBvwEuUGTIokHUWiReecgGTB0N62A0FsGnEOJt9dTVWPwpmi24vYpKmKnz3Aj3psmF8mP/
bkPFctVv1FR2W9dix1jDJ0aD7SDSkUAv+6WSNC3rWW9TUX+kdf/dYltMzQZC0H+4J1MkOKSJHOV5
dYbb2IxW7Esf84CkDHs1oSM8xPtpgbstcCE4mUTx0WKssNPFJ4egIqbN6U6rmPC51jtzoFULvziD
1xquu74dj0tgV1gppxNdcu2xa4DIi4S8Cl0QdGV/UPHjbXsRGru8T2+rPepHsRRfXT68NXd78NAH
mODvrmEKlJeNcodnEh52ocyaSGJaxLRW8pQYzq5TpR8TgpxB9OFNpligR+rang1z/ETbzW3G/01D
JAIpD4Epu2hyyNauaWc8F4PYEbvvkfWaJi9k5493a8snEpqRPFx5K6S5m/6Hu3PpbRzZ8vxXMe6m
u4FRNt8igbkNpGTZTr/SaTldj41AW0ySIkVKfEikBgPMZj7ErGd1F7PrZe/qm/Qn6V9IZpYpK22n
FajKKV/cQtlSBYMRJ06cx//8T2SNwPIY1VgpOz/VecmMqaTFBCwtEnXk1XCogmNWg6bVtj35uTIU
LyDLNjQWCUUESY5Cjih+rWswIXWFdQ+TRh/j5sycgCbW6XDXr6PVVRj4+rUG/r7oRbnJTUPSup8B
l+8HQe0IFfd5mQXnpmADT3Is79S+zadZ2ZtlOKyRE5E7n3Mrzolh9GzRL4yA54eYdlPgq+anFoXd
H+qwQxWGMr3B7/0UieL6kBq947wGctRNTOqjQRSVk35WJjB6KHkA9US5mCkg1zq0xTgGAKnBtcg7
+Wfs/co5CmddQMQjAJPJL2pMD0iIi9S6hrCo6xNZtWm+fhYHItKllFF5qAMvpxQnmmbaRy2msv6i
tlIekqwqDKmObyz6s3mphDeVRnByUEXUfZyS3Xe6A9VMir5gbtE5Ljo58Yjao+AQI6h2u1oXhusi
VWfWQLXwmAbmcgErSFlbJVlTH8rZRdSZeosSi6Yzn6G05wWDnodmt84HXcxFUd4ScRRzB+MCF2oy
8aywmiS3ScX5ptABLNFhoYZl6U3jnKsebnHzhGzoKvspI9QaF2l8S2CUdffLQvzTL0A5Qv0R1cSe
TaylZK529JNq6sBRQ9xvbJS6RgZnMoPOLy/Tw9EinU7PoQxZZKckhUTRuF87v/hZwrwqa7FiUIDl
d3O1mNT3S22xsO8rwCa3wZKmbAODM8C0YFs+WfnzZXK9EB3C6VI7jS50iuTrvjqJ0+OKuob6Qimd
2Di0QVEnx9bS1+cD4LcUXoC+AqJh4yZBR5xRMgOb5aI41kbdMjtalIE9OeHOhEJutlKWo6Mos+ru
Fb0SHOcsWil2+Qu2Xpj2c8CUKa0mpoIPzbGXnZ8neTijtZm1wm8NooJG1tMiIADXyVe4ERnV4uVh
CJx9QAN6eIIzezbCJsv0FQXTMfh5spbqjdEdOeGAagp1dbyIk04x7y3yMryYWd1O8MEpKSAmThym
0zHxmKA6DojLgCqaWCWGbbAsZzqR2ChZjE4h2YsotY2Xc5KtVCtNh3nHsjCpyBNXn9JpVNanZGKn
cIPNDc049Y1RqF1AsZKrxEVIdoxmE4IiUaZ36DVTK3hOlbpc3BPBSpYYWvZMucBdwZZXlGhCzFqJ
NOVatWrz58LPlvVAn5cAFPR84ggsXydOAM9Nlke2b2UkQwMYU7VsrmqHpQBqniplHmSkbuN6hEdX
zlKYK42FBiZFw7fQPqrAxxfXVryyDFgyQ3Zmsqg5jOXMTrvn3dgHEwL0NeuzlFQid6pZvTjsgHiz
yW/Fk87HMMFiP6dLrsVYWbc+S5VkpX0wO1bavVxZMdcHCh0ksqOm8HpAWgZWU1nkBFY7AYw7vTCF
VKQPbDAYGtGKEIwSWbPPSeYHJumyeJVezJWZfTYBzzPu1LOSG9P00xOSCstz4PEXE43kI3QEHVAm
i86i+DSdTXN6gVXJjFyiWRefV53UuKxsAPL0erZnsJ35+Yq6h1SD0BkswWx2BCVSTPpTpCshO+Eq
jIk496qgICdrB0mCCWT6k3CBHKrTO8Ah6l044Trp6Ys19BJrCiogvTCN25lJ274jOps4swstotyZ
qhb8NTDxrMzVFDUmwo+zL7RHWyXHSWijJJdKBSxtAnJW/2DnlvZTx6RkoBeuuhRTBMsKH9XP7RLm
SxAZhP3pywSKbwKjwsnMDikhKK1OdW1awU0UVqBgK41CrmVPGy01ACU0sfzi89zoMiFSQpgtiPFU
6PkLhfg0IE1FGaRxkxPimIPKigA1aLO6s6IKIYSYgvBlcN+t5rbVSyah0ysT1XanEc0fqoWTX5lG
h2hOoE3IxhG7IrZU+fXn7qTiGDt5VGgfqwnT6ZPgij+Yk6WNkz0xivtU0wB3Z1UZaxcLYH0nBsRX
Zn9lWV1KzsxpcYqxEJGJyRUUp1L50WkZZNESI00HrIW53MnhAHLIuxqhxvrqSoXaVMFQUVCwhpdb
Iaj3eko/SjtPRuQ8MoEer0dVCTX7cn5JETHqkZTK56LIKS/Rtdwa5LT5mp+ENQyKfWdWgfdL7KJz
A1kWMOCJrusnI30anBcEe69ShVojA8cAEnbAB/OjojtVb7TaKRdMVgmpB+nEH/LRsh6WQape1bpG
oHw2J0rZz+hTd2hDnu9/SFWdY7kg+mcQnCK8dmyVCVptDmH0R0BY6c8Aa1EfBJPyiGo+A6tSV1ZB
cbha+uhGPKfRjEBFrXuUeejBoZ6FMFuGkQpnwqimEa7ug5suQ9J4hHiS7GimWOl5FsLK1nOcOv0w
Va3Fz9bCBi9O50XuoKwiqJymKZdtarNPFTwHv2ZWOpn2LWNK03sIls1lz8jV/ILOWcodkCbs/Vkn
JV5hBP5HMDX8ZwYagrKSSkkBXjqxE/TmwES+TMEY952QGu7+CFYJbvtJaBs9f0Usc4BqqSAZTajT
6tUUMtKUtXQW1mAG59bkVLGnHYogOQ2wwuUdN15NFr8AGwK2ay+rK2qKbfsQ2z6mlz0tggZLNQfZ
qXSAhpLf9cGqlBb6W1UqY3Q4y1P7i5LPisuFQ20WZu/ssnByLk1dreFeWUJP+csirWY3K9MqL0Lo
y+4yCJr9PqUAyNJUiykTDf3cGuaJBbgTsB/1ckZtu6NVaPwMmo7vJhrWw5WNhxUcwjYekXEZdYJr
J5ulgBDybnwzCvJzo4jzYoD3jY2eF9VNUtTBz04+z8CPdqcGCJNqslJ/7Uaa+qnqKMqdCe/Nebwo
p3ehpc7h4TGpj+5EKg5UsZoR74nL6TVZE4B1SmemH4JmUtJeNIO1Py8z60s4m2FE1QoWSTFdakeK
VsW3wFADCn7MwGdnVkBypspC0Q+XamUOabhJPM4gxXJJ3AUmi+VszhvpwfIaD/emiE0NZQVzldMr
zHpyU2ejxCsXsVvCETiwjMV0BTrsGmPfv9K4iT7Z5Aujs0k3Awhe0U21ZwUOpa+ZlfXnZERBlowm
A707D67mQVqe63DUwvbRnXSpyuzATBnGJdDyQA3uQ98ZgRcx8vRzGIe4lCswPZDWWREltwubO0Vd
ZZ+AR9hjXtv/RPNKgEWFn3bOzVmufM7KbnifgjTpEPwrHftoQTqY9F7XLAxQZSmMVTbhciyBTngU
wGFagRxUEO1JbHCdabqogo2zmjBiTknC5QRnAtJDMM/VcUxAgwO1rk4IK9ukUovq056hTtUrKA2R
Syw95F6t6sQCDEq7Tt2OSTXUueNrp4m5JITia/nkI9xOE6L5ClXDm/8QnhWytpRezA+BUazOFs7M
+bUMC/VeWVH8dUhEbnbdrSBv6+VRCvCOtC98Sx0FpRFWU1RMnOjIMcjA4Fgf6eBs8i7o/XwC3xX9
ZhcVYCOTryniQBn0JwILMJ+PPhRzLUG7Q2/QMyka/TSa48P4IzjNBkHuQ3ITEh6gGLeg6R3xkki7
g5mvODTViXmmzC3U7sKI6TIaEAs7TeYdcG4FUK37ql7o+VFRmnHSn1Ig4OFVjC5San1hM65gk4Ot
D0ahednHZiAH2F0RZYQ8N7Kpf+lUrKUa5/RKAzdVH00dbQENDWWwCfTDenxH9yIWhVxCfKsDLese
1QAry4ETOtYXUMmaBTGaat0uOcnoMjWeL0VPHQN2NNvSFsMIdiRyd3qSgR2dq/NDZ6kstHGxXqyi
WAWrWwIo8S0n2IRrGj8E1vG4qIi3jih/SlZqyeWJ8WxldkI5YMyKFCrxLP7VHl0ADO8cKks77CeO
U11lSljDVQcImpID5kZlfzRNqeCaTvzE+WzZvn9MYbcx1FIyplVZmbeBpWNZTjG5lN4ER+5nA7I0
SggNG8iSVQSfgrxaXQKt0j4tV5YPbXqRCHg6dZrhJwtMLFF7U5kbkO/52EdZHQSfuqWj6qd6MV0d
lXPiGjHJotvA6VJDEGafsxRIMuyS0VhdzeESo373jqCudbFSU8z1UMmthPqsTOO/tiiKnVPCHh8l
0BgQHlNoqkzWIOYAwbPE19OUVGAP6rryWp3W2SnQwvCS9Oa9CsdG2Vd8mHoH/gJ+i9tUgw1mQIUG
GxpPIy6SKCs0A6Bk0MkGm+t/GZYAqyl+5GyFoNkPZ0ZdXa3KIJj17VGGhC8IryzODF+lspzOtriT
3XWFmSPumosk7+T60bQe5VmPIn8iy+sBCH5zIlLqYMEaTNK8urLmPjaX7gi3zSqhGDtdail/MaqK
kx9FDnJJqbpKk25odztFH0CWchcJWQFSTzGhqSj1EZw2E42+v44RXRS1XY2OVnQDPTPLwrGoi1mw
QNFoziAUWHJDLYu6ik70LJ47A7g6TPAYqxK3WCuWi+hkFlR8f6MFfLUzsk5tivd9vKNoTnV+ZtCJ
i8JUNBg1Bd3aJAC1CO3+qFgClSsDY0RkJA41HgYuFiRMmvJI+qtFqyWHbqGp8PAnZWooJ4A3Ac8D
VCBZgolCMC06XZkRjsQCXJ1C7Z81rY0+dbYE9Pv22iLMUT7K52mxiuC6Kw19egUwzZn0ixIoYp9K
VC068qGhgcA/sIrsWLUEEHLJQaX9Y4Lyqleciw/KJI5uO9MQMkfCvRZZXGA9SDUATc/JuFBJtKka
XByLwupCm4YlReer0UrpJzBoKf3QCtnJWoGu7HxWV+rkpIx5di/rRElw2Omk2U/IkEUsM61Mf1DF
VUlAapQBP9EtIkh9zXD8YZFnI6yZovBPZyHNI3qqlStUNIcRpRtzTYM9LzdtynVXKwIlx4EaUvXd
AxGoFZ/NxQx0LnYRmaJybgGRorwfyYGGMb7d7GFG7D2HJMuPypNFEsFCP+fbtAOiFOmezORCPyYA
RDJY0fP8SgvNuESr2AWUAoGigF4pK6qA4mBkkrzSoWFaKlSKf8JhGHWPrSpUqERYTqf3ukVcE51f
19CFrmqirOayUG78JDPmwwpYzugUtx7xg6aX1AtoqOg21x1EPiTskhxOu9HoA5fXUvsIwGIU4yQG
cGEQU4zzQ8xrKuadskqck7xS9V8x8+2fo/loMLE7q6OFag5XSUwBDLSqo6Xj3/qhVvWiNL5cLA0q
OnR8HmIQPaee+tf+hNQ1JWUFEKXii5Y5v1CkhzY0TW7qo0KpflrX58mmnX4dYxR0zpcu6UeJTX0e
XkS03xokRVjUn0ovq6+9vIyLr50IxadXaZgUN+nbvtR0zNo90EPzxZt65v39b/dpmRRiBj5I0sf9
e2i186g08utI6/k+N0Ls8lrlmKE7mk6bL4uiTHrprH+gk4rTxG8+N+13KhxUNCKifhROp0eL863X
f/7NNuv4/Heem7u33pIP47//jTDwvm9vvaMM2aErsrF5eYXq7sdvL5og8eoYtvSGED98/oMtAvv1
lWrrTRKgG+9YAsOxafK0/mFVH6+BxecWTQZMOi2tfyim/bHWQNuI5qa0/k1roHbhaRcdsilK3vw8
XQNH1TTR3ugHe3d130NgKO8owVeJv2ib/eUdH+8/7Pam4IIT31j/bCTuB1IExt77r6vvuhYUC6Qn
du5/V0VL2t0uVEk/mgCIvqn7KQDaORJm40fZ2nlTf7cRCXzv9c+PJ/0Stp6exV16/9DPqy33pvWO
E6HSD4qcifiBu+HHOvvmvrqfxsu8l7jf26/e1d5ByrHu7LnZ+B9O6gUh5p5Sj9DDDmF1t6985x3K
DqtAe1CHP5y6wwva8+Vt0dqRrnnNjS8a3D1W+Zb1TnzGkVgL/neJ/ivuha9GdJ8Y7XhtPodevsvK
/tYXGvPx6ecPpqOwD0n72upXBtT1V4U9vXn6xowUv/9by7xeG7iPPvzvWBWPfm19d+N0PPq0sY4f
P+thPZ7OdOc7NH88Cb3Mze6DerA2dx/eSng6f/9b303csfvYD9ARiN+n8cRh+HpQnhv1OPO8JHaT
cTOUWEKhGPYd+MKriPU246wNd3F69x126OJ8HVyxTpl3wLQPLkLKqJHiZui1CCgSnkTf1MIbHwwL
t/Dy1ugGumPf9+gzQObGB++nXhbet7ZV6yo2V+43n8BkXrW1fTcL7+48t7U0WHOimxFEvC+Mv0uA
v/qBT8W67d99/+cP0xG7R/00d5NNQNQAs88tbJp7H+fHb/OgDR7/aSCOW6OM/pi3JF4OT1Vz8B+r
jmdUzxM19fglXn6vjavU2pxmAs/piJ4bZBy7RmTWZ5mr45sC9Fr5rGdZ2TpZoj/jvqMeuyuXQ5uF
s2as9XyFkbvv0B+yrbMkeLv2HjTPXC9uxlnPVfh2ew+bufNmlPWgGgbNvoOeptl4awmEE77vsJAC
uGHRjLOerXC49h323Ltzk/bFgGWz/7gfQaQ2o6wna0m4Dz4RWMxaowrrbN8lGLrlODx4n7l37dZ3
miLY6Nc2htAabzMdhnW2Narow7nvqA/XrpjzwWAaZk9uX0HFuO9DfqJw5aDnJlEzlNhHoBbNr29f
lF+8qdeSDs2ScPAu0wOE7p/yg21LzZSh145Thj0Ylndjum1gjbSOooGsSDg09EW6OxAN65NxS+Wr
oitx15GwRu/vyoOLMnebPVwfzc3oEsTyf1wPhoPr28Hh/zwQwuNlLNi2/IO/IGysU8BuayK4DIdz
M5lvCdTj+3vwYIT8MfbHxspsrv8f2/7w4nDlNUu5PqoSdAD1oYV7cL1lfJsSRh7EB0M3XrjjtKXR
uxLE8LhEH07duCXlzotitjH8nrPxTtJkXGbu9tlsFv1b8vvywJcscOb6ZWvG6rMOzivtxysc4ml7
WOfFJf7zDhzR9q7yKoMfPZBwwz0x9tuOQXqPa/fCd36EuMX7L9sObtd4sk0Pr/zKnX+fYCzdF1tH
F6fxyUH4znHzLYOGljTbJ+D7RhxAlTxrqS4VoK+636CXaVYEOyMH69DXlnX0fRN+X2ICuPHWOhCR
2HMhhjSw3DlnEW18Yux/35w/ipPQnrGl2xA9a3QBh9nQ5k5+ak1/3zOusM/9dPspFhEKGhPwf4u4
alcxn7PZ0a2vitsgM+6WIFo2Be+a7WiGqqmqbdEpfVuEyt+xAq99UM+NOUM7Ily7IjBbUvWGx114
Of3mC3fa3iqsJtMBuWNaitrt6uRjnxyPtzzMpcDQu2tWSRgNoru3+B8VqU4XkkayPM3HO6631y7i
1yjbwaVXBF72xMKlv5Vj68SxdPhUFU11BC016h2EyTcf++fdUhv1tK9Z2L6pfohbKCYY0Ba8J1rn
kZi98qi+T7DxspYNQrrwm5v72lGFDm7PVZVglva82A/LaTO/tR393Al45WxhwWJh17H4Ey9beX66
CJPWkogeB/uuCZN3t6KFT+/m79/AHu05CJO3prvu1Pet8/nKRTn0kqmbtcILMuIAHzKWoZ2rsSQI
3CAvtq82TNW996y/8u6D9tp2JYgCRSvbiyA6CuwrYUdulnq7QhTP3kevlIcjQsf3LTvQlnCij8M7
bLWtwKEjYeeOgT4muVc3qyp0xcu+1cvO4LGXEcdqDytjHUhitldXoDb2FYh+lgKYbKkGVZEw7kmZ
oHNai0DWff/5frh/ohxI50sYt3Dj9mxVCatw6mVbAkbB9v6TPSWSeeHW7RisKuMGOneLxZY0GBJW
9zwsgnLbNFGfuojff7cN43ThRttTlrDG5yF6vfASwqBbWUFDgno/LytvepfSaKqRBqF9aBDb/LrD
an6lFr6A+Zc1aQZajyt6EO2rKS7SxN3COpgSjsiF0O3N7NaTtSTs3jfcFLUrwR4mMrF027pCxtV8
JRIU49ZKyMgYXBFHKX23nXyVgX25Trnl2gcPVFkz/7fLrzjR3vbAqgQBHq61ZhYmLcCOJsPrGM62
oAN4wRJWYuHi0GUtmQC5J2HgpTduXx6ajMz5cBkWq01woJmjONCajCvvcyTQGS3jkjhR85i3S9tD
JvYsTPxx2nYbnwZwv/96usW4ukfu+gRCmsmu1+TZ+MirNX3CBeX5WVugZXg1Qy/bzqZ3Jaw2uVHv
IP2C8dJKH8MTIANisQkZX7j33njb01MdS4Y9d0azsUVrtYEYQ9ogwbD97X8L9b/LNesa4PNBq4JZ
tkmF68bLj/vzQmuayCb8BSNrX/yA245kaktwJVgq79GYd244aQ8swcR8nwHSaN/PEu4k8CR+7I69
PGipMwkLcVHDgdeGB2kyJgzPbHttdQnOOLznNHh9vAS6hLn2XXyCcXvPZLhfwyw8OAcI1LKzZVxv
ICraUVAZvhFZev/gTPxj+P768RLDsdP8+vYL/wPR7MTbSj2poFT3dpAYub11qii72dftOnVnbfGl
VG//Uc/qzK/pXLk1tC7BuNzcwtBjey1xo+56/2lvEqw7xpYgGGdgaqEBerIkEs71uZvmzcuvXVxd
iuN876ZPjoiom9pX5PD0/XQrO67KwAzh64/DRbvQgAJtCTMGLFRvn2nROXffpbj0Zluuc1fC1l0B
FiKOucvYU20p40dPTBVVRsj8iqImSI9wxFry/HyS+ZXezBAXzJ2hNppdW/tJqgTpuAnccDu2osmw
LW7cSfh0pTVNwhbeuOGyrZw1GRYGXc0jYRZuqzlNhkb6vLrzdiyHjKDmbegVAOFaoiFD1X0kCZ0u
Dj4UZVbODv71APpWWILLh5P5+HGqqSkSFMrDA8/KxM2DMOORzb+Gux7aNWREQ4czEOZxvUvfUIUk
w/a5CMdjXPuBmxePF21T//NtLYwWeRVa6GHVhkEYga1JWLWv/7qBWz9+KAg5IDYSXHKuK7d22aAs
jP/zf/2fPBK/HWc1FYrM4MS9IwLa7FpLH4Iks3RRvr3v9XMTTtOscy6w2M1gQit2NcfRFb3509uN
4aGHUxA14p7/6yFdjGv8pfDgU5mM3Xako2tCISDhoYdpNE5ZwBs3wo0M2+hWypaBm0nYvDOX1pVh
C5ygKgDx4cTaf92u3E4cdu7J+3doc9mMtzbtNs+QsPeEq/0dI0vQQefurAi2zJrNtF+8uP68wJLA
0/4F40qxT2lsy1GSIJ7vhf3eGlTCgeqlRY5J0hpWlTEu5kgrqCbDfOpxn+OOPz4/MiycfuCOH48p
IwNx7c3KuxiIKnFxsJUHfeF9tR4iQ+d60/QeI4DHvPw8CRJIJMvL4NpsvYcEYenTyihrO9OmhJjF
10L1NYw/+bpGj6cvo3Cu7868g1svG7eu82cB1a+0kA4nIXCCoiXxgtFpXwtk4NezohlGXHAyvOrB
nAqfFL0XHxyXOJMtnWJJEJMBLTy24k8y0leDgs52s7a6lmER3XDsj4n9tkcWrHT7bt8xRmrrEApe
ub0HJRXS2rKXE1KvQM09EQRYHPafa/+3fy+8g/E/fVikYTu0AJvr/sOfeUndWoodxTTl70ULrzzM
5+HdtlVA45P9Z4sjkdJ8rBloba/KcFOY79YqGC9aki9LxAV+lu/mVNa1Jyxh2wDPpUXbp4IMq3nM
2/0p4TEuWzpYNSWcYobdGlTCKb7gIr3fBnRJWVv85SIs82Y512JmSTjLF64YeRt0pMq45i7SldC/
sOy0Zy1BjC9DTPzWqDKujPWo7ftClYE739zHnV6Y527bsX1awPb9iu36t3+UkA23biSIuJvVefvB
u8YzafNGwam8/7BDr74PvDj2WsKsyQBIP9QKPqkb1WSgpInreFuYP00GSnooKKncg3OPFGqzuuJ4
azIynUPCaVtZJ00G+cywHG9F0mXc/Ddp20vTBFnlvpbV8Lf/mx7cpNPf/rEuNbrKfvt/yX3Yrq3V
dAkXFUwV4Va+DGDR/i9w4yarbQWtyYjFfvafHHAZyAjiBBEQhoMjN2+ZRZoMIAOUduGWTa/JSKMO
iMNQPd8yCTQZF+yvT3wQTUb64ddweufeLdsaQwaf0EaHPj3fMlDePZIzNxhzLeA0Ndb7n5H3d3Ub
OtQlY6jqimPYXWCKKOqX/ak/Lw67JiD4CwZid7ItmC9zLP6JO9GwHO67G49fQZhgsIg+/tNAlIn+
zhu4cdz6j+lNmwk8x73yPivv2p6yhJPEzCBdWd+VPTe746JvBl1bJc0vb7criaSXYdyOpcuAJIjZ
Qp3TMitlAJRFJAkmQyhjWkPLgIz13ZqCj105ZBkJ/v6WdMhwmw/TKbdkm3dUxn3WjLs7TiwDzwRh
7TYProxaIIiVxtDIlm2DUoZjdwK3YcseUWWkp0+R4639U2Uw4124mbCftr19GZkEsHNFLpykVtBc
lZE8uKJeuUgFmVfbVJXBjrdhHD4LaV651qaX3iJsaxAZ4JfNU87L+3bgQpOi+SjsCsfueD39m/QO
IptG/a/vAhnVsQI9tVmfPnKZ5ruUoSaDsWGzULch5fQQQYu6EJEZ3GiFJ+A7GbFWWkwVYR4c3IaZ
H+5U8tD+Nev59uv08/DZJ0jwoHtUqW4F+jUZnHR9+IrA2zZLsBYpGXG8odu2ijTB2b93GEHQhw8g
WMFNbMdhNRkxwo10YsIUwW//iL1p3cxYrAo9xptf3y4nYEELisR4QrtMESdJRv5x8wKbW+Dgnze0
Ff/SzFq8hOgY9aKnt8tGfsZylkgeLmgt/5JVVoITaDsGKKP0l5qELzRK3oGwtCg9hCreoSuGatg2
3HIvplb+vH3f0Mg13tbaBXvw13DKflca/991fXif+WL27aSyDFhqjzKGLT4LGYWmvcylYXBLYUi4
usR+tmJkMlKz/TROt4EFMoDTg3t8iTb1q4zOF0c4PveBQIVsQQxkhPSO3Dj6ZpGt02zn22+t45IS
xlYEAsTp/sMOyXqCfW+JhiqDr0mUoRA+aV3f67aLv6uSt5GmX3lZ2by3uE7X3Qz3HfRzVm5PVpNx
Qm7Jla3ortLauHUfoudn/OddA7t4P/+Cl8KmaQwU5O40bW2ODAuzB0nXdrhQhuEq1G2604GSUVvZ
T4XX+c9nHmThif8vu/xPGd7guoRTsL9jIgtFvOs5MiiF+mna2GStYIMMXqGjcBI+1kEy6vaOoE0R
vRqahklrKovwPntaUPxs76FXosAe7kJ4geonBcsyqMUfxl8n0cRmizDDV9JpUS8+bm2K6Mf7vEZ8
GdJFALJVw/WUsLj8brDciQdFzoOErt/h4v6QIEDc/K31EjC/7v8WZxSW3OFaNyOtrzgZWfl+kFGZ
R+x+h6OiymDsvPSWB3033sGPIoM05jLcgk/JwNzeuglg4bY5ISNGcgmYrD2qjDMrFvhXDxTgFpOX
rTfC8nbz8ios7olt7bxcoMuW8AB3RjJNvMJTVLYqp2wq3gaVSTiOXFI55Uy7y6mfsuV/v4bZhItO
vJikzH87eJ8TlM0BsW0izeLEkhajJLBfJkHLToHFfP9NuUkjbNOWpGoyTIkbykzas5VB0HBTwlm2
NVkJkvkT2xtuIu9HZUHtbLOuQvVCqt78+vbD9cTI1GQUIfZFtbzI2jSHtpmomLdJkLHbhTad/usU
JhqmDBbBz48bOtI3Mkmzg48lxb/YizvNuK4ouFREJ3iiYKIZ9ouO8J/o+OxoRbCv4/P4bR6CaY//
NGiDH775kcTo7q4+CH/sW74R4nHspWSPWmdTBpvFdZlvQxVlJJdvfvsPsH+19/hI0uWi+fVbqmSX
BPwxUf9dPST+WLnY9e6PWhu3JtM6OC+djgfHQmjFXQ0sWgM/HNLviXg/nvePccZ39cv4wd7y8aLt
2MwHkNh9jPv1b/8FAAD//w==</cx:binary>
              </cx:geoCache>
            </cx:geography>
          </cx:layoutPr>
          <cx:valueColors>
            <cx:minColor>
              <a:schemeClr val="accent6">
                <a:lumMod val="20000"/>
                <a:lumOff val="80000"/>
              </a:schemeClr>
            </cx:minColor>
            <cx:maxColor>
              <a:schemeClr val="accent6">
                <a:lumMod val="75000"/>
              </a:schemeClr>
            </cx:maxColor>
          </cx:valueColors>
        </cx:series>
      </cx:plotAreaRegion>
    </cx:plotArea>
    <cx:legend pos="r" align="min" overlay="0">
      <cx:txPr>
        <a:bodyPr vertOverflow="overflow" horzOverflow="overflow" wrap="square" lIns="0" tIns="0" rIns="0" bIns="0"/>
        <a:lstStyle/>
        <a:p>
          <a:pPr algn="ctr" rtl="0">
            <a:defRPr lang="es-ES" sz="900" b="1" i="0" u="none" strike="noStrike" kern="1200" cap="all" spc="50" baseline="0">
              <a:solidFill>
                <a:sysClr val="windowText" lastClr="000000">
                  <a:lumMod val="65000"/>
                  <a:lumOff val="35000"/>
                </a:sysClr>
              </a:solidFill>
              <a:latin typeface="+mn-lt"/>
              <a:ea typeface="+mn-ea"/>
              <a:cs typeface="+mn-cs"/>
            </a:defRPr>
          </a:pPr>
          <a:endParaRPr lang="es-ES" sz="900" b="0" i="0" u="none" strike="noStrike" kern="1200" cap="none" spc="50" baseline="0">
            <a:solidFill>
              <a:sysClr val="windowText" lastClr="000000">
                <a:lumMod val="65000"/>
                <a:lumOff val="35000"/>
              </a:sysClr>
            </a:solidFill>
            <a:latin typeface="+mn-lt"/>
            <a:ea typeface="+mn-ea"/>
            <a:cs typeface="+mn-cs"/>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Balance</cx:v>
        </cx:txData>
      </cx:tx>
      <cx:txPr>
        <a:bodyPr spcFirstLastPara="1" vertOverflow="ellipsis" horzOverflow="overflow" wrap="square" lIns="0" tIns="0" rIns="0" bIns="0" anchor="ctr" anchorCtr="1"/>
        <a:lstStyle/>
        <a:p>
          <a:pPr algn="ctr" rtl="0">
            <a:defRPr sz="1050" b="1" i="0" cap="all" baseline="0"/>
          </a:pPr>
          <a:r>
            <a:rPr lang="es-ES" sz="1050" b="1" i="0" u="none" strike="noStrike" cap="all" baseline="0">
              <a:solidFill>
                <a:sysClr val="windowText" lastClr="000000">
                  <a:lumMod val="65000"/>
                  <a:lumOff val="35000"/>
                </a:sysClr>
              </a:solidFill>
              <a:latin typeface="Calibri" panose="020F0502020204030204"/>
            </a:rPr>
            <a:t>Balance</a:t>
          </a:r>
        </a:p>
      </cx:txPr>
    </cx:title>
    <cx:plotArea>
      <cx:plotAreaRegion>
        <cx:series layoutId="waterfall" uniqueId="{E16687C9-0C3A-4B93-970A-C21A219DCB71}">
          <cx:dataPt idx="1">
            <cx:spPr>
              <a:solidFill>
                <a:srgbClr val="C00000"/>
              </a:solidFill>
            </cx:spPr>
          </cx:dataPt>
          <cx:dataPt idx="2">
            <cx:spPr>
              <a:solidFill>
                <a:srgbClr val="C00000"/>
              </a:solidFill>
            </cx:spPr>
          </cx:dataPt>
          <cx:dataPt idx="3">
            <cx:spPr>
              <a:solidFill>
                <a:srgbClr val="70AD47">
                  <a:lumMod val="75000"/>
                </a:srgbClr>
              </a:solidFill>
            </cx:spPr>
          </cx:dataPt>
          <cx:dataLabels>
            <cx:txPr>
              <a:bodyPr spcFirstLastPara="1" vertOverflow="ellipsis" horzOverflow="overflow" wrap="square" lIns="0" tIns="0" rIns="0" bIns="0" anchor="ctr" anchorCtr="1"/>
              <a:lstStyle/>
              <a:p>
                <a:pPr algn="ctr" rtl="0">
                  <a:defRPr b="1"/>
                </a:pPr>
                <a:endParaRPr lang="es-ES" sz="900" b="1" i="0" u="none" strike="noStrike" baseline="0">
                  <a:solidFill>
                    <a:sysClr val="windowText" lastClr="000000">
                      <a:lumMod val="65000"/>
                      <a:lumOff val="35000"/>
                    </a:sysClr>
                  </a:solidFill>
                  <a:latin typeface="Calibri" panose="020F0502020204030204"/>
                </a:endParaRPr>
              </a:p>
            </cx:txPr>
            <cx:visibility seriesName="0" categoryName="0" value="1"/>
            <cx:dataLabel idx="0">
              <cx:txPr>
                <a:bodyPr spcFirstLastPara="1" vertOverflow="ellipsis" horzOverflow="overflow" wrap="square" lIns="0" tIns="0" rIns="0" bIns="0" anchor="ctr" anchorCtr="1"/>
                <a:lstStyle/>
                <a:p>
                  <a:pPr algn="ctr" rtl="0">
                    <a:defRPr>
                      <a:solidFill>
                        <a:schemeClr val="accent1"/>
                      </a:solidFill>
                    </a:defRPr>
                  </a:pPr>
                  <a:r>
                    <a:rPr lang="es-ES" sz="900" b="1" i="0" u="none" strike="noStrike" baseline="0">
                      <a:solidFill>
                        <a:schemeClr val="accent1"/>
                      </a:solidFill>
                      <a:latin typeface="Calibri" panose="020F0502020204030204"/>
                    </a:rPr>
                    <a:t> 106,327 € </a:t>
                  </a:r>
                </a:p>
              </cx:txPr>
              <cx:visibility seriesName="0" categoryName="0" value="1"/>
            </cx:dataLabel>
            <cx:dataLabel idx="1">
              <cx:txPr>
                <a:bodyPr spcFirstLastPara="1" vertOverflow="ellipsis" horzOverflow="overflow" wrap="square" lIns="0" tIns="0" rIns="0" bIns="0" anchor="ctr" anchorCtr="1"/>
                <a:lstStyle/>
                <a:p>
                  <a:pPr algn="ctr" rtl="0">
                    <a:defRPr>
                      <a:solidFill>
                        <a:srgbClr val="C00000"/>
                      </a:solidFill>
                    </a:defRPr>
                  </a:pPr>
                  <a:r>
                    <a:rPr lang="es-ES" sz="900" b="1" i="0" u="none" strike="noStrike" baseline="0">
                      <a:solidFill>
                        <a:srgbClr val="C00000"/>
                      </a:solidFill>
                      <a:latin typeface="Calibri" panose="020F0502020204030204"/>
                    </a:rPr>
                    <a:t>-63,446 € </a:t>
                  </a:r>
                </a:p>
              </cx:txPr>
              <cx:visibility seriesName="0" categoryName="0" value="1"/>
            </cx:dataLabel>
            <cx:dataLabel idx="2">
              <cx:txPr>
                <a:bodyPr spcFirstLastPara="1" vertOverflow="ellipsis" horzOverflow="overflow" wrap="square" lIns="0" tIns="0" rIns="0" bIns="0" anchor="ctr" anchorCtr="1"/>
                <a:lstStyle/>
                <a:p>
                  <a:pPr algn="ctr" rtl="0">
                    <a:defRPr>
                      <a:solidFill>
                        <a:srgbClr val="C00000"/>
                      </a:solidFill>
                    </a:defRPr>
                  </a:pPr>
                  <a:r>
                    <a:rPr lang="es-ES" sz="900" b="1" i="0" u="none" strike="noStrike" baseline="0">
                      <a:solidFill>
                        <a:srgbClr val="C00000"/>
                      </a:solidFill>
                      <a:latin typeface="Calibri" panose="020F0502020204030204"/>
                    </a:rPr>
                    <a:t>-19,603 € </a:t>
                  </a:r>
                </a:p>
              </cx:txPr>
              <cx:visibility seriesName="0" categoryName="0" value="1"/>
            </cx:dataLabel>
            <cx:dataLabel idx="3">
              <cx:txPr>
                <a:bodyPr spcFirstLastPara="1" vertOverflow="ellipsis" horzOverflow="overflow" wrap="square" lIns="0" tIns="0" rIns="0" bIns="0" anchor="ctr" anchorCtr="1"/>
                <a:lstStyle/>
                <a:p>
                  <a:pPr algn="ctr" rtl="0">
                    <a:defRPr>
                      <a:solidFill>
                        <a:schemeClr val="accent6">
                          <a:lumMod val="75000"/>
                        </a:schemeClr>
                      </a:solidFill>
                    </a:defRPr>
                  </a:pPr>
                  <a:r>
                    <a:rPr lang="es-ES" sz="900" b="1" i="0" u="none" strike="noStrike" baseline="0">
                      <a:solidFill>
                        <a:schemeClr val="accent6">
                          <a:lumMod val="75000"/>
                        </a:schemeClr>
                      </a:solidFill>
                      <a:latin typeface="Calibri" panose="020F0502020204030204"/>
                    </a:rPr>
                    <a:t> 23,278 € </a:t>
                  </a:r>
                </a:p>
              </cx:txPr>
              <cx:visibility seriesName="0" categoryName="0" value="1"/>
            </cx:dataLabel>
          </cx:dataLabels>
          <cx:dataId val="0"/>
          <cx:layoutPr>
            <cx:subtotals>
              <cx:idx val="3"/>
            </cx:subtotals>
          </cx:layoutPr>
        </cx:series>
      </cx:plotAreaRegion>
      <cx:axis id="0">
        <cx:catScaling gapWidth="0.5"/>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title pos="t" align="ctr" overlay="0">
      <cx:tx>
        <cx:txData>
          <cx:v>Ingresos por país</cx:v>
        </cx:txData>
      </cx:tx>
      <cx:txPr>
        <a:bodyPr spcFirstLastPara="1" vertOverflow="ellipsis" horzOverflow="overflow" wrap="square" lIns="0" tIns="0" rIns="0" bIns="0"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Ingresos por país</a:t>
          </a:r>
        </a:p>
      </cx:txPr>
    </cx:title>
    <cx:plotArea>
      <cx:plotAreaRegion>
        <cx:series layoutId="regionMap" uniqueId="{055C4A7B-97E1-421E-9B84-360F58AE364B}">
          <cx:tx>
            <cx:txData>
              <cx:f>_xlchart.v5.8</cx:f>
              <cx:v>Facturado</cx:v>
            </cx:txData>
          </cx:tx>
          <cx:spPr>
            <a:solidFill>
              <a:schemeClr val="bg1">
                <a:lumMod val="75000"/>
              </a:schemeClr>
            </a:solidFill>
          </cx:spPr>
          <cx:dataId val="0"/>
          <cx:layoutPr>
            <cx:regionLabelLayout val="none"/>
            <cx:geography viewedRegionType="dataOnly" cultureLanguage="es-ES" cultureRegion="ES" attribution="Con tecnología de Bing">
              <cx:geoCache provider="{E9337A44-BEBE-4D9F-B70C-5C5E7DAFC167}">
                <cx:binary>zHpJs6W2mu1fcXj8SAsk1NyoWxElYHenb7KdEKdLIRpJgEDAv3rTN60/9r6TTrvsU666Hjji3j3J
PAixxdLXrLW0/+1p+dtT+/Iw/LB0rRn/9rT8/cfKe/e3n34an6qX7mF81+mnwY72q3/3ZLuf7Nev
+unlp+fhIWijfkpQTH56qh4G/7L8+O//Bk9TL/bcPj14bc3N9DKsty/j1Prxfxn7w6Efnuxk/Ot0
BU/6+4/XD8ODmh7WH394MV779X51L3//8Xc3/fjDT28f9d++9ocWVuanZ5gbJfgdjmkqcMzQt0/8
4w+tNeqX8ZS/i6nAJOX0l2+9fOhg5p9Zy7eVPDw/Dy/j+MP3f38783cr/+2AHm3286tn9nWZ15+/
vddPv4f23//tzQV40zdXfoP+W1j+0dBb8P9jUK+om4dfcPgL0MfknRCUCB4j8e3Dfo8+hXHKEp7G
9Ofdwb98+c+b8KfW9Me78Jupb7bhNyNv9+E/bv/5+5DZ1naP+i/cBvLuFf3XMP89+ix5JxDnMSb8
Z/TfpMCfWckfg/9fM99g/18Db6HPrv750Evb6vmvRD6K2TuUUk5F+j0BxO+34DUBRJwkNPl94P+J
lfwx8r9OfAP8r9ff4i7/FXAfHkbd/oLAX1B3YvQOf/sgwPV35R6/S77FOvtecN7i/g9X8j/A/n3e
W9S/X/5voP8r1JlKty9/IeY4fsdojDFL2M+1/k2osxg6MWcsxm/LzD9ayB9Dnv087Q3i36++BTw7
/+dXl+Jpeni2w18IOSCKBaOUkd9HORPvMKVUiOTnYEdAen5mVD+31T+xkj/G/NeJb1D/9fpb3Ivs
XwD30T385//9K/spVBeB4hih7/C+KTL4XZoS2IDXO7593sL/jxf0P8D/y8S38P9y/b/Bf/fPh//6
ZfjP//dL/P0FtZ2+g3YqqODkO7pvgz99h4DOpwmw/m8fGP9t8P/D9fwx9t+nvUH++9W3uF8X/3zc
3w/TX6ylcPKOszRNcfyGSKb0HaRCnGJEfoac/x7yP7GUPwb914lvYP/1+lvg3/8LCKkPL+Zlm17a
v7Di8HcIQe+EgvK9tb7VUfTd6xhszPfxNxvwp5b0x1vwm6lvNuE3I2+34cNfEv//s9b9VfLnD/6h
+OYV/Ebu/u+j314TDIw3U/83y+Hn8nF8/vuPCXCXXw2I1yf8rrT8SrJ/P+HlYfRgRaTsHUkT2KA4
hjRBCYbCFF6+DVHxjpKYMsZTSggkGHQUYwdfwTQYolxgkQooayRGMSxhtNO3sQQyUvCECppinKDX
eb+83rVtV2XNr1h8//sHM3XXVhs/wsvgBL7H/Xzj69tRkqRxijAmIFgwg/9D53JPD7fgAsH98f/h
YR6SgBkq5mlYVFHSzXY0q5Nhmi/AVEnCfZQ0KzqxNkRYosrSLR9sTNbHdPXkUSlXsi8+9rUqRhFF
PoM2udaypUThKXPr1qTS28jceisqvUPONVMlfS1SJZdtWSppt9XEV33Lvci2xYVNpgNO+3OELOEu
6zCrwr2JXXoR6tCbQzkPqcXF3KTbQrLN9/1Y+Llfmw+t7fvmSHo7dDsysPA1dM5/qdWQsB33ppV6
ZbQwoanzUujLBeHlfpg6k5WVZYWu7VU0kbFouinArfoDnSb7FIUkzcd5sDlT6yPSHJ9tS3RSSJVZ
xWYkK9/UcjNNL512RrouJvutjs4gv91Z06RjxlTjdzF15XGdxVk6pu0VboyiecVwxjC5GddN583g
+lyvQRVz6+fLrcGtRITT3LLqpuwClbweLtNpqY6+Woe7aXa04LPiRwRqM4vX1O9w6l9MFy953LMr
RdPh2M/RyXH7NY7WG5w2W5ZaFe2GRb9vp3nah1ltO7bW9iZuk0dR1yQbREtyUrr+vev0UDRJZ4oa
NY+R4l/MYrGEuLR7irYnTKvoCuHJFYmue0mGbckbPtcysXq+a8T0aYUkuHUOXnXg0SRbo8r3TbI2
XzREwEE76opopEvmBx6yWHVtLzkL03Kv46VCz2Hrmw/JjHQt+8AmetcbvR6p6Ep8GufZ4+dybjmD
gLRRlI24S0NyWWtMxM7p1Pt9HVF07pKN8EK0qq9O1cTZXbR4E7dertHc1nlMeh2HHM8xX6cL7klF
r9nqBbcFH2OT8q8OKb+u54pNo0iuK6KioJQMHsX6NA6pMznZ2Nzv+7TDVUHUNt0q5Ox6xi2Kh1xF
Q3wXXJo8sI3xLPLbcpjqqr+JORE3cxiHg05SlsUL3VY5+7LKqPb0E4QtzrZo4tJimgbpUecPVTP0
F0NZu69YYS+NMrbPqED0FIxaLyfVsHEsrCvbaPww6nINGaubMmtmk2RKBX0ZL/haMYvznuIu8zya
tRQdrUjelDVEMQ+Tm886qBf8lMTt6th+7KNlO4wrcxlRS3QW4hYduPCLJGWKMxJFayGqxMlKl/14
PrpeDYfRDTXKR7OUg5W2WcWjqPry0Kazm7JQld5LolR5mMpIybUf31eDTb9EwVaSd3NlpQtR2K2T
q66JpeueRVFciCgWO8sN2pF+8DII5TJeciqTjrSysvrT5tJIlt70xzikUT7U/SabaiilMLq50fW2
nUbScdJIRXDNr0ad6LOhdObo1AAJmw6L5GgIO67I8Ml2a3RmfcB5sJ5f8C3UD0ppI5sFwl6tG4CB
lZAkfb1lq4wMgbR73gS+H8e4UrIZmD7jw8z3yA58z5NoPLYJRVk9pZsctRPnzSb4pTUE51bU6ICI
rs9CFaIzTjB5r1Pks1FVoxzHoS3WrT6O1dLfIcgT+e0rG7/2d2QtuUTi26rEBzVAxZJhFprmsB3w
vdoPn77toB0dOthlwzlPXp8Q0fAyLIM5pF310NhIny2BRKfBVuGoKrPc8xUggdpbXnmPxyxmY5tV
g9NHM3u/GwmF9+tD2AVkxT6dmk0yJ/BRD7qTYVmTq57NoeAtRI92aZW5hX7m5Vo/fPt+K2j1MTDa
7psR7kC9EpffMLTKLvdo6fyRD6RaLlSbVh8RpN6zGlN+YXCFn5fao5uxZfXDyFqTj8NWPzQTHj4Z
U26PSzd3ecfUlEg+r1D6lpF+buJoOXoViXs2LvPdsJnog3ZVL9tGaFnHPJF9a/h5iGmTdQkPX3WI
1EUzcnYm4k1k8WCE4x9xmoqIHV1ZL6h5xZgmCaT6Ztv5hBfq6iprUhQrK0kSJ1UjWzf5E0HxOEjH
0uYYGdvcjzrFp4Wty94HelVadOf75nal5rAYvOWWh6JKwz5px6Nh0y6Z1sOE8aPj3GaoViTnajQn
xHoIfsevAu4h0Hl8zdX2cdbCZrjph8xR0uy2Lh73W+SjnMwTBNO6rTs9+EEKNTY7MqWuKC3H2bps
XPJIq0JpgWTHK3I2YjvuUWWmjM4aZ9SwWDKVqsNAIcTHQLs4W0f/wPo4yZZpmGUZ1g+YCQ342/sm
Kb9MQ/mU9sLmsYnu4iH0l9BLRDaF1RziOOmKegoQ3QxK8bRVopg33h6Eb+j7xaZLnlTb+GmtvCvY
zKKzQc/RfrRVVZghXvZ0rI6x6Fco3IR/XdC421Z2QPEsu7UN0LL0djv6cjqLhmU/ljifA8W5W+Pm
KmkiduHSpcp58CobmeZna2tQ1jS+6DoqpHPV+9KoWkahXGXox1Pv64+93/aOJouk7Uz3nuNN9nHz
pIleJdhmJmttMnz1iBMZkRHlYixnOeiYyTZeD9sU9cWUsq5AYjE5oyKLSOA7ReyRrHOSrzVtz1Xr
0l6GbsmtCbwwbQVlMGXRaUbbItEwHSFf6320rLSYYnf04rVW2yrzajUP9aoXaIoe3wRC8V6FuczS
shfXXer723ikIcOsRbnhLb+zA0v2yqz40HTlYmXU6iVX3ajzEcVsy1tGzGGmsbgpFT4CG+R1rkVI
jk1LQoDgq/TlNnbtlWjjbge1eq5kvEboZuDl8HFYCe3lMOvpyDUTORBSXktloY3QNfEnJspnPfP1
skzicIGMbzPbkDjnznU3GvU22/peHWNo0kXZDWULLY/6vCQT3g+sgXglc3VZItPvBlQP951ryACl
zdp8ov32xQgT7dmUDvmSDmO2bSoc57mjpxXX804vfXSmO94cUzPGZ5jW7BCgXj0vk3UQknV0Vdth
hjBVzXkshm0HdTE+zpSslaRLWDJXRaLLNwJFpoJTmTVP/Jr00A5ZssnauzVXOgqLTGglzvXGVM4c
m4ArWndhtR3yumnanV2TSJoFDXcm6CZbMTBGyleVuYatX+Yk8rJuE60yNTB1C+og5Cydt8IsoXqp
U5sWwUz1vu+rlsoKpxAUazxI37lUImDqebmF9dqFRNy4cnyl0MtupE10GWwon+DBzbUIvi18D/V/
Rn57Py/rnpbES6qj+rgFccJhJTlt1vVFJR195o6hfURZ1jvV5LrB5KDrcpRpWYb9EtcBGiJlOq9s
6YEfQ0/idflVdJ0uaMuYhJ78yTdhvIgHbW9IY0QWjP3Q66EpXIWWkxma6l4AZcxZkuojtemaYQ8E
1K8TLeoVHsSZ+Qod/XZLBiNLaGUSDsEuZzHdlohUMiT1CkkUkukwDNBNSlF1N2TlWgKrgarWL+xj
K/x9DdT+pNLxmYnpCbUUuFca4dw0jmRtiKGZqWSjHsqlGXZzUj/SUIt8UvUDazfofltnZTz1VwPk
mGw4IXJNJ+i0jlQZUI0xU5wmkjaozVCJtmL27KIzJjkHLdLtzbLV2YLa6gMiJNbSiZafKQz12Drl
gSonmQD2LafKht1ioI4OoO2kiozbaZQ88LqF96uRefCvEQEk/rS6qpJRZcWhJNrdLIaFbIrb/qyr
GgPblJT50Ir5NKFlyzRa71bD6YH0PZIaTH85j6HNy5ZcmpQ+8HZ8XxuS7BBrtmL1U5rFDY12Y19S
JVHbQNJv7jZiwCm54q+b+oI1Z1L3dLpWNiyFb/qXMEZAdPuhk4MzjRzxbO6Sik03c2S8lYmmyWmL
EpelPa8h2Kbyw9i7yOVAsOguAFuSq9v6Y6MHshesGrKlFU/zlDRZQyeTEQL7NA5JeZyh1R1aHN03
Fh9xxPtTSQI6eKzp1dz0FxGJt31UdeoUC6JyOFMSUEUqIUcl6M5FQ5K107jtA8AooW1jU4BIV0eV
EghnYOC51xu6LSscfQze1HIul5vVTA/x5tr3JgySeOJuxwjX94okyX4mA/4MumrcLRw990jQk8AB
aiHrr9ASXW3IXnbM7AMHpmVU5DLnanNsaLceY4sHCYH72Cz6HAGuH0v4DYQEug77GAc5tlqcGjqP
cijHOPOpWvO0HdtiTtpmn3o4NpCideQ8EG9uA+F+10d1n61l3MkmadBuFps/NO1WFsQocTaXCuhZ
9IWZarpgYl5y3EXzS1nz4QPWcZfzTosdiUJ6gPqloFm68gNOiblsNQr7jablRYgjaGElR3lYeJtj
DZynBDApCuo6MGzybR3TK22rxmXU2jEDFyNcpL6ppIlxepHipMuqbvKXNRTnrIrwIre16y91snb7
wS3IyBhUfFah7dkQseX1Us03y9pG++VVhwJZoXIlPgXh3U+PpCIL0LdkzduYriOonspkS+Qfq1kD
U2JUZ2ucJnuq0+ncQmKHxsWf0y10Wcrr+KTTnkD8r8B1PPm0hlZlfb00coWa/dFEbNiHvmT37cjQ
jZo9Oa+FA3NhCREQc7Fls1rVmTbNzdxvkVSe4p1J2o9cV/TAiUtzN3OWtb6fj2Hmo+RVH6BsUN3v
6LqU1/B2uuhHe0m2rnFywiG922ryeaBkkwttqklOjohrY8xWaJGMj5Z2JDM1B9C7uGxkioCJTJPp
gZ/RSW5BtYfUR+jM0LrM+QQaCtiGuCG4ne9GnijQ7HWd5M7i9bayKi5ACzcHa9IK+F89nYNE9YVl
ih3nKh7zaQjNvRWdvcVmhTZAoM5e9LjdDl3rhzNs0+ZyKvn8vC4N1PGuTw6sadVdB06zbDduisWS
6JPHdDlYMWHZDsZddVHTf0Y9cSc2WfJFG1TuKtaFnQcRCZRJjLJOUrSrJhYfus1OeZ+0/bkYg6lk
71h73q5pfZ4kYHwksyvqtlz305Bu5yQ1L0jM8ZkK1XZehiTImEzLATeLB5YwMVlxSCVRq/FATKyK
NCKddKV6sgsei7IuH+d+nPbt0F0MIKvGbbRXA1vMDaMr/VpS3kqs1HTugcndREOp90xPm5ZoVu6L
MWl7DpDonLWc7NmaiByharxhQLKvJxBRB25LdObATMgmIEWxTPuJ5hGFJJCepKWEk9kkhgVthkGg
izhHFU3zrepXLde6r29DNS6HWRu2D+DSZSLtwl4YFmVi6KNPwpUkQ+lW5bYvu7sttEumKuUAmKo/
OaA5u9GBdwj4Bg96Jk0guPCSyrjp56ro1mTeW1xXxeTL/rKpp/JyEc2YAVHtcrMY8sWusKhxVvUI
/kVPD4nru9sN6HJhqjh6Tz3IjmpYfD4lrNmbV/WP1IR2UQ1ddG3QUfTIH2Bd1VEsYBKBh9BekLkd
9op4/bXddPtgmIt3ofHtgdlu3M99t34eHRQVpMTQSiho5IkmPc6c3fgDT21T1M5Mhy31/EBHY3cr
2DGfWjStRa2JqqSefPwsJmQ+eO7GVsZ6Erex4+iq32r0ZIQvi3TmQ+Y9Iy8T2ES5alaV25ovclpr
sxMTOC9J2aZgjCzuA1hL5eNkantZ1t5nxjN7rpzvMxVMeNJi+ogVaS6D0v1h8iMQllQs9su6LOQ2
WVCQZKmXz1w7D6WB8MdZb9WZi9B8aKAhd9kSVno7plF9N48lFFfbuyx0rwLarNHJLvGWj32lM+Kg
udgK1LBUnUFYEhvzi6bh+szVk37ETWiH13aiqJyTrr72w8bydsa1k3TUHEjBwC4xjZr1LGxCu31F
8Sh1R4so8U1OHBuxjCsNzaSO57MpEv2RlPCTJMiDXlyZpWa34KI1F7Fr1EOb9E7LNuq0HMI2ZHPF
549drFBertDXB/DS7omi5ZmgU5S3a5TsEqHCyWrtsgm/pncURS+Ts51MkL4eezVfJx1bTrbswBdr
rN6XcQ81r9kuRCzUfgYf8bxmTXkTwbYB2VzFdbJ0MRiXlGfr1LoLV6LyBDWzu6yaGBdd2i9XkB5e
slX5ZwEEx1n1iBPxGKXojoBpeh4Z89HH5Z3GG/CcGc05SpclZxAmvEqeu26asgSLL3Sqi7Yt4W1x
p87ANGzvfUwSYDdJjhr2nganM87BDESr2sWxxzIQhPMYsqHAa5KnQFBl5CqVVW2SSLXUO1OrdZ/2
M5RuF4A4ru40W+XvhohD2IzNxVypBMpdu+3m2oSsgl8nnXqczHnr1w/KTJ9sL/qsSqdiNPPOgsqU
cYnmizgGZ7AsuwMk+CZ1HJUXzvsk38C8PmPIsMMStw6AD0DDMFe5EhXLktrXR/itgj+sy7ju12Ft
cySakx1KfwHyp1bQs8njzOo6rxR0dD0lN9j24dCLaEdmrLNEY7V3w0ZeKHLDHW3GqNgaApYrBoG0
rW2d4SGmh1AtXEa+bjJapUkBmkmAJT81F8EI8FQ73wbZpwbUYV1/mlDT5awi6LqufXSh+yiuZb1N
pODTIK4oA+tW6Pm+022cxyMrZbSGTvbex1mf4nbX07K6mT24AiiwKB/xeLEpYOpjC7bsNA3qKEZq
Lwx4RDs2BNBHGMTzYAF7jtJsoHF0wt/eDMLhfjHrrTBAgfXcEAl8Ethc3w/yVTElopqLPkUs0+ly
KqdkyUdm3GWo7TGx9Uc3qovZRc9urqM80slcoJXpS6TGG7QiJWfm10yhkh02kdIcKQ6sLuWPnI4D
qBDzCaybPpsRhehKeHVcseKZK1/5eJfs7AK+7jZ1RUQSfDM7DAEQOrCaMcpGkAlZvUV91kZzJBuB
LZdL4FcVJHdGEqeLuW66I+/Yuffjbkzsp7CiVK4tA3nb86wh+uNYa1uALCglhWOfXU+2cZc2tIdT
iw3lcOhwQWp7v6Q19LcBvFaD6bkRzSDxACcBpqpC0WO2FFu36KLmbkdbAq5d5UZpyyWRydDgexaN
nycB9luCwXRXEVugY6Kz0jZTVq885F3FxzPCw/txFRpMK4t2nUOfao4VlJZmPtBJ3FsKVKr3eLlI
Kj02GWjMvcAOn1w63TLq4NRjaefLFhxvDOo+coWwi96lZt2JZP4yV+IuLcHqqG29h0o/5Y1PSqi9
jh+npUH3QAvrvRZPG08x+HIGjGUk7oEfflR6uQIBYaXCtrrTk3le4ZzmsoGfPe8mxMwFieJnVjIw
kFyO9Cbjwbu96DdzCHiqTpgve+iYLdQ0CAkW67BfX+m9aM2uJe559t2xssn7si9Jbht0u5XEnmrV
1edDB4pVxHWeCPNAeQW+VQd6JtYzHFmVZDw2OAV6UUL7iAw351tdn0D9qFNgyO2TKH5qY3evGv0w
ax2flIviQxPq9tCJFk6IgIieKa/SPQaado5oM1Sgl8NhtGIuVrqJqxUnz7ib27sGJcvRRv2apZVz
N5j3s+SmsrmqpioDUT7cqC1Z98ZMn/UCbeQ8qJDr6h5Keji2XXASt9O6Tzo4sJmpVV/c4uJ8sgZC
HI11Brzr6ENdw9tEdT6m8x6b7tiG7XM3xeejmnYbXhbZL9OpbaYrO0EA6rRsdnFbf14tuQG8jwsm
RWpew7OBNrf2qAA3dT82+m4Zy3yp4Uivn0x5rSu4aZ66s6Ef1zwa3S2coN3iZdhNSXV0Kc+7JGkk
9Joi7mZYYe/8GSl9bqbqehLxh0hBqrvl2DS4gtHpuWmXJi+j+HHs0DGFbJghNPZhqi8c4sco4Xcx
xW02k+60jOqU4qZgBMtNNMn1UttYwrnZJAU4jzn8fPLU2lGATuzph2own9LaA/017nO/RNdpU2Uk
Hu9IX63ZuMXHACeMFajAAs5v3Se01ZdVucio8zm0qHxp3XtUTRoEidgZii9x7MYiXtfkOIlyvVSl
PVivy2zgmhS660o4cYUzrCTSeVDL40YwO0UDb05zFCagWeWn9JVZpBEwKNpOOZ1skG5SY9Guy+eu
QqFYtvIiATmSzggVQ19CbYA8agWDk1krrhQcDOx4z06KV+KsH2MNyg0b9hGMrlSC3NPSlD5ccYbO
+g14HAUJWXTU6x1YCO4TGVZ/vTBSn6Ja6wsRbQ4cAlaDS0oH2WK6B/9EH6sxojuftDNkLpvcB9LX
4ZH0QNjHBfwUCHLTPmiaggoHXk1KqPkOr1GBxsEVC1C5yDXPlM4k67Sq4KAFTfkiNjUD/4Kz2g6N
cE4HllI1E1Zg2BnKRF0YgaF7AzUhZZyzcSjSCRxiBS6Fntmd5qg5zGyZCzJOT6RpwFGAwyfwIuQ0
6SPsYAZs0IJZPpm8D3aAopGmpyR0t3FHZziqiEBcrR9IaU49a7ycELqm09YUCXNt1pX9h7aarsOc
vIcjzkZSB+f6ESV13sdqOJptWPM+5U+D6mMQ3Gja/39uzm1LThzb2k/EHkhISNz8FxBEntN5cvpw
w7DTaYQ4CCQQgqffM1zVXa7s7updvvxvPIYrXUFCIGmtOb+5vE7N02K8uJRMP8x7eiGrLDkuU1IV
SSBbvrD9no77WPbWm0vr90PabR18dvLJz9IV6zTqgkN0dyxu7zm+USHaNO8bjsK1FmcbDM9cQnhN
VOaKvqvaQ5DVbdvXD2KAGOGEh3Ov5hynz7lXXZxXdXU0C//sJPm8+NAVFl5h6ceG5FbPz7VZXrJ4
PkxVBosk5aVndYP3OLlTyzoeTedg8XTxS9o2/XmUyj5nAr6baJVA6UBLL/fpsHTdlZ39oV7W9MII
/SkyMBnajqJUnG9ttCZnTE3kuLvpQVYErTR/mFNh39VBhIOtQnptDVsO1QzZ2vc4lbF9JpdyEIVY
a3OAt6wuZ9+w404mc561KNthi0Mkr9CEitT0ha3lM8m0ux3Glt+oublyg1tKMdTnpArvNMNrGJ8O
mgoNhtVt2RtXwpFsct8mFsoOnNmW6ndrLJrcuJjmWmxDsTZNe1xgxJeKoVBoJVVYdVtz0UmI0XFK
xSFCW5BXnb/mHXv0u0/LwNf7KQEJEov42Tkd57weGf4w6qLx9EsSIE+Y/mauh77c6NDdxDXrUIBm
XUEYGhWxJehu+kgMUGfR2DWQezX0zOTZJ2PoAMbUI0ledzpW06Ga4Mrn6d4Zf5GYRbRXIezplo+T
65IbeK3EFoT71l44GRFyPY1WRSMkiAkOk62jSB+5y1Z7gD5uv+hRddDfZ7d/UJDgwr2DRDTmDUTG
9Qw/XPnNjP7TlJ1MN3WH872y72xktu97G6QtYaGP0OF7IeLzvue2PTbV4GuaB1ggpujrycQHzW1E
rkF1oCBMN6E+TeNaJ7czZ2J8oDC7UE3jvW+b68Abszx4W2UoXGs66cMC9mi4HGqVLccMNjZEeZ4t
aTEmk4/PTBpbeMjtbtroqoamut2uocLNVZWBVMUT5uaDlhrdQp55T5qQ23kN7OMwrXt8mW1kT1DW
BEbmEnVPKt81gCLwHq99lOYkktthJbrxOelldgdKQt4yQb6Gid9Jy4eceZ8WXTo0Z3Pr1geZMDAe
epzOXVVVGq/TUn/u9TreRW3k29wO804LGuMsLeKByAsAHA+7F/ypr9uPtRXHVCsI26QqaL/4Y90m
d3LtvyXVcohA1vS53iy7hyFuLutIjrLAbrjsz6xZpPzuraWn6/v0Khvc+3WcU2ww6hjV1YtiCznr
O3GWaXs2etTAtrveeEMOlSZz3mvTwOJQO8yVBmqioEeYEt2F8/jhoOf9gvSmO9gpA84j5vA87fx8
tMFcVTNF84ay92rttyHvs0Cveq7UQZwe0sCHBJK2PbNRYi5cyLazNRm/DpG8VTTr0SNNl+uIGg/d
UcAGt08By5KrMqqxj6Z0tEWssELWWZD3lRPYjwNNbzoWswNUyQ2Igq4uIm/Zhy0sNbzN/cM4t98M
io7DHOyZdnt1LsZJF/WcDUWzc/1hGLNvdJP6YjHLrRG2PTN+fVKhCVceytf9NMmu5KuwR93En4d5
UEWjHE6ZJILObPexPmo0aEOuvDZfhERDm+37kQX430G5i2pWoRzApKGpmmAwTNslzLjkXGQ4BLON
jiUj63bW1V2KKkF8XJRGpzy4cF+TKs1T3tdFSjMNWbiqG5AK2Y0U9oENcnwSWdLmetnT+xPSer5O
tTjANJleqrVr87XJ6jKbeIDn4si582C3rHXoJTQcWGVpnSe4+xznbJQvdhousNqhp0p51QCS+TbB
EIBov5fJsK77O0m3uBjajOcVj2i+Vu2nNkX/6RocbYbqx1b7UPQyyBL26uMe+v4mayvYtdmEalAs
c3bgvQ7PhiU9ihmwT5cwspcNBAWefa5is/FcyGz/AuyLfu2yjpv7OUNziLCGJ8ehIwEUwGa0O86x
ii+57sevu8+gB+YeN3rNOiilRdSxD21DGjiHZnwPYo1fAWZciiiBcbns9nI/bVn57Kr2hslxgM01
XHfAAIsphuYyZqM7rKfihrhoP0fNoZ91OyqwTGq9pK4Kl9jAUFjLqmsLO+I9KIfKrqqwC0HV5YZ1
jC8JjbH6knkJ8huavsEVfuFZKUM1XNusPRg2rZehNuwh4qm7lEtPD0FF6V3Wh+0Ir0HfzpsaHtQ4
vFBb0xss4qFo+y66N21/T4UcL6yN2CPsjjMquldutTxEVl+nnmMr3Bm7Hxey+ENDquiwp7WuwPao
fb6Saf056cx7OIrLYWv2cpni6EJXaJFp0zyEFgYd26BN4Rw+l1MSvQ4T2AGTicJt5kzTwRRh2tcL
7BBHzsEHSSySso/0tuAlb9mB8IrgZE7bm1rEjz6DZxd35AyO1phTtl6NbKYXNIlcUcUZLXyzHnfZ
4tmvq2vuRMw8yvkBPuOsRD5tfX3gMP7f03EWt3XaC4fG0M2F0TYuhKTzBVHtljtF7ftdt8+JpDi8
l+kbGqD5AWgd6AWzPipsuzt4qhBeEUZ5gkDUHBf4KHDgH+o+VkVlM4H6e31CCarzPsY+MS3temyX
8cOe9Rnk2W69rFyMr4bM8LrXdDh1F6tdYyA2W8hmfV1zznMY4+J90qbsplt5dwSg0JyFjJYafM+W
9XuJZjnHtaFvSb1DB19SU/bgZudroaaBHSmJvi6xTEvoRPKChia+lcvGsOrwhlUE/MlqJZCzpI5z
p3l6nsD1X/N03uaC7C253c38ueXTerO0pD3rtNvKbqnZFUxGd5uEieU+Hr4NeB8P49K0V5MFjpr3
Q/2aqgYE0FSuczhC0b/eKFZaNj2u3gBTqxWO9slfi0gcSObVeZ8A1EjmnaAYH5rCJHGDV5061D8Z
kIvUHCcYDQ5EDyz1y2wh5wusNrrN3aF3S+EtSAenyWNWz7eiH697Cp51b40/jn0NcJZZ3h46Jpay
3rPxWmsbAcvRKucgkA52mOCS1is5pKoy+dTI6txZNp4vEN5wvwC6mmx77slsik4oyPl4Sq1rauC6
us+XoB8iFz1Hc7vBt8rGPOOhyud123HU8zvT+/aqGzi8KjjhTdW7q6hdhyMgz3NYcOGgCEpyYyBU
Jm3sATXIT52KNRSU6CUh2+M+LrSYIb+XrfXX66qjY+T5bvJtR3vIJXs9ic8X6y5eiZ6ZLEjq57JF
qZCvZN8vBjysm2pYBnQgP6c1/gROv5hxs2isfs+2//Ov/+/mH4H5H4nsP/77KR3/x9/eja/D42xf
X+ebL+Pbf3nC2//5T/+Idp+o8n/mvN9A6r/l7P+BeP+dH/7f8HZkDP6Kb/9TdOYEjP/497/j7an8
n5ST7JTllowLwOj/xNslgmpUIpuQcvmDUud/4O0x0joo9XDICpy5iE3F+CGs8x98O5H/k3DErOSP
+DK8q+zv8O3g63+G2xHyjwXweiIzgQ8VAiD9z3C74lUd1RZo+hTvp3aE72cpaaubnx7Jv6HoEbX4
16sgeZcliTyxfHiiP1/FAqgxU1vX5WYBQGh5NmbNFxXEDTMqAxPj71DCff/ra54+8yds/8edgfTi
IpUyxSYf//maKGiGwUJqOABJ42UcVdFDLZfqmrv9S/A+uQkDpb9F9fBSIhzxb+4TX8u/XFMmCb7t
hCB8kp6e9k9RgXVu6804Hx3GqPlAMjVfdlAksAtAHP/ru/t3T1QiKBAzCgRakjdXIoY3opYgFWEh
rM9miKMDNu8O9pgncNsrcp7E63zc+qG7+Osr/8s94noUbougaRIjhPHmjYEaC0ie0QkytvQxKo+Z
PPaG8xiiC1XLf3mi//J+Yu1wkpyCVGlC8P78+YlyN9naEWZLIQQvxsb5Y0+EOv/re/q3V8GVRAyb
TeBSf77KDN2463Rqy6UL1Y2Ev3OIAGuXf+8qnAsqmMBK4xSLmp2e7E9vB6rjxLGmsmU3D9tdBloN
B3M6/Jcn9vb7OV1FYq3JU3KFx9mb934kirmhg+q3zHuSm56sjyap0stxItXZ374hgcsQhjy/SFJ6
ekl/uiFo3DOP+sGV25alRQYZHmyEF78dLf9xUb39cnBDkvKM4gtGhFHKN6+A3UK3wNZ15bgSSCTx
Aqh92+u//+VIigQSMCX6IzP253vprDMtnHdXrhFYedfrJO8XBBz+3hPDxoBDgGHbx8ZO5Cm39PMT
A2MBndPqUE5Tps91NQZyVs0RoJm/vs7pc37e/DBeIZHytDmgMUA29M2Giy/B+gVcQCliF8o+Du6c
RnH7qWYS1qps2XD31xckpxTUn66Y4S0Qp6kZeGexL7xJSaneDIv3Mi4bp03eTQkcZRK16LNjfcnS
8UvNUPLusyLlpri7oqxrrqHIbf/lzkn8Y0/4+VdBSAvvC4Z7xBy9Orq5Pz9kxwRkD9/7cq0pEwVm
/HibR34XCDCgxxvbAx+x1Rwg2YHWW1ub9c/V2NXyHvwznOKoW+vXLWauuwQkE9zNFNCxfuQUe92d
wVnaX2YuUjCekt5ie1/WVTSFXql9iEKrmwO1KUSY3rDdnncnhcaRdvVHdHL2Oja+d3lITsZsRsf2
KcH66s9V6kAXN/W8wGjbGqkOYG/pXOp5ScUhBqfoygm4OkiRdd2+uQrSK/jIamcfazK5gGBJ2jdX
cT2x9gGpDrddubYOV4vma4biee59UQ8K6pX6oWSR32QtmrSzvBZsa/mhriMwXY0BeNVlg5wKx2Pz
XsqsAXYWO/h2A6+WUjPdXOlhs/rQ1m37NGY97fJhid3NwJdkvN93oMX5IPte5HI5LVwIvgJGkq/Q
YO0LMfAyOwUx2HRzT/M5pBEtATKKD06g2D5QirBTGaUhZrkhKpE5Z47ftaxLTSHQpV4xnHcyT/YF
ObWYz+xoIgfDf6gTFPF9NtUDeHbK0T+yyPDDQCigA+qCeIjBD87wGU6fEv9QGSPc/fdot5k6IFYC
SAh4iHvRM0S8ounVAqIpDvVnsFsZNLgx+RypVUA+0Zv3eWBtt+T6h6IZt/Skbv6mdI7j+snVY/i+
swHn88Lqj8tJE22Q2atg4K5VUlSmXlwBBSD9yOC31jmEc9gWI3PiOrVZ1uY0koiPZWJ8aeEyq3MN
FXg/zimIgcKMqZhKqrW7rC3M5XyG2WryyuDlzqGpu2OymYYXnnI0Tuicb+2U2mc38AS+ok9hlwy2
GeMi6Co78yMolTz+TQXGecHzMfimPfhZ9WdRq5FgrJvxY9Rv6QeobCfhWPpUS3OfxZXbb+C9mWUp
Z0GHs6ZqVgJZi2YP+MooOyR8jZqyRXG0Qh4K2XOKHnhFi+88qIk1UH0lo9l3Z1ak+3BsbbukeTPL
aSgouk7oiIsbZLHWXLxjsHZO0BtropzBLNuvQWNpcuMtaefqUyt3WAF1WBd8N3X6bafd+DTOATSe
2+cQ5zJbAxByNnkEqRYelcNIxD1UoF2DjBYNyyu/Do9qNafASFWN74yhM0rjmcAkpqoedEGI8k9i
0SkoFamzp1atHYfHubS3yvbMF1XPkunYdWgnb5JVsk/R7hE7IXMg8VUWqaCLyKY0KaEo6LRYduSY
D2pQ/Ib2PXkVzbjLw8JEdbkiM9MB6RLbduTwr6NizUyXFlBsYXbdTJqQqJDNvsDdRiO/HqmR1Yl4
aLI8HQZ0krOKlCtipGiuRItdq0RMJ5vAXEVggzRUaA5tYtgmyAbR/H1lQYLxxFajy3jgYJ8VF/7a
ewulEUFeg5dyRUQEEp2tIT7IaYVQb2N2wxEC+WpwoG35MEsVwHYH/row3z8nlrn6zC6UfdoAEENJ
iJvnnczJp24Pkzir6pGDGIVLqA8Ad8IjmGsgu5OOuosYqik5k5tGhRE3phtKvtURcAkh2CcEV7av
6zaZB6nQix+SuJqnHCQ1rKta7bwpJuc7ViaGVk9xkjX02kTZhs5atXAB8ITjF8PchKBJ3WPxdFgV
K2wuznvw/C79jjat48Vg/dQBEd/g8/e8FtMF90ty7jsEbXLfq+kDgFZoCALSfii2kZlX2yzR1d52
ksDuzk6IrNg/9rYNWaFRZ4x5G4E7Lpa6WQ32jw2rUSQtUxdy9OwM77JgBUTI8GWPV0BYHZ0HuBPb
4t3VksTbgxxa+T0bppFhQ0YtAJ6w2aND7bvxK8ce8C3SLfyMhEXpPZ1AOxcrO1nidZZBjPI4iUqa
ULhajfHqDuOYTsGAIHaLHKLREKF8or4Cs4sAxMkGsa/KLstaRjojtjQVaR8hCsOWqjSN/Flju/pE
2xo49yNh7bvW04afAVI1IMZUt3Rlpez0HfZW4g+c1eYoZtFUyAg2E72L4cPcJ3xcb5Eq6l/m4Mc7
fbK2EZPb5AaeyWIs3xBb+AiLjp7WsG8fg1qACU4Vxavf0zH5huSm2C468D1Drqt+9AC9+o0fNzbC
tgKbMyxIH8zYL9t6R/ZFzErf+W5o46LXC7mP91HB/EqzaDpC85vXAk9ifDBBTQ7onOKsqIbQfQdA
km155wwbCiWj7dotiRdHitbvns6+7XJaZUTlak03fp4yNYJfDvDigyU9QIlobpDDHsDjZ8IIUagt
2b4zh0T3Acqdsdds6CsKg7TL6nzceZIdUhvDJ0qNaKcrhzFOD7JTWNqbhQZGQpSOuVDb8I4AvYJN
AnPlPksWnhbgu5L0ZuoSgcDnHuuqCDOQwx5y1ozvRVX3AUfcjL12iW8s5hSxfGor9x57DjgNHO/Z
rV5jmJWx8OnrFNP1rBute02TPYOhD8xsO6tNtTz6pdtBAnezasHCqwDMyMIlyze3Rp8t63fAZQg/
FBtb3EOVNOwdm0LLyz1YnCxSdRfb7nFODSkBv9Zjp/u8pRssjTSwucIDndmHlBr6ssfAIpaOIcgw
tpQ+m20Ak77bJnoHLzV1uWgS9cpQyL9DGRB/ZUmLlFGPz1Y5WPkNBHnF4q/EMXI3NvP0igoP4Z26
5vP7qEKsMV8qVDK0HkEIzFJW+2Hy8w7KDbzFPZmr6CnqSU8uMrqO14sVe4eAnvJf916ucK8xKQAn
TbK1F9U0IwAWxIzyD1kXnc8zsnqojMlyMdSeVjhtq/YBbea+56ke2WPUhdQWVbWbvVwtYMdcphEw
VJZQPhzG0fddniV0gjC7Zoi4WhWTvHFQOXKJmCdizJWUd53ADocUi0FyfGdZ+6QBMnRFCzf4a08J
DPGAAMSdWkHYF+2eIBOrQJayEwIIdIcm2xAf9tW59/PUyxvLug257WiqupL1jkxPy15RV+g+rpbz
CHVDAyJpc1vO+gr0U9U6muAMjTqFcnYcQsl8Bnh1VlLFeQ2xtD9wyNx7yVi08NIuKQIPfDBISWaz
ZSBRQiTnAmZXeK4TMc6nAGE1AbhCCqP3uclWxGn2ZOCfZjnH7+bdgG6XgKeWfFssFgCefvQ1jkeo
0lFY+/eL7bP7biYw2MJEBgcngvo70cMRKznEJ5/7oTVHu8HNKQGgdzAdVVDmCO8XeH8ytSMgwrgl
MdLU3sAHTwM9JJLYl8mqBHsGnXqNcnmLcKKuAjZsZLMGfRZq42+I9i4INoyMfTNNvafFNBGOwLpE
GVUiYYiIVyoisDAs0JYc2Zws8WHbHbI+Sa3H7dhOk3hAPbfERYV0/3uPHmEqjXTJBTNIIua0DnBH
h70dXqzz9hrMLcJPmguQ3Tw16jVdw/DOG+s+xokN7/HU+tepGSfE3XW1jzkTCs6XU/ahzqoqxbAH
hTq46YbsszGQ7pCEtY7niD5mt+iBELbOUjOow4qElC/khnQujJjQu0OF4Bk56NgN773f+qdYnAKh
WTyJ56qX3bdQIRKXL6aeLjIvsQm3CWwLJIa2FNtmt+I+GuxNN3SxQCKZasXjOCkFfj+aEg+2qen2
IgEG8JlYtiJzuQRg3BD1U8j+pMu+dnGMoRpZ5yl6B72E91hfMVzNaAjfFSBtftZmu/sC5GuVRYIe
Dlts67vmOE2rvk6s6LFTtgGpxQ0G1BfYN9Ln666XT/sk7UfEqdo23wHUfatDPM6FGiQB0NrGV/AD
tyeux5XlMW+puZrnSIsSwIL8Jtupv0zYDopzY3T5vPBt4NjV6uo6cm33rt548sSycX2n0hQAAhF6
ulP1jAMOPG+Cuhrd6LlivP+e1YjkFZF3BoK/NeED0mtVkjfDzlYw0wgj5aN3ycuCNwHdSENlnIuY
1l+QXYzeRchef7MKRUA+L8MJhO01vjBXa172cwNrC7Gs9QkhLfEEAAkrs9eR+i7RtD4GsnTq0m31
iSusV4bWJZNzc9hmA7dxIz3QvSHahnvN4r4qhTShLkINl6LoV5NdDFM1fG3l5kfsa+lEcuQxtxY0
JwDonIwGUeR2qIatUIBVXngLq6mgqZWomNI5hhe81KhDuLPbl0oYAImRrLOPSQQLCgfnvrHS8l7A
cW0pw5fYjNnltgoUEWDR9qtUDmC1k6qSL2tXxRYRdgQqCw3I5JKPdo4PotrMR96tarvSIyZt5Tgl
F1q2PoMpYzH7AifweIqxIVpO3o97l96DWQVxpfE7wYK1SfRpFKt7zSbQpfAIQUPiRAnjERt1/05N
dvu0u6x/LxKzgQkHmvu9shNgIh+G+SWZ5/p18aF1eAz7MCO3HoG/y9J1+r7hkaocPIgwOL9SHJmg
MR5XgramsIOpz2mfEFVIsfnPCEqrD0vMOqSHbQ2t3Q2ZIkUsZ2Qrjcyq5pguDvnaSmfJ9TwwaBcp
ym1SRNuE6RouSbL1ch7JGAqpaoHjoeGoEbIhhXBhZ8PGMsXhvpXI3Sm0YsbA5qfg/OyBYpYFZo1s
zj9C7dQL8t4Rjuc1EDRxyTQ6gwwgEFLs91PVnlsJT+4oguv25zaqawdjuUf4s15bMaPDkOJVoMO5
B0cVXqNo1IjN8ACCv2vJjkjFcKKVaMfCnvumn7oCeAoD84YZB5+rKRZfmHYTAhzpQpDYoFKD9Ebh
nxT1CHS2NImaVLGgg8GvJeauPyR6Auhz3WQuuUn7sXrPdLUOydNMkOEEuVfPMZy8xWf2xG0GqeTT
PnMgttAgVIIQ1DDrUuCnHwQ47QvVqrrGyWGnr4DzAzlkNHb1tW8cDkSJUS68aDrkQGKzjgF+PZCA
wm8SAucIhi1cMj2mSAGnM2LNoJTAiyG3oRHU0V2HAxjBZ0AnGqlMYLP4M/OIVeVZE+IbEAnTcxRP
8A7puJln5FfZo3a95MWcnhZqHKrmQ8DUjwzqoNmuvbbhO80i+m3WAw46unXogZgMp1kMDq1+rrTu
QAgKDjilI6v2yDFMS1b0abvezYm6myMCp33slb3rtiTF9JBlydRZD/PiY1gi3pZxEF2NFwaacVHj
uOHo4zfFSmwDGc7ZZumGi1p06fSRaCQCrrN94KBnGaDLcnbwsE7DD/BNAV/vBhClOF/BTWJ6RNxg
2okTK7aWLo10gp4QSPl1r4fK28OOYSnywsfK2wUmaV+xM7moEEDp8rWjebXV8vvQ4dQrjEkMgEet
JNChNbNPoVGLudUDKP4D70IHbTOOajdfVuDRlyer1oCJRiEJGuH2FjoggI+ZLfcDgNTqagxCzdd2
671tkEkbpHsH2cjFHtNcZgjOhdkwYeXOzmJ398k8Dutn6dK0u63HdfbVcaVVIsA7YnrNgSx4fOUC
AA3CJhbtjGpmaGsZYR2obLOYsjDszf3oZhmfYXaPyEDJJADl8nnLMnhSmJoTcExGbIyn/pqMu7db
EadZFfzBp5NAUzMP1vgG+bYG6HNus1oHgZITXRuC/vhrfITtZPHIYrU6oMIMQV600UkA6cDbyKrj
tJ9akLjr0ldFY3uT+JVjW5tOeUuyrBF/UVSz/WxbDArHYBA2wOkAkr3gDRNovnEXp+hkMzXbHBfe
oEt4j+1Qi7qIMD1gbkHDLconhaWGoDgOPWi2VwBRjYD6Cb44hylh+lfqK5lgakDoU3FFBpF1VzGd
NJ6aqzEu6lw7PIiXRjiSFEPsGwJgBtvMdB1kPa1P3BuO+GdlYATcLQMDM54gKcyrwmDGQUJyaXS0
gIqK2NA84txy7TMGsGPKVKtShAXZwCf9fosyas6qZJLTVWs5Bw6jw0ZykoYkQ3OOoOdVMNse0E8u
i+sx0aCCGXAYhtjQLccmbzCEY0E5N1T5NM1EnCcmjZKLFl4LLXgP7fVjX9nqAZ6PSWgZHMDP5qwG
vtOGi404xNqQtkpDLc+ahcyRxyySpk4gHgNVXSqIymiYRFcksUP4MN/W9ASthnHs7DUotQSHso/4
lLYYdaIQ9i5T0ROM4vjhHvw+rO534/S3sWs/u/s/m/3/v9ID8EH+83C8n8au/zEe72St/GM8XnKa
gRdnMqaUpRAB4bD9Ph5PnCaqypO3A0tdpPw0Lfsf4/Eo+R+AbQzzEWHpx7Bk8L/9Ax/gGAXK4fMD
LYBygE6H/zo+EFHCBMO10zcmI5sWrNxKdWXdLYCZtq/V8vzTg/j9jfh58N6fXb9/fjJ/Y95AU4qx
f+KTMRoQlRsiHlb+LUPxj49+Y1c2OzLpU0DAY8vEXZxEdx0Bqvhrv/Ybw21cIHxXbYUzbk32G8Np
KJDPTA+/9uknu+8no7UiBBOlGtmWxB9jw4saU+d+7ZNPbvJPn2x0jA1JkhZKzOAv9wGSS4dBZI+/
9umnL/mnT6eV3ddBmA7WrUVUj2lkFCL24dc+/I0vLDYlEBAJbbn0bXpeD/OXNW7lLz4XrK6ff/Nd
uoZNIu7KxGESQL1fN7Y+/7Xf+41Tisc7jhlDOeRqR28dH5aXBDBw+G1P/T/a5n+85W+WppjWacUh
2iH2t4Qr9MDkppLR7S/97uzN6uTIci92w++u6Avm2RRpzX9tAbE3i7NKU8jPmnZlBzY5HTEVgEXQ
u37t136zOhvvWsegnpYQPd5V1NfnHKMx/ovz/B92LPZmccaJNKMjY1fabetedtvXF07T7L9gN//p
098sUNaxNhiPOSUcc/sKiE2/9kTerMwKs6K3RuNjV4f61RLAqWwnv7Z42JuVOSQS5eTwv+ydSZLc
SLJg79J7fAEMZhi2PobHxIggg2TkBkImScwzzDDcqs/QF+vnWdL1SVTWpxTWvU1JgiDc1AY11fcY
JTRf0xYyChKw3FBve3Pxa2Sa3Bka4EeAW/y43xUTHXJjoNuNn3sVnAnHAMhXzLRBWJzDnrswinu7
ja++Cs2lLMGJ9Etx9GOyoFJ5FddYw7Dt1d1VbHpCa+rVeXqTcSXxoW5uN33w6x7k56lQClnRzzwX
R9qoH8qIvMKVOLLt2avA5B4hscNFZkd6iy5Uopdfklq5f2x7+CowWy/oaSh0s2PmefkfnWdTchD2
XbUt7t1VZC6lzSFFetkx6tPTMtbyZgaceN727qv4LOpZw3jgw4iiqA+RquhO9AZ/2xqxrqrLqOgi
kVVCtyJHaEswHObbtvdeRSdiIw7PoGuPvZZcWGpJf5HZFj7XYtqfByL9TVwIJwE4s4Ye+KmhJoPy
623vvQpNJ1JkbNw2OzrCkztSijekEpvDpoeLVWQOpCy4weTF8zG+LV0F/DnLn7c9exWdJkiqUnDW
PGY81nar174sn7Y9ehWc1QSdMqh4dMdl7WWg3djuJn9b9Fwh4j//mHlB4qfreXiZZLTdHTq58a1X
YTn1XKWWrGdHuoH2iWDy9vzM2TZMxCosKW3rZttLGCatJfd9YsujF86v2773atksIgvgmy6zo5cV
EHIjJ5zVG60mdbNt9/YX6fyn7bjv10OTDEV2pG9nH1ifks7d+GuuQnP2LT1FLk+urfl2oKN0V/bL
h22fZRWa8HAzbfwlOWbl+JVm/PtINe22iZBa+l9GYW37epoSuCYGIO1LZk+vUsXiH+Kc/3Qn7qxC
M6raNHVDnR5jJ3mguIZDBMUc21ZlZxWcIpZUoLVFcoS3Dnquqt44ECXbhvm6TDVqck5SA62S6ZBX
x8CiK6kuu21rvrMK0Moiz5E6PLxJ30LqkZLE3rYDWhfFW3aTZbErEz441ZUdRZ4cN51648+5Cs+h
GymQtBgrU/yFtSLfRRoM36YxjrPgl3FYBKkz6vL6axYCqHo8fISxGNxse/gqOEmNAs2Iebg/gNBR
Z1FvXJGdVWhqRbnaMvNTjtmwR9Yw7rSXZ9ti017FpkPyiaZuvncZtPYuK0l4xqE1bhsr1xTZz+tP
ltGUBywrOYrZlDt4i9m+mVKzbftmr6JTGcNNHg3+x9qmqAnQJ8UW3raxYq9Wzox0rxFJmRzBV0nI
JPKYL3208aOvglPGZNLbxEuOXiuyAw5LGgDLNtkWQvZq+aRkUMf2zKsHsDuX5slrPm8a4vYqNrsy
WIY49pOjC4WXGozQPJsxCDY+fRWdoFkxYgCNhpaSHWZquqnY2fbeq9Ds5igcIX4zxi0KlBL366RJ
f2x79io4oSZA+byuEPnYOZR9q2qvp/I3nV3XX+y/a+3/X5aJavtfwwdePj2/dc8A1+G0A1VxMEhZ
Nr25ClexmfQFN8tWy8OH+3Q+l2bTmqnWXRG+oMXOLDo5Dtx4NkXxsJjjlm+twlVM2l2wTEE48MaQ
ELli2bRUqnAVjZUcdZ9Q53Vkjb94znDnRslh2xuvQjFshypIEgiV7uLdluODO6d32568ikXufu1x
go55bLkyfknc/pWG03zTDEJX0K/jbqLhIvcnfsIaQkoXPDRttCnI1bqBZQKnRPkZy42cP8Qa9ubG
QbcKQ6eQVtf1hKEjnT9hglA95G5LKKlgFYVD6FEjVDLspibS5yinihtecrwtDINVGJZxkff2dB3U
tdUdF0HjQqCtTQuNujbZ/rz+uqVPe0Jb8fC4ar7AH3DuE7VQsrxpEF5N1j8/vgi9zmQhj9eAqnYm
mc4ILdyN774KS2jjdtDW7DNV3rWflqjW3sn1NWiMbS+/is3YtnMrixtW+CJ7zp1plwXzzbZHr4IT
nBRVcD3xQ5/BTVKAJUqvoORtD18FZ9169J2N1+Asz3TVvJunZttyE6zWyZme0xTWIrNVFdxQHtWe
bUouNh1eVbCK0LzMs95zmWXngWKZkx8D3d75FA9uHIzrhrTOLoFmJ/wFdB0td3QMfctaIV82fXR/
FaUaApgrRpt5y/kAAA506LZbRy6Nf40hHRVilNcZUSRQQ92oRylR2tvGyrrx3G/r1JpogzsWY32T
pA+LlW7ae9MB/utrF5Tukwdj2sqD/qmAU3Xyktnftmz6q9D058URABT8owkHc69tu7pvuYjYto3w
V9EJyzXOS1BvpzTr4kNnZHWZx1ZtfPoqPPPKoamiG7xTbJryHHaQlyI0KBs/+ypEfSq1J2dImQmj
0YCKj+dj4tHpum2Ur2PUCpaZeizvlIc9Fod4cU7UlG2c0L3VOmpHpRXC/vBOgW7KR8R7VBbP2bDt
3b1VhNK23LR1zJcZdG4dfKp4geg7v2v5vY68v9mJe6soDWNj2YuTeSe6LK2jKyLv0rlB/rTpu3ur
dRR3U0URSqBOEZVwx8IOwPPHlN5te7r6NVTrORHTONfeqQy96rmVLZVNBX2P256+ilWKVB0bVpt3
sltaZjxgg3tkGt7GL7OK1RQ0go/NAeWGDtBBmiH4XEqtty141+qen/cvXbkkU64L71TNIrux8sR9
MoCWn7d9mXWslmU4CDoPT/S803QD9/lhFMratn1ZFweBwnQpvuXL0FYVIKnz2uXBhhSw7eXXFUJ2
H0lrtnh8IBxwQFbgHEp8KtsGjVoFq+/M4ETQLp6g2z2jvynvGxOM285zahWrQdov1Kryq5KajI9W
7jgQ6Uyw7burVawq2ynDKmYWU3JqPyhazH6g+/vPcAz/PPGrVazqXkdlNTEDhyEwTpq76FgM02Lb
HKlWsQoxiXaFgXd3k9y6L6kR3jsg9g+bxrtaxeqUzcmYqtg7LUPkHCl38nYWHJ9t+0e1itWsHFo3
aCJ1Ku2BCtiRg0FeeGrb+XGtn5VUY2WdZNWG4i5OvQHfe7Uzbhzuq3WVgmAH+WRCrHZyPk+LjSEi
ds3XTd99XS5kQCMvqkZLVOrC3+WFKvaT49bbftV1yZBHY1Sf+SXjXRlxwwYy2NOYk2/7VeUqVkPR
9VUCAf6Eo00/ToMN1TBW1su2L7OKVSClTu1krE31INS7rMq/immxNuW21Ro008YOeL/CV9fhXh3c
Efy9knWxbaMnV6GqNHN7qw2bVCWfBPj5B+WN3rbRvi4dssAvesr03inpPSREDTzBhg7wja++jlTa
UKzQdpncnSq+txE23NhLDXZ024+6WlbnPgkwEzHcA28AvBDRgAguZNj49FWoGkcLPQiLhmYYLt9D
WctzTQ623fb4dflQbOctNcVkMkiROrBG1HwZHdP8ZtFecWL+uXysq4jQVoXXpmLv1OsxPDo1nL7M
tfWNj6GQ7mVFI5Hq+wsdnDhES3Hu8kx8yNnib5zp3FU8jxwXGtrfvFO06OxzPfv9D7yM5baQWxOk
tByxcJWOOumqz2+7RMWUXjbBb2a66zv+zR5/XWpU0MHd91KpU4YE7jLYgAb3mV1WqDV0WxxyM3eo
SsZ42+bzKmX/efNZ0HvHKYuJNQEfcJS9oMW3Qa+3KUrWxUcGPEFJs4k6IZIFTKF6CZtAbcwruqsQ
V3YASmfhsBVGDR6fHHYnLf/utglkXYJEIw4cshRTx0zHKqc4K7jxg2DbbZByVxFOd/mYxhnbFBsh
5bep6b27EeHoh03f/V+qkFQeGee6TRlcIY7CGsObbqBrZtvTV/tmY7eMZIsNXDYYfDa0vnbfm7gW
22qo1BohOPleN6qZ5/dAX2hWX3y4IUZa07bpb12PNOEUqDjqctCNm+FTYPfp/RWDfvM/f51/E8A0
XfwSUdQh4tm7jsoebUqMwM4se2Aq4bsS3821Zx6KFPd18bYQW5cpGdL0GbIw/+SKBrQwwPrHGtb4
tpOvWO2mqUxAQxeRpYqLtgX/DLOIdIbcdhJYFykhiwX81LDvmrk7f61SZKUUGcj3//MPcZ3C/mYm
FaslWjFgZjmxv+jt0dxxtTacFqwwmwqslFgFMFQ0CC+x4nyXFYFPA91g98BnZLJxZl7XKzncPBfX
ZvlTW4rlow4i+aMLg2nbD7suWAJBmzRG8HQKoMNjIJrPqSrm36xh/+bLrwuW8sodjYHWeRrNNL03
lXTeQQUqfhNg/+7pq/10CRsk9yH34VNyhidjYaD0OUVuOwusS5aQU1ngknr/FA5jHV2QtdXvB6LA
2jbm/6VwiU6WxhZleFKdDncRzT4nGun9bXtqZxWvWSs17kxwy/gj3MeyKOms7XP/86aIWpcuyVyh
G0qC8BT0NA9Z2g9fY4Cv27Yif20nfypZ7G3avxzt4gvDEnNp5gSLBWSyjQN+Fa9VVC86sLyQPWFO
EZByyz8RrtXfN32ZdQHTTEl4CLua7w7G5SOFUTSfZiYuX7Y9frXiej6t7BCPwpMF4mY4AHnxQApF
4bwtWbWuYcIqXWJEalC+dBkN41XpPfmUMm27yF9XMZVuNGWmq6LTjG72kHq9oZQJVP62b7Nab2vb
ywAq1hH5EkWNFIl3zHigp7Y9/ToJ/TQooeqFtaQD8wQ9kaxAaVs3zVCEG3/XVbjG6M0CKmAikuJV
99JkcMb1YG1ryVP2an9cFvQrxXmHHrZhWw9fGFdKBZ5w2zbKXq2vaRKFJTq06ISbxT5arpV9Katy
+Lrtw6/itXOv9BGBaikdKdrzTCZOynB/uOXpOC5+/Vn9KayjTPaInMLSefVcpCQNMohv256+Cleg
mK7Nvt46ReU8HTV5N3yzlrNpjpfr0qaywtXQh0V0invYEFY350/w5Nw/t737anWdpzqfrpdkp8It
xANW2vZDUgKV2vb0VbAudlIOnp6tk2nN9FlMcX4bwbncdDKX4SpYpZ81AtxkdKrA9pzGJnsEvL8t
oSTDVaxG5Qh8tR6jk68QGzooqHfTkiSbtgVgt38dkOC0qsbKzdX5iQN4sGwMiaLbdvmG+fjXp4OW
IJ+5KOs0gIteLi2GxveAoht349uvgjUuB7cvYtc6OX7uUrAxjg1AH53a2wJqXfyU+RC4WhIH17S7
d5BuEH1yZZpuC6h18VMO5mTqE6YaPXftXTLP2UXG0+/Og9fB96/HELmufoLRDX+zUdHJsIZjgdHy
YxCMvy0Rvsbl3z1+Fa8gjhGp16N1ChIN+jHSE0iQSGlYYkmeAhL0/GVb8Aar4KUELShK/BSnGf4K
jkAgFMmCqH7T1BCsgjfFwcUt0MKU7E7urS1jCYlpLjZtLmWwit6UWqjQwnt57kc1ylvbVd5rTU6n
23RskMEqfpOwnocpsNvzoJ3oBHd3vMmafuPssK6JGizoIKVf9+c6j4uDnk1e7ZY6XX5s+/Sr8JVa
JalDZ/PZDyeEbjC78cHm2bbJYV0SlSUzYChRWmep2bsmdTGeWzxS24bNuiYqSkJ0D66KznDWTEKK
wvK+S9PFm3Jdcl0YZVPaD756iG9yoOqQGSsuuHG0wmXb9OnXtVGmb+s6CgAO+A0YMiOMvh9wgW8b
lev6KNSAUI5t0d30epCoKkC3gmVIym19sQBCfl1Xco1kM9dBezPmqts3Ab9qBflh48BZxSyOTM+O
8hhDXFaEZyoBmmcYgttOJdJfRSzINiZhNLk3adt8mkdVfS8gur1t+1lXC26HLHUs07K5GFcWfygn
a77Bk/td8eV1bv+bOd9bfXZIpPMAr2m8hL7VjidD8mlCFeiMP2p7cHKkwmX7m42y99el/9/8Zf5q
csi1La4gw+aSzIMb3ylyaojD/MF1VYXiKUFqT8cOusq7Jqh9+ZCPaBXOwnHn6PsocCQAPKqyDhml
3deNznaJtYB9tKRfmQq49ez6J9+zkuxrW43A8nxhTzMu5Rko/m1S67wp9+4ShTYaPePmX63JbWqx
W6Q3Om/+9Y9M7FXTdnnxprkrbqsoTMsHP/Gz6lbFQRO/gdptgbg1NSz493bborXf5/MwXDVrzBzx
V0uMTgyh2MYn/s0arQEe/BTqKX6NqCZozQ5+KVZ3qLMd9wyOzKb7csCW2e17xwTDAap/Hr00BhjC
Q20vAXTmjPLS7MXHAgZWaZxigF6HuZlV97HoOniptCdUzSUMdKB28YDBoD4YUFol//5EL+1l6WRI
f4FtJe1n0RRu9RjUDt6x/dhJb7inJAMQ6X4cpyD4VkI9bh+5WGvtz2CAjbAPxilTDnoYy1D+7StY
5vHVKRfks74Yntm2h74NpPN1KWyVtMjE2iyF2etOkY3cSk3Cr9Ed0zkAPXHO7OYYR2MEHW2uBvXc
ITXmCYGyLAHYTYlQzUeMoy7X232VZ4+hWEyBcNW1cU1y7VfPpyvUrbhbgiAtniF1NaM4sJeol3Oi
ZtU/AFbm6gv9GRf87xG1i6HYD6HvAbtX0xI3NwBwlfVWusPcAw6lABGJo5koU4HSBn18HHdD0Iy9
xgCQud2Ixa2cXfduzgpDftB25gHF71T5KjuDAkKasm+X3lIREt0gAlzouOQkvhgX58KrBqWZvLaR
ak1HBzpcFdDYnphoyrfc2E0u+JaV90faiyL7Mdi+tWQnas4XUaHVtvhjew+n43STTfyrnPNcRn1h
7dCGUaW2A1DG34ujOI0jYmKsdfADVGCCQDTN2ohmwzaAz/7ZWgatsn2XLO7ypwPDw/oGmgxyIQ0X
Q7tPMoizR7cZ26m6q+b8GmB+OyTgYru5DhGMVbUJpzuZ1qhcT+gEvKE6WoiKYDwjb0goF/CDtBy/
X8UQ+mWwKY1+a9ulsb/XXSqKk4ga92o0y1roklb/SWdsLY0l6wu4z+7g5ZPX7DplJgw6QhLmdgd5
8tCBGRv+dHq+5Lc260UDwbcqnfm2Iq/kYzhPevGC98+nc5iDbPFcel56O8JVfQpFWMhvrW76246a
jHtXaHfvtn6GNg0WhZM67B/SNMrey9wZ42+x57nyHEOh9rHIu9C7o4epqIf8Hj3TLFFlTzIKc3wM
iNprnI1LEor0FqFFSfAgQK+RJDCZyPqIqMVPkwMllWN9W2TxbNoDyM84aw9Qkb3xk2fZ/fLdcqO4
e+2N34RQnhMy87BDXTksz8hW2Sgc8NvaTrUvRj/Plh2TjTW1u5payrQ5GZmXnbjxbQPFCFhi6/XR
rgSG0/6g7azBmBADChkaitPhhQS7Qc6BoPRKZ1n7llYDlLvTxDazCPeAbXI4wvA+IaXuFku2EN3s
GYzRZxRLc/jSiWr03lBpD0h0Q0PJD+82mlH+KIbOrZ8xkQbt56kua1DJcpKNfozsTExfsEplFPBk
s92k5yJSaPaOfdsAbNzZOilT5zTGHrpYZtAO4PZ9bhzbOLtCVlB7D10A8XuCYW/1DiTIcUZLI7EZ
/tAWx0NEsDUS4OLk59yenBxb9N1jazKNbTtPJ4MUktsl/30CMMD+ys+qxwjedaBSGKq0GoVPU5NK
NZ36BIXEtyWbWpDjeKsdhqjAflhhv6gmoc85snirhXPTePE7L3Gt9iAGBafTTuXA6uJ7BgkHi2f0
bc4LkzznPkLRd3XUKnHm08TyzyKQpUODYaCC+JUdiM4gegcos1Fl92U1XgJk2e1EoXwwQtflzq1h
mhikqQR4bo0z8ZWDeA3ysxP9+LkvRllZ+1alST6ihZpaKN7NONnmWbfMSg+YCYsrLoZSFaDAOMoP
cbGEmLN7qKvPfiIHvauKORVQaeU4FZ+sSHtL/cyhI+PmpqNTLWvuZr9Z/OPo9M10x+0pfOidECit
z9SBO3LeRSTtigANBFzar1AuZQrsOUzGMTpArZVNttMJnJocZkCcvMt8fSV3RtEkv8CtKirIlyYb
EDbQ1NM13q4SPOPTVTPRvyvzPKurMxLDJA/OlWM6FEFO7FjpncBa1s/vACxfL+nDfhbx8uAuC78V
3Nih6FKyqrMd4RgTVglfs/Jyv6r2bXM99e+wW1nNc4Pp3MfcMS8zSrJlJPtY7YZOxVXwrmjH+C1C
AMMGYurgiH8HLq+WCNOCyMw3OY4htWNT71TjrrBg8N5IEYzQYS07GlusA8MYvNjaoTo2DvvUhDtu
w8g1/EijxcztqeE2LnxlvrQF6m8JuPpkC09r79x5jcmzXVUlYv4KVbfp7iKRz/Zt1vrL+KEqlt48
SHuuQVwObZ4ql53IwhyQA28emZFep7FngOxFP/jIC1zlDmmNVB1o8EfWgMz6Q/uzj3I3E2Xkn2NQ
vsn3LCyq7gMiT7eOzxK6beDsW2iq4b2y2yDGM6Lr3CDzAbac3swVGtDwgGmjQpXQohhFHGT5hqlZ
ylZWTy5VXfoShdPgPS82PsoYkkaqlmwvQBWjoO34JvBEwWH61xN0pTEmJHFNv5LvCLd4H6IzrbD8
qEQNf0BiN/H3Jotk31BxXI563hkqHLK3MG/gl6BXLjL3k2PCDIJ+29WcrHZRoBer3qF6KKlJ6heE
7MTbzPZR7fB6zNmd8kznvXDh7YbvETC3xcAvIZyW7LDXphV5OUxZCUrzOG9uAxmp7GOxaFX96Yu0
AbEpKxc4McKjzvH+pES0NldtrVekn+I5jroYZ7rFTgkiporaS9knGf4s1rVEfETAnIIWTwHLWnxA
bxgYWtGMl++sUna9AmuSjQN5VxiF1NeEkEmg3A4d5/VdWhZNdEkS3fMF83ly7tmhyOCjWzA1nprF
ucKtqgVw2ee5dvP8NLVi7PKd7Lk5eSuXsO6feRUVJ2AICkSio1334skrJUDY0Js8HEAlNom9FeaD
Ay0YIlz0Ukdy6i7OVBTihBugqtme42F9Hfxk6uil7OP5LVp8/Du7ObFcXAEOHmX5YC3ExDPO+wYt
WtOGCFV3tAGoIqVPqhgoBW7nGoY4i4apSvivo0xlfnTDPva/9znMrmbX2Ao0KTxxLq1vVMki9WmZ
I9+/nbAIKSxWzCd/LjUf7DnvBmXeJXXpmsfJYv9yGxWVTx8f5/oxuEWF0g0/ANhW5mhjR8LzZLST
1DeRcTP9OW8gY7x3W1kkL2aEnl5jhOmc+WOe9nl7wzV0MsJvtYFpf+xsroq/4W5wKufodmbyxp3g
bnT8kIetYPtv4rFRl7nNkIvclHFW0NGaJpYu0e00Wn13UFApltc8Lj+OTCJ8H1KFKfp2e7IifgXi
uW3vpqUsli9202TPM2dAde/rq0TH4N14mmpNN4ubdmn4mqZpZso956lOPVh5mOdvAuZR9i4nOyJO
XUYcfon7lpjc5yoKFe1eqMxoznRwv0bIbZ5nAAETR63RstUNHNmxvnD3HgwfaiQyydc57AL++Uz1
+fzOH6uiJNqKeageYmuG2C3iZKw+o/QFKt80iDUvWRM37X1nJ5N7Nsh98w9KNUmZ70w+i/KmQHfT
Mgv07kcdGq95pyNj8nOfDZbVXrXAgfUhadpYfM8pUdNnVr522qHkgoPLsugzKp1MIGUYTGbfdzBx
w49VUxWSOTtQzcFJddC8TpXUBdjbciEI+sUf6FvQHjuyZ6sfB3LiOo+q7GhUayGtCszgv4BpnsRt
Z2Lp32TLWBR0O0xh8egWC16HXbkw+3zAGj+pfV11uma1iaN+t3hZr+9se0y8F+hyKHvRvvjFEFM3
Hmj5kg+2V5rDKCGLneSCVvXcANb2j3bTGxDmdD3L8QihIanu2XX65tYPYsc7oieOkbu7xOZtuVQe
7gm5gGcXfuq095HJ7StpUtfYk9NSjgWVNc6YDxd7HnRwEJyLi0ezqKa/6GThUtlLirqMd7h8C+/G
r+gvepyu9sR7COpucVBwsJtTNtFR5iOSCBb7Luq8vP4T43XQf9Y+tbDvnMKVMwc9up68dyhPcvwX
/YBa2BuF11wkDhNme0cb+5LKzpnuaUoFPYGuZJDhH3mdNtMJ+ZSpPuTELzyHbHHac4duZnnnmV42
bKoCLjCBCCOHLR+KvBLLo/H4xBXeFGuyRXbB5yStBQR1lGJ8jqwZVvOxEGCOd5vyLuvuLlVS9Vtn
Mr7QRQO+P8yxVu1KLsr/2Pb81c1eKyIiynTJpZjsFpOZZz/mVZ1vu79a93eJctA+O6TlgsKm3yGD
aj/MdBs8b3v3azbpp6tsXy1dC9x8vLRe6tyKpMg+XffKv3n3v+rb/iZP5K1uBzLl5nVsJfmlTiLl
xUfpLdczm+yii6Kyy8bsV2XxAW62xbCfy0Wd7GpIv6dhziErq2P1mDKQ8K8JNl3LtJdNCPHdkt2M
bDQN6Gg8SF0G/A99I+PoLNoa7XaWN8LfRXiU48fA16m5jSF8Jwzrnmu6TKfzbwk4/+Ymx1vlI6c2
d5FxzD18+W6ybou0Di11AHBk14ewXsih7BSWRvSKZLhwrHPzw6mYKkAHiRl2Hxv3ReiO/dFRg9Wd
piLqu5uwRPlz75nIyvdNRY+cPsoht4Dk+y3o+/6Ro7jH/mgYGh0M8Gn7vuneURM50qnQRAl7eWrR
29trCV1Ny2GUc8Y9pldiuToWU535OCqTGTPHyGQgzrkXi+ls4s4ZP5T4Mh0UkJ4pkbhFRVTYOWdL
TtPzuXWVQxalXaD37+0I8dpBjDCAjuXVSmJu8QWE5rEMvBgVXj72Y5Ue/hqn/58U/r/EtSLu36PC
j33z5f/87y+gwRn/w3w1jf/1J/5BCpfIxB0ECDhfXR9g+E+gcHzheI1BiEvlcrbkf/snKFy6/+X7
+EVtnMSOEwKg+CcnXPj/Re2H7QW+8lCsIjD/TzDhf9Ul/nf8K8+Hkkq0BXbIXSfkmVWUAGjt4oT9
OCco0g7ILKxxufFp4nP317XnzPa8t/fhSDHQzjfWpA+TB6nlEOczvuSBVvRuR4KQ/yIiFXZHWZRX
w3GZBt0ROwmyvGsatjkAdIPaGJZjErz89LWf/vGuP/PIsXdf5/Ff/hGo2B1fYmYXgrP2uu61mSkK
Ji/wQytcMM/8paZBgTOijpmGsB/ZcC9o37x5Xo6W05q7fAjHm2AU8ntE7wNH0SrS7tnrSgxFNf3M
+SdUggv2HVGVySGfl3zvGNfVX3QoCfWudSjo6sBkeHvV+N20N4WiP8NJF9G9b6yIFLss3PrJ8mPH
PU8lM+VRkwjsz4shbqlEaG2zE16LUqVaSq/Ei2T5Chwq+5e0XFC8chRsn6BghQGoRIomD+QNOnIZ
UMGH3ZJFWh7aqLFeE29GxhmX2KvPQ6CqH27VJ+6A+SprH1Mnbd8CkXvO3TDN4RnVH1dh3liF5HmH
oi5ohclQCWmNpxI/sC8orOF8J4485J5DlhTHgpz9y0hmONq5UzO/WaK24wNzirbeL21c56dMmdC7
nSf0t8cCy+6H1MFwFnNUG89JFZO/qYOO79hZOWqqnlzK9Ad/2kLUQsHg+IHbWM96RqnY6FMXYaDc
20ltv2TsDtSDSeNyPrlDP7J7XEILF2sftW/IrIS+ypbQLySz6b6hIYtIRVVccZFhVs1yE2iuA5H/
TuObqlI2mUkwOzEsMfyTT9p12vwUsCcdd3hMY7KeqROSNx6c5FaNbP+v+zf/Mbbd1n3xF7SbaHlQ
8h0G7great0m4SUfI/E8OoGq93WMUr4ZFuzX0gA1Oc2IP+S+jc3UPg6oyJpdNPZyxh0UtiSCFWX5
l8LzalxidrncQmdN8VrbRfBZ91KEB2NkVOBn1cknlF+RT8oOee9RYb3pL9cN9LgzWVW2b2NaZj/q
JsHfUlcydr7VqpueUCiSDtCmtqZ0Jyr5xaGHyLtF501JTNQPZbAfgjmdj32vWc87YgrEXc2p9bVR
+fiVqxWNlEjYA5FULMh10jzCqqWiSIt3S+fwsHhyeBgZ654DQzdXxH2bWl2JXIh/GF/XLF50V08t
E0grx8A5VWE4PVXYr51DixPGel/IIZAXSBAE2+AECxK5suShenYwvTvdND1NwiY5vP9HKA5sgcmc
Z5nhEY2q+ukPTCVK3iQs2IinaqoR6ng/uHVSfkOrWSxcNHA1ZKGZztO6JhmncGx9xCHnTZLixom/
eAmn5i3g2li8K/DYUVb513BdBFcKn7Wj+dFLK2dq+Mega0aVxmcNenVAq7RU1T0pQlLvrlfkwz7r
gy++jI1CYg0o68ApR30WXVB7F6BRmdjFs+/uG5X1dNWPZJfSZJZv1hDl96rwh3cex0OyHlkiv07W
iACRUthvWV7YN1hBs7uE1MfR9EJddE8tB2VIQ3GIA2Fu4rL6EWsy/UslvPjkWWX+6BcCvbPM7TQ5
AUi9JnYian92i63GY5VF9qeJ5jWm/lwc0ezOb1MT+I+1b1evoQny63IQ13+MhR3ekcpM3T3d3cm4
17kWSGmj8tDVdfHRjprw0qqxflB6Ji1exk325I7sgPZzFrg3sWNTcj/NfvJaTOo9BtrO4ZdK03gv
bUPrfCBGrQ8hT/B2XQxrnu/T+6gSK0121VOWOYga5+ahj0S67PMwTgUSW+60GsefX/K6s7gLmI16
8pyyvneCht/AtfQHPYXIsvFa3c7omfYBGTi63oeRPZ/q0pcZ2SwZ4SqY3y1cOt7HYw1eXDkz0/Hw
iukqe5zF/MPOxu4TheU1VkwVWdneY561LqasI0RN2XvkhPFlaHV3z7++4Iyr/y9nZ9YbN5Kl7b/y
oe/ZYHAPYGYuuOSi1C550w0h2xLX4L7/+nnS1Zgpyd2l6Q8ooMouy5kkgxHnnHcbvy1yBh6bsvhY
yJlSsRzrfVOwdKehMfvQzYA7N4sXOpvSYSYNkYlg3cjGDIT0eHNzMbVztBUpc3wiuV9HBsAP7Nj0
lU2MJYMPXQXmlkyYWDWuSm9m2coiYqLR7eykV5L9wtnAnTgTjCAnBfFyk1ZCEhlxhT+I9SRQciPN
WAtlO8XP9SbNAzlxxtOoEB3j8O+237OMhimKY319ILrA2etZ0lJ+gh8WoQsg6wXSyg1sohzneivL
4qjTbe/ZScZLRU5YUPVWcmFY8A3OM6KnCTAygCQ6ql2bNmRaJ3pef+dohMNctEN2AMAZDqpuujDZ
UkE+sldZxkVG+eIeStLuyAIbeWL+giT9p1Yv1gu43WsMEf0qKWt6FaqpT6sl42+M490nzSOQLGSo
+X2owGvASDCk7/SYGX3iTiLMWBd8VCHdU874TJ70cmrvLWvFTEt4SxZ2cm5Imx/6V4+0slt2eEQ1
FOX2tW06YGZicB8IPBrDbhZa6dfM5y4JJNqakCAmgntiw7tjkuk+q25t72C6ZPdsmCoi5mf7AiJm
n8hXFew2TXzllcX2A069+DJSce2Mvh/ubNeSQbMOkqnsWofKaZLp20Avzv7hyq6/Vka6PW6qMXHI
LLxzOdZ3zXQoTNuW3wC+8bszSi3HHbEQjHtF1nnQxfNpvUrr2PlWFBsvO9gvkBTsADKELdKGA5mM
5as3YDCEXWPTf/Y6h7Of7cArA/L6Ns4TglDJnhsM0jjVNDJ1hnHAScsiIie2giFA/uSy7DgNii+F
Q8rRbii26WTZ1eSGjY6Bfz/0XhqQwIn3Yd0ybSfo2+sPeKbZLypP6ostZXP3bRP336AUTgnyLFyS
9NCRZyqSFGOoUxeegfdpkgJbKK+C7o1/t1uzzTHx9L4aLV86WHQ7t0NlL451iA0LQhbh5mkfUQQR
DWjxcoWCQbsM67jSXgx3THVUNkkWA+iskvQrzWixUFyG3bwQNxIgxCHBu1sb9m6huUxY9dHAfKnt
5XjZ2PWYhUXcgWz3LZOSe4LHRB+C7WJFRAK66IEQRSme6swST6PprsvtKFeCjlfLahhPUwpxBuiT
Tt4jfp9Rt03NeOtQKWWXDGIJ9Gvi1RguEvts70j8rllcylz2XzPSlO84kT2aPaKrJz+m6mB4X2ac
XGvXND9HgMpyr9eupK9crJGo58Xk+CilMA8mDJhkj1mKTrgnufbBtBEI7s8z4yqSB3WqVivOHXFH
Km9JuK2cplt7dlXrF6lo9qNZyJNqRulFBgXeOfdx1g/rue9gM8mc0xo3th5kxZIfAGXzewPHS8K4
Gst+pTi6dlTOsL/tjZbcZLOHrXsOnEd50Mh+YUlmmtppCBNOc1GbJ9V7jbXXR3x+A7gBhXWq1cL6
13QgK59RNHnUKXXGN7dJSNG1trm9LjhDkX4v9Z0VpyoP9VGXJA83OkXHgsn0EEJMg01RadZqBlAv
eNlLWjc66HMs3EYZ8NxVyfBQ5hvH8kay5FUnRuclIQJoR8DsGsQ21Va05I52XZSqeZIiIYwZoJCf
j9uRmTOkhVkR6jyBThZkefbAhc1K0B0KxBWg0maRVlU9QkKZMgTWtpqrAhrt1raMIxPye0d4wZd6
lXttCFoCS53Gh5FzY47ZZznlPRFEsvK+ztgxhtgAkD43p5n3uTXhcvOl2XvIGZTNMZ9S88IgMLMJ
pHJ5fTuHsDU/Jb3sMxyK6lJW5A75KymwBfho7jL0OPd3iT5an8yhqL9ZZTPt6aTyJysj69MXZb38
NAB377DgK8AuW2D846g55rEyoBcc9VKvCsgMo/4Uoy9jZParCUhLsRiXa1F8xiLai6NObu22m8ht
8A6DNzOptDQr1WhV4tkGuI1foWtmJ5IFlyPnv3cUzNDRTVV1HrRaOTawIc2NcDZ5Bqqo/vqAsay5
fUlFhzJPrKNFhNW4PbhT5/YRkgLzhLA6+2mY8TliEBLO7eyxwsBvLeI5z5uFLTrTCGpr6g+dkXQP
lN8Tk3WNIOh1Bg2Nzw1hCtDic+OLK2l49bFP8WZsXDc9pk3688wU8PUtW468dER6lh7IdIEB3TkW
T3MwWouLneY16R0Yb/7SWQoUHnjqXsmse5JLKh+SNU4iEmPN0HA1pQV2tXkkC3SVe+vw+r7E80LM
cUPL8nUY8W4M6nQj+7LKGFnvyTh1v4muBvV3ekZb2rn/Yjrq8Ovaa9ebyZBpYKT1sPMAc5HmlDVB
4svEoMuszOkwGVZ1sQ7ZsuewnP2VntIrXXcIYjPRSFrWl1udymOfy+5L5rrJJ6EZzsnoLDYL3cQF
RC0Hqrf1xtJa46vdzA3p8O2cnkTdb2ZEcdLtndWobonVBTVgtRfJfrGW8bisZb9LVzF9Wkrh7t2E
Ar7VzV2twKL6wSDSNSZdD1Ww+7NehLb5RZzqvKJyUyevyvIDol7ekZjZVx5I2EIXWb0YR06fl3RO
kp+O1k6HNRVm5LGpVkwHNedSRydNcKjrAO8Odi5FMBCifs8uWV4pb1TR3GSSLaJhdXLW4+8DPU3K
3bzmztc6k0kwEt4bmo2gtEXaEygav6BFWnWrsqyKUuCuq3krX+yBn5rWQTt2hB+frFwzDhNZzxkH
mhUxIVcvXg73n0TE9kaWvQPvAioMlgMd6en7tKiGa6vu+7sqjos9PB3toiOytYx6GVNZjnDroGYn
pDZ3A8lQIKqbuSs1RX0N0SkNAPnyC32Ipzujr54hby0XlBfDoVid7pLwWN33CLq7MVRffmbyOLXR
4nXEv9kc9F/mfFnhhBGy6AvA54BQ4GzemWXGWmJ9HuOmy8zDUs3yO3GM9X3V6wMP/xw90nSk0p8E
mb+aP2etLqMB8P+17FoaF0FVwz4p8XHvmqzYQ/5cv5MqVt70TdOMFzZeJLe9q53pHQYh8z6kru6n
vqQka+vFsFHMDuaXbqAntLpRVPvCdZfvcUEotJ9TdfD2rklNoL1Gg8Iy3qjJOyshR3zJxgfLU9qR
YrzPg1QnWdJELz9zIup21BDkbJ0zVKZdGxvfrLYVpyqvs0BVYtjZZFU7u0XTnvRFd/fG5FaBwNH8
lMZacgQ2G32EaQ3ezCtna4ci3/cKER/bFezSF0O1HjrXFJ/grmUw6jSHqCZn4DsDG4svDeLuIRgW
uTCOksVtstTtE4QKp6Q77+tHRC6PXZ8MN8TVu91x7jReHLewxvyxqyZlYws1Yhs+Ovl8m1mTFt+s
9uQFUzcB7Okl5DlHn/drnxTbjnhoy6Fb0dewXfLynnpw24mZkHs4BHb3vbCr7nksko6JWTv9WKBw
deFobtGaaeV+UqW1p/LUPN+TEPiXqSVSXU3aNQdg+30UWnGLE0cb4Jhe04Jts3Fl0PrXe41p4RFI
cD7WNEl3app2rlt6W4htYfl9y4aGcNiukEeRqlNhegzpuzg9wOlkoxi39ECoHccfxfoYVM7ovXSz
vvYB8mbPDgd3HakBHK0b9ovubHfuNo1fW3tdD/UIo+N27Yp1V6fDE8exesi9aongEJW3ak2PI1e7
H7WRF91zivHFmp3ZvtjyYdMvCGPu56hVi/a0dXb71VPDdQMDJKqZ3wbEtWRfs6TS77suB0PeCiJN
e52QhaJvDlqCsjh3tYczBwACU6fWAzWzXBljaFTb9Mk1HAxHXRJXXxxpJ6u92cXOkwa9KyRvNL3K
eUpDPTk5eE0MTyLd7OrIrGcIIauswJKWdo8hE9egS3LWXfNeuON4wdAvCVKOqV2nadZVDNfqElsy
DV/RbahaIplMl0x1T6yUAPaYXeudFN/ikcpu7usujnBNrE8SZgazuaZ6clOTGq5cX4Va5l1rlNln
ozRHCqs4Cwdp5xeLTLurItmca8MtP20a1T/w6U+39vRHTGZ4g3rVVzelnH1IU/3nwarS7FLzKmIX
oBZdtJU3fPMqHarHGcAybnPqiOWpgvTFENYd9ZIw3TEfQ/ohh3EXrh34OjfK4hoZ9VXtbbZh+Rq6
MJDSMNXb/hGbKipAs6N98dfzJCi2MoQhqTkxuGzNhCpVDjUeU1mp6Z9WJNthO6VN6SfpZJ00CDNM
iLPUuYXBqB45cbtp51QZtRQAf2L7dUnY93GiGVGhaLq2IX6egM6wTimqIO0WcxbZi1iaSyoTmYft
0LHNLJZL08Uz9Rg+Ael/hIr9s4k59lM2BaUOWvEeu8QjOYbtLV88x10vPDXCSFg3KyXmtk6GwKrH
GAAp7tZrt9A+igKQv03rHU8apoOTN5m13vsMEw/YsBX19uxBQrrKpDnuk1XkUNWGMQRxHw/4Po33
WlxYKshH7aM0wN8hD8/lxJKQXM8HF+6Sb5HV1LVTbXGYJG+6QBGo9MplgCizbP0RK8ueHsmYFzo7
v+QRLJquf89z1Ke7zmW6Gc3dyHyGmv+cOABUWhzjkQy201gnsbG3U0MBfBYQQW7rTXiOL7BI1j6Q
Zv+yHXgDeFB3WC7++560+Zf1DrXRUkcwzLZKmAgx5FQcjJmDa1VlEMw8MZ2LBhwMS0olKKx0Qh5g
TFKKM1QD2+uz1ZPntt86jXxpxGdU9VqrOeXtB7jMW+AVaEnycCXafClZY3zPt/fZNNls3RiauNN0
+UTYsubUJzUlfC8O7rsB578XOFBgNXmxcZN/oUhYr9DIGbBSnCjNk4xxjwsgyvjQ3uQHtINfzhZ/
vo2eMG3Em3BChWHB/HynzGCwnTYxLD9/GEs53f/x0kHvy5e9aJhRXbNv2P3OyZjXhy5MbeeYLMQE
XuNfviwl3KoBQLZfiPkIy7ZiufSLyUqJ20WsJ5W15pz4wzw43ge6uF++Um+/ucFTt3mLDFsnRv2d
zKPJMRWQaVv4hgUv7WAWa+k9lUnbTJG28mI/q5bnHc5aahVXCSEz+FnWRppfJ6tTpyfbNRHqlDDd
wLGMNCt3QGB9Es52b22+DYvdR94OGsQkILWDeViNz7YdYy8ruxIeudfnhYXDZzstoVK0GtTSrbfX
PBjK/IVKe6Vjyu+RkzBrzeCqGMGCKcdzk87efDf3qfMoF9MuId0NzUcxQL8cgd7eHMvlBbBgmEn+
672Z5wYwoVxAHVhM6ZJeYz9IazMO2RYHGTVTHVV2bZlXcNVoqLosM9bThmF/cWHrFf9t0bTdMP3v
s72sgGiDSthWc2ATLfKT7qyetVOODtEVZBd6VFuMQDeeSvhRY/HqjAqp0uUcet2Ye8+No4rtyNQl
/8qAX//IM+rtZoq6xjGYRjrWeTHobEvvljCEuXW1ijj3lTdX5wo6CeBml0elq+bCyTrmAXrtUEtY
gxGReq4+sk7/ZVn0v3ebb8BNdmyWoSkJnEZV+vY1xw4XLV/eM09Os77eOYmwKCI3j5nCH5AOt9m1
jjK20q+ZVg+LX6bdeWcVifEDBmoD/77BRB7iA6bAgVEyq9wpcx6fyJZXFN/0NUdtmuM2Iu3E2ttj
UTZhS7Ob+ZW9aWrylRFrkLYYVH7gJvbLeuvPFwfCbgrPE8J2TBdC6jvZmZ06iR47w086k/aKSQvk
KANWZ4wEp5dXdJFj7GfCNdHFF+lzo1eME11omnGke5Dro1lWA2CH7siblcloOK15/mAsy7CCKQn7
QY5rfnLGij1FJ0syD0Bvqi6E5CauMtRAASNhxubeauYFcsZqRPXDlhQp2XT3VkwzFHywa8Ms+BOW
7hpcMVQFx3DR2Aloae92llKr3dKuy5+DecbVTFAPeoi6P8/OYCVUgcfoadqxxuqrckqWbG/XzF2p
yWlrsFtNP/IVfwfun7+QhyJJmAbwvmOY7zWXyrIyzpn1vJFynB/rsdEechIkXD9BvNuGi+msnzAo
gOZuD2WcRbOND+OllFWWMW0aoPbOANWQmxJbvlaph314rnTn+mzDIHZjU6jXLrOBKu2mVVfjVLXl
gz7j3fQHwMlG03wzmt5+tEfm9f6q60zvfv2uhvqfYb0+aW6wQmSa4BJ5RbnrY40lUg9t4utTT/tm
93Vh+najKBZXBd0fqk4fo//ezCzbq3rpWdETShe/pChP+Stnaw0Uu8jwFTIwf1n5C4E0lGUmh8od
YcuSTw/FL+5oJO14jKPao6MF5ozrJTLzEgZQ5SppHas1P0PtmlFcrmUjPvVyZSJs1/Q+fpF3bulP
Sl6VeuMIpGeilJE5KMpXuywd0DLuruavYgRu+rXS/i3C0GOt+Oc/zj/zg0Fnl9GX/dd/vPnVVfaj
g9j0Orz/U29+qP+vX/87eanD5+H5zS+iX7Scu/GlW+9f+rH84wP+8Sf/r//zH+Sex7V5+c+//ajH
ajj/bUlWV3/m/ZwtgP81USjA9FN9z57f/8QfRCHNcf7uUZILW3dtxzOp6v72/+aXfvjPv2GU/XcX
ko7kPAMv0ylV/ocpJOy/Y/IuBXWgLg1KGXaoHjliyo9Zf4e7SfWFVbDODF8na+XXzeXa/8Gr4bb9
y7DEc7n2v1shrQKxTJ5r6ryFrgSxfVdzCtNsaA1rtcuQ967mrjPPkNv4QU32ViT761PONTmUc8Gn
iPc+jsQpzaU39mqnIyGtPLRhi7sX6XKNMPD+T3f/Hxf4hjh0LvTfXJEjDIfvzalBP/Bb0o035tmg
OqRNVp2n7Ze1nxwDzw36ti9eoan2WoL62jtb2+L2VTXe4jw4vc3wvOjpOj83Jaio67tbvfanRmnD
dKiX0XUDa0VX9BmTINOEDdLF4weV9W9PwuE4Aod2dN2SuvM+IQ+DRYgri0JnJz+V5Q2Ogj7c7w9u
znmff3dzWIUOrDTDsxBmnAuPP/FP56pq4XXGGdAGo3FnPeDScm0Dr6wge91WhRUzPJDPUN8+ei6/
rQFH8NGSDsewPcN470PKIICJmiGznek/tX5zafp6wPgtrAMZbfvkUe4RyX507vGe/H69rm5D0oNE
xov49np1ZCa1kmW+q6Nt14RzFIfFhRc2J/vCCKtPf313f7kZvr+7Eh9RiGsQ72hE336a0+Sp7rhm
tqOo+bGE2X1y2ML70p/D7Oj4fTiHS5T6r53f+A93f/3Zvzzxfv9smjLkloYt3rspmRIJ1tDz2W5C
frXff3YPWTRdNJ+R0Rztu363XKTRR1f866H960/9rWOxcjHqY25kuzmofREKhPw+M3o/Dt37JMo+
tSHiYYmu2t+C4SqOYCaYfh5kfrLrD17g3lZX8ym/6w/Jzov++o78sm/97buBnAiLDGndsM5r409r
3a1q5CFYvO6gBhzMnQzxZ7kwAjiCUXGNtvdrdhpuYihcjW/dxjfWzjhpRz2cL+vH+ra7IF/c/2gf
/P0ddz37/ILbBubO5ntqPE9t6ueSUgBSlF5f6rbX3Q9J1g+n0TFF+Nc34NwkvL1+EAjB2QNcZllQ
595ef62VcWpgg7fL6nEpw7U0sGU7L8+Pirnfr0pyRTbKeqiatE7n4vNPN5ppZKvmueWDkGw6amT4
zDsSjNv2UYD6b3uISx3rwQqlsecssd6VsYxOtMprVi2Cs7KXyokMeVFlZyzro2PE+O2izh8lTQ5m
k1ORueLbi9qGVDCFHPmoZybdRwgGUR42OyARJyCUJXIDwIX9uquum2vxvH0izuqU79uTtvvrp/hu
pmdTAVhsltR9TF4Q2L67ZA11OSBbqUXLrgrVHi6Vj4r4g33y/VJxDLZHXhHCuAQTk/d7s3BggKzn
V6XKkKRkAXD0B4vx/ZPjE/BxOJc7BvMN3Tvf7j+tkXRMjWpMVw6eoA682/Lw77nInUee6O85uoVk
qfPU3q32xHDN1l21IkoWpNNk20FRGOYm+uun8f5GMYHQdfZ38FheX4Z0by9DlnM/DWut4Nn1wp8b
TA5ar4s/uFn/7FMMeX4g1HeGeC/jaNptQkBbqWiJXa0Ou543Aj6OztTiry/n/SI/X46n6zZeSTZP
6H0XNumDUTl2p6LGWdm0695hLg2bZXSc9v/jmmj4wLmEbutMN97euaksBxh93LnUsNtP2qg312UF
8+avL+j3O2fqPCHumyHpdd+bNLXeMAk5DmW01SRVsl+415arffROvl/MDIUYdHPPqKT493vvl7x3
Ka02O49oTbdHfe6mq8ZV7tErcfr2Cnv+t4yP2ALOn3cun+T57KCJf3vvUN8xC1FODk7ZZSGtn+Uj
I7D9v753//SqHFsYfKCFU+W7tQ1jGIqZaeV0V7oW4bXUHHC5yA+W1puHpjfND1bE+0KdhScEF0Uj
c54EvDfEW5uttLGq80I19KW/WNa1PtObQqlgAAphqjqzn//6ErmW9xUwz4tjFkQM2puu01q9u5fF
lPWlzIowjhPEiUnlGumN01fD6mVhq5pO+aZruyroG4awvg2u1YeLDTXD14Z8fixh8hFXpjpd3xW2
vsHhTtJ+CjppJisUvtl5HaCR3dBviaNdlYO+T6ZefDfTmrxkPMf129wxmzpM3UR54eqlzc7T3W1A
XWCj+bZaA8VVWVtnxvOIBwpcYnMcznx4+9HpUpi9OR69MIPRWJ7IuZYDUNZoLxGejrkCiR5xtHBw
CthOrmJ7CSsm7ltolHq7fOYZQ0JQhSmXB9Mh1k36qUhHGM7m2fzEgwzhBrZSy8gXKaY76C7CCDeC
mG/LwhmZoKNjvtnGbH6ETMUXbTwJvSqFeDZAuOrK53ZM0Jn1XsnWWMRxf+9ge3jVxjAuo9JVlhtM
jSvgp4xlL85CFBhMCMDjmxF5Senz9KomLE2s88NBm1Z4zHoz/TSTxnR9Es/da6dhmBMh24cF4FaZ
czc1cLeCLd90tbNTMZUgpVN9zZTYggZF8/0lbk1krBlew4i3ar0FfsWEfN4hiWNymm6O4wZisJks
wZ6dqxDjqOKy3jb7FtLxXAW4Lm0YFMBPXHxYkdBCLdVWzQWTFz5t3pJk8EHb4Pk6jVMJ34Fj+tSa
q8qMg1hdvYMVW7qvhp0yI3K3XEdM646YEUDtgpyUSPSyAdYQ2howu9ESjmEtvi2Ikxmi1O3iLDuW
7iSTfN/NTfucGyseRRVkCMoQTZJCCzjQSF9s63IleyiXISnXA9s4FlhJOOaMhaLeyiXVN5rrb2mx
VVjhLJADwlya6gHRaF1g3jIyZEoBWaEg6pqFaqQCIwjyrFpjH9lZ9ymBJtmATkAJuJxWKz+zveIm
Y4q+xF6EwmIpo7RiBfptWzQ4idQGzjvVDGGgF451dihh1sn4lK5Aw1Hiiyuq6jMwf/nT8JT97CIo
QlU0jMqEnoNQ2QdUqg8w6sUD7/RmH2DT5CLK+dPPKGzyLtDom3+MmcQrKend6ZW1tcGiq2IoSlst
VyTwxQCvCwBI7325oF46DpXllbvENJEO5li54LbEclrD1e0F92vW22/Sxl9nPTMVNRWkEMc+tYbN
69UOtkqCtin06mBgyTJgcsQR6+trXHthakzy1JQxc83JmXQomlXT4bIxVc1NTuKn5+vzUC575Hvo
V8/W9R7TblP/0ecqSyK9LbUH3cQX3u/TTNcgyLv2gptCHpe+3FLPDFqnLSdcmfKy3GeMj5sgRlpu
QHyZRBbluad/I2POMLgvi/vJmLPpG7KEJmGGaWEQjH5gClRilvsKUh1izRUGUc+tv7SVncP6sIfh
02ga0703VNCpEU4jjWqVvvT71sqHE4LOcvM5evUXYxlb1Ilu717nDSON0NSIMcHOA7LdQ7rgNuMA
RCZ2emxTw8sCqNr5Kwimq0dGYWF2wnqjdGoNOa2hmITqInu0VyOsl0ShPYHK3fhrV1s5VKuxbcJY
qYsFX5EHuxIavKZpVuGUYcwYoYixXxKtsuQRPU3aHQgHP3PRkz4b8PQSVoXbi1EuIRh+b/lxpwzd
p8wS10afNWkgKwktcqn6OfUxT63Ihh/IA/Fpdio7HEs8knwthoy9g6PVbpFXN/Bq1wSwA+kQ8qag
16a08rsU2DiyUuyqjm4ax3sMvQtEMEZWroEJGv3UbWht4cVpm7pO3EI9lLxRhY/D2boFHjD0TLZh
O7CZ1irrAm86G9psW78kAQTq/jkZR9iri0KJdoJuVBsHqxVLCoE59bB60y1etbzvxhC/IgdxxNqN
sJ3Ntkt250iML7JvIL1pq2zTwC2a5rLsGkMEo/JKPtkrQZM1McXz1TzFWREBeTb4YSeemALIOJMW
jp7ZxP6Kj2p/Vk1ZX5NqNOwAZCd7bXMw7Ig3HXruOIikOFoVHj8h9Be29nkbtZKJutdj2jDp/Uuz
tsuGFcoGZcteF/MW5wVIh3Ns8UYKT88cP6ct+Tl6aO0CWtCpQ8872x72iahjfHA5ttYqGxOOPQvU
iJfZHdmfVizb/LqHxRcwQ23rAOlE/c1x88GECysWGLCwlaGXjbbR4GxiuCc2lImF0ajB4vehb7Vn
15BOTt+SEfUR2IJHeHNq59AZQJchhsKVyb6eHQdqRGBJ/TOG419xrKlGXKQEvW2B0eL4dYCnYaDq
n0vrDgrw+LjJCbQMibL4Cd4xnqQ34LKCewAqEMMxNYOTQM03k9eoNGiM2fyJl/XW7OFs622Qx9DX
MWmAHuUvasweWzRnEMI707RCz0RQ5wNPW8/KrtyX1ZXxwkenI91qkywmLlSwm7G3g99Xt+ffnke7
/i4x+3BwDDmXJb1YdQGCO6/sXg4JAEGqeiGisubVhfO38YwD05m0b1jl4MDS9KIwsfCGKQTINGKj
kCmjCVhx+dfB6th5dael5sAJJX+CqM3+g8HZ2d0qZiw/OU3DzZh1yH1DacEaa6d2QxFHD/HqTAYe
De5sdUbQe3DtA0vfhm8IOhXJBxrWLFjnGOPn0oCBGyjP3KzQzkX3kHPQishBFPEQL6NE7mJZywYh
jX3OZYbybGXx+eVwe/j6AWT69WcOtS/xew3AJPGlV1bNdZdhPLrn9K37HW502XO3KLEFJq/Ucexy
OGdsrPaXsrCykYiZIb1qB7XKwIXrfL+6CaiiCxX3J9nIM143MyoMuxi6c0CSjQtHucSs73h2HzPH
XkMdmnS2y0RhDzurzyq4tTEEzw1JBhPtyxYjrqep5YbcVaPuvm60DGnUm44y8BQb1Ljvp0kI9Cqz
iSCVvcKM6tm0LmULJuWDwhKDC+pPwJvONOiTxKlv25saOrZiHJbFx88mTXd15zA8HJ0SxZeZbB6O
Pb273JaT5VVBoaz2R7L22xA22tJgerGYxmubrrjiLF0tq8iZY/ssRsnJahbQa/1mVTbKS5jYftqa
cjiVfPCJxY7yUjh52/nT1kgTPzM455Fdmvlr7DWkXqYo0aL6TAzclRbFkI7bihutYlWfHdMbxW0G
AFYkh3idu/Z1QJSyfmJWb645wL7SMbrLtR+bEkNto4MZpjncKPvnfYMkY2LxZdnkXNc47M5XU6V7
zbWpkri4g63kDAeszYwZlf48mX7fxvPXNANtiHqPWBLoW12FNL/zzCHMC147zH5anSIB1mwBTF+4
2Z2ndRSMa1npOpRrsZ7dOeNChYaZpD/cZPJelmXjOIK3kIq91qrC+jy4VdwEyrV0SPhyTo6VqDb9
ymz7TVyATGRWH6wyKbWgMHoaQkiC1dCferk1tQzOFieXpJ3aVONlriYZuVOmWU6YCxujN7bT2JNR
4WTr98lYzhY2w7g9DYiBP8OmMZt9QXczoSYqWu0qz9lkD4SvxF3Arm1DuqgFR/wSut6A2yTJx2O2
1/NSDF8Ge0IkYWTA1rgTpZ34WmComfuIe8pkbzSbSm6maTLnA2HsbNSU966KutE+M56XbJovHFmz
jRME68wXVt92FXTnGFFbim9gyYYay8cBY6rsa0U411cNygSa5xnx2cVSafoPif8P/iI5hucHeJJW
grTV7qbet9N0tvf5hpsbdhuwwnZnW6s66lFNizsmlJN7bVRFK3GP0dhA9KGzNN/14DKFblUK6x5A
uUGf1sfKVb5UVv9iJEW17LuOEgeTUyMuL3JUrvTkFefyjVUsytjPRW/eOS11yLXr4Nv5Zdq63gpl
r6HB9bHUKuyjR3HofMt0nk24zTT/+GLyalz1+sjuO4xm3z3LdobdwSyKhObCOcdll2h+k9uuXHGK
4DAf8bDDocjz5VguRaTPFcB5vhkalaQqUEVXGu6Gt7rZowkXjuh67uZSYOdX/jd1Z7YcN5Jk7SdC
G/blFkCuZHKXRPEGphX7vuPp5wOrfxsmMjvT2HP1z1hXqSQqIyPCw8PD/ZzjRQZrLhrHboUfMcPv
LZT/1MmafGyfBiiq6WHg/m/v6cwg8J5JhVx1dSUznjOxmp46qzUfhrZW8g2YmeqXlhoT6G2UYZPH
PFL6b+KYdNOqDazG2o512kiHVsw7cVUaw8RdpzV+/13uRxVJ507OYa2mLVV1X/Uk6amJw+wtzeVQ
2simZ/2Ff18ke3XiZXRXi+yUa7Cb4t6IZVrm9VXlS/cd4IwJ7maVE0+LsH4NuEzCjJUaRLMkPhSs
JOUhMMDENwORSzECQf1bUWKh3JcoeKDT2k590d/kkxAKbhOqEOgDEf2lF38kF3enK1UDsEmo5wJH
jpTrClJWoN3nSSj5N+gGTiBgQlkyHbUNQ8m0PcoPBDeiJwFlAZ/aentFRs/wa66KXIqAtLqfKvL/
9kwJ+ooMD43JwlLvvihaVbbPGqLyqZN06MwVHm/l9WSV9S9ZMAVe29k47RMTHt5G8aG85EVXoLMY
Bf6fRlT7ylWFNFF+p3XeeV+rPkpfxzIIQheWX3GwkDPwAQrEyPjFwKhbVFXb8beJpmUEvigL/0J/
LgUnC6C9vSILANQXIK6RwcaqhO8CUZS1G8oc7qU2FWnHKyRs9ZsMpd5ZOrKNv6hZg75B3Mt99UDi
EX6wlsD9k2La2exoThIB0Bc781uZTeW3rvCabs3jtAQYq4klNE1TBR8ISUYWeDarUOL1rifk1HVU
rbazg0rvIR/OmJ2qgHOTVh3vB7T6htskxXvYQZRoipNwrzA31NAMwvtc+hKkOARH4MOfY9Hnlg9i
rW4OqjTo2fNQN1n4INKVXt5H09TUtx1cVL+C/11a/m2B4upPsFIGeZSm6FCXgkdVu35awJlsZGPK
1rmsB48pLwXI3UZOJV0Np0hzqFakkdNpYLFXZYk8DcmeGYNc56UqH5BOGCU6vPNM/UVkFnNaStP0
naoruuZ2lLTsoU0Cs3OQldJ5w016q8Z2O1bZr7ry9QddR49wE6F6XxJ2yNJfMi4jaG0TVamNakYB
rHpdVURYZcj5rsDmcWnprZIlc5TPy5qbWB5RXMi6zg0UrxS2ZN+mADkaIhVY7X0XuabhiTQx4M35
MMp5NUEfCUQkKTsh1YPvRuAXL2NA55lt5ws8q0aOqoYqmybWe8Onx6I9CoWP5COdzhqHOL2DHlH4
yeAMqNuWrhHB0LbnEvxb3cxMP3jfvJ9px6587YNo+q6TVX3tu6T0d6YRSeQ+xZEDJviRgMC/H/ih
U8BETR5GVMs4AQo0zU6b1Jx0Q6BPthpHvuWw6PRJ9ARdnmA7952483k/KfCOS/NXbimcX79M/YMc
wnq0ay+TxlVb0rV9i9K/9uBVgvHmTYH3pEee593AXYsHF93KaDMFQk8JsY05ebESm3RaFYo621S8
2veWKg/NHhmC4CGE+RnbWpdN+8C3IGkHOp28kK4deCgXrLVqp0lNIg/GQ/USdnFO9FVmIo5I7rs3
CRbyM7HL9OyBPeSLS4NZO7JVIwBpRn33o1CL4acSp/CfA7KTiIClYb2TykRNnAlKWL+SvLz8At5D
/K6QTiZ8lDXqWQVqFvywIfBBKDXR+rqCi9fdmlWCyspQIFFiywCTHxQaEZu0mqT1pF2PZfHcl7mJ
EHWQ3g8ZZRe7QsD4FSCSOGDfQ4YCRR3UtS0i4vEAnzkbbEgT/lNVGkYEVB4pwCzRyf1myNke4hap
OhgJE8k8utnrd2HiNdqm09NAWNdAxqFVIkenOZZeVQ+91nGVDyXk4HoahL8IivCKMgNoazNmSpZd
JHIS2DexiGITnI822HloI2srLUDQEKFFUgPEKz45mbqQigHlF8Xq9xyfaWSTJDxLnakGFCBEHm+1
tqauHotJgRAJNOEKtkhoyHaFbisvCIBos7JchtiWrlsBQJOgf5NSBWpzmeX+Vp1yPXDqSlbhg+jG
W9uhhugOkcrmEvaUfw1fwOlF2ZQ1Lrl+0g2z6OefqFPrX1ZVVsUqbYPwL02SRvLTUp9+aQpr+F4G
YnpvlclQrIVea+4Hee6/wP1U/8kqRfjetX2JFH0ejQlpal17zEFFftGKBl02ATgtqjdyOxV2YwnA
y1EgRapWTfpgvNG9MX9tyLWKoPcTEUKqh/B5l3iEarLnmb/ou97NNJZwutHL0oSgGxbWnsa5QGhL
AoLUbrJpVFdc2MQdk9Jar+ToyNmaVp286bWKVoFQZRKsJx1+GXoWyLTD+63yX/UYZ6ND6IVsuzl4
5WiHGkku26AqBdHLHLvCNlC+/Jn0ubWzVLWb1Rtw146SIOi1msYsexxDEZT80OREyvRsbEIXbUlC
aLFV2sDpJfzqHpJL+gw5PPzbRjoXfikGxkvkq/1LC/t7RLYi0lA9ipAlGSaF9yEYOksghZx0v+nB
57kCgifEfrn/I4CASKxfC9GzlHoI7CCIudcrJAhLuGUtqhGCgrY0OHg6LyNw/Q0VD9D9Rh9F96lp
WkgAFOnfAjmZrQxXsl2RU4Z5R81OcOZX5UoO1r6ut7qjWEVPo91UfZmCLrknw+bdNoB1NbsMku5N
VskWwQ8r0z2QaeM3yjsJYomhquSwEAuczJRHE7K1jXgDZEQ6CL2IBIwgJNNvAeJKjDxIWb/609Ai
iAPxHLJENP6w4gFym1wZ1EGQf45uecgngE3ILfuwdpLedCJrqn+AoFQ5tIYy/LVIWPBpUTt8GbpY
UdH2J5gA+ypCG2w6Dh7nriqcARc5uchD5m+QypPJQU9BgWhDzCLhAHvjWWl5vnKrFe0hFYIpw0YJ
JmyxM/SEUNpU0aNscqR3hjojku6q9LcplsZXEQkvQBzdmL6EYp19kRsyGXQKGFJq9+NgoJwSRnLn
DF4NhDNTG3h0URx6d81Y1airFiGqd0GSWW8W8pIGeSGPTIaC6OKTYgTFT5/4qbDJdMwJCiHK/kxK
NXyhR2D1qvVDxslUgz9kKHFxHpVxYDCWWt1G4pT9Sim5I88FCHSw1UxSdmiDROXKKrPwS4Sah+iI
uWw8qX7ECxiMe4OkUKNwGn3RTKS1ZghIj1d6bxh2ZvZKsSrQVSL4RYUC4eFCVX+PvtxMjoFC/e+J
RAdntTcm2YkL+Be2bgbAkqsKNQF6A8T1L0PVB5nv1+UHkMJI5Msk8AV3lu5s7UmWwhxmZAiQSohZ
nFWEmi0RTsxdLuiRzJnT5e6hLyWiIgRw0TNvqtR6NHIr/TKJRYnqhCh5P4eWsjbMUzlpKWghWG1r
sirej0qmfVflOSjjOmuBSkXSzAoH/1jLA1x3cHn5IJhApnmjQc+dW7zaZTufWUUli7eSpNabVj0C
R2jzt30oIkXT0q87RLM3dRMWsbGh3kaIwMQ1hHsl9Tod0bOxhtLeFUG4ClPRa7doCtMk21R5jhzw
/rp8pQB5Up8GNGCAUgCSZukUw+ca7AcYRAvxQoysIlkJUzKuDLI320EPv16ucp4MQpkd7KNMhZH6
NO/D40GEWK+SFkCyOyIkvFbKMriJzbDZfnYUC0wK0FFQfSqV1AUwJcKfgZ+JE2g9QnGIDMl78mkB
ewWrv0QoUCQGIAuew8QCVWUJYopQXgygb2tunofeNhfQoTKaGsVHMcuu1KNPhwI5AHZUxENBClgi
foR6GnV9aDVXkK3MUWHdOBVKaJQ1k2ul9uUOAU+xwHXIOjhIsL/GXBr/YAbYrT420D9cwQvIugSV
qbsV+nPNFTjE6ZQgFIEQBkDAOx74//E4CaqdvuXBwkDLStlqBjeKRK3YLuU4vDLUaTVfUcHeQF5T
gBIpknI8VDHWlD7BALnklpUnjrXB5S3I6Tpr/PJR6XMppeAziJ88UDM8C4IMdC/ArIYxSyp+XEn6
PkteP5KdyPS8WPNGlxCtKoL152x9HkW3OFBU4jlZy/0KI1yNMcWqG5hVt4d1TmfZSso/CfN4h5rN
yBWwECAwzMUSCrQ8IOERqW4/TaZNE8V2nVV9deVEndqeAnMPs0BlUpzZF8crpvWIepF3YqMowqxR
6q1eDHrU/Lm8YvOnfAQfMhfQh1gcmFsO7xKIEzYE6G1TKK5eISOrT560Dq0xs8mAotsjhuXD5fFO
zQ8fZCgsHVAwA7L68axogZcSaDArng7yfQgVbtNqZf2ClrTwMMUUGQLTJDi4POrp+WIZJfyFAaiZ
9VzsmNVOlt8lgQKEBUay5ZOXg28Ng6krxn+G+hSx4j+yJo64FffFn+y5qf78aQ4/iv8P+BUz/eo/
8yvs6kcdJh/ZFfPP/5tdIZv/MrmFVRPwGuS8dwrFv9kVhvIvgIwzphGxVbgNH9gV2r9kHWYFrgqD
gY0w86T/H7tCQaMVxCw3gaGDagVF9n9gV+hICXPWVB3coyxrqrq4iXO1EMvc5wEjykAn1lQVRWPf
8pDP95FAdvHKlbwwR4abKQ+6yZxlrsolTswrqH8mFSAVMa5K7w0e16i+6eVYNr8FvdHL4Ir5L1zJ
PB48VYPSG7ElCOD5UH64xsQwi6sxQV6+RJTnqeEGeilDPbrisN490gdfYnBNcrSpQoDYAva7hLYj
J4igaSA9uq/uy3pjr5zV9srV/97X/D8OQfZ4Ecx4UlNGyNM9Hty3lx0DOM8fbPbhn0/6yEpZgtGP
58AAi3uqLusiMBhgba/Xr7unp/XOdm4dBnK2Nwf3xnGu3CWXF40BOTQf96apkasDw/y4dh9ff977
9r29+n7niPaVlVsQRbWTiS1cIBCcWhUjVm59/7Zbv6zX7M8PZ7t3nq+MpL6zXi9t0myOH8wNhCTF
CKZ0s7tf329dhrLXN4f12nXXB4f/Prj803Ude8uv3MMNa7zjZw4H/nPvuvzZ1t3zZ6s9v+Sn17vd
vbvlTw/85R0/6jg7Pg0T4yP5+PlH1jl/f/eyvt/t+DSbj7NX8x+vd2vnjR/hK9jO/Dv8mv9Y2baz
dbaMy8/yiQ+bez7+xnX5qDd+Z7eyVys+8dU92Lvdi42t8XdWq9nkHGf+sRV/n8+bP8y55RcHZsI3
epqH32yd/dfVfv7R1X7HQt85Lr9m1ttNzuQdvt16tcWu1rsDG/H+3Tb8zSfnB5+65Uf3d8/b7fO8
TCzU/LfdwyG152GfHX77stXjStmSS1u2uJbpPGZ4SME/Hh5v1jfzYq0P7//Pv+/f1qz7PetweDus
3w73pc2mHN7eMCL7dsOX3j1tdpvNZrXZ3Np3fPu9c7Nlqb7f3r5P9dZ27rYYGrvKkrvO441js/er
/aNzc8PM9tsr7vUfEs2l6SxiJ2oJRpdj7DdsFJt1fz+v885+90n2urTv2baf8w4zkcP8J/zgYf20
fpr3Attif/jVE39hZ99hBmt+Nfuz3W5zx7+3z8zR3TuP7+Z8z0rNB4mNunPW6927kWz3+z3b6N6w
ghy3+/U80cDespKsAeu4dlmpGz6LVXk9YN/u9t7l71ze2asbu3D9pu/lAsn4R4Zkjnw7e3NwsTSW
wmYK/9iWc8WetMUFd+JsFiDyyUeQGIgnxvR27684EBw09uDdrJ74P8Zn0ebz5Nvs//7vFrSh/dfd
brd/e/vx+YqTVZaqIydfaHHBT8bYj/3sZV/Z3sPz1pk3hV+4965zs9txeLdvGDhnFweA09isViWn
bb3essUHdzs7Bfd1vVmv39zd/T3mwWTun3zb/sbU1uwqdrPac3BeOcR7+92T7za7+93Tn51v/3ma
P/Tny/1baL9M9k/f3uHquV7un/jPP39YItzT1rl7xh/z78ft8+p5+xdDwwnYLziVwbZ9e8Pp+nZ7
d/ftbr9dfdntt7+fH53VxnnEOzir1bNr/7idLQq7f+ZU2av9/hb/vt+y/S7OjfPHadit//JvfC0j
4mq2B9z04cbZru6wzPcf/PrMb8/n+Nm9eXx9dd1n5/dlu9Tm6+bCCZUWF3mMNLZCj0K+2PZgv7I6
3byk3zdrTt18/FbsCF/2Zj5Bj/hevv3lb4AEypWvsLjq08ZUIlgUj9wZnE/n73YX2uzwfBJxCffM
moPPf3Ke+YfNjcTp5k/v1y/uy+7p4L7mfOWN/Xrzcz7gmPf9xt68PHTzl8ePPGFFzvMKN7Aq7NXd
j8jeY3hccLLtPuJC3yz7y+pudjyuvXVXzNLez+7qigtQj6YJyMbksT+rDJHGoMXAkgTRTbx9xJZS
iikj5TxSFnUMRW1Wl5fz+AL59ygK8Z9KrlZGu4Bv8eHOz8GA0nIRlDbthqwV6EoE77IhIbYF5RvG
lnB3ebzTWWniTPGBCKWavCsW4Uwi0WHIQgrPbitLXYdmP6zJqkufCpznWVEs5tEIQYWnC9jY41lJ
rRlG6GKg3KMG8jdew+muKUiCX57L6drN8h2E5TwKCM+XNKKqTMSgQVOYWqoKrD+whhylukrTWhtg
dE4RDL2sl8tjHnvo95nB74HeSMKOd5S1CDthR5eAApA8yEtK6aJQai5N1aKD2JLi+vRQvPxUBtEU
HPHSNOSCBoppi5455RhgFFYGwzcEXg6WOtlfHurMSuoqhSSeVBDKSQEd75dGagvmIfUkyCPRrg0j
fasDBb2l659131e5cSXSOLOKCNzA9xF5wpr86ni82GsRHaEHBCIQha3IcXBbC+F0V4SVeuVxdcbe
YcSgvyFjjJCGFiMBTpk7U8qQdBsjdifUkFAHir0rvuLsfD6MsogWvJT2G2GuMUpSBh2SumI4ujCM
xjfF78ori3fsf99NUCeJq6Dsgr8gZ3e8eN1kFFUtMSVtyu8DaDYbqCrl19GU4tshyaQ3BBtfL9vH
ufl9HHIRBqQgDHNNpv2rXBvTykt7/Y4cPBWMovX/b0OZC9cBmF8RG/pc2HoeRs7QgSptjNpfgZ/+
c3lS50xDl1QIWjy9oSLPk/7gemurCKqJnts2kqjtQ5wXkYNmn3L/X4yCC+R06XMebTEfT/NUum4Y
JXjtNLSBWuvrsMv1/8LMycKQDyKROx+q47nQjZwkQoevQHcn0R8RsQ/qHbyqtL5ifGcXTeVaVBUF
npi6OE9jk1PqB4jGLSVNxTalTRvE4U4Pr4xzziMBJeDyReRMRRfreEKVZdDAEDIINXRL0R3TSuJ9
gqQ7ihZ18GLhEa/Ve87aOGQ9svx8Im73eERg37SI1RXgb2TkNknXfifh9VMuZWP1eYswaIYEWA4Z
LOp/xwPpmhj4vYazQF4VgDqy4LR/lporV/Ai5TO7CfIFs0wDi/h+VR0Pg4op/ZTRO7VLpQKPlSk9
Gp4BHMui8DdZn9OPUdc2qO+CstOaHlRDl1EKFdXginN8zxL/b8z6zzdRUKGajVNDAGRxuwy1jwLR
gDAzcrHxXkxkVGjLQnnJu+rg68Kwr+qC7thxDi4fk3WGMQbIZiDE1Vi7dhTKKzHQqW1R2ZPmqh6J
PYNSwfHKZLlMRdhoEIH3Lf0JNE25UuI62ohtEv1swmpaX97wU4fNeDI0WnAOczlsYcvAOazJn5tn
85Lq3NZPEGkoPWGTgsoc6XkQ9Z8jI88rfjziwl9Dl4M7IXG/DkpuOlUexQ4IlWvqI6e+gFHY1jmO
RIBkua+IQKgqTC/AyQIdSjQDBL5gDeoV85lX59h6GAW9Q4RVZjryUviyR7nOFIBwwd8ACGD3ProI
oId6X3HpiQ2/Ja2C8A0EJTIbbZMOV87Ruc17d6rQyHUR7vCxscDuHEqERynKp1l1E/V5viuCdjoA
2KpuWrSRHJraS1dcxLVBF142o6Y0jRZXPEG23ruoFAo3sif6jmmm9UHuRkix+TQgKHvZUs+djDnW
FEGHk/pcUqRppIMCY4WIbhxK2msjtEO7gr4Wbeg7ARIkyITm2+URT70u3GgJOSMeQNzB1mJ5W8Xv
M62GLtl5NewiOsG4SkrJWMiGa0HnGXOdCe34H00kz768umKAQ3Gvq3Du+jZZifHUrgd6S3w6lJ6p
1wZ8bxTgRLD6x/aSjbRSV+WxsAWj6DcKcrDolRmPYgloNKmuycKeORwGbG2QuZwMi2fd8WgqqN4k
CEC4JRDO9gHo6U2eQQ9BZd5Exl/vXoZeEGI7JYvTf95YGJESEjY4v5JnI/4QPxnxYE5xw4U5CY31
jAh/+rtA+2CXVxA67YIOnVdOxRlbQTSChytjsYmUro4GJNLQiQx7Al/Ja+1CsRIQVhEEcqTsrjid
MwcQFMs/AfYssbowS7OgBafqF4QfQd4hdVi2uxTeKn19LHmLMiQNQpOyviafc2Y3STmQB+DaRilr
OWoVlPKEtCjHvtVlNO/D0HR76Fl7LVfoxIngF2Aoq3ZKejRd2cyTw/Fex1Np+0hwxyW1WNu5Q1tR
lpxxkJ4wDMVMWRMEdlcUYM+OQl7l3VzBm8rHO9j7sl4POj6biBGshu6DsXY9uZrGz5oK00GFw5pf
mERB+iLGSqdaqoaGcxHSGdkBPRU/gbyqXTkK4sfLHuzcnPArBIWmQQ5nWVqDHUfvi6Ip7JjmI6Dl
WoGuUYKcfE7LhDt9nhJRN6ZBRoDTfrx2oO3h6ovQP+kOPrp1Mao3YtKmuxKiypWA5eSgMZTBOQPg
gFwb8qjHQ8GLynJ07RmqpG086Q7BLabxO/0Nx+3nF4+giKOGgiDK2gv/VaZmEA5yUdiVKoarSiAC
DfqgvGINJ+cKqAYXDJcxi4dQ4cIaTLDTY+8FJFFE89acBurVeg2OeADe55fSNp7MbVqpu8tzO7OK
Cm8+bIIxTXn5TqdtYyFHtZeT5OiIXlBwW+WDGT16pT99vzzUGRukGSvz4+55VyI63rAsH5G9G6PC
tvTuq2lkyiqDe/B5qzgaZP4SH/29nJaB4MdQAcrWozdWUzuxAjQZ4NKVusO5/SJNyYRIKrB1i6eY
RC+mlKbBxJShNji8Nyu7Bj/9KENwsxHZzXeWT7dztOqHYXN5JU8fK9gKGjGAlFQUl3itHM9yKpMI
hUTGVkGWrZtSCtwhowOQRyfCXwR+jZsNHemIULM2XHnSvVqpGfBnopday4o1HVLip8vf6dzusq+6
hqgvAL7lV6KZR0BrNwwpNoI3g/ZDqzLQuytxy7lBDESSEGjnyUgm4XjeetlPYQ0lyh7CSg4dmjnr
jVuLVqFfuVpPYkwWGPFlElgyEFEUIY8H8tQYGN2IGWUQJpwoUHREI4S1pHXbrEEh5PNrh7gZtgS+
0lCWQUo71DqkuBwUcKN5N3E3lrsCJ+v+F6MY5HiIwrhBrYUbMxKjUkbYUnZUp9Vt3gZIW2lK+Pkt
Ytl4bOEw2ajlytEEXkCWADc29kZwl/QW9H+6FX82YQUsCBkFMmIKsApQtsf7Y06d0KCsj7WFSnpI
IZ4hCJBdUy88TU/MwyD4pvEE12dzOB6G/hU5XF7EBaLWC2/zOlIR4e73ijJlSA/0D12bQUsTPWzd
8G5Ig8OjLYrt5X07CfP4EhKwNgI8UiTkh4+/xFSKrdX4SWFPcPGlFc1iU5DqfpqKd1rb94oz9FYS
7qoOhdsrhnnmGPBMAKI195QAVLq4Y4U80MQW2QYb/pxCGy5RH12aM90qqq/ShMnjn5fneuaAcxfN
2nQEXkDGFjbaygatCkS8iApX0u5rpVobJHavnITTS0+aX46ktRADBmG2GEVKeC9XBtuqBzRtS0wj
343ZZOzgOgdXbvXTFWQoEyQuIEwDSO5i8/CVcHM1VjCPNTitY56U6M+AcvpCCxjtd9DTk/fK7OZN
OcpFIEjMySPaQ7oeV7nYtCAutcEvIU0U2dwwwyq1r2XbTz/L1khcGjLKP0mXDDcFDekIKOT67fIW
npqrNLdjRyUDTBqyeYt7Mc1K0e96ci0oG/luohu/k8p40zISIqWVofKD+tTlEU+NZh6R1yxFtjk1
uljjmpaYkH7LnAaDKAYoZdtuOSrZlZ2cjWKxrGAHQaSjOTffPYtRZHRLNDWHAlJFCAs4dD8LX8tp
TFW3Kjz1AaEuOgrFJsQ220iS+todccZmNeq7XEszDh/awrEXqKbCiDOAL7Sd9EralMVj41ieFLzk
dUWX0ssresbxUVInfEebUGVZlydEkQXEgRokska9fiDzFb9IHk09O7VKJFetA+05VlIe6wNcqWYN
F4022kJdl18CAo3iyrPvzMpTk4C0REvL90T78dTlBCLtVMJPjcuA4wqk+WePdLqbiQPNeEcvPtTm
V6n0g09fZSwC1XVSauA4NW22uw+xpIhmsVYWc9ZwVBNa1fmeMm2sTgrrK8t9bm95l6kcXAXZ4Blb
+3GgNKNhNIDUWTyr9b50tLWZVTYs7wYKfGtcCR7PDWaRz6KsPusULy/oRpXlQKDLpD2purgvpLy9
Q8dBcDs9718um9EZ56czBI1qyL3Ohns8ryEyGujXKTYbqeNz1EjjF7MxaG2ZJcmWl3Hx+/J4Z6ZG
Bh8wMnWyufg9//mHDUOjJEzbkcbvem7AkQ14VaNMQKGdv/P5LTOpRBP8MzXMcuHlQj0t/LqJctsa
1QrBwAHxBmqdmbKTqOVeY8Wc8alQ9pgYXk4EF60cTywaaETnt0JmSylEdg9qKbzNcqD9tUfX5N+Q
wTpxU3LXXHnjnBuXPCRDIm46B6jH47ZNLyX0jWDcngK1PbSheoewU+pUWRh86dFHvDW7QLgS3J3Z
RnALhADIrFDnX6ZbO6NT00bwMZuGJIKXccqLGAEpw6ivcQfOWKiJn0PQkGQylZbFwk4oZhkomKEe
VU+Tk7QTUnl6Z27byovcPvOvtZc6NzV6bsxlFshn1rJxEzxKvxxMK6PQquo7WZhkN/W1/GkyaUp4
+TCcuRWJ2BTEimeyG0HI8d6pOrx5+ppmtuiHyZ1aRShzqdrnSDlzwoceLty7mgyXjlBqcQ5ohROn
tFLM7RIBnhUKk+ZNIAT9lZTc2WWbO5oxFOlqfeEg64DCnD7CeC8TbUCFV0QbaYtYoFDSKMykp9zl
pTtnFSSw5ncMQQWn7njpRHHSqzbEHwtN89w102OalyhgEE/ZRhmVVzbq3GjEoDOyikQ1OtPHoxVZ
PWuRcrjpZe6jpF0pCFz7xk4chuJm6qf2yuzOGAYeWZ/9MrqbJ6Xd2JALOvzQwLfv6PdJbyFRprtK
LnnXoogzu8YQc96MVDEMuPmLfHDHQ6FKQTO3WCSFZaRuCoLBNeLcnBnrXvX86T1jESlhApWwMMrF
YPTvHiC5mRm6n4GWuZRVy19ZpWqe7Qm8hqk9qMHnvSM3tkWsi04cWaeFmUy5mQ4BbH8SxaHnxILv
qjLVrrrVkB/0KoQWBql3L0/z3JoSkPB2IUgnUbiYpl6A4ap0plnQdavb4UDRWc7GmFZvYYzYyn8z
HCHvnHgny7XklwboxBSpQO7IqJO9TEl6laSKj9CffK2scOaqwf3ylp9jE56b8yn5YCxpU5kJgnG0
lR6mZjONGowx3bPcUqvLlTBY494oQ+/b5dU8OyjgJB7VdGwgMXI8KOzoXgpNJbPrnlmF4De+pKP+
BU2Qao1iHpJodaBeGfPM88yiWIPHFHnVn/S9qk1ocpGCRA4vJYlWl9neKobk2wgJ9VeeKumbloqV
qwlitZP7Ib3ibE5j6bk4pc2v0ZmOtcR1iGpuDPQQztC+HaTHVs6QOQ4q/4dAF/UDfeS8Ve2V9QHt
lCuNFWfDPH4+zVlSTgpVARIKy2LHKFtx7pGktHvKb4+C58s0+M7br5c39HR6M+LM1Gg5Mz9blpF0
0CBNIFbc58jypr1dhpn2AEEQGcmKGshag+OOXrGPLotHLf4aouHUkzP6jDcCxkcuf3m705IY2Slq
jCgKtsGbjzREQPPYOoel7w35G6Rf/8fl+Z66A9KUGBK3FG99IopjA9ZLqm+qjDuQoV3u+N+PuKBH
nAzPcn15pHMrCzxMIhfEc4hw6XgkdIrEUFIJeMWiCNBmE3A2FA3yoHesHv0tilje1LvFIBbxlty0
9Ofy+GdmSrDNffUPJtNchAC8HWRrSrglM88yMncYRZqYSLw+tZXeaWNwxfGdnlIYxjwjmOjcBHQZ
PdXoGkZDU3OdyEn5mwsE9jZ94qTYk1YNjYw2fjqW34veKDbRqKhXzPj0sDA6qXQQynTygDl5vNjo
H9IGmV496F5U0Y1U6KKtRZn86SM5j2KCAKD4M7MIj0fBRk3A2z0RYi9Y+2hU7zpzEHaX9+3sVFDp
59SDbyWhcDxIDW5OAErGQvZT8QBW3UNJBmGkawCuM2fP5ChgnnNzVBL3x+NYxI1pn7XZLFemuRa6
uxtLSv0dIL1hb5qN8OmQFAATvGPKZhBMoV4ej1f78piX8xYJQqSsks5M7jTyXqvUH9SHy0t4zhbB
f6KTPycsyYQcD5UiI897C962YfT1ToxKtJmQ63blsU92RV2J+5Ky/6NWRcV3+I3FlaNweknOkSLv
FfL59ERd7qCWIDJTiQTf3oC2mF2SUURSLpmlY8q4HJymS2khoYb+WF2Z+LmR6Q9JyVAh+43yxPHE
c2EqqDYnNDWacvE7G4EYcSZzEJ02oC8M2MQ4fgLcpV1zdmecDU96IA5s8NzuZTbqD8FIE4Z16Xc8
AEaprB2Bb7jrzCl4lYw2vhK3LuZIjoW7SqMgw11MNHByLyKuEgqDPxfw8nZaK0kcvTFPemZko5+Y
X2pB8aMdVfXxWhZ8cTLnkedqHZg4ksRAQhaT9NDKponhGLpij5aHZCb1Rsq76HP3xj+jMEOmx0sA
uvfxUqqFiICmKoduWNHVYdCMatM25bAxtQwlh2wKHL0GQYscgr+6fGyWScyToReXI80L0ThQlNCN
qMk0VoIinT+hTIYqLRLutXhHETXbx4rw4A3esC4p9j56bXPt+C6M6f1rAD2c2+KQApOXfX2qPAQk
jr6Va/o+Ap2lPq5Ev+3Wedj9N1v6cajFluqTYoxaiqxva1nhqlES05UHOsdeXtiFq50nhDedWx+C
naTL2eJ20mjMXoQmUoihAUOCXnlqNYZIxSJsiKRQzCWScClnZa1dCV7PWKzBVTv7QoB41P6ObUkZ
1bLScotmyl7gH5pBoM6NBV8Z5dz05qwJ/mbWG1kS+AstVTy1lwndmt5Qf5LwDbJNo6QGfSToqz7d
ILNi6FeM9WRqVPM5BlRlwfpzWy5steoaA4XlTHW0svG3YuWNDpJ0n6SAAFFnBGIKEl48PcgAHC9g
MKkJ/XwL2RljFfnTfjLdLJITR0Ps0L1sJCdWT9sXMtoktEEDcUMu9qqA9lTFMjL3HlHwykNn1B24
pdzYKqvPbhhD8Rimf6YFGILI+3hWbRIC9s9lyfFDWsU6o5Lk91E5WCtpDKgHyZN/5V46NzfYOnjO
ucflSQc0K8pFL45ojyGJSEc/yFrRlV/DppEF1a59o26ulNQWAcC8bTz5qajzP4PM9uLARbFOe4G2
Z9tqMb8JvKzYCN6UOrKAkCPXL+3z+jZyonRQbntF669M9+RAzMNTCSGGA7dDF7vj9ZUFyyLkDWQH
06QT+dTItqpX5KFFQSEcyMXHy6ZzOh6LSsmZu5cHB9jN4/Fi9DyEMlY8h9K64fimnjvJIBEFBNYj
Itaf04FiTvMe/u9wy5cNkvw0+fbUuT92rG7jJOtWZRg0V4z09ICTi0XsB7k7YFZkto8n1Xdg+XNd
EmgTM3jPpkTxTG5l9XMlK+aC08I34r/m2s4ycEnyMQl0ftsZ8cXfLTHPaMeQFVcSX6dzmTO9BPMz
0m/Ofx3PJZqS1vMHi1Z8hk83ltZvkE9PoisMiLOjzKkZQk7yFUt2TZ0rfVCYQuSO/UT/ptxs1ggI
Xtv907OMjwe3BAwakiaw3eO5kCH3RqU0I1foRnQGAxHCaS9F28GjRn7Zrs8OZXKO8PQzpWMRClUT
c6VnYuRGYVBSNAXlXcsoGg6C1F+xtpOokg6CZOUJuUSab/K+O55Vlc/02pAGW2Xd+L+muE1fNO1/
KDuT5bhxbYt+ESLYN1OSmSlZktV3njBkWWYL9iABfv1beUf3uiqq4s0tM0mCwGn22asYj2Pt62yO
evGtoEya/P/vD0ImXXLSBML18wv9r6iZdunorYrGSbyP0ytuU/5lH/nikigr/5dL/XVt0O4nEDnP
O1BNc8+P+r8uZe1jZQYVAW7f9v6EmenvyQ3+reP/14eIAgXJBu0ajpbgz41hdu1mwUicZe6F5lnB
osqWodPXGyWmG6sc2ptuF9O/taT+7ta4HrdHV4oz5o+NIg9Mz3hTXmUuEKWL7cyjKgcZ/b/XIr1E
ZDbI25i9Ihr43wfYh5bs7KWsM0vtuTr12zA7x72eGnkxSmxvL/95aZzX239V/9iXuBx6EMIB5s/t
Px3ifG3OTANCcRGp6k42ak9MqLtUeoNzZZd1Dn8Mw9ELr1zyfymR/d3z5Jsjf2VynYHoPz5wvc+D
EFqTBQQB7CEFrL1ZrH+rF/3tVShdsx3C0MKI6X+fJ9gmSme5jy++s65HGC7N0R7tf6ve/vVkJI9A
e0Ln8Cy1/lPpshadB7cFFlO+j96paMb9vvOrNoNeS4OKOfn4X86Tv25ZiJZob/+nXE0098d3tgg0
mPaI/3hBYfDod/V+CZGAImrPYM6/zZL/zff2Pxf7402Vi+eJFTNezM4JMZbFpi8FeSy6IB9ZjivS
8us1nGd5+Oe1+TcPlQ0ZF0i2f+LiPzPUuLMwQS3GOptxe+7TFXkBDDk0MUFaBfFcXjReX8l/2cD+
7l6phVN7O9cZiJT/d730eZiXGINVmdRWnSMzHVSFUew+b3BCGh3qOF2ict1OhRoR9v7zHf/NWw0Y
M0chQeWBt/rH+e2F2zbPSkncdkHvUE/Kn4JtcS92t18///lSf/Nd0D36j4SW6Tjrz7zGsocCed0i
s5LpDbB0lpV1W7z/y272L1f5c355UWG3eOUqMwT8sA3t1Qc9EP/651v5y1PjXdFZJOOlUUtp9o+n
psnbaCjWfeYDrLhvKYBn1jxtJ+gBwes/X+ov2yUd7LPkIqZFgzThz6fWTd0EuUgCEul99ylHjZVf
VrthUjrrMVCPM85yyBept1GC+1Fvilr4P/8C2qZ/uV+2MeSRBMfnn0Ld8X+XKL3qhvHMZjxAEWiY
QBe72zrt3druc9GkGLLjBJ8EldzbODHRNNeYQUfSgspl067L8VGuLFvaj7t0TflRNegvvMutjQbx
UoZdOCyvuWnqrr7ARnkWvzpZQ3dLRWXlok5wNe6a+mBthZW7sB+7dbSyZaXFW5+AIEzu06rBAvZp
AGDm/O/LfXTfx7CUy297sYbtdXf2wP0+yRAjajgwi0odZSqwhaKvgHXV9lLLb2qoq29WWAc1DbF6
NW8aciJNcbJXqwmPHL45BC67WTfIjmRmnPutcZoMUmcbvVBgcbwrBoRm61cMxip+bvhDEJ49E1l2
l1bR6hSHuUOKBccxzmV8VY4++Tbt0257tI0ImNnsF2AGmaQx3oDnW+LpWXvuVN9OvS/cizaOc8pz
3Evvv4+tgfqY0Seho34xVBuT3wcaGK6kXIBJy2hdTOUsttMi65qX0/IDwoyBlaoKUxmPIN2MGXIL
3//cNQ8UHO3uFxyawKlOC6aBr+NM0r5m7dQP4jsa2R4b7ireETgre64o8cDhyWSAmuTNVoXFeDJS
6G5/HIIBHWtceJE56Nkal1SFflvfz2dLGpkJV6j41c9NOP8Y1ISbcEqJp1OPc19TbE3Wrm6nknw2
j+2L0nUW/RBUemlIYYpdYd0IYkd4ddI6k9pfAwwWi+fKj9ZRHPEuAEtx2UJ1K+/DUg2My4QlZZb7
bQv7dkuWtthMjcE9QVwPWyHQ/esUkuVSseqGeHnZjbthAF6BqxD3cPGK9tPj/AbQIoWICnzztwnW
JV1+y1ePMAQs/8sBkFDgq+7MuP+nZbGGdXl+3ZMNH0qN/bRkRdxvEDcWPuT4Cc6aRKeuhiDaQRb6
XfcOT9jG6L1m3W6cp60Ktx/sYqtjJQuAkf1uVBHSx5OYYzO7iVN3k1+kTbG4akqqaHfyrxlSis9S
zoOZUQVhjG29RZ7ZZ6bYPb1Pa1rUYjTvQxmDr9qcwdsBw0yqeHTjfOmemF6ESe/HudhS6it7mETW
koNe7Stj3Uj8xZjMpwi/v7QCxQjjvCrg4tM2htd92Y/TC3Fd5Rx7+LngB5HazaWVMU1kF+JiNC39
zqQbPWPeOw/URXmUlsHIOgkba0cW0tWim6wrd3LkEKd7Dsh5O3Wl8MM2tXD2FxGm51D3nCslmB+N
U3uVav/ll4LOVZaXM8qfxO6N1XtHZEFdBBHDFrsBT4C7+/aOqlLUuJnv3Me144CmZNSunpAiJ6aP
iubDHyc9VGlYYIf/EBBlzxHjOgb73wT0vIXGgQ3WV5+yNmeKi3CKeFLpWW0xg1WxSXeW701v+e10
ielxOajTpJkTntOVjCSEJ+ICcrvu3DqQChujquzKS/DFCh5sa8dM47nY2fip4wkxNGmltmhwLncX
4NX2nLe+Ueqhg4TZxOwhcbjZz1PeI1ciQo98tz73IUV4wwSh1lcRQqHZOQzF7m3JFhtlH+bZIJLM
YrHV052scSC9GHESAfkAtLZv6gQazRb/iqRDr+O41AZoMltKeGVbzWz9CCtn7p9kiCcASj8ESogN
mWHtf+EebAGzW4kW0g142HplYcycPxmyc/VigWZrTy2gC+eKIAStrKVL8TNcJF5HlTLD5ZTv7Wnz
cxs3h20sIFsVW3ET5CCgQYzKo9PGzS29tIE+j8Se3n+K8I9vDtScJu0ktJ97YNHDujEyPEB4EG+O
O5vhk3uq3LclAOeb+AwgxSd+Fo0Hu2yUSRfdte4JibXVXs2my/0s2AjaYf3GzvjmKicSViKkHIdr
EGFx+4A7dzte25zA+d3oVdpcs98Nb7tHVfGl6OIx/wz3KpL3dSOi8H4ZrT1+Q/8z9se5F1WYlfaw
mhOxK7b3q+4Qih5GIfOvniHP6Q6paiWPuqh0/JMl27PmchuJy/0UOF33K869OmDWcOI5HPp9ndyv
yluJFRPRTw6rmjVi6fvG0373Ktu6qR8BUo1QbdDawpPxdN42L3kBYaK78LY5mMOj5U+FBh9Jsgd8
a9+ievq9RmazvtYGxs0Gb9X2lEjnRXjOT2fSWrmM03c62DOmMtYZcOjSF4VO4risfOYz+vKsRAVg
MOo5DUw3dl+hkpbVJn00zgzqlvAP4g+gtdbwElaerDiUehZ6maAG2wNICFCafNQotpILaM8i0tMp
ilZAYU1sx+NNJXz8FBDHKC+BLsJ+jtxhVu8SLSgDd4GuFFujDbWkQX2BrtLuxZL4uq+QEllN5UUv
uqBZ+pJvQv4quqGOKFm2a0PNe7BfbEG9LnVZi24ajsUkP2e1Rw+IulSXxdIq9X3Qbfqi4PvKr5vS
LbuU3Wd8i2yavcnsrs37jJDnoTV9/Suo/EVeDL1274dtC+6ZRS2W/xwL78BbJyig9hx86zagn49E
ChGF99KP5WmEBrKdcMUBNW2FuadTt48n/2KfLcQkSHzlS2+HvCyzi8tpMqBQqFiWVlIO2B+kiO/w
JvDHFjJEHfj5NQBCCDWDbPePSnB+Xw6LM3qHoZxhNdXLAvpvtJtjAE/IO3pWV5zIfDClGEwzWAjZ
8rHMBtn1sLERimcTjQt12jje3l30l2065pwxcDRXXkoFfxu2FkrWJTXTpprLuVqBenhrhDKNmCQu
8C7S25pVRsz6W4GBiUnqugsvGjktGm+ZLbIzS3AMJfb5UqnqnQadBzQJL8XgPRCZqx1tI6wryge2
O+cV6B2oYMfE87NXh8WzX+j8N3zj+N6ecNfgiQhhHcuqR4BjhRMEFMbS4w2mKPzJBPehIbgecqmb
+77fu/nkeHM9XOqeuZyjchdHPzcMuY+ZN4aiSmp/3kjKYFGfghkC4SE3kdWnNX9ze34PlMNN0wOE
znOYz8QofZh5O7EIWkQDK4GfCH4uANH7EW++vCpcbDEy1MwV92DpxT1VYh8ZaN+r+gdoY2DD1daK
o1sBUeTXdgiXfH8Anyxl44Ahi+Sxhr7ipNSAicGLJgKWDJK7eJmaus4vvCLfHEg9JSLPoI7iPo3t
drhtWogjx9CpcbkBEh0sR7efLcaR4r2Jk36fe0pNK2pe4IB26fHpS8s/7MB0H7Zwlv6jbIraTrdA
wFeTOhzmpCmBMN74YQGmZCjcGNxhsYV21vM+h+/jbjkXfVFLCoFQgXL+SHhEl6HCqN1lGmhNlnBh
M5v3ymuPnVzFrYOAq/9p942B9MKemYzgIIqsLEb+W7cJATcDSCHiC8LKL1CHd+FV3Nahd4pa9nBC
97hrvmBz6e0rwELnTbYD50ldVrD9ujmOp+MCjZJ7secuJVryzugrGljfcj35L45v5giqJNr/tHTX
4mGHIQumGrX9FTRGgst12wjyVsh24K16r9ApJj5AVKJSV3dmdJwfsxeX11XbSy9ZLLdY2Azjukq7
fGVj3Hbbe54cy0DqbfI4EatX2Q+OWnBLAE0JJ7CZxpVKWTMvqvvOZ2l2fBc1J1+QgyO/K4lrn6A4
e0MGnaa66m1fxWmPCfiezE3fQKgrysi94FX563FX5TazVLv4YWXEpD7kulrypKBLXF5UmwBo2SDP
gfXH6FJ4zJecAvEucgnwrNf2m7eJswiKCc76SAV0PsTuitY012V+2p3VwuvGLwp5AmxeDq9lDV9p
iELAFnOh2LvoCcPXTjbGIuXFxIzrHZU4p81oIq1AIsLFZipMkLPwfQWVWE+olHR9ARp+Gq6IVcja
Gl5LfUGRgf/HqpU/Z7P2AMUxtFK+0liXX469F7/Kod9+4QVTfoCxba87HwUgagox3O21ap66XIB6
tVhQb5D3rPlkNW73NDXCYs+EKOweQx20BAVWHovMJ6BwT4Gt7ebSbSUEg4rge0/J9+WS7kvnPkzM
1ZkDU0dDVuZ1wFkgOLVStLQYWeWtF1UEgx0J6tq6wR1IXHwxdgaY4iO6fGs6inAK9XPdxVFzuXgN
4fCyWuFhb1fOoQT2sLscwAYVYIKEKN/rgrn2hKE/Sz7Vymxztsoxd09sxcCC6Fgz1uvuQZ+EKg4S
b6+xDkBSEf+G56Z/W4uIf8+eT2a71rC8UmUBlD0Pj3CeIaprq8SzpXPIfdJz9C5n70hty/Fj2zam
W4rSleD44t39ZOqPHGiJ7YYQWUzPUR72P2VnhPvNZSz9RM8Uyjw97mnEBoSa8JFplWZIoS2jvyjL
0X5Z+3zlc+n34kfQDdv3YPfyj3gx4h7mvbqPRbw1p4GIB5Hm4jNJHEo6Xoeqrsfj5sm5OsS2jvKk
VJW52eCuWdCJN/0zxJ0UtJ8wy2ftjr3EX6ZzgyzXTnhqLSZkKNwU+8dseWvLyRl1+mJtZvfntnkq
ZI7H9B8Dm8d+CEHn3ji1Y/1mln/7vop1YCmNc/ABlbZ+KqFitowxtvM3FQAm57NV7O8GtcR60SK8
Ndm4VfI3XDzxs5t17bC/GfNY9QuOMHO/t+UttFyP3qlcuy+7nSeTbiZumoMRXkulQLfqSkgN4M7t
zPi7CLz8h3GH4l5xhN8Fbbm8l4sfyWTlqX2G4zJdaTnaxPod7zxB66OhuDWCOLBty/OorjdTRLQ8
02q6qKX6Hk+k4Qms5IWsypTnNCHyqzvbkbo7DlblU5+3sTc6rrNZVVKPlR+e0HzY78HS+EHCGL7A
VMDnc3cYtQwpVJHDQ33SfMleqOGa1jTeI/pPAm7a5mrGNhqt+287nVjvuDkk9kCLFgQji7csp7Dm
WeN/KZcg7ZWjQMHOIYsMlrB3m49R+UIdtH3aHEUdiMRPzYk7xKOV5JgwBIkMIv3QtIX/tfZxe7PN
1Vx8I+9wvUMcEcQcJy0hVzXq3M4BB1uAZAzb5ah1HD9xpveQ6fyqu6oDa10up74NfvSrK250LXb/
aEdl+VoQsCpgmlP8UMa50cw7NswVzK7289SU43iIbB02F6PtQfUqvMH7FY2uRobT5e2Vt0/7i7cp
KG+TPwddmjtGQOXkzYDvja3tuK7l/kZb1ehrdgtfHmOncQ7Si5YthaazEs4OBcldzs3zdExs3ij7
uU9QZIrHZmK4N6kWqktJIYgBMqcx1u+2quUVI37nLZzqFVDJtRpCKLVmuQsXs+Lji0KMB7BvQYrp
rnWLA5uraTjtQZeskQjGQ0HY7sNn96xLf924zZjBB1wo5Rl7xvfsfdLTzJ+twZtfPST0P+hRmKui
VTXSwLKNX6Nt7X9RCWzvJjXIn7W/u5c9tzmlNN9IfzU9I2wy0PmjQtvi/NLt5jbiusqwokS+bIfc
clcnsb185MmyZ1AHcfz5ocVJhGTfQRrB7hmOdytZ6pbg6VvbqHSE/2M1s38TBvX00VaN9+qGwiux
6WiXn81chWClWuqf6Sz7AFs4v26BSao5+sgLaO5ndHJxvfujnhLDQ7zJVQOD1Sq0usZSlCDFshV8
rzxse0a5RhEkhrzjXfhl9R5VgcfvdgbGQFBv9CdvqPMmMesEkDhglJTkf6/68ZRLsd3kkb23hGq+
XgAIOiH47LKP1IGoyUDBmvf6DWl+fueoYFsTSX60p4guidrouPYXYJdWbHEHeJZpASvMfIsmM31g
weY9BXsMrXYWe3ffd0v06heubS7jpmiehqXuPxdk1TdMRvQQ7oIq1kmP88UbObtcEocTmIH/arQf
2rXjCMhLPC7ZYoPwXndW+KrcgVQO5bD3Uq4rR8fWGyZ9gqnR7bfFqt2rFi9WjrDO7VXmdrZ4q6Ie
yzhyhpyENPLwkZqJWq5Bpy9zMnjtuCZ84sFPIba2OJTj1l64NRkxVMqmue1c8gnqQHTRT+2Y19fT
jjnCKRexfXkmTn8V0uu+oZknimlXQgx7ifQTleVwzJAe51uqIxGVWeQPSNlbCmL4WjIrf1PRfPrc
2iUOjsvSO0c/WInou6XeKxDH0/xujVt8FyCvQ/XeYUOSND6g4TTGEfKKxiaEe5qn1SMuPsuQwvZ0
2mM1r8ReEZ5VbrK4hXxUsQi3VG6Du6eLZ+trLyrA0kf9Uj1EtRnDRA5LFR7dSNlH3vGwE7kx3iyd
WbwjoWLEnUF3Z8781p+vWybitouGFtVTKLap/AaZh8OxJKwGaGprcRGXll5PVjGEYTb5EZPpfsEm
41Es+5bb7X47Ly3k9V2XzZXpzOSTgPlwkWNh5ttqCzjVurCgqdmqqbuoQhpFB7jC5ZufD/vHGGtr
zHiHzbXSi2Nn8TazuNsml6+LaIafsWwBwZ8hpp80GQx4um0pM3Lm7jv0d9HeWdgvLMVDPFAEznTv
LhMgQFVN77ZrJGFHpTz13cthEmZRF43mZ7MLa066ZuErgETIW7AI1ckMZ7dxT2sF3JSjaYo/A7+a
usM4zfv2vuXKfoxoJAIRtko+nH1Vb73c4k+p+rY8RnbXveCj7r2qXtRTurlCvlsVp25ikXE/76KO
wZIGcX+0p4BVGgdqAx44qzgCE5wP1cVErRtabOfZ+3XRxsQsO2nxY+DNlBdt7eAG4FLAbrNqaCIo
WK7q9SGKasB2qJ3kY6MxS8BJfe9EoqdSvy9eTRjqhHYXHmTLj8n6deTSMKbDObN2o28InkdyWdOa
MZVU9KoDE/kSOQ49oQ9h1iAqPtv9XFIw1jjeR7WIogMwd5SF2zaaLd0rv6MyFarFSoXRQLSpzoEC
7elw/3ZMCGR24D1UzoUfb8OPMVd4n+ahGt2UGjNpjQldRaVHAH37NnuOaDEKdQEfMQTAdjRNQwnN
ft/9O1VvzfVqiY25jWUjFYKPGZBf6QlP+XJahu3oOMQYyG8Kl9RykBOFcQb6HupJORb/fO2/225N
3Gbq3ZLHnaqvlwZdFUD7RkOQaKMGKm6NDL/jiOeGyTIE6heaIq3OpGpryJCzdkMm4VpTsBri4m41
mOEkFEoa67Sim90yX+O1mvoyjiaWjuPdtHk+P8Qe2Xu6mL6zz9t3+1FpT7FN05/nz6szGVfk9vrk
7F58O0i96BMS/fpu7grbyXx8Ie6XGDdHbLcXDOC7YHNoV9mlIhKwZscWRxVTMnqRZV1AYK2L1U77
vqv2m8ZrSNV8jkGZRAwP6cOwC0w1ocRu7VU1RfbFNAzLmgxoOJ5KVtWClqiNSmoVXl+wGVd8UBXz
EpC8e/DXSR/4xUkVbrRnuAgPtDLzeimSCG/wPA1Urj+8rl2sU0mWeklN1b3twy34Xbqxp9i3isWk
MwsoTPy23a0jXNJmz6bcWZ82XwClte3KzPhheG1IE6YKZTrIAdm3GWutIyQY7o6w9hYpbPN9w1bN
T2kGbyPR/hbd0CSannPExRYCAEohSTVtO1U/e6ERUG3jjnYun5Fb2hVnU2t77U9RVjtFSS9unnJU
CQCaQxGDUic/uIt1TeQUOO5UJpY179SZTdtc5q6DVGLRtGUSn5GqLguJXKdU0eOTvMm9JwHQnj+l
fj14j/Fkk1fbTD4+0PKxKWGMtiIQUqpJliaiJ2XCZbhTFSFvBlqsuZRNSYwBhn0ds3Ur159ObqyW
eG8brutGwkZ0llw8Tbvn3iP73WXiL3lMhdXqpukg6fbd7L1PAaws/OX5P02GJF7j4ctRk74VXb68
CBDi7QEkdf3luw3H6bDq/edmxHTrmq78GntsO0gO3Px2MF3AFpT3zsvaerjrrlSfLkKndz5zxZbH
rbLG6IvuKlO6m36EnaAwv+8rLlsqKlvGkLFvwU0NCjPnnHdLB21+IFXdhxSMoHlDsiB+dHQmOMji
Us9Jq2xR32BfSj+pWMb1cTBRaU6hu0NBGJxw+posfFqI1oMvgYcklF3lR98dZ6up9E56fhZaElmX
i7Ju2vq80+iyzO87js8l3RZ7vaI5wsQtat8QEHQ128GNhjUf0JqR7b22DfEul+xuHS0C3A5Xzrso
XNmsJgYTH8aoq8erOQ/B2u6OXP2sCFvKlPhdR86FGj3ssXxcVfxssTvzmyd03qwINZt0oJz6Ym8l
xdJGkW0lvkfZo9gC419wCNrUtWVOI9zZZX/fnN0FjnHnmGu2Pbcj/SC8T4JI9L9zIT0v7XQ5kgqv
bv9Q63jeUvrl1XyMvQ6jF0dX9v1ECGKlAUqtu5nwf2I7iEqaTwxvKKbhtYXzfFlo/1jlclihOxtq
fmKtQnPpMZv3Ffl1DdLeVp5MWSTmbVW1eCrseqpoBU/TR9fkZwQzFv5NovQ63AU4o35OnDy3VJrt
O4yDe+duRJmSU7KTDSSOc4dY1509veZU/qxT7Rp1Jy17lld5sOx7MvJ5BUfGAun/1eJsX63pkR/k
PBPLu1EVV6h7gCmkqHnLnx1odAJZ9jO+v6lpaBMNTXnnMAGrDtOyTociB+ycaK9xeb7GIaiYWiu4
b+if4va/F8QKveP0P62GxvShm9mKU1NrVmzUW+HvxbXMg2fUOl8NUcCRY5h4sdNw9fUHdfDQS2eU
yKcAH9zysvLQkJ+POT3Qaupdwr++oG6H9YyTp5R197dar/a7aaCeJqvTiCsG3fuvINwoPGPZjddr
TQv4VbXhGiIkkPTw/SIcL+Us+J/ltI6EtF7Y+unYRP5v+h4+3Q5UBOdmsWTOqvNm0iwc3q1PaieU
xTs2tTVtaB8612aS1nMrPBr/otj9Kt0quvzUkXOa8WFJ/TfDP65/aDbX/NQIkd+5IYAtJBttdwhN
HQdgddd5OW2Y8H+j4GNtcJoL/Ui01CElc3NhpX20C/dk7MV9t/yuekEiW/5Q1Gbfcfi0yxN9avky
1pX/Ne09wE2CHouaP725n0M/ejc6jsZtOvhrbH+iHh92ePU1g//QNrzm0mra7bUDJOV/c8oun7IF
NQgLGefm33yPeqR6ONInrtbWEOKhvBkPQSPK4TBPlXc14zBBu0l33lfuSioBdg8Gvpy2YDuG1Y62
sFK+JcgYejEXN4VfS+6ZzoBINevVHHul3DaVvLtvnd1b9JIZwvxqhm25H7qdoFbkc+6nhnK1e/A7
X9fpYLWudbXn7ZQnmBH578LRdIS6InKWY00C+xA2wh7S2BfCXFZT6TwBhcENwLJLYoOwx7elX2yq
M8U5DkiKPB9u284dWjb3rXsUE+0xTukaV+LdHsJ7aw7W4riJRf4IB6KjtOooVietKHzOM6cdnpZR
+79Qz1Of6RrVhwlYbyZ43zzcC+0b1xhnv24mrxKJ2+RUm9bCD28RdA9NFnEO71m5RCObkvAVY3Ur
jhDHApZLe8rbMayvHLYPKs/luNgHL56qp7opDOUefxPVoUeXxPhW6VBWHpZgTx2j0BPbzd68uBaZ
QyLxsCj482nPgs7Zl4Qjkh6H4qT5mvHvBbvsx/a3YJN5w+xbHHwLmkhoCvqbfix5lC8DAN4u0XVc
9alo2PvStXRK3I67fhyOlISKu7k8e3K0W2C/CKtUr0y18Pl1KkeAYuSg56z0otlLCzEgxfDyyLmc
a76/D3QCbJBe2NHoclw224Ywi4+zc6YhsStKDBiaIHDFK3Emia2CcQETJG331C74N3EahPkBhD2y
IK8x8bFbF1Ff+xi4BkmkLV0lxYobUdp2FFQvIhP4X4M/lq8dW0rJQwjVZW8TEmURGijvYW9adW08
q6+uic6C622wwu7kr91apb4vEdUQOVCtse3VnjJwMYICzF6weErf799Xo7iR0a2Ke0nS9arJCZiD
ET2mBns05M9NVMDCtfc9RAbE0VEfaPVOV8NAmHKU1NSbtB3MpBiZdafvttr6T9EKv7rSjGNfMHGt
PgMA3AfLKdX4ndI9Pa+FYUjDpjQGv+NVVr8MvdWvlurrizcESCfyARef1G0KordlJDTPqnXwbhfk
HijE6MHinbQaTcth9RqmIvAkx2hzmz7CumcTVCXVck6SJZzSuqlAxNdbyNJfoqHzkq6cvZcY6dFH
2dr6xRrDSCXS6fRHhz+1ndXlKu6JJ/aXpR758WEknz1PTS+N7q04Ya+2awaF0J2gHPMmghZTDBXz
5EG3k7vtM6R6TF8oNWAnT5lrCKcosZX2Pnx78Z4ZRVL3niBBTeZonT8dq+iIR0iChiynrXkpuUFC
uly5VxUhaZC2mK/2aFawzMbg08UFdx0QWfDpy+HEWVj+DL3NX3C2NruLt9NYBZmHEqbKch6gnaIJ
DvlWc9ZBWjluhYgZnzD65wOCreS8JzMfwwv2kgnC1HUXUe6kI9cML9jbtL8avU49cwd7e9u1RJ4H
sxYDbS3auzKL69XTR13T1h51IMfUhI3HneVMSh72nAOG3nikfwyN1XyQEDC7XUmxPzm2sRR88XF7
8gpTPzhmhRDi2BtdOI6PfkjRa9CZbqOlv12XfPwuPcd9njoy/XvKTq6Xjiivfhh0ru9Fb+TjHDSE
2OjBazRhVe6+lL7pmbo3lftd0OYuL/quGD/KtT8rEMlBmmTDum05KatrRLKqmPNCGFXTTqKZ+BQE
iFrqEs1vso3d8rUy7fEjIAUtiDdcvk+XIKGgAmnvBja19tBexY0KUqec/fsq3H3yJ4kLdaKUY99r
d9P3EjbZQLnS+z/Ozqs3bixNw7+IWOawWOwFyQoqK1uWJd8Qkq1mzpm/fh969kLFKhShngYG3fBM
nzqHJ3zhDdEbKDoSj7Hp/gzY0KR2UM87t67VMN9PRZy95DSB2cRWMoSOQDFAtOkXBJZNoYny06TH
wU0ApcBwKlWueHt7/k/bMlDbANuIgIJ4IgpjsldTD7BQ7Q/Ng197wCqiGWpvq2ofjGDQWuGFfDy5
UzTK26x2JNwVVePfQ9xBJNeTMvVKlhrqvtUMS+KQaRpCkHHemq5BIe2ZQmLxKvoIc2wMMaEW21Wh
dAtOMtMd2CUUq8jRdDrRkWSMDncrgA3CrexhbPFvcYVS4SMHDe1jl20Pl8UHpfciBEoxuEowivte
oOXOve0Pb2aheU8akQvrpAvtu6RMdPYhvod4wEjaSHIu9MGz5IWad0B6tb/LSpRhtmx/LjPgeLyP
uQaQm65rV/pE60pFjSktdJ6HMa+uBZX7xDYav4ndJlHLyRb00buTLbl77GSzee/URq32Euoc37KE
9jvRWu7RilS1N2p3PVeeUfn7XIFJT/01zHdiX4LmGVSh+MZUa+AMhhwEzghw9yPUeyAtgjeg2SSm
+j+FGiT6Rqi67G2+EsjM6HNgfED0cGV4Q4p8IT3S19LsJRgPgeJnvEqCSUmGusRtUkEvABKje7eT
kWDoN1F8A38QTHnnWl7uF4RBaniYtIyqdeGBx6doAeJjWwpjfBtbOQ9mWqa9zPaplEOs0WdC20bM
E/ImPX4UmyH63eeT8SsAAw4IM1DEn/VUkghpCeo66hCAsPFlEXKh34oeobjeKT/ZhdE1cPzfg1cn
paNkBRGeERKTG5Mpo/yYJeI+kgswTMNEY5NLOiqDTWQSptudQPZpR7ToABhZvXwFECcwNyjaQfvW
M0F5ywDAcUMpPL1R1on7oC45EhT7rftaLpT7gqpz5nq90r+WMi8lm0/t3+UMLyAb4JP+ravBe9mZ
lYfP/UiLjDpUr93AfO7Z4QAqg00LmK9CA6pQyeCNmM6FXknigQ9Xgc+IB+EptgYf8NoMOsw1rKp2
XdmFXLJe9lpBj33plTq/zcRwUPZRUojbTBgadceFWsaO0eRNoIKUoAyIKRA1hKQ7xBk9T2nuHoKj
M20Y+Eq3HywtpceQhnrtVIJMgReHFsgOSObT0u6UmPPER/AqsEuNptPs6MybuA/FhLopJfEbWGxU
DLIh1g2cgSowuZQiqFDwVgTNpiuMRNniQEMZO2qV6iWP5P4D+lWgo7xFl9mNmrH8Do9WSK4B94bf
Im6L1DH6OZOir8yPACIT+rZBvPWC3qjwDY43rWtj6qM3NVD7D/p6jFrFdWy51KoS865SU4rAGBxO
5ADo3NJpzUyt+gnxrtC+BVoe/gBo0DQEWV3RApMJBXAiAxSk2KkKUFd7nzJafQ1RuL7pAJe3jkmJ
a9pjkFiEwR391UF+AlUxvRNsdWDgB0P16ufGj6GDbCqktowrgfb9G2re/cvgK0O7ow9v5q5FJgyu
ohVQgSSnpqDtG5PwaiF9hjyXqVu3QRtbAQiwwCSgzvPvNa17wFRiKL4LQCIydwpjzdsACLGAQ5GO
pq5agwuiuz0fALUdESWUM7MrHbMSap2o2gBdRnfPemry0nyYWqUXaVBOTBPudbkDXdvfTF09UXKb
uBlcmiHtow9QuqUnJMUldUwzfg5zWlNum+cVmjsg/wgs43SkPlxrXDmVFJPom4BBJGBiTdOARRGC
mLaCwLahZ4tcY1xMhrcvqSeHyB8R1Dq5KNMmpO2W6Vv0vgp/EyGZZm6p1se8TYpMO04FOo5KU4U7
hZNVnUyjShH87wSMfbcJoIUeEI2RqKqImSCQENds334Q0TIoo3T07Hjkeqd3SJHnCvVvEmhAJgZ4
rimS3rRYjiEOZ8hloqraxYObKp36J5gy7kAhxI7GFpSUuqwVgfu1Wy7rxyopkx+AEZViQyY/PHd+
kAZXAsE2/YywUB4MX0ZJa5AKdmSjZ41Ep1CSbnoCmrcy6szvyAJbAI6wSfI2iTXBIZ0UubmtzFD+
FeSyoblRNIhXk+bnxV1l5dVDP2aaCF7DBLWez+F86ilx5ahiCxKMKFyAcp3p9c8sSMhtI+Q/ueQB
bnou1XD1geuAvhEsM2C4SpYIAoA3ob3nmpo6R4licI1FJDTbvvz7DqiN1dm5mDc3XI30hsEOeS+w
L5L9qGrj4AJyoCUItKd8HWHI1W4JyK08YNMi/uMPmansRIG6nkNpQOIpEfVodLlcBHMj9QopJwLj
zZ/Ul+ueIDr2n9HS7R7GoOp4YQrdfwvKcPpH8uiWbOPKit8tHulqo3Ow6D6UkVkiNRMZYEFHwkyH
HU+DWw0Ezg3MBYI90u34N3X57C0vjLC3JSTgn+ncUpfp62a8yfPeeoN7BYKHLrFWUvmfImDKimD+
SaJ0eg/Jp5iVlIBja1OjU50ojLRmbuFpnSOGRvIrRMMViyBpQkhApTpHpzOceRx1ZwEQzfIpBXAi
inx8n1bdoe5HubFFQwZbjySWEIAsivxqYxYWUGveFjyVTF+dfIcmbHmL35k4uoaoi9ean2EqEEp9
ku+IGeOfZc6tTBAH3KiVC65+QI7pbyCm0T3s3QZsYSinwgYUuHffcD8FDqG9RGoW5u13GXz4j4J+
zZOGGeWbyut4neaJ8hglipo9lFHfIqljhd24l81u+F4HdY3c6VQpyP0USePtxlyJHttCqak29SNE
lVGcqDASuyCOOslmbG7IjAR9E6o5KeJQl3rlyg2nZuM34cD9aPVVdpWpg9xCOu5V06KeqnE/aErD
HwdQeH4X4VQIDqpmOVoNkTRG72YOWGIHSa3zbjryGkBcuMg/DmDlPlTSAT61JPYYOfnU1z01AEI2
gnoB0tCIyXtfDd6TR3T/B/GnubQ6Dr3KRUAMuIF+o7zCAQHdkUIJei3DgYe8aiRrVyZ9TGcVVlC6
H8B0PpKfFPgaR3INZF6DENRLUyk5dQL10Y5lOUlAlVAYcT0PagxxpGHcU48m2tRgAnyLKiB3boih
pUnDoOV5AlCjPMtjGb4PJmheJ0kMolxYjlXplKLp3WeRCrYo72OCXFqtQbzNlVT/LqQy4J0W2t59
LUjN5JSm10K5NHUQTIUh5k9yaFS/gJpNwnYwxmoXQA2eXNMvvQNbSk02cZUSmSaCkj1IZmM+4qyY
v5pKqQnbDiDBRyuFw3sX0G6iyBKpt/UkxI/12LNOPfvhraC5PpBv9uVVBemq20jovDcOv0t8Uier
2A9C5AGIoXj6p45D/3Us/OhX2ozKj5Sk909bDmlIO5Y9Z8tKKoy2Dy6bYpKGUoddg4P/mSR0Z6Q4
9ajhpt1EQ94wix1Y+1J2yJH8nNeQPhwhM+B8u1VQSdv4VWPcNpEmDFzgiaRRBYyil6qIwyfLi617
GojUXnrPm4S51DXktqkLkFyGUCUJGLnv3gglSEBk8JY2Fq58RyhW3rseULTY1lYZqe4IKsIC8dWM
B3XSU6QvxPndicQyCTdqF1CgTcB2KBspNY27OQPVuGra6arOa79yvBZTHRcFJ/m67ib1hx9zt9kI
aYbYE5GsbM2qIMhBurn6p0cV5jos00Z2u0qkcx6a8AtsJIyGztGa0k/sbhqFF7Tq+PLDiCC6GU7S
kzIY6LWUIDBlvh+Bm93HuQwFJ86shyb2Js0mbQ8IJTxJ4piIsvCjD5Xphxd2rQQ0fK44443QvqlR
rZTO1FORcSb8J7xZx3Ck9Ub16D7lqwoAaUmw7VExpBuIY9WtaflAjw0pJd73VWS3XTpG/cD9T6Ne
rkeavtMQ994WyKjq7xOpth6ELEDlwrLo3X9Tup6+Bo3x2vWacawhWxABXMmRagl23WCw3GSVQIba
0IDfkMJmEYTEKM8f5FECIAB6rIZO47GdaJN07aYcgrFwK3GQVMecoEY7g9i2b53SC/2mbysp2lqB
FXPSAksn/gKKOgGk8/3IlSgOhn8GnxLNpp0EqXPSHB4+4doYA76wSjk8oD5mpTd9F5r3Whgnpat0
UwJhKwdtdwf5h/Z2C2OBxSiV9I8UZ1K9HYPJG9xxoHi19QPCZVdiFSt34mon4ojoV7GwSSFI1Idk
7zEsDSKMEuMLAchnR2gycoQ/kmzAZT2EAfKYNyOKNiUmADfYITQvoGdV2pF5rd+UGh1oR5nGApCx
WUToI6qeBAaX+4yUXY4eGynSCZqpqYLJ6wFouwlMoj+5V4w/8kSK7lTw6eIMHaSKTF3WID3Ni39M
ryMlpMJL1ZA6InFYpNG6aYxE/EUc2DcOiUtGYNpV5p1UKKW081Rz+uULvXiDfEgnfoNWpvzpNUmZ
yzQJQE20O/wrSsTBRKdUzO6gGSgSaH6lDWi4Y2/gAAfiRBlDJD4EWB7ETq6KfLBOFLWntq5oMJet
TqM3FmvrahT8pt/1fO/vE+/6sFepcVxFVUAnXOmoJqE11l4DjeDtzMGh3BIz8IgkYp139lRT2tiZ
YVkBv7CC3H9KW4u2EwB7GeRUFpsPepoDi+UR8u/KBEyx3bHKP8Gqd3dz+gcoR0xghglCXt/DmPR+
xwW1ZKdTBvIOdTATACMYqrxaAQprtl8EowFSK6GIkUbo3G5mecHfCWU3dGHlIngK1KwhHxat8hX+
uJ5QbsuS375UVuAhvJjikmVRkAednhVPUg4WgJsWJIaqoXhshzVO5S6nePxljfrUEd0roEJ6irYa
eByCSRDTavKohrAaHPpR+rtmVsYDL1OtbHPPp+PN1q02YuNXBP5VoRTOfDuPWzmi5LOJhoaCtmZO
QCQDM72b0aijGwzlcEM8k9X63qe3PW4CFApKJN5K4abueEv3cZ4rVyaVEqRYkZcnsc+HQrqroQX+
qTxxutNDM2nsHohFu1fzyQy/mUWYSZTn/ca4nho9KZ7JEIRnwaIsShOoEEHn6xHxbtMX0muSTVTU
JOL66LflR51gk4iBUPQkKFO7ogQz/tPAuNSi4WJlGheDQpEMlK1PCR74Tzj+AFva4bBhQVzaKgVM
HjtvRzxjL7OdlwJLkLkR+0S6ATaWrKLFd0x1TqRRs0pgP7SDVfkXRrGe3cZluzPifrgXhGS2MPB8
PlfTukncSrvLwy/p3vPw2LZCxjeRjtWXji0wWKsG0EpqQ7wiMUoAMrd7EYygArezuKNDYdmTpvrf
qiEBFHx5cGnJ8/47uiyK9BxhmuviguetSgXRFe1jO066CFHeht5HS6e5guu1SZpeQyPMHHdZRq4t
9z7A65HkHrSGZfu5yt1Ig9GNQZY4VFDNlV939sfhJCgjISChCr3QhCgHbsJWJSHNUp9iJ2w1HyhF
Qi0wrnM9d1fWQuZDf9YpmdfCwAaZg4HwqyrNf/5JVyYTqXPSxMzs2CPk2FSSx0WS4pm4icm1QgBe
1BZ9OOogCULyTNiymzgDd0NsR+m/1JuXy79oKU7xnx9ksS1QNZXlpRFL0atZT5874x7WzHc1NBQg
clCmDDsctOHdI8RYEYc4txkNmgK6hjbsrPyxWAIwT3lc04uHEijf60BNCHsl8LiNOFyBoLN2RQZ/
O1f0FduH04FVHbSxPu9DetvWYu1HXYAsUhSQATOxn8VNx5uRHto3MBIK+O2ycUuzLB8tLfG3lxf5
dJMdj7yYspnDfwR9Q7MRBT4IXxSiw+JHqlZyd0VNisb65fGWchUcdF1DjkYTUeFGsHb+PZ92WT1q
uRSqXDc4I4kHH3wrT26Rr2junG4dRsEhkG0DK4O/Ox6FoUPFKtnLSi81B22Gv5mpdKAx3383wFyv
7Jtzi4ji9iwJRlMQ+afj4TBU9axUYKdWDe9YQ6nYoQL5E4KNtP/68nFdqyI+pkj+Lq/LHpsEldYm
pXOEIHon6sfGdAqj7rKVfXFuBU0c2EXI77ASlgJQ8Maqagh5irxSLq8IkiB+wVUOHdCkUKAr6sgr
mmdrIy5kmSRS+zJtue6KQOh/eyMVNquJ5hJmFcT3qEKu6UCdHVAFBsIMZy3oxcvXG6Bo44ApNvTv
AbAH9XRA3KKF6t9rtyAt2hUxwXN7H68j9LQkxEMRnj3eJmGr9wQvDDiVRgnAurEAOg3lv/hyFsq6
GEGAXOI2OR5FzyvNH01GUTyfOl5nBVd9htKCM/i+IWzahJhm5VDPz+Tx0wG+WuaiRtptPnbzSn86
1Cie+FE270pPjqUB4HRcRzsg6Fa5heGCfACEQ2g1gdRG1ubygTg7tGJwGHQWVNUWQ+dWmxB9w36m
9CP9mtPQhuq6E/G/3pt1NjsyC033/OVBEaNi67BtNGQhF1vVA7A+NFhXUfHvxBdoQjFdiNgL79hD
0jvxDiDNHgqit3L658ks1hkRWPrdOChwtS0lqTo5zAOz5J6pvdZ8laF+R8QrUrfHIq3d+jC0V1b3
zI6dg0IMYRSJB/Hktu6tBpRfQmcNgKqrIbC5bQXliybps+8vLwED4TCPNeFyx06eOSkauF8bmQhI
upLh7eqRcrqSRtsy8UyKTIq6UxUwrCsb98zFbTCzeXgub0jSxxu3gvtuQDVlfnExHMqmNRyQexqw
fLVd0Wk6s1GxBFSwE0HMFC3TxRNfJqI89VrKnoEE6AoVGLNBq2DghnSVHgrwyi+xZK1ZT5yZoDUL
w2MepOHhvDRJgDmNHHLH0oacQFeswCXBcfF2vghd4fKhOLNXrFmHFosNPG8wsDpeywj2OeUkJuih
DORaDYCmvtTWZOBOR0G2C7kkRKgs3sGlr5rYmVh4lLiyCCgJ3MV9DLAviLqVeOzMKLNkHn9xhSJE
tcgLWograaZZPLMGYNFCyjRgO8FXhY9NDEGIF1DG5kHAZ2H+eJ+uzUEMuoFMA7dK0CPpXYXKTu7m
ldAEK/fGmelw30lI2YtckThWHQ9Em0n1Mw0DialHHzVM5coBubii1Ht6Oc16lKh7IiRimKq2uBRl
GBv9kFHjlEUtPnCHheMmrAGFFAP0/w1U62J8/eqWQ5oXIWVcIiCcMbfjedHebg2DAggdfKGmfYbr
JlDAZPKE7b8YCEtIQPF8Lvbe8UCY1OM1khAlK0pBahSYxbYYh8G9PMqZFcTBhYhL5CnD73IxnTaH
x5pHJW9ZZ9QO/BykhoyhBmMZ07cB+/9yebwz24Lx9NlYkscEn4PjWeW67HXxbMcjAEGzwXBI25rb
d/PlUZDkoRqmKdxDormIRyi5x0JTEBzQZTMfEKFAJwJywO7yKPNvPX4aOT/c47yMSG4T+RzPxdMD
1KZmLU0FNzuA2oiyQJrpvxO4ltcQTjtHrcKZTxN1/oqXyOnNjj0EAfncYeEFW7qhxzVEDnGAEdP2
dbePI20uboGZ+pUI9AuvBZn0/Z6QoUhW9suZ72ei4YysLvetrC21sfGdjAIZgUG7CxrhNtLU1K6L
ol+JWue9vVxZ3JLoqHLO0D1evJF5McCrNwFkWYmZ7eAYeg3N9FYXNyqIoG7lpJ37jgj/UY+bV1Ra
ViFaBUsqMKPkh+YQ7qjnwZIMY310fEOW78kehQdd08utQpD7dHkLnVvOOX7F7cPEnkpZHAcjpHrs
6xpIfEBG9xL6S5scfcOVXPHMIec9JkgmPNf478XTgv5SoSCWDkpYjw27BkjwSxlQFQULW9LG0uv9
5Vmd+3xzSosELTeludS9n5A2yaHrQbVJAw2courTK9Rpm4LBQrVqJQg4OztS7jkImKPyReKNVBQ4
TSQTkFTxAPVjz0vfos6tIdnHqSbWjxNUHOvrg85uJQw3r+iJRvwkgxsuJogvI7ZptIrgVI1cmjlC
M1iFrxy6M+tJ/IYPHe8NUfEyMU77GNorOjdwlBrYPk44DWXyAhnLKAco22Mvr2VXJ2YebBQsRHR5
Do0l4vDFCRxSK/B1OgS2xdlLN2HXiDf9gKSXFTbZ3jPp4EhhWdN2pSUNdJYuke2PBn25FNG6lf17
5pRYKJGYiCezBMay1hH0wCaxaMoBvlT+Bjdb8HW+vJZ4nJ/zp2Hmz/ApNor0JulEDxsab5oG3a7a
We0Kv0ZVc1LFau7YzcKV2NPmMhP0a4sEMSBkzE3scSJx5YI/s6mZ8pwgzJrvoroI3XPU3TxDZco+
YG7eEav+qIEf3bX0XvddTcZ7+cieW2Lq0TwofGyNCvfx3FV9wlsBnUTb0JQSITQoPcaY9iuzOreR
Ddy8SQtAU6FPezwKsF01GVridSK68CML9GCjgbOBetmPK1LK5xbQACVGVZm27Enu04ViWJa4eNm5
rvovcGS1l6m11Hqb5Oha2XoM/nb7L9aQdGuWSBfpaiy+GYrJAAUkoo4K83DXq0AI0q4JViZ29ktB
LOGugzFBMHq8hnCbvELGLhV7YD80t0gVqa1LkgUL+vJ0zn0sXkOedFoB8+NxPFBF7GtCbGUgoRG3
Auh018g746GANfz93wyFXQP5Fa/Gsgie1kPdWAL7ohia4s70moD2iAmsF3RRH/34F4PhI0oCJFJD
MhabEEmbAHlqIviO1sO2bRsML0GMu12TpP9iRxAXsnbosM9rebyEYJpUvU4pnuBVkT4gZ2He6mZn
rlyP879lES3NQsnGXKDhUTIXo2RJp4/hxL7LanCUdgt29Ir7uH8OKGlsixbGz9dXkGIfkEW8JQl8
F/GEQnnNT3UaaGhqZU40QZGrIgzC8H8KVj7W6dwo8alsCt5aihjLufUE3kkNxnpmVAPy8cqH3KwO
qNLpe7EKu5WJnRnNnF2jFPa7TOK6mFjfKgIu4zTWtV7QD35qCU+RBSuDKuJ0j0yftxLnnp5lVKwl
LIIIXQiml54boagD4BdyiO1011+LmRaRKnL/ePlznR0Fd0OOMVUMRjrehYLQ6cOEQhMIN1RY1c6v
boF0rqmcn1m7Ofyi0UJSMheDj0ehig5DygRnn3Vjdy9J3gyWgPl7UNNe/ymXXvLPl6fFFpTpXFHI
IHddTEvRkyr0A1IRVMZIElL5T5gZX/Smpk5IHoKJExf63BNdvouygOBENnXkeLmCkm6NfgzVXTVz
AGFAUhP5Ziun+fRrzTVlzaCsgZ7gyV1YdgUsnM4C35eU7bUxRd6N2PYoP11evdPbHYoFwTLGqdzu
FEqOP5eZgvQB+hGjjtHkmzROP6YZZFbp0ZoL1smEMCkhDTfoHkkyHniLZBy130poRciIUjmGr2ku
FJu4Cdbq4+dGmQ+trvIsKXhCHM8nIb+ZKbeghqoEjEpYKcG1Gmrpyut7kisyGZr2OGARI9GyXgwD
/hSQucEwFYzf0o4zE9Wdfuxj5aZrC1CCUW2B0oOSzx2DqGb59XYcz8nsJsbDzMusLp8vEYn4Vp0r
eFDDTNdS+o8M0PFKBndmNVW6DCL9eepCAFGPVzOirj/oAYPIbe99gxEDakbwvRVTzzmoPHq4uNBn
mxLiM2ImpKiPR6nCrK6aWv/VwkYu5iw73Keisc0l2aaiSBgFvQw3jJWdf1I7mUeF4kTdWEWaaHlv
gFVEF3jQfw3twQrM67TbyLnnJHrkTtPL5UO2vBMpTouyjiI8mQvp24lrKRIxo15OwLrYmT/RVfGc
tk+7bwLK7htf9YLN5fGWh3o53iKKr/Ic9zBtRgUGXm+jfGQ+8rzwfg2Nt3IQzg6FFRD2KHShiUaP
vx2tbh/h4RHdSshVjGUJc60XvSYHBvsaUGS5Hf/O69Ng859/ysz8UTJM5PGgo2LkdR1kEGinTklW
Vu/MKHNNHI7dXNc7MenRdM8zppLVgwDZw5pIvR0KLl+NCZkL6YiGNYYKBl9f9rfaVgqA+iMBCQZF
2/X03emnTcb28k44nQv1AmgXdGIooxHOHK8YFIcp0nTYkF5YFGTmdbAB8/jVq/1vVeLTKIvvQsaD
8MDQoYQAiNlGnOtVjKXXyzM53WiUWNB/NdGO4Qjpi5hsSIRG9if02vK60/9IA6IRCSzgWbzCWDOD
kua36PONRATDYJQ96MTgwyEvXsUeIQZ17OiQpZM5HixfhAzPW11fo/Ge3mO3GjiEc8U3FGZlZwgj
+Qop3uSLly85Ky8yLoQi1UhRXmbJadlmdRoYL1YI5aBEy9EZdKrxl5f1ZIPMg6gkd38jz5NlTdGW
QavYf43HMrU2SqlohyxTR2t3eZi/xdNPKwrmhv+wlkTxOt3OZR9InDS5MiIB+0u5l1xwf9I1mmvt
rdb62i4gtYQTNWhQGGE+9TGWI9CKW//K8pHGEvH//tq5mCFA87GTiXxME/PP5Q2ZmVlfFENvT4CR
r6shRhOpVpqVOsdicf8zChE9PSKZMZZNIsUzwjgjkKdpDrtN1zvdbRNBWrmCz41C4EYiRjSicmkd
n/E0bTuaGgFKCxlaOZAvxm/pWBWPl7/g4vz9nQvHDqo4O4WIdBFmh2YmI9GHFAV0CFjF6PDe6mXc
uyE8upV4YP7Bx3uFWIMeK9hMEmZx2fKCKwHf1kTwXpQqS/lIUXOND1lNq/K+L/Fl2sbhlMqPKLyF
v6cQbekVONASm/l3rqArCHokDB3VZVtFVZH2N0a+WxBVTy1EJqTBlN3kxXskmfdaXv1qw/5XK2EP
pHrfM619GWisj0S0ZRNfobu/VoM584kBYfLCynPZF5Dk8ScupVEORjit8L114SrmK10T/7bfL3/i
tVEWt17atT2ABUhxZd4YtiLlyiZG6v7rR4+5WHMxk2iI2+B4LhXsWS9L2K7t5Adb2RqEbSEjY/Uv
5jKX37jC1VNssYWBQ4KqG58wj6JfkK/rW6ET9JVDcWan8nKTFf4tyxvmYsWAcPhFl0LejkMJ2FFa
BAYUE8knqPOba7FAMEJui+KgdFH34/IEzw1N0UAE1TUX5tXFloDBnUl9ysdSqPndDJLWv2G5IFzB
KNfuUwTrUGXT9XuAx2uQw9NtAhKfNA5VEqJnlAiOP6DQ06kSqghpEFMtb6I4y/eBVa81j07nZ9LQ
pB1G25YJLm+1QCw7XSzS0Yb99yjq2lunmk/epB86xGGQg232hlp9DSjDuZ/bfogSUL2dS8aLGANC
U082n40QXNFEeLEKNMf3haSEuoN6bRG4khm26JL0niF8XP6cixTh79AU+MHK0EhS9GU6BxwnsKyY
oU0dhLMyeNEmL4Jyg40S7ImmWitoLLKf/x9PZWnJ7ag9zb/nUyiNarocthZSO97Mk5AQ1vuZ+L63
BWQewaE0in2Wm+H+8iRP35C5uwnMm2YGRddlNwkj7Aj+NdKNaCUJTizmgot6e7P1p75duWXODaWD
bpmzEvrHS7QqGnATxpDo1yBK2Mvc3WIsbjwrzNKtFE2SvjKzkzMBiBMUOvWG2fuVfuBiOQco2qYG
pUMbkAgRKqSzihhPti+u3wzJZ4i5s8DuXOKclAR6n4lzgQO9s3AlNf6IDKlx0zLpVkY6mc9f8L/G
MPi9cL3Nf/5pewTTGIhIH6EZOpbtFfokqQPzJ3Mvz+dk0zOKorP78JwGhLeM6S0PTN6EXBeagqlZ
b8Y+iDI30QPtD+Q5E9m4IlJX9sXpxCiXoDDAJ+I15W+PJ4ZgaRcZJWRoK661TRl0kEU9fVoJd5en
i7CBUwUsQKV0whlbnC6oXhJ2UiCCWs8T8TRCmFMngsBOj/vaspRHQTZWosCTIanrzm8dFpm0C5Ul
njDBS3BQaohDYV1J7oA0uuZYeSPcS4g23VlmM0vhjc3m8heUF5kSp1knGqTz/fdQ09w4Xs9BrwPY
d5hMyTsgBTbOGhvpFgEWFzcSR9vQBLO/VfYBMXt7/Hl57GWj9mTsRUhK9Nbq5Tx24f56zly8Puw/
h/u3lVHmf8vnaHQ5w8Vzp4SVpEbzKDfl5j12nj603dvz9zXnx0UN7GQuiwOXDH3biTGjYLdtt06/
yXfKjeyuVYb+cqouzWa+Nz8d7MZUCiuIGKdziWr5XuHm52T//nEb2Pe1+0ZUZqOkuHKb/EWWXBp1
cR7SOqsNFC1ru9wg6uRQjnCwvnFMV3ffdq+1+wP5m5W7RZq/y6Ux5wPzaabgipNRCv+OCfzUQZzA
fkZ98w6/1x8Iel6tbJO14RYXi4LghJzMw43O+7QVdzg6beptcBteeXaya1fC22WF4mS/LBLYWIUF
CEFu/o6Bk/KXaqNY6SAutrKOZ+6VzwfcWrxsphHVZjZvf1N7ab19iAJvgZemlsWIXay1MNe2p7W4
TiJTkDUkrf4zreQO9X/X2OIs5vwI3dD9BwI3F4po/7O6nsunaHHKl82x3k9RqC8ZWPkuH+rn/LY8
KO/ePfWlarSLt/EpO4R3yr32tLJt1pZ3cbv4zRDq+fwdUYp0YfGza7o9D6Lj2YZTbLKN75qO6azh
f09S3OV8F/fNKGdxUs/blZbWNtxL7lPqTPaHZxcsb76V7bWbZxmQLQdcXDyqgCVTQPfWljIkzjsP
JkhetYcuNla/5cqNvYxtLdxkeX8Zqnfe2Un278w+/ON8f7786eYDfeF+WQK1ETaJEmEeZdrirOQg
u+pkztrpWxtkcasMSYZIUMYg6oO3K9FaeYZVcvBWXvG122QZmFOxTdRqnouwV53egW9l/zZujMNa
Unf2fNNnBIY4k/B0eXEp17GZZuK8C/A33khcXYpr8eCpjvUtdXAHfKjvEcveVTv12lq7oc9ti89j
L9YS2Zox0XrGbtx+oz8n22Dbb0c33tZX8n6tJH7uXNNFUMheafnQ+Dl+fSI0sCOKcLVdISyPmTsK
1R2GdR9tVrnR9HB5Ky7PFmHyDEOXaexDGwCHeDyY3oSyFyTq5AhKo2yRYUKwWapC7NvGaeU5mO+F
z7ueoQCqgh8gyTEN8sfjoRJT1ge5w5TLg/b+LbeyDCSVkqw8b8vVm0ehaKOSgEDCpTp9PIqKATZW
k6gqNdCP79CzNA5Vl2BqOsrpXVSk6Q84StL9l1cRFJBKK5DCA03xxdRylBequsAGEi/LYoPkK9eU
2qQPKOEna3tx+dwwQXI4iabg3wxhWdDD6KeaLEMYHSPrMstBTKP+gcYcUk2VlivxUyJ1DVqyqYEk
LkXkWrCRYEzvk2j0nrUma3K7QkequypTXX4ApFJiX1SFhWkXIpZMl9flJM6mySqS20qUmmjwsX0W
XwN/jqwxDEwjZSPWCleuAityqtkF1B1qLGRRmNa6Idpintq9VQig/fZryzddiXbgtI0KRV+jzy/v
xfkn8Us0cvsZGLTsngloQYW43A8O7g0xGsaKbONzkb7WSojSQV905mEsZCKisBtWLsvTw6bw0UC9
WfN5oz94vBqIxAr9CN/EqRrzVwkm5EeDxtEdwp5reNczI8k0IXXqGFQVyPyPR/Lr2U3PkidU+2bR
kgD2lJuPEaKkdKc+Ln/k03MN+1u25jsZLAH2MYuxDHFIcxSzHANtnU1TDX+4tPyVHPV01wOWoH5B
q4ICoiYujvU4db2fl2xsE4VmfePnnvBdjUVQflaDrs0VosTIsnx5YjMhFS4V9XxaoYtAOUfKhh4T
fvJTj6RwKdThPqya0b08yskLyoaEBkqn0Jy/Fc/MYv3onynR1HaOJwSePWDDakepr9iJP6aHsJ3y
jZF4yUYWI/UGYELyoaWjtPIjznxDC5j2XPOiIExlZfEb+k7OgjHq0I3BKhRpJQSM8eleGeV0V6qi
YtAWnxkvIBoXHzEeldhowJs4YV9kN4laSziXS/pV2g5f7dLNFCsGmwvNIKCpAh9PSB7FOsHhFtX5
KfQPUS5MVx5OL87lb3d6l5jgeKBD0FyBQfb3035KFOHxwmUZzdrBdTZzRREtnQSpoD2NKWFjplqP
9uxQd1eeUP8/yOu/fg//7X/k9/95OOv//R/++XeOcNQMRFv84//eFR/Z96b6+Ghu3v6Ps/PqjRzL
tvRfuejnYQ+9AW7PQ1iGlKn09oXISkPvD+2vn++ou+cqKCI4aqCAQpWk2HH8NmuvVf23/NP/96vX
f/h/Xsc/m7It/4jlb139EZ//L/uHH+LH1X8cCxGL6V33u5ne/267TDwa4JvK3/z//eF//X78lI9T
9fsff/tZdoWQnxbGZfG3f/3o8usff5ON2P/76cf/62cPP3L+bB/FGRfUPz/p37/++0cr/vE3xbb/
DqIUPCmoHPbe8Pvx/4IJ/jtXLm2X4MUNYBN8flE2IuIvNOfvEtyAP0JqlHSiyuFry+7xZ5b9d36Z
ej7VBFZXlmj+/a2ulud/luu/ii5/W8YIn/3jb4u9Tw6Xs82GJJ/MruQFut6QBjyvCTI3M1rmo2rM
8KshcPFdL1BD/BSFSfnXk0n5l/mn5uSl8cTZoubPruTN5XKhHvEMF2pOVV7PXurezac3b7z9+QEF
4Y3T/HiGbtlYXFzov2sqnPvuXRoMh6o8OzmcrXN0Ahq9c+jWROvh4Lm+53xAHXhPUninjNYeRuK9
SGH3NO/S3Nt1VbfxvTaG/ph3fHIo6wleqSDja+W779H+o9g96KQ3bk/vMkW0nN8lzGOy/z2/7fHd
19cf3yaHt/P+m7rb6vXeGox+vW2QEYGc32Id093X7x/D3atgt/GyLn20Z0NZ3MrQ0oR5EDJfzu5N
uHv/5dXDh3dbw1g+cs+MyAfo6aKYTTZZE+O493ZkDKIDA8kPW8siP+XJjpQXMT2FgCshRJbFgUXG
qQqDmb4j6OVLyPnh2ardSx0qzsu8/UcrQP9tWmtpTeNYX4+lUgJ9zLxanI3Z6b6NUyw+I4olkJdC
3vT2Plu4PYCTKdpTbKXSJnkxlv336WQmM0xNuV+3EOLN6mDvkLJCUULXi7tcd+LzbXuP1ZmnMygN
ylmkoVeGatbyTCtJrTe6jsEcLjm9Me2jWTRIvFqpczAGdzr0fWedRRJ5SFLUzr1lNZXfaoO7T72w
PoUwsv+oKhXsjdC0bg/22T1kcQwjL3oi80GhPPlesXN3h4vqvXaC0IZAFvp90DowjI29oP26dy7w
quf3CsS7RyI942B0dX2iJxfkSCqZ7pw8O1I+f2n/DTUQ3EuofvAwJYJkcRToSnXAxHghzGWRevJo
EztBhbvVLbrcpTpETcyyrGBRHsPtut4/k2IZQarO9YmOUX0/WEF/At/cnG4v5eLBoXGJXj98crxy
iHcIwa6tAJlGchXqvxOMLc1n1JOVu6y2hg8d+QD/xabguYQJivZQntNlCRPuzxwho8A8oe9VHFIs
f5py0R2BwnXvX26Kpxy+ItR42KmLUZX55JYxURaKgiFFOJTGD+ZcRCeEZryNO/7ZMhGwkoDBbWC5
NLoZrycQDdO5CiA6PsnWryOyLAP6BEq0ccIX+QryPOBZoC7DJSB/wNa4thK0XdyKwet8J9D0PwXd
ABFiWWb8Jws87rC5daoPHpzJW23YC9cVYIuKaZfWG9kcCGTq2i7krWqNKBSkGiGkcDvUYpqvEPYO
6QnO/PiLsJzmW4xPhRqI1upbvsPyXuNiw+Wi1whXjStnea/RahFVvdlmPqzoiLZAVKtZ/tgCSN87
TUrds/dC7YUzDTCXiFgzZBFcdkUsjp2bo16JYpV97usy9rlww68Vakb7tnGM+9klzsJTFRtHY7m8
5Bk4GoDtYbAAYbdMjyZlPTpzVFS+GEvZ0gctaXRS+352j0rY2BpE9qHyLazpgX3h9pWWAcWDraWd
gVHLJXjy4lpwAufQd5Q+Yu8hGQCrfF2XUbwBuFveMo9WJHkSzy4jXY6PFrlw4uiXPmKn+b2Woxxh
Z5Y4pe2obAzouSn6TWjl51knpwQnw/WAOrcMxlQXow8dCFhey4juXQOC5AJx1w0Y3/Los1iS8M3l
XJJDAclwbWruFEEvqz35ahA0DxYiYme18sYNz2vNiiR9AKAte5OXgAIFQdLQobLua8gEnMQQN75S
F3/dvjBXjNCkQ2wK0po2jKVLNMy0X7hZOvgi7nqe0HICH2tp4tdtM8/3OTYIMwi4JWBVxlFPd1vp
QglmatngK5zCN+3oJkcFNaxTrcbJe/Qk5z1xz/TztlH5oU+dFZYJrD0emHxReXcWW1yzsirspnL0
7cIM39mpAEEA6z/pk7w+1N6AoEwl9KObBPZFoAyzsX4rG1JSZ5Af8oCyccavx0zmUHMivR98BB6U
I7LCMBEOKDjvstrewuytLCNdVhiRPYzAQuTPn5xmgpo8K3pt8MOCjC/dIBCSSHD5FphgbUygujEh
s2zPwGRB1RpJYniTP9IS94MZdVrfLdpYO5cY22I8XMYeJv4Wswemk9D7MYVyPaw27oByG5ni9+Fg
uDCg2LX7VlXC8nMRKsrDPBd5+y1B4Pcju9h9XzSl4QK9AWwHrWzmbcGHH9E1VzsKT5sHgpHT9oDr
ZFx/n3C0EzMZVNUPmQdEGqEQ986KUzjZSZ8js0HIYbLaY6zjmR7YGqp2SiO7r/YmajrOOSXHRFXD
cpRxh+BWkh1IpymftTCe3upjYSSH2wdgZf4eMXiS2IEHFaqs6+872k7S5cY8+aC5nF8FSpAk1wrE
gKAECl8PeghrN/io15qi169GuqLfoWVSPQjT2cptP7sAHmMU8piyUYm9s/gmEJJVULnUk4/yZIC+
imfuNei+z0aeN18DkGevCqbhcnv8a0apktmPDbC0wOrXw29r+uSHmt3qWQhpdQQSCAxNceejLAQO
Br3YoxjN0NrwJJ4dEsb61OxilyBYKUa9UCa/1RPxuUVwY4Q1voWEuNeKf2f6rhJ9T1M5q9bAYAF9
9GQHy+Ldq4Z0bHrbmnzEBfuLA+M1RBlt7aB5pqsbz/myuM+BZGiSDZQeJkiwl/51pMEp7rTj5M+l
QOBrjrLurKNL/NaIXQQhErXws6k/VfATfEGBrHpjjmTjCyPdG1FDznrs49casUa2VzJ4qje8qWdu
I9/ukYSGHlCu3aWzrMSOkg1qoiKzIqw9XVzTx6yDKH2nCNHcG2q2FW6sbTDZRgtpG4EAOMzrDRY4
SeyqQ676VmajXJEX3msUxcpPlVmHx66B4K8cbOVlWOLHNQB4incs+QVgFLo2ivRYjziUPvuoa2Qo
fSamFGbV6w+5Nylvo15MfxKEbp2X72pyDeRNWH3yNcteyrHWCYRErPrxAJMgQpFeqxyzoHd/2azt
lxefXCJgYgCyKDRgL/tblNELMthYJz9KVYVNJDIUQGK7exiiFnI8W0g9yq59qV8HXzG93iYpe0vi
++VyP3lFbXSbMwOVD18lq0YHrmbW9R5+CCc83h7es+f60ZBNGoWqOhWVxcXkou1uoHM5+3midgeC
oNRH+nkLrrJmxeadYlC4Gs/oQtQ6cEZNlJov5gbBOWjJC/VAKhsq+9vDWaY75ZakAZt/wdeAi7eM
ndB+85QAvVxfNzqnOxogcVqIEiMPvy5AW/Lg5EP8qfTiyT0Ms4jhz2sgKQdt3DjRXgyZ6tDpbqVU
0NzY2irprs3DYy86VyRZP31xQwZeUFRxXmkIvSEXdCiT1GpPthnNWymBlauYyBF/+l+GFo8c8WUW
TAaGrGIskGotagXYHFRK77WmJql/e9bl1144I7LYqRKBUMCCuvV6t9YweyJrU3D5KIqzDyND+WIn
AkXcccw/5FbrvIkbvTl4uWHEG6blQJamGQ2NNpLH4tkVNAVDOmUOd8EEl/pHpAqEum9qb3zPs2CG
u0x46qtQCSYYE60K9TI6uTa+wcqawmFg4Rtq0rlfVkURvO9qz25V386B0ML/2bYD1dC28l7WaSe3
NhgYyRVnEVVy+13PcjEhSlqkwoG/3zIPWYYGJmDn/OUvF7HKIxCCOwFqwWsrrdENwhsDxw8sBUiD
lw+jd0DDBSUnu4JJg+YG8+vt7bOyWWHRkDgRCJVtUADXJhGyiqo6yhy/VAYHfh8HHZhpUu9Qct9q
5YZr/vmG4Yn0dHm94qQsNQkCJbFyuLBt2u9F+kv3SuVLOvIon4Qm6neKGpr2g6YiknV2rUokZzpI
AMmko279FCGl/5OeChuFX2JG6whvZfo5CaO6PLTcpOWFNtkJkcoMDstjnxjic1HETbePYwAkaBoC
st6rxRx8KHUt+4J8Rf6gRuhqfTXmtDF8D3rnN7DNDNXebUmUHHpSI/aZRoigOikZPAv7CfKH4T5K
a4jJZ7Mxhz1Sx06ytyBg/wVeRvzJhFKXryLdUtp9Nujp51qJYPLwcuAtxzhry/cW4ncO+tOKOu+q
tnX6Y6kL82fvucO0h4wLnpG60JiSAanBr5DbAYuxzDFtDsgsKu5pZIcMe6VPxmafp0bwhkJGX75P
IPYEymr0KOIpZHGsk5HUbbYzCYs0xENdPTjOiIV910SkiDdJ3DWv+8GCl4NuCASuKhzGfeZoyg+p
D+xepjweJgQ6rOmzQN3xYyUK1GcgoIR5LU6U31Ojmz8jwqDmrGXK/M72sgrZ4jFB3GIOdG9CMJlY
Bz97tIx3mWY34aGf9OBdE6N9u/PM0H4fVFaCjkgRBj+jAmrrXY8sxoNQg97xGVP/CcSLFbxB349b
1LJRhTpmZZM/dIVWtXtkdHQwMigPNcfBKvLvA6gJ42y0bvZpHCwtPSJU1v0y1X5CT5bPkDJzbQRk
IVCtn26owUJi1FVR3Ee5UIu9A9kdAu5lSjrfNjswR8hLJcGpzUO3PhEuJdk7dR5KBKmLWtPJhY6t
VLQ01OCi5AksnEJXB3CtRp+Cb8wj3U+Rn1LPI/s82Jd63hqHsB5U1IGgJv1ZWqHlwR6uDc4+dZo+
v3OVKvsxAnP4iSs1X5BrdgFjapKQz9LrBrUEdwz+Cl21/Ms0RK6dwLdm6t4JVKWAztFVviqhareH
tM2adxXPKa8pCql+yj4Lj64qBnVnKcYAClMdKQ8N2Zibx5DH4s//6tNxGNukNnhGWvnRk90gBDLF
Vba/feGseOdEDAZ5M6IUMJr69YVDnOJqqK2b1I6E+J6nYfHW8AJUcb06hyyrKZ2m2wgAV55IngZ6
R2B3kqm0xeWd0JJQK0Fr+uZgoEjUqKi7HtNxjL42IX0Ru9BqCh/W6hB3EkHrzfhbuuKLdxK4DA4Y
0QjvyDIApZ+3mjQtNP1chx7/1E4znLRRnadvGy2q7+ehqN6Hddj9MYUx5DvAKNq7ss82dVBWXks4
9/CjaY+nBrMEokB0HhSDWum+oBH7oSEReMizLDrcXuCVaIhCEpUxhiuLPYsM+jh1KEUYue7rrdKX
E8qhGa+/q3bQGKq8ohkCEpnzV+QgDf/ntum1vQWYDcYVuFTZX3IjPPHcza4MJeWR7k9ZApdXQZfl
uTXU+b1Vuc4ZKOG32/aeDxXSFQn8ghCNhNCypBVUQaHAFGL5c5CjeoU6vRrv60GzlVexaaLnqqAN
MJ6iGWXsjWP03DQ5bgAs9K+SiUIN5Hqo9J7Bi6mMyaVKWxsVLE2bEDvr+kA/5KVTdMcOwAeKgFHk
bUWeyzI9zpAkwpY9s2RTyM0tbAvU/UwkK/OLHaPm5/e2G6H5EBdoyhghbvZRIGagIfkdt4Y/uSjl
3sOkZow75FiKF/Ysyi9DWgsHmPwqFdll4iNV0J0cs5i2+KalYOy1jXc/tZp1h9y5++P2ej/fX9hi
uckusMdojL6e9Cq06qJUs/SCOGt3jBD+O1If7l5H5uCdLBeN0Nv2VhZZVhVlppHs9bPy25DbdR5Q
HvOhCUacuWgCfwiG7lgJZzwbyaSd4zbdqoA9d9Kk9gMsWvzjMdTFINHiBTaBUIPPW5U94LrQgYDC
2RHlcHVjfM8vJFgYGR3bAZJOZ4mybcLIdoTVen5pVfoJlaz0ToBqP92exZVV46PpXYQzDjjvsoip
BTNhQtWBMVIThUcTUGgboXocD+rA2dSijfyBLvf/9X0P25Rs/2Si4PlZttEm42wMI/Ea+WEdjXYj
osFpTybDqO/HoTbelXUx2JdBpG2+H7QgCM5JpEVv2qFx3sYKIjg7dxgpxyVBo3wMJgeVVK018ux1
opvQKQdGPHfntrLEu0QVffDgFJP5TQST92kOcf42pm9tP0BMx40KIRmN8ItLtbPQ8YSawvX1ymi8
fVSaZnGCvDt6W8+GsI63F2vFGphM/GuEsQiADOP6iMWTjutuicAfVX3UgIdAh3gEK+dAfBBa40sp
Jrk9XFqD2eeWji7WshFAQZawQpA18Ku6c2mOLwo0f0lONx9Nut+U3e3Brex3FxeEeid5Jeon8udP
3qd60hrFibTAF3mL+x729rfOzpsN5NGqFXa7BB5xqJbpfq/BQoZAol/aSoSzlxpJ90kdudA3DD33
q2Bs4wGCI4J6K2nn6+GkjtnXtlkF/uzEznwgHNHxrgG6Nm2XW7smsIdj5Y7Rq3ia863kw9pGkchd
KmocMtIf18YzfqT0rR74qiLij2QYhP41TYzik640ZvXx9sKtGQMBAdIJGITsS7k2FrZuOHhjr/hK
I5RdXydeskNgWr30mhdvnLeV6wrwM/kMysvszOV1BWFQkdKgovhh5uWHrEcEXg314QRM9q+J47Fx
B6+8MZSuH1HQMtW6vIMtVYjRyzUas0DHvNHVujnYs529alO0cYqqVy6NltsbO+d55gikGlV6/AhQ
FnDKXs+ngNV/xElQuFNyG4n6XI2CfVoj5HLs7HaMDjZknh7KusXwQ9ED96y37WS+OIMO2Zf0B+kW
e6Rwvv4SaTHaOdxlik+CNNf8qAwAjfWhNQwnI+vBtc9eGLZ7N5iaD7e309oJJRTgbSfbo5vLnB1H
Meq7Nlf8rJ7t+zyZlX1IumBjfGtW8IWpUoJBxNbi4m6VarYat2Rl0wnemIHCn3FANKd1Ngyt7VjA
I5RAYBQFq7TwGOzeM1MriBiOQ9Yq8US1R/r8lxmS223CfAsmunYYwZAAiADAyfu6MCe8OMkqOhTA
rLTmwTTK9jg6ApWzpP8PDoes2uNhA1nj4C9MuRYldb3LAr+DStTbd27SvaOdxKwPad7lIIbNiuEl
tee9/BKQZC1wpMNUjQbG4sKZS7a+mBljFwiYaDQn283abH+Cg5l8U+tskdKvzKnM2MOATC2CYsTC
npWRvEczz0VD2hp3eqAlhylyDZKc7ZaOwsq2lJwfDuVfyFooI10fO8ADhaFltedXiRU/ZLSU3HV2
n5xvH7G1IAVPnahb4nPAAi4cCVvph6ywhOfT4iHmHcLfRr7v9Micj1OgNsopUpDVvox1YfaXPGz7
8hgVBkLbXk6H0sa3WZte4n8yrIAsOSKLoxgCjRigG8UjTLPx3m0TcQxrLfzthdYW58lKtR93hmQu
RwRRjGf+u2J4cZk0iee7ilrdmWTTTuOkJ5B1enl1n6FtukcWGChh28O2CmLmS2PM4dlJ6nkD+rLi
H+BYSX5IcFhQUS5WOiODlTejdETaKqUw6pbVueya/i4kYbqPlTA7xo2No8vLWh9ur//ajFPnIbyQ
B9dbhmoxSDOny7FNcalJXg32CBzMZa2di62MY7/h2a2bo0OLAjDIJl0+eE88u9iIq64wLNxWxasu
kT0a7oHQdXg7VJMVbhhb0l3ImFeKG+D7gKbiGV1sp2QwWxNyrMBvkyGnt5mcS32Xhl3wxUxTWImp
Rqf6sSkbksxRlrjBMTbcSr3Yk919jSq3FHCBZna4Q4iGJq4m1PL8rIrOuZuo9cDREQz1Vg/4yiMh
owg8KE6jpN26nqEhmL3B7dmWswM+XRtHZYe/aCDCKaZdm6lbBG1r9pBNwc0GbgJdzmKOiiAOR3WO
Ah810eZ3hWYXpKFp+Q2IXjahfdxb+saWe77dH/ngSDyRGwB9tXBqHI6WFWm565OzJd1EK1H8MbCC
Wj0YrhAIiatjVRyBAJkf5rb19I1d8fxeBW3yT4AljzEmric4AqjbidB1/DoM3bOCtOGlE+ZWu+Pz
jY4V4NuUkonbybFdW2kz8KjQyGAljbKTNiPjnTdAq0EojhuX5uqAZG0cTwmO0mdyLFPZRcCKHT8L
wLF4wPn9Su9f2ATLWWJAktMIRkjiiCXzP8hUdW4n2/EjpykOrafV+6ZXjYujNC93XDCFR4bPCS0v
zKvXc6cboRWP1UB1gwdo7xbqdIQsZ9zPU6ltePWryySlpqhWEkcvfb8ix+clAez4czR+0cxgADc9
tGc3rYaNS/75OZM8euS2cfykZujiko8toIazPTpAukpxibXCPal5OuxHr9Dp3TK2EgQr9uhYo0Ea
LCD73FmcsiAy9AJcEaestNW7Ug3SXZ3N7bEw2n6v2cPL7xE45aAKYBoRCyWter1oRUrLKwAu16fS
p77tqHK/Iyyt21cB/GU/1aBM9I3gaGXtEEIFYggTgnw6F2F1OIgm7ZTK9ZHpnXZxOZSoNRjOYaqm
LfqPNVOk6AnE8P6A5C6eLUeUQiigJf25mN27CGqcA1Wv8VCYxZbmxcppJm1IR4Z0Bgj85M+fvJCp
Vxu24O3xjZ40rWja9DA2yrCx79d2x1MrcsBPrBga3etial0fITQQmJ4+Ueac+o+oBgt/zO0tnptV
e5SyUVAgpc1lcm1vwJGZKGCzVuWMpGZReu8me5x24VgWJ9NM1JenPdA0oojkITUkGR4WA1Tc3iHJ
V7q+0wfh0Wm97mQDxaOwN241fzwP0qmYcc7IDsCZ/6y1pbOSFr+gYC4bVd+LisJYarIj03yGF30w
VL9yKbjXpLsOVtLov257cEtKZ3kzg1eSwASCOdmCcj23okTCGmYH1x+cxKz8WAvT3149d+YBlkIn
2+e63ZZvpzpthrPb6OhOe6PRfoCxor2rqBhQYIfwb0skbeWVp0uXyEL6XnjHixUvminpGhSmSAVZ
U7WjSqe9TprA+dF1dTvsqbR7cFkZffdHqy2q3rcnRY75OrWMwydBVmwCOu+WpEA5+Gi79vCi7EZp
D2NGWYAeX+Vy28ratYCfJuFp0stc5imj0DHHWJnZZGk9PSBBnRyTHtCWO1Y/b1taCdMgyTYkuyWZ
NZ6RhT8hIEqZybm4PiiP/g0UG9BRaFbo2vsRCodvZtEmqGx44XBRVeJfTxsocAtlq4q0Mq80Q0t0
HEA5sqaLr9EZsUFXyuT5hRelD1Ay97t+Kl6Mz0eGRwLmcf9YOhA+1zu6sc1UHxrN84MiiYPHhMWw
jyZXvJDfRh4dSNUoQqCBKt//xb0e5aGEkoSUiyIV5uisVYz60GRN+jnLAju+G5Ksfm1oQt3Kp6/c
hxSYqbMQCYG8XbJETpCzoEyesT+zFAZ2ZvtudKLwtRk2Yl9Mrr3hI67uHzh16WGE9Z0k1+I4OqWO
j5hqJC5Mo/+WukH1GspIlyIJ6XyIdMejFeOj0pjqnds0yU+DJrY2z9qgkUAgPSJ1YZ5pxI+mQIoy
pozVNVb6bYSH0DsjW5V4u6owTOPI/5jT4+2Ds3JEccFJ10JMIB+ExQoT+w9G7vHQucLp9s0cxUgH
edUpaaZyw9TKjQdyFJgdrzeSJuriHlZVtI+ticDCRhXQ3Cs4xt+6OWsvIzCOYhfNofYWyInr7Erw
uqP/8oE+tS4n4umLbk1d0VkRLywwjk9Z7JkQOpSztYtyK6xfHkNR3TXBpoDGJQe/OKA6xUcT+LTr
K/pQPsRmOrwCrK9vuMxra0cMRWpP9pFw7V0PSU1RxKy6iesVNuSjacThfpxs8xjVVfAfDIhiGhEw
l5tGYujalBkhaaFmeF1Bl9SXNJjjg1sY5X9gRfJiwFpEJfefuL8nayREMqhmkdp+lOXRGZap8jDH
dbWxD1f6bmS3jUzXg3inMr046+SUR4itctsv66yi605r30+GAsVob4Y8g6m9r4IpOlc6KnttFag7
BZDuK/By1BHNTjmoyqDtHKduHvIklPKbibWxsjL4WDzPuk2GDyeXDAcZ8evpDnqkr+2ILlV0O1Co
KfMMHoOjWkTqcWS3bUz76uX31NzibNAxCktVGNp+1ffaj0CYxi+a+BI6+EanVvcdSMwzjuv81THq
zLofXOohh7F0k2qjArC2o4nR2WeybksYeD3u0tThukB+wleGRHz1Ii3eA1kL36RWscXzuPZS43i5
VI7wT0jwXJti5SMbGWWHBk/F2CetOh/CCJjn7Vtn7UqHoF0niQotGVnEaysgqIfY5U7zo2hyLlHr
6gcDsBhpjrJ4W5t9tDGBKxvHoBhEsoP1wOtebBw63ypReYGNWz9390EPcUIz58oDLy2yLJZVgBpr
ty72lVUDts1cglWQFdRFaKunXhC6CkYNkQVojFX6YRgUy9c7K97AT6+aAoJB8o8qCox71/OZqd2c
9Eni+KEdg2SJdf3BKdsRj71ONh6MlaWj0+F/TC32YoSIGBwbERskrrw9QRuSm1UZniMXOSeaBsXh
9lZZHZokDaLIJhU4Fy9xNTpZB8QYUHOV5LsQlO8bhISHT6UdbFhaGxm7BMeOuAh1dPlNnlyznmG0
NaCu8DKUcQ+x/oCCbuuK+3lwk30CBGbDuZLffHGbIRhKMlsSAHCwF4egp2XDAOIRXozGcbKLCPri
U1JoWrlPS2P47tqjlx1lw3e4o/Ku34u0Ty63J3fltMu0kpQdBY4EaPx6yDC6qry/bnjpqlY7WhXB
H29QvXHa5ZZYDpRWf/qecUipSC9y0xbEylldGyEejaheQevRv7bdGYLSxrZfhYEovQMzJMKdI7zw
/e0RrtmGo4LIB2eAJsXFJHdgz43K8ij3QxEQQYmkOKegi6K3WTyLO08F8OOmrXpEJtk93ja9tnOB
DsqWYTglyIBeT27glEHmilHx1VwdDl436+cgt8ZDWo7Dxjo+hjbLKeapkk1joAfxra5tCbIWuTIW
0SVySq/G3wFQT/Und81XXTuAHdfqkizoWBEzw14D6/udlfWUWHslr8qDHnTmuRltcz5JEop5V7uJ
050HxXXTg+VWDfQQmoSgO4NZb/VIrJ0DcqiUm+lxweleLJHDoVPzYo4vRRel3rkGhDHvAXdn4rsd
GPp3tze0b6NiAgqJI9N9lWpEQG9evlZcnbhXUIQ97xUzMk80ZtxFF1cb46PnNsFxcsKf7RRtMbA+
pvAXSyUZSiW4kzuG7M/1UqXuHOMjWCwV9Gj5rzpMtfge3jm67czUiJVdbOihdzcJrxjPnerMyqXs
BgvwNOXy5BLqRpZ8qU0zgpIfytPhPij67iEaYlvshdFX1n6akT8Cnmt3052eOFXzPsYZs38rHDKx
G/JqZDmrKdzqxV95ZcEokD1DrY62ySVeN0mTUDWnGBiPV3U2MiQhzV9xpzTzPsoJ8Ha97YnhGNdD
t0VRv3J344QTJRKsybbgxauEKBk3QN8qvkFqvnud925S75q+JJ1R8rP3rRl19csfXW41KFWJ3MgU
Wov3YoxivfKSVPFBfX/KEJ75hM7Gp1y4/cbmXJtX0BhATTgmlCMXt3TmWJ2ioW7pZ1mDeqKq5ESF
NKje1YPTw3ILkKEAo1HmW+mGlRsMkVKYddisqJMtG0SRQhKdyAYqzJmI3ENaKYW6o/CSoKE7Ni+v
Z8sGX7wzGXMj6SnX+Mn7myp9xFXgBuAxdEXOI+k9bajgkmjxK8ZXHX9e+qablM2lnode+Xz7Dli5
h7g/EWcBFolS4bLtmlxkqU1NEl2SvHf6X7SniOgOaky7P8z6QB8JKPekoJskhZUL3bsGLVyvrbaK
Bivt3yTweTGkUhvHaZmDLguoQmbFUfymtpXwtVcZoXqiIyCCNGQyzEvplBXNhp3SwogQ2WrefvHy
MBn3qh5mzqnu8yY5O/RG3lmjonT3g6JMD2NHQWcjHFvbHohs424iQ0XAsHh0QOjVU1qBs1LGNrzP
3C7ZuVlHj5gT5v/BWXNJWNPaQvoAosjrvWEhgqp6Taj4bjx0FoSFafhd6fvG3AdpA3XS7Z2wdpvI
5D8VB9CyNNteW8vTADqtFDxiVNgEXVZdQu3vRrNxCY0q/BHD6TSdbptc8cRkqgIXjFuMu2QxQPJY
0BnAJXIxJy0/tZVTnubB1o8vt8JLC0YGGl+c6sXbY2tKqw6GHV80J6gucW1X+ygDT3bbygpGxgUM
Dg2FxDRBYrC4sAZTG1Nu6/hS6UkbXAya3kayBWA7dvU0eeHrLlGrZq8HsKfsO+i1ylNuma1+Mps6
+67XibnVxruyVSVVGWUJcqdACBYDr2vd7RvbjS+5YyV3Kv7o21TM1dmJC+3b7dGvrSRun2Qg53ln
z15vnjlPmriZGbwehuN5BJCw12h53NiiK28Cu4Q8CC6tJEdYDChT61QlcRdfRAfWWXGYuN3QUM0v
K3rUKlMXr0Mtqs7/wdiYSBKWUj3usab05IrOkOstasEu1UMtfJRsV5IDUtrZxhyuHEBIUyXxkxSW
pnZ6PYdhPVejmUJVYk4NcQna8fs6r6uHolEDvxAi8m+Pa9UeJHPAIICqAqK5tgffQViRUowuuSWS
0wxU1TfnyjjEUzR9UcdkizRg5akBgIwOHwk9YP/LKz4Y3La0wyy5cNU0+ikKU6PYxcmciH0Mz3G1
y9MiGM9e4MbVA8WF/hO0LsnLodC0WkuGTnJpwKHdRVwGZM8Bnl+HfIu2OmZRYu2GJC7OsCiNvloX
W+/Fyixjj4tHwndwaBZ7NhGOYuLGhBfHnJvu2LeB0exmz+2iE67w6PwoFJpUtsj9Vo4+FWRdchJb
NPO48iQ92bOOMcCrGlThZeobwCAiq04Td+2Jdtmt1pR1U+SDcQqRIVx6oTj2yRDVKQMsKIzOzVi+
qdVKu1TQil1u79hVU+A0MEYuFH/helTzmGhZqRPX9gPdtXPSZvdBHbp3St4NGw03a6YIjcCEyBb2
Z1dNSq8NII3e84faCvchPWg+9bfsDm93i15uLeVKMfwxaw/uRV/mYBST6j41Sk8CZfWHuKlNfK9y
OPZ6WO7zOoqOQ96OxzqI40PdROq+hlLtcHtqV1IG0MGRBafeJH0NOR9PNkzbukOTqI0sI1b9n7Ic
+zvYHsxDAJXmfjLj4b1r5b+DpO6/3Da88nLg4WOQLjiK8ku4yBxZJSSt1C/TPhA+JBf2W2cctvgz
1ueY6qVsHnVduoWvxze5UVm2+DA+FB015OitYqJ+GwuOoZ4bzTdQHcmXfDQ0+LNCYEcXZY5S+2ym
JgWw2yNenWrSzVIkFOjjkqLF6ZQM5xIYaTNWenj2hBNFO3eCft8vE6sp4RB27d+Rk4UfCiVspw1H
Ze1Ckkh3Q5Y4bShAr2ci07I2ovgNiLlp0texE85/bC+c4ROaol01BdXXFw+XIA5mZNidcJuXGaFo
cEJgi5SLhobShWf/cbT4TdTYr+vQ/tJoxo+yAPFx26ZczUW6QUZUnF2DwglX0/UY2wGoe5OOAEND
o/zWBvm0V10I+cLRIdM5V7/U1DZffmOALMF/lvSmoDUX/p9t5JEgvUALgZd8I1kj9i2sTdDRzM3G
WV15SMmv4WpKFwhE12J0dmPZsCKb1IZjs0dYU+ikUVo7qcZdXdOpvSttYfWHMtLqv8JmbhGuyxvl
5YgyNFiJEwB6yUO1GG7ZZEof1+xirVL0fOekqv3QOlZAu4st6nJj065cx9xNkqUWm3TxyTP15Hrq
Y6UPx7xHy61NinP9f0k7rx1JkTZMXxES3pySpK3qqvbuBLUbvAlcAFe/D7170EmmCtW/o1FrTqYj
Iwjzmdf0yjejTnFC0jK5cTq3Rlq9MVY7zoNpkv7LpM+BjVTR58aK011iDGJjCe+cRIe4C0yMRgp0
cycVKEroaYhBXV+MCmlDrD4SIsQHd6q6nTu25vHlU3F3akBiuP/g10Hku17EGr8/6LciPBlqhpQb
ksZqv9fbrvhjaLO+BXK8dwYppHAU6C1wLFbhbFKqQm07mxvXttrIxzSuSJ88HoIs0Keppo6Q6pg+
IVmRbHV1700UwDzgDaJkCjmrK84zRlvGaJ2cZjcd9otDwlNZFerOqEyxf/2agpzTqOSCk6KQe72m
ClZ4vC2weUQVzYeeViW2y5F60np3q4h6b1YU1umtLZUSoujrobp4UOuR7vMpq2T+tsCym7M3Obth
rnnRXp7WnTdqAZwj/0QLlhx9Na0Ir+NZFhaZVYwb7FkXYdkfZpLzP2oehf8JRJTbIJK58YUAId9C
pN2b6UIvQ+7BXtBNq9E9ulCwoD3n5BRT8dwV9nio3RYFelDQX16e6N2hyFuX+AO9tLW8qVOJOLFo
WZ4qdA4OTWrMgRiS7KK2+v+AMna8BaW1DLSUdK6/n6FPYD4Vhmo9d36sbQN5F2Bau1ikoz9kzdZ+
ufNM0BYF/0Z5ER7yGs6DdIIVArgDZZzoVgt6yZo/CXB4DcX2Kvpml3ob7xy9SP+jeFBdvLCffr+8
uMtDtHqGuWZQEoSczBKv4/Up6prZqIC+6LXl7Jq2y4MBwfb9y6Pc+YSUXOi0MUneI3N10RguGn56
DOC4H13nIIUZg4PXx2PaZPbGsbhzYy+W2QTpfD6qlKvHYWqGOe2XT0iVQdlJmdZnxUgRQyqt+YyT
kf36Z4/xqH5THIZ1tXYUwRgnCi0Jhc6SqvOuwprg0tUgUQbV+/P6RSQ2Q/CKaAkgxOo57wY0LxDd
jM6xZWbVwenLKNppWeS2Bz1Jyy1Q1HKC1ztjicZ1+pNLerrKwidB95e7Tjn1ICUOZLLRR2saWz9F
1DZITdMMgMbJja93b6OQa4D0JxjlvK82irAb0SJ9Qu9ikO2Zjxc+oaNkP0PG3PKYvjs/kmEaM4uY
r756altnNCfZNpCRZyD9QZa2SPK6VpPYftr1s/osWmTDgjQGRXN6+Uv+BQes13YROuCKAc8EF/j6
nimSxjE61H9PDQ/s9KH3yuo7/Qyn9s0m88aAgj/mOL0elvnDnCjpY9RR1UboJbO/VlppDTtrBli/
C10nlgEaVjbtFwsIBPQIxUzfJZHtlTvcW5zEV+K++STyMnN3su1UxKC6TCl2pTYlP+i4pp+JAUrl
ABVHu+CPkse+RA/hoYnC5H9gwnC5EhpqaGwiJLPaUnCFC2DylMrqWEafwEqWOyou7udC0duNY3mv
W0EIRQoHdpGOprcKMDQrE7oFePxczegxH8F2o/M0ul71u407/SEb6d0c+lmERgCmfcJ3CMaYfXDK
uHxyjWao34m+dx5726jNvW2lyVOkWmb8+eWdcGe/gz5Yil3Q4YmCVhth5FpRUF1VECkpPmWZ4R3r
yUYqVx2NjT1356InrgRHR8cRB9E1ebAbUt2D8c5xzrocQfICnbeqTraWffmEq50Ng/nvCIRcNyX2
qq5NrylMdnZijo+iMtAVsBbxY09j06Wlaf6sITPvRzv7Koc4QV9G27gn77wA/ISFLEFvEFDy+sv3
VJ5KT+EOgU59Uswsl36V1PMeWId20LIy2uiD3v2IS4fegeq7NDCuT3M725nMW6QbMsDIfhkO+c70
lOTYK6EbvLxf7n5FwljuZOS8AK1cDyXm0Uit3lBOFm4qJ3SYppP0GmsDlnZvBReyIrfTYop2I3tJ
z3hYoBtnmUfl+6QY5VNrjckP3Qyzj4VZjFsasvemxf5f8D7obVKkvJ5WUgo8P2SonNrInHZtA25a
74B4vrx4d258FGMIWVGYoVq9Bo2PniwwaUmouGZjfJpg/+3wS0r3BFyI8XpjfzQM+gavH3Rply7C
wrxqa1iFoGFRmJGkQxhHqGGrSngxtBaHQwQlUbYvxXu9F93h5UHvxJULXYRoC1gUQIDVNmlakdjj
iAZEFCf1Zw2dzH3UCcBjs5EEo9IUDyNE4l088oBr5f+CjEd5j5YFRARYsWvCg4qczyKaxQmkZfOm
7Ooy0Lz6T+hSvlrIkBtLfLt7uOkXmaelds8XXu2eVOu0Wtfb8BTPjv7RMaZ4oSFOG6f8Jt+iEID+
FSMgk0eXcPkV/9Q3Jl10opMD+vF1675rhqZ+BmnbBn3eO0+iMBzIUTVgMcAXrw6fGZrKHCUIggaA
AKsJ4joVpmj996dxiHvVn+1YfG/DeZ58p7TCLUbxnYkuiZb+d7+SYK5GS9POVqO0HBitRFc0A8Jc
7CPG/5KilvTVVUVvHqLWcKQ/xZa39XLfGZ7CIDERfShqdes6Uj/HxiDp/p6Ikoxd1VEf8LvZbv0y
S4bHtgT5Vee5c9H7YiPRvDcy8rQU2BHgQeNouRb/+cIeLjIDalySyzVs0C2o8we1NAUCdkUpj9oc
uQ9NI/oAUGt4fvnA/t09V+8mYjS45FBxJjAiJVydWOST8EHwLHlKZ2e4ZE1nZsFUIuunD/F8HLVW
eazT3vjmTZjBFiJpDym+vb6w2xkuPforCIPFv/qw3JIkuS3LL79s0WFn0xOyWquQPJpcc4YKi3vL
MHCFiL5SciRC0zl6HpxR2IFWs5i7uayzyRdanet+rsty9vm70nQDb3FzhS+aPfR6+AMSHjSn609U
GRBW41QfTj3u1J/dErWgsp6dI9jw+WPjxcan3szlp5c/zs1zCHCMi4q+i0tJg9Lx9aBCoToISro/
ybRHuVcJvfQ8qVP6cTRLaewbNF7Ljafq5kpjSLhUZF38Qx60rMM/WxE3O5Y8qoeTV9YdoPpk2qtU
PPcvT+z+KABfF1EmvMZWV1rrdFpSuS0n3cu9n4ZH6Nvpc7TxGN3CLpgMfSNK0Dx/9FNWk6lFAq8R
3vTJlI577PUqaoIytLW3ueHwn04qO9WXbWk9zUlVvcVdsHIDIjYDlmPemTJ4/aypXAF8XdQFgOVd
r60wc7dskmw4NdK1ju0wVvi3eFvl8Htr6y1qikAOl/d/tVPbqcbJEH3gU1lXyq4uU3s3uY2zEW/f
bE1KN9TbcYHkT5Z2dTgrB261o4l5IY1num+UHYywLler2Le9SlfIeMZXl4yWMWmMLRJ6aLDdtOfr
Kh5akJsnhUD0bW927VNRh3Jjb96dGfufOsfC+1kLDODkZ1lDYs6EMKioViYueGmfiPf0IfWjlsTe
FsX65vansYs2EUAn7jqKVKtnLxqRg0bAYTrNuZnuPXCoj07ZpB9GI679UYuco65V4hR1SfTattQy
8pIt8eCxrOuExU7oMNCgV0+KIuqDWRjJO3OiQG17Svdq1MEyFq8roGLibC6Y681PZus6Xa3MJ3CZ
5r4Jvemxa+z4g2zMYouFdvt0MNiCJuZmoY95s1NG2k5OZ2NWInNFfDGkHj8Qj7rJoZDN4PmDiUCS
37VW90tGnvnkDt74nKaj1268GjdnkdrcX/Q0P2QRn1vdc4qSgmM2B+NUKlkcmDH9ebNvt3gaN2ng
MgpM4r88MNRuVtWNpZoEPggtbQxQxU6fcrmTxlh/SHqz3AgXbg8HjQyoOzRQgVlBern+iryMxggb
0qBB3GfHaW7dfVcUSWBOsXcxOst79WFcZCKWGjEay4sKwfV4PAroUvexedLtvLP8qkrRfYzqKNmn
Oc6uPpAvdSMHvbeaMLEIHQjpNRrF10NWfYU7SIF6NoCrOABVMuxyjZZUpRjqxoOw/Pqr2IuMcKmp
AoojrYZNfD2UdLwym1WoQ7XZO28Fqs3nPjTVd7lXlYVfOZP2BsZYe0Z4Un6T8ES2BELv/gBvwd7z
EPNJV3O1EGJM6hialNST5geqxo64wFIEWGvURYW6Jpra1jFvCnydqMieS+BKv15+FP9Sam4WgY0D
OBABUega14sQF25fWb3nnYZe5W20ZLJgvzrC1Z8YRUjvC5Ed5Yy87/PmT6R01uM8msmTVodG/Xk2
EZ7fm0PtyCeJNv94kJ2Y8s+KHJzmnHWTo2FeUEXFm0KLiw9VTYXBT5tmfrKHtld2k2yy+XGoNfXD
CLi72Ss4Y/bHeQqn315ao7CchK1uHHQ5iaBHDKDcyYmn7lzlWL0u8GONchahY3yZZOg3hDNfNUdO
4zsFTa7UF10sVD9ui0ELyqTNP2hzi7lwi4znEOitV/3Xmn2OxkXdEm6lRanjbmIn3Q+lEnqIP0ZP
E98Vbfzeztxp9Gs740xHnpUkD0s55JeRh4rmq31KJIMauJB7ragtYuDaNZ9Sb0qzL5ijGOrGuVyF
wzR96MGBGqVuQumJt+v6o0G/BV2RdPV57jMlaPthOuNy0+9lZRYBSoWcz7EzNk7m6jZdBl2gUEDS
cYEBirw+LmkV4QoxVGcZqcbBCPvK90b5SmTs31EW8xWqapx+ChnXUzOQIKX+FZbnWMtNP0vq+lgb
OuIeijJsrOK9CVGnsBe+9ILkXq6if4LtsYijftYmhhrG8pfQZQejB77zRqx2dxg6N6wYTE80p66H
6ccWWY24qM6ZaJt3kcycMwZaysZldufeJH9UAbf8DZzWXaJQl21eJyUSUKGm+L3n4D+YhdreddNX
K3Vxb5ITAnEBE0CGtEz4n3WbmEypRxCz0a2Mj3DK7GCmnrDxde68dSwZ7yooSdwD16Bto8GzaqDO
S1wmHO4ICzGH2uoD4P/1ETMLjDVfvgrvfCd23AJLQPGXGujqUDlc/SUtvfxMDcl9tEI0jDsz3sqr
74yCAgoXPgXjpU25um/zpsdJs81zWB1Z+YT9YRPMlbtFM7xzQej4ti0EenjaMI2vP5Fjiiyr6W6c
Ta3s/bzPtD0aDj+dQZvpNU2on/gRz9/GCq7es+XsLkBsUAH0KgkzVxuj7zoNIliTn6WVlB8xg2kv
Q4h3KGK0aeX5VSYWImufAChG9MV4m7k0MP+X34DI8HISYEKtM2jFMKfRNMf8jKSv+57C3viMxZLj
iyhMd3YyN28UxRO+PaXF19xs6k8vb6J7C482NkgzFh/Zq9UlWee8QUPVVGfeO6QWJ2l8Cx1b+F09
dDtd0cs3eC4Rzrx6VGzjlwuaJjuopdXnnmUztt4kqvMMJeld1Kn6Udhj+7lVR/dNWmd/EjAUX18e
885GhsNKyOAgNEHVbJVRaFWZd3MzlGevEsazqBThx4qan14e5c6Wooy9mFxShgIwsbqj0QoC9SWU
8gzIwP3uijTN9lLIrD6VYBOjoNCjssJKKEptP6s8BDbqNmySdy//itXlumxsYGA05agDLTiG1frK
zvV6nIWrcxmG7dfQHH5N5WT5StLrH18e6d6qMhyTxeoRKMPqCMVaPWOVx2MhwrA7eHlkHbDSyI4v
j3J3PsA+eCrA1N9AqOM2iRuzmctzm5Jk02lu/MoIHXIyZSvGXaXXf5duYXRzHGEWGGvqRGtZVVri
fnN2nFH/LI0c4l6vcHbfIMxqtedErwb7HKVximQmHlVbLaa1rtj//QFYxtF2RumJOu/1VQifIWyt
SC3PVpd0wm9V/LoecBEp3uaS+s2hBuX82AqsB4ImnN3hQYcOq+xx8xyzgxy1Md4VTf1aGgBpBwBf
3CIAiRJP3UCAVCfjcuixwBBV8d2wsmaxTrHxb823aLDrj/13JA4opVMMPCmTXC+AGpqNkXZdfun7
ovrcVW7npyjXWX6Oz8frKHh/Z4WoBf13XlGGWm3fATU2o89FfnFre/6AcKP1zIfFqmzE5evlPbyu
Mvy/saiWUigi6FlLPiPfqIKIKfPLEOsDRcY4sqJgUlI7sJMckToFRVbNt8rexqar6RoYLX2W5EGR
AoneuIDXtc7/+2Po00CeoTaG/8D1Is+VWSp2W+QXi4yi3gMo6/8rsrr62aiifoQdER5Ad4vjGJlJ
suemG866UfaaL4lOg5dX5t4HBwlFbAFtleRyOZL/xmdtU4MusLKLjl/Pl76ZcEGTVXPJ82ja//8N
tVzf/wxViT4bZvTgL/EUJjsc3ETgcNjhCBVbUrTrl3XZxoA4F4UWnjjqH9dDtUaX4K/kMRSE+53t
xMZpjNPk7I1ddhQox5+mOHplyrNYbQKasKjmknDpN51jHWHptGyKSzyG0yNUIesj2fimePH6jvw7
zFIGIKYGmbSuU2VmW3tTXBcXW+nS3x3ttnDndKp1dMPR2Y1Rlp0tMFif8R2OtmK2VZjNxmWK5HSQ
1AnZqIBeL6tBE9yavbS4DIM77ZMoMd60UimDUCntx6Rtt96De+MBvqJewcOD4OAqbNAzsCFo2xeX
JK41ulda+EaXiPDpxmD7oz5uSfssv/+f+sbf+UGzxICcW5ZHYLVDS3v0uhYO8oVGm/MB4nqG5yCq
v689B4AzCFSQazFQFFx7viVmYbc2iNGLrOf2F9zA8AAre3wDnHvDjfv2cDMSZjILeJoSwPo9NcM4
Lia95HtZnfo20qfsUMfTdEADR9mIEu4t3b9DrR6OdkomA/eh4lJZlbM4zGqPCBq7G0t3b0NQg6On
h2M7iiirmzPtW1qfGEpevIkaTCkVJ/U13Pke0Itojy3/z0Ywd3uRkIaT9ANfJo9F7el6x9utoYXS
MfJLo9HjtWPH+OrOINLDLsMukN5Y9HaoW2/r/loj0/7uRNzqFqseKIc33BAQsFY/ZlWBHOPUNbva
6Yfc7+gtwMsY4/JjLTKN21P1TgrFlUs29sqjmGe0WLU6/tICv/xh6DnyA+5YID2kaOGwsbduYqXl
MgD7A5TpL2F67Qvh6pkleW3zS11a1vsoq4iAmiH8iAzb8Dihn3ESddL5Y07MLQpXRanYMnbR0Lpv
8gpT55cP1V/M7vrsAu9YhJ8hRaFsev2lLDWNhqQbyssC5y19zJPoz6eZYV5kId3G72PkqAMvyovp
oMgK4RgXQf7CTzQjd3d4e5qF74aNDQJyiKY5kEoyhs8SD7AGh85FuNcp6F8HSewqiPJ1jb5lebZO
X5YFXfjCbG9yUnutJRMLyG2JZxcXTw/tvamFNkQEcCpO7zZv9DCvj2Gu/RjiMrk4VZNshEh3jhYZ
KLJmVAOXLbe6+xa/oSmN9fIC2Vx5lurQHchirGOD9OmObCfc+mB3bowFI0OrBbghPZHVY8K5UgAn
68WlpHJ0LtQKW9bIfKSkvR/z1Dx6qM08lLMtDv00y4eydbXadwZZNjtV6OnbvlabD3Hodhs/7OYz
0I6CoAS0Y8HxgBG/3kgVdiftNIX2GV28r4KW19tMmezFMdI6NXVTPBtzM4NwmUE45LV1fnkf31w4
S3eR4hwF9r/2Y6tVqUlw3CYf7bOnVPG+aiP3uYuG4Q3LiMQcAPxdPUebTbiboIL6EgRyxN6WXgo8
pus5j64HxUZNvbNnlsJ75EFpxa6VmZk9mNbofVbS1L0YM2pmvt244u3A4tt+UfRpHGS9GT2zr1Tc
khDIrDD5zaA8spufVHtML7PZzg885fpWHH2zY/nRZPtoykJb48/V3RzFvDI5tITzIOIvqRGKo+lE
2aEFA7ajlbdFEbozHCpjS9MXpUYgyqvcMIlAj8Wq9M72XI7vQ6fFaFgYJhWySPnpiubjazfCUq1H
yJvwZ8HnrWbnOpE6mFRqzuBZjM7PsrB/NAb9q5KH5tsis5qTVtXd8eVBbwIGQI+wspdwi3oC3cPV
PihqMSCo653TKJ/OrincnTll015KJHNfHurm+DMUFqkM4hJIAl27HmroqzEK25EtZ1doy7tpjl+o
Oanh75fHuf1skL/BwQLeBhF0oy42WJymUJ+ds5C5CychV85OH0lgjkly6Gqh7V8e7/b6IJsiRkEi
EgASa3U9r06Xrij01j1bfdS887KqOwlLLU+RVVcXbfQGX3Gq6skdo25HbXWLhX57f5gqucciaaPT
GlVXywpwxVPnTnPOBe7Tz03Y5N8cYglGtUrrexXFvNKeI15J9VrMbRZqMJLD/BfEk9Vu7ZuujDK6
/Gi4KfMxE3hxDFrqHcgltoq2dz4oCoeUDBbBCxvQ2fUCR5huj8D/FI69+im0ev0sE9U5EESVqDmO
+eeXv+ed4SgZLLA70M6AuFYLWmGAU4Fh50jYDQ7M6ji036SbJU8jmlVvOznJjcDq/oCLiY+6KFev
id0TquaSkoB3dmXpfgDtoUKnqbSvjoYuWaI1/708vzsbBtwFTUBSZYCF62e4z2OFpFXzzuGSXkko
WE9T1mvPhuKgQuZp/XlWjf7w8qC37w1gD643NgpR/A2orEeswXHnxjt3helFR4z10hp3rdjBUFZL
nOyMAKjyHesx7UdVNJ218cTf3j0L0BqoLNVvUukb+5gq76Vtc5U3TPowuUZ2CpnkRn3r3igkKeR6
5F9soNXOcZExxKLN9c6iEeYXAQ3nUiXRFnZ8+Vuu4l7UGWmjcIMurC84M9fHwW1MkOO2iC/Qgdq9
8GorQAIG40Sk+F59ZV8Ptezcfwo4OKGNkYfS2QXloWjfKq2+R8xqK5K/s2xQQ9j75F18nXUJMqrY
9makRBenm0Wg9ZN+Nnp3C4hzdxSibNwF9EU2ddmh/8xljGtPKhoiaU5TzGc0n+TFimZjY6Pd+zgA
wiHgLubqfKnrUbRI0wrRdMnFSMvPcxfmx6JBAFk49pa7CU8Mf9d6I6C0zbWIgQDzWj08eiEk6tZl
emml6zzDiI2+DoZiP2vAVlK/N7K4DJISxo0vEZ9Ogyhx9fxzOVj92ywcevtSTXF8NgdTJieM2fF2
NqlOPsdKnv6X6ZFb+xzpsdw17lgiOGED0QzitFd/ASS0ES7QYv290zljjph/mMQ+7X/zTewWQCag
gywtF0LawceVG8XSLp6Tndclg37ItU7oH7l4C2hnUTvjvkxHmkAzL9RFoIm+BhoxSVH6k1PZb218
4lUf5KST7xVp8rLRbnF/m26m1kE+Rbw3WTOab92pT1u/RcYRozMp5umJINd6sNrGG8ihXfVHNXrp
f9AenHd6nEUhGV/qAYkctPoPfcnyfZ5jKXIsuf2fzSYMq0DajqwBcGCbuxuQKv2SKnDy2qEvvJ20
rALkywDIEU9sJ/6I38A8B51p1XsjdGWPzPpov7FLWQ7v7Nk1PtSWB0dGQUjoa9q5SUvd2bDe5mWc
KXvZG2Pk27h/KgckNsUj9Jo22clMyb4nYV8mp9JuktF3Wq3xDtBz43LnegrQ6zwBLon55NigTqZb
4rlc9COCcOzQ8sK4WJhnYC3F7zlu0y8VfF5B4yhGD0vBOVr4Vtu5tm9n8aAESeLiH5BW/OO7ilU/
g4pXskCEtTcENrGbypeyAXp3Ha/w09SALg+kMxkPToHE4hv0JKb2XRsZ6p+ymjVjcXHVbH+AoCre
6mGWHVO7wpo+ohek+Oosml8YsEXDTs4Z/VeolRN70B2rdzNSMo5vpZ5okN/XxX/z7ObxuWFIvode
WJlvJW7qvUU8Q1efh8GmWEN20j5y4Xbw6xfdUB81ZueHMiII43vpUKTvQ5gv1QZO8+YU8pwtGowL
HAHV7jUKLjTjYojNKLsoudv69qyF79qw79+//H7eH2UJfoBMcuevbmLPaGYFlBFnvdfrQIlE/ASQ
ePj9ylG4sIhAFlgk4qSIzVzfXnYiNHXSnQQ910g+aEjh7S27fKUa1BI6UkFapAN1KiA8Y9ejTDxe
Y5Mp8SXpZYJoZj7vjaxPabDJYSPsuHcdw4yhNQtGBK+V1RUZ53PSzUkeXZRZqRGhzMP92CXZkbRu
C056ZygUEWlALI4ndCBWa6fqbSWtVCjnMO3QohdNcaiFHT0a3eBteSwsX3t187MNllKhBi0FgOn1
CnboyOgu1n4XcLb93p7UbG9VVv5DKaL8kb6lbF4fCPA2L6LHjKiRvV0PmJeEPNVQhufZaccAZoMI
8PzbrDDe7HISBoCybA1wyKRuq53RxY2T2xPZqCA0DHLRezuvabDHA8Lg21I3f1lDk53sqTCCwo6q
h0FMP/HvyINotssT0tH9rmuq4fTysbgTMS9CDEStoMAJnVePOrbquYGziXtubbyAkBSLv+W6UPed
41bfzcm2jnGVV6/fuiQ79gIcplnKBXO95CGX65yXqXvuqQoHYaKJwzBH9RGTamfjCrvdTuykpU1K
N4uVXwNEptltqsKq9bMWRXnvx9EYJp8btTZOsgQN8KOSYb0Bvr49LYuyFFPDippvvq4lR6WZt2M7
aOdklG7QIEK5D3Ucv1EseKXZHNcNUSUoZeLLBSm2nl3ouh09yFk9k35Z3wYk3D8T+2+NcrOGTAQO
IN5ouNyi7rS6aezEKfuyM5ILlLis8yMVARsXJOghwVTY93irNo7kzQry7tDYpuu5ZN/Qmq/3h1Tj
2Yq7MrtE6aLSo6jGQ1aY8y6Kw2Yjr7kzt6UGBhSBHcLnWl1tuMvhC9io2aWIRIHZZ5ntm7zrjqJS
6x2SM5vVyeX+urrflrktdeLF2IUGq349N5oKlt0lMruYXYJBq1BqqQQZWuLvCiWdmz+6Xos/rjL2
HycoZxVt/NE59U7Tza89hPwQQHLUxfglC/Dv+ocMvbD6uoyTC8ip+TEU0+/cmUrQwsaWhxPIu5tJ
L59Thxe0fFhARddj1X0tJlfQJUzNwRV7kYw2+gtRaO+6eIpzfxpr57+s7DQixLxLXV81C8c9GFVY
g12jf/lJp0EbBVSQkzAYZVT0PlnDSJyGCPNisNuKIO6dLNvJqtKfE+x+xwBPMNIEPZdmdlBaab31
GoDvx6xF9ylwWjE9Wt4U6UePfo93VqPRyB4NHlVzVwBrIBjzRv233TVWe3DbXH51Km2cTuAxW2cf
Ukr+VppulBwNN2/nQ2fk+WHW5EBvt6ks50xajsKl5qUYytkDzYMHpW8JcyMH6klgmVg87XDq6btd
j0pFuI+rsRt9jfTie+EBxdnrMVKj/qLjaQWJi6Ka3yA18KFth0ESprrgOkaZAjSvYNN4ZP7UXXcV
QuSxr0CWCH3FsyfdN3OE7b+NRWVXu1q0OQc4M9KfVtIk4Y4IMvsV0ew0D2XieV+x42yiJy9ChgOs
eNgcG6LkapebmI0d+snsfmaFFuaH3hq791pWozRdVgmiwqWBmzhYqt54lPMs5wcDVjCa2RlOjrsQ
sMZXAPY2iRAaglgaetn8EKuTRICkXLqfg9oYim/2YfW7CzM+el2ZKHdqSQjMO1eN+tH18mzYleo4
mX46RsafOS+K71kH2htrbZQp9TxCrMVx0kggqNiqpxJOVwcguAAMI0vlt44li+9qjfV9kuh1ZoOe
/+xhjn9tyrbz/Hh4P3RB1YeJiROv4X3o57pP9gChpnS/vNfSt4lLFyOwdPjDRxdvUgMY9Vs1n/Hb
dPWhz9/NJX27wyCkaAKhK9PHIRl7a1fkw3BU0ikx9mZYdBa1vcR7dpsJP/CWhXF2nT13+8LFvxz3
BSOsdiDS6+95njGsmTRWd2i9Wc1Ojh2af6qx9kRAWQgB+iFuYc7m/Vy8i8bMCg9Cjepyp3dmnwRl
20dsAVUZm8mX2ti+DzM1REbdqAzxqEZknn5XtpYTSDU0MpRvkyb1x1npTthPzOiLagBPzmPvFM9C
iU1Ogy3fI8vrvWkrU/0AHbrDHjPq8sQvBjv/RFc3n/ia+ODtRee60bF1jPZ7REe/wiVOzMOPSJ+l
FhSe0Ehds8kSxzjxqo9F0mJEPCPTF+9iza1l4NZDcRoTrW5w6ij0950WW/OTh8b5t6ayvZ8ol1TK
A9J4avcQw5kLOiVKqgcZ27EL+z+V4J5GI9f8rHe75yYz8vHY1tJWjpOCs9GutULvk51ao/zgtBFL
qafscM4nYchzRZDbfdBGctl3s1620a7PLcu88FX0j2E3d1/CmIbZ0Szn+mNdNWJLKetvm+r6oSCq
h3gI7lJb9EGXl+ufos4wOFZV1WFOwuKI8VhgI+H5hlC9eu/UYRn6BhVF5x2MtvqP29VaFnQedZFd
WYbOpyLP3Nyvu9h2/EhTkNp6OWxcLuybH0eCCw0TwjqRx/WP69DPqyis5hdTUax9M4V0yqSwjwb3
4rGjiPdJo1axy2R81OL568uD377ZS74DsJLnGsHktbC3Y8gcC7k5vwjFqj5pOqzPKFU6PyyMLPMr
Dc3Clwe8jUeIjWHQ0spG5Y5I63q2Zirndoid7ALrpfOHkurFXAjFR8Njq5N8b2GJQ7jTWVTA5Kt4
pAMFoZoiAhRSqf0p6hvnm4fb+iFXdPdLVdn2J97s4VwnEdpJCpI+G/Hyvalaixot6Qrh3LpTBxXR
M1rLJjyJUu2CDZ15pCakHKuRx+zlVb1JPWCe0jTnXwRXkEdaBQWwnieKJUzVRpX+gMNw/mSXduZL
SRfSj0MKURhKbnUF743KtqXpYpDyAGu+/paqjNVQ6QBPjpYVfh7iSNkJm9OUdbJ409fw/IgjtoT4
763qP4OuYdRVFzmOmib5ZW6q6mj1Tf4gRa4HtXC048urepNnsqqL4gsaS7QiUfK/nh+IOjQrhJtd
hlEnwCCjf8Y7vHmdNsjCImcUVDooBgDkXUtmGDH6ZHbIhKha6u/rlIpAO1jlrlcGU/MrHKiPaSy/
Klq7xcy8Nz90CcgaIYSCBFslrHVMsajA4uxS8u49pfnkfneSTf7n3VFo6fBZYKygB3e9isWQKaFD
VeoyUK3fJ2bTEyZ7Wxj/e3sRgQDqRVSbl/T7ehS3AMCSOODMkK/ZjeGY73WtN/d50oQBVqv2fqjc
/+HQLe04VpDvB4P+ekinAlEE6rC4uIWUhy7RCngDTRwApmnOzuyg42emW/LO91ZzccSD7A1IGDz6
9aAIAlhyDkFXZWMbfu71zHxH8TcOXt759w4ZGQ2dMO5I8P0r0NSgGZBcsqi45KModkCotJ0tFPG+
N6th45Att/D6+SMj5o6GRssrvbpEyLYXiUTeZlKHIfFlj4kGrsMd0YOihH6HSB1I6Co/4CMV/R/O
zmNJaqRt20ekCHmzlVSuG2gaaNxGAcOQklIp74/+u8S/+KdFRVf0O6uJIZgspX3MbW68flc3zUax
2WqzVBl3K1hl9Pq6AcB1K1Mvgr7p0YS350Ph9STLcya1iGBf//7qycX39M97S6ZMuez5EiqVzkY1
8eZqdea/KbShDxtPy7+vZXqr639lHTnaoAah0bOYez2cVPN7cl4md11tGY2L7E5ISpXxUCrtRvZ/
ZWOyIykyoMC4Fed2l4nlJx2MqQTAeGk8ZNTf7tvGXG/0wK9+Dy8q1ChEsaikP5+6pVDsIcdkEOn/
dgqRfiIL605w/8vzy4t0ZWtQwAQzCOgO1N0e+VRrTiYKU5Obbmr7NtVkF1FYJ/2Uyb/SzLpPnubf
EvK59nXgegAT4V4MPX8XsCSSky2LWd4lvZm/XebCeUzUOs1hL+fptUxFnh1eta1aS+WLjvf2Y/4T
E7d6YWGRrnIA/lJHbCDNjpbR3hLKvPJJCJigH25wkcAc2e31xZVrRac2v6sK7bvsSoWCmDIxf0un
Dy8v2JVoD8l0mLWsGC/qPhgBK1jRk1jEXVe7w7+CwsnK49kaIAdM4MHh1oUSnwJCzy5eU3OdYzJC
tzm9/CuunAI4Vxspk+YuhODdM2SMViMnhU0V/+8lFkYqjrZWZTeu5yujWH8iE0j/W2d3t3b9Ws2U
GelX5PnY3wfTnDqRl9f+rVjr6jibmjiztXVidnczoI+5x4uLOV0z4853C/GA8L0ZvTxnV14AMJUU
tehTEEzumQuGL11zUpp2QZWrjGgDB6GajJWqQmO+8+vcjJDGBqYOOO1G6HVld/K2kI6ArfSAV+4C
PNNJ9TEbafZnIilC29GSA/JRcMvEmt7Ie65M5QYo4NpiybCi3g0loKWZBOfpXeob2vt28owfUOte
KXG1xZIgoIAtwFy1gHntbhActLEmHBJxV/luOh6MRpj/OtINulDNWBMfKRPX86USFJpffzPDJ9jQ
bZtfAPjL59dJUY5t5ZvATfqJekqQyhajobWO51JLLy/vl2urxgmDkAwRDUDQ7k6ZjC4rgMqld6LO
qruWcm4JDFJkRy0pzf/hs1gsg74A3UiUPp5/lhxl4UNqFHdOLYYkJFt2z8socprWWTm9UuP2z/KR
rwK3gme4XZrPR5taJ2i1rMvuZEPy5jU+2IImcWIff4Qb79u1/UhyDChkU2j769D5ptH7hbnSiCgT
8ZYC1HLSrOn3yyv1N72O/UjrEdgjWLJNbeL5B1XIi04u5ZY7OtH1Ibdk+4j5IQLCLdpnc943MblB
cMpyzT1gTuyc5nJ5NdaG3wASGPIVBB6iht12STMPZ7aE4vykq+ZSWI1xsibdiBu8V27slmuTSkKw
3WZEDFwVzz8XakCg56Vi/Yq0P/tzvpxm6Wc3CGVXZ9UBdEjjz+LS2jPKSEfo4sJauNNrw4zTyvSO
1apWBB2rPBr0oYinoioihHZE2C6DemwS+9VkpW1W4caD8EfSK9jParYsYyH0OrtzZVUdM7pPYDqr
KQRXU9yY1WvnneiV5tym1Env/Pmsppoz1hjCiTuwse2Pbli8sJ3n9vvS3WzPXR1qy/cB6W6tpd0C
Np6V2k47MlSm5wezoYFtzZkdqsy6hYz9m+3pwibYam9032Fp7wPmskypqBRIvg9LssYlsrLhrPC9
arDxiL1ytiicOnro0ZZ4l2QDBFD6iid3ddYb7+92h+0yMDqDAB+5TLnm9jpwviOQ5LF6CIqWn4Zd
slR3ZptrJx5h/6NyxBK/fCtcmWTGoxQAwIO8b19z1LUhF6bOeEO9KqyRfLN/Y1FlfQ9eLLmxd7YF
238bkBvAMBtynbbk870z2jUqH+5GvgQIkMcOoWA8GtgQh34mFf/BlvlJ71fv48vfeCWmAfMM7wi5
GxLpfelIdyqrrgtyvLHuEQlOUsTgLb14sMZOD0sj72hsDPpDWajp9THN1iznEtgcDaGLPP/iWSkN
foRT3JX9NMeOSNO4G9figFJN/z9cRNQggOrD4iDF3M9u5y4NkIa0uqM7aDehl7nzoTaN+ZjjMSpC
cm5IOm6F3qoG6Cuu5mZw75vAGr68PNv7e5fwlFyNRJdcbaOh7r4ZxCY2qt3aXpAUtT5RyZ7ujGC4
Faf+dWK3YTYl3T8AeuZw95qhLgu2xFTtRWi2/hRobfJQt7p30sgyolraSDX2pPDjuPbHojeCyJRz
88nRlLwRTO5P0J8fgmTTBigDK703VaMP1pp9KqgyqbJ8N7pO+QWKTRP6lrhVnrk2tcDVEFODk8EN
vIvr8jpbZyN3m8uAcvBhLAc7RnzoFlh5f0xBKJMgYoW7KWMAxNotIN6/iYacm7zoXjlVYQF5m6+Z
grGj77Q2+hGsdgdRNZnE4ZVbZ3uqN+003lNsCvY5d7F1NvMG10pUIcUHq6cL69jdLcj33suem5xk
cLNJIjdFjXmv6JnUZWd6QCsvZb1YMxpbOgjFxRYK+uCM781BV8lyqdtq9cIUFMg/1lZMAdYPQuSe
4GVT8O3pyOitgWbR7FrdN3qpentcE5V+gqwvyZyEzF6L6Przu01Q6n8STdKD57dJEkDg8A2Zg2ny
hrDELDUsl+aWutXfJ2ubHpIG7ugNP+HunnhVCDKXMckuYmxQtVoUxmeh06qgfjdKNSVPZtqvOhRO
s7OOI0kbBlrKKbUDvJZV+qEd5Ln5yjRj+3SkfzYNHhQE+dfnnw6CmO4QIevFbuz5PnfL7DJXRfLY
Fiq4cZH+dZ63obbC2Wbcx17cZRlagBS3ClZ5sWwpz2uXmuFcSe+crcXTy9v92kjgqKg7IkvCWLv1
FKqq85GGLgdNuWFvtf2lSGYL6+9Cu3Gy/qS0/317twmkp4l8xEbkopT2fALHtpOCeFhe0LkxfyFu
Ufc4XVrBk4YB5BIWfaG+N0zM9zzXZX7nYgbrh4YY9G94YrZF1LSDbYWoQ2jDW6cencce/Ujt4AFl
rqLZ9MufepLQIhm72fpc+WOyhmahENubhLXc+pqrE4eCOmUsWkJE388/xmww4ULIOr94E6E1/kMI
A+ptE43I14Yvr9FfV+42bxjYoOWIqAINxOdDiXlKSzyP8oudGfZ5HZbsDbiqW8rK10bBOXrTc9lQ
tnuoMHqEfVAA8bi4eQD/LW1FVGWLG7/+WzZhTPpaFG3/qnV33riOyhyyi6MWJ9542kdil1st9Cvf
go4pkQjNuiuqghlWc2m1MGMThIT3sw9v0HEH9coKN/uZUdCjJmxFO3Ff21s0dyqtQTCKvrQH3Arl
0U6m16ar2yhEVJjq/RHh2o/SakG15CivXayyWbwDzNWuCpPZ98vQrQc/P768QPtA9f8Nx4DbrUvt
aHchSJWOrt2v+QXZ9eU8jD6qpQZc+CgYg/XLbKTdgVTI+qEX+S0VjyuPPjU/si10qrgo9kzPAnom
5NxeXqjCqZM1d1xBICZ90Cl5+TGVeWbeNXb3SsXW7SlGW2jLuahs8ujv7nU3cWRZtkBxxlJVy5Fg
z2/x5ykG/+IG1JHe5mbTPnYAEobDsqyWdVwQ+ruFSblyn0D/AtjKKqOIve+waZU/VXCy1MWdHGvB
jKlsnDCjiEJxBC3V1z8wmDeDMNo4w+gh7qK4yvI6D52D8lI1E7pFxmq3Hxqg4b9ma3FvhVRX1vXZ
YNtp/U9nQdpJ4zhtglrXINW95ucidnrSni5/0nL9a5U4t0DQ+wx2W1K6d4SOxHA2POXnIw5ZP0Fw
s1G4oXMIlajIp0/0GrCXUHOm+2GnCTXfyCz/0rnYBiUCB26F6QKCALuYpep0zRrrVF6U36yPUIIA
WmSAGp1itGIBoec4Fo2M59w1zqKrxgg0XXsAv9H+7JbylnXdNtrusaVvRD0BNvOGBt9Nepd67qaM
mF+ouVlxawkwNZUykHmG0lS9NdJ5+lxii/O716T3q9GdXy/fI9cWnReLGP4Pp23vF8vuzebO9Aks
HDCnnT4Od3Pg128GkeZxQt50pFddvZYsvq2BR9agb+6D8Bx3TyWaS7J0tUpekl6tj32F6Ueja/7P
l7/t2vaiRUCuBWePsvN2lv+zoVuaRVPfE8isaHwcSy3pjhh+NR9br2w/yGy4ZQB87W5AuBZVme28
Ajd/Pp7bE+V2gcZcWmhdjisAVkcM/gm0hopf/rSrQ1F82sprbL0941Wf3RmcqpIXtzWd0Gnmn7Vt
rNEC7uFGlWnbgPsNypvJfQeZB+bQLsbNu0yDV5Nx2w95+Ub3tOkuQdfv/PL3XHnOKNNzHnlEueL3
9M1Ab7vBm8hXgLyu40OZdAKCV5CtDZy0Mm8vbiYsMw6SufHuAD2mv18e/09CtPtMm3CXlIHQF1j4
7qZF1MLzupVQXpZ+ibq0ni6XqvJKLy7stH/kOGjLBUP7oL63YDQXX8qmKmUE6hAkcqYtSqAYG3jV
05Llrh3n4IG6aHVyuzyUayndY1AHxvj6iJMfjY4gd+emubArbGDsVFppyzHqOhIcWWTqnjrHjVN0
ZQP84XFtAmw8RHsQpg/CUsMeQVx81XenJJVD2FNWvVEauXJWqUsTz1BcQqlxH9Z6OLpoUO3ERauq
Ju6z1Tz1s1je+tr6zULs/nBjvfdwfG4gNDCRAKAXhXSXvsPjoPKY4ZLRiIuetN4lgG11pnRrP4yu
FBeYnOvvAlIJBH09Ve8Ka8AjtWga9/Hln3HlGKM2jJnupk/DSu5ujMrc4PNOjmHhYqPK4cspwsrP
ipO+u1W9vTbBCHQA53KgOv2F1ymoak80/LWzPhvaaXD75GPTjeV3b2jXCMSMWdzYnNcH3BjmiAIg
fbV7ZxNmy1Zi0M6TMXixqKx3wrDJvuxuBNai1TduxGvblDwPRARLS0V9N9yqpD6MOi55ia53cWah
B1lX6y14ybVRAHGBHePJBg27i1hwyaQ3ADP33FlFH0EMUCevysrTy9viyqNM9+3/j7I713XuFKs9
e9rZ0uw6qsVk/nTGxrjvVNt9WJaOgL+5Kc539dOo41FUY7XIZHavl7vO6bidCFG0bSg5oieUdfMb
n3bloife49SBXCEE2COBiiydC8MuxQVCBIpv0tAOWCxnRzGM5p1y2/Qk/EKPkavJbhTYr+3HP4kD
t9kmIrl9/3+igUGHMT0lnLVhXjL8BoU8VSPQ+EDyudOobolSWNuTsXtS4DZtjXVKRKhS7HZknfit
OVVjiihGUz1a7praoYkAmBPjolF+NKZkrN76ie7ilsDPPU/DOqIrbE/LnbuspnO0BijBcakDGfiR
58pSuIzk6RK7vRqtUF8guUdIVM52NMymgXyVgaLjwQ2gLyGn61sUYfGQ1cJS5YYWVXxxTjBb+Mmx
0FV1DLxca++axLd6GnNFDuky91r5JKag8o6tMd/Ev1zZ1w4ZK9ct6k506nYzEuDvRMrqpRdlL9qj
3Rn+UVIkPS4CUcbOzYuzMy23mvNXB6WtS57MXcT1+XzdezShi9zx08tkmMkBrNYYDW3qXPze9OKx
cvpzQBXzxuV35WKnOEPJiZYkfOs9DM3r3CbRtA43Td7Pd7V0e0J5b/isjYF1fPmyuDoUWC3TpTS4
sTyff98Grhr97X0uIfjTtgERo2AKv/ObW/zxqyNR5AfECvwGxdDnI+VloBxV10QCTtMMkZEVMMQy
NIy/qSGZbplBXbkpQB9smmDbfuHdej6aABjeVMgnXDKjYWtKOvPEfdqDmpuRYY3Kj3xHcRMD9Du8
PKV/dep5Qjb+tU5tauMG7t3LllmkdS+Rz+j6YXhj+5o8eogtWDQ9hfsRQY6sPjhqXVVkA5/8bm9U
omZV6paA9ZU7awuKyJJQjwPPsotSaFSWkzNb4tLJASfj3Pul4PmFgSsdckWILS9/97UFRp6V4jkP
wIYxeT7lRQWSPalG7axt9T/6fkOGO2uf/uxxqbJuDHblveEFQFj9T9j9F+RurtamTqpaO2fAsCP8
Udu7Rer65X/4JLIWIp9NVG6faS6qcQcHQOh5rrNujIEkoBUsMdcMR6LYby8Pdu2qwSwQeOYmnUWJ
4fn8pRNQisrE93Vs8dsORVUK9Bb7OeoSY7kYZNixQIb6VhpwbdiNqoIYNuEPIrTPh62RcaFhj6s5
iY3V3GEwglzYOKQ/YGs26E3WTeBETqG8WwqX15ZwK3ozsahN88/zgZta46kvBnHJs5yjgPYTpm3u
rVGufR4SOBtef1vDfeEvweuRrITUoC21Abl418qaU4uY7NEfrf6+p19RhKuVOqeXV/PKaYB8BkUZ
ABT6rPvVDCbKYGmJDGLmwANKEfM8SAvdkoTk4cZZ+AP92cUKGzAHUCjlPuqKu+BEQydnQcQku8DG
UfrJVAkYK1UWyRoNk9lqn5PJadyjpUy1acU4WhMlMPLWyFwTBPz1XPc/6j6GR0eYrdVZDmp8KlSX
u8fcSRz9Rih1bWb++2u3P/9PKNVqS46ekMKKCbHa2F7GNKwnyLm8/OON8sOVxd/I2VQ6eL3h9+9e
76LL2YB0s6kUreMnfV6rqCppMlta1zxUQ23HXd8PN1Z+u+f2qwF6PAA9y9tDoPL8+8pxaJuqJWTw
yiB/7CdjCV3NSKMBlnUEnFaLKc3Y31gePR5h197ICq/c+pxmrt+tKoqc/G74ETxNP+UivbhmaZWx
aAu6y77TK/MkZhOe6aJ7w6388MpzS+qEqp67xZP4XDz/ZqUWHbuYIUWo1MzujaHqjs4EUnLVCoNN
RDEYrvOIoUn6SivErbBPLAHwmcSAQ7CHKsyiziH/5/lFqxP3ofL0mtZgakRm3no3FvbazHK44KEx
HO2zXazkLS6OImrrmuTJluQ0lnFSrjRPbk2NU+jNeuOkXJtVqqukARs6gsT7+azmg8otfEzySypG
8WXqZI2DVpMfWsdYvLusGxCP4coMjoT6mrox+J/P2e/jDRzm0LCgdbK/wZzBSOh/N8zsgLIXtsKa
3cRAfvX0zuqQdDqIvBrpjI4ija2+76sDPUwdkr3llw9a2k1PotUw75FopZYPM080crXCSO48CiLy
MUmy/rGpi/JL03arHtYg2ddj6ztVeeNEXHloqHJRm2OfwFXZ16DmNm3svCGVaup8fnCW2hAIQHe3
mGHXhtlkNklP6BGQs+1WK58liF2UqMpRW974Awzp0vbS1wfspD42tSfwCaiQ7/aE2znr4AKvvdSO
Pa6xJWpkqwOtxvLMpoB8g7V0ZQeCguDpJO/i+twX1pqsMNs5aLBAGQNphYgz225sofRrHHuRTnfY
R85amI9afkJ1SN2ST/3TYN/twQ2mw+fS5QX1urvAR6/qarl1lRKr88Ux6ep5DBnH/JgpexoiN61L
EXJKek6hMQV2LDBYvsialPytMp18PTKLWHcs+TL8QnptXSN7Ntvi7FUef39WWr9JHMBjOlWrmB8n
fCmnB1tPxfSxB84mI7tEESIamkRodw1bifcSoYJ7Wwzlo5P6a/P6BcbOYSvKosGMV+dugTE5UIM3
WOqCZGrR0hdM1DkRAPkxhursm7HDFt7tZxibeuy+NnkquvbPdy0yQv0Ig4AZzkbDj/AjLIxoUHqr
whKu1UB1T5f08tagNENXeJke4cvS+aE2tsZA88Ay0nBa0QqOXx1AEbRxp0OixhJ5X5IrdUOt84gR
GTpHrLleD0dtRgPOKQr7xsV+JSIhRtscT9hi7l+czt6u0rQocB9zpG0csavs/0lUAhnXXMvfr/8q
imTYfNEAR891l5OJrfVeJ2Nx0bHTOS7SclFdyHxoZuWnl0e6dnR5FcHbbi2eYJ9vT4kc5IqvzIWS
2PdCZf4BNROEYahMP9rBNIIUd2Q8GXX+7eWBr9yDwD5sRkScCju17c//E98lPZ5JCqFlOiA9cofL
4r1dAHi9vrm90ZMAEMCppDK3iyKLzi7Kru3YHiIrzqvU6kM6r95bbTDcGxCQK1EkQxFOUXYkut7v
xAxxGWXoOR/kC6g8akL20iUdzIbF4M3T0qio9erp5Vm8sicDYqmN2IzOMDtzP4v0bZwRT8FsaTuQ
Wl1ynxvTd79Cge/lka7VK1gvZPC2uIa2xm7B+swMWmgpgE/WNNcvNrTRMoS3rX8NZF5XuKDOSw1C
fV7bt2tezfO7EUys+1EI37wl33Atl6FXxPngwd7aedti/Gf39AsuOaLScTnU7eyfRKO+eAYln38y
3KLAhMtz1SdcxCmONfmQtx+0pQbX3RJwu+Hg2NmD2RdudRpxh7wHjOZ7JBdC2GGRjOoWz/HKxuC3
gg4GIUzbcR/1wn8Yh1zS9quJCE/KnN2w0uV6rhxrjQpFepFk83hDYOLKuSbcBe5AYIgzgL+7sP26
QmrGG+Vl8ArrGyQ5+9OyWVQYq+jxhHDae0UvjvdNv+VGcG1keENkUtum9PZPBcqhSwnJTV5Mb0mr
cKkW/WI0fhHERVJy/9OSKAoyqqFsUNXxhzZ6eaNeOxJb1Z+iOIcQXPLzrcGOLEaOaHFRwtM8xIQc
82sm7MY8jkmr3RLdunKNbX6Im3YBRUTQFc9HI69XaVXz/gBL9OJu6IxQmUkZv/6bqGZvrB6qldzU
z0cRxCiUCwdGKdCiAXhihcg6lQfBs3h4eajtB+9e+oCgAmbCVgtEQO35UHPtyEbrXZw9nUSeOqW8
LLLm1PuC3HFq0bMZyqeXR/x7wTa1UPppgI+o1O2lJpAaxrYdh6hLCdy5jOZUo5OA1zGNipa48sZo
V64OSr3QLalkI4lCZ/T5ByIbWE1awtXho5FWRUP1R/yunNIHAYJ6Ptmq85uoxzi1fgyqKRVhkgRA
25fW0ZaTyzu8hPDG1uQw1UGVH9zGnspDU5p9EirHauxXLwg1CXC5BB0sPbHX899rdh3uwchJXByQ
WYcsmJ07R9b1mXMkH/qgX2+Md2U54A1wzW/aOCQpu8gSrF9NpafKL0kLlZGoA0scH42q0rptsff3
1cj9RNq6YUCJ4P/a133jop3cFxcmYOlijeDajOgtlae6BakWBYOuZJhgbFedVq/NCOVFi3wbYGuZ
4g7f1BIPbpW696mtShmqhlZ3bIppEjH1fneKx3ziDX55w16BpG81Qm+LOsFVIfj2fElmc2XHIgWF
Aw2UvnBKuA3x9DBXN2oTx/6X7DTAOxvxLfMoPTv/qKRUyxu3LPKZmnBf3SoB/H1oYRBwgDYiwR/N
iuc/iCkcjKDjB00YfHwyMs0NrSkIDiPG5E/1MH95eQKuDAeggIrKFlXRpt6Fp5mmT1MxZgUmouN0
SptKvBtyhNCbwKVyZK/5rQzv7zeF00r+QYuSfoS9VzLN7b60NOkARcr67MOUAhE35JLE2IsGB6yb
0gOeP9kT1hr5jbDn7/v9j3kdAlyEqug97G4LyBlVN4wSKSipN4cVgcKoLU3v8vKEbmpMLNHze5cF
3BhEBDRU9vfaRa7KEh1GcXDpRGulRxdmjXhXLp5zCIxFS6G9a5MRTensfTP6qeoOqTN3CMp1zYhY
uq+NvxR5iLk5mrtf+9kRD4iagStxGhT4o9ZQY/OGLlTfRVM5LxW4gjYVYItMAeBmSbwJB+N+Ht93
U1kASVmHkrxXJkV/v3II28iqvOAHyhDaV7txFG4yPSwuyl/JV1+IdEV6nQgqBoqp/V5V1i5xuY7V
O0OJ/seCXIV6E6zz/I9jjGMOU8UZy8iSUDYQkuxQpsyNvpcRILbucxvMOnRHCrDOsemddInWwFvk
+9Juik96qeRXLzerr8a85u0pNYvuc+pTQT8Y2bquYdFOU6/CAanwfwsNCtploAqlhUgipFNYO3XR
f5ySsldFiFestE/T5NKuCbRhqX/gf0A1clka54OmV/7PDL66gyyRZ04nrBpdGeeG7Ns3qC2a5hsF
hUvESDQW8n5Q2qLfA2S3rJ9jEWSIlhnGtP4z6rXsIwcRKiD0xlomURYsBTUHV6PR13KJoN6eNFAp
tUSMkHfmQP+1zk1QIlreTBbahxVl3HDUZt3kSva0khQfXSbAur9MP8XRFUBYORPaWs4vehile0+y
vpzksjZdNIAG9c4QYtPxXPhj8StNzOErnWkiFAXS42mAJqyfKRukYwjydCrjvF9MdCb72hMIwfZB
HZkJWvgR0Cnx2y9ry45qDQnVEJ2Y4nu1iAmzayUm2iON73/AjNUogKap9EvjJHUD7Q07mb7N7CIy
/Y7we7HIL8DdASY8VI5UTQjIwFhDtRa8+0VbBiiz43LzKxFtkEaGAeQGioBYBGJNEqFmAqX5c7Kk
xjtayP03sA19eUjrTrYHeMcIV7emPyJcmiZJEflBXzVR66zdb5owKEKCp3lcuqDMwmzp3TdaOfjA
/zCSjfFskUZEo0ZGeYJQSDQGafaodS3GAlgAaEOI7flwL3O/QNy+qNrPopHFfe7wXGmlqn8ulquC
kykXo447+GRFFEyJ95j1lZuHWmmOc8T2l3nIG6FbYbs63r+ogiRfVxMh7iqfs/kA0wcFuBIFliLu
9TWx3qRNY0J4kbV9l1IZr0K9nrr7IcsX0MyeSB4xa8i+BgNZYLRMmfhYoYT/SXea9Xuq5d0aOVlq
LFFuJuIfO5tSLczMscgimapKhNrSz0ucSK/0z7XRz5/hZVrvgxo4WphVQn6e5eo8BcIepmhtFvfd
oEC7xmnmT/9Utobq5TBWVEpb369SyFmDhRV6V+ciMjyV6TDQx2UIg2odNf77wG1NxJ9E41rlD4Df
EI9qZOY1eTx0lQOjeumy5R+ohBzlLsgwB6hW3y7OWt/YbxTNuYc1SYMYVcCyDqtqmBYk/m00i/sx
H6u4opaiQuWWPlqg3fRBs9y2i6FG2A/6LPNv8K2TPA6Ksmgi6fWJFo5e3X71Gk/+9sAmCSxQoNWF
/iK8nl1Ylu8beKxe5CzZ8CUVBQKVzSzg05eTzgEZ27kvo8wpm5/SMaG4J1xmKu4aSoVHVCHdz66e
T7871y8+48Yr50PvjljTBJ2bvndqzRUnMPaQk5ayGbDGKFpnK6URn8cE+oFBcIPhVTgJzTzZnVQC
rV7aVeEouvbtLE1dctOp6SkxTWpepV0xbZWXW/9keibSw9I2S3eUcvGp6NDn+WatJe5ryB4vWTig
3PfUaWkyRCpznS/U8pD4yTXRVgiUj+tvreyrjVU4+ysOO9rypZonjPQCNDzPrU3+HE04SuYhXUMs
Hlz2TICxZl2+h3KYfwXJARJv7PpxDoNA778LgfhxpJeV/sOlEvulANSBpXtnyu+Fs7jNQdgF10Mw
9VYCXZixojzLNqg6DDgnzJOs/j1lwLfi1nFzdRjH2fOixoc5bUKReDTgi8xRP6dpH7l5an1GtYPS
o54Nfv2U9LqLlJY9lj/WDcnCcTS09rCKMs+OpldbsW2oXo+xnMM6E9ud+XMNc6iLeWVR3hRE4F0s
Cc+H2Gvb1QjX1sQvAsbRPJzccl29g69NHmAf5OygabZVgiSwXQPw1RMnOXVVvREwPTtjUsyZ3kLk
SGlqUVmbaMPlk2Z+phJQNSEAMmCSQ1VZvzoVBG9hRMH+9JC3WrDErIYyru1iebTmsX7jyLTzQkRg
AZbxRMqHxWyXJ7uS61NVNOxVMWfubz8hmDtUK1E0d4c07+ZcDjovpfCboz03iRUG9dAvoL10hMa1
XNnFG6sZ7UsmaPCLimshnPI0ldGSj81TZ1s4guUjXIGRhkJ1l6EW2NBosrvLXHfGj0aKvIjHmv/D
oJldxjU/6OJQtt70ux5Xa0I81MaIvVQd16DeVcFbiB8J5troN5wMZGCbyEK/u4zQZer/RYWkcMK1
1tP0iLOppzhlIvhN1wG13ZLbRAvXitcyUoAxEWV2sqYI6Xar30PmjiuxRVpRgq4Km6gRFEMfGaIV
RWhMZfCQirS7G/XFmaOlCFQb2laTfx2LIf23qs1pjBNP+QvFbM19FJZecf4dzS7pbRUOAQamvyCh
eFhlwzqjrFx2D6tvDl200Kv7kGhQ9I4dd/9lcOckiGeVECHXvEQmJcJl8MF1Z55PHxIjHmoVSfvF
tCtzhZwi5Kd2QTHjgHIHqKAx0/yHurbMMfbmhD1Zmf3cnSUMun+tUitxnCwtFToIW0+R8P0aje48
GOd4kdutRcdieZwFsnbn3Myzt15g9dBusrZxohJZi/fSLN3ltFRILR+5JfT3/qBhmdAtxnKoBlUH
73ARyh8x/MzTQ2s3nopLZwFTt2gbMIP3ZuFGXrG3POiZjvx1LXSeHWEhRR0WQ6Fnb9BRpU6Iu0JR
RxMEEN7Hca45otz2/5Zrn79fu6V3QsNOMZ4ZqJGZ5xWRul84iqFw7JZOwHnp50+Vu1T36WL1n3Rd
8QzqXZlPYdl0TRLiuzr2EX4xasJDSOfx16TUi7PvgXBw28n9Vvg5J0xfW+suyRVeoAsQEydMWi7l
yCgmnGBtLR2rUJiV+5aEbjPNSfyujm2UqPXDKivTpEzRcC+21uw4McAgoEtFA3SCIxL4DwCPcoO/
lCYy1KYlKdl+qfYG01/s4Gow0fxhNgYPVUEFj3fGU1qYTME0ncae7iSduoLAK29F8m9tOkOGWgBB
LFBWlTth0ZnslWQZ5K+B35aE+K8ZH5WqxZPmDMFXr9N55EXBnT7ks6OfphRB/2O79si5g9E2WgrT
tVZFbTe7qIGze+icuGX1dQz0sY4Q6htwVWzT8lzMmfVJtUNhbbJbmRXWLYbQuCe1RnnUG80GZ+qA
Bok3oQ7eiqlMHmwf650wtelJk+s6aR2SYRVtWC9mOh1TOjR9WIH12qJdTx9CzXXkz8Es1/Zc2qn2
QSk9y8MOiP6TsUFRIqddMTLOXVCt6LEP5hmBwpleXZvJDBm3afgYZHWjR7L3x++dbog3qcexi2Rr
Fc15M1vII2gevCQayY4kPFT2u9ZOSlyf/NS4mxbN+D+Ozms7UlwLw0/EWuRwC1Rwdju3b1hue0wG
gQQSPP356lxPT3e5DNLef9SnHpGdTLtYLy8mkAGf2g46O8MDZ3+2ommudVjoNhsiQXK2moR5n5Do
qbRyZKjTBOe+yaplXlVKmmUhMhL72urgLAziWTKw2eQ8qs6QwSDN31Xrr042JzVd1Nwyln3nWEhO
blgOoo6AbJdh11vd/mmq61Gm49C536QABIwgydAfymgS/UE3Aw+ZX6tNp3YyTI8l2skxJQ2h+Oct
jnrbRT+b3DB8DHxPl01g7k0/52Q9KjDy2LRzWkBQovOZpvqZnuzkAVkD9/8ebrM+yj3uSYGfkvJb
TV7xBcXp9FkQT/ZKWwDxKQwV9XY/Qh/9zH7AhF3Z4VNvYRhOB2tu70thi4bZJjBfHawrX5NjXOpB
RyF1viXL8A9v+PwOiiyso2Ye+bB2Z/llR76gPgYkl0O632gyZXr5It2dH8+V29pkHfLk+wIbuz66
Vld/s6KZ3050FfVdUccj6vdibtkmyIhPm8rnEC5MwAfW2jkJr2PH6KX7tyg8dYd2IvCzdhDdtxeP
87dfJtwana9ll04V8Xa5aiz/w1/YzTIk8/qDhZaDjAMLkWjM8XxLHKpfZ5tTr1XOmCcu308PB672
bvsMTDiJdF53dsvA3b1P/HZMPhbpciZvibud8VSt40dNytVPsPSIRpqe1SlFBmM9MLEHrK/L1BWn
deodnS6LMvyau2CqD54oJcJVtJ3kckPA/O3rtnBIRp1tK+OCb66LhDayFM319s/SZX0zukY2fwYK
E/6MVh++VZjXqXjXW4IlZBSJdxPbUy3yWPbliXJr1ebMnQKpjLOt4tSvJC+k5Nx7JXN2MRKvNrkL
m3Pvu7zWRMlldhFegGKq/6asnqP5v6YlKDnVGzVKmVuqqTtcLu3P3fKNorCMftGcM7q4N5NX/4ah
8snekVb3tLp2PeSXh/pm7JNoZuwP7SnD3eESCtREoG1SodPTTI/P8RZCJUitjZ0hPrG4/qx2+Wnp
bKXuzdpH0ORqNeeBRjC6I/pkfi3jLTaEIxIukVrzbH11XBr/ChOOn61HWBWRbsnC2U8xEhtxyNTl
+MaJOf6ElWRNJ+T71kVBnc4E/0dH7v3tubHH+gtBzvQnikz/OdPmFZ3M6kwqg11jUSIYh7pFgs+W
Mav2PuL47xH/pj0bDstxW/lfC9Wo917Nv5vWQ7H+GGLROrbuXRdkG1ARmXbc1UFmT0Y/dvy3p662
EusU9s72t+j75KlYVZPkBHDrhjdhmrmZfYD7FFEWExdFROZqbYq9yqxu8RCexXvg5loP9WvL7HtK
+jj51ISSc44nQxNw3ik68oQokv/q0JnalGFwng/JTNrwkayGuMnIh+JA3QrdvzM1Orc0Mu5L6ovA
YQGLHCmPoz3FX6Zotk9fu+o6cBpkP1MZbj8c1zwrsQr4B5N+GTgl0SaWqQME8KO2IH5Yon3aMy9s
6n/MR4mfbrE1XONXUREoxYLQADxgKq4qsYMjycne9alJdANUT41OR6naHCUstF5/atjMDa3ca2Vh
1A8s51CRE3uHQmbbsppWvZGLaQKCGqyS334zESOeSnfouM68Tcc3VMnYr0s1Lw84ZxmGdr+vbhma
WdcoWSkHFBFy7dNtdQHs6t3ymAvRFHZpRVO3PPSBW/6xe9WdB9cdn8i8l1buJMOQpIVDc12ui4rQ
+T2mtpzQijius6raeDsW7CzAZau7HWK/6v7tq5N82paam6yaEgfuddqTJV3jzS1TEYONZ8sivBfP
XsfPRiWm4XWMtU4rI4V9xd64UHqx6LnOSjXbDn0QLg9oEBvxXPqCfSOkJfvethK2ZSa6yjpiloTl
wJsZPDVV6Ax55y47QkkAri31nZD8mSYy40/YrUqm5Rrt3PVJLN/axhRP2ngFWVcQF/9Jfpr7NnEx
NkZOF/8xtTJ8RvrocGi70WeB+KtP24aljNQxkO3Un5PyS3XzUmb9OAlumLKi40YIy/vP9XRc5UqM
I9eKWr09DYSHVXVM3OS+8Hru1AmARh6dTcTdtdqn9YGKSgLGqOBIHkU4LxzQlr0DbESzp3ILtHU4
7MFINbkZZxw8dr+71+Myhj4fuAg/iNbBZAPV2P+xfKe6M8kArxvPZnyPtkX6mR3W5kU3LsXrRbmF
19Y8WtE11sTYgVBaSpNxyUfhdeHN5leElmnBKZLxV/gbsEzp2ytRp+SIMa+obvkZ1rhlfSt6ecdk
ti2n/mJyTJMajCczgzAPtJzEn0MSLsQGwbu/JnuzVCzkdAPTy7LEn2JIupe1nxhaCiMw5zTQxjol
hXd9TGCyKjbt0XUOfr/3Ica2yH6GCLTmKwqDiilNCje874LCu454cd00Xsvl05RB/48Jzv31+g1C
oKr91cq08MjoEUUESaPU7synYqjtG8ysBHj7PT0EeaxL8VV7yxZDnSWlJFgiCeVB7eX8toK1uQzv
ZSsOzAJAi9BtNWWXfTX9dvZkS6ifov9e55LjswOzjXMdjxZv3m76R9k61S/CHHZsd1rWl92R5mHz
K/2X58N7wobs/6tAOdvUSHSoKZjQ9Em7qXVXliM9RXu7ll8bE2Oczc0GJpRELGPp3rrje6nX4e/e
OvbHOjjimUob2tV7OYcnjVLxgQyD6KsmMVYchNzaJp9A4IZ8t+AVkaDZbsaQ6f63ozf/K8kn+ugG
05uMFCMWVyZV96ffwPlz0q1CnrmFl2ShabjPF9tpX0K/cNGHuwVaEp/7306TSskk3foumbPANsac
khmEhbFlVG8Q1u6fJkrG5yWoxhtnoiT5rHrbrvKWvBI/01wmBEhXnr3D6zq7TDftly+FNVEMYSK3
eddJZXFsGm17h3Gcg/8GK9qAU+F9PvZ66Tkzulr4QNs0qR4gfvS1CLWJEDhE6s0p3WriUCu96ESN
wBqnPJeIq/npiF/YFvuWg4jjrS7GAsZVOOsvokVOFXurIieDYRqtI9/XheTjMX/ZRGTYFxRbzpUn
jA4QF8AfpiJpTXxJsV0/J0wKQ0pDUwwW1zDLph2swJBOovaXfFGcMGmP1JsenZjiKIAut/tPAjCA
Zzs2ss9ZesPRR0boZL5aPNbnam6AExCwlelkdazEuyDphcIw4Ww5xgu+q67ouselnQq+D92HI3fu
mCRZ2UzztXaJnOMjNmuT91Hp3XVTn4RZV7X2W2Hm8FdCXzwP5cqMoVqezyV24XkVzS8+x5O0kpzK
q+HdpTiDdC96DF7XxVu9Vz1r/2lCQSaGYywgu9/hquV/C31InPEyXryRpZm7LjiFdSPuWhc2NfOm
fr51arQbZzxYa3/Y1rH4XDg7rpgMTX9sRBR0WReq8cevi2Y/jEUXz2m4hUDPrdUnrM7jurxOUleg
rJzZ1WmN1HKXKIUpvY7K9bea9GVjY0H8E2yteNxqJyK80p49zfDf9HdaOO5juxq7Pkw4weiLGuX2
2/ShdzNW0fYSQK6+9zylQb5Hk37cjDd/jc0Uvg0Q7CBodci6OXjN8toh7B5vIznEMxtRp1krJ5fh
ee2dBkhoXQN2CQ7SeroXoKuzc+7G2FtbQJhgCzygfXsblY1wKXL7ELBgluUBVmCImHKajcndRoLc
HqrZKdi5aD+4FlMH+mwPZTSkVmwcO585X18bOn4fY5BTxg1UN/9p23Xfl1ZaH3Sls6kNdlJs8EKS
NmfJtv4TKQ/rLUnTAqZ71M21AtMSeSXFBQfklLlXttvRURW4ejo0BR8HVsOE15gwBv9oV17i/HQO
JsrUb+ZFHWM63JhkEgZKUsLY6DkcUJ+paEmLsC7uA+PbJlu3Pnke9GSms2uKaDvRa9uw2ba9Lc4u
ae/2IXB7sx46byjfB/q0LugZdX28S7Q+ZfaYBE1OodyubmySMylE9fYoyYchjFVaSxHpfESCETOW
qOEJb8hGxDoZhIi+I80X0SazfgaIGGXWJJ0d/1R2F8AKxtVs007r7EEacXtSHSU8xjMVF13Ly8SY
foIY2s+uXFgcplBMfT71/bSBn2ISOXjOYLMA1ug4gJY2hB3HsXOM84gNY0WxyR337m60OZKjE1xk
yML3evtA25h5W6NFJbn2IoWPPITKSn1EF/sDv77JzVQI45arNRY3XNr9xzpr75w03fTdcoNV51XS
aHiM9dY3x3Cakod+lX1L+1YHhNC40cUh1YRtchgpnmMmXQIGxBqAXRwv16NzVep6jO4aFoXvovMJ
BphW7+9Ia9+YN50zUEFHYs2YJR2uGEIAd+c3GHwmmxQ4TIUnJxKuetyCetk/AD2MvNuBwMODzxhT
oZ/Q5X9YGMvt5EDd9Tf9HgPLELQf9W8jpij36EykGOSAgv505ZV+Ux7XaK7Ge38TBV16eo+GKw2c
PrOJ+luU8V4wBING19t17/nS+eDYYqNJBH6HOq31vIT0SnMH3xu7q4NHKyGMxaMrbzPqgEu1e2Gq
KsIrFxi/fAinlcWujYPNzXt73H/GGijwa7m4RE/0fqO+dmsb4q6qbefgceQ1h5q2Mzq1VdUVnLpD
7xwRfyzspjw/UKmOJliuLvxV8SfHwr8mISskEP8ydL9qt4rNd0O/huQN5vBJW9ZHvi9ZS3Pf+fHC
0TbazZyxs3reXWRMWF+z7fZtRuVkwySmqXfx0oIbP/wew0AkJ6D8vsyocIYfqYIyob3T7pK3akss
ZH/T7n57my/NE5U+cjmMum0TWNVByTvtr9ipq8Sf7FNXua5z53S+5VBlV0PqWTNH75Fzbvo1njXb
R3K/CaxQcKHHbnf0jygbcJC22IxmeEmc35W/fL0FgpvaI627oXol+2zo0lYulrmtgmb1MoENguGW
VCIv44ee1g8ii5Zbh4SK+YeLJNYZTNPgPFrFFHtZFYvEevQZ2MSROr5lvU8KHUNJ8r7rP864zPoO
bDryPxySSKID1aw+zAq9C/q62WKt7njmHUVPdyjIClW8ALk/Un2UrqsM7G8HXnsmzBwo/orisU5c
AeOS6YC2nktDBbFLlUfP5XCeAyWqPAhrLU/ugmwopQxzc1864CCy7FttA+bYQOfZtI1muBsiydnf
sbfKXM8DOnRDfk6fdmLnpEYYYd/YztoAMtXevGWu8BPFKkRIK7Uz0fSziw1OGXOiVAcW1cI7llNB
GiEWAr3eDsnEcwOlTWmEYtQZnxtyAVzupppoHrOYxcrHsPVbPuZSNMkBDUBosmJU66fb7qufYa7x
95QHTIXnsosaKgjbPWRrSOyuPLjDOqhs9pulzaULFXQoSBwh2Vv50/be0m1kQ076S/gSSOFE1wlc
Kksh2YqZZw188LIZ1Os8mcKl7BENe7Y6Hh9AKmH2vKYwMWRG35Qy17KY6y03u183B/w6Lj9WuOPU
qaxZj/eJHoIn/nIuxJEf7k0qLZ18V0tCqAg8/g+bk7zHHlJuZ/o/YT5r6j7TqtOxfWtXxtZHkWgm
iUAzX8LQWYx1VVj24ropFfdgW1l7mKP42GG7VeSJLQM2nbzrxFL+s886i8quUYTspYCT7cCaUCz7
G/LSiU5BpEMFdMKg3YcxWYriaCN5Fa8QD7RNQw735Q3ABay/rJUCU4bPCg+dqRze4U5KqOuyc9Y3
YHdqOXZTEBx6KUeZchFjTr6ugliZ+2GJrLsAOUV8BXwQ0gwn7Nq5CcA6XrmNaHxU4Aqc72BIzy7f
Akic3/rbrYoGKDq7XeIlK1056WsVlWGfNjVrI/VvAYHEQ1s7T0Cw7BLulmBgkaGF7ZLfQfNZ+c64
5xQD0SXah7uQaTGNfp03A0Kdv6LvGXE9eKgmjagr7M7zWEv7IWmxZR77tY/tO5vePY7qFWwA8hJC
hPEG6b8XHAhMbcjMhObqDrEZMKots8QtVDUdaK6DnNe69wrk5X+CSwDKe6uqqoL1XaFlD6IpWHB9
1NTBswhre82XlXTjn0YV8QQrwIHZMYgD1IDC2jzhpIsV08mfwSbvd9dp6txC2eodVKATdR5KXy7H
BLly9bzMhpLMGUnWcDSEkN+Ibt3Gs9ZSvfTIF2/muYnn3KVJFvoQQUfuVU4w3EZeM4orrrO+OIem
BguplYQRnGtvNUft1f0HwBaduPUUF0SMF8Hy2+8qrIkc6Bb/SpQziVArVo8fIRz5oGG5PsiEMf8H
SKg6rZTavCOYsOVelbXrDM98bQpKS/rRlLuioZoq2Jl9DQnMsFvICLzjMBC19kJ2BjL0aPSG/5pF
mv164PTTB0vXMXIPzrqroRDwM5r3zH1CaDGOdta34Nz/jZ3umhNhIFQkzBDWUe4OUbgeJx8+Hqea
sZZpTKO9aeswte11FXeltQ4rWclgMbeIWuv1GDbj9MkzyixHDIrB3UGiaMEhWJZlJt3dhQFZ9/md
haFfH+YgqW6xKM/lqZq31TuO4MAAAWsLNUtPqjOgpBm8Ihdu24bprFWMgCecwf3khOU1DbC49amh
POKuhpanzEFzfmSOhBXMgt6429mdZha2xZL1chzaSZwUeqoy8zpcBrcuvBjF5Qv243NMLhcC221o
txwX4iKy0d0c2kjLYFwyaAQuZW7y2oO69hcr24KovDNi8sKjGHQMeJe01b1CqolYqFoCfrDa2Q9h
7SjvtCXD/LcZ6ORdsUAjd6n53A4RzD1dw67/VlVTeL/xuYcsKeKFBZsK1HdtOveLbIX2iUx18VkW
DpXz8br7++NFXBPfOd4Kroo8SZIWBK4tMvCncU81wbWfXkvN93Gmbvfc2WgKT7uxhv+cmnf52JlC
DcdhroPgxPunYlqKo7U7kgGBAEqN2yZOLr155hSiFpCZrMsoOOLxkcXLurAI57PvXw7/Qdnv/GXO
fKsYRp0vLVQSnMbRohxirPReHUUcSlqNG2cXT0ux1q9+4/O21uNc/G3jRIJOGN/7hMpBo9XMrX5W
G2DgwZQ6+JxLTCHpxPIGD8xAwlvOWfQmwdOqrKjm6Zc8KLvPa3ife9C+FslMqKJHUgZmhAtxsDZH
mHNDa65bFXZqe2ONlmhc7IFwxDIE9ab24JXO5uS12ULxixDY7+78za4RJPcYGNx17PosGivws8Cu
Bd60iU/2rAIabs/Iskbu+xVU+mWJLoQEU/TyJ9TT9s9BZ9MTrhmzj8bWOP1AvjX1rTcoLvciDKV/
421Kyg+NFjI6Fq0r/dNccaRcb8M41aeWNg+TT9KjP5cUnh4ja8HS0gAXmauljtQzUcA8m5YVis8e
e9o/SkDiP1ZCcnQ2lCTVgAhXZXRuKMJZ8jDSQr965bCinfKWejtXm7WOJ2udzNNqNGwPQD7JMgr2
PcndeIMXKq0OT3xc1euWC8HqilBDb/KMSGnROf+r/UhmPUjYiCWRQFN22eqIUrr/b1xjA/G0RRDN
E1KH6WZ3XTVm4SKLp35R+09RrGa6QtTHF8HgIFI5DFt/jNttaGQKNLb1b7DYqCNk3NKSvcQjXHWK
vWMkiVm4sjosQKvNXTs29Vul267NpxEz/GG41Nd8dJ1XfWAyGNCtzWHSoA/sFyfbCqfgLCfCQp1t
R/ma8Kbe/qcKjT4HrX2wo5zS6z+prJ14BlqNFKEUjdc/RlSNxiCLK8dC5LbBgx1Vs/6hVBooZfFg
4TJtSyzJHcVDYzaBvtTHyr9IuBNiXwgGpJjhTbuEbB9nPc/6zLnUegcqjTc0RbuddJkMHR5tOfVK
Q3aEQt1SD7yECDhdZAKDGUuHp93taINOrPDaGcrR3HF+XcZO0j7JyIgCVB8lPnUQ0tIukBXBogxX
Q5cQSrcOcQk4qly6IifHDXtyi6Tc00LEQHzbmEwogYGD0BOSZh2ki8D/BTcPgZubtYLoQS1pI2Pg
ALZSU5rdzfeli+ZzDT3+tcsaACwC/V2ZzMqWCaKuppd1rZP1ylTG+S+UFG0cZhDsP80ukQlxB1ZX
sKlReCEY++WAfD3EDGIqP4cRDF4mBDGXXm7K70g4RF2D/d553EO3b05LXYTRVRXPESpeT3ouN4CY
2GmD3UYFxEZeHUsGwfgU8Dv9taMJ81bZqKg+dUiNuy85k7+fMkvAKuO6GNwzwH55jYveWq58l9bs
i5JlF1nYGzZ0FxBxehpD8PDUHWJgOtnEjrnhdGx0FiQiPsQXo1eq4AScc0AcbX9i1amw6ZVtRdGk
sVuDrDKg6L6LwMqOPM1De+cgEe15z8ApDpj7i+th3qj+U2HBtBgu9jP01/qEeSP5nNFQzBcirxpt
EGa78mn61vZvPSdWmyqoySqHynG8Y5sY6Alw9A5NlwHKXqZ6foq0b+u84MvGi7kMIk4V0jeN9Fhq
9wBuTvm05dQuCnBQ9vqmXS2Pt292VAkVDzL1EQ3eaN3WHr3qeTJB5Ga+3RL751autf9BdQF2pqYi
CekCsoO7DhVX9bSNfOImVXsvlwxdSX3XKeMMD96uZ2g6uVXJybPq+lJNIJ0nGwMlqV9W7Zo/UzKW
tLbbQv1nRgrBbwwo7vjArLFd8g/igkF3sEf7BHnKtOGHanIfwZZGkAAUCSLzXTPdjlK3fuoVhOC+
7CC4zEltCbpbMChY7840Wevt1jnwa/uYWME9AFa30mcMef9qjd3u5QizDOBvWHvxZe/QWDCQHdFx
wsRap61ulMXXJJLHhpULABpq0z4jSU7+eui3m6NafJ6bJOkMYkTP276XNdm46doJ8rhEC8NDVajy
18Kcsj6VngXbFhdt7z36VbyhAwXu0Y+7t6yfSGLbGVEq2rt0WvewP/kKORN96Yklc2/fpMxGE62P
+9K4KxNqMf5VzDklNpLR+kthPFNgF7hkOSRev+oXCi8S9R0C6yIG97XC3zLuwjzvpHXZjwrIB9GD
u/j+dK71yjVUomn740ab74NkBMn74HT215TM0ZuH1n65bG7T377smuTZLRrk35hamuRW26LsHs3u
XTCnuI6nk1tS7g48iho4Ey507Z+9Bhu6nedpSm4dEcEQ+Gptnykoc8J7Sy1uc2LAKdyD20KFXJXI
0CyQKquY2VXDsja3DUW10UEv4fqdcKGumayE4BSWoz0ce27nPSscR4Lek5730KAq7NOwFgsCioHd
9nEDAhpzYsFolGae6NXRp6h8TRG2ziR7BhD3aB8vyQcsVCuzidhpL5+pNSNB1d8LlUXzNgJmje7i
ZSXfO4FXy6RHZoiQqkT8avNlQsXRmY8b7DXQPCrI64JXMMm2GhQya6eeDjbTiGnICHfmE8aJsOff
3TSeW10Uzst2wMUUuJkDsP23bnWnUxy0nntYoiry7yS5TWXuSyKp78jAQAQtElfIlw6UdT9uNJ9c
nsYEWA1vRdNleyiH7ugjNtkQU7K2NKR+oGryAAM498PgwxFARRmDrNOfWkuK+Uavbf3izKKX2Sqb
zcoXg84WTtVDdeyDQD/s1GNYR9IFe+8wiLIU19qZmurGj8XKPOqtqCz5apgyh1pv9wMRBwSDTd1o
TtI0Y8M2KQfJZJ1s1zg6mu4Dq3J0JopweZq8CgGQmYT40kHU/cImxi903gBqL26BgH6nBhYXYvvQ
YVl+1MOo5oOBa0CjSTXoU8e4C2sNYf3kr1xCsJLEJTEB6VllReciYLYXuR71IL3kFqDRifIlruQn
b8Nk8p6lHnLb0XRFjMyaf/t4XbE7bDOCtq0M4t/SJG55aGrZmgxpmxTnpJq8395CoHoIO2QR/y+h
qknhnRoRwii35t+CiP/dSO6ICysdyqO/T6394Gyc8xlEhDtfefVS7KfWL72/6JywMbhbH784kQrn
B4HMTgFCRY4GOYmL8WGJNw5pGa8k3q0mDr6qum2iE+AFfNdYUvrnRVuCLYEo7+7Mpa4Qj0alfaCl
bO4PqFKRv8ludm52scMxNGSXVtc9yZh/RiXHczGMSJJcqt6Cw1brQh2K0fav46jnlPXmUf5de8u1
j1HVcL6zkHPI8iHZgdq6C6cvhwvl1VShnLOKKB3vYAeVF5/7mjH+gJ/JF2hNBsrHqJccI5wrAm1Y
E+r+23Tx8r5t1rRcW5Gtr1pVrv6TcAKx+WnRL+5PGVGWDdjuAuZrwsf+rrsLjjeRCG0dd44vMnHH
ZsBVS8TYcV8CliwwWFP1R8cyTo0VQS+PlWUNP6R0sO5utj1/jnXXjEckV+iOm3UFoh8v9djM4oP9
XsM8VC/4afQr2wgGORNvSb7t3J6oHzwbl8zMbbwxlv/r/JmqLGtcOM5mcgwUO0qMjLlnj7xv0E6+
EkMJbeZP1fSNl6BVadwS4Bx54+gf4mIBq5F7W9+AbPAUEahpZBZXbvBpnLJ52+q4jlIJ8VGl1PEh
Q6j7el9Tv6tq9FQXEvA2ptLHHJxCorGIlIPie4WInDLtWS4AidzIC1MEYbz4e1/CP6B3+I4W3MpX
0UqV9FVr7+F8jFwE31lhG286eQxrxYWfT+pshZA4TFbFDEY6//hd8zrS1EkPGYiAct0ut7THMbtY
ow8axQ/U3PY91ASK/AmNCMpAhPCDu6z7oZOxJQ8iKc09WUs6/LfzTZKNwtxo34jI73E7NYu7Hqs6
WbxDqL2tPXeR8Se+r4CTglY0hXNnrUyds8KQzZ8axkkeBxtOA7BdjJ+kdWHe4lfh1Tkc50U4JOzk
ny1QUKUowLv6frdlNx2sMEajxVzi+3y5/sAJPUxrsRxnTC/yHFuA51CyO+rXWTk8cxINq8zxe44J
ypkNqW4tPECupCS/5kBauItEpVL3LZvaXRTRA55HlSqj29DbnH+eIRoVhnTV/gncyGwnWSdafLUy
km5Wr2jdry+qL5GTogTQAYIXr3lolbi1GDDi+Cwd3TR3++SM3yzC2xOnWlufcMTUd5YMF3HSpqyD
G8TeyQuBVvV3pBXKfglBre8YU+uKtZ008LSPVq5mdFFDfTAVwtEMuwCGIgjYEvSIftTpSLqaD31W
e1zNSOmC/aSbVfmPWKOc+li4qrkl33VXB8mo295LNozjsHhkdCXWNHNa1tb8SzWQ31wjHVw/Er+o
790Vai+XfbB8o/BNPqsIVcItpX56ve4NCuevrle9RDsQTyHGzQRdcuRiAclZCdeEK6oz0RVFW8N/
HHvOq3FIC4asGwo/45rf25S7byF8lGVJkuLrDP7J0otv5fgMhifA6Pp3tFbrWyDBG1L2F7Rbc7X0
X1Y/MBsSGzDtZ/iesD4EFbWCampMdXDr5kJXxbTIA6/a4nYGMRjyyUZim8a+1/qH1omsAAR+j/4N
poJ4c1ZcPswtU7tTZItDlGb4Gi3gSlibdw4t1B+nZtndv9GCGip3EFV3JzuMin+h5qPOS7HgZoZL
e8DxgUxqMUhaLgE26HBUP2zqKgDHPlIVbSbUCjw/PWa2YX6vmtVyz0gQySmcvUCb0wScOXEQ9PEX
JmDvD9II9x/n+RpedFAtNdNhPFXPTmUvAl0+t7P6U7V6hI1BIVocmt5smosnqNuz45YuE3a4sVay
3A9jbgF1f4xT5S8nb2PJgo8qx/6ucumRwJdXjMujXQWC7sRpW29pxR3QiiJsZGnyYPHuME2MNpLW
eoe47z3RWrmv6sWcrf+Rdh7LcSNdlH6hQQRMIhPYlgc9KYqitEFIVAveezz9fNBmRKiCFfqnF71R
t7IApLl57jEGiPUG0NQ4mWUqdThaI8ocBBdNvMPDJ7+247wS92RohPVBagvM0vRu9MAPyr/BEeb9
bGZ6XFRqkxGCE+RmUH6y/JEGBj7HLRRdfPFRtAzF1FzFqnCzPTZq6luCVg4ePf7HzpF9Te9PWgj5
FGKD27Ajgn8/Qy6fqJztygxug7rL27vBnecOjEIxC9GbBlyE6ha9StMhjz9mte+rJ35UDiSL7Mbf
Dr5uffYLmrLb0oi46KowdH2IdDkbsBtC95v0Dt14T+v/xjc1Wx1yBAvXScKkf1Q6wUknbuiQ67ld
QYCTlaH5r2kydgCdeTH8siERzB4Xrno8arRorSuo7pSYMk+sAzT1lIkUR8ltVxgDzFL47c9iWRDb
OWcveqTsdN+gKyZoflXQVVvkWCZ31bYIwmdZhcF3OEJqOpS4ftrcIcj6Q20llHmost8XTvz0LNYd
MPqbOZT1sIELG9/2M7DlFckRWb8ds6T5NZohwHWigCXZ0xc+g1blfO2Ikn0+6DZJn1cFSzkgBSGK
HqIgI9V7VCzlF07kHB4/Xf3gNoTp7FxBCo+sXZcgJYXoSAt2509tdZ2lVuxvQeicLxVuOckR3R81
TJfhTOOp2kjCK8OMimELaJ8irqFdhMdmAN63CXx61ts6FU35ZSgSVplpxlhf4kVKloKd6227B8Z2
0ntItmQEyHFCWTKZZXBPCl/BSdun4x5cX/j7LB7ArkvNcj7nAdwknnQa/FsWGfSI5Rr3SQ+E0Z3S
2aFa8ZXDFiFtREYSoa6za4yG4961ykLedKNCMqAAANh2jUHdDomcX6PahuvWgLa728zy6aC5ic5t
xoz76SFjHN4KKoOIBVxyBwFhzqOtTuvf3lskeQz7zELTt88NoekUll3BvlPDksJWwRTJESpN4hzM
yMnEcdRofGKjlddH3SHSd1s1kxWdhPQjceij0Fq4X3Z837aDX8BPS2R5P2d1lD+yfgvp+YY2jB4i
CODgVHT3oUIFuy3KsIfsyUukCsdxytRLo7vFyGd0rtyyzu+CCTG65044hUBdSWZuD9HkwFzx418z
KtXao1XJxQkwyo30BwJNnXKDFVoimG3xnO6yNrSLXU1L9EeT0Ybfq0Yr6m2lQI8oq+bgsYHTP36v
Wov0jIgqLdn7EDvksexpYJ3KvlZUi5hY/rI4HNFnKIKfdro04/zYd6IfHlqjSCTCvHR6UQNJCAwh
MwexgVVfO8UY6Ee9hbO66eaAvgOeDWzseYDWEASq4uTJEmgsmzGRBj/Uj2loAMulUI11Tf50QxXU
NAnHMNo69VQZ+wzfa2902T63MCUxQ7WpkGvOr7FuPjd9MMvN0JAWVVAoCeRVQTd9bhLfeQzo3RiU
C9Dxd7po/XhrQCqCq1yESJZz7J5RZKR2M2xsX1Xf6XHQgndz1+L2KkJogrycCLSCWjA5QQQ3kr1p
qRmQRnYiorGFIHiP5U2gDkYNuO9N0GCAq3Koo5Rdid4AA0KN21VqiLRtnDScbT7+kMIbZ8jgJ3vM
nJ/0FBBSaT5CgL01VqO1n4ts+swqpkOIkHLaOMZUEMyd41iLGUIvniu4g8VN4Q5TS3q43b+wwJfE
v74L9plbFD+t1pp+QbWNUH9V2gSfy6FgBto2EUojFj1wzGbRXneLlu41gjj3qI3NXG/HwPfnfW1Z
3JyY7g8F/KZfNMTdHfy9RUcE3Fy/zlM/x/w4Sf07cMVAFtIH1T3dp4qScISv4lGtDw61eF07m8Kf
2fUsF3uGLbKZvNgTPWLDXVkuObsxxDt+QyE7feldu/1kVUbzdczUdEqxFoquqiY1rxWZ8IsAdUA4
k5LGAgdXkZsAmuXHNxX8tVczrJ2ccrIwSijUbNxMeVWNe6ynfLBMMlvUyRk0J9lNVoisxx2Ecwwd
iAvHEpIedgxa5cAucIL8gfi16iumuOFTNCXaV6PLadxkitPkBgur1NoDUfb2FtK6c6PiEREICT4C
EpNOSKCVKMgOmW8Op6WvSc8Owvywwd/cum3EWP4gADka9t0oMBHADAG9t3KKQB5HIgFc+inQhZ7a
Sbpc6jh7CGNW7ksDjy5C8+J3cueiDX0m5NyPj+AH4zN1YfVFioQYLcsowu8tu964TzNd/ag02Fob
CMLBeMS6Xv/OlMBflKuJzl1IDeM95hBiMbmbbUE0QZ0k+8btmuYhr9oaQrQ1G2+y4sDcIMKHyVso
3Ld3wazKTxE5Nta+KrvgIcL26SeHuZI7rUvRxHMxxScB2Vb6I6cTN0IfrxR3mXkQMOSshJZV3RdQ
gWZrgoReojeF1+ok9kmZXMi2IZx5YCMTp2YatXhLbE0jpE0hxsDFXyLCgqiFvNUdk6DofY75Qb7i
0DmgTbEy+z5QAfcfI3at195XJh39Qo2PcZQG6bWEhPJLqj56bbSStZyxtn6Do3O3w6QuU1vsjMIX
VRRxf6qiGa2FCpR70sibH+7QdpFb1rtjBxfSjKzpypEwRikee3CQIiETdZO0o/w6DSOd/7FzW/+Y
dNxaDAR30aEkf0anNGoWwBgxozjO2jzddFU7dJ6JfM7dyYSLKmrBwVXXdEGbjEVY8Su0rgCCRmMZ
J/Q48YPY2UYbl3d54GNPwezVPyfsFvkRuhXZUZqVTM1TIrv4IWmm+c1AqeCNBopIum7dhJSwL6rg
AKPOnhEWOUDVri9dcytKqgAvl5XQoZVoWMOJKEyCo42vAn12WxTBbhTUl0ew+ND4Njbj8FyIXmsO
CBLl7dwGWX2U2Dl8jTpuFgCrZfYEGTMfNoPNi2MauDkYI/t/ithDzk9F2tnTBvBggnlbaw5ViSFh
pnTaBMbEDX8KTgHo5N7Ux4jpG2WGoHDpq5+t6XBJaGELtJt2kKPgtjP7j1mXWdrBgvz/ptNmk54Y
TOu/bi7tDDhF6g/+nGTQ5Qune10iqRu4XnVJqSBy176aIUlG+xjHj/scvymBSD9gai2GJveVC/1+
PxG5Oh/QjOcQXhHFbGwiy74P6OBBzh27+e7KLNS8DoztU4XMIN6gbI7uWsjA8c6wSvFggIcz4SaL
hoA5FZF/i4wwQq6Z1O59Y6TpeEReSbSxubRl4MdUnzSjBZ3Sc9MN93abVqwkrW67e3cIxmA/DSkp
ZQ1W8cWJnYriy80MYpKZmSnBJKOTpEwthSVIlMMMCQNaZGxKrWMdS1PY6CF/A0TZIvAE2uDE2k7I
tK/tYuyZfBnkJGqokHYMViwdDD+DxtWPpA7d+5iTDpMXzpRvEpVWfRWFfmDutVEBP4BHDNZeYRUS
7VDQqifTnw2Y61YZZsRb1OqhDSs2/Kaj3tOyCpErzjYlWznOhi6tATcNrN2c+CUgm1mqg05zCupS
Hlr2tqMBAwip68UT9Ro13VDoBoq1hh3rONvWdJ8abKebfqKXNthxtFTTNaDz3MsYYKyIwm00Qufd
9D5RLddWqafNoiqhqvzB9UYpjD1s8573zLFi2zoJZPSKp0eBr9YXv6gaPBRCCzr9HLGZHEbdbesr
ncvMUzAo5KXCLiMIQOii+k0Rwyq/BXsABwuKRrz4TuI/tMHs3+q0a/xrUchZbbHO0Ia96w5Gtpkn
Q07XZSCwPxtbPftFsGL5VQs7/2WCAzp7i7vWLzogEQFpOWyHjdPOPTbiVQg0ZvhudtPUi6rMEn34
A1uiUB2JDSIHcprSSXLDxd3A01RZ3fthZQDDS+5ge7um38dnCHPkSLb0rZPS4MIjq0dHtnPqql52
OWluWgRGVyLP4K6S3maTpRTRtIAGE/s7MSsHYhqsZUJEkrTLn9AvdA9T3PWPVlY0bNuQ0xuY9eH4
pRbLfQUtSH+FrwLMMCfJ1HDNnufrn5iSiCLkZOU9dDSsOfeB7+DXoGq4aRsuqotdv94O174zwoO0
NRuTS9p42VY6gaEHm4TQqv8q2ugLHw3V8Ab4vv/aGQ5sbu4t9VPYltDvcba5LiBC2Xt/ohmHB1OA
tsy3guhnUHXGuIP+jY3L4n9hbmYoHv7BBodpEf9b7hfbN8MXDN6LT8kYsXoikbenSRa6TkMmFNeI
bQJzEzNzCAyg/on3dmLhEDFFunss3Ni6oT/b5gSdA3jf510K+QbI2n5uXadvNmVn1awGeD4+8ELA
CSooJ5u72Y8qdxNgPGVvGyNfFNkBdc5eC4z4VTZxNR8qWi7dAz91fKo5rLDzB5sCRZW21e5npANw
JTnLJK/LpteZibl5wb6JPlCaOuVb4/aq3hiBdDg60g4VBqQNOCKibrV2EyyRCtvY8rPoWOtjSb+g
q4n+AB2ymjtzdqNnQH9p3zEbU6w+Tdn5e6OyOeNoA9BEDzqY0wCXdhXs9WTA3YX/ta/2OBjjQRCr
ueZPXQCOLe8W/RRwEuArNg0q3tX90MaHxlZuyIUr7O9Ms9cXQwAnvJ1nS3M+Bb6YnrNlRQJXxNx6
y8KVz3oNmAlFqkyug9pJLdxy3Oa1p/05HjP08ncZBwSJTTnhuwENqIKjohu+tVo8/If7gbgRWiaw
KVKO72wDASH6ClWajglzWYweTkP2VV0T6bhBpBK025lKi/nKvd/+ZgCKfjFgX1JGwTEC1IQyqT5J
M7XKfV/3EtcaDuhtg2DIw1Sir478WZhsmmGkUZCastR3FiohmCiim76lagDdnvvQDXYmN+LsG8Cs
s0euu0A8FsyDE9c9zTrBGeyueqsHV9KcymYFK9v9Th/NTBHUG+FySGDwjPYhHaxnXNX0T2Njpm8a
8+Rrk43FbSiCaZGA+Gyjtj/lb4ju9UVtbACfubjS/RdmGnlZdGLkuJk4xK5dZvp0nYosfdCSOLG3
M5zfeGMrSAevuFwEKNeIZkVphsMy2P3MzZHDhrbzrh3L4WmM47l9KmjcoYFy6/YlA6OE/WkL+xWu
xeAcoYtZFayfnO0So1Jlb6qKi+hp0Aut+UaLXM+35hBV5Q04R3FVUG/Nxxrui7kP9UBDngBlC8Od
bAwfF/fub0bgU43mMwQS+NgtZLdZj6sWaxzyIjYVHaYCgNkq4+M8uxPqsDylmC6l7jLnwlxQNrMB
jofJhdqz7Yxwah/cXCR3CGPq+GYoU3ufKD2DZJUEVg4TOBbB3gZVLikp+6UjWvlKPOJohgzdNiIn
9yDLSGsLD8v/jptWED+UnV3HBwI0zHxfm+4A79IxqzsybatqY0Q6vxrRjGlemQ7UbhjYTnpMjSwN
rwBMC+o44o0gwefNpL+2Tqn95Hae83aHQj1OMhOwK6e4lhscILvoUxXMzcEKxqnbp+YIAjCbfQPH
1fKLAyy6+MHAtQjbp6Io57uoqixibZHNkN4HwTbI7v4PFECptVE7eNLpwyssNkt125uR725mNY3G
7v+YvlULeK+ZN/s98VpGlpc59jkiT/cDZr7jAYa5XvBXzdATiricTmU95WqfdhxbU8eHQwSRDKeP
jQnPmIFKqXCDxUrXNIS18pemDTrR7Ck7T+tnfWvYhQVDBIquyb3zgm+vsQRjrB0QEXSQvLCYnSLU
48//8HSOR8yIUed0Xoflwc7HwGgfSdO5mzB62YIYqW+aP3O/cCkG6W5DeS6ozhH1xdYF1/Bzpo/K
ItCA1pAipGHlgasxpYHP9M5r1NweOgwur8Im6o8fv9sz5qe8WoA9k/wVvOtXRqtaAKw7cS3xOr/+
xAcMvlghd0fdcjQPPIFLVZUirv540PNvWSzHlyVJwxWrZ8uRMw4+IKQ39L3xAKHBOfJfa1uhUuaY
r+FCBNNmnzVy3pUDmuNWze62HIpLob/nppb644csnp9/fG6ck2pVS15yn2U46UG4chwjukb62V/I
fT37OSHUEQi9eGyuU0KVHGWqRN15kh7y0WLq3clydp4+frNnPyfgMo9kkaemVkvFagMJU2rsvBLp
sUfmQ7B36ON8we8qv4preIxUY/3/MlP/GHTlRNtDj+mMxuLuTLAtEJmwT8VQ2/uPH+3Mp8K/3Fms
p3Vl6NZqFJcqF+BRdJ7C23BP776965LBx4gNCd/HQ535VkTikTEhIS65plj5rXYYJ8EMiTuPxD0T
LSwNzgOMSRro/zqOqVu6IzEfNgyh1ssgzNnOobMw++LGuitmEz7oPAYX5sTfRrmMgkLBIt+J/DBr
lQWE8SIEcJuZ52OdeHCKyvzsu6M2Xs1RbHrggr55IXr+b6dcUqx0fJuXLwX9YzWiSUSJwluo8SgR
upfQ5pqhxWmyH3MZdJt6sehPZIGTm2+aF0xsf7s1v9/A6ZtYDi8U4anOjFmtaLowiLyi2Wt7TRpe
4udIZGg1uNyCy9wsvF7BQPTqjnrsRJdAVlxTDPuq65AhHBLdrbhc+eiD6dPjwWKnasq2qB58+5Qj
jYVIkOHpSefVcYOrTNl04ssGa7cUeX22J0SqxUUU/xI4g2TbPqt6tsoL2+ff0xOnapa3gDuDl7+1
/Pkfm5bhpkUUReYEpzWRz5g+wWWYQ/1CFNHf620ZhVgMXLFxmV6fhHWiJYIex0TrCsuAUBvardaH
pjeUc3PhEDr7QC5QpSuWGGVztd50ZKezEyiG6n263AKkdiERXljV5x6IuEvb5TSFW2mtDx2tduva
FZO3cJ+2U2NjYzBzqUOj8O9BhRjr6QYHN/JPgiZXexXoZpx1oho9MAsNSC+jf1oMEOa49l9XlR7v
pFWUF06YM6vOMQxALoNkZknE/PtpAbU6RwjpjF7ArazYpNmAwVQ3LJ5IOCCa4Q0+reH3we1g/Zqp
NoUXdrMz79cxMAMhA8l08L9djV/6ZRSrtp68WIvSq1AO6V7V3bC3sLD590/p4A3PDiN0U5jrwJhA
xhjBJ8zNWIyvEHc7BFz0ftkCswsj/X2g8iX/30hrl/G20rCD6bLJaylCn+BvybvcLSakMGbvVTiW
0KN15OHjc+Hcm2Rhm6Q3L/kR6/Bt6GqmJaOUhpspK1waMm0Xwpo5kCTzvzwfK5zdBNqJQS32ftKg
ruOu7qAVaeCN/LBgXrxlJfekMIrbx7Z1jC8TTd8f//58DtdAWHmuYarf6Qh/bGD4SHNFHcrRGwQG
34OoEBtF/X/dOLgXTqIzn4/oEQd4kE2Mf1blbTWJIu8NOXhx07cPOIJah6mbi8+0eqsbxw8gMkb6
28dPd3ZMYbqIy3QM438Hhf3xdNEErGgs7dIegnBGF7hJr1M843fRiAkSen8dK58JXrk4fTzw3we9
ZSy3BXIs4PBQIr3/lvDh8gSPo4pDzw6RRtN8T0Wf/iyyrvjPwnAkuLA4/t63GdCifneQoeKYtNpR
axbeEKIkxZdea7gz4guXJVFz4RueHYV0HVOn86H+yvwxmhynxrGtvKwYoZO4EPgf3ViaFx7m70XH
w1CdO5TepiSQ8v3bM4BORe+3tVcPeJPB5mnmowRPHHYhTsS/Pv5UZwZbEowomtkqSfpb1el0uyZV
RWHrYZ6jXbeEFh7C0c/uJr28lJn097FgySVTVEqYRMTLrnIS3MG26Sr4jSfB0CZsQfQRL3eMBuFO
9zQi+6sca84HQodSbrkGx/zHj3rm82FmRO4Q1olU1b/vgn8sB5wcZz8BTvVsP+xu9LaD+oLk6OXj
Uc69UNY3mzVnIJKbZW38MYoTzQXhUEXnhZkZHvw5+44wN9srAef445HOrDLWNRsKw+m2cFbFLd2F
ITRGVXsynvVjNzpBDH6NqTP95747Yp3a/ntcNfdBTjld6gbfcZ0mVBaEIlhYDnh6rY0PbM+4A8nZ
vTbR3R4+fjpjmQ7v62cL9F4xDtOFNbfaMVH1hXBiMDcS6DyzqyVvrqZ7jkhng7ZCXDV2XfyH/nX4
TqiAuWcP1J9N7Lov7GVnvicTRrfZxyxK3HUoC8zm0azMhcMAp/cZD1palk7UaKcpg2T/8TOf+aIu
p7RFMa3z5MJ6P3eUylLZRVHnRTC9rrWhtD/7VZeh6GvATbBzJOJl969DCmjkzCPBv13WxfshYe3k
eRrFjUdUBA4NttzTh212Ovbl23xAkP7xcH+vQYaTVPHYI0NaMlan/DwATIatU3uhEXYeRhYoOnnW
C6P8/c0YRZF+iSKFINj1KCm8YuEPfu1FrTvfYZvjHNPAhVy9WLZ8/EDrofhSoMhMVChPEnBweeA/
lrtWCRz4O41mOuaqV01hNbBWVXEI7Ohfo7x+D0W1YjngKfx7tVXTfIFRVqe6RyJIfqJgeUU+OCza
rODC+1t/pfVIq3loTJabJG1B0ERYDoeh8+VOaNhyfPzqlgX85wJfRuHMQXALwPE3uNHHk2FA6TM8
g0oE51RbvgC9Ko96Xe3xTYj3uDu6t2SfNPsRr8JLi219HjE+93KswHR+genK1fuE1mRFjQotgq6D
YDqMZR2Zj3ZHyNU1xsAYxGDb1F2butJ/5rgboI3DBgRCapM8Y3GnP7uC82pbZ3EFNRJ7/DzcQglW
iIrw2kKo37RGvYv91nmBvUg/0wjN/NfMfflTX3LnO/jYJ2rXWEH6bzIFH99odhh8Bn0sshsHxq2z
iTtlGiRj4Pu0dXpfvqVdYltH8mSSN2XTxEeDqdn/4eRqvdUYu93ju+n8aNFukWgTLt4bSW+WGONV
qjmGbtmpZ/BLzFASqAn9UzOmcX6dIO9/nHN7SA5+X84/cdirSU8tEIDvpoGphkyjMp8HOq7MbdyO
iy07Rm4cxiHBKYRIycHaBPSf39LED/t9McUtbBRSb28TMh30LYpU2AaanYw9gs/W/ZEghnmEP1GH
/1ig/f6iXP2YUlK6VGjvF2NCXjbZUrh5mnBqrnLN6U7Roh/5eN6ud+llFIPrO9uLwypcR5DhsyZF
xGHh5YmNtUCGwDjS54GIn8jd2iT1/GPo0jIeMhN2NJOgNvd3VtIfW0w3axS3vqZ79Hn1fgvvP36t
a4VV4MfPdWYrI0R9uXwxEE3q1arvIXNNWi5NZEkdlH4fuzvsr1pwecRT+FJcGO7MJgNAZhpLXu1y
+VrtnHZRIQtAUgIKYqMuq+L4hmQ8dQGG+92TWe0ybMxY1rNQySZcRwObrYzBRiBZsg007ktU5CF4
lSia56rUoPg5BO5FQGRBeMhFMxFMUpkmFdSMgSn05N7caqSghIfW6VR0CFy9PrFdGc22psb1gUlD
Vm7HSYmrAO3Zx6LOW22H95F8mKFigcSlmiUOckgi9yue2VPzLSzNHno9QhGTHicZNFejjxsOvk4z
ewgBSjrSAAi904WS6twHdlgVTF7dVY6+/PkfE2kMTCyCMJT1Qt2JvRkh6SbW0gKYhkX+8Vw6s0ZA
wW1LkmcndCCo90PFMQYkWP3Pnj6G/RdFuJCHznDYdaIr/xun/tvHw53Zyi2gZapSE2KfJVZlhVMP
XT7rDEdyIhZQc5D9Iu7T+RwQIrLFl9i8x5OF+O+MKJmPRzaWVbGaX1SHVG0A55wi690gS4O4qSrY
dED1gX1d5iJ6hd7iPvWaYy/ptw52g2EX3NOHr54HvPqvkG3I58ovzC9D22f3PQjw/uNfdeZL05wA
bgD342a3xp6z0TCCKBEzt7rGPhES2Fzh11J8hiAZX3gB54diy6UMYpmtT1FXzNhPaJIv3erYeRY1
DCw7ym8LDdLQ//BUJhWyaStKVmc1qbLerGJSA3XSRSvkaPiXt7tUC8MnrATah4/Hss4+FyAwd2Lu
O5jFvJ/BMuCZdFTqXqGNZolAPBLfa5cwBq9VlVMfCQ1VzoHAnCTaD3USIlGuYLLDkxrt1wHtc34P
gTwxcXiOUCb4hRicXUlwEjFzaISTQ4N0Uz8VVR9/zvApWtwu/CWvGxpZAzXexEUcUu38OcYNEJLB
ZEuIYNBPxLc2QFO5RWTQvs3tPCP9dujx76DDV8/TECucUp1qhGbb4Up1jQGGRYjHx69nDS1xJi1+
EpSy7rLqjOXt/bGVuLj9IUTIRk+g+w3RGuuGBjEyI3kO370Ey+Zwnm/iZoq/fzzwmY3FMpholMEg
55zx7weuJu72cePMHjScOXkJbKV/HuHs3HYp9lpvpjlpl+rEMwvcUEIH4LVwhF9D6KGWRYGR5LNn
DKXC1AIXVsimhCN1Ae2ONLiU4X7m1XIK05Bm57SBbFcTr+m1UlVJO3lJGJi70URm3JewFmFBZRC0
gzfdteTp47d6brLTXSR9VHK54N2+f6tuCH06C2wOxlwVT3CwEFDDvD8WQxr9fw61OvbbAppIgE2O
NzPDo31OXsdjlkDB22ipbk4X5umZOwZXdgsUknajA5r2/sFwAOhyp+JlTtj7XkELmg4ip2sWzarb
0jDJXhb1yimYy/KFxWp++h/eq+Kmi7KT/XhdfCxU2HIA7PJsVH93I+6cx5ZrxnHBUS5UieeOQBMV
lgHEg0mHvjoCW/x7Y23KGQpW7rbKFKQ/d8IXd8zdkxiN7mcfNlBpalnkF8ruS0OvkJq4qXF3yN0R
cw6ThmRQVCdkyQby6AQjv4HSmDi7YJNDvr8w8u+b/Pr0tTjyWXaS/dZdAb+VXfYwXpLJc/u6Lqi1
Wr+HRzxF/Q6P7djZRp0vqt2QQdDEYxva3gZHOsfY6Ohuwq2TiwBXeOwIWuwfhP1iYwJOIHlnIw1F
nGJ8xnPRDW67AWOt/b/PDfpTHM8m2xhtj/dTMwsz35iwEPSq1EkPg6upHa4dKfW97lxYBec2TXsB
r6i0cVRaI696jz+6GObZ6+tqOgRF2JzImip2ejDNNzjzTMePH+3cFra03EnEZUDwydWjgWwFAc7J
Xu/6rnkQndXdQibzg4feKkzHy/zF0MVImvbp44HPzETBYSQAl+XvVfB+4JIMkLBvtcGDLdr8YLmr
78jvkp806hHPhxb2fvAsDZzJm7AH5vp49GXrWk1GAeSLwwPTURAb/X50HCCt3sfO3wsyUjBwcObp
N6hzw0un75nvCQREv13YrkUlsNpD64Cmw1jzmJNQPqWBAVm+ZQUcbG0cP/W6e+G1njkeMKbDMEw4
ELO4IL5/sHmIG6nbNFRNfNrJ15DR5O7JPLL6fW/a5oX27bmnE3grU3OxkbFrvx9N4IE0VajZvKqd
O6ylWpxVRaSZ4061M3YxEgf4C2vx3LyxdRRJJldMkNDVkE4RBq0VVjM0MHxKb9tk0WjLMJHwTLPv
OI/eqlxZ4zZ3Wv/Cvn3uaaGJECbiCKmo2N8/7RjnjcTCYOQazPa0xes9BRRKwuEb8oM4PTRdF1WH
jyfqmVNRkEpi6YaiT87Z9H5MbO5yveHi6lGBVic2nXSftTAxa0fEHjHA4iTJGtvldazNm7Kv6gtf
+Nx8kq6EHkANB+K7emaWUEbZbvDMbf7okP/kkVLxYyY658JG9JtqsF6S3BW4grL50blY7URJXiGm
qaoJUBGRMoJGAjifkJlo+Q5jJlpfmHY5oHhk9OTfqqbKTxDxnBc9yy2YpqhZf1DpVvIqgpvUeqgX
/PICQPEb1F//RE4BoE5atPBoVrWXZhpkMeK+6RkcAenR77OuvIb0Hlx1JC0hG++H2kLlZMTXikhT
XLeCfP4Kkl6Q8zomqIuQL+RHXUVILpSqjZ+NDq8ej2rTIi5mNlW7xdlNy4/4JqHy4UZIaJqfTShu
YteN1Q+pNdgFY66tm9dc59Lp5DQV8dWkvScDTrGZwn+5bKdyF0VJSZRBy+Z5009T/GMEZnwUURD8
MkuZtTt/WAJje6Y61FgC7dAP9H19ZQXkw+4yTU45WUODeWXpTZZ//XhWn9l+ofYDJQlzaT27q0UM
o6tVbjbOnghRPptdiwd+g4b/41Hs5a9ZfS+cCaFPct9XCmr5+8XDDhL7RQo4TlMgqY9tj3oHE5OO
GFygVH3CZlSadzPZeZ/cOMQQtBDO9AWRO0km0BB8tJeO48t9MM+Og+K5JIMKV7gBYcjQNuGmnKsx
2kzuUBs7WM5lvW8GLA63Dclg8ugkxbi4Bcwo3wLLN35lLu5KCJaCSRGxWKpPRkla2GaGo3/nd4b9
K1GGFh7sEUmtZ4HbPhcBaWybnpQGJnfTfXIHiFUHF8QKeUtrayTX1xMmq70imgQ1i0w8jDSQ2tp0
3DyJNenwqwgRbng0pEicwtnIznc1Qip/a+BzPRLekiEu3gZVKO0L2+Vveurq9f+m0zF5eP8smPev
H5fTgpa1I70Bg3tti4DZvrPg/omtqEz3uYvM+Bf3ZgJVjcqdys2yOEhCq4dcImoDZtwMMlDlAaaj
VhyJiBgMwlmDODn0ToeeCQOz2tkFrizrhyFrzW5nLIEdDzmWI9r9NM80IriEL5Jzuupoeuj/DFs1
S8fDK5gwgDJOrDfg9c58+3jmGWdm3nJAqOXuu/RhV3V2iuM01iyBDarDY74J4ZbDfx2mYl9wcwib
B100wrqtstAdT0iKsJfuRtyHc7DqcAu4O/1S6FCy3cc/68xmDp2TBQFTwYWgt9q/HAPP3LQyhGcV
CGs2gW18BnkSD0SVjheuU2fOSoZaWF3cxemPrla47tb5UJQ2UbwaHUZ8I9sK365YEUketEjVn+hm
hheAoDO1LNAePQW2LKrKNWk1mCMzIinEwoAmk/LEcexGh8EksupVDk6JCCsitJBiIRh/fvxiz468
lAXA5NDY1gB52EzQGWbD8jILBwkLjdSxloSHkNmQfUEsMhwyvXz8eMwzhZBjIDagfkWlxl72fnU5
oHx9m4cCDo2C7Y7BmtlsBycbHmpWE17/PShqMCfXGDAEl+QVZzZwx4YbDKWaYxCyyPvBuaTh+EFS
Kxx4vP5RV2LbRyLDpQOXv2W1gfA2gTpoPdJXWbOihojUJUx7pZd09kCqrUp3cWjEF/apM6sC/iFA
JUg7HPg1fBi3tusL6nRvJDhj5+IhSEhjq+2tAq7Cx99sWfbrB6LDAU+ChhQ1xPJa/8DiFDZYuEM3
kpt/MbkHDBjc/qBhyBfdN7VwtQ0bmDoZEgtBLAEU/mT4Esb+pVJrmRrrn+EyWXm1LnrsdZsK7RHu
BUTMe3WvcNiQmX0jnDbaR5o9n9SkOBhF1r6Krrd2oebEu9nqrQvf9swGsbDsWKWcDAup7/2rkOiu
cNSLlWcjtfySxnZLSIPhHwpnsL9MDQkWF6qB3wti9dTMV3YjG5qKRSfg/YhOk3JQIJVfrmL5s57b
SATnHJm6a5c7eujkjk7EeyXDiNN0EA2Ey87qwg589qm5df7ehnUu3u9/QzLp0ximusKY2BWHBGeC
LWlf+PRBpdoVloovoS5nFioEKjgWQLHCctZ4AuYfqYz9TnnoPGMHkyQ32Vd4yu1ah2gmVYpuS/s6
eoLsRePX0Zutq2iKTXZcb3r6Iv+Xs/PYkRtZ1vATEaA32/LF7pY3o9kQLelcep+0T3+/1KqLRRQx
OouDwTQwWUwTGRnxmwONdPcco8P17fFRWAmZnDlON7EL7aUlVclCuC2P1di+qqkWHrkm/3U9oX8f
B/O1R37cbwdhbBz0tbl4O+TibayVuHgMqmIRtFzzE3kIFqZdH25MubG2xry/eS9R2ACot7hlsdqA
5OBy91dN3im7ylG65lQWY4WdE47mO4ENFdzEjCzvfdFGLfzMCpG1Fz3pCuM5VUX/A6nq6YJLV9D/
iDPFxL9GLxAhm1CLQigJdCoCs+gUhPtmGNJPgT3gxpbqvb3nwpCKIUo2fqPRqeDgGoathbuo1TqH
oCYdPhi4lkOwxpEEt6sm0YIDpkpW8MkNRmCYpSHruyHMo/DQDkjb7FrbMrdQKyshl26jTlfAANLL
+t8eAy/uNOkRZV9nml/HxA4xU0x0rAC9XN04cSvXJENR2eLI43viyNV6E3JTK4XISLn52odx9DuF
RblzcdQ85mEzvUCtHS8dyic+mZy1EXDWthtwZXJL7kkPgOhi5LyuvWSa7Ws7IzFZWHq/N8d4q327
NpVwIGgRq8AcAIjejoLU65TGfP11mEesVUMtJ44kxndEsb8+PrFrI3k6D1+qWLTZlgV6vHZwlDJy
bmMIsrs0jctXWTR9iQWgrcdDrQUHghalceC7FAQW6YVSoGNaVeyPfHQMP7SU+oud5/pzTIXpWR8x
cHDsZiOfWv08umTg62iY3UXKMBmNNImZSMcIO+eoQIvKaev11RFFp+TH4w9cH8wEPUgpHOyU/Pub
XWk2Xp1j9mVd48KQh7GUjghackFUztw4APdDaaC3aGuQb9D4/vNUeTPURNKLaTuB1tOz+Yn3ItL4
gTV/ruZoq3h9v+MZClgKh1retPZiL6IwkxLCdOtqIeeB/gJXao606unx3N0xQcFs0CiXTVveFvR9
F9EjFqqKZ0dqXOGHxcFrJauQO7WOCFZYn2vmS18ZAzCQNMEqNbK9DJV+ar3I8SNciuKHW3nNxm22
Ur0CQqxCH9P4dNnNv13QEcOGVIAtujZl8tGu0hkZmgTBPEyqx+bFnRxx1CJUiwjq/6PP4R0iM0pQ
xDIMej9KetATMX7ZmCcZYG4THpD2Ji54Ms0j4VmkWHNeonealfrVzKYuRcoG6+nnuEAjBqCaF37n
JWx6l7GITXXXosif7HNPnRUfqpjI/Jx5TU5mnGN/uvHD7m9ImqawCzVXJRuGrXI7WRj3AX2eStTU
orLsEc0LquSYTUPtvUye2r3OipdOu75N3XKP2qgq9tiAYaS2M7Go+6bnYlQvClJkxoGnZ1ahUiLE
K/CC6X0Va/3vx792ZVPz9CBVA+QPM9Fd7DYL31jcdhuDpnKufk4xwx33k4HO6MasyNVYrJZOsYoH
LO8DXnaLtKHv4AW6kWpc1aHwfmR9iGkIuOL3BlkE0ksYJOVojw/oY41thiYXl3mhbTTQ7+MuFmzy
rpSXCYCBxbcqSBGgYlVzgPmHz/x6FwHjXEcCByuDELXlybtkIHU3Uqa1KZa7weBJQu93GQ3jCpGx
VsxUS+Zex905T3y4YvrGGV0JhGQcPLyoRfEIsBbHIcgQloC3ZF7pj+BJQy3Q+9V5VfjRBLSfbAWp
lankzQqXBz4PnKwlX0lt46QJYPVcjQH3jwMH3S4+D2nVdE9uoYxQmMbIy/fZWHVfeoSNW2TkVITi
gRTE4kcEp3Q4CAWJugu9FfQDVfib9VOdDI5xnJQB0TINfdmt/vDKSvCrSSbIXikQ6Yv3CXliPxaI
zF/LKreuE3Hu4yyScKOpsDoKXQ2Q7JSIoDvenv96cIsELWrjSuoU+gGP4B17sX73+OCurQDniSoz
JAiA34v1LmbhBMZQD4Q/qn8fCzSPRtROdDs9wNExUZZtiR4vBe3ojZFX4hu9TYeXNdcgEUN+/5sr
t5jt0XXKerxGilOfXdwMEeAskmddKcLrVGJu+fhL/+RDi9gh3xsgu6BxAdVfTGhr4OQej0Z/7VPs
f15yvQajiNcF3TBgZM0H5gfPN9x3hdRlDulcI6RnHUOrjSrpugDFbagirHjiPE+0Q4hQafh+RArg
6xDPwIU6M8tenKwuMAJJo0r7EoXc67sRIjw25CkXxauBEVH6o6KI8aqISCsvKYGuPbWIhTinIUvR
X85JIcNPmdvn9i4qtznOKwccM0ACCHwvSoBLalmEXVJleIm4IrQKyRI1GVxAxmIKf6Cj3+rvH0/6
yvbi3UoC4lK/wFxDboI3i+xEoN/MWohrkhjT50BBgz8GsV0DjhH6aeTaw9lIq4dPj4dd21vAmWkH
0t/lHbkI0VFRo8JoQjzRYD5+yELMCyzsSPfw1N2PAAvExrV0/37SeMVSvKcHSZ9+mYpD2e/ISWGA
xGNkfRwKrf2F+l60R+oE9eBGzL9s9pWUZi42dvVKlJCkfODbMPhgvS1yZKvS2yrAZufamVgH0DIQ
Zyu0xvPj+fwTiBdnh/oifBoZjHR1Gajr2U2GurIhlsYdOkPCCtT2YieafrUr+g8cjzKdafu4inLI
0A6bn6yWPfG5wwU43fWdEYjfY6bZ5anDAbj5EOiNDnaoVIavOn7w5sbvXdl2FtGZsh3KNgArF7OC
OxDm4U1CQxaGC5g+u/owZRneGb0w0m4XN0F2LUeReYfH87Q2rgtJnIozrE1KG7fbvUoM1J7w6Lgq
pVNdsk7EH82mxJS7T7X3JBMtqspN/O3xoCubnQ4KliXENjAY1iJR7PsRKwRJ+jXcuULmVMWIze3d
49iV3wKM4K6Ph1vZccRs+oRkIaD4l02LpkhVs8dL9tq2HXo9Tu/homJW2RYoZO0FAwiKLjI3BP9b
Xk2zVdNFxlX2aoF4nw9DaMSvTg0RCRkI0xKnMWrMq4YIdw+oII0/q0pk6uferK1npL3M6fXxd6+s
rcPrBXMVrisNG97btR2DQkEUWm2vvEHr0XfNtqYgqNMx7fTyKUUbUD9qWVT+99qFDGMQCiDQ0lU3
FtnGnKZqTGUfGnCPmn8Q4GqapWF76clCjo8/cSW7lsRZB4gwuS0PtdtPnLwJIG9ctddyjrS9Fdra
rm5Ub68mMdNtVMFZC1RxijlLpwiryy+Ph1+7mgyTtIp+IGV3Y7GRR6hDaKRCcxvxXT/YHrDynUkW
2BzavmzUjX28UuoGBgvCXYJEZQ66yAeSGb5ErFfiiobPHBx0p0O1rMDN5EMZcL73lZMH8al2uKOO
RpyZFCUTLfyuRoiFb9wfK0eYXBtgJaxM8r2lLk5eC7D4ooWUOZSg/kTUXXiMdjsPC6wDPhfFRpH3
bi8DxpV9KSo4IHV4Ud0udAlWT6SVpVw1HgHnplMa7IKm8CnAT29Hu8Pwxxb1xMfLe5+AMSoPJkIj
2wvEtZyFN8lAVFU9+zwKfQ5ZYpza0rWk/ZPXUbQFuejsASx3fueGo7FLjKj51cFJ+QXZxRt2PRYA
I1qoqakc7LJB908gLYgMh5s3MovBXufoojP6cZo9ZTxYTTpix4URRUKdFp+9nUUVBApcTkH9JEqr
/SeopGEpkoTNDxW/vO4DSpD9FfvDQLskVUO2gFYz2nePJ+EuU2AOZL4rH7GSy7DY444SVaj1VcF1
xKRy3MWjkz7XU+WxzxIdPR030M8Cv4LXEW3V8+Ox7yL3n7Fl7HLpaNneYuwMyR1k3msE+HU9Pna1
Ic55jBvn41Hu9rIcRXYiJaUBTanFsSpzywnUYQiuSp1kF0tt1OPE+pyDCvvQqDTSjb18f44XA8rP
frOtmgrZTrT1gG9gQnBtYkwejHIO34cj1g/8EwZ2E66MWVFYOPyhyu/EOPn+xUfzfCJqUau5i5xV
5FQ1vrHBFRHiCqFcSztD3bf3QFXbF8xgi43gdX+AbVh0MIQkbQTg2eIyQjKSvn1iBlcgmvO+tD3l
BeNKdCqnzkWBZzDewbHoPz3+yLv4TMny7aCLlW1da7ZTXFjplGjDnsOM8kYJ/6Pvsq3H2t1NJIeC
cAWgTkeoVV3Utm36LFkI7ovHYRN+HAOsrHKEyU5QOdGBzuy2/JiGCFDit4gvqD30G7Fq7VOJfeSP
shpCDnm7p5hdF3ekLsK9vbE+R+NcPLtdjSELVoipuvHSXx0MpABShLR5yORvB0PKskU0qWCwyqt8
Z5b65k4wfpjSfEvFa20o2P9Sw44mL+H/dqgRjVMzaTIsXGyvOojExa+KJ/+xTc1sI9KtDSXRkIAv
UNohgbsdSm2KSg3FHPqg15WnSVOy363Ri4MzGVtF3PuQQ+PJ9ICbMgwwtkUEQLVXmeQr20fVEf49
14VlDOEpDYb0QKNmPj4+B/eZKbsTwTw462Axiaby099GHKwW43CwYx8bNvcLyLMAmlSQ7ksl1459
11Fob23j1CXI2IdKnD5XVZftx1QzNmoo97cJmhW8N+gowOyimHL7Q2y8JPsKYxMf++Tkg4cT6N6w
m3hv0NWkjzZZuxidJayXemujEXQP3mIO3g692ElKkWZWj4eLX88q4Ntd11bCOmL2mL7M+MBi1tbM
cb+jXFz3O/i2ht+hWFn5XRaocMXiTjB7NXZ1G2sjT+bNS5XfJXU34QVA5EKB6XZKxq6wZbYY++A3
okMBGvmMlXR8SmDXIRqfVU8GVpkH0VOxH+cmOifloP7F1ief49vILw1Iure/AZWiVkchNvZTYTn7
oGhUXDY6ZE7xLdtYh7WtLzX5KGoZsiq92Pq9GtZxrtuRn1bzdy8PC3XvAqg9YA/qfC6qNtmIVSu3
7Z++FSNR6gBEtoiMRmT2NZlj5CPjmJ30COV4DIRy7Ax46tNVRWfOakTyVOJp8d6qY5xJJWj08Sqv
fbVHF5KeAwksOeViglPHLXAtiH1wSO6/aiPs9z0uJyeBC/wTJkb8qL8YELAYNQW8Cpnn2wEdDYBR
5hE3NZQMfCtXs0+TkuRPDqYaHxHktje2sfyA5S4GUM4NSGuchvziSiijLjUq+GQ+ClPhyRkGagjF
iE9Y0SUYtiLnd2jwp/z0F1/JKSSQAjjgvXn7lVFI6p8AAfBxQB5/oHYugJNHybvBgvihh3F7ejze
2i3vASsgctE8onV0O55eIzYgCjfyndqed9mQibOW9z8mO6DLEQBAxsEAMcsCn5gim34/HnxtJ8tz
w0MXXo9qLe94qy8BpWJu7QNZhi+FZ0Q+npBxcLlDBBa9eY+kOHUq5xRSMX6hUG98Kvo52qL0yyO6
WGvwmBJXhyjqPbvIri3QTmMX+hn6L/gU2tHnalDUjTR5dRSp1cblT+9CXZxbHBlnF8mV0J/i2vhN
WfYrhnzm98dz+qf1sfwWQFR0d+EZAw5a7FtjsK0aX0rlSucRqwq7SeafFXKJ/9KBwHMgnmPx0qkV
Gh4YuyW+6kbOP5zhLMUScAT2Q8OlMXexLVgQJQpmrNY9tuVOK3Di2dMyKItDGtWWOHRFTyVkLNNU
2bre5ba7+whTFgUA58oE5nZbZmTcHiYsfISNatNeQbbsGSPJ1j2XIk/GExYJ8K4yWxf/tF1VOwdF
7ZMnPCCr11B0wbNdZi7ydAXt9I2LZSXuAU7ikcGvovO4zKkGMCdZYSnKVUfm7zTicnaK8KD7je+e
+nGkmbMR9tY2DSBoJIG4SFHAW8RZNo2j9FiD+3o9976lB9iPdvq0hUn+U99YzrgFGRnbQx7HdJFv
Z9xVeKAZc4bua5ZkLnhOI3qNAtv8Ct2jTpHMDzApjyEQv+qdo40vymTkF7Mrmn4/1wFODAYG985R
z+UbKC+s8UfkoESxM/TCDQ91mZsUKq3MxW9K6ad/Gkx0fzZIx6tnDV8qmCEuCjc7xM3yz1g2Y6K8
E/3kisuQx4V3LLuyHZHfr/hpswr28jSMptVcIBVM8w4lxPKJdoMHsKLX0s9BUAvF15JGPYs213+o
aNBVUPy7sDnrejX86/CfS/9PRCqRvDWa0Dm2FcnTUUf5PPz8+ECuLSCZMShkxMcoXS4m1tHntJwn
EflCnQxfrT373dC2xeXxKCu3lcbioXRJHEPqT27bN/kwrp2wIPHx9KukVJ+aaqif7CJu/Qwfoneq
4n31ykD75/GY8hAut4wt9QTh60tm5uLLBJpDeo5+4XVKEA8YczO/YksfHQIQ7hsBYe3UQQeAqwCm
huLkIp2zUH3N6llxr1Nd/qrwK8HRJp0+Q1rx3gehh9Lm409bGQ//yT9PDEN2ZhePX1TywwLFJgWt
cQPJeM2YqnCHyd1A5Qpsrr5vFENNvv73QcEWIA4B6YEAswh62mxlGO/1wVXEinaEjvXTiWbpX1NF
Z5xIs43IsrJ86OID4qASSD61BHJg2NjiV5QH164BcbobQxnNyerhvZSxkWys4MoxkI1AuXZ4HZDH
3W7Q0DSqUK0H6p0lxlI4LThXXHS3oLNyyy22JNwGHAUABSAEtHyGGmbphJUtNbDV2ehOYwuR6Bvo
YdgFvWpGxwyHpKfJg11+rBo88Q6PV3BlSoGGQJmnIMQnLvOZKektMDiZcq0RfqWc3SbnzsOJbUA+
5r8P5ZH+IxKMhAQKmIv5zNDBiIxEy3yv7ssT9knpCz0JDT3vYoo3QtgfvP9iWhGJkjDYPy21JX82
gSam6LOR+U4ee8WxDzS0/BAzsTBwtfrGxse7mX81yBn9S2ceGBAqR2OKqXJm/g/Z1vqF2FvNB6PB
/+xYpXrGDggj94QNGk6jQyHlTAy3zakVSCN47nvR/kQoSf1tuCHdy6RMhs+uk8zxxhlY2ZXIFlH3
p4wHvHfZUTJH3JHCUUn9Kvaag81ROwRuWW0E57VRpE7vH3yb5I7e7n2T68kaQx7qljlnl2pwZxTM
pnljR6yN4qFJST9V0pmWvZspBKPsGj2IuLwSzzFutPu2FFsNqq1RFpG4qxlm0NvMj63cPRijHZ0Q
clY3osXKQSJM/Onj0+eBF3k7YymjQG1pMr9C/2U/gAU/20NSnkx1FhtZ+X3IQMaTxg9IP1r4dwpv
2HONbYtajq8FIQKLPDmaY2Dn7qceDnx4MAbpG62rF8NJ/6uqODrt9PE5vlIn04L4cPuVaN1z141m
6mOiXfgWVE/pozb5kdJtUZTWvlI2HNCwk73xpa4+mJkcYmWY+XDSRX6O2gSTmcZB4XWPX7bS/dKd
Hs9DE9NjX4yTPWwctNXxEYKhREi9Dr3J20+Nm3SAbcQsi8oqoAQP4TvUDNWd21rRJY9GHLFqTz0N
ad5ujHy/lZhk+J202OQRXCa2ArJyLP6MPKvavEdpzf0JmdQKdy5Chhv79v508IzmBuI9TbZyZyxQ
YL7UtVnH6eC1vRP48j2D2uvOj6+Z+2QPsU6K83gkw9C5w20lRjFAtisyX0VRsQDiMmI7Kb3VS1i7
NcG1jkTwYlOd2eosrdRdGVruWKRW2bnLC7ZRw6JrjTT3S7OYcF9vxpcsS2wVnoJW/IqE1X8UbeEc
xtTqnlIkMlIMEbMSNqM7YHj2eB7WllY+VwBTubJ+ITfdm6Q3tNQywQoyowBafamj3LlGVqQf1DSO
vjweaW3GqTtJkxbKbty6tyMZ9aSLzo7QDI7j7NpXnvpxoi2Ou3PVfmkwET85ztRswE1XyiOg/JEz
BCpGZRG48e2oLf5EVp+HuV/0ZXWaEBA7lJo1fhhAlh0Q8vw91Z13ThvRYaTXFjhFAt9+/OFrGxpJ
EIp8FFcAWC3CfawMQZzNTuo3VNHPXe2iG0A/f2OU1S9lAA8sPq9P2rO3XwqsI9TUwEr90Wuyj4Yo
em+n6qOX7DKtihAGnYbpuRRhdHTtOMctr7KHr7MeFOHGlrpP/LlAqQEx4+DJeG/f/hAk0YXZaWnm
N20MnKoynOFnlXr4nNQDJqhYdG8d5rUZpqYJAl5Dm4uNfDsilWqtttok891Smd+ZA9IQo1s2G0Xq
1YP7dpjFXmq6Ak8q0g/fNDLjfcIb309Rfn0dR8t98pqh+e1yrT8NLaAEuIWBjXdMGvfpvtH75j9T
jiTvGekXqRgJL2K5sUcqq2FeByx361mFj5JRAOshDrstNNjqctKcJYeQysCW/PubCBGpg+SXc+0F
pl6fLOM3QoI/9Q4X4sJrq41H40qQACUM+IzircTxyr+/GawT6hg6qZH46aDryZdU6UW6q8Rcuc+p
7QRnK0IZU1W78fL4jK58pNTFhAokrbGIhrfj4t5h0t+2Yj9rwUHt+pk3A3RNSmaxnrZPetH1Hx6P
uHZeucgZi2yCDtxyAXmnIyDXUKa2i4HC/A74so7phCIUGGsube9Z1XvjFFZz6J0qNPEdvxXcTKcc
u0rzy8avMfjA2+fJH81AqitchzRFlkeoNgWCFG3i133hfBxLM/mFm3b72iGq0V94psTWOYuUGOHn
uaovnnDiI0/i7mCPbfwF2Rp6U22zld2tLQt9QWgSBG+474tQgriDnjIvse/ObveSBHV5qPSmR8Os
DJ8jp7M2tt9KP5BpQAdFMpVt6dFxuw96Yjgtn54Bja7YZVFQHfp4Mp8b+ujnxrHrQx2lDexhCPi2
oeB0WqSg5kLtB5lov7Ep1w4DiRd4eIlU5Ely+2NiL+kwDvBiH7h1b4FIxdH0ZLXe9K1u3PjQA5a9
epWGZ9bjzbCSaErtM2gKqFlBv1rshXBAkCvN6caFaJLgEVxkh8aFg3C07Lh/7oX3wUic/0xHIIGn
WgQF8I+Tx93Jh6npgsKkBagGztGuhPPOm0t745ZcSXcYBUgrFSL207LeFnl67vG2i/3EUiQYI8SW
VZuCw5S7xsYsrg2FDjWld3zFQcksMqsCoA6+VUXieyh12ftaNGhep8IDv5X3Zn56vGZrJ4Uv4u1F
RKH3tbj9oeuMXRspiZ+rEE4wYNX3AmDExZvjnzN4scNfDPen3wSSGnTrcoskc2nGjZ74epvXV9r3
7gHB8fbKqzY9Yoa2ZQG2NpksHNwOySFGSej2KBQ5Qs+6wnj90EZ+NATzUWiFdyhNdUu4YXUoaqTS
Kwf1gGW3INPGSYlHpCeUnDyqmiFCpGOrfcdJdUtUVP7q26BLU4L7hoIX8Q1J5tuvatsQpadqTP3A
S0mJeSwfdbHJwF65aRgGNzipVyLrXDL2v7lUc40KA2A5hmm8bK83SXrmBWYeKy90z1FmuB+kmfPZ
wfBvh02dicRUs2WTcN8klb8B9RISfwgGS3GzEc5jp+Jq5FtWx4Yhil/GXpmeE9Z7P1TeaCFrgiNu
jOXocZySLUmI+5gmx6c5C9gbEsfyfKg4X4pId0mXkG6FH2k3T6mLM3xI33LfgWjaobI/fRROGm+c
zNVFxnmGsh+EtDvEtdBaMPxuzuznEVbeSVye28I0jo8P5P2ulWV9RDdtti0ZsPz7mzUGJ1vENbhn
f4yUACidpu6HRnMOYdsoG4FtbSq1P8eQSAOsfbFr+VBN8UTFUIEoL4PjiJOwUC13VExYp2lUT6BD
h5MlWuSe/uIrkTukAAik7m4XhUbfF4phkR6Gdj2B/EqCT/OsjO1BaZDF2xhtbeWoeNAzxFSd4LM4
N2NYZU6aEnQCRJWN3TCF7pfaFe2WZdDqhJLrgv7CGOVOrDzGaFrMcZlQEOia/pSUVfrV7fW5R07Z
HbG7z3n28/OycJeZRrDxrFnbORACKK7Sprln6FlOHORlkSZ+o+q5n6fjiGCIlV1QddyaUF1fCXgk
cjxcoLRIlPjtLnWwG6uEB+dzxuoi/STpvYjhGeEcHjS96dTvrIPSXdD/0vCd0uKBWU8GfToYIO+M
na5NPGdj16wiMJNW+jqRyev447Rue8nmuf1HjHrV7uau6i/tNAU2ifM0xhdV7Y1gN09mZPz3jBFq
Oo96qA1S/FNbvO71ABWhtu8TPwKQ9b4Oq/rkBGiPKYUanSolj/YpvpL7uI7HF9capl2Sx/n/XBEB
79Ma/S+2LN1+hxSWlBH2zu0EJwIlc8sawCSEQrwb517ZoyHtbASbtYMhgyjAVpluLKEFSRZFhXBB
PuRp3V8tp1EuTSzcrULC2s40AJRK+wsStiWidO7dvtTsiYZso9mHCAWZfSu69ORlobPBhr5Pn6j2
Q95FbwDcBzS/23kjUuKk4gykFnMlXjSha9fMpLQ5shGRRHKnw+NAtnonSyctuMnSdm3Ze+rScW4j
I+bBORvqT3x8pv4onKI3nzLNKTRIxINV7zLPbbKdV6Sl8yFGM/s96vLzFkd/bZrptfEUBUsLrHaR
qFLbDbHcQNkyMjLl4JpN4EeJ55yS3NjSRFodypFVQBiz4MkWaSOmrV479WCES2iA/UGDiKS9DNXk
7gOtp1X8eJLXFpXHHCU3UDBcj4vDEOUR2YWS8o4R+KSM4KOewgS4ghcH5i8QnVtY4dVF5dOoXctH
hrsU3dOrkrqYwUzawaBnuyqcsidDmGZ1mVowDPuhpKAQOFX4BUW8pD7CeQwv6VgZWzWblXmWSiOS
rkq/wF7G2RYKK9xBi8fUMI/7XJtTbwcKIbn0xVD/9/uDSr2spVPrg3O1KNnoWcdSYx3rg5XWL7aX
NEfPGfR9qkFpebygK3GHnjCPAGpf0DOWQlLh0JhRNvNZuAyo5zxvq1OgBlvklhX4lxT+pZvFseQ2
Xmq/YhcFkw02hm+HbWfupjQbf2lJqP0LNspF1rIoox3UEL146sq+sqKdUevjqz1zao5ZZFRfy8a2
069DlQwpRCREFbJTog/VJQH92O8SHrrNDiWfVKJ/XOdoTvi6bVwEaztAp+7J40JSNJaCIPiaEu5K
urKKbaR7q3Y1ZKTC9JLambURy1aOGeoHUv4IfS8VYNdt7Mz72Oj1AU/fMp+InUon3D3F0OpH3Cnj
yTCDSds42Ksfx8uahgXlT54TtyNGYtbnKSfZxZlpeung6J5rJRTQLDpvI3tfyc2gGUgTU3JOsBeL
i6Gayrkv8b4E5BfGH5CExqKnwZ38LF+pL8hsU5Wbk/pUdU6+hQ9e2+70NaWJCyWwu9RiDBNwHjlj
x/OAgweYzqOw4DA+PlRrkwlfEaA5WS6MxcXylUavBUL229ApqlHZJ9nx9UFJ/s+ezeT8eKy1rcLj
BPQK3DGbbOl24TQlSRK9RXEmye3kGOtR9YTYyKdK78tD4bjDBm9/bTjo0/D2eczzOJJ/f/MoGmKB
FR9YPL8AO3douWe+hV2l7xSzT8+5YW21uNamknc22RdCVpJBfTsejR7uIY2mYhg5n+ag7a78m68e
vqOXx/O4tjNksYeSGU9ZXra3A/Emm3AJdkjzgj540hADPyZhvtVwXv0cXoo0VcBTcdhuRwGj3XWm
S01JTKGD4nU8vSsrDx8bxWy+Pv4guckWlRDZK0JzgMsC2O7iqZX2JUCqKkt9F5mBk0JUpEcWue8L
Zc7Pbdum16wO1I3m4OosohoChEtGyeXZRvC5ruswJYxgzHG0Qt4calP9fvxla3sQWDRXJC0DVAIX
AWSE8IUIJ+8DXIKB6VQoT3vS7gFXsoOiFRvzuDHasgmIVXYLsKWjTlbG1nOV5a9JnaYfBAdvX7VT
enz8cWs7hHoKbWzJQOYNdLtDPH2CnFGEqT/1kBU6IAl7pJk6BHeEdng81OqXIUELwAidnbuY77ng
+JKRzWgqineKDT276G0o9nESq8cmGvvT4/HWNod0qedBznOV0s3tpxn67DmFS5XDS7Xs5HqQfgIl
/c++O0RDytHcUyZqC+hS3I5SmW2Z47uc+rbbe0cLLu9xoix4CTu9+Yu1oqtBvZH/1+5eHEjTGBkq
jwSnRI9PZRBHxkHBF+s4AJjMNwZbWy0HrBtdFIgJZIa331WGs9OERp75SqT2NKCjYR87TeGrM607
p2y3ECpr8YMKDRAG05Qyo3Kjvon0oFKgrxRcYpOXF1+bXLS7cCjjEzIA6le1mOejHitbCNeVQUkT
JZqWhrvsnN0Oyj7Mm1QWpSmutH6ZRVO+y4Qt9pMtwr2t5Pa075r2n8cbc3VU+lCebGHAN5F/f/Op
iqOXaGjNid8WvXOIeTmf0Qp1TlkTOU9OpxUnzMe0jQtn5aAD/pGuaxgVSqLL7aBVj1xXhX2gD8cz
fYetX/Qp0eL0kOujuQEmWx2Kzig5NiBQBrsdSnci00M4P/ER2tPcU4CM+fsw5RBdS5snzcaTYmWj
Ek8wP4d6BlNiySYf9bDOjCjgHZ5mzr91VAfnvqvbsxUPSruj3zpsXDpry8dLm6fZH8L3UgiDSZwL
xE7onCiJso9jxPx1MwovRqT3pwIk/d5Uu61Kikw8Ftcr+SgVFE4HpKjl8um12/U25rF+XWjVB0cb
3/F8tU+x49R7J6rj8xQW43kM2r/IiBgTRQjSV5LMZd9GK5ouBZhCcVEJ22QvNJN+fj5AheptO/iL
tTRBoMrxAKktCxnABILIpkzkd06Yd6epC81PlVFF1MBKaFkfIpDN7sa1tHJN0JgG/IjyBrfS8ppA
6z6n9edCqZN9Ddsrshc33ATgrY2CvYWsDoOIppNweyYSu4ZaJah7IyWKgPUky41VX2wE7RWAizRj
QyxDoojkFy2GCbOhshwQhr3Rlt5O2KP508OQ9UPDKcSfGOkLbOyLGiEKrYvNQxiaVnSYYzAnUo5q
o7Cw/nPwsEQ/ndSCqtztzyHwljkAR7ILQ/qh9mW+L4o+f9bmwv5eaWX1T6GJbpdoSn7J6HEdurQW
L+FYhhvRbwUWwMQQYggUUjJvmZ5i3ZBxcDVe01lqNXty7fyCp5m9n4fSKJmozPPDdJq/9s0QXqbS
mt4jsqa+RM0UuztrFv+dMCsrWg5JOQ1fMstFdoI1oD0XJXVePC5/Zb038G5DL7qoPf2MGHS9UU34
U/JYBhDZ66GURJwEBHq7FC33fBlmbEC1nJPxOIcODR97Rqn3ONdlXez6OIsGH13dUoPqONifUHmP
YA1b1PL3o1Np3zE/rY9we4b/U4coqw9qq/diL5S0xZE6QKgOLfA63jVYLzjnfh7Dj7E2CvOY6qJ6
ChDmUncl+oQJ7JG2/AdBKm06k7ml+Pw2iXilKF1jqKI1zbfRmGNzh3TZGB2mzIvdS2HZU3zIMcH7
0OQ53Lwpcgz7O0U4Ukno5/NxFp0ZXsa6DLXvui6mLzn9q60m6F0YlmAOwgSPQ54Cd5gtrISqtrMb
cY1beNSdonn71tLKa8cWPjnjJPyRBf9YZyg7P04a7kcGWAFGG2CAzDeXDCo7mTjxqjZdY7jj5ucg
8RLv/+ap7aJzmtoY80R5gysyCSimwyZmU+XGD7i79iSyQ7p1AuDnH5fOC3UYCTVylOkahG6ufsGa
V69fQor/Z5Thk3dYGrXvp6oM/3n83XfXOwNSMsRTAh47Lz05L2+SpbhF635OjflKNohlOt3dg2qO
zm5AReY0DfAiHo93l7zgGyiTMmaZ4htx63a8LOU2ldOAlzVgUggEFjxy9X+i74aNy25lQt+OtLzS
R10vYqvC71yUQ3oUo9ft3bqvT0WZxRDaI5BC47SlS3B3D8nPk2pT5IK8ZpelPpFMJgwnPk8PsOca
YsP1Iak018eTuDIKMye9Tiihg0JaXEN12c/TEGnOVdRFcokaI3ya1aLb2JH31XqyMEIntRpZtKT5
c7tWonASLJcshrHn8VokTfyhm5r0R917ZQXpUmjGru8z1PpT4No7vanp3Itu2PjaFT1pXmWUB2h1
8cy88/FzQYvGSRa714BOTI2LFKweM9fNV7Oe7M+pORn/VpaVvTSV0bzEceie2hCxmJ3TWNG/ISXl
4DiI0HV2RWNqr4+XYuX8cPXSowLRKzPWRdxX7Fh3x05xrjaE0H1l6cgCed74VKjN9KT2xRYAb2Xp
6V7K/I1cFXnTxZrYWZXbpTE6VzVmg2mtlj5NuR5uPDHkf+XmNiOPQtmeeEi1jjrt4gnV4UwLDosN
pkBWzwAuqMG41xP0hgrDTL81dQS/AhPT52yEy9qVQfDr8bSuHF46JgQIC1yITCkWWy8UhSoqljxB
me4jHJJo3AlQxZcgkmZjRWx7X/6fs/PakduI1vUTEWAOtyQ7zWhGmlEYWTeEgs2ccz39/qhz9oab
TTQhG74QYEPVVaywwh/mMui/3B9243ZaCG9oERLmEbWusjiaU4naNQwrVLPzW83AdzXED2qSxvJ8
f6itjUMrkcAY/SEChuWn/OvilfEEB4imssToVrqBbEU8dZLiylnrPCs4nO6c5s2pQY2htIHcAeSR
6/Fs+u5UknXrYg1z4erAQx7sQS9fS2fYwxBu7VFOAjg0GkSUWldTK0GmpCo6pRdcanFly0bl2RjG
+fX+At5uEbJEVDrgYdLCpDt7PaFgNtV6UCb7Ah1SfkySUDrqkBNYxa46ow1ceqPKrr0/6O0qaosE
D4pRBg7iPJrXgyKukMcpmjIXNY8MoklRHwhpDHwGB+XwX4aibUQVmy25rs13SUVBd2zsSznH0bFc
1PIi3ZhPeRJEx/tD/YYJX5/3ZVoLAAuChMpldj0tmKOt1dS9fQGJ0T1hbWmh1Vfl7QsCN/w2L2iB
/Pmy3Kk1MWZZLR5eaaFdUsBG0O8DOVTcCuf571gvIvqAq1+ouW2ZKKWLukmXu8CDixhZuEbODnaa
NA/AVyXHy0m5nwjJ4xnhvr75yxy4jEK3j0jHffIvOH+YWyIOqHQ15Ryr1p6dHEijS6NeKr3OTCrt
oInCSd0J/YmdS+h2H3MXMArNGNo/YFSvV0Vvqzgy4Tte6ggryRpXuqdKp9hyf/FvLwJGIeilBY8U
GhaA16NYVitRX+RgZrkxyAeYUWHmaqFhPeJWZJNOzpKzp3OztY0XGictpt/q5qvv3QB3LNGAcS7q
NPGI4x7dKtQ5ZskDxl7vaAndPiacGNj7FB5oFdPFuJ6ghClnjTiYcelEV36r9SCMzmOdJbhNjaEK
jWvS7JfJnKA6zSHuO74yVMoe/HfjW8LZXjq9EBTRLFx9S+hFUoXllU40qIhDnEBinkJl8u9/S6wQ
mMzqJFEZACm2XBCMt1rZIp/HrmfRsRNLivGLNox2/E30lCe+W1WClBAMcXU8pfxPqtvFTT67gREk
pd9kQWgcdBLJ+oIEboohBAa3iVuZcyd8iUc+PZXglA1XU7oK5EvEe+gB5KqSx8TJ8C+BxFz1bk8/
JfYrWaPa0rJdhw9o1grVw1do+FXp5JuHKK471VPQXZFcI1OUwoWN2WRHJQuK9BRqYh4eZmXW+g9S
ZKFojGhnNH3CtVH6bMZJFblhFvbhozHYReE6wRj+E5hWavl6ZbXCr/sYGybdjICZ0WDsPZEUcXKS
ZbN6xt4rzg6Ln4M4qllsvtdJkCPXhIz1s0Rw+KgbgfJi02360PCDH9XRUSI/jEKZJ5KWeesLAUzY
l/okqd81YWDIrgNe7IvSKXbqRWrQoOCB5vjz2Cki+doKzq9rmWGHJmgwWw5Sq3lTfbOT3m5+dFkZ
4Cg6ZE70aIRFMT8LWUq+dPMcBX5dt2N5NKi1nga10LqfjjbEH9Ggy9OTabbTeEbAVJQf5JL85WeR
WGnDfKUq9NTIbJdUXKgfp6bVR4xQ+yQ7VLgblB8SJEiFJ0OIir+DBS/Vh9ZukECSWBjNU/JGDV3o
SoNz5poL4gt4b9F4YlKjB72sOvtopo0yPww1Fh0eFt2d9D7rBnP0UI9Nbd+2wj74y6wS86HrVB0L
BRgFWNpjsPJVMpqWVoOppNOnTFSq49utFWrvgzjRK9RPijz1rLmM7S9jaPXjO1H3o/kFEkddfqcJ
SGyiWk131hqV7efUsoVQa6IG4TupC9Af4PxydQv8u/RHNOH05BzmUDcvNBgoaWYj5uk+Ym1mTLlH
1O0REAn2sIi1OLMvJ4ZWvQ1tbI1vREGt6ma1qn4Pay1qH8u4kNmWbaTX3kQyLJ9nyMQTRZNFrNfp
tPI9pCxyVnqMFthaq5TLY2n2w8uUt3Xk8yGKxu8i1H5ajpOiJ4euCeYGQ2ABbKFETcYTRO7fBrRj
E+xgEmT/9aybX1I90DPXxpnwhyPSQOOP5vRU5umMAbMoot5Lcfb6EQQNTDYrzZPqsbCd6ZfToj16
SMC3ZAfcFSbtEeVQZHitTlk6IPBJ46NAzLMCDWOFJq+ZkbUeHrZq5rWD3Smeltnaj8bAoe1QK1gD
ukHQOrIHQLrN/VBt5NgvJinOz0reKzlmokFZIJDgJF/KqewfTSPSVC+wg+xFNjrTONiJUSlIAxD8
PVSOgsSXJazgQkKcju+JCOKnZJjl8kQDrIOfjhaX7PIe4P000bQJ38lKN2rnLJPHjxlQpp+GXXaj
q2dTo3rCMPvIH8chrAgapMTwA5OqNkFDlRknR47E09zY9SOrxqJjMKYMbg1EOkcOWC4QIUmcpvZx
5jP7L5PcNdYvsFS9ebDBFuHJO81Bgz61SiFkNorUS1qSFn8iwCx+FdVgKj8nVR6+THFXfFAyVfls
RG0QnuIoiy/j1OaKP5ddrT3WfY08LX+FdhlsVLzdsjFwSUJRds8NYeNFJ/UnbF86bbeGt4HoVHlS
eAP0qEuORibGozxqkYeZ8UQntlY+3H91Nt42KlYLoZTkBXuCVSScy8006ONoXVKcSp5FO81otVr2
Tk64EW9roBwgCqNItagLXz/jTqbxjA+OhTdA5/xVdnAzXDI4rxe4WtnxoJzjBp7LH9eLIH8s8vNQ
kZZm82pUm1sza3rdvGTTONGtlDANmcPEVQE/7ATcG59taTBD9FhmRzfoeoKgsTEbKmQH552R4v4o
pek/kiZNz5hgy5eqt40dTO1GgYXaDShE5G7IdG84SVNYs4ga6jg8qOFTL1LrF25P2htH3vk0YeLk
F2nHFaLjcx6Yov6azHVSHe/vnt9qYquQBYo/5M4lzYB2v0r2E6gZoXBqiYCjNX5Ghl1wGiVbXAYl
ly03HdGLdy27lf+WJSv9kOTD0Lnc2vF7WU/EdxVNIfEpj9IkoOCdL2ptqiGm5xIOde5a8Zy0Hham
ceg7kFVVV4bkrRy7TrECr1ESaKRFHzpcNKhmisMAhu5di92s7SOmqoxua2YSqn3mbI/egGRX+m7I
eOfdYR5l41yFofIJfJoznsFOlcQW4aC9tmMbvDVmGb92TZGpfhobZXsglIm604w18ItQ0iJyu3FE
arEj10OVcK712R3ToAWQGOvTRzPtEcdPK12eEK3rlffOJJm2qxt59gpANzf9oDeLT0MfWbEn2xVP
URdIJuEH3Z7Ka6YcGqZVd1br54NT5RTy+9J0O6RNOpIdKX7tZWVIXbuKGgSz+4kegVNOxYtRRjFy
vVPe155dZJP6oUhM9PAiXStaN0nt+aEwu/of6u/qP32IpVkFNjk5jGGff0tTiOTuxHPSejIO6z+w
X9Y+NSDqf1DfDf7qm7D5aWexOj8kfSI+Yz2pFL7NVBs3jHpIxL2B5W1iSdkxi1L4KQEFBazalLTK
AEgmtv45lywz2qnxbVxhDhkChwEQEFzfVY7Ql5adSU3kXMIWqIXWl/NRKcu9/t1G2sPphkwGBHkp
hKySgE4WAZjYxoIU2vef0jEh+lY1RN8IU+u9lvLGYFyVSx0E/gPX8+o6GaXedJrYMS7wHIXXpVls
uVWMqbuoM1XsXJPL+qzOMNV7pFItrimII6u0I6lCvQtlPKglYl2vd6b56yCWLB4exfxBp1pae+xU
+V2swYDYGXzj42FwCBvYkeEE2+tKjCYPoZaamAnXltr64WymXjcbe0WKrVEoqpPFIVlKv3O1nvmQ
B2jEJvbFRv3kMKeTduY1/GOs/6I8wlOKuArtHtDh149A6ciBiViTdYkxT/Am6G5uR33hfVLP486D
ujkhmiCgDbBooPxyPRSeACjJT5QXzKyNDqmeQKQYkmlHO3prG/K8/N8oq4IxWWhS63rKsqmxAHdW
5cdwCoZPSVQMO4d4+QLrTUj9aAEoMqcbUP2cRoomjBABPalJn7ima+J4pR1okbcU352p93eertsB
4dag+EbH87dAy/UKQlIvm8ZCt7I0K6v0cysZH0UyT4NfQBX9EtEmcTzaBSlsKLUAXshlV+3Je20c
PUR4EFFakHeLOsL1j6DBH4Guc6SLDZX4MmHT86EcQ4R847k5xxG+5SQxIGVEZe283BvrzcjLhQkw
GWWG1ae1ojwvaAVIl06RBawNWcpn/B+l+Z9CBJwMsB7lTklsoxfDaNirEd0u+tu/DZ//Xbbu4kUc
UpcuhtCp12Ce4vamUZ1SZY5cmVa1mOXOjZXwi9OS8FndoLnKAJAnaIIXxLi+BUby566u0DopxSw4
S3i5a31hvBBaDeFt6aKV8VvfxlHjSkYmH3S9iHdC7Y3ThLKVvrBXYM3Ya1u1unRGG1tgTlPd9C+U
bKRnaxDVJQ6t8HB/c29cD3RggJMtytCLFOz1vkonum+qHdmXjnT3nPbd/Iz23x49b2sUEBJLUZt+
B4Hv9SgEZ2FCqcS+DLMyXSRrGJ4yFUv0+3PZ2KmQHzCxAAYBsnK9U82y6gFjWPZFHxTpa5Vr8hOd
lgyUjDN2kT+VyHnsDLn1pTgbiwkKzUv+uZ6YHY1KDXzLvoytIvx0yCdf78efmjymO9fe9kj0VFCJ
Ynqaej2ShNl4kRUyPQG9zSAz1tmJfDz2AObsoQw3vxYSif871CrT000pM82Ir2UlGCRrUpz5ZhX8
eRObB5ZDzLsEZwVZ2esJ9UVtp0PkOCQAvXFoKSL/aiUr+XF/T2wsG0ZznJUFbUGLY7W/1WBIq6bj
YQI8FvigYbCUa4fJDXQl8e4PtXFFO7wTJnKdhJgoxF1PKDQL7md1psRO6VbyWqWgQBekdqK5BKXg
EApetcgFqqs9K7QxXu4Pv7H7F60US1XpfPHUr7ZipFkBhVs6VfM45S4iyHaFnlqlY8NezZ9aXduD
Y22k6gvZiDdpYbdxI17PV0CCVoD72JcI22PZ7Q2z0Q/h1BXvpQw3MaxM5ed2aIL/EDwRA2IWQN8Y
uvbvfPdfj4MwpSLul0IERnXiYZn0Ir+pqu8pOOvqzgHfOAtUIxB2AisD3GKtSNRyzgJhIfGK/4Z5
aDQnf7ZzNdsZ5XaX0gVnBZdqPl9unTIMWi8sAOeYKVFsPVNXbV1kRMr3kxXq5/vbZONtpb6BcMAi
60SXdn0iiHIUamRRcClqemY+6TrWFksHLiZ60OzPhDDN6EWhZY5+2+Xt5JV5sKipV3oRqu6Y9cDD
6iqhOCiB9XqTDVGWO7H+7dZafiPPHyg3epJrrTYLLebUrFF+z8dpBkeTWGSvdQVyykvkttM9dQ6b
mOJJo+3pM9+eYoZGwlJBuJiwb00eQrCsVGJZCS5x3xu5F9EkH9wmxtPUBTtbPg6jrL2VqpYFPsWp
3Zdya+YLHmZ5wsg/1h0kNSwjYKUUayKck72gswc/7lrdHxK8yoQUh5/0atoT/dkoERHf0TezlYX/
cLPeTVPXgBJwnJK1KvbwYspl12TDn+ZeK7xe6eSDoSSKp1b2+CGJ2u7Y62P1en9nbh0C+GgQCjne
uO+ssku+ytC2TiNdomnUvNmZ0mOQdcVBLSxj57zdnuolniXHAzqwqMusHlMrbc2wHEuk76dMpr9A
LG+p+Z4YyNZW4iVgH9N55RytRwHMWBWFvaxqMh9lJatPtKCSw5TKkdfDZvSzdNT82Jqm/3B+KGOS
I0EEpk24WsqoB9AQCBy9qtgwyU1MBwZENZ7CbBKuLUtc0Thi79UitlYVit/Cuuay5FG4fhAS2NR5
kIbOJQ1iWzmUUWOB+ZTrvt27w5YI5DoH1OEkEDdg8QeUYH0/pDpag4bRORdhU2GlXpan6jdRZWH9
agzAYY9F3hdvVtdpn0VTNaHHQS3jA7Kp5MAizkOEL3PjRSvbYg+7cQtS5qUAyca/rAAEg1X0ZKS2
yOCvASrKjDQ/DmOafpTNRLVds9fqL1oTleOxwqLrG2L2oe5qXVi8aLGlNv7YIwzt1VKlpDsbfknS
1guGByZZEx0BRO5WSVyboudBEmtdoGm9zn3+rgTEc4qd1nhAbTk7FFH1q7dV4YdZnX29f643rrSF
LIYkJDArDJxX28Is1Egzc0r6oWI+IdSG50bj0YDJnrMyot03OPPO/ti4SRTyJxThsYfkrVsdvLJP
WuRaa4dyvjH5tLQGKr5O+COZR30nLN/Y8wwF0BTnzgU8uPrafTWrbaUwVGzlqocUXe/XatftfL7N
CcFa/P8Pg77893+FPGmsUTuk9H2hPRnS6bXSzpPVcvwgUPva00/YGmyh3C3w6AVcutor4QJ6DCay
z9Akt6bnXvhWERiuiUjpzry2Hh4gwcCPlreWEH+1N/Qwju1W4iDXudznp27gV7nBpCXUsKNkKj3Z
jJWAPWKHH7u5N//OmiR8m3H5/Hx/k95Gz9wYaCZRtQUGCsHgeoWp4tqEefwQ2ZaEb2PHcBBaV/ul
NWQeFtDzzg29tW8QbgEes5wM8KbX4+Edj4rOkqv2rTE+LXDBMxHNHlJka1Ym1PwF7A2w/LcQ0L/2
zTxItO3IjC7h7GDsBre2/JjHGje/XFlBf6Aw+OfQa6jeQOXA1/O2wgG8nhjSyHarhjwC1qj9rcpt
867KRfBELwQ15/vfbGujLiqZQDdpgN+w4WYp752R3XpBU2Q8DGqbHhu6Qp4cNeHpj4cC7AUaGqbh
YgW/2h6yAJylzaZ2iSxA3Tha0KikaWFI/1RRm+7RNm8pNwQLLB3gULgu3GKrRRxipEolmqSXlEde
94I8zP6ShigzHiwzacoXrRnFfEnDpiIydEZ58BHIahZuMa7wB8ocubmT3G7sV3xeqdyQDS046dU9
l8CwSvNQGOjxSM2bkMO3ySik1/urvDEIRQfeTWJRHtC14occBZpSBYV5USo19BSe7Is0i3QHKXZ7
KBYY9UJPQwWPZH0VHLVBrfR6Sp7e44/wIpm9M+M6F5uuUovkezyH+s7a3caBDIizDNVqWgWI+1wf
iTShbtQqiXXBDzt46UxUJ+cxad/AY1DIjIavos1xH02Mdqf2vzlTFEGWottSm19e5n8d/xZFCS2R
B9C44BtOADwrmr4Yyar41oMY0JLjn36/32Vyoh5CDYe1vR5vTh0TpGYNhD4YplM5YX7cDKP1x687
RdjFqlaVmRU75XqUXhW0Ymk7XZqQMvssa+G7ohE/HNQr/nz9mAsBxLLp4eEtH/Zf66db/ZCqI+jp
MBfqM2LLIEK6dnSbRlKOQgZseH/9biOlpUiqoFxExd3kaF+P11hDEpmJRmWjL3svMePmMFXG4A1S
MOFOODoHesvJf1hO9BjJsuFaLUZg14MCsHVU0VZgHxrHxIM3rH1wC9Whg7+888jenu9FF1zj83H2
kCtdDQU2sqcXNgXnyYyjl6Edm4tdKePwx+/CMgxvK1QrWl7r7GDWOrMyQy04l7YuVZ6kYNOMuAuN
IVmF2X//my277TqyZjCySeDutKMov10vn6qUOjdjHpxn2cxObV9R7TPr4Byhhb5zj/wGSF+NhQIO
pWbuLtDaRCur9VMKo7Vzs4kepNkGKxzNrWUd5D5VU7eZ9e7nnFfj5ONHXpuu3GQlGGejK74XwkmK
Q2gZBaIh01S/IYmb/z0io24fe9HPJfWNrPwREQRRawFHG3i60VuZl4gabsKk2ZL1Xgv5ZqoL1xQM
WCYS3XJLKcaJtixK0zznqjFUvujTMMB8Rp3ftDqo/x7nNEFvHhwsYrg5rUAu9rl3i8GOWk8rJIn/
KIqR0mhPD8ersHp9b0iC+louwghUstDyN/4HO3VFUwz/iCRszuDDMQ2ICkfpwfb2GVg3WaSvk7BB
AN7/uDcbdllw+JYcCyDFJHPXH7em0FoAIkOTzWwtr4uFcx5qCJb3R7nZQgC/OYHUIUi6ll7b9Sgw
nlqjySbpUkS69MqrBxaEnOJLSttiZwvdTmgZCmLxslWpEKwmZEdVJAwD7yoLV4CDNjTqo8Ae7E/f
gWVCZF+0aCF2EZtdT0hkfW+GhqBVNmbOScGy+VAA3d2Zy81tqZFo/46d9UVLdh2SVMJpksHGQZzW
nHoIrC4D8SpJHh4WlNkTW038enLElz/+WOyERR+Hqo7JLXY9NxpYrSmqOHwY0lLymla2TgHxtxtF
w252tNz31+edwjqTI22GjnUTBkKtVetIpukbYJMYMUQzBl5Xh+bLVHFLHGL0okaQ3WLkqERm91AY
dfiaqMn0qhaT/HEytC5yA7ZW75Ywk+0DB7f4Aeqn2evmbOxhbiWoKvgGwzVaczv6vOtCydKky2hK
/YsEbOhrJDcIKE5xvXPj/s6p18vCqUR4liIhLZfV9lLCVMpq0wFYaksxIKgoHB0eZo0EY27ACp/T
YbKF2waoGHtzGAzSOQQ01Z1VpbO/4/ulRS9aEUqDn0uD8dWI0AaCNdI62jkt0mZ2aeF11mGUuUEf
hzSfUG6LjCZ6UQLMYDwOjJm4Xal2xom4qi24rJIxcpVQ2B8dfW6TQ5HCVTwYVl/Xx0gzgpIyO8aD
GIEIwE5qmDbDz/vb8uZgL96F5FzQSMgpwedcb0t42Rj7mQgrR7nqPCFeoD91VbJXHN8cBbsc7HqW
HGBNJzOkarCmQMP7aKpM30HuhYn1ewISN3tpmcu/RlmFQQU1qEQOEBxQUfz+pMj9eFTDOXinG1Ox
c4fcnDCGQqyZ+QCMBFW0GkrV5qGBdpg+6GleHLTCsTyT3ggRsqy4MSO79z/TTSqwGm/1mSqHjlzb
IU2WjmP+nYA8/KyajX2qAGtd9IXC4HaKAZC8Nvs9UarbrHIZnJ6ZtpTjFkbvao/UCbIxEipHNpoc
kauqYXZJ6I2+GWWZllQfUch32y5qfHlG+cXtSHLfGWEpnghW8z9unfNr0HT63a9HKn9d00p0QQoo
OWgnzD1icNZkx09cuU2Fb+/Yf7q/7lvfGUcJFVbiUnRZl1sySZ00ZxJoWCjVtwJd/mOUBKM/YsDt
IzVfHu8Pt7WD/59dBHKuTG5V1nIiq06EhE2eEjvVQ6TrrZdYNHCi0DR2kFdbO2pJTxaHCgAqazsy
FamcMdKG9EFrtMpxQyeIXkapFGc56mEejVYolvjODCYfcFj6+f5EN9Z1yWpRHSNGApWlXW8pgv15
Mqo4xb9LmMc0q/+W5zo8QFDuXxKcTneOz8a6An9aghcywOUOuh5OGZEAznTM9IZm6D44Rq//U4dj
/Vc1UN7+L2PBl+NC/d0kWk/NEGnUY9P70JE9vysC07ig+W5cemPeE6TYmhaPJyEg0EPy5tV2KQKQ
gjRxuLy7IXoW0iiOZpiDnpNq9XT/g23c4FSq2SscOPTi1iimFE0QGT5S+kBpPPkwGahyhOie/vna
EbBYi3OcBTT15jtBuDQRYECnqq+jv+a2q70uk7WnAce1nQn9RihdRQOAHlRciijaoqZ2kxRJcQ1X
lQznATNKS4KoVVnNoRy5So5Tng2xpzV50ntGH8aTSy/R/BGQ+WRu0mjyt070Y+pHZYkmHwXq9FOb
I7DoRd1oZgeig9Zxmyzkz50xQ6DOR2gwKHnbyUFrzXnR22kTy3MiB+KqNkds+LDMtb9rIrXkCOKk
7UH92sGeAu/v2PZ60rBTwDotYDQqhWskrj0bWhND+FroWulXadAzwx1j5NyB49ESp7oQnsKkwUWh
6xxpdGOEzL4EbVs+18U8quDd5VKFBZRFeyHCxl524BvQuFfQ/OBiuD6iQxOBC87xW0l15DCrKZsP
TiHs91E7fri/lTduPtqqSFoBiiRpWnPNJRsYfVPjy2O0auxRKJZP9mSmpy43Sg+eVO5pfTi5cqsH
h/sjb9x66LlxLyDqvMAxV1cDuWoT5CpOATqt+kPCerjIO46npAN1nxfysDPTjUNLXZTjqlP2QtFU
vV7TMMJ9USql6KE3af+UZSC+CmtyPt6f1daXA4Cy4C3Ja6EUXY+SU9gWATHjQ4Be/SVBTPhVGpv+
pNEr+A9DgZulRwcjhUB+FQYhRiAZYYhE2Ah/wq9j/H8SJHFggQx79ZmtXYLKAvU7MHNsgvVQcz/O
srooy+mJNJ7MTqu/Nn3fvtW63B3SGmyim09J/jIYDbTKP19STI5oUzsEmEjpXS9pPSqWCBNkybIo
wcLJ1Ke/8mB67gOrfv0PI9lw6kEQEeGsG7wlvIa4MXBOsyRYGolKERtiv+7NCn3v+0Nt7X4effwN
Qe/RMlutaDf2NtC9OX6I5jn3THi037Mgkz06rPM7q4Zmen+83x3z68tugbUtcHwqF4AaVgMWHfza
InPSB5wBjK/aXKhvtZWmL3Jl5G9GlUewmOoURwoLapgbqoH6Tykl4qMtokL25B69I494LKt8a6iL
y4QzMxX/NsoesHDLwbIk1vB9oLZW+Z1TT6abTkad+41aGvi7FvpeEWa5Am/ms4S8gB5pd6yhnABg
aHMGaA8WvT08cBbyX5VaxT9KK2kGTxe6Pbpho06+IDr5rI12K073l3TrQlkki4GcgRBB3Pp6X7aG
PaHEgHCxEEb5ppmh4pVpOO3UtZa/ZT3PxTIOrB6ST9R8r0dRg7QbgENg4dQgBqImcXua4vwzwjU4
16lT4zlOrJ7vz2zrEmMocPpgUDCSWF1iAmxdCxcW7TxL+pE4tfJUpUl0xqe731GQ3DoGXF7k7exJ
0qnVGopwaIGoEElJ8Lm/2RKiP/Ti09BNClG+G9GR2Jna1k2GEBPfy8ILh4fgejkjZ4BvYODaYkVN
9Z4jMXtOLHV+Jdk6/dyx+6Ih8oAxPHv3/qLefkiiDRjc9K54hmiUX4/cIkM4liXXdeeMYEWUCp07
zZ4Odh003tT3tocgYvTHu4dBl67LAhiHEroaNBlIk2GCxg9ODe8ZjTDdywR+ahJt0PeG3ML0k0Nt
D8N0C98hdqFTR8N8qWbdFFLCmgoXaSEZjZFYX6x6wpjVaLM4oCsyFH9LZSbDvpPT5JMg0PhuxRpG
hEEWpECxVZRGPLS18z1Ixu155UdhJoOdDEkzT9n1B1CgW0tZTzwt5z3ceMCAR7MJ92ydbnc0VQ0a
QcCqFgDz2ubRKpJeGkrCGifIjQdDEyg79nn4YUy1cXJ73cn3Ovi3W5oRVVglS00CqZvVvCCVxzbu
BASLUSw95tkitCBnE1ZCFcYSsjYfoR7qj7odlTuP2O09sYzs/K7q02Ff3001VlJ92yMaPI66fC6A
KftNzWuBFvgemHVrkrTMEWGiWr2Ik1x/vFprIbPmS1wVRvklavA39YrAkXQfNmIxuRgk2V9qeOyP
idAgdd4/u1sflRoE35R9Q4a/bK1/9TBDUJwIL2Rozmpz681ZnL5YoRW5AtnKExJK0en+eL/7hde3
PmAV7OV4sFGzoTBwPSCaWXOMdlz00A5a8hSr3Vh6mD4XHbLrUET9jjeg4eM2ReuJ0q4qNwus8LuV
Oq19kPBiyiD7dvPXbIqcRxuP9+oNWLKUudEYj8+DJjr7bUAWuDtUI0W0s0lT/Stutfit1X2Qaz75
noETkplOwalDHCSlEjwrDtRWmvDHCe8b7ZAPCAbg1htAdqV00Wuu6Ib6aTSHBNaxQFrApZgUPOZI
4kdeaQvzzeT3gZuJ6kJFkqDUn4KqjxBL0MVQuWHcla+ZFSemP06SVh6css7jQyMy4bhW1lBDC3mH
BndCK8U4dbqGWMpAdUxi9nFZelXVNsId+lmbPGM2hx+GRG/TH43Jmk9SM2Sc+NieLa9oBZpEqtEt
/qutVIy+kFsaX/E0pKZbCWNQYTgEpn1U+xh4XYbfzvQwSJFePUhJPvXHvhNNfSZu0j7nRSX3Tzle
nxW9kkH+IDejFbt9YA4Iynajov1xmApbEnQHYBqi/htVaTxJHF6KOnqYk1DzKfOEB4lw7FSPf46Z
4yIHykzRj/INMMDV+4x5mlHHZobtkCOAYUpc02FqBI9tKX+6v+W3jhglZJJdBToESMDrHW+I2RJ5
jFut7FSGhg6qmbwS9JunbrK7H0YtSztneus5wBOHZ4rw4zbY7ywxjGVdxw9zbhWGKwWoZx+CBeu1
E3pvzYzHF2wAVjwLVvp6ZrLZm7QV9PhByEnjjYFe+71Sdy7gGhDTw7wHnt26lQHELYtIkwHJ4evx
Jrytowlf9AdNFtVpnFDsKNOhfe2b3bxwcyg6JWQxlkVrd1VKDHlxBhnl2QdT7ofHEIXgB6XS2sM8
m3/MHGQn/q6DAbBgHdctw2JWIpElE6tYFPpBalPdRYi1OUQ6hoL3t+LWrHAVWJCMS5ywxlN2pjlp
UZUuO2MybU8ap+SMxk0QkO/gnXh/sI2HDb6AsnQUCJiQTLj+WrGuzFkOtPkh1ZBF0oRj926OaI4L
oFN4GV7zHpjN7Jm8eo9QeJtCLTKydLwWMXWmu3pTqwzx/UAmcMgnPf5BW6WG2qzUttsYk8C+ddLQ
2OnMRdOGPNb8HGJJtJcH3zJp8NtYekdAvfnAlCGv52/JDfcy78vDAnumTlLU0rPkjGHhVlGdvbPw
iMtfQ1awcecB0pY3U3Lk8UBK9T3Nw/R9rdmhekDMtPyWS1200xnY2AsgRQigqcUBaV1fS5OC45UZ
ozbPzxCXKaiNixE16cHsAnG8vxM2WkuLO6CM/wZbj67sKpBz6hHJe4soI1ITFMcgb5zRFrYx2Yos
PzXq9GxaZXXUsZg8pEIklGn7gB+Gf8L9X7JxNdILobf1mwDKwb7+JspgyHFukyQlWdafrcCIX5xc
D/bmu9wOqyAHQU0os3ReFuTP6mJsaNy1hoNRTmJ3w7GHkebbzqy7lS2MR8SVCqAPw+BSoGyOeAV+
QbSs2Qm0tj4vcRYCApwBGj+rCywL9LK0RrTAp3kKfUyzuFWMVHgmDPydg77xDMCxYBMtxXwKF6un
dKrCwlQrFjWtasfN5S73Zr74c0K08csMreHT/Y+4Nd4Ct1uSAiIFY3W6c6UUnVTHlCcgPEV+blpR
hnhpqP0aCrl9zQdcYO6PeAtE5ywvKjkIueMYZa6hknkbB8hEa/GDHtTa4Mplaxv+KKvNLyLF6v1Q
2snnMu6NMy6b02chQu2SzdaeD82ykOttxa5CaX95krBxu969k2oyV1HxTZEbPROEZcMj/a7+g9nH
/YkUuPlCno819P3Zbwy7MA+NRReS137dfwo7dKtLapgXpZjMwC2FjSgNThjFsaEgUXjodhay21Y2
ei9/PPICqXaWVIHi7DpIq6ywNYcudS660VlHFbrUxRmt6ST9D2fn0SS1EYbhX6Qq5XCVJuzMLkvG
wEUFGJRzbP16P82J0apGhS8uF3bR060OX3iDmVSPaRcaJ5y/451BN+4IZJTZW+BHgACrq8OLLH3v
xCWDJloVncAp5kd7pLJwf2ob5xPyj8RiWLSlQAzdfsswa106hzBHU81BIa9Jo0NrGqduUsOdzbsx
H24iKWkP9B5Z+9U7FC1LbBeg8C41CAl/Nlr9TY+70M4oG/PxgDshV2Jx0YNnvp2PIuzQCTHwvoak
aqeqqOyPU4Yobewse+YsG88JfFhpcMPHAQG1hnYRT+dlGSvKxS6d5an0wkUASbT1f2z+tPDpyiqv
U81ryAHrJXxfoBBoBi76qU/RQJa5c/1tXA6/6bmwZYk5OCOr+wj9uhgFploqgFThARmBJGhbUAQ+
DbfwkOmdduoAEQV6gkdyAbXD15Gm/Pm3+4kfwcVAYZNwHGzE7fqLprLqeqyVy6DW8LT4Pf7Mbw0a
C5rq/aE2Jwwdhh4eCjiSinA7Vo1PXzxGaAlmSPpzFUQNJPakMkKUHQEyPMRWr/fnKkbI0nfCERWe
woraa9O6er1zN23uBZCXXEw8sxbJ4+1vYTgv6y0rolfUAQlFfc5+n8ZK/lxE9fgjVYzkgS6L+U7k
rcCp2ymWY6ZAd0c7MY72PMJfxp1gJv/4MavwotZUXsBFRFe9VMt3Mc9J5k+acJ5QTJsCRAfdIxpi
eAW70Rss2cTOGdz8MJIcgVIwR5FL83Yxmq42hhEs4DUlBcQkmAwiKNvJ+D6HOHESc9fes8Ap8xQB
znzn9Ip3ZS2UPYmrlzcOiGdYW9S+SZ5wK7/9GanJZozsIbpmltM/FJaNpu+SY6dxvL8RXwYCjANm
CbMM2UVw5Z30R/Gq6h0vVibwt505K37kpCi8WtVwQgwSfVhqhm/vj/fyjpO8YG44AKWmlCu5HS9G
amsxvZk7rqiVQzfX87ldRhRoMvTi/n4oWp+0z3iKQJOunvrSHaPSnbhTUktJ/Ij+1SFyl+prV6qI
vP2PsVhHPphBKmKtrm4ntcqiLLPo2sPdRrkWP1qrQ3FOFdZeZ2lrBSnsyOKfbM2vQ4kyIyedY1u5
jLkav40RT/1Y2NP4jP6p9/n+rLY2ITxFQiWeCZ6/1VnsQgXsOCz1a2OO09GsQ8xbsnxP0vllbESC
Jh8jcKaqRLbebokqNSYCHyW6Jp7OAMP8vgRZ/xWAF7ZDtLd8a0LJd+eD/a7K3gaCnHCCepwW+ScQ
h9tRjSKyqnASCEIkw5ycnIRm9SsRCy1601va8E/SZrkWFM5Cd3esm/5bEtEVOI8R2spBXHmVFfAq
CSQdPC/9UIi5S0/RCG/Pb3qh/jtjUrf4dThXXVA5bZIFNvBp89wSRyyHUZKSJKA4+oXALoA8HkCU
ZvBJn9OganMsw/tOQS9xcawkDkAuu7/Kdgz1A/f3/Aao+xz6lL3y+XUTVpwh1Z3LPphQx0IQOm0d
5yFy1cYMRvyTyiDVcgM9ATL6o0XBqT2M/Tx7RwoZ2ei7sxRvBzfrfkyRFC6eROf1FxrrfXMUZmoV
hy7TzIfcAZTrN04dpw8LLnVf7dyENxoi+hges3kslrOTYyV31PpqqF/Xap27TwT24iGK5jKTVrTx
s6FUKLYINPU+tW4uNRiMtv1XVQsvPipqnb3Sm76Z/H4qwAg7atoPx15VUK8Nw2RAZ7yImsrv6Ey9
p21UoKUYJXrro7U9JX5ZaqIGi9JSDEwUs/pG0T/ZU6DZOHxAbogOQMTAJLJkweaP6zJM2I96jKxB
ak75I/tKSk5G4CoWqsu7e5S/bLVFoVzC2SXolECYVYwQtm1lRGVLfw716yONhNlfkmQBDA2uwi7S
Q1nkyUFzAK7fP/cbJxITI8ByDlZ61ApXZ2PAx9dAWQCpajXLPqVjq/wzaVPqBqRU/WUuMgKAvkbw
+P6wG0+/JH9yqdEjQwB3tbgu9oRDk5mUroGKv8ZP1HtAsPv1BHEYaXTzB5gs5YxGLoX3amh2XosN
wBekA6YtFX64hdYOfp61aGbRD8kVo/PSw1VrrM8ipqzlDwhrPXStCfvN6EK9Q/V4Kb4C5hneDIZH
6miP6I/OWmugVjxMD/dXZWPLAa1hw1H5gaiw1txyCqhxSasCTars+Mh7TbaYDhBY6IbtRKVb3536
GKQLEhCC01XQkSyVqS8p7CfcMexrmi5DkHvFT/h/lZ9CLDsCeNvrfG9Nj4atbNshzvPCfjZORZFP
bkhA4NX6iQtEu4StoTylijac/n4l0Q9AIVfm4mSmt4c368F4EdWxrTX6rBa9nsPYauNpzkpxvj+U
PCGroys1VgjtES3zABTcDhVOngv4w+TlTAV641XuRU/TUI09mMG0Pydlkag7p2djSBlPkUyjv0p9
Q78dMqoSrxxsFyZVVsfHFLziB/pN0cmLm5YC4azsHJiNzSJNIGQCI2HJ6wJdjsmTY0u9RDtphqAd
dfu1giFegFZ3DifE7YO5rtsdZvFGRMJmoRAOegC7nbWM0xJPbdU1bXQVMNmWIKLGiWG3G4d7Prtb
q4lANkQkmZOCe71dTQ0hIhu7LAhW3VL4NEziwEgrFyPhVpyrJFeO9zfM5sTYlZRWAbO/EG8Os7BI
nR6GWpvha+Bg8YsCpLX3zTYOmyyoy24JMDbyzttZKcm4YHDgKpe8K/FPFEMZVEvpBl3VWn9/AuRk
AD8R1gEuWS1gCr7XpldKMh17OMbElnYWRtkfrDjXjyCjyv+x/f8cb3V3iRnJitxjaiYKT68mBZ5J
YXif8Zdwj5UHyvj+99paSaB58AEslhEi3u1K9miBCiecvYswl8nXtaG6xtFsBsOo9G/+fijgG8im
SywF1dPboUQNo0JrTe+Crblcuqp+QKGKWQ3xuLMLf9OLVvcWxSBeferQFGvXaWfX2nWEtR9E+lIv
H+x56gb6+el0mTGRQyskKo3XU9Z62TH3rPTf1hzayZ+o9wJ4HkSKTpAh3OWhLw1pkEDybL9XE2/p
PzjdbPZHM42AMep0lppDUS2q9QbRB/3slpn1T2pi8BdYYGQe47y03zvVYv3Tpy5htI1xo/HcN4oT
nnhxq3/r3CjGIBzd/lVILhR9RxEDjQEoGDX2CTMYqmDWtTg5OMDJVVTMQtfzaxO0uu+Ba3C/d8uI
4lYMRvZrMrS98HNrUs2L25bqFISJOn7OsEkbziqtsU9U5XgvSBby9GDEMZmQAkPOH50OAw9FOOmv
Ygp1mlL3v7v8rqtvIb3hYGGQv/KYyyvjj1hzsW346TV67rGe2Y85muYHtD3VoztXNnkASbMCSONn
rtrVztnd2Nz0XWAX0GnnXbblf/9j5E4jllEbjcsotKrTBDLvkMcd9R5hze/uT3Kr3oJoJKqlDMfe
Xsv79LXS22UFrVFZHPtBkNvCFFMyQajLDlRyofikfxMcRNt8bZbGtwGVr78uSsjygPNbVovbcV1I
LoykGKwS9F3R115gg1hF5tZZPhh9tuy8mi/veVDS8pXmTgSUteb3FYVZ4hRCK3yCWf9AoKk85Fkz
/Lq/qlujAGaTjSRuDXjPtx8QTd8cPBCRNCxW7amSokwm+qZ7uKvfMfHtFqULCLqM8gqSCgRwt+OU
dFiAH5G6R6PWfxuplRV+RT0pO4fGMH3DvqRHHQCIA/4u7di9B0dBzw7YSP/NJpXsnxA7F+fZ7EYT
2A0Z9mFeMGLBfKSwXscuLACk48Qyn3AO6qnhKFWT+c1odB+ivEj+wXEHVqhBg/BB6HOaH9Io1GS6
W81fAUU1eJfpSP7QMyTYPRiwikm6Fa0pggLKKbaLkVVbMFZU41tPzZ1CX44LkD9yW/yapwovpr6x
I5vSs0ibQIfzGlJ3rJL3TQw1eue4/95lq8Wk0Y13GwIhAGt/4yb/OHU9nrzZAHAMCKI7vNVo+n2D
ZrvYgVXO+RgAzcanl5pG/5osvf+Yx9GC4siSH5NFs7/hqpP8SKfW+6609vKYYCT6auJu+Hh/Z220
5Am7QDCidyJxqmtrRRCUue6WU3wdl6i7VhS+hK8OcfFrVNzogXQJCQQdyuOTQKibfL7AU2LJpmOd
Ks7BGjH2GZ3Bfj3i63y5/9Ne3lr0nPC4hHYlW21rw/l4WJIZKdjoqrndeM7Non2wwt4KSlv7azVR
UKKIUkAmw3JXBrq3+95VXJp5eR9fMYNQD2o+ZOe0bMJjbmR7suQbs+Lqx/LIphwtDX5vh1LoNWUI
lcbXAm+WQJ8X5BqBKL+djWoPG/Qy/5YUQ+kTSsuBy391mgcvt4zQIxVbyvSrNhjxeVGsPnALoz3o
+Ia88UD+Hwr2hJ+UvTjc/3xyzVbbH+k80gkUmfh4a7FbDQyDO+RUhlsjUw9F6/UHKLpNEHle+EqH
AwGksEl3ruOtKUNa4Y6E3smFvFrdaHKKTDHz6DqrcPdbGjCY5CLVGkBQD9+VYSgAvIRFeI7rihy/
GVpF/x/nHpYObSeLrBtu0Cotbdt+El6oIxc79BnXkZcXF/pAofdLYNCr/UCOHqsHZBGQEOf+SB7Q
qeJVXGhgK8e2NHXgw6n7SV9K65c5VVNxADWuJ6hQFubx/jd6mRXxI0GL0ydwZBl/VVIvYqPptTQl
MEA7Sz9Yihe/myNKOkElqlY/5aJ0Pt0fcusLychXFoV+yz7f7n+vMUGmOW14KTDtxJnXBSN3cOuE
uLO2QLdjvpfoDtSYZW4fEKWJ1Y/YYpnuzlfaeFGlCg29UpJCWE6rdKZMVLKxDOnU1vBEMOl2/sYs
+3qH8fBiFAQ3bJYYeATQBAAlt5NVrFSzooaiNOovMVIujbgaYYNT3/01fXGnyGHAGlLkYShaLrfD
jJ0+WeVQhpeGxtWPwTLiV7WWz6ZvJ6P9185PDMZmIVvnHuOcrTIlbQxLRZ3y8JKnY4af26L7lp4X
T/hp7aUvL4NJORbkDfkOgM1bB5PeDLW0Q+Ts4kaeDaOhqo5FlrtHoS7jU0fEdFbKrDkslBoD+Kce
dn0kbvcX98WG5TcADmTGQPcg56x3Slt4KchosA9oxCV+LTLrIaFlDdYlbgLFJWlj92jBONnWUzeq
f71TGV9ietB3wL+c73v7cSdtAfQ7dN7FKsP4OvHOBlmGYOv9Wb64reUoFO1oaPDWgr28HSXDdzBu
9dC7IDqUf5wbCFQ5qf2XFH/vB0WZvgFz3oOybG1bADTkRPigoEq7uiiVyouX1KVrYE2Lca6B+p1n
PKwwoq3L8/3pbQ7lUb5n18qdpN9OrzNHdSrlpg0hqjyViBQ9ls3gnNqaSPX+UBtnnu3Kuydb7yBZ
VrMSUgjUSHiC3KnpPjUGpBOoE+POzfIimYRxCvIKchOXKLn9akJ2FcViNp3oaoxu9ivSx+k85g4h
meF0ROeLVhiOb1hlfC6yeg/MtzVFHKEcFJohvXK33a4mzAHX7dH3vtbVYJ1VYzCmg2piwHy4v5Rb
519iB0hJkCaTSJLbgahXhFHXM8uq7LrxqDVOVwdR0hl50DgTvpheoSXWWcOZtg860Vg5fsNl8c7M
2vKvuT6suHwwKKSja09z/fa3eP2SlUglE01hPX6kx/awFOPRS/r5gVrBHohj4/tytxKay+CNGHi1
xMIQCcjuCHioUTcw1BzvVA/CPhZ4K380Gr256G7Rfu5x6t05Khs3we+MRaLbCB3X4cucVZ6LEBEM
XHBmdEEk+SLPsw+mMIzHfGl/4YUa7pSBN8cktyXcAcgO8+Z2bRuv1IYpx0sVCVt0qYtF6zUfWZ7J
8jtAKzalzcRNgjltWmPn4pMLeROmQi+SCRC7jKeTNb8deumUxKNnAT7EGfL+nI9ZhL9bF5nWuyrr
2lf08abvip6Rv47loD81c4ju9M4+l2Hp+kfI4jtbjOILOva3PyLyMrBFZgGWsukG5ZOM22N83ooi
wq27nTx/mJ1lCZRQi75rkWp9HPpa7QP2T0fW2zjjewxDSwBHhVNd7v+23wD49W9jH1DboBVBIXt1
BhcjqVk3+gKe287imlR5ovnAupzex9OobB8RkIEGPiSNpb216spUAiPjPPqdJaXidVToCp/qW6EE
Is3m92G0mNgHYl8C8m5Q++ugdeZwmNzRrXy9Aph38ga0+IIUCjMMlFm4r2jDodgn7FpdgkHNkh9Z
bw5sxMX+XgyL8c6iJIKfEfX2hI5xnKTHTIcVAeZLsbpDl7tJddSGxoYeNHK4TwAk5k9VaxR01CcR
PVSVNaFDkGjq16ZOwp9FHdrPmi0K03egKHxIptz4Tsjv2pe+9GrvMSyxafXrqe7Ck8iW8Uu7xIXi
Z02CYU4eKel0pARleU9OVEfCryaMFw5eJbyPc9wr2Wkxtfgislz91w1LZ6Kb3vbfi2aEHl4hVRjh
uoj/sc9+TbRXgIfmT1pLH//kohMPyjYVRrKzB7fOAfJglJjkBiTpvt2C5oBVRT2Rrule6hykzPsx
rUX4nOcI04eFbfmeUpaHZJ7pPiHR/+P+NpMnfL3LZIcSCQxKpEClbocPgWBR6yiia2m2je8qwnoK
ERP7cH+UjTAA7QtIspCAeKLXsZRwkb/DiI9RImT2cJvBC5tRTlOz7F2j20P99uNiyBcgPARSOyf0
QBAtme4d+2E23xqpNh3wLt6Td9seChQy0yLGWUub1NFAfJVGAKOKqT8kiWoeAKUs/jAOe6r4Wy+y
QSQKXEk2lSFK3H6ndspjOuk9HSeAS4/4jZdHJTSsD4ZSds9zUvWXRC2RFXQW9dTPWuoLI8w/3f+K
LxnH3NlsUqjkLlj3Fx2UJhwLiHqEWANAwi/IvCeRXzdQvDs1T3GwXiqU0WeQB3iJZjwfr4Q2Vcuh
iozpC4UexfN1uzTSnRO09YiRS8Lch7MkF+l2adSsWBxu6ejKLTp+j+txxkI1j9SPTth3j/mAYOyk
T9MeyuK39Mfq6BALUl5GXRGp7TWGRQu1EYCLAlu2byCyN67Xf6/wQ/1WzUL9UupD824UTl6+09Ox
wrG6UQfVj4Sd4quet0oXeH3vvJst8PqLqJrcBySlfHOMeSyDchm0D6hkgddKyqYB5m9MihngXq4N
B9fGeeWQKHV7GkEavKpNr+v9hkuRBiESEe/TxEGA22gwgsNYqQVwEi9x9xXt5jJ/LGwj/xf07vgV
dyCnPprV8tsidaH7jPN7jF0qDZp3WOs2/yppQi+pwn8WY1Z8rq1AK+LUOGY4NeJiK0T1rXO1CgE6
TzSO76RG8YYuvlJ9hpRQPU4hDNb30TJnx8Lslu6x6eb0RwMt/idsienf+9tz4zjefI/VEeG+d0E/
sjsnK/umj4lzFK3TBKWZLQ9/PZIMlujLQr9A0miVGg6CZG7qYX0Is4NzP0bTQzmNzqFMZmunaSnv
39UmQxWfCO23NjaaeLebu+wa16mUPrmOQOUe+yWcA7tqq50jtLF0wJTQLSEppDCzlo8GGJ3ZwoCk
hh7w8I+JRMAzUPbkVE7Tnqa5KRdnPSMAXyyfRCcDvLydkShsXJSdPL/ikFqHRywcFNcv3SrqfGdy
h/nYWMCGT8Sro34OZ60brwVsbFx5xzj6B8HFFCI6HZMfndvqlj+aSVkfcddY3uW6N1h+3lWcBoPa
3uwDKI7OmjLbht96reWSwVvq6xpxwfERqna3PHZxG/Y+QZWrB4la6P+6hWi/2IqXYLwytLpfV17y
3KRV9NlewulzGKnTryRSwwokLG6Eftx7+g/c1PIvZYGp89HuBjV+tizRfaUKab7rEbt6dkjYSA4X
1QZ6ny/Nh/v78SXyXIJ+kLKlsgbMguT3dk3xRYR+bkVoBChe803NjOYrNOrlM6SO5c1Q99Prqa2L
b1ozJvVDooL+8MfJGOojmLDw6/0fs3EdSxioScomdXfWtaPYwkx4bBLErkyrfXaRxPH1LHGJ/Wzn
aFWp/tmzcnvnmGxtYKBd8iaGis4teLsAU+zqfZksQN76Qr9id90euiisr4u2GDtnZXN+UtSd3iOB
5zouVytrQFEFSnOaJFQUJ7dM30daiVDBhPbGFywkcC4yqTnukVjlUV8fHIlVRp8JCxLO6e0ce5Xe
oO6wsOVULD8VbXqF5LOzEw++hO+xlTyqXig8S86gs3pNReppvYOI71U3hPHejRxF81XaoA9ZH5qJ
79RR/kahwvyjKcP50o11Hvt213rlcSomxPN6NdVOzTI2/+MLkxfL4EfWj9XV7CMdy8p2gE/Q61r2
PCnOdJ7oLz5lC9jb+zt4Y6HhC3AVcmxo26+v9wqhKDdvof7Puld8c1rdOFUIjuyQXjf2EewkKWEG
+58sb3VmcaWDn+FJaJvOfTUbyyFBn1aoqQjCjBxtcKq9XGPjlHjSjQp5LyobhHG3O2ia2TlW7xGG
W3mOyFeknm1tynxbL+K/fyLptYF3d8kqIH3Kn/JHE5bAPkasARToZDv12yVJUbbKQTr3pwUFgmyn
9ic35epo0Cehn0BYyr+sKQq0y+tCk8IlZVNWbxsymPed44pHlFPUa0wW+2jZnasEWVhre+TqrUWl
iCttuAEpUqa6nWmkVqJ3Gju+1mnjHWVbmzzRozgm3P+zMRkCEX+JJ9bW3i7AltRulGezsvX0ta26
31RcK3bq7lu7XxY46RPR/OVSvp1PWLmTsfDWXrUuLR/nLsSILDbMVj3fP2Vb+59bjLqw49ExXFe+
O70ykXyhAT6XxuSPGSonShYZtd9Pah3ApELdEvfxZuf63vpcpC7kC5KNYa17NtDyPBoGvBS9YoZv
2noqAleb05NdiT2Q5cseP6kBQQ7cI1QfOXCy/PTHIcBy1OgiKcyK//QcInPSNenrHBVwcXTmPjIP
BqVkysW22f2EswEBvZ3j9mOHu8wPNYqG92XedyM6jVaNrpRXO3s5zMtvTZNZsl/g3NPuXxcftCQx
O1GI/FoTDPnVEGrHxg33hH22RiFdZMfC6YGhsnpSXG8gR3AiIr4J9nmK9ulRNFl9vL+fXn5YGWzQ
UZS0IYqZq32LxA0lnr7Jr+pi5yd2d35uW62+ZC32oPeH2poQKp7An6UNJUWG2+8KeTDVu2lC30zB
8LHOu/rYQgp5fX+UlwdEChXjqoRgi8y2VxXSQvRIWvUpUlp9rION7JulB4tp56+GPjLIpWvgZccR
m5I9+46NagM8JZnrg8mkn74uzrZd25elhTSq5lZWfkiy2PyRtnao+QK/08xXPTE+5e4Sfh+7nGIp
IinODz1qvD0W49ZH5eywPTlKtD/Xj6TuYl1Fr/6KKlMKFmWpjzo6slCBMm/n3ttabuZLVkJSL63I
bj9qjXLppBhon8xSGCTrXfs77Qws1Zyxfd82jRa4c/fXtmdoxlG+5DaiKCatZm4HHaFEGA3Vy6u+
6NpDJ/A0VStP83EHUw5VNe/dfi8fSukzSHQDk50rfv1hmzSGcRpKAaA6LcNgDEX0geJ+/tiJqXiy
e7W5mHoLFofEba9Bt/UtWVy2FVOWAcjtXFtsZ4Q+MXaZ514g3Z58L5xM31ryv5YdYlkhP9ucHXYH
Ogm3Q2VKQxBe8C1DdcGZyC3rhwpNuJ0b52Umy3OPmxtUO2lToq0mlAv4+flio6qiUD7Oi+IMtTX2
1WYWgZ3OO/HiS5CgjC7ALUsnMF7mtWKOTWEodqKkuOqTjvwDnjq6G4z60M6HepasqVSDEjr5cU4Q
jtmOlz2qdg2XK7LH5V/gser3Ml/qkfBkwNF+IS02g2nsih9N0WumrzRR1Phw58boyauSGDNDfD9/
kvDOqBgqsAgBjYAd9eLkXaOB7oS/47WA+tGRRgG01/LiUPWcm6MTwXs6THGkizNgBuQfWae5eGOB
NM6Ddu7MNmg1yCOB22LDRcpemElQ1ar5aTEqU/gjLCLdTytBRcvMW/fRLS3++P79+huHdRs1EgdQ
yeQOp4ILVut2l0RpnilwdNNrpA+66eNzbGPPXTpvknIy85Mcfj5YUYfpuztSD/PbJlOexgJTmjZJ
8qBUhqZ6sAxUtgOn8prHVI2KHWCVvnFqqM3LIFpaYfMO3P7IOWKJQVfwrEX54p4XyI4YqRhJoh2i
fnKTJziJkXpshnp4HYWAwwN2z1gdk6HOP2hiyX9mbdLrj7aaVBeIoz2akHlrfgVxmjpHOxFeelDH
xMU8O1fr6pJTQVSuHmaSY+AiPVsHobtk87EI7Q4F0TQd9+AIG68p9x+yEACHmeQ647SpWyRi4DNo
pZd/MAvT843UrHde0603TVIN5XVL2sVxvV1IYcfuUrutd2k7ZA/MWC0O0P6SC8Ib6rPXgcpXwr58
hbzRcOjJXwLHGfSdG+N3LXq95QAs28TWUlF37eLRRbpRZJNwL0VSGObRi8YYPbsUKs4zAkgeUHQK
tdlj5nloHhY9r1+wpEqWPHTp3Fo+EumTd8bzJRQnw5jSz13hNCgNRD3iahb1bveJXoQYfqoaHx2C
gE0tuaAj91EdkAZ96BAano5dhBpUMCujWr2rEfatT1WfTd+L3MkRSSBJq1657uK9shepMAZgvH0D
9Tv97NaKxS2T40DC/zZ3/PK+ECJQOgc7DkU3ui8GBgHOwxKbxfQO9gx9SBGKtryOAnzQ1CVDEdDI
hNCde0J7rRpL5/qOxwO4kxBunBrDdVUki3lcyQhX76oZhs6cR6U8qKJ/stAi/UDDqbvo9pj9daZr
gTUkipboLPm43e4rrUdQyhky5VLTd/1pOd03mp/AV2d8RHdurI0Hhz49VHxp/C47D7dDTfRJzSot
vIvekSgENjZph0nDNFrJuuZAMLmnMrBRWORKoDNLyxSZI7L52xHDSvqYtYp7iRVd+KkN4GTKiuqQ
1AN9rqHKQbV2OD113OsqfcxHR5vas9GJPU2XjcAFKBgVRaBY4NLWIbcTiwK14oEfgufuYWqy5Rmn
lP7IBrCe+0EF2u4Uzsmy9sqZGzuJgclPobfTibdW14ZDqdczanliVa88hV2qBuT55kkdoz2DiK0H
CbSifIngDtEnWUW7rSUctdfH8KIz6iuzTGJA+C7WdH5nQDg72DCG36YJHgq+06j0OBNjHpIPw6Qs
Xws1iyPeKeg1H40QC1if99QWByUWyS5fga++usV4ktA3J4Ykb1zzWlDxAh7bxt7FVdr8mCUFAqXz
VFzuv88bAbm0EpMkcZKfF64JaPIXBWBdB0+xXI/8WRfVL4w7Wwk4GLzrPGQOsm0W2ho7l8fvwG01
P0I6PCsIcvE4WaOZKTROGuw3jvTCPQaalNaxleYdvXitMJ+WLoze5jq9M8DM6uMcRpDngYdaAZaz
5jPVnzzolFF57RmzclrcQX0fiW56AFKjfDbMbj7HCFvsrNZv/Of6R9OblTgCcmCa0rdHFRU5BU+i
WLm4Vjq+6xHGqY52CNeNnp2H2pJwJ8fEfbGvLYzYRvEdS5X5J69C/850NHrHZSY0x29jo/eOthZa
KK8aeqYfQqce/xEg/OhVOqly6oWjX3iU4ujBrUU07NynG5ccrhy804TvBAXretrgLU7nxRCZuF1w
fVqK+DzVZvEznefsQ1Io2rv722zjgFNgIeGTZQMQCqt1i7MGA86e8fCazX/k2HE2QTUO7ZuIesKe
TePmYMATEbkjQYGIcPuR+jAmTJaiI2Ie0gO1l/iA9AJKENZine7PayOsYhxZMSdvQEx+lZ1U2eRV
Ss28aDzPgbbow6ES1l43ZPNrAUZki0gw+5ryhfoTYJxYPrQ5UJW6gUZjUhs5w0/KcavZFVnaWkB6
hrLGK7VD17QZBd/Otk4BlM6FPRwscDlHZdTJcbpqj1CwOdQfD/vq5p9Bd8RzBEh/0MvoREcINhve
5B+jMNGO97/V1lAofKNaRighG7C328Kh7TnBNw6Rw1DD2EdbuQ30JpkfRhNO1v2xNq5VikqIBlGv
lu0U+Vv+KEoqba+noDW8SwFL6tiZS/ocF2N6cKzlazPEP81Om873h9yY3s2Qq3dtKhcrm60F1T6I
mNAfbX1+X43kGESo3V5zXu7r1T2IUh7IbcjSJjHPKvdvNKJ/VVThpXbt8llxw/wxazrzsdBSoGaj
a2HqqnxwxkL8Mw+Ls1NF2poqECd8XGSqARPydnX5w6XvhtC9KBUuWTYWQ2DrFv0UWdPeK7xx9GCJ
8Rk9DywcFPvbocTQJ1rXE5tVcKUPS21Gh8nowwBv3CQgl7OP97/i1nig7jAh9JBieMHxwXw8HMay
8S7ZMKanpJ+Wf6fO+mL2vX5N7NHbSdg2VhIEI5KhKCcBiV0r7idaUio5llZA7+P8ifu0CoqkL8/I
d1Q7R2JzKIRBfj85pNnrk14leDDVxFPcV9OTUVrimbKA/WZwjf5wfxE3MFRoAPPZYPLLs76elmXn
kbHYIdcykcdJVD32n0mWnWfa9GdFcwQRPUz4FgPc59ao+0/FlJWBrtXKYxRRg7n/c7ZmTu8KtUQp
MECN4XYPGY0ooAPoymVxXBSlMdh9QFxVOUbUJf8aa0yDQR4M+VKQxazuuBHZpckZZ+XS55V4qrsq
etASRT21S5Qf2856MytVuoNF2HgDGRM7RUC+Ehexys3UrsixqxTIDHVldPREmb2lRNbu1Gg2F/GP
UVaLWKsoTI7ugJKYnSZk5zqlMwxdEr9JRvBB97/YVh2DRg21YiSMKSCs+8ZDmC9mv1CDglfiYEZQ
psfGWbyDaXaNCHqvzo+OliyvNSSAnCBZDIBaTZie7v+MzZUluaIsL+EIa01foyWjTw0CmVqoGA/a
Tn71Im/YOS2bKyuPP3ALJDbXJU9FTZ0oLZCe6wxrvrp5Y/guXOhnzyv+R0+H5eQQ0G4xKFKvIrMJ
vF7aNEBU3TkG4Kh75UM+Fu/vr9rG28sg9BYQoYL1t6bD9EbqtS4eElekeSJfOKJFSCwzD0oKQXNE
ljAYsvjb/TG31pBGEuRMOEx0W+WX/OO9B6uizY6F1Ispou4wjbDX0ROZr1mIH/n/GIomBpIXnDi6
fbdDVdycOS4epCDQ7wIhsiLIO7W4hErU7ew/+VetXnlkjqgWItxHCX4N+iQPaiu1IUVDUyo/D4Or
XpxpyE4TzhmHYpjSL+Rd1sc+mv9HufI30ohCpVSZXke800yNYvK4U8K49s6VWWQHJxnEXrV/Y340
8GWdX4Ja1z3TLIq1yXI55cB67YvWKuol0/U93MTW3uAy/h0ukczr8sn/Y2/o+hLPcInxcx9Vgch5
m//wSt042s6s/Y+tL0m56EO4ZPXra0sTGHagZadcsJ10DxKh4ie2OpzrvhxPWYbtVoGhzw5ba+u8
0ewChi2jCN6B2/mBFvPiVgXJo4TTGFSFNlP4LccjHNS3tiuA1UMj+h+HABM4mbpya4EMXo1JsQJp
eZRAHS0y32dVmwSmUbY/kAr+cv+4bZwBikVAh1QaQ9C9V1+vSBet7qQ4llLqUQQJwmwfMQzWnuHI
eei3WFHx3u7NejnDr9yTU9t4ADCyB85PXQzowLpG4qQIDGYIgF6tGZCoj9AJYLi0EHtyXJvjUP+h
GS3RRGt5LLMK/+PsvHbcRrIw/EQEmMMtlVpqt93O4YawPWOmYs719Pux98aiCBE9C+zOYA24VMUK
J/zBjqoGUd2+TnHz6q3BOaIgE/x6/VqSUsLlpQIAeGCRLUdZqU/S7CmpCatCiTboDjTzYp82ZXCp
SR12XgjPLhblVpq5NkFmxyEn/SNdWexRvUSvugmG4Fx3Wf8BGk4FLaLeet5uVTGIoSmncQhwCwPo
uxjG6ZDraD0zOCu1JUM/x46Z4rxjRtYhwXA2mMG3+gfOLv27Wmpjua8bLMdPmZDWXOUd8Q6iH9R6
e1YPWLqu5Vp8tAOuZwg8mb7VXF0rPXMjIVDm4pmrusuKb5AnlTNVs7ZllNg4X9ZN1+w1JWITKOU0
OzYMeekcssTLAh/OB8ZfsLcGGibS6By8dHOj3Ahh1z4VeEDufPQNyZznP//ruizcMbSSwoNDb6rT
20bxRqD241ZMvpYicEDRtoFXPgsHLc510YahaITtnXNmuKuklaPCVJcXNx+LfWhDoDCwCQcgmIVv
6QePvhd1/VnFEXI/6kl4un8yVj8EARgYRcR2gLwsLrTBwmuNq8Y9C3zCeVzRwROwvq242uf2hNhQ
HZbdD1VRq8lHvimxD6WWW/XRoK/v+qliD8n5/k9aebbm6471gREDwGrxHbh60TW10uCcTrE41rSM
3xjJqB0pmLf/4ZOj0UDiAq0YKfn5p/z1yTNZBD2qqJxOR40OVlslB2Wstug98xddRDPEg1ynxEyz
afgi+BynPDCaCokqO6WnH1Vl+NCrWgrWBbe3Uia/X79+FLdnOtEcwCzzXY88uhCFA73fRmpNre32
ocz7xNf7VLz+BcZQlvSdb6XzUi3qIZQmKmQvQ2Sppjg4NTjMKb5p1+WbvpE4UJUy0gw/tSL55f4U
b48q1wZBNjkfCC2ypevvxgFyi97C8afXEvnBcqr0XRQGW/LztxuROJfImlYmwSD8outRsjiwp3BC
KgdhQ/qqhvt7aqL26FXTlu3H7VtPjZV6LnA9AIWg9a5HCtOid+pMn/W+xTgQxRTJeM7cRrxFwtgr
0UDOcmzWKtq7k5bEW2zdteF5fGkucCMhC7Q4BqF0y0ZUCFQpijv5YM+Bv1dNcdToQz4QeNgnBJnZ
r1Gx1fNcW2JoIiwvZNdZtu964l0YahPmTdElUtPpkDiKu8c9IT0VdbvltDjvietTSO8EuVya80Ck
YEVeDxWPjlDjZkArXjbtRVXbmoY55txZE46faBDmiNma08mJAMj6dMe2dINubwHg4FAJuflnK/oX
5sxfdw29xQHul4ooZ58ewtKWR9lKc1e0DZbt1ZZ4yW1sTBt5tlDBHBxW/VKJBcocWgYagjB54nHd
KFb/xqXNuqvVetrjSNgeokENP90/liv7aH5KiMRh7dKcWHxN03JSOFoJ6NukFm9lLJtTqDr5UShl
8m9S5toeAE50kCF2e/dHXpnubDkNnBHvJx2o6PXHjQKtqvNh5jWUUUFER+igj1H33otoXY99WJOq
purGoCs7CojRyyLPIp5LCGclQDh0HvpWWReWB08KdZ9Sw/xa6YY4IjlWnsYw73eNo2WHfiy67/fn
vHJ2LOpthOdQugC+LAMJp0/SiODuMjipeoydHJCVDGfO0rB1P63ct7S1ZudXLicu+8VQZQZd3Juw
c0ONpgh9wPf9vhD5uFEUXh+Gl4Qdi4zzMlhOGumOdgSGEOkSlCayKcx+5hHsxPsLt3IS5ybd3PMH
O3JTNwxHM5xgSgA7jTzrqXQr74T4BdqckHP3xSCVjfFWp/XynXj8QRvMH/Kvk28MIHq8WTgxb5Vy
duoSH5Gq2/J4Xx+FKSEwAaJhWYGtQhUOPx2sS9NYNHzCSbWghxIk7O6v3tq2m5WTyeHnRGM5GyeJ
My3SkT03BrMN/V4rwAUXTlM8QmLNttoga7OihI2AMrVQXsdFjTcqNDQOqia6iBwlgLoM0ktUb8aB
axcXzIuZF0Sg5piLUey260rkMlCKCA3lLWfK2ScYHryRbtqQfYzOnmsl32na+PoaKOqWHvQBnD4Q
Cli+ClLxSrAdHnwMWYcPU6Gi0CCV7r2TyG+v/244a3kv0i8mTazrXchWMMY6Qw0DzkL/vbDyipnF
zacRlbCNDb92wLgtOFu8tOzG+aP+teETrzfcuIWFAcC82Oe1d2l1IXZ2Lr+0Ufv1/rxWB3thrRNe
owkwf9u/BvOK0FWMWQ9/6ML2ycMJws861T0iKaUfRojl5/vjrezIOWJBzxtEI833ZRwhTV0MBlKD
aFFPR3wPp7Psa3t/f5SVU8bikZVxTZExLPu4cSuGER1b9Oyx0Xs3NrT2bTgDb7pmeD1qHJ0WNNgh
BM1klmXZ2lYBQtCjRvA9E555SdQUBV9bdvVD4SqehcyGnZxqNukXr5L2xpW/Ns+ZaA0oasahLU2p
c6PQIgfQxGUcRJ3ugyHTPgbJkJR7NdKn4/1FXUl256xBR8uNshaSGIu9ogh8SezKzi+C73vQUFHY
p+oofETFFRQ39eAh1rxPcyHJV6zc21VCi/Zul24cxZUty1fFAQfU3cwqW/wMWgEY1id9dhF6EZ7z
MkIFPgyDo5V58iD7ZCtQmf++RejrMgrt1tmm4saYTVcLBd1TJ78MxqjWe8eNo2/qqOjN3tGCifAl
tt81GNHuJ1SW/7m/5ivHheICDWzKe9SobkSI3IHHPDCzS5O5bcMHDqxngsJ2S0BvJQJEnxZNO5hI
9JSW4b2eydZSSotPO/Qh1aM+vRAbO4e8SVFPoE68a+ome/gPkyMcQomWh5TQ6PruCZPSruNay3Fr
VJvHzKyzcz0k1QbqYG1qnEyybKpTc339epS2scwyxTXgkpeN9bvppf4QaE763SsLo/D7sHSTfTek
zen1k6MiRGxJE5DhFzE1ENWy9YIovzR52h3S2onPSqUPr26vcpf+v/iELBa2BdeTC7pc2g6Uzotq
lIXqB3VofK+TpuiBEoebCK2Vk4B/KCePavDskDAv9V+PRdUSofVKkF/coNdxK+2NCGi1avffGk+L
8r1jyAl5+kTpEFmJp7HYEvxfue9mxbXZDmK2pVri33RYHXjZ2eKihFbnq6E7HR1DmA8kclsUzLXb
jh0DSZFqEIq1LxInf03WDLSUHeoylhyDbC87M1V9sw7qn03kJUACK6uUDz1XVOS7Sdri4dfqbrJz
ojbUfEXppuD1gQHmmhbPGXV44MyLi0+pkxSmbiGI4apyb8mifwPYswPfNVO/KMxuXD4vQe/i5pux
UPQWVPIzqs3X31uxRFhFbS8unRe0b5vERkvfsyr3CBp+IkaIkArGE6n33GNDJc6+GMKuP9plRUtg
aB09OU9oqz7abeRtsQXWdgItabDecBb45/znf32dTM+d3C48eJOFmx+iUTHeUkBMDqIZt8joa0NZ
FAOpZIEdvenmKLorRuKMmQga/7EC03vj1l1/NPS2/Hz/zlgdCc4NxJuZ1bi8M8YhsYNYt8SFQkCx
n9Q4JqtCEjjTJ2cjD1mBSoCRAGTDzuY08bpdL2Ci9EiJxFV2aUWQ/MBuU75vByEDf0i99KwNnnmy
6wo7LjPJit8lXMfD0OK9srGnb6dM2oCIC22XuYO1pBwnWq54SWFkl8rQBgTaY3Su9whHQaYwJr2W
h9euMIY5nOaXNI82/OIxQPy8d9UID2RUR1S/SCfxZbLtn7jTGq9+3OaRuK24rGgtLRO9nt+QB/QE
LjqYJi7JQJ6rQmx1gm4ft/8bAGGNA/ifGvn1V6RFNBi9i3n5JOzmM/tEfSiiMflBg8AMd2pkd4de
pfS/8dVuQzDgueBsZmnWGeS+eHZS3uqkSuAQxqpdvZX4abwbkJZ5a09mFZ56I9b04/0PdxsIMSLy
5HOtE2bxsgfpFDW9DsukXBOHiM0NbbZXSkfbeLTXlhNyAfX4uTROTfl6OY2Cy64ZMFtvKhE+1EWh
Haasc9/GoN2OlEbbj8jB5a8/irSq2SgvCR9LujiKUUyCokmy2DjJdT8NOHrS6+CwOM70sa6b5M+Q
Q9bWulpgXqWiKzY06ZYTyIvz2fVlz7QpYVNcJY64odsCsUVexeObJmmMxmEaZtWbKhsyXDKMqql2
ThoCXAmdMtWPCafnE9CuLPxVh8XsGKY3X5F17t6pbZvV+9bGQOHkOk04Z+WzzI2MEDnz8eszTD8f
qbEd3dazDjQyy+aEwD18AbSTxUMYYYh+1Eap9hAK4sLZFXGZmH4IclDZ+Npre4qL/UWKg7qyvVj3
0jUHtgFUdUre8FMjL3gkTtuq+NzWOcFJg3ngvWYFyZuu91QHmFajCZlcSkWZOtwUTO9BIXb4FOqJ
7R31tlfVXa1H4gN4/7jb6eCgnl9/eJDHorIMIHbGelz/BE/kIdI/UXLJgj48G4ai7Qe1kRuwnPlv
WW4g8D1otM7/C6rqepQOaeCunQVTdTeUuykbu+cUWdYzm+BXAsf1P1zl1Efmch0vJtCZ6+HycYLx
YaGRoaJuclFqA6lRK0K/HqrqxnW3di0grTOfC95mSjPXQ/WZbnDicM1II1HuOzSaHg0rINuMHeTm
fLVpwweZT92X+59tpdnNBNmfNAkJwChwXY/bTUo5qFgwXUILidedK4W+G8dAfRPS5P1jZUgR7Fpz
0k5WmE6eT1psBodKSvcd6C+FPkweur/v/6a1MzMnNHPlnIRj2aTIOl7yekIBpRli41cauvkzppvO
xoKvRAXAkkhDoesYdJ3mP/8rulNcBS5vHWMSaLXBxRnq8cnT++nJxqNw/+oJaRATZ9gxoTXCXNdD
JcVAgKe4SBsU3ietE/aTwC11Iwddmw94UPJA3GpoBCw2UGgI7EpaiOm922NPZug0AHRZPVr9oB7v
z2flFKJORZkS6RJoYMvmro4z31S5yJ2Zg6rtNdCw74ZWj55QgdR/5uq4pbuzPh7Z9fylqM8vPlXv
5DquSjzMilCTz3Fsf8unUjz0lCrfIVnnbjyWK/sPhBaNKiwSgFssAx6l9PqCIqW4OLXaPYyVNmIY
ifbH/UVc+16g6ufiErVR/nu9KapQak0hnPQyyz0+ap1d7gtFR+WiL8qNDH4+w4tbc86mkaajbzNX
166HQq9wKFH2TUjqrOl3Cud/1/HWPUBr73al4iZvHKA7z/QEt2BPK5PUZ58oIHJQ6KmoXY9sYaIW
lbqZXkBR9oY/AhhIwWaX6VszzL2tc7ayT+jyUeSZC4fEF4vr2q6NKRIjuWSsTvExGmXR7jpzLP08
bZTanz1GXg1PgeiCcx5dFgRbYLtczy81DJmPcZldZKQUO9jexqnIZHZ49VYBoUYojEYEF/WN6D20
77yVKE/UjUlBGzvzC4wJe4e1Qff6WxHqDPZlUACtGSV9PSEr0jsP2Hd2QVJP/gSVGgY7+m/2N7xb
8n/uT2vlydMtZ+6qkBxSnFvERj2BGb7MwNcLfRBP2jhM9S7IGv1jjO1LDuFUK85lUIjTfxmWOB/A
Dx7Iy8Si4yta5YSiQ43ZNK64XCyl3yOKSopvKtauhqx4mdTB24Jsrh0GLpVZ8HwGOi6VCyeU/3p9
iMVlGDt7H4NR/ZQb4NCzUdU/3J/j2lAzdI0TBzGezvf1Z1RSSx/TzOExQJlg36PAlvpOaYpDNhgQ
I+4Ptna9UGLlYQOXR1A//5i/XtIBrgqqoogEqYNlf23EqKEdYjTO2Ra1BYO0NB60snOekjwxt9Cb
axPlCCLUzqISLCx6PaYtqslsySgsF2RoUZnyoFZxdYxjN9w462u3y19DLVuQAqX+EMknmsRulhzz
xG2OA+/HH5TiPd+sIiRJ76/ryjvEas50HXS7kENcXJ6G0iDKnosYuWc0T80+eCOaeCtB4W/j8yxe
B/THCLe4p+fLevH5WreL6SqA8AnKyDI/Zaj6yMJ3zF55jrtOV49Cxo3jB4GOs1yqBla36ztPu4To
/CW+ZeR5tnO0TplOduXaJZ65lvq+6RvjqwPj2vHbCbtlXw+z0cItQzT28yTT+k9q9mkCpLX2PoWp
lecPnp02KVDpCuxJg9p24ysDzVChadDrvCwN1F2Uj8MfW0WG3R8LV/2m2bmn70OtKN/3PUZXaW/L
BiFMHV8KWx+1wveSsH+jjAg0HysvMb65uTL2exPqJcrEwpDZXsBJ9vaNVfWdD6VBUQCrS/l21A2E
q8uhs6kzKpOX7Txdpr+thuTqQwCPlDsjsFPtpJd1o1FIklRxe6PNd/D9U7FrA8WB9G21dOBl5enA
VKcMrfCEmwflHuGKkviiGH9lUeZE+4BCD2iUPBy/jOGYfuaWcuS7xnNoQ+EX3wrrH4T1x2nfNlr0
vUmqeDhnpemdsl42yVnRhyY8ENFqCS4EqisOgSpS+6BmoZn6uRnqBvdabCi7wkjitxJ4gNgXydT8
y+0x2o+6GGP9ECpKrbxJhyTvPycTgT4OQ2aWP8uiaj4ir2g/hRoSO760h7F+nuwyKn2BS98310q9
34Mtp6M3gqHzu9ixyEA1u3ZOuVplHXalff+2S3M9fRqaoR98O2xCd09uNZDaZ1Ya7rEVQdsm9QZT
PqggFUM/VHn1sBrJHLHXpg7VonKwwZmWlKSahxRB1swPRVkhktJ68WM+DU2HEEDqfaMcOLi7dsyt
z5VnNbk/B87uk64Mw8UqtUGgEEsJCM2MOIflGxWoC+WaiwyS78ZNpvkthU1cjkA7t3sBJqo6a2lk
49vFY4FOfx+2/1RmgCxcIBS78nuDBjM8rylTH8tWWl86JYgecstK8p3o8iY/2CktaX9CRTN87kmo
QFS7dqV8ycdat3dhWdgXpWzkR9yZU+c5h6ohfaK2pGdTovZ2HuOq/txPjdX6ZtkaX0vM27WjiR5d
8QeAsJ7BUcxQm7l/Bd1KYlD7ttFhmMsKxI/L0FG3FRs59YEWE6TlYT/n9Y9T7TW/pJm7/9qRyZbC
5zHVfZz08l9K6fKgBYUZB4+TCft9byuh0Z66vgI1qQa5Sn9jIAi9/zNvXoH5VwKrJ8XSEVVb1tRq
r8OJN+qySw5E+sLdo52VRNV2hqCT8cqhDIjiXJVY2RPVArm6fuzGZGykQP/kAhyleD9G43TW9GAg
16rT438Zal5/2g8kWvr1UEmf56GnpuklGLoca4NQ+tS/rKOO88BGXWXlqWH5gFhTpIcXtyTqxJEs
mg774otWDdU/XaZMv7WORtPrJ4RG7IyGA8BPKnc9oTDuvQjnZFIeA9lwv5Zj4iFylVg/oxaLoY3n
c+1dI0slOgcUh5DIYjSzLY3Jy8l60nCo33ixgVWUbtvjCSU3Is3Ki8ez2efaoVC1cevg3OxItgkp
JHUgEhL9RqIyr4DHgapILlZTesesRb/V1xn3nCtt227MdHUw6rsgySkCWkvJ79yO1TaSlP90LfGw
gOFWcdvx1CjhVitlJWSfayVznYgWLQ3S6y9YpiO22rVkWl1mPIveCz55lef+RuFEfKwa7Z96LLd0
4m5mBymU8glwciSeKHEuQrwmRTilqmV+Sdsp3jUWsk5lrCSHSbF+3d+fN2VUrhH2ChAbzjjt3EXU
XAjk2abRzbBAFz0vwehl77m9bDCHXtJ+K3sIh13aFDzF0/hFiH7akvO42bP8ArAYLu1grA1vTsiI
WpAZRx6/IKhxoUDSK/cbORh7UXo/8Y80Dq47il0Q5MMGUeAmup2vUIrIlCKATrPi11+20OJoCCuu
0EkNxoNi5NlBlGV/slJHvtFja9oq6rwUpK7iznlEuvl05GiV3QCoDN2dgOdCXE51GfS+PoSRA9Fm
sMK9abQ1D2RQYY1E6EKdXlQ50rLDlNQ/9DQp3quF4X7Srdic9nJCK+mh7/KBRD+2mujB8Crnc9Y0
Nn7vQ5n+ACUgvgs9ALM0jTwUB0i4mjwMlSF/56PSWbuyDwA16HGvCZ+Htta/cJK61gfwOvbv64ii
3cFpBkPQZcuLzCf+samvgc77jmoj6j7kBU68c2LoUIiHljiIhYVRhxgReOnHegrswEeQevh6f8Pe
XNssoTN3qzgWlI6XYIlARWhTKxraxoC/diahyIMrhy2Dl9VRZi4YqgmkB8scS3WSXkaqyC6qaHVu
z1h5qjOo4PfncguGYDK0ZjD1o/AGT3qxA+MkEbYAS3rBYio+CREMKAb06n6Mk47vrwW7SOjmuyhu
48dCRy0lqh3j3UDfen//l9xccvMPoShBCIhc6g0gyh4CoBEGqIw4NadDIDSeEKWhN62is5m6CnuS
K3cjrlg7+XAfZz1u1NX46xfnb1I9OYNAKIaE+b+hlfVoPIWu45NoOsfALMwfRdYkT4GMnGZj6Vdu
2HnFmTR3DpfPvCB/JfBsrZJDVuYXu5uGx1oVPTgzbDmi3uuf76/t6lAAurFQYjTerOuhEqUk75sh
SynuAdQ6lRB+Rdj7YyrdjfBp5TMSEKoQV2ehIqoD10ORToTGpCJ+iIFYcZrMtLyUqWMfNPqNu7KK
ikfVCfKNQVfmBxoLeSQ4z7N4mn49aG1UNiG6zC6BXbU/EAKtT3HdtZ0f69LZQtTdkkopRc16hLOa
CW//8shQQSOV6Nk0NfmjX/eWdrZrJGG5EuKDGUMGBqafHOq0c/8M9M32ZQzWLrXV5iGRoYOLrLTO
lMPaQ1hZcrZIKjZCvpUn1aUaS+WSp5vm5OJ796UVaePIsxJbDlCmqGvSENWhKXnESqX4FBtJ803C
wD+OaUqhVipieri/41YeNkiK2N1wpmBiLIMj9NRjFJW5vaSOc5faWc8ir8Zdh4nHUYbxlm3t2nAz
ZYG3mzIqr/j1BijtKpe0nbNL6WrKZxfvpr1iZRjblb04SGfa5LvfomzYBNyZyPQRUqMls7g5sABB
tzVrwapi6PMWHFGIW2YZ1dD60uT75NXDUVRtCSU396ZPQZv05z7Xi9/3l3lt4/ORCXlha0LSXURp
+ohYUGYCssnsJn7M4Oru8WSq/FbJtmw0Vpd4ZqRRbyRhWYLXM6HKyk2HDEESu0XsOPZOFeWOB68M
HSyaauf766dGkR/Qwqz/zCa+/qR6NJbDYHeo74a4eDGSJXe8suZnq+9rc+MuXpvcXIuYhQ9hHSy3
a1eVMhzVgixWZtUp1VJ50iq9QujCsnedM0b/YXIzPAHs3Yw/W3KUhJanTiCtOZ91g5MM8g+9N46H
GOmrL69fxr9HWiwjqBItlIRDl5aO6x5YWEoBjAKcFthbldO1zUiHk07oHEuzSxZfDIJN5GkkmlNT
Fn4RDcWTaFrbj8c4+vwfZjXbl1IWpaS/LD1MtIZ6NQQdlah5e4kdDvu+cNOR2rBObeT+YCuR2AzV
nj3PScLYjtfzSqmZqZSLkksXhd1ucI3pMSpduRGKrK2ebeksHhQvIB2L1RsaOzZboKkXJZPG50RG
6WFsLXksZbOV293CP7m8eLco28w67jCwr2cUIKIW5hFoW9Nr9fCQ6AHWO5VIzGOf1KR7dP+z3AcQ
bCOomnt1dyqKLIOynHbBG9PSssynPdydCZ5eXROZf9ocOsy3OMWv+aT+FRX1wiPJregmNqHAOSty
qgsomy103UrcxyaF5Ua6Sea+pCiOqYZUfWWgL25b4qHFxdU33ak5W72N74tLDTmu+uaEscfWNbr2
mWfYPwhC+NNc2tfzy2wBAooH95IXSQyHRJ0eILqkO4EV8vH1+xbDc/BBMAB4pBZL2dijnbnzVyb0
hz88tcL3emcLeLn6EpK9znB/eMQomF7PiE5zNDZOTeAeeN0haRJJNVeNPmIUkBwpcdKumDDxOhip
pHwwoGdRJ06xwZdZ+6A0awh2yGH4qovnuO5DnB10ugE5cOnHwa7oZtiO8pzFxa8hGNWfyBm0P3p6
Dxsvx9rlAIF6DjpmBNbSqFsPXFsxkB+7jGpvPzkY332decAbydHa9OZ3ieeGigx0rus19kSh52mZ
gem16+5TFQbvJH2E7zFOT76F3dsJTA2KGGNane7vobXtOmN4kTxGKol/uR64NTstddtEXKzMUp8y
bcpKP/Cc1vTBKOm/7g82b8hFbQLoMkeSKgSp4FJzw65RalczBuPHQKc14qE8kdUExMh1ZJ7yADT+
xudbHRIJGsxmqFc4S6hEVIpQEx3XDU0lE4MH5Z90FN6fwmsi0t+u33JHWtsu3l/jLQK2Ogr03pvb
4K3QsFzO9Xb65Un9PxQPwHxCNQdJz+ZcctcoocNojAwQIEWhPCkVFGVStY0g5mbt6OKrc/HadpCO
u+kCh9QKprRpg7OR2m69rxWs05usn7yDI2LvI1RH5/P9DXKzG+cReYdfVLgdsszr3dhoQRcWWByi
GtQ9V0bWH1rDSv1RpFsMppf4/WovcpvN3Nq5D0CUsbynrbTCD3TCetgcod6RzMbWLnFSqe7ichx/
AZKUmt/oiY6rQpln0zlNtPjXUDlJvlfysv5p0K4kEDcq798AMmThm4qtPVnpYD2DP6Av02hVou2k
ppKBKZmiNse6V3LrMullSCe4AaXxr9aoAGX1ENIjfZwy9B7Q268/dEPcxb5OWa08talefrZiLLco
detRhlD7ZOSHvq96CmQ89b9sOn/GgVzB/NRrEtPyuvTyZyVRjDPK3khx2riCeR8gQ6qPOU+etjd7
0y6e4ICM7XvQw2CX3S7J5D7QhCL83qzke0rrlbJzcw8b3TrLlfohTvMy5/+p4AYqem1i+5uH6Sly
3GL8kBUBzCG9oGG7r10P8ybVKJ12F9Pq7nYUEbt3FdITGWITjvMGs1z1c9fY6kcoR3btK5HSP8UC
hRhfUvS2d3IEfFBknvvRMCI79EXQO2+NpIy+uOC7XL+QoxPsARlXJhL5utGSkiej3GNUPVaoKvWY
MXhpgf5By7r0vgynuvQxd4zcPU+mGzFOILq90fZJt++UUeWsguS2/JSqJu63eqiovpOW+XdlxF4I
LsWQfLm/2W8fVsqMHCxI6xCyqI8vklp6f/Sx9dA+V+SvA7ybSvmQaG5T74YhjBU/szSWpW+7dHb+
KqvSTyiju4dJLUN7Izq9KesQ0dP8ftHQItF+wZj/HZbVreXmgOvP6oTgfqvo8TcB9/WoZn3Amljj
cYoNsfHq3cJk51G5lKH3UZ4j0r8+77N5/WRZtX3Ge1hFpd2sTG1fmcVk4UPb09yxqfb+G7pILhzo
ZUzpx4Fc6I9Fg+mrHtWTeHSTJG02PsztLXT9qxZvIj+TLYMHGs3pLNzn+I8cCruCVK26wcYKrCz7
HFjQFwFkSnIw/5S/lt2xM477oJtnbMSjXUzt/tJZRZT5SSq9o+T4PrXG8GoyHjUNhNNMIBhoP9GZ
vB5VtOQHyLIZ557L/BTYarWXaVTs+iH8dn+Prywl1FRgrfwHML0+P5d/zS+myxPHSa+dQYYIjFWs
5EOrRupj1VnRxlA3rxVQ4LkiRddjFmhY4t7EoMQl3EbvXOrKB6RA64s2NJ+8JvYaeBDh1lO1NhzZ
InK07F3+ZbGGWm4WCO8n3jkJA/sgo9akeqFoOy8JjJ2ZyS33upuVZHqAZinaga+mrbMYb6jqyML3
yztrgZN9Dvo2KH1HKbRvZS6VeiMjnqOUq8dxHmwuytCy02lL6tefzez60BKEBGcsX+LgIdcDExuI
XM8OlW433U5O1YgERuZVIXd3JN41ncxfCwzjN0DcIwggVpwlXq9/AzGTGdL+cc5uo01P4WQ64gQE
Qa8O8Oxy8CD6+On+Zr1NmxnypRBARWruUczf/K/davKmZGlReucode3modIaIfeG0QTjPguDStsb
XVJXO5ibubGfUA0AfQQsvL5Ebhp+Lun1Nb5VNmhnpINot3g+84SXH+WlgAAqj4BleVkqruQtVLB6
qpwo/6QX+PLA493KnNf22RyFQdkiIyA1uF4DT6+MptNTDKWo5/4os8n2nWBS6LwN0RZrcm1GCAbP
/G52NhDj67EKwxsCCVHk3PbReLBDHG3jMtb39z/r2ow4n1x2dEZosi9GoS+bZcHkspmTId2lncxO
WSHnNKcY/sO5wQZrro9BniZdvJ6QPaDkIzD7OTcaile+Y/XGt5Ig4n3XZcFX4ZRRtEMouSaOxvAn
9u2kcLeKP2sXE4h0lFWQ6aBZsrgoNIHLW5tg7TNJKUOMtuzK8UXZoIQnrBzFXbQXtuY9z2uxNREk
N2fGvDXjYxdZzyRyjTxBR9I3btw90MXqwRBhdL7/IV9aosth5pCJLUFbhoGul9esNRcAUsjyAqoq
k71r1lNzogmXfMzQiWwPCTh9ZHibqmn3bm5H5UGCSqufadJNwVnGVlHtGnA41o86asznLkghwKAi
H8K41GQ7vfXywY7eBk5UfGsLq1UewX+06W7ynPCf3jSzufKey2MoI6/ZqVaon0wQiRoC1zmwy7zR
DAG6sQi+tLmT/IOCRvoR4obhgkQEtf+gm51Anaiu+h+qM5HbF3Xl/lSyJC72dto53kb2u7L1aQfO
3YsXBMsSftCNnoiDPPfOIsMKkUw42vcWlRxQh1vX9bytFt9mjl9gGHFpc84WQVMupqi2Fd07T4T/
u5qz7TdmlKBtmsmTpWdkceoUHO7viBcK3s2o1GVAp83U4GVdvyipmlhay43dDsqRqnFOhgIx/mMB
g/gSE1CGMJN7+TT2lfVONmn2pGSp8q610+Rsk6lLv+Ud+OHVyPY83P9xK4eCQi9WUvPjZXGVXu9W
Xi1LJiVSdDpov9+BYsn3UzhWx/ujrK473qM6kFIqAUta14wIb+PK9bDm0OU5oQxS7AIRmfUbJ6iM
jnZ3U/yuklTbam+vDsyJpysFuoCr5np6AYqxZp9g69V7yOfK0cPm3U7yw5AU6qWlyHIIcZj5en+2
t8hJqJSIlmIUB/yeOsvipkGZY3KDHKccNB2IgCigl80+ahOr8XNHbcAGp2X7byKHiMVOne+VFZmP
SdIO2kkxpDE+oPkT/QgCk+c5N+PweRwrhCbv/8qV8AmDLz46h4+O5RJiLptwQoFC8Yh6re7Mb453
SiKyB1F35QUgv3hTe1l3aLpBP5bC0jeISWvDgynlzaMMzTu0iN4mat9Cq2JCU3DgX0g8jXeWUahs
C0fzcVfJ95UmGp98e9iNjvpq+VA+EUQv1K3hloEfXQ5fp7gU9kSqeVxXP9DudXBTTSaKAYMRblGh
Vg4Z1SLI+qDL0DhaAjyccByVOiTq14cy3FlOa/2xR3VLcnDlTSWYR++ALA1QwLLSnkeaUBWlcM9h
Ku0Hj4rRZ8rt7VENTEXdIZ+7kY2vzQooB8IdcxzK7X19tlKAWuWLFR0uKejLak2cHJysq7PT/Y26
8j7QU6dPREsKGbjl6sUIvuljUSGC3NXTUSLP9F6PRXioqMn+j7Pzao4bSdP1X5noe8yBNxszcwGg
qgh6UoaSbhCUg/eZcL9+H6h794jFCtbpEx0xEwpKTCCR5jOvORManTqqX4x1tHNXHZuuOCc2kmaj
Vj7Y/+QRplw6UxIykrtak8YXxRVK886Ll/HroJu4DoNCEc96mZmKT/zRVTvUHpESdNrsHHDudTWG
Q3TLM7YWHY3A41Z7Z9QQB1rVjWYzlocpzVQfysHo44HbXlTs5qDQBwPCBqa+Ip2pmcm6PCeZfPKD
bKBM6BFI1h3b3XEvrwWAdWJ8WKI3pq2gmNA3MfqT5Tkgz6mhKOxSKkaFD1j+9vPfkp1arv1iVdgd
NsgZ/hzEiDb8MIuPjt28f3uVnVjNm2IJpipE33gSbz//bSTNorCXlRNhmzWYWO4mzSMkYedMh+jE
HmWD8vlov5CaHuesq2vVi9UT964penuIu+UXk5dM9xlTnUCAkPbXt1/rxDFLnMMhD9iSbvjx/S7y
SuCjWeNUNYzgTzC1n74g+uIsn1K8CR3fbLz0ee1L+TiXkitg9Erj3Ko99QwbzQg7PGpW0DSPpjYf
nKGrJyeaUmP6YsBFm6FRGHXux4T/qd97Rr1CNez7K7M21svFVdBqeXsetsjuKAbjlgPGyPelLnGs
fbOsMQphMGsiL6UOm0gXK0trKna5li5h1ZbiYZGrElhD3Jy56F6DGx1kFoFXALL3+L9jyjTYp9IB
X2tHrtPS+DTx4N53RkyBWB91Y7xuYrOluqyCZZkmq35KhRO/zz1nvV2GIj63ebfJPp4IdDhInUlN
oDgfhcAx6VUKwNKKdGT9/TTm0/iTyNPQzpCL0Nq+3blVvz6/Pf0ndhdaQARFRN9UkY+XIangbKTI
/USVtL90K4G9U5TpmWLMicMC5WYuCJQZCLWPK4aklKWKJa4VCXB3l5U6d6qPbMLydQVn0u3efqOT
gyGktLXPAeIe7+Q4T9ayzhdq0QgYRbU3GJct0P/QGybz78fooHwRiED5gvLk8QLq1cqOS3u2Iio4
dmBVrdijH3vOkObkOkWZllCZWwrOz1HiOquVMcVLbkWricz+zlWxJPMpIOWPVJWQ3OpWLb+WWZMX
Ab2C9Fa2oOpQW5lQD63VCh/qvz/DBNCcXhsen0Dt5bHhOc0wlEvBStWb9GqkqNT4UzomRaiOrnlO
6/XUCqUiAl99o82CG305GuVJc17dwY4UcnvoY3EbjFAWzyRCp1YNrQQwL1h1AOY5CjvNWXNH6I12
BGYR83DDmoLC7Ja9ljh/m87NseN4sFZBDCE2/iqtJv6w2pqhXIPWUOlNc+TlsxfGSa+d+VKn5g6a
Evr0dEUpeRwd8GnWK2sLvyZSHaW6RLav2PXd3J6ZuxPBD91xFd42cQ877rgz71EmcT3AcJGaVd53
MS9mHMSrEBOsxAVaD2LHw/fNennnwcQvfRtZ4CI0TFwMz9wmr69xnmQ7ygAGIkt8jC8ekhbEa6ZZ
kTN3zc1YFGPLIWoDZm5rp7rWF6GfyyFODcmBjSSdanHaHIvE2MPiZAnBYQQGI7nAeSCnA4cM8j5p
5gpWlTxXyX29VBG/Q3mWj7qVZryjGit187FCKdiJFE2OYV71yZ5aEppKvXEOdX9yKGaMUrpHUfAY
KGDMqlFOhWVjc2JX+6ZSyyuA+NySWH6fSVpexyK8FTh74miKrXCrX25zYi863qBlI6PtnR18l3G/
iPFZy2ZzV2B55zupGweV2aF5ueQYtr19pp1aw1AMqPHQ0qKpdWwmoeaGks5G40Sz5fURVnT9O3XM
tCu8jgbQnvi/rkbfSGS6aj3zjTqdbte6bt+//RgnJ5xACLzEpoNw/BTg69rcMhMnUget2utdvgSm
sZQX6HnX4dtDnUipNnk6gwiUqjYL6ugYX5vJdbKZsms6LKYIBnAI38o8XUhXXOV9CZTiAHDSQ4ls
tqN5rjPNl8C5r1Hsh5DgGt1BZmP+6Mhi/vn2o9ErehUMbch54L1oXtCNO6ZZVoqurqOr65Fppcpz
O9tx7KsQ7xPfXnujDPoe2fYAm7RxDICxqatfDMNw3cWGSl28nqZqtySmaKLZ89IikiJ3n/UhHnqE
TlIj981EHbuwVye5hPGI/ptfdar3vBj9mkHK7horRAYGA7He1MWTmYzK/DTVHWZzrVlbn0a1MLkg
lKxYARO09tXQwE/31Qrn4L2pVGg3rr2AlNyNcbwJBEOOgwPoIWrEb4nXq9bktPCzONH6MG3p7xa+
O0zuXUzFb3kcOsSGd8pYte5h7sr0vm/VxfzSa8Zs+H2pW8qFJpCqCFoO3T7Fu0AMyUZHUypf9TI9
PjRCScVFXdX9pecNTdEHSW1q5W1eaXK+oJCk1zjH1jOhblcpdqCqIpYhZHS0itxcVbQDV/lchHBB
LHufebNWY10w1vJjPtpdc9HNyJ3uE13P29vR1jL7EmhLl39wrLZVfNcCUnSle0vX7pzWbLMgVaiW
76jAFvYHM9PVO2im8xrktjBQu5H5ugYJHPHBtweqbOy7Rb2fK3dEgqSorHdAlPMmSD1RrLsxTXCG
0LykacPZHvPEp+NlmRft2KzP87xqH5HD7s1dX7Vtco17LHQ9cgwYiibCdQMGpFXWH+ijdPfSM5vV
z1agIj6mqPP2F2ej3+mOsoyBQ8CR+kusrC45WNIqOzH2mQgcc5wyf5RWPgR16w0PiuFWDqR3hfhP
ER1zEBTNYryvW7uUSIl49iR8Uciyu61imGw/87Wvn2w1Q8Ygs8zFvco0N7m2KzuNgzxvCxlQM40v
O9zdoNrXCiKEg1o2w3U16YN1sSg2yZmpaNVHry47G0yPbrEPqJA8jYgjXLbtrHuHAdObq3KqkgU4
mdVjcZlZ8XiYqlxbUepzy08ym3FgXtfRTH0QpsY7abXeZxmn+bvZ6/SrhGRQCWRqVeV169Kl9PsG
3c6LDYWLXNYi1XAqVie/KFdviIOhIFjbizKHgg/Rx2pCzapl67NV1ckXne7eFmnOxinrOsUhoEuw
8ir7rLp1a8d+cBHA730LiQM1NJMqndg9a2vucsVRyQyTBMSSMFJthVXf5VZY6M34KNXaLK7VErF0
tCOW+Mms0PoJaJdkn9And9DPhxrwHuUB7+e4duq665Jyfl+scyuxFp5VsYsVY/udyFoW+6If7cdk
FRuIR3XEGLDb61toIl1DCmoZ38uxW5WbZfLku6mWmfTHGm2eXelmGGAp9eI4hxjxjtIfqkoO+4ZK
ww+ltNsF0NNs4tVnVEblO6W1PNqL0tVBymmvA2ZcZRV5bQ01aag8LxAa9O9AXbxEDWbXruorxCAs
M5g8NeOTSQHOB7FI5AtSxYh3WdHGnq8ie1DscSUyDmMCypZPq1h7Y9qUZkotnq+kPso8IAScKx8Z
W8oKTiOm92PWuySbnj68z/vG0UNKO7YdaFaTReQApfTXuew+gXQ39YPVJXMY52Nr+h0cozQQyYAR
Z2/M467qe0UGxUKVPZr1xMl8bYzzexuxoi+VLtP+TAJ24prAuGZjIGvA/ImFXgYN47h1ptJCiyqn
MqMCy9gpFGoB9MdAgpU9qcbJ1YDB1nWOgN05hfETlzU3NWB80EXAAI8DeQu8TRknjO6V3rKb3SS7
t5q88ls7r86E2CeGgpe3Ua4ROtgKyS9f1F2dqlREZkbx0E4hYiRx4MTxcLGItt69ffm+zhlwUECm
nP7zprZ9zA5rDBVlz6mzonowrF2sEfglHCIPb49yImoGiYd88gYU2UpgL1+oEbhNyGayosoqN8VC
S7Yf52lM3xnx1GOhqCbf3h7wz2D1ZYGFmIIOI0BFZhK048shzdwlnEL8LYqLxBufG4+C18NklZoS
GIrhdHtztZFOd2JgZ9crdU28bRZlwcCvlam2n1PZwxasrU4dHrNidnP7gcuuHtprqzCt4p764ZDt
cGfknBz7ueGOcIrup9bMbvNjqW2R7DutMrJroda5ft15gMTeW1yGiY+KzORecp4lir8uarN+Tktv
qAN7MLMCUwVvyXdALpL8mcZ2N4WjsUjjoDhGpV0IVxNG4KElZwZpP8n4p1OmdgV5e85mDjAVu+ib
YZx69P3j0ZpDJHIsUlyzkc+lnebFXky2J8K0MgctSNA1W4LalZUIUcYG4wB4P13u0lwfAQIo3sDR
hgjwpVyyKeburF3YEHZcc3XPhn7vZg2IjH7o0CPAwVZDAsXIBupZbae4F609j197qxntINNTmYZq
hxCL32co3Tl608nLIoNUfAFcRtV3mL4PC0wPhGU+FtKodDt0aLY7z+vUa8m+NnG43LXGqGybL0PR
yIfft5ZPYE/d9nrOM62+mnJrafY9Atf616lB1SsYZtMeg3rWzWaX1bIwaaNnU/+glq1SBuW6Ll/6
zqrNMMYN+p1A1FD5qhlVc5s0haGGsnFqa4oGZH1a4Us7Uc2bcumkGnSmMV+PvUbK2Y3C+upI3Yrv
NXvA6Lmq2+7JQh23CPXGKixfE6lu+1VLoAsnkLAj1NtaHQ84JgADWrwh+SBKSmZgwOf5uup0bzog
sK5Vj1YTV89gJpwO1ZapSP1RTbVPS6wrwx1qDDOcU60WxjXAEePWQnxpCozVzL9Ly07aj6golMuB
1vV0Ldy2qe5XNk26Q1xZz/18LNDAEZY9X1aVMsb7Ca35jw4lBI8YVpketdiyrlS1UD56C/8F5ros
JPaZUwVySePPDbViy1f7GFtYVMNXJUfMtwaYgPhQugaeLJvnCkxYEpgI0dz39EzGK7tS0WNSF97R
NyppQAQ2ujXxU5KWD85Ui2cxuFJHbioHCqGCRpZXRdxXxoEA3JAXGTIDP1AY52CsRV18rTxZdH7h
WT1eipS3cYyzs+cMtOyXytEUy7fV0i1Y6ZP3IRtSSLo2DW7k9Ec5PyitQoGJICwbfKKctfJlZ2eI
+qRN6u0VAB6hp9AHCuc4BrSVjo5G4Tir6kjkNG4vCqNqYx7SzG7gSsXfxeRqXahp7fxBJoudhrRt
3Hs7VrAmDO1+NpyHWYsrMzCyWFp7UHpJQdKBuQklX6mpT3hgZuTfpZ00V703KbES9LZwltAYuVYD
5MHAkdetYE31pkNcOGFTEIeJnCzKSRJxoEeo5JVzRfAtPlQC4NCzu2BW4y8Dkd6N1uea/XHOl+KC
ClhFRNqkg8jge82TuJqLxIjvHD3L+pvcap0mSDLhXVk2+QfSVN5y03rq/BUvVFp+qJPkY5BrnfnQ
poVQ71fHaz3OwoTcaFhK85sGmqIIYtl586XhDuZ4ANk0XM90F2y/VGsQ3A0JIZnRSMx3n4FYjkQ8
dl0IC0JL/djQRnD1fV4/TVmXNfvJlCsSMgmtyHtJ4HOrNDGQwzFui3EnaVAlLLpqQUbQzJrHtqm1
90m5MGNQq7t3Q1c000ctlXG5Szhf7oirciesGkX9YqOweGcoOVwWYxhULeqmBsq4pMu1+FbBjey7
Qjj3zmxyLZNBO/Jaw7ozebCmRXxae/TJAiNx+5veZm2jfEkwZcR94QaqPXc50mVjtwS2Uc52WFts
pCcDebBln6CyZV81q5ZN4ZTMWfOUKoPQDqaW9+9SudTOnm/rerdUEBYZ2Kk93qHImMwBjIdpumkX
B6D9oFeOCI2sXws/2Wx1/DJbhso3OzUtifqIY/dlodvJvsWwdrvjNjkNA6mHB6ocWrO3Kr3PgywZ
wbaPhW59k+YsNL+WOj4UAK41n74gixeVQWozS9k8ork5ftUUmf1wnB4hmgpTSd+a6vx7NvTTdxWe
fx62Y4Ju3bRkK7mDXMx3tOBzM+TcVqWvsP6euJGHKvRks3z2tC5+N9rzcNXM9fKTOHgGhlYu8sM4
TCbnBIriws9ypXuaYHch9kYs0e8JCusPjjG0n9tYy97ROcZTKyvKdtehi4hvZDa6X5CsyTj6KWsU
IeohzU/bBXBwGavp2ESarJs0JBxR73BzKroIGTMU2qQ72UHR2Unsi9Gz04CINP1Q0qB0qHSyqoNc
dao2EpBb8hAgnb1ci8a2nlKgxbFf1RIdtrRv55+TC8DCLkyJujNpyk2vUmEk97FUzKVtK7k2y7ot
fEMArH4yFtFTpRg4zzblFzrL5Pt8MsgPD9U84LjUi4RsWqnz7Nvaxqu5o1KZJXtTmMOXMWm09mkG
+/8RmNKk+ErWzEiDWSknLZRpxYnk0qaRm6CWyLlheF+mcWm/mZY0yaI5O9TPyzh31j7uY63fUyFS
zZ3o2voWhcL+s7FufqD6pIsbqfT6J5oUYg0scKCYT49bmaPR+X2HtlkyO+yGGfisL8q1dS+xa5NG
wJuNEOP7EtsLYXmliY9oUz9McK4tOukVerjxoMYR9Snnk00FGTqkM8Xv3TpPx8BduqG/py6lc7+U
WduHhZd7uGgghP2tdkYVKy5pySTsURahIO3Yi3E5b44toeOmi7aDJD+rBx1k28WgCccKlSYf0+tS
d9bHfkS98gB+mzUOfHr+SPHFQL9W6I4MUtejqAAViCp+0UM8AtIMu/9AwNDezp1clwtLOFy/RRKv
H0SS8pYerCHYLtmkBSaaJrk/L0alpEE/xqv9vRZD1z+9HfeeyhwgXwHD3rSGwZ+8jHpHs2+qqfRA
6xMs7LRR6NdT7SyBXhbGmeL7iWwMkyBQfNh7gmA6FnGdx2lZ9GwwWU+N1u1WO3N3cYtQ3wXCi8PB
HgUaiJWYag68VsO+6+03fZ1S6CoDo15LDXljJL5806oYqA9i3UC1LzH3jorcnV5CvDA9BGsop58T
sXidKG3SMEgrQAWj3XDcBiu1SVURLzOidQt66AgPoT4m3rky7fbYL9MWhgFXDtODEjzQkpevpTk1
x0iXmxHgWJn7kzUMd16d1z0lpan+QQW1vluG2joUqaJpvmfnLaT6WuiXymDkn9+e49efGJ6PpkOz
Y4phtW6r7TcwhrsWVe4QtUQe3bJrL+ZGUXRdXhKqOw9E5Xmwlugfo1BZHN4e+dTXhaTMjG/qMVSG
X44sym7QnWEwIoil7sMsZ41TYan2JhJ5t5MWn7MfPfmmG4zd24xyUEp5OZ6ZulM7tZ0Rbfmr33ii
Cd3OyPZl3HyJvcr+xKFWkV70499O9WFJA/wEHMlGgpf0cmAlHyFJwrFCqRc7hSq3ZDjrhUscqp5z
9tuqBsdLC7I5YCCoCwadzZdDEYwUeW4lRgTqYQ1LPJ1vEKSx7xIkS/eFQedztB37zDY9sW02Nq2G
xhhmta+26WgvQyPXXI2E2XWRJ+Nv1qKeczY+sVqAjbApac8DYD5GtrSoh2bwaNVo1gQKoS7KMl89
xxA3Il69bje4mXVGq+31OQvyi7bRRj4FenBcDMpsOVgelj/RUlC+Uy30wGerzvZScaszwJVtqR99
Nrg8gJU8yF+c6UfFIKxkdcTwJXqaXoPzYW/rX8FHxQfYbOYlStkkE47W70pDci8PpnLmRDoxt4D+
LPYEvTICPePlqsnSAhswKizRJmG968eR68/OkSSn+RHIyfz/2BBoSQMF/UXyAKrzcryqoCFWCXWN
Rh0/wnYtmgM93jGyrLE8gwL79exHU7uB9xwauhrgyWMZm96yp9qSthpVccPOVhVneB5GWKu+NqX9
Nw8le+Lp3KhhU+aekgfUsWYBc7XXbqXoCtiOWOU1fj979d+umG26Z3g9kajZNuJNL6fB7MRgS8r/
EUaY1iO2J8tXbZzzIpzc1vzWaoQ6Z3bqiePBRLmVJiGH/qbX9HLEDi1Fz3YKeBmALqJRHeZwWY2F
9k4rL83VdNG+OUdpPNGH1enWsINQzkMz4fi6g8mpmyOcwIg429lg/z01pLJ31ycYryAKuqm34nDg
5t232bxeCE1UVVjUg5Pt3r5xTuzoDRnlUEmEjEMp9OXrKwLMvVZ1XLxoY+9jIu9IV5Gc07rhHILi
xFB0nTk+GIllfqxmVDtCZOgcm5HZtbdx5orbQhMq8rLKOf+8E6cvbiQeWEdeyQGD8vKltEHg14VK
WqSTwHShElsk7lZTaWfOqNdvRE5JOKZvwdgmm/RynMarZ81C/yWy4kYg71ZTzpso8HgNNZC/+502
kWEkCmkFbAXeo40B+MXO4pLIQKutmMLmJMtD0Ul72RVS98ozm+L1BDKayQLc7i+0V7bT8bcIKMnZ
K7ni6tgXQ4oga7NvVmFaZ6bv9dYDlAhUzoCdAsP2FyTst1FyU7W6EnPyKNXV7Ka3aJdlemVfWws0
9VFVUXQ3Su357Yk89Wocr79YJwBo7O3nvw2KLFzsmJmqRkD4qqvB7Iqo8eQ5j59TrwZWDp4PzL1N
feblKC6MKN1cWYEIErp3OqgVyptiuC+KxHzfdZ4a+wtCUefITKeGRe0GBhdYYgdA8cthBVdItmZS
jTSjVR+ULFf3Y2ll+5HyoxloRZ2i6u3lqKP93Un9c1COEqSo6FO9HFef0zKrVneNrDlvroH91+Ey
6uqZPbA9/dG9RTAAaRDCBCHZcdBIg6ZWrNZUI3vmIoBPg1Hyfl7yXN+rudA7P3N1amFzYTf49GFN
e+6r/uJKHT/BpjUHwhDO7yudH4gapkzsRSOsI8n0h1rCE5yLmr4zxcKy9S11mRAah+X1yO3moUfR
GeY3xUq8T57dGt/UYp4+xRWZhN9THr2V2KqiPZuqZkLSY2tf3BQxu9spTyG429XUIhihyeHR6ym/
+6pESygyUF+4M8iOnovUtT4r6Fp3O1Qz1sV3Bkd+6a18vTLwNlaQHYP7EbYLCIIzX/xEfETgCZgZ
Cg0N0GNWvpUjMFhwCEdGQodjoX4fqkpC2ZambwDjTF68vcKOj1rCWwBaUJ1ZAZsT09G2zcGHagM8
g2ic7e7Rg6V5KBf+qDUIVZ0Z6ngsZIERtuUu9DZvEU7Wl6s5W6nqAZKZuZ1zCnZDrA23JaYK+u1a
IDUTeP0srlBgSMZASbL0s2rYSLNao2feEbq41/NKz8qHVTariLOMth7kE1ZIn3IzXpzbDphw0INX
fkYR2Mu+91bpXauTGFRw6V1q2wAZJqsLq9HSihCVDSu9G9IZz9Cpb2UT4NpUqUFS2nEC69xRP6+L
hwdh22Sl2M+l6opAb7t+DpXBLodA2bhOfrqWUK7Vte+SCzmr85OlYKYVOJXNC4rKdZMwzae2vp+m
adhbsxiXWzOuaKkPCwfVhTkhY37f6UnOGZ2MBYIsRKxtBOQkSw4NnXr7gj7bghUEUknuh7e/yPGx
tuk0b0kHBAJIguQDLz8I+i+lwh6RUea2LhqS80AZq1/L7npwKZ/uQcHonzy8QZNzTOFXkRpD/2KA
UFQCN4fs1Muh7djRTUWxx8hw+6QI3LTNVh9Zv+QLUonOGKSZviiXttDMKtKEon108QtdfKVYV/WM
VP6JWdiWJEkRtD4o/0eP4sgcpDxosAj3oD7IAQ7h8TroPzyThoTdVm1gOkNy5o5+hctmAjZf5o1P
yOCevW2W3+5LWI1AUNpGRhPYOcY2EuNWq1TEBgWl+SqI7al4Tpe4QRprTuAYdkkn7FDJ24GOm5bk
50CMr3cnhwAXHA38zZzm+IHSOsuzqYiXyKwb7y6RSh65KkLlazecU8Y6jhXIkJjsja1AdrBFrS/f
veScIBGeVmp9Mr8wRQUtmO754e3VfWqULQiiSc35RjrwcpSq8NZY0Uc1WktZhSkWNQetL89RUE6s
ZFAV2FeiKbhVt44pRhaCVJNbcGJn0CIpuUj1kmxo2Dmd1EK9qNL3mCP4TdZdeUpn32p1fc6G6vUC
5gkYn0oikmVg/F++aIOLLpTyRY0wNIovaJhnFx3M3H3mxE5UGP0SNHayhm/P7qtsd/uIkIw39DJZ
HrqKL0c1xiFtSixiIiQ06K7psdOkAV48XbqX9axGY1t0JhA6cEeavgCeHE2VOcAPvKTfoTSfR8sQ
P0cH8ZQzj/aL7fJ7OPHr0UggCCW4aQhGXz5amXgIeKRijUqt1K+afLI3aKPbfXVWj9t8LMZqPqQt
MEJsgoDQ0dDz1jpSx95MA0DYuPWC6UC9ammnGjttbI/0i14QdwQKtoizb6NH1geGINQN4nSynwxj
QOayR3VbC6XeDfc2+fYcqHRgPmdQctpgbrsROB8Is+eJvX83VykmSvEW2Pi96NDEVBN1+jnGWUZZ
VDgoOFoC2Jpfgry/N6uk+qxK0ea7tz/jcey3TRXFWBIgvhJIqKP6iGm3ceaJYY16S4tvVat2rqs8
mXO684X3vaal/rOTsez3mCnb798e+8QZaKCzSs2fggTyIse1KCTF9YHts0ZkZlmzcxbd+olhML6C
Jl5n89Ypje+6XOZlMFQASMMthHgqxVxB7jcFhfO3H+i4NsZkoA5I4YYDme18nHdaVqIUfSfUCG/V
SQHst+DW09V2udOMxaFvlxYgFTXatVW4mEZGbKkqxplE6sQ5vMk9bkaSbC+m4OXinU2lTuKln6K2
6XMgW+qyU5UifkcY2J45IU8cHJQ50aCjzk+x2jq6g8whjon71zlawQredaIA+Fx1bTAlrXpZc/CH
VZGXf07y//k2/1fyo7n/cx8O//kXf/7WtEufsdOO/vifu/ZH/U70P36Im+f2X9s//d+/+vIf/ucm
+0b3q/kpjv/Wi3/E7/9r/PBZPL/4w64WmVge5I9+efwxyFL8GoAn3f7m/+sP//Hj1295v7Q//v3H
t0bWYvttSdbUf/z1o+j7v/8gLf1tvW2//68f3j5X/LsPvUzk8/LqX/x4HsS//1As45/cifRqUFLg
UvylND/9+PNH7j9RQ4JbxGpgEIiHf/yjbnqR8s8M9Z8I72/UcPYQypYmH5ka+J8/M//Jv9mEtf/6
pfYf//P2L77T//1u/6hldd/Q4Bn+/cfRwqSNtOllo5tN9Z2Y8di2pbEFMiQY3+7WqlY/D6U17OWa
dO+FOqfnVKCOjqU/x9K4tHljJG2P6QWLqmYGoFgD0rUzhEVsZ/cjpkp7g673QSaKfIdniAzAr/9N
0dU/R2ZMRPhh81Ibern93NnoqlHPjF2RdChNgwLxW+SJf/vwf03t71N5fPL9OQpBEJQR7D4Id16O
oo3NsICgNXZTP2a3EstlH5kt5X1rKkXmt/GALPLsmIuflpIUqCyesnV5SGeZnClan/yovz3IUShW
mVIYRcODZJb7bgCOV8fjTXEuWGB9/l5h+Ot1cXTkP3Rmj1+3roGrm0pp7JB5a8LOsnDwm88JrR+b
0b8a5ejTTTRVabyxaKZADYxwCJobJcgOY2AdNP5Xg1q11wLd7wPc/EL3YQrcoPqaB8Ol4aP1dabW
dzyzCMNAfCKx4vtiOH4MUjXNZZpi1Lp2to7Fl6KX5S24MMNPjbk5k8QfTy/9XS4rWF1U2rcA8CgU
MwH9VLrI111dafquqJs7JC/OyZYSFBx9RYYBKE2UiVA/Bb5ju1NVwgdUcoYp+jmP4RAs6XqhNxLY
n5mmcX0wR5mmhzYzzK+GPnmrr9ux0X4RCVUIsLGk0GNEIhZzs0+Tmvqzm6IyqsbVXDwUALUS0984
/HegejGVyIxWg0/jpfXoq+agWcFCwXi4AusxD7mP17KdAV6zmwdp5MIKzAVItQ/+ArNGRyl196Za
mJgoR6cnKLJmuXVT5wGNz+tcX8F7lp0KaASAjhMMXoILIdCG0aQjIheQg0BvAFZ0phtyI4vyAh0I
UR7aIhu8ixRDoPydgSllUPdTB8rL7brGCxWMGz7GxEvxnTRkgrcU0ArdTxdrRERCwePqW1WvJnaK
U6t9XiuQDWxwrH52SWxpAqnWVkFl1LWbEJGnOeyTesgPwjSzPqgrFyjoumLoiz9fbx7WDkyjj/pM
WfvoAA4UQxYua2xLjU9zqk1AlUASRXNVVvIiWRXlplydBhWyRrjfzWZutTuvTGQXeCIBrTyPGPPy
NFomd5ZUlZsMV+HuMLnDuOwmu3S/e2o+Gy6aV7N7lSgUiUIPIal4D4OlU3fFLMpnIzcsunpYWC77
GnoYXJYSNK/f9l2NU+1QK0ELbelex5kp9m17ce87vBTvxQSUsdcK+ytqs0YTlKUoH70x1Ua4wZ6w
/KwwIALFi72OoaEsw0/odr0MLSsDMNDPFarxrZlO7ymeWNCb7Wm1/Ap5WNdPtQ4o49jq5TeuT7v0
J23sPmdmLapgSPX0fZUobu1zE1BPjJPsNjErJQaYUCYdwON0cXatkySlj+9n+dmEM7MBI2dsbibF
bX8Wdr/cdMAGvyVJO9yn1bpChshm5F+B+Yx309LWT0sJXN1P2iS5gySloC1SF+7DgNrLChkQv4/A
yZTx3TyK7vs0tFkbLfE0N5Bc4C/7pa2kT2sHNzSs1KEZkUBHoAW/y768FW0G6nzuXHEtjTErg9Ee
xgddGmXvN8Yy3VJWmLPAHLP/Zu48luRWzjZ9RdDAmy1MVXs2m027QdDCuwQS7urnQf+aEQvdUxVH
q1kchRSkThYSiS8/8xr5QWD3moUJY6iPbrmp7EkbUVy9dMAngUaxuHxU0PTZUplFoGSj+n5JsSj1
11y0MWC+WiJdu8J3gbvW1u90RdCy6UpHuVKxCgFQLAHUAmXRjF+OZo7qbeNV6r1iuus3HVCuduSY
ue+mDpMbNnOYgEI5JVhJr2ZUpwLybTEEaM0nLx75LuPWbP40s2J/H9YlznxPNDnEf7yb3tXggj5y
pMpfaYI8DkDHZZr9dlrQa3aULn/KMZAdfdqC2lNPDAFtuPIags5b+KgxRrTvY6syy8CwjeHLMrrV
fTssgxVmnJinqp7bMaBbUP2ujdRtfZEbBecW2CKmPwtEwuMImc++Mru8uqW9swrAqwjqXhU6H7dv
NS1sHk2ndopM5n5mRDLfg3HWpcSLDCxKGmrrAk9LT9vmGxKrDlFAs8bHWUvNOSzxKf2tqorcnE91
aowFptGdheKLdZcVDDv8Mp2y5eBkDpNFeFCeGU2Wl6lRZ8eW6dejBcFVafkQ3rc5KmV+Bhyyv0qr
tosBkNNJvYEIIoS/Wp0YffwZVPNorjjy3WlCcT55ayX1ACed8QNtBTU9wuVQEQ/MRqMLOsqWMkqb
XKz3bZKPj6uSolOtLVpp+Hrdv7MSmbeRRVN5vqriWJAutr3VBTrA3fxKXRaUnwxRzsaV2TiQHHN1
qGWY2GbbB/gGuZxmL/U+WDixJWFXDvz1Wq1V+2gL8DLEW1tRfEaO83jUvQQgrTnA+giSpaFunhI9
HcDzy6KFk0mxT+3eqqq/CLtW/UHSzDu4heNMUZGpsrsqBnd6NgvLAc+cltOTLdoMU+KYWvV21dnn
0C6XueciSEv3qjYlmZGxztYjrnaiDVpnhuWSqkU1BWudgTTWEF7BHdJqdOVWA8Iv/CpvxjXsHCJq
ron2I/llYkZuinsuHUnFjhJKLDeikWG2+IygbxeVA5W+X2gZurzJMGhdYKu5rcMUaVwRNeij1kGj
pkYZtU2uD8/oy6tTyMVpfLZmyJVX5jzN3pNib2xypUZM88AkUMzBmLbx5PN9WUCxscBDnoV7e7yW
GUbCkWwoNnygIZAqsMXI7wmruee7Attkc9GbK7VN1g9A5bMUs4fY+lDmhTkwb9FrMtOlEyE8HEYz
w5xa9Cs1vRT5HWYq0x90STH8FVVObVlxn2u+u9b9cHRQyevxg/ZSM9zCTuurPFvnA1PWP6c857sF
lPEXxl7tcodQd98QyZRWA71qGned0aeEwcwZigOkAfPbS47+j+rU/2f1eVKxnq1m/z+sUzds5f/6
P4XgqzI1+im//2rE32Xq9n/4d5XqWP/CxYibiUIT9Ym/q1RP/xfAALJDhnj/p4D9d5Wq/ctGPRhz
AlMzNw+Nv2pU6194MkCD436FL2b9kwL1xTHiP30/jC6ZkfKr0AOieEN3ctfxVeZGpnhPKhEwn4N0
imdjmAJR/alh+JYzclP1UZbf6/pT6dy5zhhhZ81pba47RUKV1o+pLiJ1Xq7/2r43ir2t23j6q5gq
bIx8ah9sE/YN4rKZYxe+lhdJ1UV+hLFmMPWDhyW6ISPkeS6CD0+LZ7aB8pxuAbpaAAh0AIGnxSUQ
7nwE2WZHtMt6xe/s2qoeBnvFsnJMi9bwE8Mk/E81ACVCi8xTPylq5QPAPYD1WtyPtT8jmv0ACjkj
giUoiHJBWyTdk9or77UuHT53xRyLCOlRIjYSeRq8pdnUv7TzCqk6GdP1c0pS/k2RzpwcY29Z2nB0
3Sn/UPdIfkQVfo/w6WmLx4ftSeyoLyW264kCaf9oT6rAFNYTmXsDnYe3WeY1gmjWqg9P8QZBCZql
xMBo1kbrmK1uclRsRG7CUpGleSihhx3SKlFtv2kN6OVNWU/HrLM6y59lnX9OrMrgujJTDTRxXmMr
U46T/NoxYIbo1tPCbiGpwichiKHx2CJMFuIduXkIWLOX+7YXD0PgJYxkuLornBvysakHiD7IVASM
I9efbtzNxMm47zz8ilto3bieQ2ZCNbOBNJBMy7vecGVLeYjsj29uDgM+5j2N7Y+uU2HgB2En9usU
Tl0gFcWyfVUtrY+Si3oJ5saFdwMFGFJvOWnDVaK2+YPGuONSP+SNw0RLdJsOv8gQ7uVZ0K0klSsw
eaB4Ut/bFE2kaYpmKmg6zu01ZlLyBmloUoupHZdL/livV6clu/k18Q/RZu+h0utJ65aajaWzcCC8
lNnQl4EiO2W5Hgqlfh4aUNshJjwdhhSO6/WH89/ubsqx4cHpWoBWRKppm9fpu54CHEJFyLVQoymb
jGe4Yf1jnvZTuMhK3EnIY/B3k/oAVcQLVsBXd8o0T9BAqxowc8r0dxycC42F02qfnwRyCKkTkMWb
J+UrmKGj2C1paK6FqRaX954p5DvYsuLj+Sd/cxVGc7TCkTu19+KuyZzoeS4zRljGXN8uWV1GZbwa
0flVdtOz7WEMe+MW8Bybdu9+GYAAQ9zEPEzbFO6jN7rWkxSD+Vszk1CurvkAU/ALMdkMWzPp0bss
Lkk7nzb9X/+CXb8dbazGZOaihWMqp5u1tZWbvDO/dWmH/AIyHO2hzZPlFxzcLA0qtVkez2/B7oi/
2oHdCXO1RsU/pNDCadb+OGZNFtijHZBTXGH94NCMjxc/75b6Qudvdy29rMu0Y1NeQu+MIdDpLaHU
jJITNERDDnWCH22FHW9qyUdn7ssbBxD5j/PPuet5/s9Gg8UFEo8jEl2kXasxa5QKGy1bDXVPFOAZ
UgckZqt/TEtbpVie82v6nN77sVXGh1Wz5t+LXTkfrDIBI3v+p7w+2xs2FF120A+bDtL253/P3k2j
lTVfeyim0vlhNop4l2oXxWhPpysvz8sXuvklsL3EqO3P/1plchvNaNpRCwHk5c+oB6/XdTE7z1a6
ej4kF6BJSVrGF6Dkr58NUWRmAXTDAcIa+2GwhFYJWY3jZLUDFyzqDdE6ZuOFGHTaCtyejV4j2AWA
zggeeS+f9V/P1lCELLxOtDacPj3M1Yyf5UhErLS8/Hr+Zb0+pxs0DTwEnAb0Mvcig6ubklwBoQjX
dJzua29qPilzjZZSq5hRQw16AZnx1qM5ZGlQM3DtRE3q9LXRmLbqenTVsMma7kjnDpfXAgtuycT2
wlIvA8W/UkPCMkFvu1wBgJBR79FeqUPBqRaJHQ1dP6Iu0pNT+eZoZT/ImMynhRYDHU1bL4RPM26E
F40CyhUCLUkToMAhfozTXP6AjqkaQUWlO0RD0s2PU4IgT4QaNfTyOWOsioOCQjPu/It5QVOf/noE
JYAD08+3jE304XSntFWusi4WPZK2VL9NjNPRS4ut/qOopSeCfqld3cfdBUURAHMGSqiJa95oDo3K
APU1Vfj9gEkwGpWr9506uXAPZhGDs6pmw3xGJlCtfbtBjTdcnQ2cG2tLqV1Izndve5ORAJFmgGCA
LIMlze4ZZDKY8MhzPcpKrDaMYWnCYsjng2ogF3V+v95YCsgT4zuoKwBt9u3zokAICVKHEWmL4d7p
peHiYCyWW2cs5NP5pXah50Uc44W9QnuZysvdjZfqLu0LYXNbm0OqHVd6VO+tNcaJkl5eH2EQET9b
zNXfn191F3peViXMoRZI9GGovG3AX0Ghdoepn1SSe10kw71HMyB05vUSYnt7I7tTh3EaACWkkgk8
+3gQt9VUtbOr0Sapyzt7lPavxs7tJMoGN70x4qo7FNa03tXS9J5ltxQXAuwb6zPVAfeCFjzM0H2A
rbiy+gadNRox9Z0Qxm2rmzd4iT5A9f9dSZqEtet84or5eX53d3Fw210+Nab1jHtpXO9T4bbzYD/T
44zWdeivNQoU5LEQY7Iq2VwZ1vAPOUkGdfrm+EMpiTmXw+zn9G0CxWvMqbJhtK+NemUkdE0RjS4e
NtTgx/OPdnpwQB68LLU1BrayFIH906VWrWV6AlskrDDWDKyS0ZCaLJfwp6eJ1r9XIdnk5EDOYYZ9
ugqC1qI1jdgJ0xnj0IOea9ZXJmeII8GTW/1R9+Q7uMPrrYtq36VYue3W6akFP74RcJCxpSrfM7wa
6apJxyA5quqsf8q7Lq6DzFvEJwYGcgokKhLXg9DGNMCrZqa4mbUJfhBiVUEep2g8F0Zf21fDKjRs
Q+D73mR2vjbHSuDKlsG5q4MRI8Ea5ym9tG5nHG7rI96tHVYlw+iWtBNzdwrPv7fXn4JL5ERzGNFB
cIP7jA49RdtLMH9g+CPFndcY5QeU02s0ASsGJmuluZGn6MrRRDGEEYdppxdC6r584KOgqcI4Euwy
28sE8fSdApZCEM7prAjJJrr2vVl2Imq9YcH/Fiw7rR1whqVfDd0S+7qTYUBsG2P9EVkMRFrP78bp
KcZ+hPkRlSIQCQ3FWXLc098iUiocRRhmxJ9agdvVf2C3X2KQvBSc/zlInGKsvYHr0OIiGSIG7oKs
YylDj3CcGqlFjnspHn7WTyCh2hxiTuGYh4pL+TGrNavyywGoSdgXzKaPk1qn2BO05VdAsAz6HDnj
Q6RUFg3bRmWqmnpr1h+MPINso9kNvCkTcPPnvijW6iopXPBoIvem+rj2w/L7/M7t1SS3h7Jp/6HR
C/UPEtNu67wkxk4lM/UITa5Dz4gq1HN78jVZ2T9XrCJVfybkPxXIqNi+MnbyODSo3vrams1Rj8RM
YGa19d5EbuFCaNq282S7UdPe9htXGYCVEJdPX6qn8K6XQjghcpddCAndmH2dtth7N9GsT+e34fQA
bQGKm3oLf/QuAf/vI66CzEOZQnsN0cUwwhGDqsDSl0vOh6+eaCvBEPnfqO4Gn8wuDNJrR1tnkW5I
ew6hn3lyIhph4xEgq3OhtN11T7YnYi0awsQ7ZOLpWpzuXomEibq2rIU6y8PKr4oGRY6BrDTnp4ee
SYQQKBIL4yoPqvT0m5Qw6HtdgQQbU6RDB6vnQtX7+ukpiij80CfbatE9iEkfRG0wm+LpFXM5oNlg
0R+dkFMWyyWB/AtLWbuNdrAx1euSpbK0EdFCryhwGNZfFwPeWOdPzmm+93K1bYYrXNbkXQjQ7sIg
ehSVF0vXDldkoB5HVSyfGifBi3Be3Pdjn2hhUdbGhUTo9VcLKQP6CMxl+rsUabsHFEsNhWFE82ZJ
JudDoeYKNtFmjnV7r19h4esyIGuguaVLE9mIJd0RyJvH1M7Er1ETuuWPnjU+QTfQ//lLpli0CZJ0
3eHa7X7YWo85pliDA5Zj9g5tN6zhLOR0QCpMjc7v/K6r8bL1myjc1qO0bGjV2yn4K+ntsWUx00Q6
4Wob8oZeujwkAJ/f2VXcwopPvWMCau8T/Y3yUDldeU3On31PnKm7RBY7vY3//UtoliKtsBGpjN0v
UYGNtt5cO3Sql/K+X+PiZ29380M1u/2VUSMA4DR6+9GZVPnc9vIfunC9JHE0IymZaT4QwLbo9tdG
FIjywM5TkLiylPkW02Hj04xEzSGXwzN/Wx6sQl4y3nx79zdNCTiVOh/ALjyXqhaPZdk7odba07vV
rpKI4Km/Q7HJb+0uj1zReEHZOTEQ4swY78U0HdDD+mdFyb/3/q/fsctgbWSQFHeuCN1NueL4odPF
o/6+blNX+cGttNyuJoqrU7/Mx7yy5+fzp/CNUOPSzEJnG8z7Jg5/uvey0IrcmzsnjBEMO6SuIRHA
LeL7Qdflr/9mKSoD3vRWxe6+rcVcEpmBlArRpUIvs+OjR/PxD5f2fOHTevuh/rPSrl+4Kkld0+N3
whqFzCCm1xbVG5ijHDGN/S8eaksl6QrCidqP6CR0U5OQ4aCLtohw3WjN+jQYh1nL3AtLveQyJxkF
xc4Ga4Xjx1QDPNvpu1LbZhIuUCzs8Crh04Cwbpq8N46AWrtbRN7ElVM4CBuV6/jeQqroQUWx82tt
NPa9LJb0v9hkyPJb1bX1gvfhC83X0R4bwhcfkHcoxWAhHD4bodbN1tX5TT4tYP/nG+HUwGRFe4/j
urukvLJ1FXsmlZpqBoxmatffPFXIWwBA4kAzrr4gCm+yka82mupgEyeh0ebsYkOyAAsE+sKjdZoT
yBH15UbX539+9UKg5JG4aLYh0e7Ln43eccS4RV2LDnrZpy7SaHZ1TCdLDYoNl0iPJj+e38q3Qv3f
i+62Er3aSu+gaIbrqvU33bQqD9gzbHYzyHwJrAQA9WXGfWUa9YMB8/BC2fXmzsKwpu3HUSaPOj3C
1piojUJQ5U2aeViadYlwSX2Jv/XW9w8ygOIAZ1wM93arKFlZtSb47zCHfHl0awS91ET6joOw5fnt
fPN5wLSSEgNsB8Nw+jxqutQzA28nLFKvDToUoHy9wkXy/Cpvnv+/Vtk9T2sKZxCos4f5SKWjTqK7
N1nlvs+NLpTTIK/Pr/dGUogREF+aR0nhvpIBGDGOa3Clc0Lh0GOggnLbyJj07li2y4AZYTXdQ2Jh
4H1+2bc2E11nGL5YiW2l+elmDvVUadna8tkhNA5Wv3EOfbte0te4tMp2eP7KNuJqVBAb5uLvS6V6
QocyCZUpVS9s4VvfGUnk5iIAswK0y+kq/UwDplb4zjAsFDeLk2SKD3l5+jouDMxAWGYdHUdmCb4j
Ok07ljpWZue38637gtkH/UaEE7ZMcxdgwCH2dkHFiDQdKvOB0tFu5Ni0x7yHOVfHGQK2SPocVpN3
KtsvneWs38F6wBsCjaVdCHdvfJRg2cF+I23Cf9n3y0svN+KxqkFFT4m8lalcDzEadoj+auan80/+
xvn1SKloL3FRbupzp5tvq7FQZ5wPQ8Yd9dexFDNm6lbQ9037TXCTH8omVg/n13zjWLGmRVUMcBOu
y+7wIs+pKPDf3TDJcH1K81y7wbbl0vTszVXQQcOp5IXktTtWDrq66yJKN5R9XYeu3vwxOuPfPKsT
mtU5jsmWkDNq9RhxcjMZ6C2d7l/Wz8lQNokbinouPg1rJuJg1RWz9tfehgaZDKr23Oi1+V0pma1B
V1+rJmpXC9V4iQDopf7rm+/zr9+zO8iIrMjF1jg6mVFBplNUt4g49M7XFbHjd8wMivdTrl2i2ry5
1xutD2b3BiXZ7QIliWGnI6t29BXuFT0zb4v04mz7zVUsQJr0VeAx7ivOXkcdpMIuIiymuTiupZE9
dLHZwzio1rtWGYbnfDXWY1erGBpxm9W1lQTQJ+A2tfpy3SOoaPlK111qKb0RwDbFBQiW3GybMtzp
GUhBNCvkc05oLVMf6e0Y/16V1okKPKvDKkHT3HcM4fmTi7zEgBD2hctgN+F8Sfq4VlE5hLW2sdR2
mcpgD6kx49WCojN41RJ1rMLXh1J5oFp2H7JS0b7M0iSWDWWQ6zEzUEsuPtD05XmdTPN3L+KvjlPG
uNiicNR5SX5QMzd/l9kZPhq4+owXuhpvvUmHzIbxOZkA89/THVvgnrgVnm0hsBcjsBMnvVbj+JKO
3VvfAv9ykhpezyb1cbpKl9adoao53yb0Xrw1JmX2PSeGn2Qk8xFKFrg9BBthEZyPb6/DN3IPfATo
D222mC8tnb+uzbpO8tzxKGpcDc/aFJRPJJy0PORDm4Tnl9re7Gn6zVKQSuH3Iqj5ajo85a0iPSBv
oTrV1WM/SXxt8mlE0CQl2FcReugYzw1o3n5zihFd5PPLv36PiH3RCwHAtDnsmbsEAcNLV69zqo3C
yqaob5z8SdCX+sedpk1SDHwCY3BC1b4b30orQ4OmYKYkJB34evUO1jr+LvRqvoAVeGs70YpFYYk5
4DZDPj0xLmA7r5esBGizvXZyQ/+oytU4GK1geKXMsvuDQVk0wTN9PL+Tb/T5eEhmVxbTBm6VV3CZ
oYC1btHno7zQcOub2z4immZHQ12cLzEumEfHbls/cZ3+MGYEQMEQ6pZvWovyCvAS9OX3FtDzC/Pm
N1KjrbojZd8QTMj+7KLb0FsTuLSRtsfSW4ZPLaR/sMFDPtO0Nx9mq00q8Ada+XNJDGX0xeCCIVxd
zmCAfk/SBZUtlwt2la+/bH4Tqm808qlx0WM7fU9ZbDOj8BYn5FQ2D2U+xL6U4/pLM5smnLt1haJV
JZeQJG991zY1LgMophXGHmskECVoRwiSMOThIiS6VR8oN35ps3aJ1vjSUjv5rmEYImrHUSA3w+p7
V8Yg49x7Ho2+sFPd8sYFsOu3xpw8LXjW3GVuliPFnU76t3Loq4NEgfTY1K5JKxRijr5W7U+3M9Nf
YFjUR1vBaM8v8am4EHteffzbb+RgvCirUITsf+NUu6ll1koI5Qa4c+p9XMf0Uuvk1d26W2R3+uIk
UdIWtFrYWeX8KC2h/ETkOv7eF/a6aVhlqXps7XT+I3n+L4u+9sfzH+arkLD9AMoS0jvYyow0To9a
jt50PhBmQyzX7pC9vSlKow5mxbgT1ng7mNaT1YsL1+OWLr16+zYpJbcH7f+9D8rU4S5gw2QMXZtJ
L4SbKiHs2YLqqzsioax8Of+MuwkvCcT2kEzOt+xFQ91x9yotBSQfZlpx6KhycyZIrDDvvbn0l9wU
f+ax6n6gVwMqAuVbf8EE8N7GkOv8j3hp4rx66r9+xO5VVwLsQLmkSqjIFC5mOeXGneYtyWNe0+b1
Y9y7bxeOGWQqBMLHZVivFBQwr1xnmB6t1e3CucziD5ndKNdK76xXnkycp2r1LC4OpKZrMVq+NY4G
kk/lcESKVQ8mSNM+oHgZinVy/bzoV1y4uo/nH+3NL4VUYAOV6BS5u3DFFCwBasOXUtezibt5+sTY
vrw6v8ir6LS9w78W2VVyM98pbJ5GCTPQrqg8waxs0FbHa1a2H84v9db5dBk48s+G4dsHwsUxxzlR
ciXUoW/FUb22qws711WPcdWrn/FbMP6cX/H1V7jJzCBixaVC6r+/mBVM27om77wQdmt6hZ9U/wHp
OO1Qr5VAS40x9tp2z2an5p/PL/w6/myCLXwcpAOEgL3XkgD5PvROhfcrLYHfk8dtGIIDMj80M/Kf
5ZjVz2ltlF90uWrHubH0T+fXf/1WWR8sLxcOapMokJ6Gn1WFxFoiZBsC+6o+V1RFve+CUjnyAV4E
V7y5GDcbtg86ssHa9ud/Ja5FPCRjuQgvHD2vORRtisdLCeXiETJwfCHheXWF0wGgYv6/a21n7K+1
FKTZwMrxRmtcsm41t1zuEQAs35dzAjF1RY6Gl4tQ14XtfJG72UcZdNXQ2XDBhTLMOV130qoFusOY
RKkxQLEG8YCl0tysMsL1V1UDRSWFgjRpvYPgOuN8ZA1zG6jZVKoccR05usRVIPYUVmdbR8zzMgO6
iVp+5g2mn2ktPTaxAV+6ZYxiRmmfIqCTFkZdB17cdGCuGmXJojhrzC+plF563CxNmcc3eCR0amzA
LVW06b1pjeo7aQiEKnKY6Fi2Ufk2vtcrZRF2vTvaPhMLwMeyMkChtMiuqX4lRmjB9P//1EDo77y1
6L2ocET+eR4s5OhrJqW0yufV/GC0S/NJzI7K87RL98lCFfk+Hh0cFrvSqz2/Myz+s0aMewmgCm5G
1aDHf67DjOWiZQ/K4MOmsTNII40536CpjKbkEIslxUx4amcaytlw5VVlZwUOBhTUkXYrsXsEbaGF
sSq6H0iDJElodytCjFSkOGDUMo+G1siM0G7dJn2vTHofVG5euM+FsQgcYzoUPOqANoSLr6jlQouG
m8vovZYCmF5LOHD0j1q/aG1Gu3B2qi50wdJBcMX8O/6YJQYd+8xVm2ctTdBpO0pnKJGDQ7S48aEi
dynMIuwYIi0tPCNQY9SVQ8uWmsA+MqXxr3Sq8x32ZfENI0Izx0/E6yA5l1hgw0hxLVJ3WeAmWWEY
xjnG1aQPNCebf4/g1t63DHV/p1PhDL6KrCluVkqS9KELHWD91LtVMh1s7EeLq942uxEmuDq0/jwz
XAlbTbFRapAuuV+39OMHra/pOWildEQI+5fKT0dmQfdLAxeRyIHptd6QgLsD3XyzRGHFRdohxFw1
UQCzaYBAhnVW/iwETX+2Ro22lJmIRzpUggZg4cS9j6ZXqhzyMh446sZoP7goBptBKVWhB2mDyJho
GcMgEtHDJEuV5RetdycPF8NJnjojr2dfQ7L2cQS6hm0VXi4dZYSBWCS+tcWXpU7IMUahl+/IUd33
A3akHxjst/gndjhVofJVa49L2yHi1euzQFvasKYRE1no5YfJgbPtawzkR79XUfT0eXN2GnnWrH7V
+dg+on48TpGl0xWBam2L60xgCIGcQ2OKkCRr/sGsb/xueD3/IiZqMPWUqlgNCG3j+gGjJ/UDs0z9
m0VLKd28t5rFX+Qqnuuyt+aIjvJoghmMbTvUZba5xLUL/k60HLLfEKaXG8RqsR7pyyx9jE19Hm4M
rapuYPYTwHvuVxftm3QWoZoqE0CxqcuZUCagtTt0apM7/JfmJwW6+Ld1LKxHq3eG9MrOU2iAZVxY
YRW7SH6klDr3ppKvs4/nmPNzkqjcc/4mVPlQf9RXiMZaXoXuAvMHf+bUXunxpmaD7afRy3CpDfM3
ulRr+TgqRpLBWs6V6QpPJA1PIgpDhFv0zRspFUX9tcMF7asWJ8anXkEy01eht6MIgLT+NzdPMCtd
9LjFDarFxDOoqimm55kV9RDQEksmvxksEhNhpEfSu+nZngv9qsdBGDKkZ6Bhsd5IbH9+zAsYIl/D
BOtLaqkZEj1tIQjAliV+YFzaPidg2rVgcO3hC9q1tnZlW87ibIFBYgAki/Sjmtj2Rz2XRX8w3Xzu
QwyCqvkrnScDh70ZP8BoyVL9/ZzF43zko4j51Zmhyp+4DJV6UC0ArGGWZ71zmyWLMlzHJgQfxrd0
d3wNFgF2Nn08NL6+xA7aBQroXTyNywLJ4lQ2ZaAOs3qzNe3wU6fzqhz5Xeq31ixWebWYTYVixmYZ
SZuIKsbP7VFdQqc3AaPNsm0wPct02Ai1ahW277aD822c++STaeH7THc5jRH0HyV8rWVWFXqcuY2b
QoNbKa7DQHORSqicCcsBO3cDuBWFvNJK2/ikK6OM8fqxRXXdO6OEDw4WGGtSQ90MSifs+w4SuZjs
Vrdn5ZimvfpHx6RKjcxZLeRdaVWT8N2ctDKQvTnFHxHrRV7EWZuiQEfVodOZDaYGJglcPLKwEqQo
xDKM5n23ro3PBYZFcTBRT6lXuYYu0kc8SmX1ayjyaQpbd85qv7L7Fm4/lnqJndkf1c5bv5hkBkZE
BDXRzzDi7LNtCHix+QSH4aEY4AFFhVnX+Q+0iUvsAHRIyYAMPMkWypJ+p4FnsV+srfQCx8G0elR6
r6KZQ38jLIsc1dlVT7NvwLzmh7XKp+KJoz0hE5O0Gr80U34K05Ty2pBx812lzV4E8HXX2h+QsyV2
eIO3GjeZLLkEcOEdNAKvN5mHCWyKFYG9YyJfCDFgs7zYy+esGrRPWMPiZpdkBXFCIQ/5ju0U3lJZ
ITCAwlgZTUU8op4T/Oi+dL05UvcbM5m30o/GiLFrng9BLor0s1E72E2jqVp/RANm0cOuGbU/SjcO
vydjXb7COp748Dozv3Vi4ZAyYIU7+t6K7Q4OtWp7uwq6sYc6Rhv4WDpZeY3AAO9srmvzkW5M+U13
Uv1BWPgdhsvSNMNHQ+TZ/VCvhgjxuegeev5W7DPebe1IRaL3R2poaRpkeV2hK7SMK6ReNx9/6xoa
0iHWr/Zd3qrtN9kIqfizqhVDRF0HjddtZut2qL1+uM6ytRuOZlsobqCVtQ50RM6OQKQgJX56iPWI
AwwZ872Z1vOHuHYXcUQ+wcX2ejUnN7Qn9PNI46SH2+zAufZBiTcdNykucD7Jd40ENPyrOLCVcfle
DHjGk9pUSo+Ug4K2itPMnu80MK8hbJfNGHT5fBPrYgomo/ptjCnaL21nIv1j4NUZAqlBecmGI5xx
hLhtaESNx3RoitvSbTv3oHpT/rXhexyCUSol40XRohJRDqbyxe01PkJrSPvvYllmKxhpA1gRUpju
Td1sLuhCUaFIakDQvmMOflSNEuflkd/rV5WuH/NGqP2PanYSNcqqUkeWxq1iev8zXKewtR3XCqqu
R+tlWJ31xkDcWQ3zVcEvnrL7AVx/XWCO6JhPJb6m9CrxOLYtk6dGpZD02OwwoAsnvS2h140N1ze+
6s0A9FGZMDyb27qLDKzubt3cVeNjrsBGjZwpwb2RyI9fOSWOgwVr0w0Y42XdL7Oa5R9XRUvVrxO7
uvcA4lt+stlt+eWS2yr8JVepgjHzhBEIfRUxCRHikn4c0+3ztQ4xFCwRlaINyHwJZx4T6+HArM82
Qx0gaudDC9Sb6Hwl8bqmpxSlNbNpNMDU2w+jOjSS7TnV49DMM+fWVGv7TtOS8vr8Km/UvWQBWCcY
6Dkw9dqqqL+qpIkOm7vqYxyWnrb4Xsou4EcNyjObkM3muarkWOHmzMVKvn11fvHXyGKLZ/xr9V2t
hFtzPZcNZh6Lp+cPfen2TjDWQ/dsG/0dtvQaht4dOkp96nxokcD6hRKPHtjgf28EeiO3Vt9dmjS+
UaKa6HZa1G/YV7j7zq8ze5MY59ILTb0cgknN5ROxiHS9XroLe78XzKcrRtkNH4g8DvI0bNrd5reS
dqubxGGBOKuJullX/C4UCZCEEZz5kJdo46D7o2L6wEatkT1MHxS1ggHWGwhM+Zkmxm8K//u5TKri
xlNl5YamWPOJM22JLzrWqUYYW0OeHNVuNL9n66aKNK9xPBwYx+sP7oJwzUapEFOUOKp4Av6kv98A
w9/7ZFTWADPdpsG7tkfCqqm6+V2Nyel/cdQhn2w0CPABJnOt032wKxNVoKHwqINQGiqLTbEfgY0L
H9Sbb5YROt0dAI/0Pk9X8bICln1G88HM5yYUDbNKktcnb6H0On+u32g94Bn2n5V2nbKmEim4ZVoP
vLr5KnXi5srdXDtWywFAm7QwhdIifT6/6Oue2dbBYnZNDwkap77rd1hyitO2lNj0rkLDc8Apwkx9
SNs7LY4vMXbeihqbti60VwCkcIZOt7LNrEzUm1pELjyXT6MprmYw7Z9ioQ1xYOqNdY/g7lSFtc6V
fP453+glw/kmvdxInyYSn7sH7dZxneJBjcON8HHUbPm/2Tuv5bjRNNu+y1w3KuDNLYBEesNMMmlu
EKRIwnuPpz8rVdPTJapGOnU/0R1VpZBEJJA/fvPt/a1NZo40S05Zqtpet0i3J+g+PnBOD1VnpH/y
0HR6+E9tiWg0VFoBuVK5vwlXPz6BQfc5O8hU0EEkGtcKOp9jECr6pzD5f/Si/5JuXMr/HV90eq1f
v2J2v/+Vf2N21T/o/rihiDgf6zQuMAj+G7Ory3+A0ERGwxbFP5Ba/4PZlaw/bj46iK2YV7//5n8w
u7Lxx/dEQ37obT7WmR/+TVc6/Vnf+5N//P+J2UViRcrEe4TfjFPjlylgAvIlD3qANyZIL7kk3zBw
mXLjJhq/qzgy0v5Sb0Sav10JOVkkdA6PyG0f8ZcVXO0TXRLwPVOHm6ZD2YnaaSCJY1GMzT8MF/h+
qZtQKwOR4Rdfe2F4F7pWbrkp4sZPYdpEDmD4c1X7v9Hjv0xlf14HUoAMUURnNvuyLsKeqMDrWDEd
iTKkmGaMbyHoobQtTbZuWhwkj38ZXP/97f3VZfVlwv7zggjjxEpibMZm/OMz7OOA5K044tyU1+nR
KsyXGEzdnpO86uEmFWzSl37XTArX6qf7pCmNGRvbH844bAFf7hMtoxKsRgkXzDHGicNB+gEjzV9Q
zghXShial34sh8OUgK9U2qZcRZSxNyzhxsE3Os3VaiV1tTLJHi2Jtj+MJsOmx8ZzIoPadNSs1nbh
1NXQWoVyJQW6cYl7crgLaUSTojMfJ1lm4cXPirLdln1qbvSxSJ5TWcsWzJ4EZyVVXgDOownCFfva
z+wpHaUnf+5bp1YS47nnHL8MFQF4ajM0wpF6lfnNF331ReWro0I61zD86mQEwtK10w6kTvtK9PR7
mPQxxRTj0DdGvI1ki1NPmViSOyvEiqsIJvYYaZJTZQpb/bpOVybFBRv2pfAokcx50IxqWEhZ33o6
scuRM4IqvOaG1iwjaObHZIBakFI+Xqu11a5A/L+KRSWv/GoACVDRTXUV6Y98rem6uJSwbQtbpNzd
2dk0fWPJo7lSHMzUm7WhWwqqbyJUZBRLBL0ja8aKSh5wSvHnqMUi+Cg6dNK3FoOJ47d6tQs5oUMk
7sTEpaxeP/Vpk5wlFU+DEZbS2rxBrmRh1qn+5/IbS5QAKQZOQpNTgXAhEAk77JKmK0RApWpYtt8C
WlNsP/SlewHsCbaiwtciZ2qzeKcXdbLqs9RfA9oSF/JcBa5fW80mDEgoiNM6OIGr9NcSWQg95Uwl
WXWZKEiEpKTw/IpJ85IoVnXbN0cIobhfN2XftJcpQ4Hg0JcP5K2HmbFpYy18Dmipl+zZ9Atn7lNA
nGEyesosKhv2JfmrHDQ1xK02lr/1vgT9MsmabjXAg6A+39ZEvMu1uZKiKI7tqqmnRddRXFezol+K
RXSkFjY3TjV377A0ik02Wl1FIRucqq0otXRuRXj0nSg229gP9LUu8nBn3Ode1MxU1kFcYYHMq6Gh
QhWnSARt9VTpfbAm40khP60PF50lwKxRcHOgruU5ic0ROMipH1Y3ssO1HfriJNN1tAiDnKD6ovQf
zZZYS4lm1idBzcSNmYXJVRN7NMmqSl/oGeLAiaKzjGfzoyUaxGvzyHiSCh1+i95O95GVBWeInjqg
A9V68LNEHuxAN5dNIAYbqw3zvcjbNzqTL4kPyhzelJnSP0g0rkBZnSk7QLMUXaLq/fcIVP8Rugk5
u5ORbC2cOneC1jRPplIa7Z0K7ChdUBvKm29CiM6/kCcQw6s2n8QCOHKPqngL0GjR2cPaL8510ijV
MujlqlqZoz5md70ox6FbdSgR77mVDqmn9LeSHlkCZr70NTMKSL1TimIfio2/oqfdih+SBEOLHQDJ
fW96IuO8iUrftAgiiaS6yiwSSsgaKpVNpndiAgFu1Ze5EvQWY/BsGB61qK4ljDBRh40elUZj64F5
EgFgGzEdL5iyVaqltVWqg4tkJMSrXOPDvprG1N1HfaGSBoUeZSwAtKh705zJJU4nNRs2oTb4xSa3
pv4xJ+itZ8uojK/g4YGxVeqNalrJzfito/NxXnZgUq9D51vGJjHC9jMrm+lCkk+o3MfIlxoEZ11g
r5fJc7iuBSFR3Yy893EbxorUsiVV0nMdAIIXIsQgn7QakXqsjRcD1FrT7jSRA8hERrVdN9ghurb2
vb73A6e2jJKS2rAJzNCrfHaxnDj9KzhgtLksjj/VcJqdvgzxTFRWCSOY2+cPlkQTq0LRLgNN2dS5
6VOctsSt0OnMFzyPtdALH7FmIGqoQnkCNSw5YtppsYOWvCpuRRUG/yVheBWtCKdKSlYi11tKo8HY
C637pmuOta6vfODVJdcyRY8Cz7IMoBcEZr+Yui5Hx1Olo6xO1+72jGgZYAVamFW9xTux1UNhnZXG
Nh3T6zBUT1qB7Wz0p29aJb0q5O3FrUqqT7+T9PLBFMP+gXVoWU36StSpeOg1EmdaRZ1Nf0Vm+/IA
cynoAEEWy1nWBCKK52uCMELJBr2vxDmfRvWOavGeVXLZWvVnU0jLQlGPKnjWLC0vRZXe5aTEUctR
l4MO2sYIuxfkUgHgNCnenDvWRj9HNqmi6qHP/c9QHe6juj0aEoOEZNdS7g6lAWqSbvbH+sblsfwJ
cYICoBc0zZ1ZMo76eWUQlxOm1dKfKnjEcfhtFC2Hg78dWB+oOUhtmkWsUXotyrK1U40CLKIE4Ngo
pQClOFKV7zRtfI50Y0VBAT7E6NBFBtoYdgpFObVtX+ueTzxLuzCZjpylN3XYVDbRZuw3y5k/UXkN
53sjNo5tM2SUJPVDUMis+0q31+AKXKDnLDTLXFb9CEl7SKjI1cW+Mv0VZArGkZytIMp6hB0g1aTT
s68JpYMcsBmGdqFGZkoOH2PYLwQcL71VuEMhqMsOzc0NgD+Dgh10RxpqqodmRdFam2zwYU5hphDV
DXmJbo38NdUnIYyrR8lERiqhWx7BSZ+UXqXm5qNi79IZeLVcqanXd9FGjXrLjaFY2kaS3kewU2wx
yfd6LQRLGqWJtYjW4mxSJApf0yIhBkeszqgXi8kIJ1uV5Q28Gd4orGX4kC9WZm6nKlCOMVUpxxwE
a8UFuPk4Xxg+AkOtiJ7RCrUnjObj5E8fKhqKU6HdOl0RhEynHSpgM/S23krGnWzE5SESKWamwENt
UawPZZm1yFBCd4fqaq2tQntqhJhH1kxby4h97yawVHMmLoOybc99TeNtUVSDB8t8Zc3y8CqT9Lav
jNnYdNNw8qN8NYl+56iULfeJoK0rUyhWlO7WdQB5fjSEF4W1fiV1Y29nprTvZ/0uH4dkVcsBiqQa
x8+JaDqhUB5SYPVPIamOzlBjRegaeQm//JxnTeK2XfTUWnrj1WP4NOlcceACzmiOd00fXQtpOGem
urWGJrAtuYBEaqEADbJ8kAxhPxhW5YQUr9gXhJdxEg+SQmRcVt5ZyrTpomZHI/lIaIWOQgJYeFii
1e6pPM0LU8xeCEHd6mq9KsbhWFR4IqdO3qnaeF9O0mcSDStDqc4A8690BJ8VTTkESb0z0vCUWF3v
QSUA1TSLCI2d4kTT+E0XI+QFAay3ubbaetUMMRh+Qq54XW3VnDyU3n0RBtg+k9gzzeiA0PGmjBm6
ANRwAvwAiDMFSYL5IqnVOZjAbFCpOMZJujBMxZMT6Vg3aeLginalcBZ2ugjkchbfcolyM15XNxTG
yC3SgrZbtiybRpkytoKIUaaV2NOIj1pP8VOESP2YI/SadWneVaO0m2Pe9aaumQsLIbajSFPORtUe
JH7TNtVOon1IaJ2xNi27LIksa8vOsC0AfUIjrfOC7jGxhredif20RjuSHaGW3wnTvmKBg88uqCNJ
qMK3MlVFSlWdvkFFxfgRNg9poV7ysBNgwBCYKeMHRzPXrBDdq47utLq6gS5gowayTPN0AWqkM/tv
fVD4Tt6X+04fhA0WeUjiym2oWE9gFF7GOneNJp4v85iaWFDRYBMMkU7TzpVXDpbktX36qLX9xI8c
nqdM2mcp6w11IZ5tiewjyI20UuemcFsCJd7l3nijNWE5NcJ2qovXm15Da5V/ZJpa0P+Z2GlAFGRJ
N5YNVmb24lAPvNosQUgE/aWGuIBhRV9z/9yKnh/iqPxIx2aL2hCy0oyTI1ZK5EQNOoocJOF2tFT2
bzHqj5Zh+G/ltNn6faN6RTsKt9g6iLu+VOQI60m+LGY9FhEMy5g9awBrvFI6Wymmj2zuSlSOPsQl
0kVMmWW+kNOqWkKB03L0/7hEFBbH6wzMfNMEgvYNY0pyn1j1oWliGj+mOrvM2HWwqgm5O4S+vMsS
ECvoxHp3FdHvMPmwP6aCPLzltWwGjpyFUHyVwrxEtJ64RcCZ7/YuMuoCZF5qLMWHNIbzTqDmd+0D
zfo0bmoTUQ/0OuhZXLpThDBiUvC0FiZQYAeHV3gOsSO+JmI6rmpV2c+KH3oDnUKHdJKjj7ibjdbF
FKG/CICTnU6Fi+tIbKvRG/0E121lrfH+joRuEJy1jjoJg3E8yuZyznMOTYGUybvQH+MNzU8IUFAY
3Dxq55Nv6r2nD9p4qAnIuLR4y4+KkWT7OrGeixlfbQRN78NPJcm3/ajleKMHuhMkjNHCaotdzSy4
VJHSdmWd6BfgGPFCVDrt0OZCYhdyOtIoV1duKeBBB6jcHwHe6NepB9QAaqfjEDWVzV4femPbRFLT
2bHZ+HelFRBQLhWCg6zM69RX3WM0hfIWK5Z0R3GgjNFelGSPtTq6x6DB9tcX0VOdRPMTjxFrfFMl
AQMNC+jjyCj8NIyuXvTxIL/ha0h3IrKzQ79NuQ2zGmGt1mL2FhaU25BxPWCm1Xj3N8kwBEs56I1V
pfrtXvNb2nki8aPDVuMFotW6qh+a9zGgv2NFeOhloNfMnZqB7VkmrUP4c3bSm+99LfmwjVmHGqh/
iTiimoZiWUxbLZi7cw2ZmaqGEUOUbGK5yl3MjFK0idRAQP/Hy82uST6lIuN22okZRArzM28mxSwW
5EUL2gkleJq6vahWkTS4lT4nsQtPGXhya0+6CckYJhxg/HTw9WwxpkZaUPESpH1DNrx60hNTemzV
bCLJYYzxvPVqEZwzddohtzG5omCvxTDoS1uOimTZypX5mE90H9BgF2DQGogiARe90Pn0bERDBdm6
lj1JIlW1NOUQEop5c1X14qKYKrJWsBcupCrzl8CONI/G2mHVdwifVKsXtTJVtIkpLra13Euy3KAE
E6sOyljrUic0d7dkSJI3/FM1sFuSRqvB82GNy4KFf3aIcIbzbfB1QcdCOU/HDTSocsmR/zL1gIr5
gs21P0VAp9tqEbdDsI+b8ZnMjg89GmOyJzBS9UorLHohVDbkByz7vl7Dd2Tjbgyc9wktwSEY9DtC
Yls3nSXNG8c6XPRl123aJKrJ1jAHuOtzug0nNd1EcSWxxVSUJ9/Sv5HpywEEm6mrilHuYdeCie53
06LI1XtwsStjuuWMRTHU7VYOWqckHsIxWl/ftnJuOpomAPWAfen5ZV6v20IDMoYSxWKJg+zQZQt9
MCVvbHEfG+WU2Jo2v1l1yNDDM4KBT9G9Sap4sya5y5ws1O80Vd3W2CCAE807Po/maIiMuLCTuCLl
mzaO0iRUNCqMHe8yrSQ1uAYB3y8mt1A91mV5GCMilENdbL1AHa1NZQ1IpFSx4semyGj4avAbrbs6
fStxi5Exge8CjGO/aMykWBKloC7UJtCcQFQyNxqa12iac7AeeeEUkSl4ITk16xBb+bEqOtJOAt01
6uDai/i8jGlIFnU1vYxtRWeG2PuLTC6sFS+8sQpGgu1l0pEJcBC9gmhxu88l5WnK8srze2LcRgoF
dAMqB3Tl6VBRqnU5VmYuZ4xuqyXj7JCALbAn0rTJQ+OwC7YcTiYxMgMx8XFxoN+DHvK3nNReRTn5
JHpjG5rMzcOcpYcYItE+svyjqaWcJ2q5f1YsomatKbwJ9r3yCejFr+xK6vIHrWcaTLPgDpJptDOF
nFltViyvF+NwZaqa+CwxM6/LRKzdNq+MPXN87GgVvBvOMemClQBTimmkzhhHMjkshrYWGxKKUlka
n2bqq4sGvNeOQnh2jMdh4qQT52+Cj88WXJlGvJKlxc9amyeL0pT8tc/NLxoY94tKbtXBpobvr7ss
zDYyrVCeWLfi2So18iqnWqicAArOgwlH2pEFBRx/lneXPBeULYfxEneqUT3iqRscic7PfTzk1lrw
8cMRVxNT2cTGxOkotuDCl5npH7AQSE5TVdeJGBISghLF6RWD0anUJXZ3OYPymr7KkcRCjJMX+211
nVXlIAWleMSYJTIxWWzLjCqPRzIABvwdyWQZVzkWUhqH5GA5WrWwUSxSkiDRZ1Qhigfrli7CxnHM
pzF0fWDZ7BYFwRlwDbrTqJi2pM1PDIf4Fh2tLtohlmHoF5Zkyz17UDyEbG96RorKTrmRXjKsESul
lag6K0LF3FGc9LFv6OXMTK9LKNjHGFwdyyz1U488dlBr5VCX+Brt2ZhEjHCivhawZrWp9CCZUUPt
M+QkX2hsAKdKs31SnMuRIWHWWDGUPiGoVb9WgtLYuYqlLJu9mWPikMBu73KsY+WzEZur2FdOymS+
ZGP/xl5KY48b98tqMFtoQuO7Ws6qF6tNtvBVg3NH07yFAQCcpJzWVSRwyqvEdi3Vg3binav3WM7a
Xc0av8piqXHLKJ1WYRWMC71UEi+IDEE8kQCdbPD+7bVoelSq6VWIq44j2zBd8llszupAhQMcRQD5
vs70hdzKx5LW7MBWR1pCiLsfyD8Ztp0M3CrHFP3oAxh61JSSg5RiCvuiY/ecRqptlEC0AxOXLm7g
i96bV5oMtwVKpJdmCRYzjSWuDnSytKpnYEaVK/vDsuxxTxvhil2DS0V3N9EF8VJNLKRJKNL2lK96
o7sMdbRoR5Os0Pmsl2mJp9jwtJhaSCQWe3PuZTa/Oa0J+MHyOoruhrpxqYC7NX+p0BiLcVetCdpd
G6N2MCLryarFbTxoTqnKS5LaNkGlrsw5ux+RlL00yvC8d6uuYL60ortG6O4JtrlBh526MFcUVb1w
zBYd9RAr6zdBE7lpiCfXlz5aFALSI9xJb065MGsvNLi59SC5qcRqS1CRK1cCYNeahtFpfoyNbDXj
jNNCzUmJQSvZqaepsK0r3t7c2iqG5GV+T45gb3qjMDqMjJNpKZ6lZdcyAyAQ1c/A0Yi652x8O9vM
wSbIwchrpcdr5RGh1z73me7VCZ2LVUNQmox5nSiCzWTpD35JxKWFr0HtGEWzayWVB+eSHW3o07ct
4GdhfTNgxFN/t4PsPVPK6jBmVrMaZBIrpnkzyEP5NCjKJtPqJQDttRqyrEf+uA4CxQ0LSCcq4Biq
uzuyFJacTBmrvrLL22FNxcAZQ7xmfNIkKJ7LuHZx9ZGjFblZXp6QQ58MgWnQDFi08ZpkWn7OGypI
lthSWwHSjT0b6piELCDxZXRObOi70WiWoU7Ee5eeFKVUnCAOnTREOGpNT7CSfMej3Fuaf9/i1knk
b8og75oo8sYoOamDuoVcnMD9aO51Pz1NJgFV88gPofzMaceSe68Lgl1gFShNUXbxxWqfTpS/WNGV
VnbnKuvdURdLOx+UuyDsKme2XqZMABMGu43FgwKpsBrlGDrBzTOkj7ukbvaNWTJfmHuhK7eE2rkp
NmtirNe5z7m/4x2zRpQ/Ysg6HOFFdlemwU7p45eh6U5TQIx0JLcbOZ6dEJ/Zmcr6xDYgdQu/axe6
BtypU/GeC7cKJmFqedGPd0TEU9cm1Uyd2/jEgn+X6u0e0Kg3iwkVBJnaGndP9zS7favd9nl4rqKS
RDyj35Zpswg7KrHpIC4jUqlKVQJ1C4WwGSwCpILwRC7MTlWylDb34dxr0wUcvWvE8hbnUO/kSjMs
OrK6MHMxm/qEvtlhoXReG4mrKPQ5fDKuONwu9Fh9UUzfpCTRPRdqd61JoFkKKcaVBIuyKtMOG6T1
uzh0rC7d5xiOa3w7a5UMwTGPnvtbLqNWPdC2iq176l5Spd/OiWmtESPuVWatEnEQkXPfWuHb1E+b
sLc8P9ZPkxWvAtNnukTtuQVmubVveYZUnweNqgIhlJEjReO2UqW1lmQE0WgP5iwcYYE3diHQRNQE
6qWL8sbx69ZRg3Q/9NlHXCiE6snLchSOlh6+Wk0vkG0e4bPm5Hc7yxXc+iAURw4nriImWy0Nt741
nhO9OneQk5xQazZ52RxY/16KyFId+oUf0iAcl5ncsn8yzEWALOhkc3406mRXy12y9IX5EQnbHjII
euCI0zCfOVj44s6cxegiBRzEhS7GAzwjy5EwELDT6OXuMkfZfRIPI9ll1EkSsqJpB+CotQ4JwVsb
hJLZkphMu0GiySC15kNZ0wJjNrwXvB/pupkqYxmMqnlImUNWbWVID9NNGBQDujxzyWwn25Bba52O
KlluXU7Fx6xzrPJsZ5+EeCJCpzaseRtBx93LmtY6CVEtlVdUQriQ6vq2BTJ1DyUZFblKk1XSpuEl
m/34LVHk+JROFWWfxJoqWxnIFSCSTD73U6SdFCMUuRm8x+TJJeJHTwcYhmRp6JiI/Ch2An8GFSqG
b2kIPn/lR4BR8BwG3TNdC9gP1aEYTlLVYZ4aLbNjsZJx9vOz37rUlx2iWuq7CvlwVSSycVEia36E
FW0ey6w3D4IFZ8uhcFQvrCiY3aZXxUVY0/BL7VB59oUQ8j2l5FUxpBa5pqlfejrNUk6MDpfSzHLj
bBht5vlGNJwhmwqLie3Nwi+bmZBA1rC8CaJXqzJIhm3mztXHluYEYovYj0/MPnE7brVuVDz0BJmN
nW+dNT9NEZkbDo4pmwv8soKseBJlEiZ2MhJU8ov35qQRj2rm8nBNc390fI7um14bzNcws1ifZcqg
QdIRXWp25Aqo6QhPoCXhSQk+wP02bjFNEf7UgQUAxkK5auS825gdZ6Ihat7jMHwxWq09RpQPFtKQ
VPddpoqdrRZNv7PGpFhPc5dcao3KajlEVGUorLoYzCTHKLScYNDyImaUfnwmSlRJKqiAi97g3BUD
Pm1rWI9CQ+AqYBC7FWfDM8yq3FZFnfMCMbVVAeEThXQoKLp7I3W3syXOyTaiHQhnwh3akHIGvsI+
uKr54yK2HnfE5L/o2W0/js04r1MFp6DctHmD9Zf1XwvorSBasV+01FAJvqHW1GNkO1WRb+79whAO
UxES0GT0Y1HaWkR7TFj06VGeBjSzXA22aj0OrB2Df1tNsFzYQxl0h6hRFPz4Urz1QzW+g6D+UtVy
5VEAaqCF6ilG2dlyBEPDAi4WLOxgAduD2BsFvGranTHnW1qy6bTEutB7b9FV1BXN+yzRrOYEXZ15
lTF0R7MUM45rOrbxbpa7ZU8GL5t+tm+c8Q0iY9WmbtkWxKjpNR25vGvUT/Z+TetvYwbtRk3KFHJ2
dWuI0Olr6b1sHONVhwKKjz6Iffb+cq3eAw+BcKmNyuwgGUIcaIPZOgIAEDDvT8LEjrGdDmNC6ukk
BfTBNFK2SvooBA46hJR0Wm0fodTxMwX9QNw1gBqShXmmUzbTwFHI9r9m8gS0spPCRSxJ5JK2zYhZ
IwZBwaITiLLP1O1zqihSX3qy9FgPn/Bv4nAfQ1Qu1yDWUln/iz6PSqqQJRdBT8oYUgfgZnSythIP
pOsQQvivBPt4oyvULMrYQtsKIy5L1nDejU5cTuE18BWOx999Q//nz/uv78Hw/7s/7/qRf8zdR/r6
14DB73/n3wY96w9TvPW/0urLThcT1/8Y9AzlDwyqEAGBStOq/j24598Jg9ofhGvwcwipxxhF1e9/
/Hkirr5bVoQF1QenFsB645/487606WrArA1q0GQdyLS1S4ypHy1fatLKmMAH33W9vbvau7d/e7a9
WHve0rEde+HwC3vlrn5j17vZ8f5j1/v5ul9cyNQ6R2FOJt8tiqskvtXh3a+tbPKPNuefL/DFeSjm
KQyrggtcj7Od2e8vkX2K7GNgH0L7cPpYPmw+n943v2nYV28W7V/c1tduhZmQWC0Ddu6+VPb1rrDv
MVnZT/zi7WPHy3z79cdy8fz4etheD7vXh8/Lw/b9brB/8zmsHy11P929+cVSJ49qK2u3z1HYT9c7
4H72y/Xpun37YEK0n/j/CzAZ+/7teF4fX+7Xgb0+26f1+bzeHc7nnXNY7Jbn9fJ83tz+a7HZLLYv
l8PO2Vw2zvPl4Fwu2+Ods/ncXg6bO3e7/fzNt2fdvp1fPUfMq391c5JWlJQNeyc+/9vtUfL5397u
P06BfU/PFx/9/HEf8fk5iPCfxe2fy4/7D27pfrx9w4/8ycfSPj2H9ufr8+Hz/fn1LrQ3r3c88efT
J0/87vJ5/XwnyJr/Xe8+rxWD5Olut3t+fd9+XkL77v0396Tcnvmv7umLV7oM6OLhrOq7XIhv4O79
c/t2pJ3Ifjt/BPb5wEfO7d3z5vp6ej2sfv06/OhU/3k8fHHHtoPKNmjieQr6qtIfI/ElSE4Ru2F0
USITrr++2neOya9u9fZy/sWMa+rsCgSc+O7+Zf90t1ntX44v26en5fJ+u38K7MXuvFssN7vF+Xw8
H73jbYRt7i5328visPnNnX8P3fv6WWi3wiWPg5YixpdXQTfFCJkhprtkIoXPvK/DzImGnViT/o6z
JRgNuzJoT1SSl3l8jQRlkfdntX9U1Qy5ZCPMr1PyMLC/7O5jQz78+kn93Tin9qrBWALvQynkxwc1
h3WFVhf6hMchmWqP0MzsTliP08Wk54UAJ3q+fzMO/3Zm/Ms1lS9tJkkKV99AFuXdun8rmJ/Okf32
dnrdnV6fT4f3i2hf33/3Qv80G+MpJhTXIoPntqz95AMX5O6GhJ7doqIN34CpSmtrNgTu1Pbzt18/
0y+dEbQs0VyngrA3ZQ0nM4CNHx9qqUV4cun8cOVm1L1QVZTHYU4Dxck1w99EWS2T+um3sVslJgZU
3bS+xTlbtt90aHy95+8fQ5cw4bPys87/NIcpkUiigOmmMPsv2hy0sUN7M03K6Zw9/Pqev873369l
yTd+GOAs2od+vOVWNI1KL0IThnJZfa/nu8QrKa+9Osjnsmt/17L2dfm+XQ8+NN8qJBwZJuOP1zOK
jkSqGh4eIrF2hNbiL8Crpr95O/7uCdIYR5DILaMPs9mPV+lrfDaKJBqugdrkUs17zdvbwTeefodn
/rv7wYAOCIo4aDLgvt5PF1Yq1AFwxtiRXYIgZHto5tb59bf001W4ETiJ7PVkkX50/cumh/772sj9
TgGVWkfLhI5DGy00XP7Tq6iYMmRs/CbBCYb1ZUsXUOkfQt3A91TRSFpbOf6B0PodEfHWP/LDcgZT
UpU4NuLnJyaNbvAfvxzLSi0ykSimT3VMLEaC9clwqqZddZ2/jo1mAcv4sYCKUfWGE8zlCkLtQqh0
Txq7lYQwjIC70Mb5FVy9SyMXCko/UoWTHsb4Nwycn8bRl496+/2/LEd6g36t3er+eLitTVhJltO1
SuhKAenvv374f3spGlBuCUq0u3z9iolwoNWXhn5XyePCI2HnSTERdKIYg8+vr/TzYOL533C4ikqz
G0zUH28qac0sVQoYC76ScRQEOwzzRfldPu9PEwuPjsHK6YBYrBsW8serFD6i91ipI7Sr3qA2GpE4
MfTyQZ8w0Ze0za5/fVdfr0fHEeedGwiR84gmfZ27+1DBPoIS7YJztc02X9WB6snasClwZvz6Uj+N
4K/X+vIEo1agl0iqJ1fa1Sft2F3zff1kvQNbpAr1WG/j63SaD+Hr/BmdrI2/qN3hn25Ovn6EL3vC
YaxSIR34CMVVuYhn46geik99GWwU8MH2cDKRfB/EU0zhZ03uyVG5V38zx34dRjh7QYLTQ0akO6Vc
/ctDEGKtFNumHVypx+Iqxdr4WI99/Zs1+Tso/a+7MC6DhM18AGGfNp+vG52gVHwJR/LkqmG2pvg1
uFMvPZkIEyBH6FWoqQUnWDIeFGlYjvTRdNaDkeGXLH0Z1RvmDw5Wq3qaBw9MKbSbbVoPq/9H3Zn2
xo1safqvGP1lPtHgvgymG7jJzNRurZYtfSG0mQzuDO4czH/vh3L5tjKlq7y+KvRUZwGFKktmZAQj
Tpw4cc7zZma9zJQTnURgTSXWQp6qEd955LWO9X3T32jazQDaISgPtHHcm9RHnVFVlW8OgOrEbiiY
57JBPBZNecvutba4udphD94YXltTEdvC8UHm0Nl6wUVseukU0N2smLz7AQ2o2yJLV+/P5Dcawbky
5/J1qjH5j81FGlP82ejE7ZbmmKnrTnbn5AENv1XqiS3DoVJhpZOOg+QfZmGzEZItZK2Ydb8kg4AS
+cTNF2njxv9CVxgvFBIo5KO9rS3f9norcPS4JwWwNo7BRI6+ib7XDiuzWej2sy/o62BioNzBFtjy
EEnltLWo6vrlkCQAE4h2X3pG3JyANIXwSfGRn4yDvoM2uX0GmwcQoWjEWU3GEcXhzQEMwqxISbrv
l13tFoeOlHdVrpNCOaUKOSgk+yVIwEXcXwet9vuzkKZxv6nGxjfexu5bRqbkWZIzqpZBGrNUQA30
tr7Dmr01DbEl1JXSyVlibrODhjsKdZJKR7EXbJvYSttDlK+nHUxabXuLmMcRcC+ODZzQWehlsxkF
NIgs6qxHihpkUp6Wll+NenjW9aN7mASjCwduQHnPznV+xdBWdV/UN1A2982uN5hOvbOI0+yqRCxO
mNoOtLE2G8wtSwfxzsY3xjsGW7E1CqHeEipmt1xq6HFyIwNg6V6CuDhNPfB0iyAJLmy7y/cnzaCa
LtfC+hxpBkv67pg5pH62oXf3vnnY9kkYsBnNzWLCuzVYupsDxv2lTcIP7E3C6mRwjAY5LFxErdO2
37V8dzU1//yFpxVpXj9H+9tlC6VpxssUw3lsjkaxrxZB3e0wFrNXvjnUhEAdqmPRBUAGcHvvskoX
YhCsnmUHi3OhB/oAA2ukCtAuc58UOnE8Geo+CbQXparu0sp51VVNBVU7R3bZPPHot0aViiXpUiwF
pCLL0cAD/cYuJJ0uRZ8ySqW2o6+vZj2rCpVMY+ada5y5tk4o6syUSkeVROO4OgVn9b00+mEROOMt
9/fqDnvxylRpGCqYo8jGs6cY+tYcVpQsJ3UedEIQO81KHUlLzNupPbCburuoSXxnO+vTvSAO3fX7
c/WVZX5ueXaLGF7VVLcmUKpQrCBrL1nao0NWqlIeyxa4+1RGtxS97edFvktu8JXVokUcdgefBAtJ
nfXmlBVGPRBkt6E9moAfVSdJ1jKlYuH9fm3NFns+K9u4ACxBUMNIVW62klE3hILphJIaLpZxnLki
rS8GTH91OlLxo+zw6l4358ybDOdMIC6Oqm5tcDm0cG6cZEaaaFk/CHIy9zL2NlB0VmTsMC9bA0jX
HMRc5isMPHZKkrcmS8fxIzAS6hCaRmjnQVwGVwI0tv/+AL7VCuXfSMUCiMUN2RrAYJp5VZRtLQ0q
rvcmLYrvpGFEO/boV+PGTEAmAdG5WZMWm7L5msRQhXYxMW7cmpHBl0GA/UY2ZJmuW1nVO17Sqy4Z
+B+Ohgy2OWv+bZ+tKvI5lKmkMsqYYs8vZoV4hOODHbvydgDU5uIJPoQGV4dNCemxrQk+cnmaVh3N
CAJH7oFTmkTF8tAgm8SVVmqeq2QmQFLNq3GyT8te5jdT6YKYn9Ur4lUK16TxdUHu3G0mU3lPXn4e
P7m5Ik8Kcjr6VUTRQU/hWhRqxbKiNKfb7ya9RncmTrzz96fB/AJemPyfnZlPouiDcpSwtya2PXpV
NyoyJTXK0s7JhnGbVTzpcbCiPqT8obHtWL/n+NKkhg7hM1rCoNnnuP6LPa1R3K6ZrDxbogJXrfrY
G+fb8mLH/H5GpWz2DI901nGFl4EL7842+UUzCTkgQTcXSFQDmcxk+4ZfeoisvtpVE0LYbnlZpWRw
hZEI13U7RKvGrcFyUvG051R1uE81sPbt/cF+PUFnJxlv37T12ena2nMytzFFFpMw7VGyui9iq1/H
iELv6PmbrRD91jjAgCXfnp+kXIssq2gllpa4dKMoOutjkml/vy9YjzmKMatcbIuFKDUZ14Y0U5JX
dTJ7WqXdI7v492T60ExlruBh6/q81nTUQ7deIqxWJS29FPe6o2hu6PWl5ZC28S/0hZ4QYaIhc3vL
mkBkVLiP8CsDLf2BdBiaIOFMQH2/ma29+Lkz0EdM3gzyjs42fpwNs6aAnmbSulDOlTghy1BM1Go1
UbNH7C85cATJR+83+toCaxp7JHEC/Lr5gLY5gpNowoJKp3TpukG71JJB3TcTUrSnWGZX7zf1euJB
cMF5xNGhl4RLN5tK4C5aukciOGFUTkRaTo1xPKVJuXy/ndddYi5Q2q7hVZuEzbdsFmWtploXRGBz
0mO+lzAL8wrwiNBtGLqNbjy939zr16Zz2aWT7UIUEvrWVrdSTdo1uzXNFWRJSayEtR77kbybkvL0
vYSain2VV7v3u83OeydbGoIaeOXb1x0xNWKGMqbk8aqQJ1a2VivVnlXNaYWtHC30z4coXoZZJndE
d7dOAUxTFp3LbAS2wOA+738vDOcgta4ZIPtiKfvgKCqc7CBxQopZh3H0Q3h1JG8mypdKM+KlCsZj
R79fv925eQg9GC/uirYjlh6qFTVxrIDSGYhcx1LkRK+aiOSDJZVZJOC+P8yvN0AiSSpJah6hGDC7
W6dfUknkQNp24DuqEB3141OUrbNMiwFZZAaBZ8CtnbZjBr9eKTRKEavNRjgf7bc2ArdTi8y0AeFC
vVBWSpuQ1RnHw45WXo0khEf0LzhWQWBkL5x//uJFhi2w4JaEVioZJ5UKsvg65ZZvX6+Aprw/iK/6
wzyBSYUwPSZG53JssyWlblspIzS91SaK1u7ERQwgs35Hf14txLkV8rCYmHiuuP2brYTQTwsFyJbf
9VV+oZOteVvhTNwArDfn2vAxX5DgY1+937dXo0irs8QRgD/uAXGRNlstBH8oWx0WcTDkh7lNPXHd
acjRkbe6fr+p2ZJsuCwMHpcDUBs5rhF53JoWcJM9czILx490R1KEoQ/dud2mChzpGEWs8ISjLJl6
TdyEVF4aHQSXHf76Gy+Sg6qG5zXHlF8FW9Rm5KltZ/loOtTfa4pkjqrGzcWORberma35kojOEJMC
rh0Z5/6i78wyBAFVZ79rStjvNDwh9gkuXF556s1UD0UcQQ4Z8OZ/GJllnNjR6F2Qylzt6NErM0JT
RIvRZ5idLuTsNmdJ2JpphIG2kPeWQUgdfGrcNoXRnAeiju2F4mFP3p8sb8zLeWdgdjJX5vjnZosI
I0muE1PLN3q8IqU0gNaTbtlcF5Vr/u6RlN5hSyxSPvgHb2+zrZG08qxwqYqP4rY8bBOlONFNke5Y
32/1CDoqYXF8Psid86x5Ya/iscszhWM4Gc7qzOo0FTDXkIspxazm7PYdA/j6lTHPAaQRxjXBs22r
FVWmQ1VCXiELYMsVogTtundDqDeleWEM6W9eXNhohmKF+ZfG5SIx3a3XpUR6q2syNf1+okr8eIhC
J9sT6qDGO2biaytJQwYBf2w5x5/teClqbIgAhKXpcx1nrr3OGL/2aVldmAQsDpD2VL4Zpede/O5k
pFHcdfCnKBayr22+uoz4QQeX28RnQJ7Q72KAJdQElKm7sial2CUj/HqmaIQtWNzzC+QktWWTBxNZ
O7J8TRLp7e4oTlDbCPJBO521r1fv9+y1qaIpchigkc7R8e1NRxNlQl3HaPph3/XrUs/7BdWkv2+p
NlvZmvohkewohV3lZ9CxxmVnVebNWClUglWtruy/36W3Ro/dhb7gPGPnt6wvvseoj3pnzkKulL/G
jXQuwsihXly6VrNj/N5sDG/H4VhgkBCyNTMmkZL80dKzyAistdmk6koVpnKsj/a0w9y/saANrCHn
6/nmjnDd5iScEPqL9ZimNKetz6PJIH3HTVRQMOkIkC7PfnuzBI1JLhL+Fbk0MBc324OLLw1R1CZ1
141z1WVquO85WbHDKr4xATkIsI5dWMazsd9spda8skAFwfQFLMnTHHrzQdbG8fn7c+LNVrhMI9OF
Kydv28sZooY6cAfzlIGNX0Djj/a0fhp3TIa3WsGv4ECP10uO9NZRSpVtPXDdbPpmWdfd0eC4wJTg
Sig72nnDBsI2YLAwgaQIPWe0vdhJJCT3ELie6edwBmJY6murS2NuxcmwqktocZlW7XhNb8xzmjTw
6Znlcxc3XxNIjMrqkZ2jupgaeyUPuBQzlSuRw0x5/1W91RJWlgVMGJKEpK2WoiiIB0EM3g+V0szW
g2eNCigl6Oqoa7ji5v3W3nplL1vbMrW2CWq5H0zDtxS34LIrEZQnhvX6X2gFDT+8NNI2SZHZHD1V
2oXXjkCitDTW1wOX1UdpFdc7dvw3+jLPBwi9TAo8ta0DhBY3Vpo0lNsCG0tXTdebh1yI7VJBf8MM
0YpHQ+rsKm1H+Qy0QxutmxlrHurNpla2S0ig03VgwK+O6i7fgbV9s1ccJB0S7lSVUMHm2OV2YlNb
OvdKGaFFuWEE/WPIdmwab7ViWFg5kohc/M6tVtoCcCxZyMyDwdEPujABJZO7yfK35wGhWqKKz9EH
sng3+xIPcTwGHfMAKAZVtYqiH0hbRDtG7I0VRCuOydmA8LO3vQFGUjoADuHYUdkdfw3RPWr35CjS
6Gtqpo6yY9a9NR9etrZl9LCnU23mKhiQJnQeyRgqV61NCWZS1SRG6Xnd7RjE+YGbx0jsOHs7EQbI
Uxz/NwdRbx0J3o0lW7ooscaZax/nGVKcHqIZK8rEPQrksqHoljLuG331/ht8w/SSmaSTYIiqEElu
W/MkAdfrVjG9dWTvBIBuUWWiarMwBJXymlXvExYBgaU4CKXtGOi3pihhR3W+yXBIsduaPJzToyaW
uuFPtpX9GBodaTPwNb+ZuDN78nPuLHdzxARnr2ZzeMHZSFNGo0GWhKYsuRfslrUb7BKMeLMzL1qZ
f/5iC3MzL0psMRk+L609JJAT7AsXkMr7b+utlYAPSE0VOQ2kmGxNFbjhUiGXhVRuJa/Rp5tqxyRT
t1KfyOogWe791t6aG7NuFAkz8JDwpzf7JLrUsaqQ1igO9Khd5HUtcuoQT8K+hPhge6ddr4Y7bgW5
XJodsY0FgbF3iLdTA8b9O8Zls92G44g+JXpH/kTVXJUatOb9xhDNMZnjBliH0gIEluu1cmPkRXqC
wl1PoslYuqtMmWJnnXh4DkjpNOIijI3RW9SmNhwDYDMpcZSWi/CCEWaXSRlUxsKOQaT7jQ1Ee02g
tCn9rjKjywBXEch40xRHbqmkVGZSpygWpW3DiG6VQf+qV1Z9kzXxRFV6WCKo0TaFvg6dKSDpvjHN
B5icxUlSmpO7TAwnRhyZFxotzbBMSL9rnaYD/lOMV1SOawcymnOJC0S3DtVYdZ48xQPUlxlBs5dU
QXwMVSTkEtsIPKTeays+JZM6y/2w6tN9qfRJuGoq1b4vTO46F21LpgJFlklxXJeyqiiDrBRYvNLR
oazGcXhTBSr7nBXW9KlWY+NotNURkGfQulyUdp1b+uUYF9+SCCotYxS0V1y5JDdt1wTpIuPknyxC
qGUXbVHGI7UlRDIWkNzFd0t364laVLsY19o01I+hphTxwurr5MpzU2M8yPPGhZU65ecQiKHiZkIx
rzqjEFTypo04akvbKfy4czq5qGpyZ9JwAtOna1A4fD1ogFiqZaWcoYkVfw814oh+ExVuu6psCl99
hxzOhpxJyJELFkt/MtV2hqo5ULmS2gOjnxb9ECJ4aU5lvw+yVSIeFpkG0icoBd2Mmh3dALOBwCXr
QbcOFAqou2VLsu9TTdr/MeFfBm2sQaOqVjVIEG1TeAz6p8lWRuy4d7FqEo5IEDjL/EYj/9SHkY/2
ZmOmzb1T9pDDM5GY3zo5yrt+rK0TyBr2bUUap3NUgBPqF23nVBBl2l5fZJ4Nb0N1m/oiDMCm+boZ
VLGv12M5rCbboYy3KLl1Xjpjl7mrri6NA0tMET4m4XcSR1WDwB0wzFH6RuIaB3VbZveJPqRnHpDr
xzZKvW9RCojAn8gyQKpUZrdaadbfSBtTvopKMx+I+kFiR4DJjX2baG61chxU/yJhEmOyRWeOK7PN
TXJLjdYY/DxCVBSRMmivNaGPK4ADSCIXudecwQktHZ/YFfwAivFrLmUiOz0ymEA/IqqGgyWKv7W6
sIE187YSI7zsOAFddaM3foc53EIWrVuYdtAPkTJMTbfp/cip9JUOTT1bozYbxuuCGFLJIEbAjNhx
+/U4KfUe7p3SU9OUODlBuLZE18c0p+ss7aqjkPsasQKqbj4iVwYs0dEGJ9m3va5aSWOwAl8S2zBn
oukI8TCU3oUSeVN7qHJh+4372sla552hnFRQz24VoEzNASen/EgNRAlo1Ca0KFw3NddI+YUHyVTF
MRwmrpj9ASRpslZIZe8Oep0T93qqp/QEzTzrKbXd4cKu8gllvriT+kIyBPXCzBqpLgFspldK5UbX
Smeap3pfo9IYjugWkjmeNbbfpMK9nbSh+pLFrEdCtlnorUjQK6x1JrXssDOGwfHLWhm9lTB0DJXh
PPOe7QDpWVF0ebzUuK6jzoVzOmNnddY90SqE+aJ4Gq7ZhGxnr61H8DyDpuTDWlN0a1rAr0LibXCT
+EwfI1dd9q1lXbUafMRlaYxRvRga2X6ppywbeCE1hPVSd0K0jxJl1tdk0Wt+j9pzCD2j0tSlWzUw
pEH1PcIEcCmDT6Pmpq3r+mwyyvC8AMR1q3PV9QOsZoXVGNKWO24tS5dMnASlirSWoy/MIH8SAldr
IYspjU4rlaosmBzjeBln4NgpB4zDBwgH2Q/Ip+64HHCbun1tjPJuMUS2R7+b7lpv2vowtBQ9XQDY
i6/MqrbvCHBVYg1nt/9Cqqv2Ixiy/FSBOTasXKSj7vqKRb1AJtK490BCDPst9zrlIumT9BYydK+S
ye3N3A5umpbCqIrssBGifTACVD0QrFSGe7LlB3XtMd4nFlCugKHLmLU2NU9rO+OQswoGyTO1UAH5
6ipen+zpmejOozhQzkkKVO5Gdeq/zLc+t30BnXTRZIZ2nXdu1pLHJ5CK0+0JJM0gBjIQImsgScac
KlLdUnB4h0aetQ8EG5qrfmiZbLabd5cqqgEPUWSwIww9QOCFl2rVXWh3I6YxDthJLECdbM05OAKK
mKLc71QACj63NME1qrxerh5NuWAf3muaJDs3VOjZABVrI1+WQ1rGfhJ7yZk06+axM/LgYBia+gGV
0CD125wXx3xj8j7zlq7Y2Ox7IJoW4JxaG65nzbqbMrVLuTbYiXLfCXE2lUHat14KZxVkQym7hdGa
JR6voXS3WiJAIQyKaq9YVzAXSLdNjxMHNN8icnoN8mTRQ/Xhv2uXmFySfE0mF3vjNYqA8UqCerBQ
Kyyfj/RQew3JxOmRfOGbLgBnJtHaSkGr8nWnsDrsoxlzpiJoNy3Huc5lPdkhxC/XmUyEeRONVj3R
6dHatEvgDNh36zpwJ2vct5W2vdQVnPpVqEQFohOU4U2UuBZhtQh6tFMXRlV3t4YLTBrLERUzTT1z
ajQNB6/A6Jrut7oOXKYBevdy2eYdHTAp0QIWKboMhg7+CPTFymu/DsnkPCLUiAowYr+awbDU3uBz
SHEf0j7Xv1XVAB6oG+NbLmPlqVKH08PQFyX6A1oofW7+umJBrWegUXjqxUhDKRCkyxjFxQVyztGX
wAQjgVVrxbgOAEx4a13MlNypLOHbFtGgLjupQOjVQZTEC8UslPu2SfX7stGKdlknkgiEWg0uRic1
v6kUtcHWaNJg3LOTrmceApmgfidNBkIvAX6luxQ4fGhQkK7SiAfdS0wH9FOVKOukK4riBj06hFNZ
C2QuxiTYliiX2tzmHVhFoOhnSZhyzR1QzhYfgdAdYx9SLhPEHF2YloVSFtekqU7IfxAEgkPWJCwa
bSIZDgmUQgT7AyTudtmjcukuyN4xHDL7kC6NO0tt14o5FSGoSrsOz3rXGECFWkbaV4BghJfsdeQ5
mEvYcR6cDBtT6nDvUqfWIffnNR1PYzU+agHSwCHJITRFyBfCu/IuXIDlcK/7Jne+D4j6XjkJmsc+
SQoyCYFDSjs8IJNIma5RIK/s04Y0vekAxcUpPXTydOqg0rd4GL7AdU+PlNQuFAQ8oHrvQUIdk/PI
iEC1xfDQlqGhKuphh7+tH1qZlTSPZoSjiQCJVJIU1qSlpqu2yNqR2F8Tj3t96wpKXlTD84IVGpRq
uIy6soPznlDBfRNS4BkM+6QzVSUqBIgfe4fkm2f1sdRGnD9Mitlepvg47dHQwSg9Nxr2SnUhbCRH
VjzbiNdjEfbeVwiWVFf0Vud6+z1mgmsk3B4UY6kWii+LMpTZV7fXE96q5qhJ+M1p3UFdNI5w1e8I
8dWxylqByMcGanFs4Dct96A2qw7iVxahooDWDrnmCbh3CH7spRqMt0RawJyyDL4hG4K1Fg5b5p7M
sNVXsE3g7bQT4NJDR9SyA5TfwE8aK+F0XzUNLcgzZJVtrTwI06GkAqWnhFdA68ydqHtygwBKG6Dq
Pl9XhpLBl+6bSLl2kOBJT0nv5bIFtGhrTUu7tAL1kIDxDOBE21fcNiUpkhl+EUcXqD5m20SgUkN5
XfTwc1dhSxbslRsaqF5QRtCZS6ShoQ/Cxi/NCsHSTsEiIGjxvW4hReMpRFqyNoJJ4u3Z1nwoq5sZ
ZFgOIQ3z+sRBiYINLpXnBEBkNTyM+kup5h3rR9UtcFMdeNXpqAmIs/8gBkEI0ADiq9/ZeS7dk8LO
mu6idFPL2GukAHY2hHXVXXNx6MwuQJ+l47dRaxCSXEBJDuQpdC4SYxaVgngpipKR5NjniaJ5VBM3
wV1ryAYlam9FcIgoVfERQk0Pik500wFUTUtn39LqbITaXuXpWkRREh97dSQIfPWx051p6lDIRWOb
7Y0za3ifGpJ8kYUhpdo+Usdr5SvX6rpvQ6xjpl2nN6ul6coMknU6eRekYmn5yoDfW/iEK8xohWJ6
n++1VaRB4TQbh1OFZ1pSXU8DkvMNjLTBhagjg6rErYMx7PwAbKQFX4ZawcXrxsn4Ggyd6P0cz35c
tyB8wR/rmWMsGx2k7hGpH1T5qpkBTxToO/jGuoo7/arhJeZrlFsybRkgfaDea15q2vsOjGED/ZWm
cRDdqAaq88fa1eQCsG+TnSSxG4gTjra4E5bo82HfHpxWnrCVB2ivJ5lnXfFCMv2bDPUOQiVCL+5D
qbq6WHuUSYiDsE0ApQqjN5R108vyR2AN9XfNmaZiESiydQ7s0QpRKw51IKVd2IcXnhch8hLCWZV+
pRp9ehQqVVL4iDMBeGhJvjgk79FofJiFnKS4bFK0MzTtx3Gh6QPH1tIVAxYnhyG9bG0cJEjJceut
G6mVp2lTsGIHKIVl5RfD2KEZnuTeWUJ5S3AvMNcRAhKp4R7V3egm3xAa91x4r+qYH0cGZPwvHd94
+qKYet+fZEVtcfL0UgmsFH/WTMGFU560X6oD877uS9M+izLLiSVtDoaDXzeF2TVoQKW8neJqeBJD
bwHrzAPauXDCZkSeOxdatso0RIkcV04YLPwfd/zaAk+qfoyQh5NwXzTIz58hEp5dE+0unNWA+vaZ
Weac00WbB6u2jKlOZqTiHyFLyVvFRewaa9SOS7lABKdlIxwT9ygl/tocgfXk6J6SSH4IgT32Fslg
tce2JS2WQJ27+aqyIuQwyOrWfzS9VqRLggvsCDUD+WB1ocshrHaGs9ihiINVk87isnYSWNxmwTNc
8zwKPHQltL5zvC2mvakd0q8aGt7TKhtdM/PdCoHhhWk15vEYh4WxKrpCr/dq6oW1BYePtN2rFRYN
+eXImK0Q2XZ+TDLeA8VWlHutXXbHRTtzvUoP1Rc25axfTFof1CvQ1hVC0UmcHDm5kAKCnZf0K6ED
F9CqTr03apEjmxPP61uqlcRfix1PrMn/G5ci6J0r0i+IIFB3HVw0gJdzGIK9Lv24GrsHu9fsR6ST
c6RHu2G6KJtsJL6matWJIwGV+Yh8WN8aGYOrdizqTqoh0ya/Ebq4A8lc1OtKdIgyc57Myy8oNZc2
ArHkJoSLIBXjo+PUFHb5hgggKCu2ldxZU2Yd617QoyU/QPlaWWrcXRIdqbSVGWvyMoWPjYaRPonB
77kCuZ4UI6W6rKeKbdlTu3EjXc9BCqBHZMQH9g8YVDNK9UcFS9hcDRr3+f7Yq820HysaV5KKjMsn
XlzqLFDZQNcZIkV4CyhaIShgSuRRgD/F3zWRoZkDjZBNM/TK/LaotcRYl50yBgvd7pSbPp9iJUL2
IdFQtbDIyliNRoj3EXNAbP26zjUE7odOY4iH2uR2Ny/Ke8eIiwzMZRCtvHbInmpdkOHQFe13rQek
6ZPRBOJ1NBSc8ojjwlfwDT1C1DWB0GUN/Q11t8EWV6qQ6D00DXkUvj52P6Kc4I4/lslU7nnoBT5K
Y2bApsydUyNAt3th4xUTuXSbJAH0lrdHI/q/j4oVt8Oi95z2SuupORiS0cCvIPLu7KetimCC1Wal
dqinfQT3tA+Lx7xJHPShCim+5w3xI846OPxLJVannD3YHAvYhV53E7iJViWcEvAzTEGBHep7izbV
naPJkEa5GIIQGmNoaMTNMCwNh9/MK24GXZMFjHsuJX1u3EPOZkbTcSDNMnuCo6tgZbXBVSX3AKGr
Y2B7i0CmHHvpU3svbF9MY/A4tBX5Ul1gehkg4VjhGESK+xlOUKkQ8AyI6eMU1k+VGGjZLLIQ/IzL
fg3sWJIT3DRamBwg96W48PhFbK9kGYgfStbq0LDd2Po+JJ6ol0HWViz2pO2VZVtoBIerqpPRF1Sz
EGwMMGn9iXDTFOuTuWnvJ7LU8beSsjzGR0QULoIAididWk/fTKMiF9AZZdshGl+xSJD8q9plCL1g
ZpYOzlPYBj1oX2yqvg82PDGOTCkBOIiwqO9GEtWIM3YlqhON2UBazxujBqRMSggAcLWHrB4RZSEa
Y5npZammY/ZFUSI3WemRJ26ZjOnou2y12tLmQLRnRGXcHnSVDZvfJciPBCC7OnlwoRbqS6cokd/u
vaKcVkHgBujQ1yaobBJucmsZNkNZL2KjyiP2NgfhEDf3CFe0gywQcHfAKnoyg6FfhY00kU6EeIoi
sWbmK0UBHLp0vMaGsZmYkdxXgtz0DtCUsZ5aAYlyheLLQP2DG4YXPRc0yCNlUGLbqlzyeBOEjAhq
aDKeTDWUC6xRX6qdlslViZTjiFpJIYOlXpkoi7vJZKurzhrFj6yrXKQah8mIDlJIEiDvOaV0w6UM
krr1uzndcdnXyEKS8MXJxCad7gl5+ZQzPm7iUZmpQ71nTJS8LJwGj3HZGHp30bSO8ZXlAftVkvwG
6LfQrEWmpO0X6DfEMJQs6Uj+UFBrsOIyXGq9YPkQ8foa64WuMxdc9SagMF+svGIkHBQZJP376Nql
6Z7QBv72EOfzneoUEwXXCscaYC8KVVm6aUBYl0iJcinjTIRs7oX6oAXCRgOOqEx0MPVNOuyJmd6z
0Lu8PB1yIgDo4RAM4aTQjpC49M47iqHfTkdZjyPuc/BV8/2ysbIQ/Z8CWxW6tfvVLT2U6lEL4Ww6
UQ/ThBdcakTZmeSU8UU4eP1LBxw1wh5j8VAqjhn6WVOlP7yqmq4sLjOnxaxwpxFXE+mxSDrSK7TB
nFFPVvSdaB48m6SV+b4TuJZgQ2OQiSeN9enQthM43XzEKVKHKDmSiEp6K+4scXe5aj7Eck7fKwt0
BRJ/JfkbUYWx3yOcquw3g4FyVwGYnqCV0svoZ6XS/yAO4x9fdXnX3K0wys143j7J8YKLgbT5u27w
/NOzgjz4q+Jf+6VfgsRvP+jT03PLV2P59O//9gCJqJm/QSiK/CWlUZtv8zbIjs9f6fn7vveE9I5u
tY88Gg7tZ4O0f8/g+Pv8IdUppQD1188t97NG8rdJTsZzUy8G5x91//2e/RzH93/nve/+c2AOHv/9
31Dh/Wjv7c+4BCQauiAqnz/c+L7svWN9Rh2Z1ClG6PnDzxnvv9Ig8L4+NgMM8zNDwE00+TPPH0b1
5RjY/Nyek55JLXj+cPf+1xqDubT7Y2OgOZ9JUWIuWH+MAXfy22PgUT1ic4v9F+u79tFFYKqfDQoX
NerHfr5f+viy78ZnCxIdASl+4/nzc8b9hdbAnDj5sfdvaJ8d6lYpWZiF6OfP5hg4GlbSJZ3B+MtZ
wTmF/mOd15gAzx91681bxuefU4L0kefPX2/2/wmvXv/sUnDGFTZ27eW8t+zPrAjqHcnSef6Q8vXX
WvvWR22/+Xk2d/P+vtl1R//sUbpDJQPJjfPnLzfr7Q8veVa0QfomRZ5bffc+Y+zwCqgKe/785czd
M5v7Q0ve/UwJAtSGXzv+jFd8OfVt+/P8M5bEz5nv/cbU/yf2hb870X4k0sdn91k81W952f/oF365
j69//ofrOPuHOvFR7e9g8edfnf3pn63/l3/9Hxvu9bNv9+KH/+dh+N8v/nfjd+tXv/xH51+29fKP
Nrr6Zh9+/eG+eJJ38iEan//K+Eevvtxl+Oz+XX73ePfyHDCjPv/rS746MPx9rrz31D359JSnd/nj
r0fNQzgbho8++ORpEA/Fr+c8O+7z6v3oYy/vOHx9OmOc5NMnvvanE1FBsd88IOmz5fpoS19Bfzw9
frps7pqn+tfjnifYzI/76NN9HiDv0k9/y56keNh4rST0zmmT/7AFvsw/9Wr9Oynu75/uNs+OKtev
VE3ufP5bE/jvR6DXC3DzfPf7P/+ju/P4ktXG3jTni0McwOp5lvXh5fyyN39Yg5d/tJqP3b+M0X9P
L0lrht33a+G/NB3vmJ7/P5ZncRdJlt2vKfO8ltk6/uEE/Wfn51hShPTrOfNTZ7b2R5+6dzfdsWjJ
lfr1rOfvOzu5H330gdxaSzPf78MPreXdU/rrOc/fdT7bffixIBh/PeX5oTNb4qMPPSzk49YQzIfw
jz72qO3vRPPrOc/fdj5wffSxx0/3d0DVfj3o53P/hBl2mm2Ngf0n7AfnBBblxledvbOPDsHlXfso
Pv1N3t2LzS1mLmH/8MNHufXUmRn00af+se3O3/nTKhPy1e470wo/2si3p7r5tLjLk1+PmicHVdW/
/vfNAOw/tenePGVPG1MOTs/Hn/ql+MSk+1/1p21PDYrFx5+OEMNd/umyvX8UNYbzYWMpgtD+M8zy
VZvffzqo5++/YfJnYC4Uyj9hjP523346aeuNef7H0/+EMfq/F6vL1cX1avn/Ps2T50kyYNvz34F8
YVrPrETq2AG9zvWI70/Vt5yQ/x7/46eX+T/D/3hKxfT0ayifl+qfYAP8om7+k7urWW4jN8Kvwlt2
q+Jak7Ys6ZIqkqIkW6KsiLJS5RtIwiRMcsDMjxTqlEseIuecfMgtx9z0JnmSfD1DWGzMmKSILsvr
w7oseauBaQD931+r2pVnfBO08fojg3k20nadT9WZ1npqequGlkl06rAMJX2SQR7OFJ/aRWHLUMKn
NhpmsfLfZjjhCzA4VqOMv8u1Ds6W9uMlHOIZJ3u4kcXP9+AQbd9/uZXBD2ckwnmWjH3uGNgBXLsN
/8+PELdofvId3BxgjV/Y5SdvefLNCMbSAFXd/PQRvfPv6xPpJp5BAwCFMIqdLLZzJrpQK0qYPiGf
f2HjdFwZOchDX0G0mxlMADX1+ICIRCAjehZVx1V7pmhjydh/2rG9p5fAdwxkCACgYLILclhofgXM
Rsmaftoal7DPR9ZfBVghe2hNxn9AQUcqfa+0SvaYwods3cqExJ1R3kUEOCGQLgDjgbE1QOxD4/U6
U3XbhVoKLZmDighXVQTGu1U7fFdXJ3ZuUzXjRwWrCXVCB5jEBCwqQHoBldx/HrsspkbjWPcdJTIa
AEIBYDlcB6A3AIGfoAjdP1fY+9sy8WuUrXah07GOSxYusH8OD4BOgf4f3JAGMDtfbVz2+bRUIZ5C
zUKuqX4ILTRFMIBfvJLUWblmWz7VZgQbL2ZaCDkTDdGSLiru1LZUSQbzvRLmbyjZlkYlaDZzhHI7
et0L2HK3LXT6GpXH4k91fK9HaKuIGEtojJ/A5pUXLSzr5qcfIIppRwiTs+0SmHnodo90NFMxCy9I
xAHexhjYy3M1NKYrdLcd9O94jwOmajDZ9r0ejDlvCUEpdLfHppSwIkj9YLIqtroqRLFWH235SI4R
Oh5ot0l6egS5GLrlE9OHreYFDgkbLZgwSh+jRC8cJdrwZt9qs2d8omPEsThZCT4gicm5S6nrUCa0
Y4uCSSYa6i8F6J5mEWQOYwKy7uH7fTsoCQek8wXopmrKd1sX4MI7HXsXrE7wPqGH9g6RzK5a8Bgs
sCvDKZ+r9Na7Da8FuHtu0nHmmyb1souYPToSW8qcHqZJqYm/ZQEenxvI9VRHCIN6WcHXEnzO/qZn
fZvFI3dmJH2AQu1+3N2wwlCPIXjiCOV0Cboq9NJ1baS8Woc9gSfSJdnudpdv9o3A6X3DTcmH34Qy
ApGJO8VlhYRqvqQExZBxQiJjcIk4SjZSPPkqUftyZaHl+MNDVZnb/+73l1609gnTFLfQc+vlUhP4
/qxgpyHhdfTmXukAvGCBDd8qOHQxuxOo3BMgfKeHXHk0JDLnvTuT3hfBAbdHetANCZX3YULVGcy4
RJzILbP7bVtmYs9MNBpa7jYSaGjonbuBcTXAvWvDV3bUcp6sjY9sqfsgkaGg9CjmF1rCq+np2M+m
7wtwG7lRXbOfYLyw9DFNCBAIVBQh464a6KHv6RGEuICyOrMJerRXDxIlxhjbKGDYPvyDxH+VawZc
lfoBqlVRswx0/gYKlzcu93yhNcwxO9wq/5M9mnq/i/zOaAxth2Qqu7gClkoTErOvzGdOWMDEbMYo
0uD6WUAnoZ5kNFVDnYxXX4GEhO8uFIWTGFmJDY8z/9AEnPEW8C+0Wd3rK4G9thV8giE/Mwn3qxeb
2jkKgZidLaHeUNHJo6ASvhGy9KPaGf3Ra16tshhQlO7H3RX+W0SzI+2lnuo0YTpU14MyP7o6td2E
Un2n5lw0oFUvnOrZIkYTtS/OMH4gnHShhc9srNl1y+cyhjKjSLBW0Ba4GGeoqZ2MyywReNfnyiaO
sbmLSzPfQnkBO0fZ0hOhvqlgynh71suOA1ZEgLCaDs0tbzRAg7YIYbXw3zQB14ey4kLPPdeZBh6G
Ur1EsRDimFXGHibVSdCflEwVTKQTIIymJjOfwxFj93l9knlLb6YHF0zNITbcNnM/ieYahbL7eqyM
H1tpEEh/MGH12ZQ5nY8hCSdt7rjcxzQwgR1n8YTMQl/MYZROOPEP931dwQ6JoOaN0SkK4dweCxda
QNS9RxLa3tbephnGlNd+q3WAlmbTbPkyV5cD0PtLgQNYLniWRSoZmxhLur+aqkX3MX/A7WJ3m6c3
R4X5dFElb9CFJGH7dM1wCNe+o5LUbZfOqOj/+fY7gxTZqlpoybXe2ExQWxOBa1//WpRbry6KCjmU
2Gz0kTcn8hCaVguFAwLa0//+/s9kQj9hcAc6FLGDU9VHBNSdGpOHqCR7kw92DJYCZmbjF+dUi736
hfsNmsYmcTE0nIKJu+7Jb0dG2QX8JVP7cxYNFY907O8BQkBg0SM7GVow8FpN4EYaXt2KtmWUmwkc
3pnKAHzHihPqmOQBbFQBQ+ZSvZiaFwPk/V8kSbZ6NMs1BKJZCFePKigLyKBzNU/HnllTsGajEni+
wBLV0/6MFVsjtMYyR0ngejbJfmdEBR5Uy6YJTBJGti5BF+YIC6rRFLdQwdmCPoc77giRLpKwcNpj
NVylKZGBuNLzrD9FiSri4qitrAH/ccQEL42IDOXHkZ7ZAYwALLN5PYEbiEiWxlAodq6bG4U2q+S2
hULkzjRN5wllz9dG9byMP/rKI0eZ7o9E41xbzXXtRsdDps7XFlRvaSEdfTYoJ0jZjSdEp1DOdEaL
eerIEBskvOrOX9HhA1xQQAOcZHAmmUx5IyBTOsCF9OJPEumrTjo2ds7FtYRFdI1nf4LYL6dMqHSh
x3cCI5U9QsKVCyaKVAg7ss0Jqc0vu3wRgMkVvtf2w39SXRv+4e2tNTy0UJdQXmc6WjBWVDTTZI+Z
ri0f87np+1ZBXSJcD0cCQw6YckH2MpzJ2K/HhdcCOrwLP2ukEnTWuR2S/MnnX4beYBTP2ZT7VADD
csvs7miTx3jHZHA+8j58u1OPqMAr7kKRDvyCLgHZ21Xwl1OTJY6d+am9EXjLBWW/6Kguoea69p7k
L1B2+K4FrvGFgYnPqEqojJwq1xd1ibrzQgy/aJkkUdyxLTewPV2wXT18ySIf6FWijPkKngnHjWpI
JAt7ejEY6+lUs8vckCiQXvYKlvpGMf3bXZbd5VCPyoK4h9+QqJLuESSVqp1rpFDdLul5NyQynT2E
07ysU0MCfKaXeXguaE9zm9+dxdeWe2mY4BVOtPfwL1u7trOHL3mr0WX88O9oYHhvLUZ0hy8EpArj
5ctQWCRAV0X3voBuSMRiP4xKD1yiMgJxgglKGGrHKmFmUUOikAGQdsaz6TFBOZzJHcRh0D3PTIKG
hIL9WPJBGhLph49m1lf9Oy4xJPCEChlaft/7AjZtC8mZaxhzrHAaPdbhx9fsL3jpEMYIo7bv5SHm
oKNMEYJ6sz/1fHFYoNb9lAV+lWgLe5sxFp/xJBzKYWhYfPUTSCECRXT1Vx3q9H3EDSxc+fYqvKnb
wDq8mGac9bmnLPCSsDOAruS6sqXiPhS9I5pbJe6H3bU8IumYLcNj6RIlCbRbQOcws1KiQJkiSUAy
BGQMIy1RMtZWCzR8VOWQJRL8be927AkI2iM7g5bk+CkS+szRrY4TS9QzAbDWx8GV6AUCsNIQMLIZ
NyglHLtTYBsye6QukZ5+h3vsnV9dAhmvq2Kyn3xvXyKTQD0ZCTlJLGhel0geXKJfObUE5sVNVQl0
vAJx+MykaZJL0wt9a7gEkSh+KVY5zwY8cNEQkXxo7DJDNcy3f237ALJx4j/XBRLdsdfwFgr+tHEv
bVIlDBsSiA0Fo24M2ukBBE19IZQZLKRCqfhOItbaopBdMq7dmHhkKoU8YP8cP3dXpx96a1cQ8KBb
6FL1Av0NCUy6NvCKUG/rWJBfKYk4Xk9xq6hBmP2h8WKUUqa1DgBW4CbyOCyG4AqQz+HJYcKk44cv
Uz1bOJLElT2ZOBM+oKuwAm9ThJMkkX8snlehBWq/FLAVv65+BE2M2miAVNnIayxnQfBwgrX8KZ0w
wgTyY4ASrb/oSfhkp5OKCss3aD0EVPwhpmLUXx8cAFtuY2rl+c69gJFz3lbugi39NThlj0Ljdzf1
oRmPaPc8qSxRltpCG4OHZyHRaNqK1T0PDEkEf+k8WYxMIjXbtlPrFxZI9Ih0BvAlOPSrxOSLYzg+
gzFVhXglBhIhvWM1nXyzyfbQyf/drZuTDC2MLAKBatBwsj3kU1H7zq5GXQKvidpQED5h6jsfu/go
Snabt3Kp48x9N9kE+TTDUKIf4szfbEPihdwgV3aP6Srs4PI5ROt3/HxqoAr38ydUCsXQGECQq5ll
hyNhYbYA0uWHCwUcnB6JW1vpQEn0VrYteZ2/nGmAhUejX6v8TwlvMG/hJPR3mMgkiKvWkYAUalvr
bDIWbJDAFTo2n82qDJLo2zsGbArNanADk3IoCzOIyw3Fa2cPbVkFttSFwAValBqWJaDFl/TzJBod
NoUZvoJOU7/4kB0KzeNdLxG3KfLjPVxlwOLsycVypxoQOcsbmn9Dd3CEIMDU/Y59BJBfw7/iDI0l
fbjWjlKu4iSy8u1xjM48xO4rHJW6BGLnhb6rtdW0Ah9FAjTmwnjlUxI1tzcqQrEwNyckYiQXKFPj
VCXeLDH4o0YVoIfkdfDKXZbdzctLkw4Q26pULoDLFlhAzZFMo0+oKMaVaZua+kVlAs8RSipBO1N1
O3UZLf/pEqYIF53qKZIyf6w1EwRlExSxFZFmerFIi6ElsJ1FY2anAMU8/FCu7QS2KbupDQlT4hpt
Jny3ryR2mwGzzNuswM38C47XFJH34yxF76zjax6HlcgVlozMhkQTYpu65Slr4x7t6r73EGTc3wds
OuavozHx9Z4EiuCH1YGOmBsZ2bj2PkPzL+zFSjNunxouX9IkeETBaBj2Rkf4GR2filEEoY7P6tcs
g2mrv+rw4odv/pNgdLdqDsL3/codSzxOtEX2iL1NCTSLqyzxSxUlksvXD/9F7d9Crz5JTLlwP35L
T1fdgO8T9a+aIfF970XVt6+MNmabYQ9n0+tYOhYkzasGWDDCy0f6lIj36r5/jDdeNS/jB/vKVaZV
HOaySGwwhfv1p/8DAAD//w==</cx:binary>
              </cx:geoCache>
            </cx:geography>
          </cx:layoutPr>
          <cx:valueColors>
            <cx:minColor>
              <a:schemeClr val="accent6">
                <a:lumMod val="20000"/>
                <a:lumOff val="80000"/>
              </a:schemeClr>
            </cx:minColor>
            <cx:maxColor>
              <a:schemeClr val="accent6">
                <a:lumMod val="75000"/>
              </a:schemeClr>
            </cx:maxColor>
          </cx:valueColors>
        </cx:series>
      </cx:plotAreaRegion>
    </cx:plotArea>
    <cx:legend pos="r" align="min" overlay="0">
      <cx:txPr>
        <a:bodyPr vertOverflow="overflow" horzOverflow="overflow" wrap="square" lIns="0" tIns="0" rIns="0" bIns="0"/>
        <a:lstStyle/>
        <a:p>
          <a:pPr algn="ctr" rtl="0">
            <a:defRPr lang="es-ES" sz="900" b="1" i="0" u="none" strike="noStrike" kern="1200" cap="all" spc="50" baseline="0">
              <a:solidFill>
                <a:sysClr val="windowText" lastClr="000000">
                  <a:lumMod val="65000"/>
                  <a:lumOff val="35000"/>
                </a:sysClr>
              </a:solidFill>
              <a:latin typeface="+mn-lt"/>
              <a:ea typeface="+mn-ea"/>
              <a:cs typeface="+mn-cs"/>
            </a:defRPr>
          </a:pPr>
          <a:endParaRPr lang="es-ES" sz="900" b="0" i="0" u="none" strike="noStrike" kern="1200" cap="none" spc="50" baseline="0">
            <a:solidFill>
              <a:sysClr val="windowText" lastClr="000000">
                <a:lumMod val="65000"/>
                <a:lumOff val="35000"/>
              </a:sysClr>
            </a:solidFill>
            <a:latin typeface="+mn-lt"/>
            <a:ea typeface="+mn-ea"/>
            <a:cs typeface="+mn-cs"/>
          </a:endParaRPr>
        </a:p>
      </cx:txPr>
    </cx:legend>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title pos="t" align="ctr" overlay="0">
      <cx:tx>
        <cx:txData>
          <cx:v>Balance de ingresos</cx:v>
        </cx:txData>
      </cx:tx>
      <cx:txPr>
        <a:bodyPr spcFirstLastPara="1" vertOverflow="ellipsis" horzOverflow="overflow" wrap="square" lIns="0" tIns="0" rIns="0" bIns="0" anchor="ctr" anchorCtr="1"/>
        <a:lstStyle/>
        <a:p>
          <a:pPr algn="ctr" rtl="0">
            <a:defRPr sz="1050" b="1" i="0" cap="all" baseline="0"/>
          </a:pPr>
          <a:r>
            <a:rPr lang="es-ES" sz="1050" b="1" i="0" u="none" strike="noStrike" cap="all" baseline="0">
              <a:solidFill>
                <a:sysClr val="windowText" lastClr="000000">
                  <a:lumMod val="65000"/>
                  <a:lumOff val="35000"/>
                </a:sysClr>
              </a:solidFill>
              <a:latin typeface="Calibri" panose="020F0502020204030204"/>
            </a:rPr>
            <a:t>Balance de ingresos</a:t>
          </a:r>
        </a:p>
      </cx:txPr>
    </cx:title>
    <cx:plotArea>
      <cx:plotAreaRegion>
        <cx:series layoutId="waterfall" uniqueId="{E16687C9-0C3A-4B93-970A-C21A219DCB71}">
          <cx:dataPt idx="1">
            <cx:spPr>
              <a:solidFill>
                <a:srgbClr val="C00000"/>
              </a:solidFill>
            </cx:spPr>
          </cx:dataPt>
          <cx:dataPt idx="2">
            <cx:spPr>
              <a:solidFill>
                <a:srgbClr val="C00000"/>
              </a:solidFill>
            </cx:spPr>
          </cx:dataPt>
          <cx:dataPt idx="3">
            <cx:spPr>
              <a:solidFill>
                <a:srgbClr val="70AD47">
                  <a:lumMod val="75000"/>
                </a:srgbClr>
              </a:solidFill>
            </cx:spPr>
          </cx:dataPt>
          <cx:dataLabels>
            <cx:txPr>
              <a:bodyPr spcFirstLastPara="1" vertOverflow="ellipsis" horzOverflow="overflow" wrap="square" lIns="0" tIns="0" rIns="0" bIns="0" anchor="ctr" anchorCtr="1"/>
              <a:lstStyle/>
              <a:p>
                <a:pPr algn="ctr" rtl="0">
                  <a:defRPr b="1"/>
                </a:pPr>
                <a:endParaRPr lang="es-ES" sz="900" b="1" i="0" u="none" strike="noStrike" baseline="0">
                  <a:solidFill>
                    <a:sysClr val="windowText" lastClr="000000">
                      <a:lumMod val="65000"/>
                      <a:lumOff val="35000"/>
                    </a:sysClr>
                  </a:solidFill>
                  <a:latin typeface="Calibri" panose="020F0502020204030204"/>
                </a:endParaRPr>
              </a:p>
            </cx:txPr>
            <cx:visibility seriesName="0" categoryName="0" value="1"/>
            <cx:dataLabel idx="0">
              <cx:txPr>
                <a:bodyPr spcFirstLastPara="1" vertOverflow="ellipsis" horzOverflow="overflow" wrap="square" lIns="0" tIns="0" rIns="0" bIns="0" anchor="ctr" anchorCtr="1"/>
                <a:lstStyle/>
                <a:p>
                  <a:pPr algn="ctr" rtl="0">
                    <a:defRPr>
                      <a:solidFill>
                        <a:schemeClr val="accent1"/>
                      </a:solidFill>
                    </a:defRPr>
                  </a:pPr>
                  <a:r>
                    <a:rPr lang="es-ES" sz="900" b="1" i="0" u="none" strike="noStrike" baseline="0">
                      <a:solidFill>
                        <a:schemeClr val="accent1"/>
                      </a:solidFill>
                      <a:latin typeface="Calibri" panose="020F0502020204030204"/>
                    </a:rPr>
                    <a:t> 106,327 € </a:t>
                  </a:r>
                </a:p>
              </cx:txPr>
              <cx:visibility seriesName="0" categoryName="0" value="1"/>
            </cx:dataLabel>
            <cx:dataLabel idx="1">
              <cx:txPr>
                <a:bodyPr spcFirstLastPara="1" vertOverflow="ellipsis" horzOverflow="overflow" wrap="square" lIns="0" tIns="0" rIns="0" bIns="0" anchor="ctr" anchorCtr="1"/>
                <a:lstStyle/>
                <a:p>
                  <a:pPr algn="ctr" rtl="0">
                    <a:defRPr>
                      <a:solidFill>
                        <a:srgbClr val="C00000"/>
                      </a:solidFill>
                    </a:defRPr>
                  </a:pPr>
                  <a:r>
                    <a:rPr lang="es-ES" sz="900" b="1" i="0" u="none" strike="noStrike" baseline="0">
                      <a:solidFill>
                        <a:srgbClr val="C00000"/>
                      </a:solidFill>
                      <a:latin typeface="Calibri" panose="020F0502020204030204"/>
                    </a:rPr>
                    <a:t>-63,446 € </a:t>
                  </a:r>
                </a:p>
              </cx:txPr>
              <cx:visibility seriesName="0" categoryName="0" value="1"/>
            </cx:dataLabel>
            <cx:dataLabel idx="2">
              <cx:txPr>
                <a:bodyPr spcFirstLastPara="1" vertOverflow="ellipsis" horzOverflow="overflow" wrap="square" lIns="0" tIns="0" rIns="0" bIns="0" anchor="ctr" anchorCtr="1"/>
                <a:lstStyle/>
                <a:p>
                  <a:pPr algn="ctr" rtl="0">
                    <a:defRPr>
                      <a:solidFill>
                        <a:srgbClr val="C00000"/>
                      </a:solidFill>
                    </a:defRPr>
                  </a:pPr>
                  <a:r>
                    <a:rPr lang="es-ES" sz="900" b="1" i="0" u="none" strike="noStrike" baseline="0">
                      <a:solidFill>
                        <a:srgbClr val="C00000"/>
                      </a:solidFill>
                      <a:latin typeface="Calibri" panose="020F0502020204030204"/>
                    </a:rPr>
                    <a:t>-19,603 € </a:t>
                  </a:r>
                </a:p>
              </cx:txPr>
              <cx:visibility seriesName="0" categoryName="0" value="1"/>
            </cx:dataLabel>
            <cx:dataLabel idx="3">
              <cx:txPr>
                <a:bodyPr spcFirstLastPara="1" vertOverflow="ellipsis" horzOverflow="overflow" wrap="square" lIns="0" tIns="0" rIns="0" bIns="0" anchor="ctr" anchorCtr="1"/>
                <a:lstStyle/>
                <a:p>
                  <a:pPr algn="ctr" rtl="0">
                    <a:defRPr>
                      <a:solidFill>
                        <a:schemeClr val="accent6">
                          <a:lumMod val="75000"/>
                        </a:schemeClr>
                      </a:solidFill>
                    </a:defRPr>
                  </a:pPr>
                  <a:r>
                    <a:rPr lang="es-ES" sz="900" b="1" i="0" u="none" strike="noStrike" baseline="0">
                      <a:solidFill>
                        <a:schemeClr val="accent6">
                          <a:lumMod val="75000"/>
                        </a:schemeClr>
                      </a:solidFill>
                      <a:latin typeface="Calibri" panose="020F0502020204030204"/>
                    </a:rPr>
                    <a:t> 23,278 € </a:t>
                  </a:r>
                </a:p>
              </cx:txPr>
              <cx:visibility seriesName="0" categoryName="0" value="1"/>
            </cx:dataLabel>
          </cx:dataLabels>
          <cx:dataId val="0"/>
          <cx:layoutPr>
            <cx:subtotals>
              <cx:idx val="3"/>
            </cx:subtotals>
          </cx:layoutPr>
        </cx:series>
      </cx:plotAreaRegion>
      <cx:axis id="0">
        <cx:catScaling gapWidth="0.5"/>
        <cx:tickLabels/>
      </cx:axis>
      <cx:axis id="1">
        <cx:valScaling/>
        <cx:majorGridlines/>
        <cx:tickLabels/>
      </cx:axis>
    </cx:plotArea>
  </cx:chart>
  <cx:spPr>
    <a:noFill/>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_xlchart.v1.13</cx:f>
      </cx:numDim>
    </cx:data>
  </cx:chartData>
  <cx:chart>
    <cx:title pos="t" align="ctr" overlay="0">
      <cx:tx>
        <cx:txData>
          <cx:v>Balance</cx:v>
        </cx:txData>
      </cx:tx>
      <cx:txPr>
        <a:bodyPr spcFirstLastPara="1" vertOverflow="ellipsis" horzOverflow="overflow" wrap="square" lIns="0" tIns="0" rIns="0" bIns="0" anchor="ctr" anchorCtr="1"/>
        <a:lstStyle/>
        <a:p>
          <a:pPr algn="ctr" rtl="0">
            <a:defRPr sz="1050" b="1" i="0" cap="all" baseline="0"/>
          </a:pPr>
          <a:r>
            <a:rPr lang="es-ES" sz="1050" b="1" i="0" u="none" strike="noStrike" cap="all" baseline="0">
              <a:solidFill>
                <a:sysClr val="windowText" lastClr="000000">
                  <a:lumMod val="65000"/>
                  <a:lumOff val="35000"/>
                </a:sysClr>
              </a:solidFill>
              <a:latin typeface="Calibri" panose="020F0502020204030204"/>
            </a:rPr>
            <a:t>Balance</a:t>
          </a:r>
        </a:p>
      </cx:txPr>
    </cx:title>
    <cx:plotArea>
      <cx:plotAreaRegion>
        <cx:series layoutId="waterfall" uniqueId="{E16687C9-0C3A-4B93-970A-C21A219DCB71}">
          <cx:dataPt idx="1">
            <cx:spPr>
              <a:solidFill>
                <a:srgbClr val="C00000"/>
              </a:solidFill>
            </cx:spPr>
          </cx:dataPt>
          <cx:dataPt idx="2">
            <cx:spPr>
              <a:solidFill>
                <a:srgbClr val="C00000"/>
              </a:solidFill>
            </cx:spPr>
          </cx:dataPt>
          <cx:dataPt idx="3">
            <cx:spPr>
              <a:solidFill>
                <a:srgbClr val="70AD47">
                  <a:lumMod val="75000"/>
                </a:srgbClr>
              </a:solidFill>
            </cx:spPr>
          </cx:dataPt>
          <cx:dataLabels>
            <cx:txPr>
              <a:bodyPr spcFirstLastPara="1" vertOverflow="ellipsis" horzOverflow="overflow" wrap="square" lIns="0" tIns="0" rIns="0" bIns="0" anchor="ctr" anchorCtr="1"/>
              <a:lstStyle/>
              <a:p>
                <a:pPr algn="ctr" rtl="0">
                  <a:defRPr b="1"/>
                </a:pPr>
                <a:endParaRPr lang="es-ES" sz="900" b="1" i="0" u="none" strike="noStrike" baseline="0">
                  <a:solidFill>
                    <a:sysClr val="windowText" lastClr="000000">
                      <a:lumMod val="65000"/>
                      <a:lumOff val="35000"/>
                    </a:sysClr>
                  </a:solidFill>
                  <a:latin typeface="Calibri" panose="020F0502020204030204"/>
                </a:endParaRPr>
              </a:p>
            </cx:txPr>
            <cx:visibility seriesName="0" categoryName="0" value="1"/>
            <cx:dataLabel idx="0">
              <cx:txPr>
                <a:bodyPr spcFirstLastPara="1" vertOverflow="ellipsis" horzOverflow="overflow" wrap="square" lIns="0" tIns="0" rIns="0" bIns="0" anchor="ctr" anchorCtr="1"/>
                <a:lstStyle/>
                <a:p>
                  <a:pPr algn="ctr" rtl="0">
                    <a:defRPr>
                      <a:solidFill>
                        <a:schemeClr val="accent1"/>
                      </a:solidFill>
                    </a:defRPr>
                  </a:pPr>
                  <a:r>
                    <a:rPr lang="es-ES" sz="900" b="1" i="0" u="none" strike="noStrike" baseline="0">
                      <a:solidFill>
                        <a:schemeClr val="accent1"/>
                      </a:solidFill>
                      <a:latin typeface="Calibri" panose="020F0502020204030204"/>
                    </a:rPr>
                    <a:t> 106,327 € </a:t>
                  </a:r>
                </a:p>
              </cx:txPr>
              <cx:visibility seriesName="0" categoryName="0" value="1"/>
            </cx:dataLabel>
            <cx:dataLabel idx="1">
              <cx:txPr>
                <a:bodyPr spcFirstLastPara="1" vertOverflow="ellipsis" horzOverflow="overflow" wrap="square" lIns="0" tIns="0" rIns="0" bIns="0" anchor="ctr" anchorCtr="1"/>
                <a:lstStyle/>
                <a:p>
                  <a:pPr algn="ctr" rtl="0">
                    <a:defRPr>
                      <a:solidFill>
                        <a:srgbClr val="C00000"/>
                      </a:solidFill>
                    </a:defRPr>
                  </a:pPr>
                  <a:r>
                    <a:rPr lang="es-ES" sz="900" b="1" i="0" u="none" strike="noStrike" baseline="0">
                      <a:solidFill>
                        <a:srgbClr val="C00000"/>
                      </a:solidFill>
                      <a:latin typeface="Calibri" panose="020F0502020204030204"/>
                    </a:rPr>
                    <a:t>-63,446 € </a:t>
                  </a:r>
                </a:p>
              </cx:txPr>
              <cx:visibility seriesName="0" categoryName="0" value="1"/>
            </cx:dataLabel>
            <cx:dataLabel idx="2">
              <cx:txPr>
                <a:bodyPr spcFirstLastPara="1" vertOverflow="ellipsis" horzOverflow="overflow" wrap="square" lIns="0" tIns="0" rIns="0" bIns="0" anchor="ctr" anchorCtr="1"/>
                <a:lstStyle/>
                <a:p>
                  <a:pPr algn="ctr" rtl="0">
                    <a:defRPr>
                      <a:solidFill>
                        <a:srgbClr val="C00000"/>
                      </a:solidFill>
                    </a:defRPr>
                  </a:pPr>
                  <a:r>
                    <a:rPr lang="es-ES" sz="900" b="1" i="0" u="none" strike="noStrike" baseline="0">
                      <a:solidFill>
                        <a:srgbClr val="C00000"/>
                      </a:solidFill>
                      <a:latin typeface="Calibri" panose="020F0502020204030204"/>
                    </a:rPr>
                    <a:t>-19,603 € </a:t>
                  </a:r>
                </a:p>
              </cx:txPr>
              <cx:visibility seriesName="0" categoryName="0" value="1"/>
            </cx:dataLabel>
            <cx:dataLabel idx="3">
              <cx:txPr>
                <a:bodyPr spcFirstLastPara="1" vertOverflow="ellipsis" horzOverflow="overflow" wrap="square" lIns="0" tIns="0" rIns="0" bIns="0" anchor="ctr" anchorCtr="1"/>
                <a:lstStyle/>
                <a:p>
                  <a:pPr algn="ctr" rtl="0">
                    <a:defRPr>
                      <a:solidFill>
                        <a:schemeClr val="accent6">
                          <a:lumMod val="75000"/>
                        </a:schemeClr>
                      </a:solidFill>
                    </a:defRPr>
                  </a:pPr>
                  <a:r>
                    <a:rPr lang="es-ES" sz="900" b="1" i="0" u="none" strike="noStrike" baseline="0">
                      <a:solidFill>
                        <a:schemeClr val="accent6">
                          <a:lumMod val="75000"/>
                        </a:schemeClr>
                      </a:solidFill>
                      <a:latin typeface="Calibri" panose="020F0502020204030204"/>
                    </a:rPr>
                    <a:t> 23,278 € </a:t>
                  </a:r>
                </a:p>
              </cx:txPr>
              <cx:visibility seriesName="0" categoryName="0" value="1"/>
            </cx:dataLabel>
          </cx:dataLabels>
          <cx:dataId val="0"/>
          <cx:layoutPr>
            <cx:subtotals>
              <cx:idx val="3"/>
            </cx:subtotals>
          </cx:layoutPr>
        </cx:series>
      </cx:plotAreaRegion>
      <cx:axis id="0">
        <cx:catScaling gapWidth="0.5"/>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microsoft.com/office/2014/relationships/chartEx" Target="../charts/chartEx2.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microsoft.com/office/2014/relationships/chartEx" Target="../charts/chartEx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chart" Target="../charts/chart17.xml"/><Relationship Id="rId2" Type="http://schemas.microsoft.com/office/2014/relationships/chartEx" Target="../charts/chartEx3.xml"/><Relationship Id="rId1" Type="http://schemas.openxmlformats.org/officeDocument/2006/relationships/chart" Target="../charts/chart13.xml"/><Relationship Id="rId6" Type="http://schemas.openxmlformats.org/officeDocument/2006/relationships/chart" Target="../charts/chart16.xml"/><Relationship Id="rId5" Type="http://schemas.openxmlformats.org/officeDocument/2006/relationships/chart" Target="../charts/chart15.xml"/><Relationship Id="rId4" Type="http://schemas.microsoft.com/office/2014/relationships/chartEx" Target="../charts/chartEx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2.xml"/><Relationship Id="rId5" Type="http://schemas.microsoft.com/office/2014/relationships/chartEx" Target="../charts/chartEx5.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175260</xdr:rowOff>
    </xdr:from>
    <xdr:to>
      <xdr:col>9</xdr:col>
      <xdr:colOff>1866900</xdr:colOff>
      <xdr:row>14</xdr:row>
      <xdr:rowOff>38100</xdr:rowOff>
    </xdr:to>
    <xdr:graphicFrame macro="">
      <xdr:nvGraphicFramePr>
        <xdr:cNvPr id="4" name="Gráfico 3">
          <a:extLst>
            <a:ext uri="{FF2B5EF4-FFF2-40B4-BE49-F238E27FC236}">
              <a16:creationId xmlns:a16="http://schemas.microsoft.com/office/drawing/2014/main" id="{1342B30B-CCC3-498C-AE82-D5237D483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853440</xdr:colOff>
      <xdr:row>18</xdr:row>
      <xdr:rowOff>213360</xdr:rowOff>
    </xdr:from>
    <xdr:to>
      <xdr:col>8</xdr:col>
      <xdr:colOff>464820</xdr:colOff>
      <xdr:row>30</xdr:row>
      <xdr:rowOff>137160</xdr:rowOff>
    </xdr:to>
    <xdr:graphicFrame macro="">
      <xdr:nvGraphicFramePr>
        <xdr:cNvPr id="5" name="Gráfico 4">
          <a:extLst>
            <a:ext uri="{FF2B5EF4-FFF2-40B4-BE49-F238E27FC236}">
              <a16:creationId xmlns:a16="http://schemas.microsoft.com/office/drawing/2014/main" id="{89AD4438-E233-410C-B14E-B9379B52F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150</xdr:row>
      <xdr:rowOff>156210</xdr:rowOff>
    </xdr:from>
    <xdr:to>
      <xdr:col>7</xdr:col>
      <xdr:colOff>396240</xdr:colOff>
      <xdr:row>158</xdr:row>
      <xdr:rowOff>53340</xdr:rowOff>
    </xdr:to>
    <xdr:grpSp>
      <xdr:nvGrpSpPr>
        <xdr:cNvPr id="16" name="Grupo 15">
          <a:extLst>
            <a:ext uri="{FF2B5EF4-FFF2-40B4-BE49-F238E27FC236}">
              <a16:creationId xmlns:a16="http://schemas.microsoft.com/office/drawing/2014/main" id="{1811E3F3-30C9-4A7A-81DA-AFBF94D6D3D4}"/>
            </a:ext>
          </a:extLst>
        </xdr:cNvPr>
        <xdr:cNvGrpSpPr/>
      </xdr:nvGrpSpPr>
      <xdr:grpSpPr>
        <a:xfrm>
          <a:off x="4199467" y="28841277"/>
          <a:ext cx="2749973" cy="1421130"/>
          <a:chOff x="2926080" y="12005310"/>
          <a:chExt cx="4937760" cy="1398270"/>
        </a:xfrm>
      </xdr:grpSpPr>
      <xdr:graphicFrame macro="">
        <xdr:nvGraphicFramePr>
          <xdr:cNvPr id="12" name="Gráfico 11">
            <a:extLst>
              <a:ext uri="{FF2B5EF4-FFF2-40B4-BE49-F238E27FC236}">
                <a16:creationId xmlns:a16="http://schemas.microsoft.com/office/drawing/2014/main" id="{340E06BD-248E-427F-8750-90FD53A05967}"/>
              </a:ext>
            </a:extLst>
          </xdr:cNvPr>
          <xdr:cNvGraphicFramePr/>
        </xdr:nvGraphicFramePr>
        <xdr:xfrm>
          <a:off x="2926080" y="12005310"/>
          <a:ext cx="4937760" cy="1398270"/>
        </xdr:xfrm>
        <a:graphic>
          <a:graphicData uri="http://schemas.openxmlformats.org/drawingml/2006/chart">
            <c:chart xmlns:c="http://schemas.openxmlformats.org/drawingml/2006/chart" xmlns:r="http://schemas.openxmlformats.org/officeDocument/2006/relationships" r:id="rId3"/>
          </a:graphicData>
        </a:graphic>
      </xdr:graphicFrame>
      <xdr:sp macro="" textlink="$C$154">
        <xdr:nvSpPr>
          <xdr:cNvPr id="15" name="CuadroTexto 14">
            <a:extLst>
              <a:ext uri="{FF2B5EF4-FFF2-40B4-BE49-F238E27FC236}">
                <a16:creationId xmlns:a16="http://schemas.microsoft.com/office/drawing/2014/main" id="{A7AAC40D-F3C4-4FAD-974B-A5975754CB0B}"/>
              </a:ext>
            </a:extLst>
          </xdr:cNvPr>
          <xdr:cNvSpPr txBox="1"/>
        </xdr:nvSpPr>
        <xdr:spPr>
          <a:xfrm>
            <a:off x="4082223" y="12595860"/>
            <a:ext cx="1104777"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8309F4-A868-47C7-9045-E8753F7903F1}" type="TxLink">
              <a:rPr lang="en-US" sz="1100" b="1" i="0" u="none" strike="noStrike">
                <a:solidFill>
                  <a:schemeClr val="accent1"/>
                </a:solidFill>
                <a:latin typeface="Calibri"/>
                <a:ea typeface="Calibri"/>
                <a:cs typeface="Calibri"/>
              </a:rPr>
              <a:pPr algn="ctr"/>
              <a:t>12.9%</a:t>
            </a:fld>
            <a:endParaRPr lang="es-ES" sz="1100" b="1">
              <a:solidFill>
                <a:schemeClr val="accent1"/>
              </a:solidFill>
            </a:endParaRPr>
          </a:p>
        </xdr:txBody>
      </xdr:sp>
    </xdr:grpSp>
    <xdr:clientData/>
  </xdr:twoCellAnchor>
  <xdr:twoCellAnchor>
    <xdr:from>
      <xdr:col>7</xdr:col>
      <xdr:colOff>579120</xdr:colOff>
      <xdr:row>161</xdr:row>
      <xdr:rowOff>26670</xdr:rowOff>
    </xdr:from>
    <xdr:to>
      <xdr:col>13</xdr:col>
      <xdr:colOff>388620</xdr:colOff>
      <xdr:row>175</xdr:row>
      <xdr:rowOff>133350</xdr:rowOff>
    </xdr:to>
    <xdr:graphicFrame macro="">
      <xdr:nvGraphicFramePr>
        <xdr:cNvPr id="17" name="Gráfico 16">
          <a:extLst>
            <a:ext uri="{FF2B5EF4-FFF2-40B4-BE49-F238E27FC236}">
              <a16:creationId xmlns:a16="http://schemas.microsoft.com/office/drawing/2014/main" id="{895999B1-B69A-43FA-A92B-8B489FFF7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259080</xdr:colOff>
      <xdr:row>179</xdr:row>
      <xdr:rowOff>205740</xdr:rowOff>
    </xdr:from>
    <xdr:to>
      <xdr:col>9</xdr:col>
      <xdr:colOff>388620</xdr:colOff>
      <xdr:row>190</xdr:row>
      <xdr:rowOff>57150</xdr:rowOff>
    </xdr:to>
    <xdr:graphicFrame macro="">
      <xdr:nvGraphicFramePr>
        <xdr:cNvPr id="18" name="Gráfico 17">
          <a:extLst>
            <a:ext uri="{FF2B5EF4-FFF2-40B4-BE49-F238E27FC236}">
              <a16:creationId xmlns:a16="http://schemas.microsoft.com/office/drawing/2014/main" id="{A879494B-2EA6-400D-90D8-4C0415CE3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769620</xdr:colOff>
      <xdr:row>65</xdr:row>
      <xdr:rowOff>83820</xdr:rowOff>
    </xdr:from>
    <xdr:to>
      <xdr:col>5</xdr:col>
      <xdr:colOff>1082040</xdr:colOff>
      <xdr:row>74</xdr:row>
      <xdr:rowOff>45720</xdr:rowOff>
    </xdr:to>
    <xdr:graphicFrame macro="">
      <xdr:nvGraphicFramePr>
        <xdr:cNvPr id="23" name="Gráfico 22">
          <a:extLst>
            <a:ext uri="{FF2B5EF4-FFF2-40B4-BE49-F238E27FC236}">
              <a16:creationId xmlns:a16="http://schemas.microsoft.com/office/drawing/2014/main" id="{D2267109-CC03-4D9C-B371-72CBF0FEF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632460</xdr:colOff>
      <xdr:row>86</xdr:row>
      <xdr:rowOff>68580</xdr:rowOff>
    </xdr:from>
    <xdr:to>
      <xdr:col>11</xdr:col>
      <xdr:colOff>1242060</xdr:colOff>
      <xdr:row>101</xdr:row>
      <xdr:rowOff>41910</xdr:rowOff>
    </xdr:to>
    <xdr:graphicFrame macro="">
      <xdr:nvGraphicFramePr>
        <xdr:cNvPr id="24" name="Gráfico 23">
          <a:extLst>
            <a:ext uri="{FF2B5EF4-FFF2-40B4-BE49-F238E27FC236}">
              <a16:creationId xmlns:a16="http://schemas.microsoft.com/office/drawing/2014/main" id="{4757348C-A5A3-4EAD-8512-307E15D3A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403860</xdr:colOff>
      <xdr:row>104</xdr:row>
      <xdr:rowOff>106680</xdr:rowOff>
    </xdr:from>
    <xdr:to>
      <xdr:col>12</xdr:col>
      <xdr:colOff>83820</xdr:colOff>
      <xdr:row>116</xdr:row>
      <xdr:rowOff>148590</xdr:rowOff>
    </xdr:to>
    <xdr:graphicFrame macro="">
      <xdr:nvGraphicFramePr>
        <xdr:cNvPr id="25" name="Gráfico 24">
          <a:extLst>
            <a:ext uri="{FF2B5EF4-FFF2-40B4-BE49-F238E27FC236}">
              <a16:creationId xmlns:a16="http://schemas.microsoft.com/office/drawing/2014/main" id="{E1A8E496-836D-4509-8F1B-C40590C8A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281940</xdr:colOff>
      <xdr:row>225</xdr:row>
      <xdr:rowOff>217170</xdr:rowOff>
    </xdr:from>
    <xdr:to>
      <xdr:col>9</xdr:col>
      <xdr:colOff>1310640</xdr:colOff>
      <xdr:row>238</xdr:row>
      <xdr:rowOff>0</xdr:rowOff>
    </xdr:to>
    <xdr:graphicFrame macro="">
      <xdr:nvGraphicFramePr>
        <xdr:cNvPr id="26" name="Gráfico 25">
          <a:extLst>
            <a:ext uri="{FF2B5EF4-FFF2-40B4-BE49-F238E27FC236}">
              <a16:creationId xmlns:a16="http://schemas.microsoft.com/office/drawing/2014/main" id="{CFCF18A3-F03B-48E0-A986-0E19FA314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129540</xdr:colOff>
      <xdr:row>31</xdr:row>
      <xdr:rowOff>57150</xdr:rowOff>
    </xdr:from>
    <xdr:to>
      <xdr:col>11</xdr:col>
      <xdr:colOff>312420</xdr:colOff>
      <xdr:row>46</xdr:row>
      <xdr:rowOff>57150</xdr:rowOff>
    </xdr:to>
    <xdr:graphicFrame macro="">
      <xdr:nvGraphicFramePr>
        <xdr:cNvPr id="27" name="Gráfico 26">
          <a:extLst>
            <a:ext uri="{FF2B5EF4-FFF2-40B4-BE49-F238E27FC236}">
              <a16:creationId xmlns:a16="http://schemas.microsoft.com/office/drawing/2014/main" id="{C3E2DBA4-F837-4153-A886-8E59AE324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7620</xdr:colOff>
      <xdr:row>49</xdr:row>
      <xdr:rowOff>209550</xdr:rowOff>
    </xdr:from>
    <xdr:to>
      <xdr:col>6</xdr:col>
      <xdr:colOff>220980</xdr:colOff>
      <xdr:row>64</xdr:row>
      <xdr:rowOff>171450</xdr:rowOff>
    </xdr:to>
    <mc:AlternateContent xmlns:mc="http://schemas.openxmlformats.org/markup-compatibility/2006">
      <mc:Choice xmlns:cx4="http://schemas.microsoft.com/office/drawing/2016/5/10/chartex" Requires="cx4">
        <xdr:graphicFrame macro="">
          <xdr:nvGraphicFramePr>
            <xdr:cNvPr id="31" name="Gráfico 30">
              <a:extLst>
                <a:ext uri="{FF2B5EF4-FFF2-40B4-BE49-F238E27FC236}">
                  <a16:creationId xmlns:a16="http://schemas.microsoft.com/office/drawing/2014/main" id="{638012B2-C3BD-4B85-87EC-55AB35D97C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973580" y="9856470"/>
              <a:ext cx="4419600" cy="2743200"/>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4</xdr:col>
      <xdr:colOff>320040</xdr:colOff>
      <xdr:row>118</xdr:row>
      <xdr:rowOff>41910</xdr:rowOff>
    </xdr:from>
    <xdr:to>
      <xdr:col>10</xdr:col>
      <xdr:colOff>114300</xdr:colOff>
      <xdr:row>127</xdr:row>
      <xdr:rowOff>114300</xdr:rowOff>
    </xdr:to>
    <xdr:graphicFrame macro="">
      <xdr:nvGraphicFramePr>
        <xdr:cNvPr id="32" name="Gráfico 31">
          <a:extLst>
            <a:ext uri="{FF2B5EF4-FFF2-40B4-BE49-F238E27FC236}">
              <a16:creationId xmlns:a16="http://schemas.microsoft.com/office/drawing/2014/main" id="{E908D4E8-759F-4944-8B83-0991A46B0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283633</xdr:colOff>
      <xdr:row>241</xdr:row>
      <xdr:rowOff>19050</xdr:rowOff>
    </xdr:from>
    <xdr:to>
      <xdr:col>10</xdr:col>
      <xdr:colOff>1897380</xdr:colOff>
      <xdr:row>256</xdr:row>
      <xdr:rowOff>19050</xdr:rowOff>
    </xdr:to>
    <mc:AlternateContent xmlns:mc="http://schemas.openxmlformats.org/markup-compatibility/2006">
      <mc:Choice xmlns:cx1="http://schemas.microsoft.com/office/drawing/2015/9/8/chartex" Requires="cx1">
        <xdr:graphicFrame macro="">
          <xdr:nvGraphicFramePr>
            <xdr:cNvPr id="37" name="Gráfico 36">
              <a:extLst>
                <a:ext uri="{FF2B5EF4-FFF2-40B4-BE49-F238E27FC236}">
                  <a16:creationId xmlns:a16="http://schemas.microsoft.com/office/drawing/2014/main" id="{03AE3C28-7F12-4E6B-A984-65F5F95A61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6455833" y="45937170"/>
              <a:ext cx="4676987" cy="2743200"/>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17</xdr:col>
      <xdr:colOff>829733</xdr:colOff>
      <xdr:row>196</xdr:row>
      <xdr:rowOff>46566</xdr:rowOff>
    </xdr:from>
    <xdr:to>
      <xdr:col>20</xdr:col>
      <xdr:colOff>1176866</xdr:colOff>
      <xdr:row>210</xdr:row>
      <xdr:rowOff>114299</xdr:rowOff>
    </xdr:to>
    <xdr:graphicFrame macro="">
      <xdr:nvGraphicFramePr>
        <xdr:cNvPr id="39" name="Gráfico 38">
          <a:extLst>
            <a:ext uri="{FF2B5EF4-FFF2-40B4-BE49-F238E27FC236}">
              <a16:creationId xmlns:a16="http://schemas.microsoft.com/office/drawing/2014/main" id="{8C8252C1-6B85-4CFF-BB67-6676676B0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381000</xdr:colOff>
      <xdr:row>4</xdr:row>
      <xdr:rowOff>175260</xdr:rowOff>
    </xdr:from>
    <xdr:to>
      <xdr:col>14</xdr:col>
      <xdr:colOff>480060</xdr:colOff>
      <xdr:row>18</xdr:row>
      <xdr:rowOff>83820</xdr:rowOff>
    </xdr:to>
    <xdr:graphicFrame macro="">
      <xdr:nvGraphicFramePr>
        <xdr:cNvPr id="2" name="Gráfico 1">
          <a:extLst>
            <a:ext uri="{FF2B5EF4-FFF2-40B4-BE49-F238E27FC236}">
              <a16:creationId xmlns:a16="http://schemas.microsoft.com/office/drawing/2014/main" id="{1FFDE190-065B-4221-B539-328F360F9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678180</xdr:colOff>
      <xdr:row>4</xdr:row>
      <xdr:rowOff>175260</xdr:rowOff>
    </xdr:from>
    <xdr:to>
      <xdr:col>19</xdr:col>
      <xdr:colOff>533400</xdr:colOff>
      <xdr:row>18</xdr:row>
      <xdr:rowOff>91440</xdr:rowOff>
    </xdr:to>
    <xdr:grpSp>
      <xdr:nvGrpSpPr>
        <xdr:cNvPr id="35" name="Grupo 34">
          <a:extLst>
            <a:ext uri="{FF2B5EF4-FFF2-40B4-BE49-F238E27FC236}">
              <a16:creationId xmlns:a16="http://schemas.microsoft.com/office/drawing/2014/main" id="{AE4B09C9-433D-456A-98DE-F851C2F6567A}"/>
            </a:ext>
          </a:extLst>
        </xdr:cNvPr>
        <xdr:cNvGrpSpPr/>
      </xdr:nvGrpSpPr>
      <xdr:grpSpPr>
        <a:xfrm>
          <a:off x="10187940" y="944880"/>
          <a:ext cx="3817620" cy="2476500"/>
          <a:chOff x="5623560" y="1188720"/>
          <a:chExt cx="3878580" cy="2750820"/>
        </a:xfrm>
      </xdr:grpSpPr>
      <xdr:sp macro="" textlink="">
        <xdr:nvSpPr>
          <xdr:cNvPr id="34" name="CuadroTexto 33">
            <a:extLst>
              <a:ext uri="{FF2B5EF4-FFF2-40B4-BE49-F238E27FC236}">
                <a16:creationId xmlns:a16="http://schemas.microsoft.com/office/drawing/2014/main" id="{653A07CE-2570-4042-A5A3-0BD3C0625875}"/>
              </a:ext>
            </a:extLst>
          </xdr:cNvPr>
          <xdr:cNvSpPr txBox="1"/>
        </xdr:nvSpPr>
        <xdr:spPr>
          <a:xfrm>
            <a:off x="5623560" y="1188720"/>
            <a:ext cx="3878580" cy="2750820"/>
          </a:xfrm>
          <a:prstGeom prst="roundRect">
            <a:avLst>
              <a:gd name="adj" fmla="val 8080"/>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mc:AlternateContent xmlns:mc="http://schemas.openxmlformats.org/markup-compatibility/2006">
        <mc:Choice xmlns:cx4="http://schemas.microsoft.com/office/drawing/2016/5/10/chartex" Requires="cx4">
          <xdr:graphicFrame macro="">
            <xdr:nvGraphicFramePr>
              <xdr:cNvPr id="3" name="Gráfico 2">
                <a:extLst>
                  <a:ext uri="{FF2B5EF4-FFF2-40B4-BE49-F238E27FC236}">
                    <a16:creationId xmlns:a16="http://schemas.microsoft.com/office/drawing/2014/main" id="{A4275DE9-C0C4-4595-A65A-EED0E1C73493}"/>
                  </a:ext>
                </a:extLst>
              </xdr:cNvPr>
              <xdr:cNvGraphicFramePr/>
            </xdr:nvGraphicFramePr>
            <xdr:xfrm>
              <a:off x="5661660" y="1188720"/>
              <a:ext cx="3771900" cy="274320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661660" y="1188720"/>
                <a:ext cx="3771900" cy="2743200"/>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grpSp>
    <xdr:clientData/>
  </xdr:twoCellAnchor>
  <xdr:twoCellAnchor>
    <xdr:from>
      <xdr:col>2</xdr:col>
      <xdr:colOff>175260</xdr:colOff>
      <xdr:row>4</xdr:row>
      <xdr:rowOff>175260</xdr:rowOff>
    </xdr:from>
    <xdr:to>
      <xdr:col>8</xdr:col>
      <xdr:colOff>182880</xdr:colOff>
      <xdr:row>18</xdr:row>
      <xdr:rowOff>68580</xdr:rowOff>
    </xdr:to>
    <xdr:graphicFrame macro="">
      <xdr:nvGraphicFramePr>
        <xdr:cNvPr id="7" name="Gráfico 6">
          <a:extLst>
            <a:ext uri="{FF2B5EF4-FFF2-40B4-BE49-F238E27FC236}">
              <a16:creationId xmlns:a16="http://schemas.microsoft.com/office/drawing/2014/main" id="{E4084A65-824A-4305-8692-BFCBB72CA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163830</xdr:colOff>
      <xdr:row>0</xdr:row>
      <xdr:rowOff>140970</xdr:rowOff>
    </xdr:from>
    <xdr:to>
      <xdr:col>5</xdr:col>
      <xdr:colOff>228600</xdr:colOff>
      <xdr:row>4</xdr:row>
      <xdr:rowOff>80010</xdr:rowOff>
    </xdr:to>
    <xdr:grpSp>
      <xdr:nvGrpSpPr>
        <xdr:cNvPr id="12" name="Grupo 11">
          <a:extLst>
            <a:ext uri="{FF2B5EF4-FFF2-40B4-BE49-F238E27FC236}">
              <a16:creationId xmlns:a16="http://schemas.microsoft.com/office/drawing/2014/main" id="{75FDEFEE-EFE0-4114-B601-CCFB6818A07A}"/>
            </a:ext>
          </a:extLst>
        </xdr:cNvPr>
        <xdr:cNvGrpSpPr/>
      </xdr:nvGrpSpPr>
      <xdr:grpSpPr>
        <a:xfrm>
          <a:off x="956310" y="140970"/>
          <a:ext cx="1649730" cy="708660"/>
          <a:chOff x="6061710" y="518160"/>
          <a:chExt cx="1699260" cy="708660"/>
        </a:xfrm>
      </xdr:grpSpPr>
      <xdr:sp macro="" textlink="">
        <xdr:nvSpPr>
          <xdr:cNvPr id="10" name="CuadroTexto 9">
            <a:extLst>
              <a:ext uri="{FF2B5EF4-FFF2-40B4-BE49-F238E27FC236}">
                <a16:creationId xmlns:a16="http://schemas.microsoft.com/office/drawing/2014/main" id="{FD737530-2C82-4C19-8B3C-C92015354E81}"/>
              </a:ext>
            </a:extLst>
          </xdr:cNvPr>
          <xdr:cNvSpPr txBox="1"/>
        </xdr:nvSpPr>
        <xdr:spPr>
          <a:xfrm>
            <a:off x="6073140" y="518160"/>
            <a:ext cx="1676400" cy="70866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sp macro="" textlink="">
        <xdr:nvSpPr>
          <xdr:cNvPr id="8" name="CuadroTexto 7">
            <a:extLst>
              <a:ext uri="{FF2B5EF4-FFF2-40B4-BE49-F238E27FC236}">
                <a16:creationId xmlns:a16="http://schemas.microsoft.com/office/drawing/2014/main" id="{04D4DBD8-14FA-4D21-8B8A-CD1A7F23D019}"/>
              </a:ext>
            </a:extLst>
          </xdr:cNvPr>
          <xdr:cNvSpPr txBox="1"/>
        </xdr:nvSpPr>
        <xdr:spPr>
          <a:xfrm>
            <a:off x="6061710" y="54864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i="0" cap="all" baseline="0"/>
              <a:t>N° total de órdenes</a:t>
            </a:r>
          </a:p>
          <a:p>
            <a:pPr algn="ctr"/>
            <a:endParaRPr lang="es-ES" sz="1100" b="1" i="0" cap="all" baseline="0"/>
          </a:p>
          <a:p>
            <a:pPr algn="ctr"/>
            <a:endParaRPr lang="es-ES" sz="1100" b="1" i="0" cap="all" baseline="0"/>
          </a:p>
        </xdr:txBody>
      </xdr:sp>
      <xdr:sp macro="" textlink="$B$4">
        <xdr:nvSpPr>
          <xdr:cNvPr id="9" name="CuadroTexto 8">
            <a:extLst>
              <a:ext uri="{FF2B5EF4-FFF2-40B4-BE49-F238E27FC236}">
                <a16:creationId xmlns:a16="http://schemas.microsoft.com/office/drawing/2014/main" id="{FE40C046-417C-434A-96DE-60D7C2AAA438}"/>
              </a:ext>
            </a:extLst>
          </xdr:cNvPr>
          <xdr:cNvSpPr txBox="1"/>
        </xdr:nvSpPr>
        <xdr:spPr>
          <a:xfrm>
            <a:off x="6061710" y="84582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75D2CB7-6146-47A7-982F-EDD903EDDEEF}" type="TxLink">
              <a:rPr lang="en-US" sz="1800" b="1" i="0" u="none" strike="noStrike">
                <a:solidFill>
                  <a:schemeClr val="accent1"/>
                </a:solidFill>
                <a:latin typeface="Calibri"/>
                <a:ea typeface="Calibri"/>
                <a:cs typeface="Calibri"/>
              </a:rPr>
              <a:pPr marL="0" indent="0" algn="ctr"/>
              <a:t>767</a:t>
            </a:fld>
            <a:endParaRPr lang="es-ES" sz="1800" b="1" i="0" u="none" strike="noStrike">
              <a:solidFill>
                <a:schemeClr val="accent1"/>
              </a:solidFill>
              <a:latin typeface="Calibri"/>
              <a:ea typeface="Calibri"/>
              <a:cs typeface="Calibri"/>
            </a:endParaRPr>
          </a:p>
        </xdr:txBody>
      </xdr:sp>
    </xdr:grpSp>
    <xdr:clientData/>
  </xdr:twoCellAnchor>
  <xdr:twoCellAnchor>
    <xdr:from>
      <xdr:col>5</xdr:col>
      <xdr:colOff>316230</xdr:colOff>
      <xdr:row>0</xdr:row>
      <xdr:rowOff>140970</xdr:rowOff>
    </xdr:from>
    <xdr:to>
      <xdr:col>7</xdr:col>
      <xdr:colOff>342900</xdr:colOff>
      <xdr:row>4</xdr:row>
      <xdr:rowOff>80010</xdr:rowOff>
    </xdr:to>
    <xdr:grpSp>
      <xdr:nvGrpSpPr>
        <xdr:cNvPr id="17" name="Grupo 16">
          <a:extLst>
            <a:ext uri="{FF2B5EF4-FFF2-40B4-BE49-F238E27FC236}">
              <a16:creationId xmlns:a16="http://schemas.microsoft.com/office/drawing/2014/main" id="{854BD4E6-6A75-4024-9B64-E4FC352DF238}"/>
            </a:ext>
          </a:extLst>
        </xdr:cNvPr>
        <xdr:cNvGrpSpPr/>
      </xdr:nvGrpSpPr>
      <xdr:grpSpPr>
        <a:xfrm>
          <a:off x="2693670" y="140970"/>
          <a:ext cx="1611630" cy="708660"/>
          <a:chOff x="5833110" y="1165860"/>
          <a:chExt cx="1699260" cy="708660"/>
        </a:xfrm>
      </xdr:grpSpPr>
      <xdr:sp macro="" textlink="">
        <xdr:nvSpPr>
          <xdr:cNvPr id="14" name="CuadroTexto 13">
            <a:extLst>
              <a:ext uri="{FF2B5EF4-FFF2-40B4-BE49-F238E27FC236}">
                <a16:creationId xmlns:a16="http://schemas.microsoft.com/office/drawing/2014/main" id="{221911C3-C1A5-4FA9-9FFD-27C7E2DC99FB}"/>
              </a:ext>
            </a:extLst>
          </xdr:cNvPr>
          <xdr:cNvSpPr txBox="1"/>
        </xdr:nvSpPr>
        <xdr:spPr>
          <a:xfrm>
            <a:off x="5844540" y="1165860"/>
            <a:ext cx="1676400" cy="70866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sp macro="" textlink="">
        <xdr:nvSpPr>
          <xdr:cNvPr id="15" name="CuadroTexto 14">
            <a:extLst>
              <a:ext uri="{FF2B5EF4-FFF2-40B4-BE49-F238E27FC236}">
                <a16:creationId xmlns:a16="http://schemas.microsoft.com/office/drawing/2014/main" id="{34E0F0C8-2FB6-4D8E-BDFD-1143A72F6611}"/>
              </a:ext>
            </a:extLst>
          </xdr:cNvPr>
          <xdr:cNvSpPr txBox="1"/>
        </xdr:nvSpPr>
        <xdr:spPr>
          <a:xfrm>
            <a:off x="5833110" y="119634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i="0" cap="all" baseline="0"/>
              <a:t>n° MEDIO COMENSALES</a:t>
            </a:r>
          </a:p>
          <a:p>
            <a:pPr algn="ctr"/>
            <a:endParaRPr lang="es-ES" sz="1100" b="1" i="0" cap="all" baseline="0"/>
          </a:p>
          <a:p>
            <a:pPr algn="ctr"/>
            <a:endParaRPr lang="es-ES" sz="1100" b="1" i="0" cap="all" baseline="0"/>
          </a:p>
        </xdr:txBody>
      </xdr:sp>
      <xdr:sp macro="" textlink="$B$7">
        <xdr:nvSpPr>
          <xdr:cNvPr id="16" name="CuadroTexto 15">
            <a:extLst>
              <a:ext uri="{FF2B5EF4-FFF2-40B4-BE49-F238E27FC236}">
                <a16:creationId xmlns:a16="http://schemas.microsoft.com/office/drawing/2014/main" id="{6139301E-F568-4743-843B-AB48B12D2596}"/>
              </a:ext>
            </a:extLst>
          </xdr:cNvPr>
          <xdr:cNvSpPr txBox="1"/>
        </xdr:nvSpPr>
        <xdr:spPr>
          <a:xfrm>
            <a:off x="5833110" y="149352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060761C-8169-4E17-941D-D14E32783609}" type="TxLink">
              <a:rPr lang="en-US" sz="1800" b="1" i="0" u="none" strike="noStrike">
                <a:solidFill>
                  <a:schemeClr val="accent1"/>
                </a:solidFill>
                <a:latin typeface="Calibri"/>
                <a:ea typeface="Calibri"/>
                <a:cs typeface="Calibri"/>
              </a:rPr>
              <a:pPr marL="0" indent="0" algn="ctr"/>
              <a:t>3.48</a:t>
            </a:fld>
            <a:endParaRPr lang="es-ES" sz="3200" b="1" i="0" u="none" strike="noStrike">
              <a:solidFill>
                <a:schemeClr val="accent1"/>
              </a:solidFill>
              <a:latin typeface="Calibri"/>
              <a:ea typeface="Calibri"/>
              <a:cs typeface="Calibri"/>
            </a:endParaRPr>
          </a:p>
        </xdr:txBody>
      </xdr:sp>
    </xdr:grpSp>
    <xdr:clientData/>
  </xdr:twoCellAnchor>
  <xdr:twoCellAnchor>
    <xdr:from>
      <xdr:col>7</xdr:col>
      <xdr:colOff>438150</xdr:colOff>
      <xdr:row>0</xdr:row>
      <xdr:rowOff>140970</xdr:rowOff>
    </xdr:from>
    <xdr:to>
      <xdr:col>9</xdr:col>
      <xdr:colOff>552450</xdr:colOff>
      <xdr:row>4</xdr:row>
      <xdr:rowOff>80010</xdr:rowOff>
    </xdr:to>
    <xdr:grpSp>
      <xdr:nvGrpSpPr>
        <xdr:cNvPr id="18" name="Grupo 17">
          <a:extLst>
            <a:ext uri="{FF2B5EF4-FFF2-40B4-BE49-F238E27FC236}">
              <a16:creationId xmlns:a16="http://schemas.microsoft.com/office/drawing/2014/main" id="{3DDCF084-B1A7-4B29-AD32-878EC18233AD}"/>
            </a:ext>
          </a:extLst>
        </xdr:cNvPr>
        <xdr:cNvGrpSpPr/>
      </xdr:nvGrpSpPr>
      <xdr:grpSpPr>
        <a:xfrm>
          <a:off x="4400550" y="140970"/>
          <a:ext cx="1699260" cy="708660"/>
          <a:chOff x="5833110" y="1165860"/>
          <a:chExt cx="1699260" cy="708660"/>
        </a:xfrm>
      </xdr:grpSpPr>
      <xdr:sp macro="" textlink="">
        <xdr:nvSpPr>
          <xdr:cNvPr id="19" name="CuadroTexto 18">
            <a:extLst>
              <a:ext uri="{FF2B5EF4-FFF2-40B4-BE49-F238E27FC236}">
                <a16:creationId xmlns:a16="http://schemas.microsoft.com/office/drawing/2014/main" id="{77A98A18-2E23-407E-81BA-D1E977329350}"/>
              </a:ext>
            </a:extLst>
          </xdr:cNvPr>
          <xdr:cNvSpPr txBox="1"/>
        </xdr:nvSpPr>
        <xdr:spPr>
          <a:xfrm>
            <a:off x="5844540" y="1165860"/>
            <a:ext cx="1676400" cy="70866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sp macro="" textlink="">
        <xdr:nvSpPr>
          <xdr:cNvPr id="20" name="CuadroTexto 19">
            <a:extLst>
              <a:ext uri="{FF2B5EF4-FFF2-40B4-BE49-F238E27FC236}">
                <a16:creationId xmlns:a16="http://schemas.microsoft.com/office/drawing/2014/main" id="{C14B56BD-3502-4DA8-BD47-E85326298F73}"/>
              </a:ext>
            </a:extLst>
          </xdr:cNvPr>
          <xdr:cNvSpPr txBox="1"/>
        </xdr:nvSpPr>
        <xdr:spPr>
          <a:xfrm>
            <a:off x="5833110" y="119634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i="0" cap="all" baseline="0"/>
              <a:t>tICKET MEDIO</a:t>
            </a:r>
          </a:p>
          <a:p>
            <a:pPr algn="ctr"/>
            <a:endParaRPr lang="es-ES" sz="1100" b="1" i="0" cap="all" baseline="0"/>
          </a:p>
          <a:p>
            <a:pPr algn="ctr"/>
            <a:endParaRPr lang="es-ES" sz="1100" b="1" i="0" cap="all" baseline="0"/>
          </a:p>
        </xdr:txBody>
      </xdr:sp>
      <xdr:sp macro="" textlink="$B$10">
        <xdr:nvSpPr>
          <xdr:cNvPr id="21" name="CuadroTexto 20">
            <a:extLst>
              <a:ext uri="{FF2B5EF4-FFF2-40B4-BE49-F238E27FC236}">
                <a16:creationId xmlns:a16="http://schemas.microsoft.com/office/drawing/2014/main" id="{F10D0BF9-06B2-4406-8448-C14984FF74CF}"/>
              </a:ext>
            </a:extLst>
          </xdr:cNvPr>
          <xdr:cNvSpPr txBox="1"/>
        </xdr:nvSpPr>
        <xdr:spPr>
          <a:xfrm>
            <a:off x="5833110" y="149352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BEECE42-769C-4778-BF80-96D766A7B231}" type="TxLink">
              <a:rPr lang="en-US" sz="1800" b="1" i="0" u="none" strike="noStrike">
                <a:solidFill>
                  <a:schemeClr val="accent1"/>
                </a:solidFill>
                <a:latin typeface="Calibri"/>
                <a:ea typeface="Calibri"/>
                <a:cs typeface="Calibri"/>
              </a:rPr>
              <a:pPr marL="0" indent="0" algn="ctr"/>
              <a:t> 138.6 € </a:t>
            </a:fld>
            <a:endParaRPr lang="es-ES" sz="4800" b="1" i="0" u="none" strike="noStrike">
              <a:solidFill>
                <a:schemeClr val="accent1"/>
              </a:solidFill>
              <a:latin typeface="Calibri"/>
              <a:ea typeface="Calibri"/>
              <a:cs typeface="Calibri"/>
            </a:endParaRPr>
          </a:p>
        </xdr:txBody>
      </xdr:sp>
    </xdr:grpSp>
    <xdr:clientData/>
  </xdr:twoCellAnchor>
  <xdr:twoCellAnchor>
    <xdr:from>
      <xdr:col>12</xdr:col>
      <xdr:colOff>64770</xdr:colOff>
      <xdr:row>0</xdr:row>
      <xdr:rowOff>140970</xdr:rowOff>
    </xdr:from>
    <xdr:to>
      <xdr:col>14</xdr:col>
      <xdr:colOff>179070</xdr:colOff>
      <xdr:row>4</xdr:row>
      <xdr:rowOff>80010</xdr:rowOff>
    </xdr:to>
    <xdr:grpSp>
      <xdr:nvGrpSpPr>
        <xdr:cNvPr id="22" name="Grupo 21">
          <a:extLst>
            <a:ext uri="{FF2B5EF4-FFF2-40B4-BE49-F238E27FC236}">
              <a16:creationId xmlns:a16="http://schemas.microsoft.com/office/drawing/2014/main" id="{46F45B24-4A7E-4173-A16A-6656CE6E6185}"/>
            </a:ext>
          </a:extLst>
        </xdr:cNvPr>
        <xdr:cNvGrpSpPr/>
      </xdr:nvGrpSpPr>
      <xdr:grpSpPr>
        <a:xfrm>
          <a:off x="7989570" y="140970"/>
          <a:ext cx="1699260" cy="708660"/>
          <a:chOff x="5833110" y="1165860"/>
          <a:chExt cx="1699260" cy="708660"/>
        </a:xfrm>
      </xdr:grpSpPr>
      <xdr:sp macro="" textlink="">
        <xdr:nvSpPr>
          <xdr:cNvPr id="23" name="CuadroTexto 22">
            <a:extLst>
              <a:ext uri="{FF2B5EF4-FFF2-40B4-BE49-F238E27FC236}">
                <a16:creationId xmlns:a16="http://schemas.microsoft.com/office/drawing/2014/main" id="{E8B521E9-C508-445D-8489-B72197581B25}"/>
              </a:ext>
            </a:extLst>
          </xdr:cNvPr>
          <xdr:cNvSpPr txBox="1"/>
        </xdr:nvSpPr>
        <xdr:spPr>
          <a:xfrm>
            <a:off x="5844540" y="1165860"/>
            <a:ext cx="1676400" cy="70866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sp macro="" textlink="">
        <xdr:nvSpPr>
          <xdr:cNvPr id="24" name="CuadroTexto 23">
            <a:extLst>
              <a:ext uri="{FF2B5EF4-FFF2-40B4-BE49-F238E27FC236}">
                <a16:creationId xmlns:a16="http://schemas.microsoft.com/office/drawing/2014/main" id="{790D0A70-9F43-4182-935C-A44032A1B0DF}"/>
              </a:ext>
            </a:extLst>
          </xdr:cNvPr>
          <xdr:cNvSpPr txBox="1"/>
        </xdr:nvSpPr>
        <xdr:spPr>
          <a:xfrm>
            <a:off x="5833110" y="119634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i="0" cap="all" baseline="0"/>
              <a:t>coste total</a:t>
            </a:r>
          </a:p>
          <a:p>
            <a:pPr algn="ctr"/>
            <a:endParaRPr lang="es-ES" sz="1100" b="1" i="0" cap="all" baseline="0"/>
          </a:p>
          <a:p>
            <a:pPr algn="ctr"/>
            <a:endParaRPr lang="es-ES" sz="1100" b="1" i="0" cap="all" baseline="0"/>
          </a:p>
        </xdr:txBody>
      </xdr:sp>
      <xdr:sp macro="" textlink="$B$16">
        <xdr:nvSpPr>
          <xdr:cNvPr id="25" name="CuadroTexto 24">
            <a:extLst>
              <a:ext uri="{FF2B5EF4-FFF2-40B4-BE49-F238E27FC236}">
                <a16:creationId xmlns:a16="http://schemas.microsoft.com/office/drawing/2014/main" id="{98701997-11DF-4A67-B83F-6051D299010A}"/>
              </a:ext>
            </a:extLst>
          </xdr:cNvPr>
          <xdr:cNvSpPr txBox="1"/>
        </xdr:nvSpPr>
        <xdr:spPr>
          <a:xfrm>
            <a:off x="5833110" y="149352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31E7167-753B-4610-8E3F-36A52AE89407}" type="TxLink">
              <a:rPr lang="en-US" sz="1800" b="1" i="0" u="none" strike="noStrike">
                <a:solidFill>
                  <a:schemeClr val="accent1"/>
                </a:solidFill>
                <a:latin typeface="Calibri"/>
                <a:ea typeface="Calibri"/>
                <a:cs typeface="Calibri"/>
              </a:rPr>
              <a:pPr marL="0" indent="0" algn="ctr"/>
              <a:t> 63,446 € </a:t>
            </a:fld>
            <a:endParaRPr lang="es-ES" sz="4800" b="1" i="0" u="none" strike="noStrike">
              <a:solidFill>
                <a:schemeClr val="accent1"/>
              </a:solidFill>
              <a:latin typeface="Calibri"/>
              <a:ea typeface="Calibri"/>
              <a:cs typeface="Calibri"/>
            </a:endParaRPr>
          </a:p>
        </xdr:txBody>
      </xdr:sp>
    </xdr:grpSp>
    <xdr:clientData/>
  </xdr:twoCellAnchor>
  <xdr:twoCellAnchor>
    <xdr:from>
      <xdr:col>9</xdr:col>
      <xdr:colOff>643890</xdr:colOff>
      <xdr:row>0</xdr:row>
      <xdr:rowOff>140970</xdr:rowOff>
    </xdr:from>
    <xdr:to>
      <xdr:col>11</xdr:col>
      <xdr:colOff>758190</xdr:colOff>
      <xdr:row>4</xdr:row>
      <xdr:rowOff>80010</xdr:rowOff>
    </xdr:to>
    <xdr:grpSp>
      <xdr:nvGrpSpPr>
        <xdr:cNvPr id="26" name="Grupo 25">
          <a:extLst>
            <a:ext uri="{FF2B5EF4-FFF2-40B4-BE49-F238E27FC236}">
              <a16:creationId xmlns:a16="http://schemas.microsoft.com/office/drawing/2014/main" id="{81B59795-E91B-4EC0-88A2-FCC2DB1D8575}"/>
            </a:ext>
          </a:extLst>
        </xdr:cNvPr>
        <xdr:cNvGrpSpPr/>
      </xdr:nvGrpSpPr>
      <xdr:grpSpPr>
        <a:xfrm>
          <a:off x="6191250" y="140970"/>
          <a:ext cx="1699260" cy="708660"/>
          <a:chOff x="5833110" y="1165860"/>
          <a:chExt cx="1699260" cy="708660"/>
        </a:xfrm>
      </xdr:grpSpPr>
      <xdr:sp macro="" textlink="">
        <xdr:nvSpPr>
          <xdr:cNvPr id="27" name="CuadroTexto 26">
            <a:extLst>
              <a:ext uri="{FF2B5EF4-FFF2-40B4-BE49-F238E27FC236}">
                <a16:creationId xmlns:a16="http://schemas.microsoft.com/office/drawing/2014/main" id="{D83500A8-7B5C-4E81-9E99-E9B898D2992F}"/>
              </a:ext>
            </a:extLst>
          </xdr:cNvPr>
          <xdr:cNvSpPr txBox="1"/>
        </xdr:nvSpPr>
        <xdr:spPr>
          <a:xfrm>
            <a:off x="5844540" y="1165860"/>
            <a:ext cx="1676400" cy="70866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sp macro="" textlink="">
        <xdr:nvSpPr>
          <xdr:cNvPr id="28" name="CuadroTexto 27">
            <a:extLst>
              <a:ext uri="{FF2B5EF4-FFF2-40B4-BE49-F238E27FC236}">
                <a16:creationId xmlns:a16="http://schemas.microsoft.com/office/drawing/2014/main" id="{41B73832-4A7A-416D-9322-46E34EA628B5}"/>
              </a:ext>
            </a:extLst>
          </xdr:cNvPr>
          <xdr:cNvSpPr txBox="1"/>
        </xdr:nvSpPr>
        <xdr:spPr>
          <a:xfrm>
            <a:off x="5833110" y="119634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i="0" cap="all" baseline="0"/>
              <a:t>facturaciÓN GENERADa</a:t>
            </a:r>
          </a:p>
          <a:p>
            <a:pPr algn="ctr"/>
            <a:endParaRPr lang="es-ES" sz="1100" b="1" i="0" cap="all" baseline="0"/>
          </a:p>
          <a:p>
            <a:pPr algn="ctr"/>
            <a:endParaRPr lang="es-ES" sz="1100" b="1" i="0" cap="all" baseline="0"/>
          </a:p>
        </xdr:txBody>
      </xdr:sp>
      <xdr:sp macro="" textlink="$B$13">
        <xdr:nvSpPr>
          <xdr:cNvPr id="29" name="CuadroTexto 28">
            <a:extLst>
              <a:ext uri="{FF2B5EF4-FFF2-40B4-BE49-F238E27FC236}">
                <a16:creationId xmlns:a16="http://schemas.microsoft.com/office/drawing/2014/main" id="{6690B15B-601B-4F09-91E6-E8DF56D4100C}"/>
              </a:ext>
            </a:extLst>
          </xdr:cNvPr>
          <xdr:cNvSpPr txBox="1"/>
        </xdr:nvSpPr>
        <xdr:spPr>
          <a:xfrm>
            <a:off x="5833110" y="149352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D38580-B605-485E-AF11-B2ADC472CC3D}" type="TxLink">
              <a:rPr lang="en-US" sz="1800" b="1" i="0" u="none" strike="noStrike">
                <a:solidFill>
                  <a:schemeClr val="accent1"/>
                </a:solidFill>
                <a:latin typeface="Calibri"/>
                <a:ea typeface="Calibri"/>
                <a:cs typeface="Calibri"/>
              </a:rPr>
              <a:pPr marL="0" indent="0" algn="ctr"/>
              <a:t> 106,327 € </a:t>
            </a:fld>
            <a:endParaRPr lang="es-ES" sz="7200" b="1" i="0" u="none" strike="noStrike">
              <a:solidFill>
                <a:schemeClr val="accent1"/>
              </a:solidFill>
              <a:latin typeface="Calibri"/>
              <a:ea typeface="Calibri"/>
              <a:cs typeface="Calibri"/>
            </a:endParaRPr>
          </a:p>
        </xdr:txBody>
      </xdr:sp>
    </xdr:grpSp>
    <xdr:clientData/>
  </xdr:twoCellAnchor>
  <xdr:twoCellAnchor>
    <xdr:from>
      <xdr:col>14</xdr:col>
      <xdr:colOff>278130</xdr:colOff>
      <xdr:row>0</xdr:row>
      <xdr:rowOff>140970</xdr:rowOff>
    </xdr:from>
    <xdr:to>
      <xdr:col>16</xdr:col>
      <xdr:colOff>392430</xdr:colOff>
      <xdr:row>4</xdr:row>
      <xdr:rowOff>80010</xdr:rowOff>
    </xdr:to>
    <xdr:grpSp>
      <xdr:nvGrpSpPr>
        <xdr:cNvPr id="30" name="Grupo 29">
          <a:extLst>
            <a:ext uri="{FF2B5EF4-FFF2-40B4-BE49-F238E27FC236}">
              <a16:creationId xmlns:a16="http://schemas.microsoft.com/office/drawing/2014/main" id="{CD45F52B-DD75-478E-AA98-D83E3FA6B7B7}"/>
            </a:ext>
          </a:extLst>
        </xdr:cNvPr>
        <xdr:cNvGrpSpPr/>
      </xdr:nvGrpSpPr>
      <xdr:grpSpPr>
        <a:xfrm>
          <a:off x="9787890" y="140970"/>
          <a:ext cx="1699260" cy="708660"/>
          <a:chOff x="5833110" y="1165860"/>
          <a:chExt cx="1699260" cy="708660"/>
        </a:xfrm>
      </xdr:grpSpPr>
      <xdr:sp macro="" textlink="">
        <xdr:nvSpPr>
          <xdr:cNvPr id="31" name="CuadroTexto 30">
            <a:extLst>
              <a:ext uri="{FF2B5EF4-FFF2-40B4-BE49-F238E27FC236}">
                <a16:creationId xmlns:a16="http://schemas.microsoft.com/office/drawing/2014/main" id="{147003EB-B01C-4A3A-ABCA-68939D1FDD8D}"/>
              </a:ext>
            </a:extLst>
          </xdr:cNvPr>
          <xdr:cNvSpPr txBox="1"/>
        </xdr:nvSpPr>
        <xdr:spPr>
          <a:xfrm>
            <a:off x="5844540" y="1165860"/>
            <a:ext cx="1676400" cy="70866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sp macro="" textlink="">
        <xdr:nvSpPr>
          <xdr:cNvPr id="32" name="CuadroTexto 31">
            <a:extLst>
              <a:ext uri="{FF2B5EF4-FFF2-40B4-BE49-F238E27FC236}">
                <a16:creationId xmlns:a16="http://schemas.microsoft.com/office/drawing/2014/main" id="{8576960F-9DD7-4AE1-A158-5E50DE3B7068}"/>
              </a:ext>
            </a:extLst>
          </xdr:cNvPr>
          <xdr:cNvSpPr txBox="1"/>
        </xdr:nvSpPr>
        <xdr:spPr>
          <a:xfrm>
            <a:off x="5833110" y="119634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i="0" cap="all" baseline="0"/>
              <a:t>margen</a:t>
            </a:r>
          </a:p>
          <a:p>
            <a:pPr algn="ctr"/>
            <a:endParaRPr lang="es-ES" sz="1100" b="1" i="0" cap="all" baseline="0"/>
          </a:p>
          <a:p>
            <a:pPr algn="ctr"/>
            <a:endParaRPr lang="es-ES" sz="1100" b="1" i="0" cap="all" baseline="0"/>
          </a:p>
        </xdr:txBody>
      </xdr:sp>
      <xdr:sp macro="" textlink="$B$19">
        <xdr:nvSpPr>
          <xdr:cNvPr id="33" name="CuadroTexto 32">
            <a:extLst>
              <a:ext uri="{FF2B5EF4-FFF2-40B4-BE49-F238E27FC236}">
                <a16:creationId xmlns:a16="http://schemas.microsoft.com/office/drawing/2014/main" id="{695412CF-99A8-4003-8F50-97D5A06712A8}"/>
              </a:ext>
            </a:extLst>
          </xdr:cNvPr>
          <xdr:cNvSpPr txBox="1"/>
        </xdr:nvSpPr>
        <xdr:spPr>
          <a:xfrm>
            <a:off x="5833110" y="149352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65B8A1C-91B4-43F1-9AA2-1327542FF470}" type="TxLink">
              <a:rPr lang="en-US" sz="1800" b="1" i="0" u="none" strike="noStrike">
                <a:solidFill>
                  <a:schemeClr val="accent1"/>
                </a:solidFill>
                <a:latin typeface="Calibri"/>
                <a:ea typeface="Calibri"/>
                <a:cs typeface="Calibri"/>
              </a:rPr>
              <a:pPr marL="0" indent="0" algn="ctr"/>
              <a:t>40.3%</a:t>
            </a:fld>
            <a:endParaRPr lang="es-ES" sz="7200" b="1" i="0" u="none" strike="noStrike">
              <a:solidFill>
                <a:schemeClr val="accent1"/>
              </a:solidFill>
              <a:latin typeface="Calibri"/>
              <a:ea typeface="Calibri"/>
              <a:cs typeface="Calibri"/>
            </a:endParaRPr>
          </a:p>
        </xdr:txBody>
      </xdr:sp>
    </xdr:grpSp>
    <xdr:clientData/>
  </xdr:twoCellAnchor>
  <xdr:twoCellAnchor>
    <xdr:from>
      <xdr:col>2</xdr:col>
      <xdr:colOff>182880</xdr:colOff>
      <xdr:row>18</xdr:row>
      <xdr:rowOff>144780</xdr:rowOff>
    </xdr:from>
    <xdr:to>
      <xdr:col>6</xdr:col>
      <xdr:colOff>502920</xdr:colOff>
      <xdr:row>32</xdr:row>
      <xdr:rowOff>53340</xdr:rowOff>
    </xdr:to>
    <xdr:grpSp>
      <xdr:nvGrpSpPr>
        <xdr:cNvPr id="44" name="Grupo 43">
          <a:extLst>
            <a:ext uri="{FF2B5EF4-FFF2-40B4-BE49-F238E27FC236}">
              <a16:creationId xmlns:a16="http://schemas.microsoft.com/office/drawing/2014/main" id="{744E4F74-67F0-411C-B490-024C5EB7D285}"/>
            </a:ext>
          </a:extLst>
        </xdr:cNvPr>
        <xdr:cNvGrpSpPr/>
      </xdr:nvGrpSpPr>
      <xdr:grpSpPr>
        <a:xfrm>
          <a:off x="182880" y="3474720"/>
          <a:ext cx="3489960" cy="2468880"/>
          <a:chOff x="9105900" y="861060"/>
          <a:chExt cx="4724400" cy="2804160"/>
        </a:xfrm>
      </xdr:grpSpPr>
      <xdr:sp macro="" textlink="">
        <xdr:nvSpPr>
          <xdr:cNvPr id="43" name="CuadroTexto 42">
            <a:extLst>
              <a:ext uri="{FF2B5EF4-FFF2-40B4-BE49-F238E27FC236}">
                <a16:creationId xmlns:a16="http://schemas.microsoft.com/office/drawing/2014/main" id="{4029EAEC-EB83-41EC-8440-9166CD53841A}"/>
              </a:ext>
            </a:extLst>
          </xdr:cNvPr>
          <xdr:cNvSpPr txBox="1"/>
        </xdr:nvSpPr>
        <xdr:spPr>
          <a:xfrm>
            <a:off x="9105900" y="899160"/>
            <a:ext cx="4724400" cy="2766060"/>
          </a:xfrm>
          <a:prstGeom prst="roundRect">
            <a:avLst>
              <a:gd name="adj" fmla="val 9229"/>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mc:AlternateContent xmlns:mc="http://schemas.openxmlformats.org/markup-compatibility/2006">
        <mc:Choice xmlns:cx1="http://schemas.microsoft.com/office/drawing/2015/9/8/chartex" Requires="cx1">
          <xdr:graphicFrame macro="">
            <xdr:nvGraphicFramePr>
              <xdr:cNvPr id="39" name="Gráfico 38">
                <a:extLst>
                  <a:ext uri="{FF2B5EF4-FFF2-40B4-BE49-F238E27FC236}">
                    <a16:creationId xmlns:a16="http://schemas.microsoft.com/office/drawing/2014/main" id="{CF6F83A1-2374-40BF-B4AD-CA60D01532E8}"/>
                  </a:ext>
                </a:extLst>
              </xdr:cNvPr>
              <xdr:cNvGraphicFramePr/>
            </xdr:nvGraphicFramePr>
            <xdr:xfrm>
              <a:off x="9113519" y="861060"/>
              <a:ext cx="4678679" cy="2743199"/>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113519" y="861060"/>
                <a:ext cx="4678679" cy="2743199"/>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grpSp>
    <xdr:clientData/>
  </xdr:twoCellAnchor>
  <xdr:twoCellAnchor>
    <xdr:from>
      <xdr:col>9</xdr:col>
      <xdr:colOff>487680</xdr:colOff>
      <xdr:row>19</xdr:row>
      <xdr:rowOff>7620</xdr:rowOff>
    </xdr:from>
    <xdr:to>
      <xdr:col>13</xdr:col>
      <xdr:colOff>784860</xdr:colOff>
      <xdr:row>32</xdr:row>
      <xdr:rowOff>45720</xdr:rowOff>
    </xdr:to>
    <xdr:graphicFrame macro="">
      <xdr:nvGraphicFramePr>
        <xdr:cNvPr id="40" name="Gráfico 39">
          <a:extLst>
            <a:ext uri="{FF2B5EF4-FFF2-40B4-BE49-F238E27FC236}">
              <a16:creationId xmlns:a16="http://schemas.microsoft.com/office/drawing/2014/main" id="{81BD3BAA-B035-4324-9D73-2DB564BD4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483870</xdr:colOff>
      <xdr:row>0</xdr:row>
      <xdr:rowOff>140970</xdr:rowOff>
    </xdr:from>
    <xdr:to>
      <xdr:col>18</xdr:col>
      <xdr:colOff>598170</xdr:colOff>
      <xdr:row>4</xdr:row>
      <xdr:rowOff>80010</xdr:rowOff>
    </xdr:to>
    <xdr:grpSp>
      <xdr:nvGrpSpPr>
        <xdr:cNvPr id="45" name="Grupo 44">
          <a:extLst>
            <a:ext uri="{FF2B5EF4-FFF2-40B4-BE49-F238E27FC236}">
              <a16:creationId xmlns:a16="http://schemas.microsoft.com/office/drawing/2014/main" id="{2326C67C-FFC0-414D-923B-40D1AAE9AE3D}"/>
            </a:ext>
          </a:extLst>
        </xdr:cNvPr>
        <xdr:cNvGrpSpPr/>
      </xdr:nvGrpSpPr>
      <xdr:grpSpPr>
        <a:xfrm>
          <a:off x="11578590" y="140970"/>
          <a:ext cx="1699260" cy="708660"/>
          <a:chOff x="5833110" y="1165860"/>
          <a:chExt cx="1699260" cy="708660"/>
        </a:xfrm>
      </xdr:grpSpPr>
      <xdr:sp macro="" textlink="">
        <xdr:nvSpPr>
          <xdr:cNvPr id="46" name="CuadroTexto 45">
            <a:extLst>
              <a:ext uri="{FF2B5EF4-FFF2-40B4-BE49-F238E27FC236}">
                <a16:creationId xmlns:a16="http://schemas.microsoft.com/office/drawing/2014/main" id="{0123CC0B-CB01-43AF-B26A-8B360A0FF900}"/>
              </a:ext>
            </a:extLst>
          </xdr:cNvPr>
          <xdr:cNvSpPr txBox="1"/>
        </xdr:nvSpPr>
        <xdr:spPr>
          <a:xfrm>
            <a:off x="5844540" y="1165860"/>
            <a:ext cx="1676400" cy="70866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sp macro="" textlink="">
        <xdr:nvSpPr>
          <xdr:cNvPr id="47" name="CuadroTexto 46">
            <a:extLst>
              <a:ext uri="{FF2B5EF4-FFF2-40B4-BE49-F238E27FC236}">
                <a16:creationId xmlns:a16="http://schemas.microsoft.com/office/drawing/2014/main" id="{679840D1-40F6-4448-9771-91DDFE734080}"/>
              </a:ext>
            </a:extLst>
          </xdr:cNvPr>
          <xdr:cNvSpPr txBox="1"/>
        </xdr:nvSpPr>
        <xdr:spPr>
          <a:xfrm>
            <a:off x="5833110" y="119634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i="0" cap="all" baseline="0"/>
              <a:t>TASA IMPAGOS</a:t>
            </a:r>
          </a:p>
          <a:p>
            <a:pPr algn="ctr"/>
            <a:endParaRPr lang="es-ES" sz="1100" b="1" i="0" cap="all" baseline="0"/>
          </a:p>
          <a:p>
            <a:pPr algn="ctr"/>
            <a:endParaRPr lang="es-ES" sz="1100" b="1" i="0" cap="all" baseline="0"/>
          </a:p>
        </xdr:txBody>
      </xdr:sp>
      <xdr:sp macro="" textlink="'Tablas dinámicas y gráficos'!C154">
        <xdr:nvSpPr>
          <xdr:cNvPr id="48" name="CuadroTexto 47">
            <a:extLst>
              <a:ext uri="{FF2B5EF4-FFF2-40B4-BE49-F238E27FC236}">
                <a16:creationId xmlns:a16="http://schemas.microsoft.com/office/drawing/2014/main" id="{05FA1DC3-11D5-4D07-88D1-AAEC04D602F9}"/>
              </a:ext>
            </a:extLst>
          </xdr:cNvPr>
          <xdr:cNvSpPr txBox="1"/>
        </xdr:nvSpPr>
        <xdr:spPr>
          <a:xfrm>
            <a:off x="5833110" y="149352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7C0A0CA-1BFF-4991-930F-271FF5914B8F}" type="TxLink">
              <a:rPr lang="en-US" sz="1800" b="1" i="0" u="none" strike="noStrike">
                <a:solidFill>
                  <a:srgbClr val="C00000"/>
                </a:solidFill>
                <a:latin typeface="Calibri"/>
                <a:ea typeface="Calibri"/>
                <a:cs typeface="Calibri"/>
              </a:rPr>
              <a:pPr marL="0" indent="0" algn="ctr"/>
              <a:t>12.9%</a:t>
            </a:fld>
            <a:endParaRPr lang="es-ES" sz="3200" b="1" i="0" u="none" strike="noStrike">
              <a:solidFill>
                <a:srgbClr val="C00000"/>
              </a:solidFill>
              <a:latin typeface="Calibri"/>
              <a:ea typeface="Calibri"/>
              <a:cs typeface="Calibri"/>
            </a:endParaRPr>
          </a:p>
        </xdr:txBody>
      </xdr:sp>
    </xdr:grpSp>
    <xdr:clientData/>
  </xdr:twoCellAnchor>
  <xdr:twoCellAnchor>
    <xdr:from>
      <xdr:col>6</xdr:col>
      <xdr:colOff>640080</xdr:colOff>
      <xdr:row>20</xdr:row>
      <xdr:rowOff>129540</xdr:rowOff>
    </xdr:from>
    <xdr:to>
      <xdr:col>9</xdr:col>
      <xdr:colOff>365760</xdr:colOff>
      <xdr:row>30</xdr:row>
      <xdr:rowOff>129540</xdr:rowOff>
    </xdr:to>
    <xdr:grpSp>
      <xdr:nvGrpSpPr>
        <xdr:cNvPr id="51" name="Grupo 50">
          <a:extLst>
            <a:ext uri="{FF2B5EF4-FFF2-40B4-BE49-F238E27FC236}">
              <a16:creationId xmlns:a16="http://schemas.microsoft.com/office/drawing/2014/main" id="{230E2A9E-D077-4DD3-8927-274553D66971}"/>
            </a:ext>
          </a:extLst>
        </xdr:cNvPr>
        <xdr:cNvGrpSpPr/>
      </xdr:nvGrpSpPr>
      <xdr:grpSpPr>
        <a:xfrm>
          <a:off x="3810000" y="3825240"/>
          <a:ext cx="2103120" cy="1828800"/>
          <a:chOff x="5318760" y="1691640"/>
          <a:chExt cx="4572000" cy="2743200"/>
        </a:xfrm>
      </xdr:grpSpPr>
      <xdr:graphicFrame macro="">
        <xdr:nvGraphicFramePr>
          <xdr:cNvPr id="49" name="Gráfico 48">
            <a:extLst>
              <a:ext uri="{FF2B5EF4-FFF2-40B4-BE49-F238E27FC236}">
                <a16:creationId xmlns:a16="http://schemas.microsoft.com/office/drawing/2014/main" id="{AE989EA7-5D63-41FE-BBBE-0F5D34E0CFD3}"/>
              </a:ext>
            </a:extLst>
          </xdr:cNvPr>
          <xdr:cNvGraphicFramePr/>
        </xdr:nvGraphicFramePr>
        <xdr:xfrm>
          <a:off x="5318760" y="1691640"/>
          <a:ext cx="4572000" cy="2743200"/>
        </xdr:xfrm>
        <a:graphic>
          <a:graphicData uri="http://schemas.openxmlformats.org/drawingml/2006/chart">
            <c:chart xmlns:c="http://schemas.openxmlformats.org/drawingml/2006/chart" xmlns:r="http://schemas.openxmlformats.org/officeDocument/2006/relationships" r:id="rId6"/>
          </a:graphicData>
        </a:graphic>
      </xdr:graphicFrame>
      <xdr:sp macro="" textlink="'Tablas dinámicas y gráficos'!F245">
        <xdr:nvSpPr>
          <xdr:cNvPr id="50" name="CuadroTexto 49">
            <a:extLst>
              <a:ext uri="{FF2B5EF4-FFF2-40B4-BE49-F238E27FC236}">
                <a16:creationId xmlns:a16="http://schemas.microsoft.com/office/drawing/2014/main" id="{16A51724-2FC9-49F3-B330-E69A9DA26B8C}"/>
              </a:ext>
            </a:extLst>
          </xdr:cNvPr>
          <xdr:cNvSpPr txBox="1"/>
        </xdr:nvSpPr>
        <xdr:spPr>
          <a:xfrm>
            <a:off x="6390695" y="3108960"/>
            <a:ext cx="2456457" cy="521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2B9A485-AD95-4319-B083-BB627850FE22}" type="TxLink">
              <a:rPr lang="en-US" sz="2000" b="1" i="0" u="none" strike="noStrike">
                <a:solidFill>
                  <a:srgbClr val="C00000"/>
                </a:solidFill>
                <a:latin typeface="Calibri"/>
                <a:ea typeface="Calibri"/>
                <a:cs typeface="Calibri"/>
              </a:rPr>
              <a:pPr marL="0" indent="0" algn="ctr"/>
              <a:t>45.7%</a:t>
            </a:fld>
            <a:endParaRPr lang="es-ES" sz="6000" b="1" i="0" u="none" strike="noStrike">
              <a:solidFill>
                <a:srgbClr val="C00000"/>
              </a:solidFill>
              <a:latin typeface="Calibri"/>
              <a:ea typeface="Calibri"/>
              <a:cs typeface="Calibri"/>
            </a:endParaRPr>
          </a:p>
        </xdr:txBody>
      </xdr:sp>
    </xdr:grpSp>
    <xdr:clientData/>
  </xdr:twoCellAnchor>
  <xdr:twoCellAnchor>
    <xdr:from>
      <xdr:col>14</xdr:col>
      <xdr:colOff>175260</xdr:colOff>
      <xdr:row>18</xdr:row>
      <xdr:rowOff>167640</xdr:rowOff>
    </xdr:from>
    <xdr:to>
      <xdr:col>19</xdr:col>
      <xdr:colOff>502920</xdr:colOff>
      <xdr:row>32</xdr:row>
      <xdr:rowOff>53340</xdr:rowOff>
    </xdr:to>
    <xdr:graphicFrame macro="">
      <xdr:nvGraphicFramePr>
        <xdr:cNvPr id="53" name="Gráfico 52">
          <a:extLst>
            <a:ext uri="{FF2B5EF4-FFF2-40B4-BE49-F238E27FC236}">
              <a16:creationId xmlns:a16="http://schemas.microsoft.com/office/drawing/2014/main" id="{B6370413-28BD-47FD-AF49-CBDA44C87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0</xdr:row>
      <xdr:rowOff>156210</xdr:rowOff>
    </xdr:from>
    <xdr:to>
      <xdr:col>7</xdr:col>
      <xdr:colOff>396240</xdr:colOff>
      <xdr:row>8</xdr:row>
      <xdr:rowOff>53340</xdr:rowOff>
    </xdr:to>
    <xdr:grpSp>
      <xdr:nvGrpSpPr>
        <xdr:cNvPr id="10" name="Grupo 9">
          <a:extLst>
            <a:ext uri="{FF2B5EF4-FFF2-40B4-BE49-F238E27FC236}">
              <a16:creationId xmlns:a16="http://schemas.microsoft.com/office/drawing/2014/main" id="{93DC035E-75F3-43F6-93D5-0E6E63A0E512}"/>
            </a:ext>
          </a:extLst>
        </xdr:cNvPr>
        <xdr:cNvGrpSpPr/>
      </xdr:nvGrpSpPr>
      <xdr:grpSpPr>
        <a:xfrm>
          <a:off x="3169920" y="156210"/>
          <a:ext cx="2773680" cy="1398270"/>
          <a:chOff x="2926080" y="12005310"/>
          <a:chExt cx="4937760" cy="1398270"/>
        </a:xfrm>
      </xdr:grpSpPr>
      <xdr:graphicFrame macro="">
        <xdr:nvGraphicFramePr>
          <xdr:cNvPr id="11" name="Gráfico 10">
            <a:extLst>
              <a:ext uri="{FF2B5EF4-FFF2-40B4-BE49-F238E27FC236}">
                <a16:creationId xmlns:a16="http://schemas.microsoft.com/office/drawing/2014/main" id="{ACEAC4F0-CC63-41E4-86D7-0FCFCB4A5D21}"/>
              </a:ext>
            </a:extLst>
          </xdr:cNvPr>
          <xdr:cNvGraphicFramePr/>
        </xdr:nvGraphicFramePr>
        <xdr:xfrm>
          <a:off x="2926080" y="12005310"/>
          <a:ext cx="4937760" cy="1398270"/>
        </xdr:xfrm>
        <a:graphic>
          <a:graphicData uri="http://schemas.openxmlformats.org/drawingml/2006/chart">
            <c:chart xmlns:c="http://schemas.openxmlformats.org/drawingml/2006/chart" xmlns:r="http://schemas.openxmlformats.org/officeDocument/2006/relationships" r:id="rId1"/>
          </a:graphicData>
        </a:graphic>
      </xdr:graphicFrame>
      <xdr:sp macro="" textlink="$C$154">
        <xdr:nvSpPr>
          <xdr:cNvPr id="12" name="CuadroTexto 11">
            <a:extLst>
              <a:ext uri="{FF2B5EF4-FFF2-40B4-BE49-F238E27FC236}">
                <a16:creationId xmlns:a16="http://schemas.microsoft.com/office/drawing/2014/main" id="{E87A72C1-0A43-4180-AB40-4AFEC4E37DB5}"/>
              </a:ext>
            </a:extLst>
          </xdr:cNvPr>
          <xdr:cNvSpPr txBox="1"/>
        </xdr:nvSpPr>
        <xdr:spPr>
          <a:xfrm>
            <a:off x="4082223" y="12595860"/>
            <a:ext cx="1104777"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8309F4-A868-47C7-9045-E8753F7903F1}" type="TxLink">
              <a:rPr lang="en-US" sz="1100" b="1" i="0" u="none" strike="noStrike">
                <a:solidFill>
                  <a:schemeClr val="accent1"/>
                </a:solidFill>
                <a:latin typeface="Calibri"/>
                <a:ea typeface="Calibri"/>
                <a:cs typeface="Calibri"/>
              </a:rPr>
              <a:pPr algn="ctr"/>
              <a:t>12.9%</a:t>
            </a:fld>
            <a:endParaRPr lang="es-ES" sz="1100" b="1">
              <a:solidFill>
                <a:schemeClr val="accent1"/>
              </a:solidFill>
            </a:endParaRPr>
          </a:p>
        </xdr:txBody>
      </xdr:sp>
    </xdr:grpSp>
    <xdr:clientData/>
  </xdr:twoCellAnchor>
  <xdr:twoCellAnchor>
    <xdr:from>
      <xdr:col>7</xdr:col>
      <xdr:colOff>579120</xdr:colOff>
      <xdr:row>11</xdr:row>
      <xdr:rowOff>26670</xdr:rowOff>
    </xdr:from>
    <xdr:to>
      <xdr:col>13</xdr:col>
      <xdr:colOff>388620</xdr:colOff>
      <xdr:row>25</xdr:row>
      <xdr:rowOff>133350</xdr:rowOff>
    </xdr:to>
    <xdr:graphicFrame macro="">
      <xdr:nvGraphicFramePr>
        <xdr:cNvPr id="13" name="Gráfico 12">
          <a:extLst>
            <a:ext uri="{FF2B5EF4-FFF2-40B4-BE49-F238E27FC236}">
              <a16:creationId xmlns:a16="http://schemas.microsoft.com/office/drawing/2014/main" id="{74A62EE9-A140-4907-863E-2F1B4E439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259080</xdr:colOff>
      <xdr:row>29</xdr:row>
      <xdr:rowOff>205740</xdr:rowOff>
    </xdr:from>
    <xdr:to>
      <xdr:col>9</xdr:col>
      <xdr:colOff>388620</xdr:colOff>
      <xdr:row>40</xdr:row>
      <xdr:rowOff>57150</xdr:rowOff>
    </xdr:to>
    <xdr:graphicFrame macro="">
      <xdr:nvGraphicFramePr>
        <xdr:cNvPr id="14" name="Gráfico 13">
          <a:extLst>
            <a:ext uri="{FF2B5EF4-FFF2-40B4-BE49-F238E27FC236}">
              <a16:creationId xmlns:a16="http://schemas.microsoft.com/office/drawing/2014/main" id="{9AB46F3F-64C3-42FF-9FCB-421B7240B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281940</xdr:colOff>
      <xdr:row>75</xdr:row>
      <xdr:rowOff>217170</xdr:rowOff>
    </xdr:from>
    <xdr:to>
      <xdr:col>9</xdr:col>
      <xdr:colOff>1310640</xdr:colOff>
      <xdr:row>88</xdr:row>
      <xdr:rowOff>0</xdr:rowOff>
    </xdr:to>
    <xdr:graphicFrame macro="">
      <xdr:nvGraphicFramePr>
        <xdr:cNvPr id="15" name="Gráfico 14">
          <a:extLst>
            <a:ext uri="{FF2B5EF4-FFF2-40B4-BE49-F238E27FC236}">
              <a16:creationId xmlns:a16="http://schemas.microsoft.com/office/drawing/2014/main" id="{0AB8EB7A-2140-4E06-99D7-D24D0523B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283633</xdr:colOff>
      <xdr:row>91</xdr:row>
      <xdr:rowOff>19050</xdr:rowOff>
    </xdr:from>
    <xdr:to>
      <xdr:col>10</xdr:col>
      <xdr:colOff>1897380</xdr:colOff>
      <xdr:row>106</xdr:row>
      <xdr:rowOff>19050</xdr:rowOff>
    </xdr:to>
    <mc:AlternateContent xmlns:mc="http://schemas.openxmlformats.org/markup-compatibility/2006">
      <mc:Choice xmlns:cx1="http://schemas.microsoft.com/office/drawing/2015/9/8/chartex" Requires="cx1">
        <xdr:graphicFrame macro="">
          <xdr:nvGraphicFramePr>
            <xdr:cNvPr id="16" name="Gráfico 15">
              <a:extLst>
                <a:ext uri="{FF2B5EF4-FFF2-40B4-BE49-F238E27FC236}">
                  <a16:creationId xmlns:a16="http://schemas.microsoft.com/office/drawing/2014/main" id="{05BAD0A0-AFA0-4D23-B1EB-D208561A9D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455833" y="45937170"/>
              <a:ext cx="4676987" cy="2743200"/>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17</xdr:col>
      <xdr:colOff>829733</xdr:colOff>
      <xdr:row>46</xdr:row>
      <xdr:rowOff>46566</xdr:rowOff>
    </xdr:from>
    <xdr:to>
      <xdr:col>20</xdr:col>
      <xdr:colOff>1176866</xdr:colOff>
      <xdr:row>60</xdr:row>
      <xdr:rowOff>114299</xdr:rowOff>
    </xdr:to>
    <xdr:graphicFrame macro="">
      <xdr:nvGraphicFramePr>
        <xdr:cNvPr id="17" name="Gráfico 16">
          <a:extLst>
            <a:ext uri="{FF2B5EF4-FFF2-40B4-BE49-F238E27FC236}">
              <a16:creationId xmlns:a16="http://schemas.microsoft.com/office/drawing/2014/main" id="{E39EB39A-AE23-44B1-9E37-1AE5774EF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78240739" backgroundQuery="1" createdVersion="7" refreshedVersion="7" minRefreshableVersion="3" recordCount="0" supportSubquery="1" supportAdvancedDrill="1" xr:uid="{37B65030-3914-4487-82FE-704ADE15938F}">
  <cacheSource type="external" connectionId="3"/>
  <cacheFields count="1">
    <cacheField name="[Measures].[n_ordenes]" caption="n_ordenes" numFmtId="0" hierarchy="74"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oneField="1">
      <fieldsUsage count="1">
        <fieldUsage x="0"/>
      </fieldsUsage>
    </cacheHierarchy>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92476849" backgroundQuery="1" createdVersion="7" refreshedVersion="7" minRefreshableVersion="3" recordCount="0" supportSubquery="1" supportAdvancedDrill="1" xr:uid="{6A7F8B8B-591F-4158-865F-E704D6788ABF}">
  <cacheSource type="external" connectionId="3"/>
  <cacheFields count="3">
    <cacheField name="[Measures].[impagos_cuentas]" caption="impagos_cuentas" numFmtId="0" hierarchy="63" level="32767"/>
    <cacheField name="[sala].[Mesero Asignado].[Mesero Asignado]" caption="Mesero Asignado" numFmtId="0" hierarchy="17" level="1">
      <sharedItems count="5">
        <s v="Mesero_1"/>
        <s v="Mesero_2"/>
        <s v="Mesero_3"/>
        <s v="Mesero_4"/>
        <s v="Mesero_5"/>
      </sharedItems>
    </cacheField>
    <cacheField name="[Measures].[monto_no_facturado]" caption="monto_no_facturado" numFmtId="0" hierarchy="65"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2" memberValueDatatype="130" unbalanced="0">
      <fieldsUsage count="2">
        <fieldUsage x="-1"/>
        <fieldUsage x="1"/>
      </fieldsUsage>
    </cacheHierarchy>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oneField="1">
      <fieldsUsage count="1">
        <fieldUsage x="0"/>
      </fieldsUsage>
    </cacheHierarchy>
    <cacheHierarchy uniqueName="[Measures].[propina_cobrada]" caption="propina_cobrada" measure="1" displayFolder="" measureGroup="sala" count="0"/>
    <cacheHierarchy uniqueName="[Measures].[monto_no_facturado]" caption="monto_no_facturado" measure="1" displayFolder="" measureGroup="sala" count="0" oneField="1">
      <fieldsUsage count="1">
        <fieldUsage x="2"/>
      </fieldsUsage>
    </cacheHierarchy>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93865742" backgroundQuery="1" createdVersion="7" refreshedVersion="7" minRefreshableVersion="3" recordCount="0" supportSubquery="1" supportAdvancedDrill="1" xr:uid="{92E0F837-521E-47EE-9CDF-6125CE6731AA}">
  <cacheSource type="external" connectionId="3"/>
  <cacheFields count="6">
    <cacheField name="[sala].[Numero de platos].[Numero de platos]" caption="Numero de platos" numFmtId="0" hierarchy="31"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sala].[Numero de platos].&amp;[1]"/>
            <x15:cachedUniqueName index="1" name="[sala].[Numero de platos].&amp;[2]"/>
            <x15:cachedUniqueName index="2" name="[sala].[Numero de platos].&amp;[3]"/>
            <x15:cachedUniqueName index="3" name="[sala].[Numero de platos].&amp;[4]"/>
            <x15:cachedUniqueName index="4" name="[sala].[Numero de platos].&amp;[5]"/>
            <x15:cachedUniqueName index="5" name="[sala].[Numero de platos].&amp;[6]"/>
            <x15:cachedUniqueName index="6" name="[sala].[Numero de platos].&amp;[7]"/>
            <x15:cachedUniqueName index="7" name="[sala].[Numero de platos].&amp;[8]"/>
            <x15:cachedUniqueName index="8" name="[sala].[Numero de platos].&amp;[9]"/>
            <x15:cachedUniqueName index="9" name="[sala].[Numero de platos].&amp;[10]"/>
            <x15:cachedUniqueName index="10" name="[sala].[Numero de platos].&amp;[11]"/>
            <x15:cachedUniqueName index="11" name="[sala].[Numero de platos].&amp;[12]"/>
          </x15:cachedUniqueNames>
        </ext>
      </extLst>
    </cacheField>
    <cacheField name="[Measures].[impagos_cuentas]" caption="impagos_cuentas" numFmtId="0" hierarchy="63" level="32767"/>
    <cacheField name="[Measures].[monto_no_facturado]" caption="monto_no_facturado" numFmtId="0" hierarchy="65" level="32767"/>
    <cacheField name="[Measures].[Promedio de Monto Total de la Cuenta]" caption="Promedio de Monto Total de la Cuenta" numFmtId="0" hierarchy="50" level="32767"/>
    <cacheField name="[Measures].[Recuento de Cobrada]" caption="Recuento de Cobrada" numFmtId="0" hierarchy="45" level="32767"/>
    <cacheField name="[Measures].[perdida_media_unitaria]" caption="perdida_media_unitaria" numFmtId="0" hierarchy="75"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2" memberValueDatatype="20" unbalanced="0">
      <fieldsUsage count="2">
        <fieldUsage x="-1"/>
        <fieldUsage x="0"/>
      </fieldsUsage>
    </cacheHierarchy>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oneField="1">
      <fieldsUsage count="1">
        <fieldUsage x="4"/>
      </fieldsUsage>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oneField="1">
      <fieldsUsage count="1">
        <fieldUsage x="3"/>
      </fieldsUsage>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oneField="1">
      <fieldsUsage count="1">
        <fieldUsage x="1"/>
      </fieldsUsage>
    </cacheHierarchy>
    <cacheHierarchy uniqueName="[Measures].[propina_cobrada]" caption="propina_cobrada" measure="1" displayFolder="" measureGroup="sala" count="0"/>
    <cacheHierarchy uniqueName="[Measures].[monto_no_facturado]" caption="monto_no_facturado" measure="1" displayFolder="" measureGroup="sala" count="0" oneField="1">
      <fieldsUsage count="1">
        <fieldUsage x="2"/>
      </fieldsUsage>
    </cacheHierarchy>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oneField="1">
      <fieldsUsage count="1">
        <fieldUsage x="5"/>
      </fieldsUsage>
    </cacheHierarchy>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97800929" backgroundQuery="1" createdVersion="7" refreshedVersion="7" minRefreshableVersion="3" recordCount="0" supportSubquery="1" supportAdvancedDrill="1" xr:uid="{F6765C96-E066-443E-BC9E-56F0B00B8749}">
  <cacheSource type="external" connectionId="3"/>
  <cacheFields count="3">
    <cacheField name="[Measures].[Recuento de Cobrada]" caption="Recuento de Cobrada" numFmtId="0" hierarchy="45" level="32767"/>
    <cacheField name="[sala].[Estado de la Mesa].[Estado de la Mesa]" caption="Estado de la Mesa" numFmtId="0" hierarchy="21" level="1">
      <sharedItems count="3">
        <s v="Libre"/>
        <s v="Ocupada"/>
        <s v="Reservada"/>
      </sharedItems>
    </cacheField>
    <cacheField name="[Measures].[impagos_cuentas]" caption="impagos_cuentas" numFmtId="0" hierarchy="63"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2" memberValueDatatype="130" unbalanced="0">
      <fieldsUsage count="2">
        <fieldUsage x="-1"/>
        <fieldUsage x="1"/>
      </fieldsUsage>
    </cacheHierarchy>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oneField="1">
      <fieldsUsage count="1">
        <fieldUsage x="0"/>
      </fieldsUsage>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oneField="1">
      <fieldsUsage count="1">
        <fieldUsage x="2"/>
      </fieldsUsage>
    </cacheHierarchy>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99884261" backgroundQuery="1" createdVersion="7" refreshedVersion="7" minRefreshableVersion="3" recordCount="0" supportSubquery="1" supportAdvancedDrill="1" xr:uid="{518F0693-943E-4C10-AEED-CFAB0224EED0}">
  <cacheSource type="external" connectionId="3"/>
  <cacheFields count="4">
    <cacheField name="[sala].[Mesero Asignado].[Mesero Asignado]" caption="Mesero Asignado" numFmtId="0" hierarchy="17" level="1">
      <sharedItems count="5">
        <s v="Mesero_1"/>
        <s v="Mesero_2"/>
        <s v="Mesero_3"/>
        <s v="Mesero_4"/>
        <s v="Mesero_5"/>
      </sharedItems>
    </cacheField>
    <cacheField name="[Measures].[Suma de Propina]" caption="Suma de Propina" numFmtId="0" hierarchy="43" level="32767"/>
    <cacheField name="[Measures].[Promedio de Propina]" caption="Promedio de Propina" numFmtId="0" hierarchy="49" level="32767"/>
    <cacheField name="[Measures].[propina_cobrada]" caption="propina_cobrada" numFmtId="0" hierarchy="64"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2" memberValueDatatype="130" unbalanced="0">
      <fieldsUsage count="2">
        <fieldUsage x="-1"/>
        <fieldUsage x="0"/>
      </fieldsUsage>
    </cacheHierarchy>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oneField="1">
      <fieldsUsage count="1">
        <fieldUsage x="1"/>
      </fieldsUsage>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oneField="1">
      <fieldsUsage count="1">
        <fieldUsage x="2"/>
      </fieldsUsage>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oneField="1">
      <fieldsUsage count="1">
        <fieldUsage x="3"/>
      </fieldsUsage>
    </cacheHierarchy>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02430555" backgroundQuery="1" createdVersion="7" refreshedVersion="7" minRefreshableVersion="3" recordCount="0" supportSubquery="1" supportAdvancedDrill="1" xr:uid="{9AF18E80-331C-492E-815A-58DCF1DDF940}">
  <cacheSource type="external" connectionId="3"/>
  <cacheFields count="4">
    <cacheField name="[sala].[Mesero Asignado].[Mesero Asignado]" caption="Mesero Asignado" numFmtId="0" hierarchy="17" level="1">
      <sharedItems count="5">
        <s v="Mesero_1"/>
        <s v="Mesero_2"/>
        <s v="Mesero_3"/>
        <s v="Mesero_4"/>
        <s v="Mesero_5"/>
      </sharedItems>
    </cacheField>
    <cacheField name="[Measures].[Recuento de Número de Orden]" caption="Recuento de Número de Orden" numFmtId="0" hierarchy="42" level="32767"/>
    <cacheField name="[sala].[Día semana].[Día semana]" caption="Día semana" numFmtId="0" hierarchy="30" level="1">
      <sharedItems count="7">
        <s v="1. lunes"/>
        <s v="2. martes"/>
        <s v="3. miércoles"/>
        <s v="4. jueves"/>
        <s v="5. viernes"/>
        <s v="6. sábado"/>
        <s v="7. domingo"/>
      </sharedItems>
    </cacheField>
    <cacheField name="[Measures].[horas_trabajadas]" caption="horas_trabajadas" numFmtId="0" hierarchy="71"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2" memberValueDatatype="130" unbalanced="0">
      <fieldsUsage count="2">
        <fieldUsage x="-1"/>
        <fieldUsage x="0"/>
      </fieldsUsage>
    </cacheHierarchy>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2" memberValueDatatype="130" unbalanced="0">
      <fieldsUsage count="2">
        <fieldUsage x="-1"/>
        <fieldUsage x="2"/>
      </fieldsUsage>
    </cacheHierarchy>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oneField="1">
      <fieldsUsage count="1">
        <fieldUsage x="1"/>
      </fieldsUsage>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oneField="1">
      <fieldsUsage count="1">
        <fieldUsage x="3"/>
      </fieldsUsage>
    </cacheHierarchy>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04050925" backgroundQuery="1" createdVersion="7" refreshedVersion="7" minRefreshableVersion="3" recordCount="0" supportSubquery="1" supportAdvancedDrill="1" xr:uid="{0C2AD60A-8E66-4C45-844F-4ADAE86513B3}">
  <cacheSource type="external" connectionId="3"/>
  <cacheFields count="4">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Promedio de Tiempo prep]" caption="Promedio de Tiempo prep" numFmtId="0" hierarchy="48" level="32767"/>
    <cacheField name="[Measures].[Promedio de Numero de platos]" caption="Promedio de Numero de platos" numFmtId="0" hierarchy="53" level="32767"/>
    <cacheField name="[Measures].[Promedio de Tiempo perm]" caption="Promedio de Tiempo perm" numFmtId="0" hierarchy="58"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oneField="1">
      <fieldsUsage count="1">
        <fieldUsage x="1"/>
      </fieldsUsage>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oneField="1">
      <fieldsUsage count="1">
        <fieldUsage x="2"/>
      </fieldsUsage>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oneField="1">
      <fieldsUsage count="1">
        <fieldUsage x="3"/>
      </fieldsUsage>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07291666" backgroundQuery="1" createdVersion="7" refreshedVersion="7" minRefreshableVersion="3" recordCount="0" supportSubquery="1" supportAdvancedDrill="1" xr:uid="{BCF65CCB-1BBC-45E1-9356-4A2408E1F783}">
  <cacheSource type="external" connectionId="3"/>
  <cacheFields count="4">
    <cacheField name="[sala].[Tipo de Servicio].[Tipo de Servicio]" caption="Tipo de Servicio" numFmtId="0" hierarchy="18" level="1">
      <sharedItems count="3">
        <s v="Almuerzo"/>
        <s v="Cena"/>
        <s v="Desayuno"/>
      </sharedItems>
    </cacheField>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Promedio de Monto Total de la Cuenta]" caption="Promedio de Monto Total de la Cuenta" numFmtId="0" hierarchy="50" level="32767"/>
    <cacheField name="[Measures].[Recuento de Monto Total de la Cuenta]" caption="Recuento de Monto Total de la Cuenta" numFmtId="0" hierarchy="55"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2" memberValueDatatype="130" unbalanced="0">
      <fieldsUsage count="2">
        <fieldUsage x="-1"/>
        <fieldUsage x="0"/>
      </fieldsUsage>
    </cacheHierarchy>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1"/>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oneField="1">
      <fieldsUsage count="1">
        <fieldUsage x="2"/>
      </fieldsUsage>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oneField="1">
      <fieldsUsage count="1">
        <fieldUsage x="3"/>
      </fieldsUsage>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10185183" backgroundQuery="1" createdVersion="7" refreshedVersion="7" minRefreshableVersion="3" recordCount="0" supportSubquery="1" supportAdvancedDrill="1" xr:uid="{D38409EA-73AE-46FC-A2C0-604498E74A61}">
  <cacheSource type="external" connectionId="3"/>
  <cacheFields count="2">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Recuento de Cobrada]" caption="Recuento de Cobrada" numFmtId="0" hierarchy="45"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oneField="1">
      <fieldsUsage count="1">
        <fieldUsage x="1"/>
      </fieldsUsage>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12152777" backgroundQuery="1" createdVersion="7" refreshedVersion="7" minRefreshableVersion="3" recordCount="0" supportSubquery="1" supportAdvancedDrill="1" xr:uid="{61A75C2C-B419-44FC-9E22-FE7ADE7BCD39}">
  <cacheSource type="external" connectionId="3"/>
  <cacheFields count="3">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tiempo por plato]" caption="tiempo por plato" numFmtId="0" hierarchy="69" level="32767"/>
    <cacheField name="[Measures].[tiempo por comensal]" caption="tiempo por comensal" numFmtId="0" hierarchy="7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oneField="1">
      <fieldsUsage count="1">
        <fieldUsage x="1"/>
      </fieldsUsage>
    </cacheHierarchy>
    <cacheHierarchy uniqueName="[Measures].[tiempo por comensal]" caption="tiempo por comensal" measure="1" displayFolder="" measureGroup="sala" count="0" oneField="1">
      <fieldsUsage count="1">
        <fieldUsage x="2"/>
      </fieldsUsage>
    </cacheHierarchy>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14583332" backgroundQuery="1" createdVersion="7" refreshedVersion="7" minRefreshableVersion="3" recordCount="0" supportSubquery="1" supportAdvancedDrill="1" xr:uid="{8DFC15B8-EC67-4C8B-A280-0D75DD548AAD}">
  <cacheSource type="external" connectionId="3"/>
  <cacheFields count="4">
    <cacheField name="[Measures].[Recuento de Cobrada]" caption="Recuento de Cobrada" numFmtId="0" hierarchy="45" level="32767"/>
    <cacheField name="[sala].[Tiempo de Preparación (hora)].[Tiempo de Preparación (hora)]" caption="Tiempo de Preparación (hora)" numFmtId="0" hierarchy="32" level="1">
      <sharedItems count="4">
        <s v="0"/>
        <s v="1"/>
        <s v="2"/>
        <s v="3"/>
      </sharedItems>
    </cacheField>
    <cacheField name="[Measures].[impagos_cuentas]" caption="impagos_cuentas" numFmtId="0" hierarchy="63" level="32767"/>
    <cacheField name="[Measures].[Promedio de Numero de platos]" caption="Promedio de Numero de platos" numFmtId="0" hierarchy="53"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2" memberValueDatatype="130" unbalanced="0">
      <fieldsUsage count="2">
        <fieldUsage x="-1"/>
        <fieldUsage x="1"/>
      </fieldsUsage>
    </cacheHierarchy>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oneField="1">
      <fieldsUsage count="1">
        <fieldUsage x="0"/>
      </fieldsUsage>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oneField="1">
      <fieldsUsage count="1">
        <fieldUsage x="3"/>
      </fieldsUsage>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oneField="1">
      <fieldsUsage count="1">
        <fieldUsage x="2"/>
      </fieldsUsage>
    </cacheHierarchy>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79629632" backgroundQuery="1" createdVersion="7" refreshedVersion="7" minRefreshableVersion="3" recordCount="0" supportSubquery="1" supportAdvancedDrill="1" xr:uid="{3CFF23F6-A43A-4CC4-AE34-4BC85F399FBF}">
  <cacheSource type="external" connectionId="3"/>
  <cacheFields count="1">
    <cacheField name="[Measures].[media_comensales]" caption="media_comensales" numFmtId="0" hierarchy="73"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oneField="1">
      <fieldsUsage count="1">
        <fieldUsage x="0"/>
      </fieldsUsage>
    </cacheHierarchy>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17361111" backgroundQuery="1" createdVersion="7" refreshedVersion="7" minRefreshableVersion="3" recordCount="0" supportSubquery="1" supportAdvancedDrill="1" xr:uid="{53BFD341-66DA-4F7B-BA45-742BB7AC23DE}">
  <cacheSource type="external" connectionId="3"/>
  <cacheFields count="3">
    <cacheField name="[sala].[Día semana].[Día semana]" caption="Día semana" numFmtId="0" hierarchy="30" level="1">
      <sharedItems count="7">
        <s v="1. lunes"/>
        <s v="2. martes"/>
        <s v="3. miércoles"/>
        <s v="4. jueves"/>
        <s v="5. viernes"/>
        <s v="6. sábado"/>
        <s v="7. domingo"/>
      </sharedItems>
    </cacheField>
    <cacheField name="[sala].[Tipo de Servicio].[Tipo de Servicio]" caption="Tipo de Servicio" numFmtId="0" hierarchy="18" level="1">
      <sharedItems count="3">
        <s v="Almuerzo"/>
        <s v="Cena"/>
        <s v="Desayuno"/>
      </sharedItems>
    </cacheField>
    <cacheField name="[Measures].[monto_facturado]" caption="monto_facturado" numFmtId="0" hierarchy="66"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2" memberValueDatatype="130" unbalanced="0">
      <fieldsUsage count="2">
        <fieldUsage x="-1"/>
        <fieldUsage x="1"/>
      </fieldsUsage>
    </cacheHierarchy>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2" memberValueDatatype="130" unbalanced="0">
      <fieldsUsage count="2">
        <fieldUsage x="-1"/>
        <fieldUsage x="0"/>
      </fieldsUsage>
    </cacheHierarchy>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oneField="1">
      <fieldsUsage count="1">
        <fieldUsage x="2"/>
      </fieldsUsage>
    </cacheHierarchy>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2013889" backgroundQuery="1" createdVersion="7" refreshedVersion="7" minRefreshableVersion="3" recordCount="0" supportSubquery="1" supportAdvancedDrill="1" xr:uid="{9A19521A-83DD-48EA-B470-FA3AC81C96F6}">
  <cacheSource type="external" connectionId="3"/>
  <cacheFields count="3">
    <cacheField name="[sala].[Día semana].[Día semana]" caption="Día semana" numFmtId="0" hierarchy="30" level="1">
      <sharedItems count="7">
        <s v="1. lunes"/>
        <s v="2. martes"/>
        <s v="3. miércoles"/>
        <s v="4. jueves"/>
        <s v="5. viernes"/>
        <s v="6. sábado"/>
        <s v="7. domingo"/>
      </sharedItems>
    </cacheField>
    <cacheField name="[sala].[Tipo de Servicio].[Tipo de Servicio]" caption="Tipo de Servicio" numFmtId="0" hierarchy="18" level="1">
      <sharedItems count="3">
        <s v="Almuerzo"/>
        <s v="Cena"/>
        <s v="Desayuno"/>
      </sharedItems>
    </cacheField>
    <cacheField name="[Measures].[impagos_cuentas]" caption="impagos_cuentas" numFmtId="0" hierarchy="63"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2" memberValueDatatype="130" unbalanced="0">
      <fieldsUsage count="2">
        <fieldUsage x="-1"/>
        <fieldUsage x="1"/>
      </fieldsUsage>
    </cacheHierarchy>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2" memberValueDatatype="130" unbalanced="0">
      <fieldsUsage count="2">
        <fieldUsage x="-1"/>
        <fieldUsage x="0"/>
      </fieldsUsage>
    </cacheHierarchy>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oneField="1">
      <fieldsUsage count="1">
        <fieldUsage x="2"/>
      </fieldsUsage>
    </cacheHierarchy>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23726854" backgroundQuery="1" createdVersion="7" refreshedVersion="7" minRefreshableVersion="3" recordCount="0" supportSubquery="1" supportAdvancedDrill="1" xr:uid="{983F9CB1-8F3C-4EC9-8632-ECFB24A960F4}">
  <cacheSource type="external" connectionId="3"/>
  <cacheFields count="3">
    <cacheField name="[sala].[Día semana].[Día semana]" caption="Día semana" numFmtId="0" hierarchy="30" level="1">
      <sharedItems count="7">
        <s v="1. lunes"/>
        <s v="2. martes"/>
        <s v="3. miércoles"/>
        <s v="4. jueves"/>
        <s v="5. viernes"/>
        <s v="6. sábado"/>
        <s v="7. domingo"/>
      </sharedItems>
    </cacheField>
    <cacheField name="[sala].[Tipo de Servicio].[Tipo de Servicio]" caption="Tipo de Servicio" numFmtId="0" hierarchy="18" level="1">
      <sharedItems count="3">
        <s v="Almuerzo"/>
        <s v="Cena"/>
        <s v="Desayuno"/>
      </sharedItems>
    </cacheField>
    <cacheField name="[Measures].[monto_no_facturado]" caption="monto_no_facturado" numFmtId="0" hierarchy="65"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2" memberValueDatatype="130" unbalanced="0">
      <fieldsUsage count="2">
        <fieldUsage x="-1"/>
        <fieldUsage x="1"/>
      </fieldsUsage>
    </cacheHierarchy>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2" memberValueDatatype="130" unbalanced="0">
      <fieldsUsage count="2">
        <fieldUsage x="-1"/>
        <fieldUsage x="0"/>
      </fieldsUsage>
    </cacheHierarchy>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oneField="1">
      <fieldsUsage count="1">
        <fieldUsage x="2"/>
      </fieldsUsage>
    </cacheHierarchy>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26041663" backgroundQuery="1" createdVersion="7" refreshedVersion="7" minRefreshableVersion="3" recordCount="0" supportSubquery="1" supportAdvancedDrill="1" xr:uid="{61460974-F1B2-4C58-876F-24B727169EB6}">
  <cacheSource type="external" connectionId="3"/>
  <cacheFields count="2">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Promedio de Monto Total de la Cuenta]" caption="Promedio de Monto Total de la Cuenta" numFmtId="0" hierarchy="5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394806018521" backgroundQuery="1" createdVersion="7" refreshedVersion="7" minRefreshableVersion="3" recordCount="0" supportSubquery="1" supportAdvancedDrill="1" xr:uid="{7AA72094-7284-4547-9441-8D20C6DC07F4}">
  <cacheSource type="external" connectionId="3"/>
  <cacheFields count="2">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Suma de Monto Total de la Cuenta]" caption="Suma de Monto Total de la Cuenta" numFmtId="0" hierarchy="4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410460416664" backgroundQuery="1" createdVersion="7" refreshedVersion="7" minRefreshableVersion="3" recordCount="0" supportSubquery="1" supportAdvancedDrill="1" xr:uid="{D0C2957B-E08F-4B27-8933-747D06A6D1FD}">
  <cacheSource type="external" connectionId="3"/>
  <cacheFields count="2">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Suma de Monto Total de la Cuenta]" caption="Suma de Monto Total de la Cuenta" numFmtId="0" hierarchy="4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394806018521" backgroundQuery="1" createdVersion="7" refreshedVersion="7" minRefreshableVersion="3" recordCount="0" supportSubquery="1" supportAdvancedDrill="1" xr:uid="{3DAA7958-9379-47EB-9EAE-AA835E17E581}">
  <cacheSource type="external" connectionId="3"/>
  <cacheFields count="2">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Suma de Monto Total de la Cuenta]" caption="Suma de Monto Total de la Cuenta" numFmtId="0" hierarchy="4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5532405" backgroundQuery="1" createdVersion="7" refreshedVersion="7" minRefreshableVersion="3" recordCount="0" supportSubquery="1" supportAdvancedDrill="1" xr:uid="{26520C35-3676-414D-A699-715546683B39}">
  <cacheSource type="external" connectionId="3"/>
  <cacheFields count="1">
    <cacheField name="[Measures].[coste_total]" caption="coste_total" numFmtId="0" hierarchy="76"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oneField="1">
      <fieldsUsage count="1">
        <fieldUsage x="0"/>
      </fieldsUsage>
    </cacheHierarchy>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2986111" backgroundQuery="1" createdVersion="7" refreshedVersion="7" minRefreshableVersion="3" recordCount="0" supportSubquery="1" supportAdvancedDrill="1" xr:uid="{D3C658C6-E1F9-4005-8EE3-C080139988C9}">
  <cacheSource type="external" connectionId="3"/>
  <cacheFields count="1">
    <cacheField name="[Measures].[Suma de Monto Total de la Cuenta]" caption="Suma de Monto Total de la Cuenta" numFmtId="0" hierarchy="4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0"/>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419434606483" backgroundQuery="1" createdVersion="7" refreshedVersion="7" minRefreshableVersion="3" recordCount="0" supportSubquery="1" supportAdvancedDrill="1" xr:uid="{80BA5BE8-3298-414A-B3DB-DEAA35E32175}">
  <cacheSource type="external" connectionId="3"/>
  <cacheFields count="3">
    <cacheField name="[sala].[Mesero Asignado].[Mesero Asignado]" caption="Mesero Asignado" numFmtId="0" hierarchy="17" level="1">
      <sharedItems count="5">
        <s v="Mesero_1"/>
        <s v="Mesero_2"/>
        <s v="Mesero_3"/>
        <s v="Mesero_4"/>
        <s v="Mesero_5"/>
      </sharedItems>
    </cacheField>
    <cacheField name="[Measures].[Recuento de Número de Orden]" caption="Recuento de Número de Orden" numFmtId="0" hierarchy="42" level="32767"/>
    <cacheField name="[Measures].[pct_no_facturado]" caption="pct_no_facturado" numFmtId="0" hierarchy="68"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2" memberValueDatatype="130" unbalanced="0">
      <fieldsUsage count="2">
        <fieldUsage x="-1"/>
        <fieldUsage x="0"/>
      </fieldsUsage>
    </cacheHierarchy>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oneField="1">
      <fieldsUsage count="1">
        <fieldUsage x="1"/>
      </fieldsUsage>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oneField="1">
      <fieldsUsage count="1">
        <fieldUsage x="2"/>
      </fieldsUsage>
    </cacheHierarchy>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0902779" backgroundQuery="1" createdVersion="7" refreshedVersion="7" minRefreshableVersion="3" recordCount="0" supportSubquery="1" supportAdvancedDrill="1" xr:uid="{83089C8E-B17D-42DC-B259-EAF36762356F}">
  <cacheSource type="external" connectionId="3"/>
  <cacheFields count="1">
    <cacheField name="[Measures].[Promedio de Monto Total de la Cuenta]" caption="Promedio de Monto Total de la Cuenta" numFmtId="0" hierarchy="5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oneField="1">
      <fieldsUsage count="1">
        <fieldUsage x="0"/>
      </fieldsUsage>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7499999" backgroundQuery="1" createdVersion="7" refreshedVersion="7" minRefreshableVersion="3" recordCount="0" supportSubquery="1" supportAdvancedDrill="1" xr:uid="{50837FDC-3102-4E31-800E-4B5A8F59634B}">
  <cacheSource type="external" connectionId="3"/>
  <cacheFields count="1">
    <cacheField name="[Measures].[margen]" caption="margen" numFmtId="0" hierarchy="77"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oneField="1">
      <fieldsUsage count="1">
        <fieldUsage x="0"/>
      </fieldsUsage>
    </cacheHierarchy>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443000115738" backgroundQuery="1" createdVersion="7" refreshedVersion="7" minRefreshableVersion="3" recordCount="0" supportSubquery="1" supportAdvancedDrill="1" xr:uid="{E4728909-0AC1-4D92-9787-539D16A94176}">
  <cacheSource type="external" connectionId="3"/>
  <cacheFields count="3">
    <cacheField name="[sala].[Día semana].[Día semana]" caption="Día semana" numFmtId="0" hierarchy="30" level="1">
      <sharedItems count="7">
        <s v="1. lunes"/>
        <s v="2. martes"/>
        <s v="3. miércoles"/>
        <s v="4. jueves"/>
        <s v="5. viernes"/>
        <s v="6. sábado"/>
        <s v="7. domingo"/>
      </sharedItems>
    </cacheField>
    <cacheField name="[Measures].[Suma de Monto Total de la Cuenta]" caption="Suma de Monto Total de la Cuenta" numFmtId="0" hierarchy="40" level="32767"/>
    <cacheField name="[Measures].[pct_no_facturado]" caption="pct_no_facturado" numFmtId="0" hierarchy="68"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2" memberValueDatatype="130" unbalanced="0">
      <fieldsUsage count="2">
        <fieldUsage x="-1"/>
        <fieldUsage x="0"/>
      </fieldsUsage>
    </cacheHierarchy>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oneField="1">
      <fieldsUsage count="1">
        <fieldUsage x="2"/>
      </fieldsUsage>
    </cacheHierarchy>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4.491296527776" backgroundQuery="1" createdVersion="7" refreshedVersion="7" minRefreshableVersion="3" recordCount="0" supportSubquery="1" supportAdvancedDrill="1" xr:uid="{C60AC75A-B57E-4253-9631-8FAA52605559}">
  <cacheSource type="external" connectionId="3"/>
  <cacheFields count="4">
    <cacheField name="[sala].[Numero de platos].[Numero de platos]" caption="Numero de platos" numFmtId="0" hierarchy="31"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sala].[Numero de platos].&amp;[1]"/>
            <x15:cachedUniqueName index="1" name="[sala].[Numero de platos].&amp;[2]"/>
            <x15:cachedUniqueName index="2" name="[sala].[Numero de platos].&amp;[3]"/>
            <x15:cachedUniqueName index="3" name="[sala].[Numero de platos].&amp;[4]"/>
            <x15:cachedUniqueName index="4" name="[sala].[Numero de platos].&amp;[5]"/>
            <x15:cachedUniqueName index="5" name="[sala].[Numero de platos].&amp;[6]"/>
            <x15:cachedUniqueName index="6" name="[sala].[Numero de platos].&amp;[7]"/>
            <x15:cachedUniqueName index="7" name="[sala].[Numero de platos].&amp;[8]"/>
            <x15:cachedUniqueName index="8" name="[sala].[Numero de platos].&amp;[9]"/>
            <x15:cachedUniqueName index="9" name="[sala].[Numero de platos].&amp;[10]"/>
            <x15:cachedUniqueName index="10" name="[sala].[Numero de platos].&amp;[11]"/>
            <x15:cachedUniqueName index="11" name="[sala].[Numero de platos].&amp;[12]"/>
          </x15:cachedUniqueNames>
        </ext>
      </extLst>
    </cacheField>
    <cacheField name="[Measures].[monto_no_facturado]" caption="monto_no_facturado" numFmtId="0" hierarchy="65" level="32767"/>
    <cacheField name="[Measures].[Recuento de Cobrada]" caption="Recuento de Cobrada" numFmtId="0" hierarchy="45" level="32767"/>
    <cacheField name="[Measures].[monto_facturado]" caption="monto_facturado" numFmtId="0" hierarchy="66"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2" memberValueDatatype="20" unbalanced="0">
      <fieldsUsage count="2">
        <fieldUsage x="-1"/>
        <fieldUsage x="0"/>
      </fieldsUsage>
    </cacheHierarchy>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oneField="1">
      <fieldsUsage count="1">
        <fieldUsage x="2"/>
      </fieldsUsage>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oneField="1">
      <fieldsUsage count="1">
        <fieldUsage x="1"/>
      </fieldsUsage>
    </cacheHierarchy>
    <cacheHierarchy uniqueName="[Measures].[monto_facturado]" caption="monto_facturado" measure="1" displayFolder="" measureGroup="sala" count="0" oneField="1">
      <fieldsUsage count="1">
        <fieldUsage x="3"/>
      </fieldsUsage>
    </cacheHierarchy>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394806018521" backgroundQuery="1" createdVersion="7" refreshedVersion="7" minRefreshableVersion="3" recordCount="0" supportSubquery="1" supportAdvancedDrill="1" xr:uid="{556DAEF0-00A0-41FF-B22E-CCF7BB5CA4BE}">
  <cacheSource type="external" connectionId="3"/>
  <cacheFields count="2">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Suma de Monto Total de la Cuenta]" caption="Suma de Monto Total de la Cuenta" numFmtId="0" hierarchy="4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97800929" backgroundQuery="1" createdVersion="7" refreshedVersion="7" minRefreshableVersion="3" recordCount="0" supportSubquery="1" supportAdvancedDrill="1" xr:uid="{BEA532A7-735A-4967-A310-27DCD97830AB}">
  <cacheSource type="external" connectionId="3"/>
  <cacheFields count="3">
    <cacheField name="[Measures].[Recuento de Cobrada]" caption="Recuento de Cobrada" numFmtId="0" hierarchy="45" level="32767"/>
    <cacheField name="[sala].[Estado de la Mesa].[Estado de la Mesa]" caption="Estado de la Mesa" numFmtId="0" hierarchy="21" level="1">
      <sharedItems count="3">
        <s v="Libre"/>
        <s v="Ocupada"/>
        <s v="Reservada"/>
      </sharedItems>
    </cacheField>
    <cacheField name="[Measures].[impagos_cuentas]" caption="impagos_cuentas" numFmtId="0" hierarchy="63"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2" memberValueDatatype="130" unbalanced="0">
      <fieldsUsage count="2">
        <fieldUsage x="-1"/>
        <fieldUsage x="1"/>
      </fieldsUsage>
    </cacheHierarchy>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oneField="1">
      <fieldsUsage count="1">
        <fieldUsage x="0"/>
      </fieldsUsage>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oneField="1">
      <fieldsUsage count="1">
        <fieldUsage x="2"/>
      </fieldsUsage>
    </cacheHierarchy>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2986111" backgroundQuery="1" createdVersion="7" refreshedVersion="7" minRefreshableVersion="3" recordCount="0" supportSubquery="1" supportAdvancedDrill="1" xr:uid="{2D0212B0-85F4-4E2B-9274-B69E5F3D090C}">
  <cacheSource type="external" connectionId="3"/>
  <cacheFields count="1">
    <cacheField name="[Measures].[Suma de Monto Total de la Cuenta]" caption="Suma de Monto Total de la Cuenta" numFmtId="0" hierarchy="4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0"/>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04050925" backgroundQuery="1" createdVersion="7" refreshedVersion="7" minRefreshableVersion="3" recordCount="0" supportSubquery="1" supportAdvancedDrill="1" xr:uid="{2D252EBF-601C-4A0A-B3BD-2E330BFB12A7}">
  <cacheSource type="external" connectionId="3"/>
  <cacheFields count="4">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Promedio de Tiempo prep]" caption="Promedio de Tiempo prep" numFmtId="0" hierarchy="48" level="32767"/>
    <cacheField name="[Measures].[Promedio de Numero de platos]" caption="Promedio de Numero de platos" numFmtId="0" hierarchy="53" level="32767"/>
    <cacheField name="[Measures].[Promedio de Tiempo perm]" caption="Promedio de Tiempo perm" numFmtId="0" hierarchy="58"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oneField="1">
      <fieldsUsage count="1">
        <fieldUsage x="1"/>
      </fieldsUsage>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oneField="1">
      <fieldsUsage count="1">
        <fieldUsage x="2"/>
      </fieldsUsage>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oneField="1">
      <fieldsUsage count="1">
        <fieldUsage x="3"/>
      </fieldsUsage>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93865742" backgroundQuery="1" createdVersion="7" refreshedVersion="7" minRefreshableVersion="3" recordCount="0" supportSubquery="1" supportAdvancedDrill="1" xr:uid="{8B94A418-B6B5-4A51-8563-CA865296C8AD}">
  <cacheSource type="external" connectionId="3"/>
  <cacheFields count="6">
    <cacheField name="[sala].[Numero de platos].[Numero de platos]" caption="Numero de platos" numFmtId="0" hierarchy="31"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sala].[Numero de platos].&amp;[1]"/>
            <x15:cachedUniqueName index="1" name="[sala].[Numero de platos].&amp;[2]"/>
            <x15:cachedUniqueName index="2" name="[sala].[Numero de platos].&amp;[3]"/>
            <x15:cachedUniqueName index="3" name="[sala].[Numero de platos].&amp;[4]"/>
            <x15:cachedUniqueName index="4" name="[sala].[Numero de platos].&amp;[5]"/>
            <x15:cachedUniqueName index="5" name="[sala].[Numero de platos].&amp;[6]"/>
            <x15:cachedUniqueName index="6" name="[sala].[Numero de platos].&amp;[7]"/>
            <x15:cachedUniqueName index="7" name="[sala].[Numero de platos].&amp;[8]"/>
            <x15:cachedUniqueName index="8" name="[sala].[Numero de platos].&amp;[9]"/>
            <x15:cachedUniqueName index="9" name="[sala].[Numero de platos].&amp;[10]"/>
            <x15:cachedUniqueName index="10" name="[sala].[Numero de platos].&amp;[11]"/>
            <x15:cachedUniqueName index="11" name="[sala].[Numero de platos].&amp;[12]"/>
          </x15:cachedUniqueNames>
        </ext>
      </extLst>
    </cacheField>
    <cacheField name="[Measures].[impagos_cuentas]" caption="impagos_cuentas" numFmtId="0" hierarchy="63" level="32767"/>
    <cacheField name="[Measures].[monto_no_facturado]" caption="monto_no_facturado" numFmtId="0" hierarchy="65" level="32767"/>
    <cacheField name="[Measures].[Promedio de Monto Total de la Cuenta]" caption="Promedio de Monto Total de la Cuenta" numFmtId="0" hierarchy="50" level="32767"/>
    <cacheField name="[Measures].[Recuento de Cobrada]" caption="Recuento de Cobrada" numFmtId="0" hierarchy="45" level="32767"/>
    <cacheField name="[Measures].[perdida_media_unitaria]" caption="perdida_media_unitaria" numFmtId="0" hierarchy="75"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2" memberValueDatatype="20" unbalanced="0">
      <fieldsUsage count="2">
        <fieldUsage x="-1"/>
        <fieldUsage x="0"/>
      </fieldsUsage>
    </cacheHierarchy>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oneField="1">
      <fieldsUsage count="1">
        <fieldUsage x="4"/>
      </fieldsUsage>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oneField="1">
      <fieldsUsage count="1">
        <fieldUsage x="3"/>
      </fieldsUsage>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oneField="1">
      <fieldsUsage count="1">
        <fieldUsage x="1"/>
      </fieldsUsage>
    </cacheHierarchy>
    <cacheHierarchy uniqueName="[Measures].[propina_cobrada]" caption="propina_cobrada" measure="1" displayFolder="" measureGroup="sala" count="0"/>
    <cacheHierarchy uniqueName="[Measures].[monto_no_facturado]" caption="monto_no_facturado" measure="1" displayFolder="" measureGroup="sala" count="0" oneField="1">
      <fieldsUsage count="1">
        <fieldUsage x="2"/>
      </fieldsUsage>
    </cacheHierarchy>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oneField="1">
      <fieldsUsage count="1">
        <fieldUsage x="5"/>
      </fieldsUsage>
    </cacheHierarchy>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14583332" backgroundQuery="1" createdVersion="7" refreshedVersion="7" minRefreshableVersion="3" recordCount="0" supportSubquery="1" supportAdvancedDrill="1" xr:uid="{2C365CD2-4A3A-4728-806B-8E4BBF4B0C04}">
  <cacheSource type="external" connectionId="3"/>
  <cacheFields count="4">
    <cacheField name="[Measures].[Recuento de Cobrada]" caption="Recuento de Cobrada" numFmtId="0" hierarchy="45" level="32767"/>
    <cacheField name="[sala].[Tiempo de Preparación (hora)].[Tiempo de Preparación (hora)]" caption="Tiempo de Preparación (hora)" numFmtId="0" hierarchy="32" level="1">
      <sharedItems count="4">
        <s v="0"/>
        <s v="1"/>
        <s v="2"/>
        <s v="3"/>
      </sharedItems>
    </cacheField>
    <cacheField name="[Measures].[impagos_cuentas]" caption="impagos_cuentas" numFmtId="0" hierarchy="63" level="32767"/>
    <cacheField name="[Measures].[Promedio de Numero de platos]" caption="Promedio de Numero de platos" numFmtId="0" hierarchy="53"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2" memberValueDatatype="130" unbalanced="0">
      <fieldsUsage count="2">
        <fieldUsage x="-1"/>
        <fieldUsage x="1"/>
      </fieldsUsage>
    </cacheHierarchy>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oneField="1">
      <fieldsUsage count="1">
        <fieldUsage x="0"/>
      </fieldsUsage>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oneField="1">
      <fieldsUsage count="1">
        <fieldUsage x="3"/>
      </fieldsUsage>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oneField="1">
      <fieldsUsage count="1">
        <fieldUsage x="2"/>
      </fieldsUsage>
    </cacheHierarchy>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443000115738" backgroundQuery="1" createdVersion="7" refreshedVersion="7" minRefreshableVersion="3" recordCount="0" supportSubquery="1" supportAdvancedDrill="1" xr:uid="{F8C0875C-42B5-4511-8B1D-10EE7E49611E}">
  <cacheSource type="external" connectionId="3"/>
  <cacheFields count="3">
    <cacheField name="[sala].[Día semana].[Día semana]" caption="Día semana" numFmtId="0" hierarchy="30" level="1">
      <sharedItems count="7">
        <s v="1. lunes"/>
        <s v="2. martes"/>
        <s v="3. miércoles"/>
        <s v="4. jueves"/>
        <s v="5. viernes"/>
        <s v="6. sábado"/>
        <s v="7. domingo"/>
      </sharedItems>
    </cacheField>
    <cacheField name="[Measures].[Suma de Monto Total de la Cuenta]" caption="Suma de Monto Total de la Cuenta" numFmtId="0" hierarchy="40" level="32767"/>
    <cacheField name="[Measures].[pct_no_facturado]" caption="pct_no_facturado" numFmtId="0" hierarchy="68"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2" memberValueDatatype="130" unbalanced="0">
      <fieldsUsage count="2">
        <fieldUsage x="-1"/>
        <fieldUsage x="0"/>
      </fieldsUsage>
    </cacheHierarchy>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oneField="1">
      <fieldsUsage count="1">
        <fieldUsage x="2"/>
      </fieldsUsage>
    </cacheHierarchy>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2986111" backgroundQuery="1" createdVersion="7" refreshedVersion="7" minRefreshableVersion="3" recordCount="0" supportSubquery="1" supportAdvancedDrill="1" xr:uid="{451901CA-5C4F-4D58-A0E1-528A7BA63A59}">
  <cacheSource type="external" connectionId="3"/>
  <cacheFields count="1">
    <cacheField name="[Measures].[Suma de Monto Total de la Cuenta]" caption="Suma de Monto Total de la Cuenta" numFmtId="0" hierarchy="4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0"/>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5532405" backgroundQuery="1" createdVersion="7" refreshedVersion="7" minRefreshableVersion="3" recordCount="0" supportSubquery="1" supportAdvancedDrill="1" xr:uid="{D73CA461-7F1A-4035-AFED-8A288238D7FD}">
  <cacheSource type="external" connectionId="3"/>
  <cacheFields count="1">
    <cacheField name="[Measures].[coste_total]" caption="coste_total" numFmtId="0" hierarchy="76"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oneField="1">
      <fieldsUsage count="1">
        <fieldUsage x="0"/>
      </fieldsUsage>
    </cacheHierarchy>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92476849" backgroundQuery="1" createdVersion="7" refreshedVersion="7" minRefreshableVersion="3" recordCount="0" supportSubquery="1" supportAdvancedDrill="1" xr:uid="{DD6A98A7-1E43-4FE4-9DE6-CEB8C649538A}">
  <cacheSource type="external" connectionId="3"/>
  <cacheFields count="3">
    <cacheField name="[Measures].[impagos_cuentas]" caption="impagos_cuentas" numFmtId="0" hierarchy="63" level="32767"/>
    <cacheField name="[sala].[Mesero Asignado].[Mesero Asignado]" caption="Mesero Asignado" numFmtId="0" hierarchy="17" level="1">
      <sharedItems count="5">
        <s v="Mesero_1"/>
        <s v="Mesero_2"/>
        <s v="Mesero_3"/>
        <s v="Mesero_4"/>
        <s v="Mesero_5"/>
      </sharedItems>
    </cacheField>
    <cacheField name="[Measures].[monto_no_facturado]" caption="monto_no_facturado" numFmtId="0" hierarchy="65"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2" memberValueDatatype="130" unbalanced="0">
      <fieldsUsage count="2">
        <fieldUsage x="-1"/>
        <fieldUsage x="1"/>
      </fieldsUsage>
    </cacheHierarchy>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oneField="1">
      <fieldsUsage count="1">
        <fieldUsage x="0"/>
      </fieldsUsage>
    </cacheHierarchy>
    <cacheHierarchy uniqueName="[Measures].[propina_cobrada]" caption="propina_cobrada" measure="1" displayFolder="" measureGroup="sala" count="0"/>
    <cacheHierarchy uniqueName="[Measures].[monto_no_facturado]" caption="monto_no_facturado" measure="1" displayFolder="" measureGroup="sala" count="0" oneField="1">
      <fieldsUsage count="1">
        <fieldUsage x="2"/>
      </fieldsUsage>
    </cacheHierarchy>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12152777" backgroundQuery="1" createdVersion="7" refreshedVersion="7" minRefreshableVersion="3" recordCount="0" supportSubquery="1" supportAdvancedDrill="1" xr:uid="{B59242F1-A343-4FCA-B31F-EB0A80FE0289}">
  <cacheSource type="external" connectionId="3"/>
  <cacheFields count="3">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tiempo por plato]" caption="tiempo por plato" numFmtId="0" hierarchy="69" level="32767"/>
    <cacheField name="[Measures].[tiempo por comensal]" caption="tiempo por comensal" numFmtId="0" hierarchy="7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oneField="1">
      <fieldsUsage count="1">
        <fieldUsage x="1"/>
      </fieldsUsage>
    </cacheHierarchy>
    <cacheHierarchy uniqueName="[Measures].[tiempo por comensal]" caption="tiempo por comensal" measure="1" displayFolder="" measureGroup="sala" count="0" oneField="1">
      <fieldsUsage count="1">
        <fieldUsage x="2"/>
      </fieldsUsage>
    </cacheHierarchy>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394806018521" backgroundQuery="1" createdVersion="7" refreshedVersion="7" minRefreshableVersion="3" recordCount="0" supportSubquery="1" supportAdvancedDrill="1" xr:uid="{5A4454A9-19A0-4B31-8D18-C1ECB22A7676}">
  <cacheSource type="external" connectionId="3"/>
  <cacheFields count="2">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Suma de Monto Total de la Cuenta]" caption="Suma de Monto Total de la Cuenta" numFmtId="0" hierarchy="4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410460416664" backgroundQuery="1" createdVersion="7" refreshedVersion="7" minRefreshableVersion="3" recordCount="0" supportSubquery="1" supportAdvancedDrill="1" xr:uid="{E2C5BA84-AB83-49AC-AA8B-B1C2003B5C86}">
  <cacheSource type="external" connectionId="3"/>
  <cacheFields count="2">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Suma de Monto Total de la Cuenta]" caption="Suma de Monto Total de la Cuenta" numFmtId="0" hierarchy="4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4.491296527776" backgroundQuery="1" createdVersion="7" refreshedVersion="7" minRefreshableVersion="3" recordCount="0" supportSubquery="1" supportAdvancedDrill="1" xr:uid="{C673C7AC-7F42-4043-B570-B3E429277C0F}">
  <cacheSource type="external" connectionId="3"/>
  <cacheFields count="4">
    <cacheField name="[sala].[Numero de platos].[Numero de platos]" caption="Numero de platos" numFmtId="0" hierarchy="31"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sala].[Numero de platos].&amp;[1]"/>
            <x15:cachedUniqueName index="1" name="[sala].[Numero de platos].&amp;[2]"/>
            <x15:cachedUniqueName index="2" name="[sala].[Numero de platos].&amp;[3]"/>
            <x15:cachedUniqueName index="3" name="[sala].[Numero de platos].&amp;[4]"/>
            <x15:cachedUniqueName index="4" name="[sala].[Numero de platos].&amp;[5]"/>
            <x15:cachedUniqueName index="5" name="[sala].[Numero de platos].&amp;[6]"/>
            <x15:cachedUniqueName index="6" name="[sala].[Numero de platos].&amp;[7]"/>
            <x15:cachedUniqueName index="7" name="[sala].[Numero de platos].&amp;[8]"/>
            <x15:cachedUniqueName index="8" name="[sala].[Numero de platos].&amp;[9]"/>
            <x15:cachedUniqueName index="9" name="[sala].[Numero de platos].&amp;[10]"/>
            <x15:cachedUniqueName index="10" name="[sala].[Numero de platos].&amp;[11]"/>
            <x15:cachedUniqueName index="11" name="[sala].[Numero de platos].&amp;[12]"/>
          </x15:cachedUniqueNames>
        </ext>
      </extLst>
    </cacheField>
    <cacheField name="[Measures].[monto_no_facturado]" caption="monto_no_facturado" numFmtId="0" hierarchy="65" level="32767"/>
    <cacheField name="[Measures].[Recuento de Cobrada]" caption="Recuento de Cobrada" numFmtId="0" hierarchy="45" level="32767"/>
    <cacheField name="[Measures].[monto_facturado]" caption="monto_facturado" numFmtId="0" hierarchy="66"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2" memberValueDatatype="20" unbalanced="0">
      <fieldsUsage count="2">
        <fieldUsage x="-1"/>
        <fieldUsage x="0"/>
      </fieldsUsage>
    </cacheHierarchy>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oneField="1">
      <fieldsUsage count="1">
        <fieldUsage x="2"/>
      </fieldsUsage>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oneField="1">
      <fieldsUsage count="1">
        <fieldUsage x="1"/>
      </fieldsUsage>
    </cacheHierarchy>
    <cacheHierarchy uniqueName="[Measures].[monto_facturado]" caption="monto_facturado" measure="1" displayFolder="" measureGroup="sala" count="0" oneField="1">
      <fieldsUsage count="1">
        <fieldUsage x="3"/>
      </fieldsUsage>
    </cacheHierarchy>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10185183" backgroundQuery="1" createdVersion="7" refreshedVersion="7" minRefreshableVersion="3" recordCount="0" supportSubquery="1" supportAdvancedDrill="1" xr:uid="{E721AD74-9558-4BFA-A536-573D8159154E}">
  <cacheSource type="external" connectionId="3"/>
  <cacheFields count="2">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Recuento de Cobrada]" caption="Recuento de Cobrada" numFmtId="0" hierarchy="45"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oneField="1">
      <fieldsUsage count="1">
        <fieldUsage x="1"/>
      </fieldsUsage>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7499999" backgroundQuery="1" createdVersion="7" refreshedVersion="7" minRefreshableVersion="3" recordCount="0" supportSubquery="1" supportAdvancedDrill="1" xr:uid="{58028659-DE5E-43A4-8976-A9A7B9EE2A71}">
  <cacheSource type="external" connectionId="3"/>
  <cacheFields count="1">
    <cacheField name="[Measures].[margen]" caption="margen" numFmtId="0" hierarchy="77"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oneField="1">
      <fieldsUsage count="1">
        <fieldUsage x="0"/>
      </fieldsUsage>
    </cacheHierarchy>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5532405" backgroundQuery="1" createdVersion="7" refreshedVersion="7" minRefreshableVersion="3" recordCount="0" supportSubquery="1" supportAdvancedDrill="1" xr:uid="{9504AE14-ECDC-4518-BFBB-C0301DCF0A04}">
  <cacheSource type="external" connectionId="3"/>
  <cacheFields count="1">
    <cacheField name="[Measures].[coste_total]" caption="coste_total" numFmtId="0" hierarchy="76"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oneField="1">
      <fieldsUsage count="1">
        <fieldUsage x="0"/>
      </fieldsUsage>
    </cacheHierarchy>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7499999" backgroundQuery="1" createdVersion="7" refreshedVersion="7" minRefreshableVersion="3" recordCount="0" supportSubquery="1" supportAdvancedDrill="1" xr:uid="{DB35EC2A-0683-4444-84C6-16C1F2EA3622}">
  <cacheSource type="external" connectionId="3"/>
  <cacheFields count="1">
    <cacheField name="[Measures].[margen]" caption="margen" numFmtId="0" hierarchy="77"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oneField="1">
      <fieldsUsage count="1">
        <fieldUsage x="0"/>
      </fieldsUsage>
    </cacheHierarchy>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8657407" backgroundQuery="1" createdVersion="7" refreshedVersion="7" minRefreshableVersion="3" recordCount="0" supportSubquery="1" supportAdvancedDrill="1" xr:uid="{0761C283-3A36-476C-B444-B4566F80A729}">
  <cacheSource type="external" connectionId="3"/>
  <cacheFields count="3">
    <cacheField name="[sala].[Tipo de Servicio].[Tipo de Servicio]" caption="Tipo de Servicio" numFmtId="0" hierarchy="18" level="1">
      <sharedItems count="3">
        <s v="Almuerzo"/>
        <s v="Cena"/>
        <s v="Desayuno"/>
      </sharedItems>
    </cacheField>
    <cacheField name="[Measures].[Suma de Monto Total de la Cuenta]" caption="Suma de Monto Total de la Cuenta" numFmtId="0" hierarchy="40" level="32767"/>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2" memberValueDatatype="130" unbalanced="0">
      <fieldsUsage count="2">
        <fieldUsage x="-1"/>
        <fieldUsage x="0"/>
      </fieldsUsage>
    </cacheHierarchy>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2"/>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9930554" backgroundQuery="1" createdVersion="7" refreshedVersion="7" minRefreshableVersion="3" recordCount="0" supportSubquery="1" supportAdvancedDrill="1" xr:uid="{46F30FF9-4C1D-4223-8D3D-BADECE5DF721}">
  <cacheSource type="external" connectionId="3"/>
  <cacheFields count="4">
    <cacheField name="[sala].[Método de Pago].[Método de Pago]" caption="Método de Pago" numFmtId="0" hierarchy="19" level="1">
      <sharedItems count="3">
        <s v="Efectivo"/>
        <s v="Tarjeta de crédito"/>
        <s v="Tarjeta de débito"/>
      </sharedItems>
    </cacheField>
    <cacheField name="[Measures].[Promedio de Cobrada]" caption="Promedio de Cobrada" numFmtId="0" hierarchy="39" level="32767"/>
    <cacheField name="[Measures].[Suma de Cobrada]" caption="Suma de Cobrada" numFmtId="0" hierarchy="38" level="32767"/>
    <cacheField name="[Measures].[Promedio de Monto Total de la Cuenta]" caption="Promedio de Monto Total de la Cuenta" numFmtId="0" hierarchy="5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2" memberValueDatatype="130" unbalanced="0">
      <fieldsUsage count="2">
        <fieldUsage x="-1"/>
        <fieldUsage x="0"/>
      </fieldsUsage>
    </cacheHierarchy>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oneField="1">
      <fieldsUsage count="1">
        <fieldUsage x="2"/>
      </fieldsUsage>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oneField="1">
      <fieldsUsage count="1">
        <fieldUsage x="1"/>
      </fieldsUsage>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oneField="1">
      <fieldsUsage count="1">
        <fieldUsage x="3"/>
      </fieldsUsage>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91203701" backgroundQuery="1" createdVersion="7" refreshedVersion="7" minRefreshableVersion="3" recordCount="0" supportSubquery="1" supportAdvancedDrill="1" xr:uid="{4C692FD1-1695-4A07-AD87-297C9E486110}">
  <cacheSource type="external" connectionId="3"/>
  <cacheFields count="2">
    <cacheField name="[sala].[País de Origen].[País de Origen]" caption="País de Origen" numFmtId="0" hierarchy="23" level="1">
      <sharedItems count="11">
        <s v="Argentina"/>
        <s v="Bolivia"/>
        <s v="Brasil"/>
        <s v="Chile"/>
        <s v="Colombia"/>
        <s v="Ecuador"/>
        <s v="España"/>
        <s v="Paraguay"/>
        <s v="Perú"/>
        <s v="Uruguay"/>
        <s v="Venezuela"/>
      </sharedItems>
    </cacheField>
    <cacheField name="[Measures].[monto_facturado]" caption="monto_facturado" numFmtId="0" hierarchy="66"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2" memberValueDatatype="130" unbalanced="0">
      <fieldsUsage count="2">
        <fieldUsage x="-1"/>
        <fieldUsage x="0"/>
      </fieldsUsage>
    </cacheHierarchy>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oneField="1">
      <fieldsUsage count="1">
        <fieldUsage x="1"/>
      </fieldsUsage>
    </cacheHierarchy>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47.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46.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45.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44.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43.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42.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4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40.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39.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38.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37.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36.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35.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2FABF8-5C42-4B94-B379-D915BA7E4510}" name="TablaDinámica78" cacheId="23" applyNumberFormats="0" applyBorderFormats="0" applyFontFormats="0" applyPatternFormats="0" applyAlignmentFormats="0" applyWidthHeightFormats="1" dataCaption="Valores" tag="393044d8-4295-4504-9c04-7a586a09b606" updatedVersion="7" minRefreshableVersion="3" useAutoFormatting="1" itemPrintTitles="1" createdVersion="7" indent="0" outline="1" outlineData="1" multipleFieldFilters="0" chartFormat="27">
  <location ref="J153:K156" firstHeaderRow="1" firstDataRow="1" firstDataCol="1"/>
  <pivotFields count="2">
    <pivotField axis="axisRow" allDrilled="1" subtotalTop="0" showAll="0" dataSourceSort="1" defaultSubtotal="0" defaultAttributeDrillState="1">
      <items count="2">
        <item n="No facturada" x="0"/>
        <item n="Facturada" x="1"/>
      </items>
    </pivotField>
    <pivotField dataField="1" subtotalTop="0" showAll="0" defaultSubtotal="0"/>
  </pivotFields>
  <rowFields count="1">
    <field x="0"/>
  </rowFields>
  <rowItems count="3">
    <i>
      <x/>
    </i>
    <i>
      <x v="1"/>
    </i>
    <i t="grand">
      <x/>
    </i>
  </rowItems>
  <colItems count="1">
    <i/>
  </colItems>
  <dataFields count="1">
    <dataField name="Suma de Monto Total de la Cuenta" fld="1" showDataAs="percentOfCol" baseField="0" baseItem="0" numFmtId="1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Cobrad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93AA14D-83DE-4FFE-9246-B425C1FBC95E}" name="TablaDinámica65" cacheId="30" applyNumberFormats="0" applyBorderFormats="0" applyFontFormats="0" applyPatternFormats="0" applyAlignmentFormats="0" applyWidthHeightFormats="1" dataCaption="Valores" tag="e0600890-0123-4c8d-ab23-d3fde199765c" updatedVersion="7" minRefreshableVersion="3" useAutoFormatting="1" subtotalHiddenItems="1" itemPrintTitles="1" createdVersion="7" indent="0" outline="1" outlineData="1" multipleFieldFilters="0" chartFormat="7">
  <location ref="A227:C235" firstHeaderRow="0"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Facturable" fld="1" baseField="0" baseItem="0" numFmtId="168"/>
    <dataField fld="2" subtotal="count" baseField="0" baseItem="0" numFmtId="9"/>
  </dataFields>
  <formats count="2">
    <format dxfId="102">
      <pivotArea outline="0" collapsedLevelsAreSubtotals="1" fieldPosition="0">
        <references count="1">
          <reference field="4294967294" count="1" selected="0">
            <x v="0"/>
          </reference>
        </references>
      </pivotArea>
    </format>
    <format dxfId="101">
      <pivotArea outline="0" collapsedLevelsAreSubtotals="1" fieldPosition="0">
        <references count="1">
          <reference field="4294967294" count="1" selected="0">
            <x v="1"/>
          </reference>
        </references>
      </pivotArea>
    </format>
  </formats>
  <chartFormats count="2">
    <chartFormat chart="1" format="3"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de cobro"/>
    <pivotHierarchy dragToData="1" caption="Facturab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mont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63CC869-2B06-480E-8753-3C7FFC57C363}" name="TablaDinámica83" cacheId="26" applyNumberFormats="0" applyBorderFormats="0" applyFontFormats="0" applyPatternFormats="0" applyAlignmentFormats="0" applyWidthHeightFormats="1" dataCaption="Valores" tag="3ba3b566-5b82-40c0-a6e9-95f55a9e5dd7" updatedVersion="7" minRefreshableVersion="3" showCalcMbrs="0" showDrill="0" showMemberPropertyTips="0" showDataTips="0" useAutoFormatting="1" rowGrandTotals="0" colGrandTotals="0" createdVersion="7" indent="0" showHeaders="0" outline="1" outlineData="1" multipleFieldFilters="0">
  <location ref="D246:D247" firstHeaderRow="1" firstDataRow="1" firstDataCol="0"/>
  <pivotFields count="1">
    <pivotField dataField="1" subtotalTop="0" showAll="0" defaultSubtotal="0"/>
  </pivotFields>
  <rowItems count="1">
    <i/>
  </rowItems>
  <colItems count="1">
    <i/>
  </colItems>
  <dataFields count="1">
    <dataField name="Coste total"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ste total"/>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activeTabTopLevelEntity name="[coci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B06A01-468F-4E33-9CA9-5FB5CCFC3E3F}" name="TablaDinámica40" cacheId="13" applyNumberFormats="0" applyBorderFormats="0" applyFontFormats="0" applyPatternFormats="0" applyAlignmentFormats="0" applyWidthHeightFormats="1" dataCaption="Valores" tag="b4484a11-dc52-40d0-ba1f-a2585b865d9b" updatedVersion="7" minRefreshableVersion="3" useAutoFormatting="1" subtotalHiddenItems="1" colGrandTotals="0" itemPrintTitles="1" createdVersion="7" indent="0" outline="1" outlineData="1" multipleFieldFilters="0" rowHeaderCaption="Día semana" colHeaderCaption="Meseros">
  <location ref="A130:K140" firstHeaderRow="1" firstDataRow="3" firstDataCol="1"/>
  <pivotFields count="4">
    <pivotField axis="axisCol"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Fields count="2">
    <field x="0"/>
    <field x="-2"/>
  </colFields>
  <colItems count="10">
    <i>
      <x/>
      <x/>
    </i>
    <i r="1" i="1">
      <x v="1"/>
    </i>
    <i>
      <x v="1"/>
      <x/>
    </i>
    <i r="1" i="1">
      <x v="1"/>
    </i>
    <i>
      <x v="2"/>
      <x/>
    </i>
    <i r="1" i="1">
      <x v="1"/>
    </i>
    <i>
      <x v="3"/>
      <x/>
    </i>
    <i r="1" i="1">
      <x v="1"/>
    </i>
    <i>
      <x v="4"/>
      <x/>
    </i>
    <i r="1" i="1">
      <x v="1"/>
    </i>
  </colItems>
  <dataFields count="2">
    <dataField name="Ordenes atendidas" fld="1" subtotal="count" baseField="0" baseItem="0" numFmtId="166"/>
    <dataField name="horas" fld="3" subtotal="count" baseField="0" baseItem="0"/>
  </dataFields>
  <formats count="2">
    <format dxfId="104">
      <pivotArea dataOnly="0" labelOnly="1" outline="0" axis="axisValues" fieldPosition="0"/>
    </format>
    <format dxfId="103">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
    <pivotHierarchy dragToData="1"/>
    <pivotHierarchy dragToData="1"/>
    <pivotHierarchy dragToData="1" caption="Ordenes atendidas"/>
    <pivotHierarchy dragToData="1"/>
    <pivotHierarchy dragToData="1"/>
    <pivotHierarchy dragToData="1"/>
    <pivotHierarchy dragToData="1"/>
    <pivotHierarchy dragToData="1"/>
    <pivotHierarchy dragToData="1" caption="Promedio de Tiempo prep"/>
    <pivotHierarchy dragToData="1" caption="Promedio de Propina2"/>
    <pivotHierarchy dragToData="1" caption="Promedio de Monto Total de la Cuent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hora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2">
    <colHierarchyUsage hierarchyUsage="17"/>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AA929F7-67FC-4068-8D7D-F99874841BED}" name="TablaDinámica64" cacheId="22" applyNumberFormats="0" applyBorderFormats="0" applyFontFormats="0" applyPatternFormats="0" applyAlignmentFormats="0" applyWidthHeightFormats="1" dataCaption="Valores" tag="d2b9dae9-ccaa-4fec-9701-756e78051d53" updatedVersion="7" minRefreshableVersion="3" useAutoFormatting="1" itemPrintTitles="1" createdVersion="7" indent="0" outline="1" outlineData="1" multipleFieldFilters="0" chartFormat="1">
  <location ref="A69:B72" firstHeaderRow="1" firstDataRow="1" firstDataCol="1"/>
  <pivotFields count="2">
    <pivotField axis="axisRow" allDrilled="1" subtotalTop="0" showAll="0" dataSourceSort="1" defaultSubtotal="0" defaultAttributeDrillState="1">
      <items count="2">
        <item n="Impago" x="0"/>
        <item n="Facturada" x="1"/>
      </items>
    </pivotField>
    <pivotField dataField="1" subtotalTop="0" showAll="0" defaultSubtotal="0"/>
  </pivotFields>
  <rowFields count="1">
    <field x="0"/>
  </rowFields>
  <rowItems count="3">
    <i>
      <x/>
    </i>
    <i>
      <x v="1"/>
    </i>
    <i t="grand">
      <x/>
    </i>
  </rowItems>
  <colItems count="1">
    <i/>
  </colItems>
  <dataFields count="1">
    <dataField name="Facturable promedio" fld="1" subtotal="average" baseField="0" baseItem="0" numFmtId="167"/>
  </dataFields>
  <formats count="1">
    <format dxfId="10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Facturable promed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832E26C-BEE3-4306-AE8E-5088C30E75BF}" name="TablaDinámica25" cacheId="9" applyNumberFormats="0" applyBorderFormats="0" applyFontFormats="0" applyPatternFormats="0" applyAlignmentFormats="0" applyWidthHeightFormats="1" dataCaption="Valores" tag="a48e4ea3-bc57-4788-87c3-3737a52c839e" updatedVersion="7" minRefreshableVersion="3" useAutoFormatting="1" subtotalHiddenItems="1" itemPrintTitles="1" createdVersion="7" indent="0" outline="1" outlineData="1" multipleFieldFilters="0" rowHeaderCaption="Nº Comensales">
  <location ref="A214:C220" firstHeaderRow="0"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Fields count="1">
    <field x="-2"/>
  </colFields>
  <colItems count="2">
    <i>
      <x/>
    </i>
    <i i="1">
      <x v="1"/>
    </i>
  </colItems>
  <dataFields count="2">
    <dataField name="Pct de impagos" fld="0" subtotal="count" baseField="0" baseItem="0" numFmtId="9"/>
    <dataField fld="2" subtotal="count" baseField="0" baseItem="0"/>
  </dataFields>
  <formats count="1">
    <format dxfId="106">
      <pivotArea outline="0" collapsedLevelsAreSubtotals="1" fieldPosition="0">
        <references count="1">
          <reference field="4294967294" count="1" selected="0">
            <x v="0"/>
          </reference>
        </references>
      </pivotArea>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de cobro"/>
    <pivotHierarchy dragToData="1"/>
    <pivotHierarchy dragToData="1"/>
    <pivotHierarchy dragToData="1"/>
    <pivotHierarchy dragToData="1"/>
    <pivotHierarchy dragToData="1"/>
    <pivotHierarchy dragToData="1" caption="Recuento de Cobrada"/>
    <pivotHierarchy dragToData="1"/>
    <pivotHierarchy dragToData="1"/>
    <pivotHierarchy dragToData="1" caption="Promedio de Tiempo pre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Pct de impago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activeTabTopLevelEntity name="[coci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1789890-03BE-4202-886A-2ADFD8211B6D}" name="TablaDinámica55" cacheId="17" applyNumberFormats="0" applyBorderFormats="0" applyFontFormats="0" applyPatternFormats="0" applyAlignmentFormats="0" applyWidthHeightFormats="1" dataCaption="Valores" tag="027e9f79-87de-44ed-934a-029dcf5beeb3" updatedVersion="7" minRefreshableVersion="3" useAutoFormatting="1" subtotalHiddenItems="1" itemPrintTitles="1" createdVersion="7" indent="0" outline="1" outlineData="1" multipleFieldFilters="0" chartFormat="8">
  <location ref="A166:C169" firstHeaderRow="0" firstDataRow="1" firstDataCol="1"/>
  <pivotFields count="3">
    <pivotField axis="axisRow" allDrilled="1" subtotalTop="0" showAll="0" dataSourceSort="1" defaultSubtotal="0" defaultAttributeDrillState="1">
      <items count="2">
        <item n="No facturada" x="0"/>
        <item n="Facturada" x="1"/>
      </items>
    </pivotField>
    <pivotField dataField="1" subtotalTop="0" showAll="0" defaultSubtotal="0"/>
    <pivotField dataField="1" subtotalTop="0" showAll="0" defaultSubtotal="0"/>
  </pivotFields>
  <rowFields count="1">
    <field x="0"/>
  </rowFields>
  <rowItems count="3">
    <i>
      <x/>
    </i>
    <i>
      <x v="1"/>
    </i>
    <i t="grand">
      <x/>
    </i>
  </rowItems>
  <colFields count="1">
    <field x="-2"/>
  </colFields>
  <colItems count="2">
    <i>
      <x/>
    </i>
    <i i="1">
      <x v="1"/>
    </i>
  </colItems>
  <dataFields count="2">
    <dataField name="Tiempo preparación por plato" fld="1" subtotal="count" baseField="0" baseItem="0"/>
    <dataField fld="2" subtotal="count" baseField="0" baseItem="0"/>
  </dataFields>
  <formats count="1">
    <format dxfId="107">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iempo preparación promedio (horas)"/>
    <pivotHierarchy dragToData="1"/>
    <pivotHierarchy dragToData="1"/>
    <pivotHierarchy dragToData="1"/>
    <pivotHierarchy dragToData="1"/>
    <pivotHierarchy dragToData="1" caption="Platos (promedio)"/>
    <pivotHierarchy dragToData="1" caption="Recuento de Facturacion"/>
    <pivotHierarchy dragToData="1"/>
    <pivotHierarchy dragToData="1" caption="StdDev de Tiempo preparación (horas)"/>
    <pivotHierarchy dragToData="1"/>
    <pivotHierarchy dragToData="1" caption="Tiempo permanencia promedio (hora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iempo preparación por plat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E910FB7-31F4-4867-A602-9DC9A966B0CB}" name="TablaDinámica82" cacheId="25" applyNumberFormats="0" applyBorderFormats="0" applyFontFormats="0" applyPatternFormats="0" applyAlignmentFormats="0" applyWidthHeightFormats="1" dataCaption="Valores" tag="d464722e-9d14-40c3-a9bf-4371c58ce56f" updatedVersion="7" minRefreshableVersion="3" useAutoFormatting="1" itemPrintTitles="1" createdVersion="7" indent="0" outline="1" outlineData="1" multipleFieldFilters="0" chartFormat="27">
  <location ref="A243:B246" firstHeaderRow="1" firstDataRow="1" firstDataCol="1"/>
  <pivotFields count="2">
    <pivotField axis="axisRow" allDrilled="1" subtotalTop="0" showAll="0" dataSourceSort="1" defaultSubtotal="0" defaultAttributeDrillState="1">
      <items count="2">
        <item n="No facturada" x="0"/>
        <item n="Facturada" x="1"/>
      </items>
    </pivotField>
    <pivotField dataField="1" subtotalTop="0" showAll="0" defaultSubtotal="0"/>
  </pivotFields>
  <rowFields count="1">
    <field x="0"/>
  </rowFields>
  <rowItems count="3">
    <i>
      <x/>
    </i>
    <i>
      <x v="1"/>
    </i>
    <i t="grand">
      <x/>
    </i>
  </rowItems>
  <colItems count="1">
    <i/>
  </colItems>
  <dataFields count="1">
    <dataField name="Suma de Monto Total de la Cuenta" fld="1" showDataAs="percentOfCol" baseField="0" baseItem="0" numFmtId="1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Cobrad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1936C9E-51E0-4B23-9603-7755BC7D024D}" name="TablaDinámica24" cacheId="8" applyNumberFormats="0" applyBorderFormats="0" applyFontFormats="0" applyPatternFormats="0" applyAlignmentFormats="0" applyWidthHeightFormats="1" dataCaption="Valores" tag="ef928816-244e-48f3-aa78-c89c5e7ae33b" updatedVersion="7" minRefreshableVersion="3" useAutoFormatting="1" subtotalHiddenItems="1" itemPrintTitles="1" createdVersion="7" indent="0" outline="1" outlineData="1" multipleFieldFilters="0" chartFormat="1" rowHeaderCaption="País">
  <location ref="A51:B63" firstHeaderRow="1" firstDataRow="1" firstDataCol="1"/>
  <pivotFields count="2">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0"/>
  </rowFields>
  <rowItems count="12">
    <i>
      <x/>
    </i>
    <i>
      <x v="1"/>
    </i>
    <i>
      <x v="2"/>
    </i>
    <i>
      <x v="3"/>
    </i>
    <i>
      <x v="4"/>
    </i>
    <i>
      <x v="5"/>
    </i>
    <i>
      <x v="6"/>
    </i>
    <i>
      <x v="7"/>
    </i>
    <i>
      <x v="8"/>
    </i>
    <i>
      <x v="9"/>
    </i>
    <i>
      <x v="10"/>
    </i>
    <i t="grand">
      <x/>
    </i>
  </rowItems>
  <colItems count="1">
    <i/>
  </colItems>
  <dataFields count="1">
    <dataField name="Facturado" fld="1" subtotal="count" baseField="0" baseItem="0" numFmtId="168"/>
  </dataFields>
  <formats count="1">
    <format dxfId="108">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de cobro"/>
    <pivotHierarchy dragToData="1" caption="Monto total"/>
    <pivotHierarchy dragToData="1"/>
    <pivotHierarchy dragToData="1" caption="Cantidad ordenes"/>
    <pivotHierarchy dragToData="1"/>
    <pivotHierarchy dragToData="1"/>
    <pivotHierarchy dragToData="1"/>
    <pivotHierarchy dragToData="1"/>
    <pivotHierarchy dragToData="1"/>
    <pivotHierarchy dragToData="1"/>
    <pivotHierarchy dragToData="1"/>
    <pivotHierarchy dragToData="1" caption="Monto promed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Facturado"/>
    <pivotHierarchy dragToRow="0" dragToCol="0" dragToPage="0" dragToData="1" caption="% facturado/facturabl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17D759A-DEE5-434E-8FDA-E13262C11CFB}" name="TablaDinámica62" cacheId="21" applyNumberFormats="0" applyBorderFormats="0" applyFontFormats="0" applyPatternFormats="0" applyAlignmentFormats="0" applyWidthHeightFormats="1" dataCaption="Valores" tag="ac458abd-5fc5-4303-8846-5bd6e1a1be35" updatedVersion="7" minRefreshableVersion="3" useAutoFormatting="1" subtotalHiddenItems="1" itemPrintTitles="1" createdVersion="7" indent="0" outline="1" outlineData="1" multipleFieldFilters="0" chartFormat="4">
  <location ref="A92:E101" firstHeaderRow="1" firstDataRow="2" firstDataCol="1"/>
  <pivotFields count="3">
    <pivotField axis="axisRow" allDrilled="1" subtotalTop="0" showAll="0" dataSourceSort="1" defaultSubtotal="0" defaultAttributeDrillState="1">
      <items count="7">
        <item x="0"/>
        <item x="1"/>
        <item x="2"/>
        <item x="3"/>
        <item x="4"/>
        <item x="5"/>
        <item x="6"/>
      </items>
    </pivotField>
    <pivotField axis="axisCol" allDrilled="1" subtotalTop="0" showAll="0" defaultSubtotal="0" defaultAttributeDrillState="1">
      <items count="3">
        <item x="2"/>
        <item x="0"/>
        <item x="1"/>
      </items>
    </pivotField>
    <pivotField dataField="1" subtotalTop="0" showAll="0" defaultSubtotal="0"/>
  </pivotFields>
  <rowFields count="1">
    <field x="0"/>
  </rowFields>
  <rowItems count="8">
    <i>
      <x/>
    </i>
    <i>
      <x v="1"/>
    </i>
    <i>
      <x v="2"/>
    </i>
    <i>
      <x v="3"/>
    </i>
    <i>
      <x v="4"/>
    </i>
    <i>
      <x v="5"/>
    </i>
    <i>
      <x v="6"/>
    </i>
    <i t="grand">
      <x/>
    </i>
  </rowItems>
  <colFields count="1">
    <field x="1"/>
  </colFields>
  <colItems count="4">
    <i>
      <x/>
    </i>
    <i>
      <x v="1"/>
    </i>
    <i>
      <x v="2"/>
    </i>
    <i t="grand">
      <x/>
    </i>
  </colItems>
  <dataFields count="1">
    <dataField name="Monto no facturado" fld="2" subtotal="count" baseField="0" baseItem="0" numFmtId="2"/>
  </dataFields>
  <formats count="2">
    <format dxfId="110">
      <pivotArea outline="0" collapsedLevelsAreSubtotals="1" fieldPosition="0"/>
    </format>
    <format dxfId="109">
      <pivotArea outline="0" fieldPosition="0">
        <references count="1">
          <reference field="4294967294" count="1">
            <x v="0"/>
          </reference>
        </references>
      </pivotArea>
    </format>
  </formats>
  <conditionalFormats count="3">
    <conditionalFormat priority="6">
      <pivotAreas count="1">
        <pivotArea type="data" grandRow="1" outline="0" collapsedLevelsAreSubtotals="1" fieldPosition="0">
          <references count="2">
            <reference field="4294967294" count="1" selected="0">
              <x v="0"/>
            </reference>
            <reference field="1" count="3" selected="0">
              <x v="0"/>
              <x v="1"/>
              <x v="2"/>
            </reference>
          </references>
        </pivotArea>
      </pivotAreas>
    </conditionalFormat>
    <conditionalFormat priority="8">
      <pivotAreas count="1">
        <pivotArea type="data" grandCol="1" collapsedLevelsAreSubtotals="1" fieldPosition="0">
          <references count="2">
            <reference field="4294967294" count="1" selected="0">
              <x v="0"/>
            </reference>
            <reference field="0" count="7">
              <x v="0"/>
              <x v="1"/>
              <x v="2"/>
              <x v="3"/>
              <x v="4"/>
              <x v="5"/>
              <x v="6"/>
            </reference>
          </references>
        </pivotArea>
      </pivotAreas>
    </conditionalFormat>
    <conditionalFormat priority="10">
      <pivotAreas count="1">
        <pivotArea type="data" collapsedLevelsAreSubtotals="1" fieldPosition="0">
          <references count="3">
            <reference field="4294967294" count="1" selected="0">
              <x v="0"/>
            </reference>
            <reference field="0" count="7">
              <x v="0"/>
              <x v="1"/>
              <x v="2"/>
              <x v="3"/>
              <x v="4"/>
              <x v="5"/>
              <x v="6"/>
            </reference>
            <reference field="1" count="3" selected="0">
              <x v="0"/>
              <x v="1"/>
              <x v="2"/>
            </reference>
          </references>
        </pivotArea>
      </pivotAreas>
    </conditionalFormat>
  </conditionalFormats>
  <chartFormats count="3">
    <chartFormat chart="3" format="0" series="1">
      <pivotArea type="data" outline="0" fieldPosition="0">
        <references count="2">
          <reference field="4294967294" count="1" selected="0">
            <x v="0"/>
          </reference>
          <reference field="1" count="1" selected="0">
            <x v="1"/>
          </reference>
        </references>
      </pivotArea>
    </chartFormat>
    <chartFormat chart="3" format="1" series="1">
      <pivotArea type="data" outline="0" fieldPosition="0">
        <references count="2">
          <reference field="4294967294" count="1" selected="0">
            <x v="0"/>
          </reference>
          <reference field="1" count="1" selected="0">
            <x v="2"/>
          </reference>
        </references>
      </pivotArea>
    </chartFormat>
    <chartFormat chart="3" format="2" series="1">
      <pivotArea type="data" outline="0" fieldPosition="0">
        <references count="2">
          <reference field="4294967294" count="1" selected="0">
            <x v="0"/>
          </reference>
          <reference field="1"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de cobro"/>
    <pivotHierarchy dragToData="1" caption="Facturab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onto no facturado"/>
    <pivotHierarchy dragToRow="0" dragToCol="0" dragToPage="0" dragToData="1"/>
    <pivotHierarchy dragToRow="0" dragToCol="0" dragToPage="0" dragToData="1" caption="% monto facturado"/>
    <pivotHierarchy dragToRow="0" dragToCol="0" dragToPage="0" dragToData="1" caption="pct monto n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D21412D-7BF9-4B29-84D1-89A653A65D8C}" name="TablaDinámica81" cacheId="24" applyNumberFormats="0" applyBorderFormats="0" applyFontFormats="0" applyPatternFormats="0" applyAlignmentFormats="0" applyWidthHeightFormats="1" dataCaption="Valores" tag="ac5ad86b-fa35-4c6f-90d0-6d62c1a069ae" updatedVersion="7" minRefreshableVersion="3" useAutoFormatting="1" itemPrintTitles="1" createdVersion="7" indent="0" outline="1" outlineData="1" multipleFieldFilters="0" chartFormat="27">
  <location ref="A247:B250" firstHeaderRow="1" firstDataRow="1" firstDataCol="1"/>
  <pivotFields count="2">
    <pivotField axis="axisRow" allDrilled="1" subtotalTop="0" showAll="0" dataSourceSort="1" defaultSubtotal="0" defaultAttributeDrillState="1">
      <items count="2">
        <item n="No facturada" x="0"/>
        <item n="Facturada" x="1"/>
      </items>
    </pivotField>
    <pivotField dataField="1" subtotalTop="0" showAll="0" defaultSubtotal="0"/>
  </pivotFields>
  <rowFields count="1">
    <field x="0"/>
  </rowFields>
  <rowItems count="3">
    <i>
      <x/>
    </i>
    <i>
      <x v="1"/>
    </i>
    <i t="grand">
      <x/>
    </i>
  </rowItems>
  <colItems count="1">
    <i/>
  </colItems>
  <dataFields count="1">
    <dataField name="Suma de Monto Total de la Cuenta" fld="1"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Cobrad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8E5772-A7AC-450B-A494-3505EC52E7B1}" name="TablaDinámica31" cacheId="11" applyNumberFormats="0" applyBorderFormats="0" applyFontFormats="0" applyPatternFormats="0" applyAlignmentFormats="0" applyWidthHeightFormats="1" dataCaption="Valores" tag="05120f4a-1010-4a72-8257-376780ba75d2" updatedVersion="7" minRefreshableVersion="3" useAutoFormatting="1" subtotalHiddenItems="1" itemPrintTitles="1" createdVersion="7" indent="0" outline="1" outlineData="1" multipleFieldFilters="0" chartFormat="11" rowHeaderCaption="Impagos por estado mesa">
  <location ref="A186:C190" firstHeaderRow="0"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2"/>
  </colFields>
  <colItems count="2">
    <i>
      <x/>
    </i>
    <i i="1">
      <x v="1"/>
    </i>
  </colItems>
  <dataFields count="2">
    <dataField name="Cuentas" fld="0" subtotal="count" baseField="0" baseItem="0" numFmtId="1"/>
    <dataField name="% impago" fld="2" subtotal="count" baseField="0" baseItem="0"/>
  </dataFields>
  <formats count="3">
    <format dxfId="81">
      <pivotArea outline="0" collapsedLevelsAreSubtotals="1" fieldPosition="0"/>
    </format>
    <format dxfId="80">
      <pivotArea outline="0" collapsedLevelsAreSubtotals="1" fieldPosition="0">
        <references count="1">
          <reference field="4294967294" count="1" selected="0">
            <x v="0"/>
          </reference>
        </references>
      </pivotArea>
    </format>
    <format dxfId="79">
      <pivotArea dataOnly="0" labelOnly="1"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2"/>
    <pivotHierarchy dragToData="1"/>
    <pivotHierarchy dragToData="1"/>
    <pivotHierarchy dragToData="1"/>
    <pivotHierarchy dragToData="1"/>
    <pivotHierarchy dragToData="1"/>
    <pivotHierarchy dragToData="1" caption="Cuenta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 impag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070A9C4-8632-48B8-856F-C75C92E13F2B}" name="TablaDinámica86" cacheId="34" applyNumberFormats="0" applyBorderFormats="0" applyFontFormats="0" applyPatternFormats="0" applyAlignmentFormats="0" applyWidthHeightFormats="1" dataCaption="Valores" tag="cf56eb0d-5cd6-42f5-b071-83ddd8ebef7c" updatedVersion="7" minRefreshableVersion="3" useAutoFormatting="1" subtotalHiddenItems="1" itemPrintTitles="1" createdVersion="7" indent="0" outline="1" outlineData="1" multipleFieldFilters="0" chartFormat="8" rowHeaderCaption="Numero de platos">
  <location ref="N197:Q210" firstHeaderRow="0" firstDataRow="1" firstDataCol="1"/>
  <pivotFields count="4">
    <pivotField axis="axisRow" allDrilled="1" subtotalTop="0" showAll="0" sortType="descending" defaultSubtotal="0" defaultAttributeDrillState="1">
      <items count="12">
        <item x="11"/>
        <item x="10"/>
        <item x="9"/>
        <item x="8"/>
        <item x="7"/>
        <item x="6"/>
        <item x="5"/>
        <item x="4"/>
        <item x="3"/>
        <item x="2"/>
        <item x="1"/>
        <item x="0"/>
      </items>
    </pivotField>
    <pivotField dataField="1" subtotalTop="0" showAll="0" defaultSubtotal="0"/>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Órdenes" fld="2" subtotal="count" baseField="0" baseItem="0" numFmtId="1"/>
    <dataField name="Monto impagado" fld="1" subtotal="count" baseField="0" baseItem="0" numFmtId="168"/>
    <dataField name="Monto facturado" fld="3" subtotal="count" baseField="0" baseItem="0" numFmtId="168"/>
  </dataFields>
  <formats count="7">
    <format dxfId="115">
      <pivotArea outline="0" collapsedLevelsAreSubtotals="1" fieldPosition="0"/>
    </format>
    <format dxfId="114">
      <pivotArea field="0" grandRow="1" outline="0" collapsedLevelsAreSubtotals="1" axis="axisRow" fieldPosition="0">
        <references count="1">
          <reference field="4294967294" count="1" selected="0">
            <x v="1"/>
          </reference>
        </references>
      </pivotArea>
    </format>
    <format dxfId="113">
      <pivotArea dataOnly="0" labelOnly="1" outline="0" fieldPosition="0">
        <references count="1">
          <reference field="4294967294" count="1">
            <x v="0"/>
          </reference>
        </references>
      </pivotArea>
    </format>
    <format dxfId="112">
      <pivotArea outline="0" collapsedLevelsAreSubtotals="1" fieldPosition="0">
        <references count="1">
          <reference field="4294967294" count="1" selected="0">
            <x v="0"/>
          </reference>
        </references>
      </pivotArea>
    </format>
    <format dxfId="111">
      <pivotArea outline="0" collapsedLevelsAreSubtotals="1" fieldPosition="0">
        <references count="1">
          <reference field="4294967294" count="1" selected="0">
            <x v="1"/>
          </reference>
        </references>
      </pivotArea>
    </format>
    <format dxfId="44">
      <pivotArea outline="0" collapsedLevelsAreSubtotals="1" fieldPosition="0">
        <references count="1">
          <reference field="4294967294" count="1" selected="0">
            <x v="2"/>
          </reference>
        </references>
      </pivotArea>
    </format>
    <format dxfId="36">
      <pivotArea outline="0" collapsedLevelsAreSubtotals="1" fieldPosition="0">
        <references count="1">
          <reference field="4294967294" count="1" selected="0">
            <x v="2"/>
          </reference>
        </references>
      </pivotArea>
    </format>
  </formats>
  <conditionalFormats count="1">
    <conditionalFormat priority="2">
      <pivotAreas count="1">
        <pivotArea type="data" collapsedLevelsAreSubtotals="1" fieldPosition="0">
          <references count="2">
            <reference field="4294967294" count="1" selected="0">
              <x v="1"/>
            </reference>
            <reference field="0" count="12">
              <x v="0"/>
              <x v="1"/>
              <x v="2"/>
              <x v="3"/>
              <x v="4"/>
              <x v="5"/>
              <x v="6"/>
              <x v="7"/>
              <x v="8"/>
              <x v="9"/>
              <x v="10"/>
              <x v="11"/>
            </reference>
          </references>
        </pivotArea>
      </pivotAreas>
    </conditionalFormat>
  </conditionalFormats>
  <chartFormats count="6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0" count="1" selected="0">
            <x v="0"/>
          </reference>
        </references>
      </pivotArea>
    </chartFormat>
    <chartFormat chart="0" format="3">
      <pivotArea type="data" outline="0" fieldPosition="0">
        <references count="2">
          <reference field="4294967294" count="1" selected="0">
            <x v="1"/>
          </reference>
          <reference field="0" count="1" selected="0">
            <x v="2"/>
          </reference>
        </references>
      </pivotArea>
    </chartFormat>
    <chartFormat chart="0" format="4">
      <pivotArea type="data" outline="0" fieldPosition="0">
        <references count="2">
          <reference field="4294967294" count="1" selected="0">
            <x v="1"/>
          </reference>
          <reference field="0" count="1" selected="0">
            <x v="1"/>
          </reference>
        </references>
      </pivotArea>
    </chartFormat>
    <chartFormat chart="0" format="5">
      <pivotArea type="data" outline="0" fieldPosition="0">
        <references count="2">
          <reference field="4294967294" count="1" selected="0">
            <x v="1"/>
          </reference>
          <reference field="0" count="1" selected="0">
            <x v="3"/>
          </reference>
        </references>
      </pivotArea>
    </chartFormat>
    <chartFormat chart="0" format="6">
      <pivotArea type="data" outline="0" fieldPosition="0">
        <references count="2">
          <reference field="4294967294" count="1" selected="0">
            <x v="1"/>
          </reference>
          <reference field="0" count="1" selected="0">
            <x v="4"/>
          </reference>
        </references>
      </pivotArea>
    </chartFormat>
    <chartFormat chart="0" format="7">
      <pivotArea type="data" outline="0" fieldPosition="0">
        <references count="2">
          <reference field="4294967294" count="1" selected="0">
            <x v="1"/>
          </reference>
          <reference field="0" count="1" selected="0">
            <x v="6"/>
          </reference>
        </references>
      </pivotArea>
    </chartFormat>
    <chartFormat chart="0" format="8">
      <pivotArea type="data" outline="0" fieldPosition="0">
        <references count="2">
          <reference field="4294967294" count="1" selected="0">
            <x v="1"/>
          </reference>
          <reference field="0" count="1" selected="0">
            <x v="5"/>
          </reference>
        </references>
      </pivotArea>
    </chartFormat>
    <chartFormat chart="0" format="9">
      <pivotArea type="data" outline="0" fieldPosition="0">
        <references count="2">
          <reference field="4294967294" count="1" selected="0">
            <x v="1"/>
          </reference>
          <reference field="0" count="1" selected="0">
            <x v="7"/>
          </reference>
        </references>
      </pivotArea>
    </chartFormat>
    <chartFormat chart="0" format="10">
      <pivotArea type="data" outline="0" fieldPosition="0">
        <references count="2">
          <reference field="4294967294" count="1" selected="0">
            <x v="1"/>
          </reference>
          <reference field="0" count="1" selected="0">
            <x v="8"/>
          </reference>
        </references>
      </pivotArea>
    </chartFormat>
    <chartFormat chart="0" format="11">
      <pivotArea type="data" outline="0" fieldPosition="0">
        <references count="2">
          <reference field="4294967294" count="1" selected="0">
            <x v="1"/>
          </reference>
          <reference field="0" count="1" selected="0">
            <x v="9"/>
          </reference>
        </references>
      </pivotArea>
    </chartFormat>
    <chartFormat chart="1" format="12" series="1">
      <pivotArea type="data" outline="0" fieldPosition="0">
        <references count="1">
          <reference field="4294967294" count="1" selected="0">
            <x v="1"/>
          </reference>
        </references>
      </pivotArea>
    </chartFormat>
    <chartFormat chart="1" format="13">
      <pivotArea type="data" outline="0" fieldPosition="0">
        <references count="2">
          <reference field="4294967294" count="1" selected="0">
            <x v="1"/>
          </reference>
          <reference field="0" count="1" selected="0">
            <x v="0"/>
          </reference>
        </references>
      </pivotArea>
    </chartFormat>
    <chartFormat chart="1" format="14">
      <pivotArea type="data" outline="0" fieldPosition="0">
        <references count="2">
          <reference field="4294967294" count="1" selected="0">
            <x v="1"/>
          </reference>
          <reference field="0" count="1" selected="0">
            <x v="1"/>
          </reference>
        </references>
      </pivotArea>
    </chartFormat>
    <chartFormat chart="1" format="15">
      <pivotArea type="data" outline="0" fieldPosition="0">
        <references count="2">
          <reference field="4294967294" count="1" selected="0">
            <x v="1"/>
          </reference>
          <reference field="0" count="1" selected="0">
            <x v="2"/>
          </reference>
        </references>
      </pivotArea>
    </chartFormat>
    <chartFormat chart="1" format="16">
      <pivotArea type="data" outline="0" fieldPosition="0">
        <references count="2">
          <reference field="4294967294" count="1" selected="0">
            <x v="1"/>
          </reference>
          <reference field="0" count="1" selected="0">
            <x v="3"/>
          </reference>
        </references>
      </pivotArea>
    </chartFormat>
    <chartFormat chart="1" format="17">
      <pivotArea type="data" outline="0" fieldPosition="0">
        <references count="2">
          <reference field="4294967294" count="1" selected="0">
            <x v="1"/>
          </reference>
          <reference field="0" count="1" selected="0">
            <x v="4"/>
          </reference>
        </references>
      </pivotArea>
    </chartFormat>
    <chartFormat chart="1" format="18">
      <pivotArea type="data" outline="0" fieldPosition="0">
        <references count="2">
          <reference field="4294967294" count="1" selected="0">
            <x v="1"/>
          </reference>
          <reference field="0" count="1" selected="0">
            <x v="5"/>
          </reference>
        </references>
      </pivotArea>
    </chartFormat>
    <chartFormat chart="1" format="19">
      <pivotArea type="data" outline="0" fieldPosition="0">
        <references count="2">
          <reference field="4294967294" count="1" selected="0">
            <x v="1"/>
          </reference>
          <reference field="0" count="1" selected="0">
            <x v="6"/>
          </reference>
        </references>
      </pivotArea>
    </chartFormat>
    <chartFormat chart="1" format="20">
      <pivotArea type="data" outline="0" fieldPosition="0">
        <references count="2">
          <reference field="4294967294" count="1" selected="0">
            <x v="1"/>
          </reference>
          <reference field="0" count="1" selected="0">
            <x v="7"/>
          </reference>
        </references>
      </pivotArea>
    </chartFormat>
    <chartFormat chart="1" format="21">
      <pivotArea type="data" outline="0" fieldPosition="0">
        <references count="2">
          <reference field="4294967294" count="1" selected="0">
            <x v="1"/>
          </reference>
          <reference field="0" count="1" selected="0">
            <x v="8"/>
          </reference>
        </references>
      </pivotArea>
    </chartFormat>
    <chartFormat chart="1" format="22">
      <pivotArea type="data" outline="0" fieldPosition="0">
        <references count="2">
          <reference field="4294967294" count="1" selected="0">
            <x v="1"/>
          </reference>
          <reference field="0" count="1" selected="0">
            <x v="9"/>
          </reference>
        </references>
      </pivotArea>
    </chartFormat>
    <chartFormat chart="1" format="23" series="1">
      <pivotArea type="data" outline="0" fieldPosition="0">
        <references count="1">
          <reference field="4294967294" count="1" selected="0">
            <x v="0"/>
          </reference>
        </references>
      </pivotArea>
    </chartFormat>
    <chartFormat chart="2" format="24" series="1">
      <pivotArea type="data" outline="0" fieldPosition="0">
        <references count="1">
          <reference field="4294967294" count="1" selected="0">
            <x v="1"/>
          </reference>
        </references>
      </pivotArea>
    </chartFormat>
    <chartFormat chart="2" format="25">
      <pivotArea type="data" outline="0" fieldPosition="0">
        <references count="2">
          <reference field="4294967294" count="1" selected="0">
            <x v="1"/>
          </reference>
          <reference field="0" count="1" selected="0">
            <x v="0"/>
          </reference>
        </references>
      </pivotArea>
    </chartFormat>
    <chartFormat chart="2" format="26">
      <pivotArea type="data" outline="0" fieldPosition="0">
        <references count="2">
          <reference field="4294967294" count="1" selected="0">
            <x v="1"/>
          </reference>
          <reference field="0" count="1" selected="0">
            <x v="1"/>
          </reference>
        </references>
      </pivotArea>
    </chartFormat>
    <chartFormat chart="2" format="27">
      <pivotArea type="data" outline="0" fieldPosition="0">
        <references count="2">
          <reference field="4294967294" count="1" selected="0">
            <x v="1"/>
          </reference>
          <reference field="0" count="1" selected="0">
            <x v="2"/>
          </reference>
        </references>
      </pivotArea>
    </chartFormat>
    <chartFormat chart="2" format="28">
      <pivotArea type="data" outline="0" fieldPosition="0">
        <references count="2">
          <reference field="4294967294" count="1" selected="0">
            <x v="1"/>
          </reference>
          <reference field="0" count="1" selected="0">
            <x v="3"/>
          </reference>
        </references>
      </pivotArea>
    </chartFormat>
    <chartFormat chart="2" format="29">
      <pivotArea type="data" outline="0" fieldPosition="0">
        <references count="2">
          <reference field="4294967294" count="1" selected="0">
            <x v="1"/>
          </reference>
          <reference field="0" count="1" selected="0">
            <x v="4"/>
          </reference>
        </references>
      </pivotArea>
    </chartFormat>
    <chartFormat chart="2" format="30">
      <pivotArea type="data" outline="0" fieldPosition="0">
        <references count="2">
          <reference field="4294967294" count="1" selected="0">
            <x v="1"/>
          </reference>
          <reference field="0" count="1" selected="0">
            <x v="5"/>
          </reference>
        </references>
      </pivotArea>
    </chartFormat>
    <chartFormat chart="2" format="31">
      <pivotArea type="data" outline="0" fieldPosition="0">
        <references count="2">
          <reference field="4294967294" count="1" selected="0">
            <x v="1"/>
          </reference>
          <reference field="0" count="1" selected="0">
            <x v="6"/>
          </reference>
        </references>
      </pivotArea>
    </chartFormat>
    <chartFormat chart="2" format="32">
      <pivotArea type="data" outline="0" fieldPosition="0">
        <references count="2">
          <reference field="4294967294" count="1" selected="0">
            <x v="1"/>
          </reference>
          <reference field="0" count="1" selected="0">
            <x v="7"/>
          </reference>
        </references>
      </pivotArea>
    </chartFormat>
    <chartFormat chart="2" format="33">
      <pivotArea type="data" outline="0" fieldPosition="0">
        <references count="2">
          <reference field="4294967294" count="1" selected="0">
            <x v="1"/>
          </reference>
          <reference field="0" count="1" selected="0">
            <x v="8"/>
          </reference>
        </references>
      </pivotArea>
    </chartFormat>
    <chartFormat chart="2" format="34">
      <pivotArea type="data" outline="0" fieldPosition="0">
        <references count="2">
          <reference field="4294967294" count="1" selected="0">
            <x v="1"/>
          </reference>
          <reference field="0" count="1" selected="0">
            <x v="9"/>
          </reference>
        </references>
      </pivotArea>
    </chartFormat>
    <chartFormat chart="2" format="35" series="1">
      <pivotArea type="data" outline="0" fieldPosition="0">
        <references count="1">
          <reference field="4294967294" count="1" selected="0">
            <x v="0"/>
          </reference>
        </references>
      </pivotArea>
    </chartFormat>
    <chartFormat chart="3" format="24" series="1">
      <pivotArea type="data" outline="0" fieldPosition="0">
        <references count="1">
          <reference field="4294967294" count="1" selected="0">
            <x v="1"/>
          </reference>
        </references>
      </pivotArea>
    </chartFormat>
    <chartFormat chart="3" format="25">
      <pivotArea type="data" outline="0" fieldPosition="0">
        <references count="2">
          <reference field="4294967294" count="1" selected="0">
            <x v="1"/>
          </reference>
          <reference field="0" count="1" selected="0">
            <x v="0"/>
          </reference>
        </references>
      </pivotArea>
    </chartFormat>
    <chartFormat chart="3" format="26">
      <pivotArea type="data" outline="0" fieldPosition="0">
        <references count="2">
          <reference field="4294967294" count="1" selected="0">
            <x v="1"/>
          </reference>
          <reference field="0" count="1" selected="0">
            <x v="1"/>
          </reference>
        </references>
      </pivotArea>
    </chartFormat>
    <chartFormat chart="3" format="27">
      <pivotArea type="data" outline="0" fieldPosition="0">
        <references count="2">
          <reference field="4294967294" count="1" selected="0">
            <x v="1"/>
          </reference>
          <reference field="0" count="1" selected="0">
            <x v="2"/>
          </reference>
        </references>
      </pivotArea>
    </chartFormat>
    <chartFormat chart="3" format="28">
      <pivotArea type="data" outline="0" fieldPosition="0">
        <references count="2">
          <reference field="4294967294" count="1" selected="0">
            <x v="1"/>
          </reference>
          <reference field="0" count="1" selected="0">
            <x v="3"/>
          </reference>
        </references>
      </pivotArea>
    </chartFormat>
    <chartFormat chart="3" format="29">
      <pivotArea type="data" outline="0" fieldPosition="0">
        <references count="2">
          <reference field="4294967294" count="1" selected="0">
            <x v="1"/>
          </reference>
          <reference field="0" count="1" selected="0">
            <x v="4"/>
          </reference>
        </references>
      </pivotArea>
    </chartFormat>
    <chartFormat chart="3" format="30">
      <pivotArea type="data" outline="0" fieldPosition="0">
        <references count="2">
          <reference field="4294967294" count="1" selected="0">
            <x v="1"/>
          </reference>
          <reference field="0" count="1" selected="0">
            <x v="5"/>
          </reference>
        </references>
      </pivotArea>
    </chartFormat>
    <chartFormat chart="3" format="31">
      <pivotArea type="data" outline="0" fieldPosition="0">
        <references count="2">
          <reference field="4294967294" count="1" selected="0">
            <x v="1"/>
          </reference>
          <reference field="0" count="1" selected="0">
            <x v="6"/>
          </reference>
        </references>
      </pivotArea>
    </chartFormat>
    <chartFormat chart="3" format="32">
      <pivotArea type="data" outline="0" fieldPosition="0">
        <references count="2">
          <reference field="4294967294" count="1" selected="0">
            <x v="1"/>
          </reference>
          <reference field="0" count="1" selected="0">
            <x v="7"/>
          </reference>
        </references>
      </pivotArea>
    </chartFormat>
    <chartFormat chart="3" format="33">
      <pivotArea type="data" outline="0" fieldPosition="0">
        <references count="2">
          <reference field="4294967294" count="1" selected="0">
            <x v="1"/>
          </reference>
          <reference field="0" count="1" selected="0">
            <x v="8"/>
          </reference>
        </references>
      </pivotArea>
    </chartFormat>
    <chartFormat chart="3" format="34">
      <pivotArea type="data" outline="0" fieldPosition="0">
        <references count="2">
          <reference field="4294967294" count="1" selected="0">
            <x v="1"/>
          </reference>
          <reference field="0" count="1" selected="0">
            <x v="9"/>
          </reference>
        </references>
      </pivotArea>
    </chartFormat>
    <chartFormat chart="3" format="35" series="1">
      <pivotArea type="data" outline="0" fieldPosition="0">
        <references count="1">
          <reference field="4294967294" count="1" selected="0">
            <x v="0"/>
          </reference>
        </references>
      </pivotArea>
    </chartFormat>
    <chartFormat chart="3" format="36" series="1">
      <pivotArea type="data" outline="0" fieldPosition="0">
        <references count="1">
          <reference field="4294967294" count="1" selected="0">
            <x v="2"/>
          </reference>
        </references>
      </pivotArea>
    </chartFormat>
    <chartFormat chart="0" format="12" series="1">
      <pivotArea type="data" outline="0" fieldPosition="0">
        <references count="1">
          <reference field="4294967294" count="1" selected="0">
            <x v="2"/>
          </reference>
        </references>
      </pivotArea>
    </chartFormat>
    <chartFormat chart="7" format="26" series="1">
      <pivotArea type="data" outline="0" fieldPosition="0">
        <references count="1">
          <reference field="4294967294" count="1" selected="0">
            <x v="1"/>
          </reference>
        </references>
      </pivotArea>
    </chartFormat>
    <chartFormat chart="7" format="27">
      <pivotArea type="data" outline="0" fieldPosition="0">
        <references count="2">
          <reference field="4294967294" count="1" selected="0">
            <x v="1"/>
          </reference>
          <reference field="0" count="1" selected="0">
            <x v="0"/>
          </reference>
        </references>
      </pivotArea>
    </chartFormat>
    <chartFormat chart="7" format="28">
      <pivotArea type="data" outline="0" fieldPosition="0">
        <references count="2">
          <reference field="4294967294" count="1" selected="0">
            <x v="1"/>
          </reference>
          <reference field="0" count="1" selected="0">
            <x v="1"/>
          </reference>
        </references>
      </pivotArea>
    </chartFormat>
    <chartFormat chart="7" format="29">
      <pivotArea type="data" outline="0" fieldPosition="0">
        <references count="2">
          <reference field="4294967294" count="1" selected="0">
            <x v="1"/>
          </reference>
          <reference field="0" count="1" selected="0">
            <x v="2"/>
          </reference>
        </references>
      </pivotArea>
    </chartFormat>
    <chartFormat chart="7" format="30">
      <pivotArea type="data" outline="0" fieldPosition="0">
        <references count="2">
          <reference field="4294967294" count="1" selected="0">
            <x v="1"/>
          </reference>
          <reference field="0" count="1" selected="0">
            <x v="3"/>
          </reference>
        </references>
      </pivotArea>
    </chartFormat>
    <chartFormat chart="7" format="31">
      <pivotArea type="data" outline="0" fieldPosition="0">
        <references count="2">
          <reference field="4294967294" count="1" selected="0">
            <x v="1"/>
          </reference>
          <reference field="0" count="1" selected="0">
            <x v="4"/>
          </reference>
        </references>
      </pivotArea>
    </chartFormat>
    <chartFormat chart="7" format="32">
      <pivotArea type="data" outline="0" fieldPosition="0">
        <references count="2">
          <reference field="4294967294" count="1" selected="0">
            <x v="1"/>
          </reference>
          <reference field="0" count="1" selected="0">
            <x v="5"/>
          </reference>
        </references>
      </pivotArea>
    </chartFormat>
    <chartFormat chart="7" format="33">
      <pivotArea type="data" outline="0" fieldPosition="0">
        <references count="2">
          <reference field="4294967294" count="1" selected="0">
            <x v="1"/>
          </reference>
          <reference field="0" count="1" selected="0">
            <x v="6"/>
          </reference>
        </references>
      </pivotArea>
    </chartFormat>
    <chartFormat chart="7" format="34">
      <pivotArea type="data" outline="0" fieldPosition="0">
        <references count="2">
          <reference field="4294967294" count="1" selected="0">
            <x v="1"/>
          </reference>
          <reference field="0" count="1" selected="0">
            <x v="7"/>
          </reference>
        </references>
      </pivotArea>
    </chartFormat>
    <chartFormat chart="7" format="35">
      <pivotArea type="data" outline="0" fieldPosition="0">
        <references count="2">
          <reference field="4294967294" count="1" selected="0">
            <x v="1"/>
          </reference>
          <reference field="0" count="1" selected="0">
            <x v="8"/>
          </reference>
        </references>
      </pivotArea>
    </chartFormat>
    <chartFormat chart="7" format="36">
      <pivotArea type="data" outline="0" fieldPosition="0">
        <references count="2">
          <reference field="4294967294" count="1" selected="0">
            <x v="1"/>
          </reference>
          <reference field="0" count="1" selected="0">
            <x v="9"/>
          </reference>
        </references>
      </pivotArea>
    </chartFormat>
    <chartFormat chart="7" format="37" series="1">
      <pivotArea type="data" outline="0" fieldPosition="0">
        <references count="1">
          <reference field="4294967294" count="1" selected="0">
            <x v="2"/>
          </reference>
        </references>
      </pivotArea>
    </chartFormat>
    <chartFormat chart="7" format="38"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
    <pivotHierarchy dragToData="1"/>
    <pivotHierarchy dragToData="1"/>
    <pivotHierarchy dragToData="1"/>
    <pivotHierarchy dragToData="1"/>
    <pivotHierarchy dragToData="1"/>
    <pivotHierarchy dragToData="1" caption="Órdenes"/>
    <pivotHierarchy dragToData="1"/>
    <pivotHierarchy dragToData="1"/>
    <pivotHierarchy dragToData="1" caption="Tiempo preparacion promedio"/>
    <pivotHierarchy dragToData="1"/>
    <pivotHierarchy dragToData="1" caption="Monto promed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 impagadas"/>
    <pivotHierarchy dragToRow="0" dragToCol="0" dragToPage="0" dragToData="1"/>
    <pivotHierarchy dragToRow="0" dragToCol="0" dragToPage="0" dragToData="1" caption="Monto impagado"/>
    <pivotHierarchy dragToRow="0" dragToCol="0" dragToPage="0" dragToData="1" caption="Mont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onto promedio n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C963CFD-DBF6-496F-9525-CE2E48E7B0E7}" name="TablaDinámica36" cacheId="12" applyNumberFormats="0" applyBorderFormats="0" applyFontFormats="0" applyPatternFormats="0" applyAlignmentFormats="0" applyWidthHeightFormats="1" dataCaption="Valores" tag="193c229b-15bf-4d99-9f00-674a80aca8f6" updatedVersion="7" minRefreshableVersion="3" useAutoFormatting="1" subtotalHiddenItems="1" itemPrintTitles="1" createdVersion="7" indent="0" outline="1" outlineData="1" multipleFieldFilters="0" chartFormat="1">
  <location ref="A109:D115"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3">
    <i>
      <x/>
    </i>
    <i i="1">
      <x v="1"/>
    </i>
    <i i="2">
      <x v="2"/>
    </i>
  </colItems>
  <dataFields count="3">
    <dataField name="Propina potencial" fld="1" baseField="0" baseItem="0"/>
    <dataField name="Promedio de Propina" fld="2" subtotal="average" baseField="0" baseItem="0"/>
    <dataField name="Propina cobrada" fld="3" subtotal="count" baseField="0" baseItem="0"/>
  </dataFields>
  <formats count="2">
    <format dxfId="117">
      <pivotArea dataOnly="0" labelOnly="1" outline="0" axis="axisValues" fieldPosition="0"/>
    </format>
    <format dxfId="11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
    <pivotHierarchy dragToData="1"/>
    <pivotHierarchy dragToData="1"/>
    <pivotHierarchy dragToData="1"/>
    <pivotHierarchy dragToData="1" caption="Propina potencial"/>
    <pivotHierarchy dragToData="1"/>
    <pivotHierarchy dragToData="1"/>
    <pivotHierarchy dragToData="1"/>
    <pivotHierarchy dragToData="1"/>
    <pivotHierarchy dragToData="1" caption="Promedio de Tiempo prep"/>
    <pivotHierarchy dragToData="1" caption="Promedio de Propin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Propina cobrad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497FFE7-9E8D-4984-9E19-7FE4FEE70918}" name="TablaDinámica52" cacheId="16" applyNumberFormats="0" applyBorderFormats="0" applyFontFormats="0" applyPatternFormats="0" applyAlignmentFormats="0" applyWidthHeightFormats="1" dataCaption="Valores" tag="ec8e227a-fe95-4adc-89e9-fe029209514f" updatedVersion="7" minRefreshableVersion="3" useAutoFormatting="1" itemPrintTitles="1" createdVersion="7" indent="0" outline="1" outlineData="1" multipleFieldFilters="0" chartFormat="34">
  <location ref="A153:B156" firstHeaderRow="1" firstDataRow="1" firstDataCol="1"/>
  <pivotFields count="2">
    <pivotField axis="axisRow" allDrilled="1" subtotalTop="0" showAll="0" dataSourceSort="1" defaultSubtotal="0" defaultAttributeDrillState="1">
      <items count="2">
        <item n="No facturada" x="0"/>
        <item n="Facturada" x="1"/>
      </items>
    </pivotField>
    <pivotField dataField="1" subtotalTop="0" showAll="0" defaultSubtotal="0"/>
  </pivotFields>
  <rowFields count="1">
    <field x="0"/>
  </rowFields>
  <rowItems count="3">
    <i>
      <x/>
    </i>
    <i>
      <x v="1"/>
    </i>
    <i t="grand">
      <x/>
    </i>
  </rowItems>
  <colItems count="1">
    <i/>
  </colItems>
  <dataFields count="1">
    <dataField name="Recuento de Cobrada" fld="1" subtotal="count" showDataAs="percentOfCo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33" format="6" series="1">
      <pivotArea type="data" outline="0" fieldPosition="0">
        <references count="1">
          <reference field="4294967294" count="1" selected="0">
            <x v="0"/>
          </reference>
        </references>
      </pivotArea>
    </chartFormat>
    <chartFormat chart="33" format="7">
      <pivotArea type="data" outline="0" fieldPosition="0">
        <references count="2">
          <reference field="4294967294" count="1" selected="0">
            <x v="0"/>
          </reference>
          <reference field="0" count="1" selected="0">
            <x v="0"/>
          </reference>
        </references>
      </pivotArea>
    </chartFormat>
    <chartFormat chart="33" format="8">
      <pivotArea type="data" outline="0" fieldPosition="0">
        <references count="2">
          <reference field="4294967294" count="1" selected="0">
            <x v="0"/>
          </reference>
          <reference field="0" count="1" selected="0">
            <x v="1"/>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Cobrad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C4E7E0B2-1E99-4BF0-B94E-95F196C2E39E}" name="TablaDinámica85" cacheId="29" applyNumberFormats="0" applyBorderFormats="0" applyFontFormats="0" applyPatternFormats="0" applyAlignmentFormats="0" applyWidthHeightFormats="1" dataCaption="Valores" tag="1155a2a8-1dd2-428e-aa64-923201c40524" updatedVersion="7" minRefreshableVersion="3" showCalcMbrs="0" showDrill="0" showMemberPropertyTips="0" showDataTips="0" useAutoFormatting="1" rowGrandTotals="0" colGrandTotals="0" createdVersion="7" indent="0" showHeaders="0" outline="1" outlineData="1" multipleFieldFilters="0">
  <location ref="F243:F244" firstHeaderRow="1" firstDataRow="1" firstDataCol="0"/>
  <pivotFields count="1">
    <pivotField dataField="1" subtotalTop="0" showAll="0" defaultSubtotal="0"/>
  </pivotFields>
  <rowItems count="1">
    <i/>
  </rowItems>
  <colItems count="1">
    <i/>
  </colItems>
  <dataFields count="1">
    <dataField fld="0" subtotal="count" baseField="0" baseItem="0" numFmtId="165"/>
  </dataFields>
  <formats count="1">
    <format dxfId="118">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ste total"/>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activeTabTopLevelEntity name="[coci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91744160-7808-4A84-8C91-E29AC59DACC7}" name="TablaDinámica22" cacheId="7" applyNumberFormats="0" applyBorderFormats="0" applyFontFormats="0" applyPatternFormats="0" applyAlignmentFormats="0" applyWidthHeightFormats="1" dataCaption="Valores" tag="6ccc364e-8961-4129-b349-30d9527eaeee" updatedVersion="7" minRefreshableVersion="3" useAutoFormatting="1" subtotalHiddenItems="1" itemPrintTitles="1" createdVersion="7" indent="0" outline="1" outlineData="1" multipleFieldFilters="0" chartFormat="5">
  <location ref="A20:D24"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3">
    <i>
      <x/>
    </i>
    <i i="1">
      <x v="1"/>
    </i>
    <i i="2">
      <x v="2"/>
    </i>
  </colItems>
  <dataFields count="3">
    <dataField name="Transacciones" fld="2" baseField="0" baseItem="0"/>
    <dataField name="Pct de cobro" fld="1" subtotal="average" baseField="0" baseItem="0" numFmtId="9"/>
    <dataField name="Monto promedio" fld="3" subtotal="average" baseField="0" baseItem="0" numFmtId="167"/>
  </dataFields>
  <formats count="2">
    <format dxfId="120">
      <pivotArea outline="0" collapsedLevelsAreSubtotals="1" fieldPosition="0">
        <references count="1">
          <reference field="4294967294" count="1" selected="0">
            <x v="1"/>
          </reference>
        </references>
      </pivotArea>
    </format>
    <format dxfId="119">
      <pivotArea outline="0" collapsedLevelsAreSubtotals="1" fieldPosition="0">
        <references count="1">
          <reference field="4294967294" count="1" selected="0">
            <x v="2"/>
          </reference>
        </references>
      </pivotArea>
    </format>
  </format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1" format="4">
      <pivotArea type="data" outline="0" fieldPosition="0">
        <references count="2">
          <reference field="4294967294" count="1" selected="0">
            <x v="0"/>
          </reference>
          <reference field="0" count="1" selected="0">
            <x v="1"/>
          </reference>
        </references>
      </pivotArea>
    </chartFormat>
    <chartFormat chart="1" format="5">
      <pivotArea type="data" outline="0" fieldPosition="0">
        <references count="2">
          <reference field="4294967294" count="1" selected="0">
            <x v="0"/>
          </reference>
          <reference field="0" count="1" selected="0">
            <x v="2"/>
          </reference>
        </references>
      </pivotArea>
    </chartFormat>
    <chartFormat chart="1" format="6">
      <pivotArea type="data" outline="0" fieldPosition="0">
        <references count="2">
          <reference field="4294967294" count="1" selected="0">
            <x v="1"/>
          </reference>
          <reference field="0" count="1" selected="0">
            <x v="0"/>
          </reference>
        </references>
      </pivotArea>
    </chartFormat>
    <chartFormat chart="1" format="7">
      <pivotArea type="data" outline="0" fieldPosition="0">
        <references count="2">
          <reference field="4294967294" count="1" selected="0">
            <x v="1"/>
          </reference>
          <reference field="0" count="1" selected="0">
            <x v="1"/>
          </reference>
        </references>
      </pivotArea>
    </chartFormat>
    <chartFormat chart="1" format="8">
      <pivotArea type="data" outline="0" fieldPosition="0">
        <references count="2">
          <reference field="4294967294" count="1" selected="0">
            <x v="1"/>
          </reference>
          <reference field="0" count="1" selected="0">
            <x v="2"/>
          </reference>
        </references>
      </pivotArea>
    </chartFormat>
    <chartFormat chart="1" format="9">
      <pivotArea type="data" outline="0" fieldPosition="0">
        <references count="2">
          <reference field="4294967294" count="1" selected="0">
            <x v="2"/>
          </reference>
          <reference field="0" count="1" selected="0">
            <x v="0"/>
          </reference>
        </references>
      </pivotArea>
    </chartFormat>
    <chartFormat chart="1" format="10">
      <pivotArea type="data" outline="0" fieldPosition="0">
        <references count="2">
          <reference field="4294967294" count="1" selected="0">
            <x v="2"/>
          </reference>
          <reference field="0" count="1" selected="0">
            <x v="1"/>
          </reference>
        </references>
      </pivotArea>
    </chartFormat>
    <chartFormat chart="1" format="11">
      <pivotArea type="data" outline="0" fieldPosition="0">
        <references count="2">
          <reference field="4294967294" count="1" selected="0">
            <x v="2"/>
          </reference>
          <reference field="0" count="1" selected="0">
            <x v="2"/>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ransacciones"/>
    <pivotHierarchy dragToData="1" caption="Pct de cobro"/>
    <pivotHierarchy dragToData="1"/>
    <pivotHierarchy dragToData="1"/>
    <pivotHierarchy dragToData="1" caption="Cuentas"/>
    <pivotHierarchy dragToData="1"/>
    <pivotHierarchy dragToData="1"/>
    <pivotHierarchy dragToData="1"/>
    <pivotHierarchy dragToData="1"/>
    <pivotHierarchy dragToData="1"/>
    <pivotHierarchy dragToData="1" caption="Promedio de Tiempo prep"/>
    <pivotHierarchy dragToData="1"/>
    <pivotHierarchy dragToData="1" caption="Monto promed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689B6788-9B87-4DA4-914B-51A7E9046E46}" name="TablaDinámica46" cacheId="15" applyNumberFormats="0" applyBorderFormats="0" applyFontFormats="0" applyPatternFormats="0" applyAlignmentFormats="0" applyWidthHeightFormats="1" dataCaption="Valores" tag="ba0ca83b-7d45-46c7-a2df-1652dd660b77" updatedVersion="7" minRefreshableVersion="3" useAutoFormatting="1" subtotalHiddenItems="1" itemPrintTitles="1" createdVersion="7" indent="0" outline="1" outlineData="1" multipleFieldFilters="0" chartFormat="7">
  <location ref="A11:C15" firstHeaderRow="0" firstDataRow="1" firstDataCol="1"/>
  <pivotFields count="4">
    <pivotField axis="axisRow" allDrilled="1" subtotalTop="0" showAll="0" dataSourceSort="1" defaultSubtotal="0" defaultAttributeDrillState="1">
      <items count="3">
        <item x="0"/>
        <item x="1"/>
        <item x="2"/>
      </items>
    </pivotField>
    <pivotField allDrilled="1" subtotalTop="0" showAll="0" sortType="ascending" defaultSubtotal="0" defaultAttributeDrillState="1">
      <items count="2">
        <item n="Facturado" x="1"/>
        <item n="No facturado" x="0"/>
      </items>
    </pivotField>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2">
    <i>
      <x/>
    </i>
    <i i="1">
      <x v="1"/>
    </i>
  </colItems>
  <dataFields count="2">
    <dataField name="Cuentas" fld="3" subtotal="count" baseField="0" baseItem="0" numFmtId="1"/>
    <dataField name="Monto promedio" fld="2" subtotal="average" baseField="0" baseItem="0" numFmtId="167"/>
  </dataFields>
  <formats count="3">
    <format dxfId="123">
      <pivotArea outline="0" collapsedLevelsAreSubtotals="1" fieldPosition="0"/>
    </format>
    <format dxfId="122">
      <pivotArea outline="0" collapsedLevelsAreSubtotals="1" fieldPosition="0">
        <references count="1">
          <reference field="4294967294" count="1" selected="0">
            <x v="0"/>
          </reference>
        </references>
      </pivotArea>
    </format>
    <format dxfId="121">
      <pivotArea outline="0" collapsedLevelsAreSubtotals="1" fieldPosition="0">
        <references count="1">
          <reference field="4294967294" count="1" selected="0">
            <x v="1"/>
          </reference>
        </references>
      </pivotArea>
    </format>
  </formats>
  <chartFormats count="2">
    <chartFormat chart="6" format="7" series="1">
      <pivotArea type="data" outline="0" fieldPosition="0">
        <references count="1">
          <reference field="4294967294" count="1" selected="0">
            <x v="1"/>
          </reference>
        </references>
      </pivotArea>
    </chartFormat>
    <chartFormat chart="6" format="9" series="1">
      <pivotArea type="data" outline="0" fieldPosition="0">
        <references count="2">
          <reference field="4294967294" count="1" selected="0">
            <x v="1"/>
          </reference>
          <reference field="0" count="1" selected="0">
            <x v="2"/>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cobro"/>
    <pivotHierarchy dragToData="1" caption="Pct de cobro"/>
    <pivotHierarchy dragToData="1" caption="Facturable"/>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o promedio"/>
    <pivotHierarchy dragToData="1"/>
    <pivotHierarchy dragToData="1"/>
    <pivotHierarchy dragToData="1"/>
    <pivotHierarchy dragToData="1"/>
    <pivotHierarchy dragToData="1" caption="Cuentas"/>
    <pivotHierarchy dragToData="1"/>
    <pivotHierarchy dragToData="1"/>
    <pivotHierarchy dragToData="1"/>
    <pivotHierarchy dragToData="1"/>
    <pivotHierarchy dragToData="1"/>
    <pivotHierarchy dragToRow="0" dragToCol="0" dragToPage="0" dragToData="1" caption="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D2EE888-11B4-40FC-B140-4C6F1B9E7B7C}" name="TablaDinámica61" cacheId="20" applyNumberFormats="0" applyBorderFormats="0" applyFontFormats="0" applyPatternFormats="0" applyAlignmentFormats="0" applyWidthHeightFormats="1" dataCaption="Valores" tag="4786847d-b273-4b97-972c-845888b63c85" updatedVersion="7" minRefreshableVersion="3" useAutoFormatting="1" subtotalHiddenItems="1" itemPrintTitles="1" createdVersion="7" indent="0" outline="1" outlineData="1" multipleFieldFilters="0" chartFormat="3">
  <location ref="A76:E85" firstHeaderRow="1" firstDataRow="2" firstDataCol="1"/>
  <pivotFields count="3">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8">
    <i>
      <x/>
    </i>
    <i>
      <x v="1"/>
    </i>
    <i>
      <x v="2"/>
    </i>
    <i>
      <x v="3"/>
    </i>
    <i>
      <x v="4"/>
    </i>
    <i>
      <x v="5"/>
    </i>
    <i>
      <x v="6"/>
    </i>
    <i t="grand">
      <x/>
    </i>
  </rowItems>
  <colFields count="1">
    <field x="1"/>
  </colFields>
  <colItems count="4">
    <i>
      <x/>
    </i>
    <i>
      <x v="1"/>
    </i>
    <i>
      <x v="2"/>
    </i>
    <i t="grand">
      <x/>
    </i>
  </colItems>
  <dataFields count="1">
    <dataField name="Cuentas impagadas" fld="2" subtotal="count" baseField="0" baseItem="0"/>
  </dataFields>
  <formats count="1">
    <format dxfId="124">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de cobro"/>
    <pivotHierarchy dragToData="1" caption="Facturab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caption="Cuentas impagadas"/>
    <pivotHierarchy dragToRow="0" dragToCol="0" dragToPage="0" dragToData="1"/>
    <pivotHierarchy dragToRow="0" dragToCol="0" dragToPage="0" dragToData="1"/>
    <pivotHierarchy dragToRow="0" dragToCol="0" dragToPage="0" dragToData="1"/>
    <pivotHierarchy dragToRow="0" dragToCol="0" dragToPage="0" dragToData="1" caption="% monto facturado"/>
    <pivotHierarchy dragToRow="0" dragToCol="0" dragToPage="0" dragToData="1" caption="Pct de cuentas con impago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E662481-CA6B-4C5E-8D72-1B188400F0BF}" name="TablaDinámica70" cacheId="2" applyNumberFormats="0" applyBorderFormats="0" applyFontFormats="0" applyPatternFormats="0" applyAlignmentFormats="0" applyWidthHeightFormats="1" dataCaption="Valores" tag="18415d4d-bcf3-471d-802e-cc0da3e5a1bf" updatedVersion="7" minRefreshableVersion="3" showCalcMbrs="0" showDrill="0" showMemberPropertyTips="0" showDataTips="0" useAutoFormatting="1" rowGrandTotals="0" colGrandTotals="0" createdVersion="7" indent="0" showHeaders="0" outline="1" outlineData="1" multipleFieldFilters="0">
  <location ref="A9:A10" firstHeaderRow="1" firstDataRow="1" firstDataCol="0"/>
  <pivotFields count="1">
    <pivotField dataField="1" subtotalTop="0" showAll="0" defaultSubtotal="0"/>
  </pivotFields>
  <rowItems count="1">
    <i/>
  </rowItems>
  <colItems count="1">
    <i/>
  </colItems>
  <dataFields count="1">
    <dataField name="Ticket medio" fld="0" subtotal="average" baseField="0" baseItem="0" numFmtId="167"/>
  </dataFields>
  <formats count="1">
    <format dxfId="75">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icket med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CC1F23C6-1472-4014-8CE2-62078227A3F8}" name="TablaDinámica69" cacheId="1" applyNumberFormats="0" applyBorderFormats="0" applyFontFormats="0" applyPatternFormats="0" applyAlignmentFormats="0" applyWidthHeightFormats="1" dataCaption="Valores" tag="9a357652-b656-423f-95f5-c61b9b883188" updatedVersion="7" minRefreshableVersion="3" showCalcMbrs="0" showDrill="0" showMemberPropertyTips="0" showDataTips="0" useAutoFormatting="1" rowGrandTotals="0" colGrandTotals="0" createdVersion="7" indent="0" showHeaders="0" outline="1" outlineData="1" multipleFieldFilters="0">
  <location ref="A6:A7" firstHeaderRow="1" firstDataRow="1" firstDataCol="0"/>
  <pivotFields count="1">
    <pivotField dataField="1" subtotalTop="0" showAll="0" defaultSubtotal="0"/>
  </pivotFields>
  <rowItems count="1">
    <i/>
  </rowItems>
  <colItems count="1">
    <i/>
  </colItems>
  <dataFields count="1">
    <dataField fld="0" subtotal="count" baseField="0" baseItem="0" numFmtId="2"/>
  </dataFields>
  <formats count="1">
    <format dxfId="76">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9AF8BBEF-4AA7-4691-B60A-FA204BCB98D6}" name="TablaDinámica68" cacheId="0" applyNumberFormats="0" applyBorderFormats="0" applyFontFormats="0" applyPatternFormats="0" applyAlignmentFormats="0" applyWidthHeightFormats="1" dataCaption="Valores" tag="7d755379-c2ad-47db-9db2-c96da440d5e0" updatedVersion="7" minRefreshableVersion="3" showCalcMbrs="0" showDrill="0" showMemberPropertyTips="0" showDataTips="0" useAutoFormatting="1" rowGrandTotals="0" colGrandTotals="0" createdVersion="7" indent="0" showHeaders="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4D91C9-FAB7-44E3-8E42-D7A03E18F914}" name="TablaDinámica84" cacheId="27" applyNumberFormats="0" applyBorderFormats="0" applyFontFormats="0" applyPatternFormats="0" applyAlignmentFormats="0" applyWidthHeightFormats="1" dataCaption="Valores" tag="819c7ae2-f8d1-4f6f-a4a0-a879eb1103b4" updatedVersion="7" minRefreshableVersion="3" showCalcMbrs="0" showDrill="0" showMemberPropertyTips="0" showDataTips="0" useAutoFormatting="1" rowGrandTotals="0" colGrandTotals="0" createdVersion="7" indent="0" showHeaders="0" outline="1" outlineData="1" multipleFieldFilters="0">
  <location ref="D243:D244" firstHeaderRow="1" firstDataRow="1" firstDataCol="0"/>
  <pivotFields count="1">
    <pivotField dataField="1" subtotalTop="0" showAll="0" defaultSubtotal="0"/>
  </pivotFields>
  <rowItems count="1">
    <i/>
  </rowItems>
  <colItems count="1">
    <i/>
  </colItems>
  <dataFields count="1">
    <dataField name="Facturación" fld="0" baseField="0" baseItem="0" numFmtId="168"/>
  </dataFields>
  <formats count="1">
    <format dxfId="82">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Facturació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22F10D19-2D7C-4F15-83AE-AC010C393813}" name="TablaDinámica77" cacheId="5" applyNumberFormats="0" applyBorderFormats="0" applyFontFormats="0" applyPatternFormats="0" applyAlignmentFormats="0" applyWidthHeightFormats="1" dataCaption="Valores" tag="3cca4878-ee8c-4683-8ccf-14fc86d5e1b1" updatedVersion="7" minRefreshableVersion="3" showCalcMbrs="0" showDrill="0" showMemberPropertyTips="0" showDataTips="0" useAutoFormatting="1" rowGrandTotals="0" colGrandTotals="0" createdVersion="7" indent="0" showHeaders="0" outline="1" outlineData="1" multipleFieldFilters="0">
  <location ref="A18:A19" firstHeaderRow="1" firstDataRow="1" firstDataCol="0"/>
  <pivotFields count="1">
    <pivotField dataField="1" subtotalTop="0" showAll="0" defaultSubtotal="0"/>
  </pivotFields>
  <rowItems count="1">
    <i/>
  </rowItems>
  <colItems count="1">
    <i/>
  </colItems>
  <dataFields count="1">
    <dataField fld="0" subtotal="count" baseField="0" baseItem="0" numFmtId="165"/>
  </dataFields>
  <formats count="1">
    <format dxfId="77">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ste total"/>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activeTabTopLevelEntity name="[coci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EC04B2BA-FF49-43D7-9BBA-3B69371CDA90}" name="TablaDinámica72" cacheId="4" applyNumberFormats="0" applyBorderFormats="0" applyFontFormats="0" applyPatternFormats="0" applyAlignmentFormats="0" applyWidthHeightFormats="1" dataCaption="Valores" tag="8c541a3c-a996-43b0-aed0-ddf278d3adf9" updatedVersion="7" minRefreshableVersion="3" showCalcMbrs="0" showDrill="0" showMemberPropertyTips="0" showDataTips="0" useAutoFormatting="1" rowGrandTotals="0" colGrandTotals="0" createdVersion="7" indent="0" showHeaders="0" outline="1" outlineData="1" multipleFieldFilters="0">
  <location ref="A15:A16" firstHeaderRow="1" firstDataRow="1" firstDataCol="0"/>
  <pivotFields count="1">
    <pivotField dataField="1" subtotalTop="0" showAll="0" defaultSubtotal="0"/>
  </pivotFields>
  <rowItems count="1">
    <i/>
  </rowItems>
  <colItems count="1">
    <i/>
  </colItems>
  <dataFields count="1">
    <dataField name="Coste total"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ste total"/>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activeTabTopLevelEntity name="[coci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80405EB6-26E5-4860-B15E-0982CD25C435}" name="TablaDinámica71" cacheId="3" applyNumberFormats="0" applyBorderFormats="0" applyFontFormats="0" applyPatternFormats="0" applyAlignmentFormats="0" applyWidthHeightFormats="1" dataCaption="Valores" tag="23c0fb6b-2166-47bf-9965-4e91c499a449" updatedVersion="7" minRefreshableVersion="3" showCalcMbrs="0" showDrill="0" showMemberPropertyTips="0" showDataTips="0" useAutoFormatting="1" rowGrandTotals="0" colGrandTotals="0" createdVersion="7" indent="0" showHeaders="0" outline="1" outlineData="1" multipleFieldFilters="0">
  <location ref="A12:A13" firstHeaderRow="1" firstDataRow="1" firstDataCol="0"/>
  <pivotFields count="1">
    <pivotField dataField="1" subtotalTop="0" showAll="0" defaultSubtotal="0"/>
  </pivotFields>
  <rowItems count="1">
    <i/>
  </rowItems>
  <colItems count="1">
    <i/>
  </colItems>
  <dataFields count="1">
    <dataField name="Facturación" fld="0" baseField="0" baseItem="0" numFmtId="168"/>
  </dataFields>
  <formats count="1">
    <format dxfId="78">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Facturació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82D05E94-F2E0-4182-A585-E7944F40EF9E}" name="TablaDinámica30" cacheId="64" applyNumberFormats="0" applyBorderFormats="0" applyFontFormats="0" applyPatternFormats="0" applyAlignmentFormats="0" applyWidthHeightFormats="1" dataCaption="Valores" tag="1155a2a8-1dd2-428e-aa64-923201c40524" updatedVersion="7" minRefreshableVersion="3" showCalcMbrs="0" showDrill="0" showMemberPropertyTips="0" showDataTips="0" useAutoFormatting="1" rowGrandTotals="0" colGrandTotals="0" createdVersion="7" indent="0" showHeaders="0" outline="1" outlineData="1" multipleFieldFilters="0">
  <location ref="F93:F94" firstHeaderRow="1" firstDataRow="1" firstDataCol="0"/>
  <pivotFields count="1">
    <pivotField dataField="1" subtotalTop="0" showAll="0" defaultSubtotal="0"/>
  </pivotFields>
  <rowItems count="1">
    <i/>
  </rowItems>
  <colItems count="1">
    <i/>
  </colItems>
  <dataFields count="1">
    <dataField fld="0" subtotal="count" baseField="0" baseItem="0" numFmtId="165"/>
  </dataFields>
  <formats count="1">
    <format dxfId="0">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ste total"/>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activeTabTopLevelEntity name="[coci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6B134E4F-1CBE-4F6F-9EFF-6FF559F05FA0}" name="TablaDinámica29" cacheId="63" applyNumberFormats="0" applyBorderFormats="0" applyFontFormats="0" applyPatternFormats="0" applyAlignmentFormats="0" applyWidthHeightFormats="1" dataCaption="Valores" tag="ec8e227a-fe95-4adc-89e9-fe029209514f" updatedVersion="7" minRefreshableVersion="3" useAutoFormatting="1" itemPrintTitles="1" createdVersion="7" indent="0" outline="1" outlineData="1" multipleFieldFilters="0" chartFormat="34">
  <location ref="A3:B6" firstHeaderRow="1" firstDataRow="1" firstDataCol="1"/>
  <pivotFields count="2">
    <pivotField axis="axisRow" allDrilled="1" subtotalTop="0" showAll="0" dataSourceSort="1" defaultSubtotal="0" defaultAttributeDrillState="1">
      <items count="2">
        <item n="No facturada" x="0"/>
        <item n="Facturada" x="1"/>
      </items>
    </pivotField>
    <pivotField dataField="1" subtotalTop="0" showAll="0" defaultSubtotal="0"/>
  </pivotFields>
  <rowFields count="1">
    <field x="0"/>
  </rowFields>
  <rowItems count="3">
    <i>
      <x/>
    </i>
    <i>
      <x v="1"/>
    </i>
    <i t="grand">
      <x/>
    </i>
  </rowItems>
  <colItems count="1">
    <i/>
  </colItems>
  <dataFields count="1">
    <dataField name="Recuento de Cobrada" fld="1" subtotal="count" showDataAs="percentOfCo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33" format="6" series="1">
      <pivotArea type="data" outline="0" fieldPosition="0">
        <references count="1">
          <reference field="4294967294" count="1" selected="0">
            <x v="0"/>
          </reference>
        </references>
      </pivotArea>
    </chartFormat>
    <chartFormat chart="33" format="7">
      <pivotArea type="data" outline="0" fieldPosition="0">
        <references count="2">
          <reference field="4294967294" count="1" selected="0">
            <x v="0"/>
          </reference>
          <reference field="0" count="1" selected="0">
            <x v="0"/>
          </reference>
        </references>
      </pivotArea>
    </chartFormat>
    <chartFormat chart="33" format="8">
      <pivotArea type="data" outline="0" fieldPosition="0">
        <references count="2">
          <reference field="4294967294" count="1" selected="0">
            <x v="0"/>
          </reference>
          <reference field="0" count="1" selected="0">
            <x v="1"/>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Cobrad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FE3174F2-A73D-4742-813E-55C9AFB0ED38}" name="TablaDinámica28" cacheId="62" applyNumberFormats="0" applyBorderFormats="0" applyFontFormats="0" applyPatternFormats="0" applyAlignmentFormats="0" applyWidthHeightFormats="1" dataCaption="Valores" tag="cf56eb0d-5cd6-42f5-b071-83ddd8ebef7c" updatedVersion="7" minRefreshableVersion="3" useAutoFormatting="1" subtotalHiddenItems="1" itemPrintTitles="1" createdVersion="7" indent="0" outline="1" outlineData="1" multipleFieldFilters="0" chartFormat="8" rowHeaderCaption="Numero de platos">
  <location ref="N47:Q60" firstHeaderRow="0" firstDataRow="1" firstDataCol="1"/>
  <pivotFields count="4">
    <pivotField axis="axisRow" allDrilled="1" subtotalTop="0" showAll="0" sortType="descending" defaultSubtotal="0" defaultAttributeDrillState="1">
      <items count="12">
        <item x="11"/>
        <item x="10"/>
        <item x="9"/>
        <item x="8"/>
        <item x="7"/>
        <item x="6"/>
        <item x="5"/>
        <item x="4"/>
        <item x="3"/>
        <item x="2"/>
        <item x="1"/>
        <item x="0"/>
      </items>
    </pivotField>
    <pivotField dataField="1" subtotalTop="0" showAll="0" defaultSubtotal="0"/>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Órdenes" fld="2" subtotal="count" baseField="0" baseItem="0" numFmtId="1"/>
    <dataField name="Monto impagado" fld="1" subtotal="count" baseField="0" baseItem="0" numFmtId="168"/>
    <dataField name="Monto facturado" fld="3" subtotal="count" baseField="0" baseItem="0" numFmtId="168"/>
  </dataFields>
  <formats count="7">
    <format dxfId="1">
      <pivotArea outline="0" collapsedLevelsAreSubtotals="1" fieldPosition="0"/>
    </format>
    <format dxfId="2">
      <pivotArea field="0" grandRow="1" outline="0" collapsedLevelsAreSubtotals="1" axis="axisRow" fieldPosition="0">
        <references count="1">
          <reference field="4294967294" count="1" selected="0">
            <x v="1"/>
          </reference>
        </references>
      </pivotArea>
    </format>
    <format dxfId="3">
      <pivotArea dataOnly="0" labelOnly="1" outline="0" fieldPosition="0">
        <references count="1">
          <reference field="4294967294" count="1">
            <x v="0"/>
          </reference>
        </references>
      </pivotArea>
    </format>
    <format dxfId="4">
      <pivotArea outline="0" collapsedLevelsAreSubtotals="1" fieldPosition="0">
        <references count="1">
          <reference field="4294967294" count="1" selected="0">
            <x v="0"/>
          </reference>
        </references>
      </pivotArea>
    </format>
    <format dxfId="5">
      <pivotArea outline="0" collapsedLevelsAreSubtotals="1" fieldPosition="0">
        <references count="1">
          <reference field="4294967294" count="1" selected="0">
            <x v="1"/>
          </reference>
        </references>
      </pivotArea>
    </format>
    <format dxfId="6">
      <pivotArea outline="0" collapsedLevelsAreSubtotals="1" fieldPosition="0">
        <references count="1">
          <reference field="4294967294" count="1" selected="0">
            <x v="2"/>
          </reference>
        </references>
      </pivotArea>
    </format>
    <format dxfId="7">
      <pivotArea outline="0" collapsedLevelsAreSubtotals="1" fieldPosition="0">
        <references count="1">
          <reference field="4294967294" count="1" selected="0">
            <x v="2"/>
          </reference>
        </references>
      </pivotArea>
    </format>
  </formats>
  <conditionalFormats count="1">
    <conditionalFormat priority="1">
      <pivotAreas count="1">
        <pivotArea type="data" collapsedLevelsAreSubtotals="1" fieldPosition="0">
          <references count="2">
            <reference field="4294967294" count="1" selected="0">
              <x v="1"/>
            </reference>
            <reference field="0" count="12">
              <x v="0"/>
              <x v="1"/>
              <x v="2"/>
              <x v="3"/>
              <x v="4"/>
              <x v="5"/>
              <x v="6"/>
              <x v="7"/>
              <x v="8"/>
              <x v="9"/>
              <x v="10"/>
              <x v="11"/>
            </reference>
          </references>
        </pivotArea>
      </pivotAreas>
    </conditionalFormat>
  </conditionalFormats>
  <chartFormats count="6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0" count="1" selected="0">
            <x v="0"/>
          </reference>
        </references>
      </pivotArea>
    </chartFormat>
    <chartFormat chart="0" format="3">
      <pivotArea type="data" outline="0" fieldPosition="0">
        <references count="2">
          <reference field="4294967294" count="1" selected="0">
            <x v="1"/>
          </reference>
          <reference field="0" count="1" selected="0">
            <x v="2"/>
          </reference>
        </references>
      </pivotArea>
    </chartFormat>
    <chartFormat chart="0" format="4">
      <pivotArea type="data" outline="0" fieldPosition="0">
        <references count="2">
          <reference field="4294967294" count="1" selected="0">
            <x v="1"/>
          </reference>
          <reference field="0" count="1" selected="0">
            <x v="1"/>
          </reference>
        </references>
      </pivotArea>
    </chartFormat>
    <chartFormat chart="0" format="5">
      <pivotArea type="data" outline="0" fieldPosition="0">
        <references count="2">
          <reference field="4294967294" count="1" selected="0">
            <x v="1"/>
          </reference>
          <reference field="0" count="1" selected="0">
            <x v="3"/>
          </reference>
        </references>
      </pivotArea>
    </chartFormat>
    <chartFormat chart="0" format="6">
      <pivotArea type="data" outline="0" fieldPosition="0">
        <references count="2">
          <reference field="4294967294" count="1" selected="0">
            <x v="1"/>
          </reference>
          <reference field="0" count="1" selected="0">
            <x v="4"/>
          </reference>
        </references>
      </pivotArea>
    </chartFormat>
    <chartFormat chart="0" format="7">
      <pivotArea type="data" outline="0" fieldPosition="0">
        <references count="2">
          <reference field="4294967294" count="1" selected="0">
            <x v="1"/>
          </reference>
          <reference field="0" count="1" selected="0">
            <x v="6"/>
          </reference>
        </references>
      </pivotArea>
    </chartFormat>
    <chartFormat chart="0" format="8">
      <pivotArea type="data" outline="0" fieldPosition="0">
        <references count="2">
          <reference field="4294967294" count="1" selected="0">
            <x v="1"/>
          </reference>
          <reference field="0" count="1" selected="0">
            <x v="5"/>
          </reference>
        </references>
      </pivotArea>
    </chartFormat>
    <chartFormat chart="0" format="9">
      <pivotArea type="data" outline="0" fieldPosition="0">
        <references count="2">
          <reference field="4294967294" count="1" selected="0">
            <x v="1"/>
          </reference>
          <reference field="0" count="1" selected="0">
            <x v="7"/>
          </reference>
        </references>
      </pivotArea>
    </chartFormat>
    <chartFormat chart="0" format="10">
      <pivotArea type="data" outline="0" fieldPosition="0">
        <references count="2">
          <reference field="4294967294" count="1" selected="0">
            <x v="1"/>
          </reference>
          <reference field="0" count="1" selected="0">
            <x v="8"/>
          </reference>
        </references>
      </pivotArea>
    </chartFormat>
    <chartFormat chart="0" format="11">
      <pivotArea type="data" outline="0" fieldPosition="0">
        <references count="2">
          <reference field="4294967294" count="1" selected="0">
            <x v="1"/>
          </reference>
          <reference field="0" count="1" selected="0">
            <x v="9"/>
          </reference>
        </references>
      </pivotArea>
    </chartFormat>
    <chartFormat chart="1" format="12" series="1">
      <pivotArea type="data" outline="0" fieldPosition="0">
        <references count="1">
          <reference field="4294967294" count="1" selected="0">
            <x v="1"/>
          </reference>
        </references>
      </pivotArea>
    </chartFormat>
    <chartFormat chart="1" format="13">
      <pivotArea type="data" outline="0" fieldPosition="0">
        <references count="2">
          <reference field="4294967294" count="1" selected="0">
            <x v="1"/>
          </reference>
          <reference field="0" count="1" selected="0">
            <x v="0"/>
          </reference>
        </references>
      </pivotArea>
    </chartFormat>
    <chartFormat chart="1" format="14">
      <pivotArea type="data" outline="0" fieldPosition="0">
        <references count="2">
          <reference field="4294967294" count="1" selected="0">
            <x v="1"/>
          </reference>
          <reference field="0" count="1" selected="0">
            <x v="1"/>
          </reference>
        </references>
      </pivotArea>
    </chartFormat>
    <chartFormat chart="1" format="15">
      <pivotArea type="data" outline="0" fieldPosition="0">
        <references count="2">
          <reference field="4294967294" count="1" selected="0">
            <x v="1"/>
          </reference>
          <reference field="0" count="1" selected="0">
            <x v="2"/>
          </reference>
        </references>
      </pivotArea>
    </chartFormat>
    <chartFormat chart="1" format="16">
      <pivotArea type="data" outline="0" fieldPosition="0">
        <references count="2">
          <reference field="4294967294" count="1" selected="0">
            <x v="1"/>
          </reference>
          <reference field="0" count="1" selected="0">
            <x v="3"/>
          </reference>
        </references>
      </pivotArea>
    </chartFormat>
    <chartFormat chart="1" format="17">
      <pivotArea type="data" outline="0" fieldPosition="0">
        <references count="2">
          <reference field="4294967294" count="1" selected="0">
            <x v="1"/>
          </reference>
          <reference field="0" count="1" selected="0">
            <x v="4"/>
          </reference>
        </references>
      </pivotArea>
    </chartFormat>
    <chartFormat chart="1" format="18">
      <pivotArea type="data" outline="0" fieldPosition="0">
        <references count="2">
          <reference field="4294967294" count="1" selected="0">
            <x v="1"/>
          </reference>
          <reference field="0" count="1" selected="0">
            <x v="5"/>
          </reference>
        </references>
      </pivotArea>
    </chartFormat>
    <chartFormat chart="1" format="19">
      <pivotArea type="data" outline="0" fieldPosition="0">
        <references count="2">
          <reference field="4294967294" count="1" selected="0">
            <x v="1"/>
          </reference>
          <reference field="0" count="1" selected="0">
            <x v="6"/>
          </reference>
        </references>
      </pivotArea>
    </chartFormat>
    <chartFormat chart="1" format="20">
      <pivotArea type="data" outline="0" fieldPosition="0">
        <references count="2">
          <reference field="4294967294" count="1" selected="0">
            <x v="1"/>
          </reference>
          <reference field="0" count="1" selected="0">
            <x v="7"/>
          </reference>
        </references>
      </pivotArea>
    </chartFormat>
    <chartFormat chart="1" format="21">
      <pivotArea type="data" outline="0" fieldPosition="0">
        <references count="2">
          <reference field="4294967294" count="1" selected="0">
            <x v="1"/>
          </reference>
          <reference field="0" count="1" selected="0">
            <x v="8"/>
          </reference>
        </references>
      </pivotArea>
    </chartFormat>
    <chartFormat chart="1" format="22">
      <pivotArea type="data" outline="0" fieldPosition="0">
        <references count="2">
          <reference field="4294967294" count="1" selected="0">
            <x v="1"/>
          </reference>
          <reference field="0" count="1" selected="0">
            <x v="9"/>
          </reference>
        </references>
      </pivotArea>
    </chartFormat>
    <chartFormat chart="1" format="23" series="1">
      <pivotArea type="data" outline="0" fieldPosition="0">
        <references count="1">
          <reference field="4294967294" count="1" selected="0">
            <x v="0"/>
          </reference>
        </references>
      </pivotArea>
    </chartFormat>
    <chartFormat chart="2" format="24" series="1">
      <pivotArea type="data" outline="0" fieldPosition="0">
        <references count="1">
          <reference field="4294967294" count="1" selected="0">
            <x v="1"/>
          </reference>
        </references>
      </pivotArea>
    </chartFormat>
    <chartFormat chart="2" format="25">
      <pivotArea type="data" outline="0" fieldPosition="0">
        <references count="2">
          <reference field="4294967294" count="1" selected="0">
            <x v="1"/>
          </reference>
          <reference field="0" count="1" selected="0">
            <x v="0"/>
          </reference>
        </references>
      </pivotArea>
    </chartFormat>
    <chartFormat chart="2" format="26">
      <pivotArea type="data" outline="0" fieldPosition="0">
        <references count="2">
          <reference field="4294967294" count="1" selected="0">
            <x v="1"/>
          </reference>
          <reference field="0" count="1" selected="0">
            <x v="1"/>
          </reference>
        </references>
      </pivotArea>
    </chartFormat>
    <chartFormat chart="2" format="27">
      <pivotArea type="data" outline="0" fieldPosition="0">
        <references count="2">
          <reference field="4294967294" count="1" selected="0">
            <x v="1"/>
          </reference>
          <reference field="0" count="1" selected="0">
            <x v="2"/>
          </reference>
        </references>
      </pivotArea>
    </chartFormat>
    <chartFormat chart="2" format="28">
      <pivotArea type="data" outline="0" fieldPosition="0">
        <references count="2">
          <reference field="4294967294" count="1" selected="0">
            <x v="1"/>
          </reference>
          <reference field="0" count="1" selected="0">
            <x v="3"/>
          </reference>
        </references>
      </pivotArea>
    </chartFormat>
    <chartFormat chart="2" format="29">
      <pivotArea type="data" outline="0" fieldPosition="0">
        <references count="2">
          <reference field="4294967294" count="1" selected="0">
            <x v="1"/>
          </reference>
          <reference field="0" count="1" selected="0">
            <x v="4"/>
          </reference>
        </references>
      </pivotArea>
    </chartFormat>
    <chartFormat chart="2" format="30">
      <pivotArea type="data" outline="0" fieldPosition="0">
        <references count="2">
          <reference field="4294967294" count="1" selected="0">
            <x v="1"/>
          </reference>
          <reference field="0" count="1" selected="0">
            <x v="5"/>
          </reference>
        </references>
      </pivotArea>
    </chartFormat>
    <chartFormat chart="2" format="31">
      <pivotArea type="data" outline="0" fieldPosition="0">
        <references count="2">
          <reference field="4294967294" count="1" selected="0">
            <x v="1"/>
          </reference>
          <reference field="0" count="1" selected="0">
            <x v="6"/>
          </reference>
        </references>
      </pivotArea>
    </chartFormat>
    <chartFormat chart="2" format="32">
      <pivotArea type="data" outline="0" fieldPosition="0">
        <references count="2">
          <reference field="4294967294" count="1" selected="0">
            <x v="1"/>
          </reference>
          <reference field="0" count="1" selected="0">
            <x v="7"/>
          </reference>
        </references>
      </pivotArea>
    </chartFormat>
    <chartFormat chart="2" format="33">
      <pivotArea type="data" outline="0" fieldPosition="0">
        <references count="2">
          <reference field="4294967294" count="1" selected="0">
            <x v="1"/>
          </reference>
          <reference field="0" count="1" selected="0">
            <x v="8"/>
          </reference>
        </references>
      </pivotArea>
    </chartFormat>
    <chartFormat chart="2" format="34">
      <pivotArea type="data" outline="0" fieldPosition="0">
        <references count="2">
          <reference field="4294967294" count="1" selected="0">
            <x v="1"/>
          </reference>
          <reference field="0" count="1" selected="0">
            <x v="9"/>
          </reference>
        </references>
      </pivotArea>
    </chartFormat>
    <chartFormat chart="2" format="35" series="1">
      <pivotArea type="data" outline="0" fieldPosition="0">
        <references count="1">
          <reference field="4294967294" count="1" selected="0">
            <x v="0"/>
          </reference>
        </references>
      </pivotArea>
    </chartFormat>
    <chartFormat chart="3" format="24" series="1">
      <pivotArea type="data" outline="0" fieldPosition="0">
        <references count="1">
          <reference field="4294967294" count="1" selected="0">
            <x v="1"/>
          </reference>
        </references>
      </pivotArea>
    </chartFormat>
    <chartFormat chart="3" format="25">
      <pivotArea type="data" outline="0" fieldPosition="0">
        <references count="2">
          <reference field="4294967294" count="1" selected="0">
            <x v="1"/>
          </reference>
          <reference field="0" count="1" selected="0">
            <x v="0"/>
          </reference>
        </references>
      </pivotArea>
    </chartFormat>
    <chartFormat chart="3" format="26">
      <pivotArea type="data" outline="0" fieldPosition="0">
        <references count="2">
          <reference field="4294967294" count="1" selected="0">
            <x v="1"/>
          </reference>
          <reference field="0" count="1" selected="0">
            <x v="1"/>
          </reference>
        </references>
      </pivotArea>
    </chartFormat>
    <chartFormat chart="3" format="27">
      <pivotArea type="data" outline="0" fieldPosition="0">
        <references count="2">
          <reference field="4294967294" count="1" selected="0">
            <x v="1"/>
          </reference>
          <reference field="0" count="1" selected="0">
            <x v="2"/>
          </reference>
        </references>
      </pivotArea>
    </chartFormat>
    <chartFormat chart="3" format="28">
      <pivotArea type="data" outline="0" fieldPosition="0">
        <references count="2">
          <reference field="4294967294" count="1" selected="0">
            <x v="1"/>
          </reference>
          <reference field="0" count="1" selected="0">
            <x v="3"/>
          </reference>
        </references>
      </pivotArea>
    </chartFormat>
    <chartFormat chart="3" format="29">
      <pivotArea type="data" outline="0" fieldPosition="0">
        <references count="2">
          <reference field="4294967294" count="1" selected="0">
            <x v="1"/>
          </reference>
          <reference field="0" count="1" selected="0">
            <x v="4"/>
          </reference>
        </references>
      </pivotArea>
    </chartFormat>
    <chartFormat chart="3" format="30">
      <pivotArea type="data" outline="0" fieldPosition="0">
        <references count="2">
          <reference field="4294967294" count="1" selected="0">
            <x v="1"/>
          </reference>
          <reference field="0" count="1" selected="0">
            <x v="5"/>
          </reference>
        </references>
      </pivotArea>
    </chartFormat>
    <chartFormat chart="3" format="31">
      <pivotArea type="data" outline="0" fieldPosition="0">
        <references count="2">
          <reference field="4294967294" count="1" selected="0">
            <x v="1"/>
          </reference>
          <reference field="0" count="1" selected="0">
            <x v="6"/>
          </reference>
        </references>
      </pivotArea>
    </chartFormat>
    <chartFormat chart="3" format="32">
      <pivotArea type="data" outline="0" fieldPosition="0">
        <references count="2">
          <reference field="4294967294" count="1" selected="0">
            <x v="1"/>
          </reference>
          <reference field="0" count="1" selected="0">
            <x v="7"/>
          </reference>
        </references>
      </pivotArea>
    </chartFormat>
    <chartFormat chart="3" format="33">
      <pivotArea type="data" outline="0" fieldPosition="0">
        <references count="2">
          <reference field="4294967294" count="1" selected="0">
            <x v="1"/>
          </reference>
          <reference field="0" count="1" selected="0">
            <x v="8"/>
          </reference>
        </references>
      </pivotArea>
    </chartFormat>
    <chartFormat chart="3" format="34">
      <pivotArea type="data" outline="0" fieldPosition="0">
        <references count="2">
          <reference field="4294967294" count="1" selected="0">
            <x v="1"/>
          </reference>
          <reference field="0" count="1" selected="0">
            <x v="9"/>
          </reference>
        </references>
      </pivotArea>
    </chartFormat>
    <chartFormat chart="3" format="35" series="1">
      <pivotArea type="data" outline="0" fieldPosition="0">
        <references count="1">
          <reference field="4294967294" count="1" selected="0">
            <x v="0"/>
          </reference>
        </references>
      </pivotArea>
    </chartFormat>
    <chartFormat chart="3" format="36" series="1">
      <pivotArea type="data" outline="0" fieldPosition="0">
        <references count="1">
          <reference field="4294967294" count="1" selected="0">
            <x v="2"/>
          </reference>
        </references>
      </pivotArea>
    </chartFormat>
    <chartFormat chart="0" format="12" series="1">
      <pivotArea type="data" outline="0" fieldPosition="0">
        <references count="1">
          <reference field="4294967294" count="1" selected="0">
            <x v="2"/>
          </reference>
        </references>
      </pivotArea>
    </chartFormat>
    <chartFormat chart="7" format="26" series="1">
      <pivotArea type="data" outline="0" fieldPosition="0">
        <references count="1">
          <reference field="4294967294" count="1" selected="0">
            <x v="1"/>
          </reference>
        </references>
      </pivotArea>
    </chartFormat>
    <chartFormat chart="7" format="27">
      <pivotArea type="data" outline="0" fieldPosition="0">
        <references count="2">
          <reference field="4294967294" count="1" selected="0">
            <x v="1"/>
          </reference>
          <reference field="0" count="1" selected="0">
            <x v="0"/>
          </reference>
        </references>
      </pivotArea>
    </chartFormat>
    <chartFormat chart="7" format="28">
      <pivotArea type="data" outline="0" fieldPosition="0">
        <references count="2">
          <reference field="4294967294" count="1" selected="0">
            <x v="1"/>
          </reference>
          <reference field="0" count="1" selected="0">
            <x v="1"/>
          </reference>
        </references>
      </pivotArea>
    </chartFormat>
    <chartFormat chart="7" format="29">
      <pivotArea type="data" outline="0" fieldPosition="0">
        <references count="2">
          <reference field="4294967294" count="1" selected="0">
            <x v="1"/>
          </reference>
          <reference field="0" count="1" selected="0">
            <x v="2"/>
          </reference>
        </references>
      </pivotArea>
    </chartFormat>
    <chartFormat chart="7" format="30">
      <pivotArea type="data" outline="0" fieldPosition="0">
        <references count="2">
          <reference field="4294967294" count="1" selected="0">
            <x v="1"/>
          </reference>
          <reference field="0" count="1" selected="0">
            <x v="3"/>
          </reference>
        </references>
      </pivotArea>
    </chartFormat>
    <chartFormat chart="7" format="31">
      <pivotArea type="data" outline="0" fieldPosition="0">
        <references count="2">
          <reference field="4294967294" count="1" selected="0">
            <x v="1"/>
          </reference>
          <reference field="0" count="1" selected="0">
            <x v="4"/>
          </reference>
        </references>
      </pivotArea>
    </chartFormat>
    <chartFormat chart="7" format="32">
      <pivotArea type="data" outline="0" fieldPosition="0">
        <references count="2">
          <reference field="4294967294" count="1" selected="0">
            <x v="1"/>
          </reference>
          <reference field="0" count="1" selected="0">
            <x v="5"/>
          </reference>
        </references>
      </pivotArea>
    </chartFormat>
    <chartFormat chart="7" format="33">
      <pivotArea type="data" outline="0" fieldPosition="0">
        <references count="2">
          <reference field="4294967294" count="1" selected="0">
            <x v="1"/>
          </reference>
          <reference field="0" count="1" selected="0">
            <x v="6"/>
          </reference>
        </references>
      </pivotArea>
    </chartFormat>
    <chartFormat chart="7" format="34">
      <pivotArea type="data" outline="0" fieldPosition="0">
        <references count="2">
          <reference field="4294967294" count="1" selected="0">
            <x v="1"/>
          </reference>
          <reference field="0" count="1" selected="0">
            <x v="7"/>
          </reference>
        </references>
      </pivotArea>
    </chartFormat>
    <chartFormat chart="7" format="35">
      <pivotArea type="data" outline="0" fieldPosition="0">
        <references count="2">
          <reference field="4294967294" count="1" selected="0">
            <x v="1"/>
          </reference>
          <reference field="0" count="1" selected="0">
            <x v="8"/>
          </reference>
        </references>
      </pivotArea>
    </chartFormat>
    <chartFormat chart="7" format="36">
      <pivotArea type="data" outline="0" fieldPosition="0">
        <references count="2">
          <reference field="4294967294" count="1" selected="0">
            <x v="1"/>
          </reference>
          <reference field="0" count="1" selected="0">
            <x v="9"/>
          </reference>
        </references>
      </pivotArea>
    </chartFormat>
    <chartFormat chart="7" format="37" series="1">
      <pivotArea type="data" outline="0" fieldPosition="0">
        <references count="1">
          <reference field="4294967294" count="1" selected="0">
            <x v="2"/>
          </reference>
        </references>
      </pivotArea>
    </chartFormat>
    <chartFormat chart="7" format="38"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
    <pivotHierarchy dragToData="1"/>
    <pivotHierarchy dragToData="1"/>
    <pivotHierarchy dragToData="1"/>
    <pivotHierarchy dragToData="1"/>
    <pivotHierarchy dragToData="1"/>
    <pivotHierarchy dragToData="1" caption="Órdenes"/>
    <pivotHierarchy dragToData="1"/>
    <pivotHierarchy dragToData="1"/>
    <pivotHierarchy dragToData="1" caption="Tiempo preparacion promedio"/>
    <pivotHierarchy dragToData="1"/>
    <pivotHierarchy dragToData="1" caption="Monto promed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 impagadas"/>
    <pivotHierarchy dragToRow="0" dragToCol="0" dragToPage="0" dragToData="1"/>
    <pivotHierarchy dragToRow="0" dragToCol="0" dragToPage="0" dragToData="1" caption="Monto impagado"/>
    <pivotHierarchy dragToRow="0" dragToCol="0" dragToPage="0" dragToData="1" caption="Mont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onto promedio n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D3D4535F-AA14-416C-A139-6F6F02E5A33C}" name="TablaDinámica27" cacheId="61" applyNumberFormats="0" applyBorderFormats="0" applyFontFormats="0" applyPatternFormats="0" applyAlignmentFormats="0" applyWidthHeightFormats="1" dataCaption="Valores" tag="ac5ad86b-fa35-4c6f-90d0-6d62c1a069ae" updatedVersion="7" minRefreshableVersion="3" useAutoFormatting="1" itemPrintTitles="1" createdVersion="7" indent="0" outline="1" outlineData="1" multipleFieldFilters="0" chartFormat="27">
  <location ref="A97:B100" firstHeaderRow="1" firstDataRow="1" firstDataCol="1"/>
  <pivotFields count="2">
    <pivotField axis="axisRow" allDrilled="1" subtotalTop="0" showAll="0" dataSourceSort="1" defaultSubtotal="0" defaultAttributeDrillState="1">
      <items count="2">
        <item n="No facturada" x="0"/>
        <item n="Facturada" x="1"/>
      </items>
    </pivotField>
    <pivotField dataField="1" subtotalTop="0" showAll="0" defaultSubtotal="0"/>
  </pivotFields>
  <rowFields count="1">
    <field x="0"/>
  </rowFields>
  <rowItems count="3">
    <i>
      <x/>
    </i>
    <i>
      <x v="1"/>
    </i>
    <i t="grand">
      <x/>
    </i>
  </rowItems>
  <colItems count="1">
    <i/>
  </colItems>
  <dataFields count="1">
    <dataField name="Suma de Monto Total de la Cuenta" fld="1"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Cobrad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FC0CEB3B-2942-45EE-8BA2-162011940931}" name="TablaDinámica26" cacheId="60" applyNumberFormats="0" applyBorderFormats="0" applyFontFormats="0" applyPatternFormats="0" applyAlignmentFormats="0" applyWidthHeightFormats="1" dataCaption="Valores" tag="d464722e-9d14-40c3-a9bf-4371c58ce56f" updatedVersion="7" minRefreshableVersion="3" useAutoFormatting="1" itemPrintTitles="1" createdVersion="7" indent="0" outline="1" outlineData="1" multipleFieldFilters="0" chartFormat="27">
  <location ref="A93:B96" firstHeaderRow="1" firstDataRow="1" firstDataCol="1"/>
  <pivotFields count="2">
    <pivotField axis="axisRow" allDrilled="1" subtotalTop="0" showAll="0" dataSourceSort="1" defaultSubtotal="0" defaultAttributeDrillState="1">
      <items count="2">
        <item n="No facturada" x="0"/>
        <item n="Facturada" x="1"/>
      </items>
    </pivotField>
    <pivotField dataField="1" subtotalTop="0" showAll="0" defaultSubtotal="0"/>
  </pivotFields>
  <rowFields count="1">
    <field x="0"/>
  </rowFields>
  <rowItems count="3">
    <i>
      <x/>
    </i>
    <i>
      <x v="1"/>
    </i>
    <i t="grand">
      <x/>
    </i>
  </rowItems>
  <colItems count="1">
    <i/>
  </colItems>
  <dataFields count="1">
    <dataField name="Suma de Monto Total de la Cuenta" fld="1" showDataAs="percentOfCol" baseField="0" baseItem="0" numFmtId="1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Cobrad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497FAC61-29EB-4EB6-B55C-3C3921D1A9C2}" name="TablaDinámica25" cacheId="59" applyNumberFormats="0" applyBorderFormats="0" applyFontFormats="0" applyPatternFormats="0" applyAlignmentFormats="0" applyWidthHeightFormats="1" dataCaption="Valores" tag="027e9f79-87de-44ed-934a-029dcf5beeb3" updatedVersion="7" minRefreshableVersion="3" useAutoFormatting="1" subtotalHiddenItems="1" itemPrintTitles="1" createdVersion="7" indent="0" outline="1" outlineData="1" multipleFieldFilters="0" chartFormat="8">
  <location ref="A16:C19" firstHeaderRow="0" firstDataRow="1" firstDataCol="1"/>
  <pivotFields count="3">
    <pivotField axis="axisRow" allDrilled="1" subtotalTop="0" showAll="0" dataSourceSort="1" defaultSubtotal="0" defaultAttributeDrillState="1">
      <items count="2">
        <item n="No facturada" x="0"/>
        <item n="Facturada" x="1"/>
      </items>
    </pivotField>
    <pivotField dataField="1" subtotalTop="0" showAll="0" defaultSubtotal="0"/>
    <pivotField dataField="1" subtotalTop="0" showAll="0" defaultSubtotal="0"/>
  </pivotFields>
  <rowFields count="1">
    <field x="0"/>
  </rowFields>
  <rowItems count="3">
    <i>
      <x/>
    </i>
    <i>
      <x v="1"/>
    </i>
    <i t="grand">
      <x/>
    </i>
  </rowItems>
  <colFields count="1">
    <field x="-2"/>
  </colFields>
  <colItems count="2">
    <i>
      <x/>
    </i>
    <i i="1">
      <x v="1"/>
    </i>
  </colItems>
  <dataFields count="2">
    <dataField name="Tiempo preparación por plato" fld="1" subtotal="count" baseField="0" baseItem="0"/>
    <dataField fld="2" subtotal="count" baseField="0" baseItem="0"/>
  </dataFields>
  <formats count="1">
    <format dxfId="8">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iempo preparación promedio (horas)"/>
    <pivotHierarchy dragToData="1"/>
    <pivotHierarchy dragToData="1"/>
    <pivotHierarchy dragToData="1"/>
    <pivotHierarchy dragToData="1"/>
    <pivotHierarchy dragToData="1" caption="Platos (promedio)"/>
    <pivotHierarchy dragToData="1" caption="Recuento de Facturacion"/>
    <pivotHierarchy dragToData="1"/>
    <pivotHierarchy dragToData="1" caption="StdDev de Tiempo preparación (horas)"/>
    <pivotHierarchy dragToData="1"/>
    <pivotHierarchy dragToData="1" caption="Tiempo permanencia promedio (hora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iempo preparación por plat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4C722791-4F6E-4365-813D-C3B9B856EEBE}" name="TablaDinámica24" cacheId="58" applyNumberFormats="0" applyBorderFormats="0" applyFontFormats="0" applyPatternFormats="0" applyAlignmentFormats="0" applyWidthHeightFormats="1" dataCaption="Valores" tag="a48e4ea3-bc57-4788-87c3-3737a52c839e" updatedVersion="7" minRefreshableVersion="3" useAutoFormatting="1" subtotalHiddenItems="1" itemPrintTitles="1" createdVersion="7" indent="0" outline="1" outlineData="1" multipleFieldFilters="0" rowHeaderCaption="Nº Comensales">
  <location ref="A64:C70" firstHeaderRow="0"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Fields count="1">
    <field x="-2"/>
  </colFields>
  <colItems count="2">
    <i>
      <x/>
    </i>
    <i i="1">
      <x v="1"/>
    </i>
  </colItems>
  <dataFields count="2">
    <dataField name="Pct de impagos" fld="0" subtotal="count" baseField="0" baseItem="0" numFmtId="9"/>
    <dataField fld="2" subtotal="count" baseField="0" baseItem="0"/>
  </dataFields>
  <formats count="1">
    <format dxfId="9">
      <pivotArea outline="0" collapsedLevelsAreSubtotals="1" fieldPosition="0">
        <references count="1">
          <reference field="4294967294" count="1" selected="0">
            <x v="0"/>
          </reference>
        </references>
      </pivotArea>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de cobro"/>
    <pivotHierarchy dragToData="1"/>
    <pivotHierarchy dragToData="1"/>
    <pivotHierarchy dragToData="1"/>
    <pivotHierarchy dragToData="1"/>
    <pivotHierarchy dragToData="1"/>
    <pivotHierarchy dragToData="1" caption="Recuento de Cobrada"/>
    <pivotHierarchy dragToData="1"/>
    <pivotHierarchy dragToData="1"/>
    <pivotHierarchy dragToData="1" caption="Promedio de Tiempo pre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Pct de impago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activeTabTopLevelEntity name="[coci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58B329-1345-49EB-B91F-C9DDF1E8905A}" name="TablaDinámica21" cacheId="6" applyNumberFormats="0" applyBorderFormats="0" applyFontFormats="0" applyPatternFormats="0" applyAlignmentFormats="0" applyWidthHeightFormats="1" dataCaption="Valores" tag="d21e83d6-0b8c-47a9-a53d-40607b6c6674" updatedVersion="7" minRefreshableVersion="3" useAutoFormatting="1" subtotalHiddenItems="1" itemPrintTitles="1" createdVersion="7" indent="0" outline="1" outlineData="1" multipleFieldFilters="0" chartFormat="10">
  <location ref="A3:D8" firstHeaderRow="1" firstDataRow="2" firstDataCol="1"/>
  <pivotFields count="3">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sortType="ascending" defaultSubtotal="0" defaultAttributeDrillState="1">
      <items count="2">
        <item n="Facturado" x="1"/>
        <item n="No facturado" x="0"/>
      </items>
    </pivotField>
  </pivotFields>
  <rowFields count="1">
    <field x="0"/>
  </rowFields>
  <rowItems count="4">
    <i>
      <x/>
    </i>
    <i>
      <x v="1"/>
    </i>
    <i>
      <x v="2"/>
    </i>
    <i t="grand">
      <x/>
    </i>
  </rowItems>
  <colFields count="1">
    <field x="2"/>
  </colFields>
  <colItems count="3">
    <i>
      <x/>
    </i>
    <i>
      <x v="1"/>
    </i>
    <i t="grand">
      <x/>
    </i>
  </colItems>
  <dataFields count="1">
    <dataField name="Suma de Monto Total de la Cuenta" fld="1" baseField="0" baseItem="0" numFmtId="168"/>
  </dataFields>
  <formats count="1">
    <format dxfId="83">
      <pivotArea outline="0" collapsedLevelsAreSubtotals="1" fieldPosition="0"/>
    </format>
  </formats>
  <chartFormats count="6">
    <chartFormat chart="6" format="7"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0" count="1" selected="0">
            <x v="2"/>
          </reference>
        </references>
      </pivotArea>
    </chartFormat>
    <chartFormat chart="6" format="10" series="1">
      <pivotArea type="data" outline="0" fieldPosition="0">
        <references count="2">
          <reference field="4294967294" count="1" selected="0">
            <x v="0"/>
          </reference>
          <reference field="2" count="1" selected="0">
            <x v="0"/>
          </reference>
        </references>
      </pivotArea>
    </chartFormat>
    <chartFormat chart="6" format="11" series="1">
      <pivotArea type="data" outline="0" fieldPosition="0">
        <references count="2">
          <reference field="4294967294" count="1" selected="0">
            <x v="0"/>
          </reference>
          <reference field="2" count="1" selected="0">
            <x v="1"/>
          </reference>
        </references>
      </pivotArea>
    </chartFormat>
    <chartFormat chart="9" format="14" series="1">
      <pivotArea type="data" outline="0" fieldPosition="0">
        <references count="2">
          <reference field="4294967294" count="1" selected="0">
            <x v="0"/>
          </reference>
          <reference field="2" count="1" selected="0">
            <x v="0"/>
          </reference>
        </references>
      </pivotArea>
    </chartFormat>
    <chartFormat chart="9" format="15" series="1">
      <pivotArea type="data" outline="0" fieldPosition="0">
        <references count="2">
          <reference field="4294967294" count="1" selected="0">
            <x v="0"/>
          </reference>
          <reference field="2" count="1" selected="0">
            <x v="1"/>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cobro"/>
    <pivotHierarchy dragToData="1" caption="Pct de cobro"/>
    <pivotHierarchy dragToData="1" caption="Facturable"/>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Monto Total de la Cuent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B215BAB0-3783-42A7-BBA4-29646C10038F}" name="TablaDinámica23" cacheId="57" applyNumberFormats="0" applyBorderFormats="0" applyFontFormats="0" applyPatternFormats="0" applyAlignmentFormats="0" applyWidthHeightFormats="1" dataCaption="Valores" tag="3ba3b566-5b82-40c0-a6e9-95f55a9e5dd7" updatedVersion="7" minRefreshableVersion="3" showCalcMbrs="0" showDrill="0" showMemberPropertyTips="0" showDataTips="0" useAutoFormatting="1" rowGrandTotals="0" colGrandTotals="0" createdVersion="7" indent="0" showHeaders="0" outline="1" outlineData="1" multipleFieldFilters="0">
  <location ref="D96:D97" firstHeaderRow="1" firstDataRow="1" firstDataCol="0"/>
  <pivotFields count="1">
    <pivotField dataField="1" subtotalTop="0" showAll="0" defaultSubtotal="0"/>
  </pivotFields>
  <rowItems count="1">
    <i/>
  </rowItems>
  <colItems count="1">
    <i/>
  </colItems>
  <dataFields count="1">
    <dataField name="Coste total"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ste total"/>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activeTabTopLevelEntity name="[coci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B9A54912-28A3-4B7B-BA32-2C5EB8C39B42}" name="TablaDinámica22" cacheId="56" applyNumberFormats="0" applyBorderFormats="0" applyFontFormats="0" applyPatternFormats="0" applyAlignmentFormats="0" applyWidthHeightFormats="1" dataCaption="Valores" tag="e0600890-0123-4c8d-ab23-d3fde199765c" updatedVersion="7" minRefreshableVersion="3" useAutoFormatting="1" subtotalHiddenItems="1" itemPrintTitles="1" createdVersion="7" indent="0" outline="1" outlineData="1" multipleFieldFilters="0" chartFormat="7">
  <location ref="A77:C85" firstHeaderRow="0"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Facturable" fld="1" baseField="0" baseItem="0" numFmtId="168"/>
    <dataField fld="2" subtotal="count" baseField="0" baseItem="0" numFmtId="9"/>
  </dataFields>
  <formats count="2">
    <format dxfId="10">
      <pivotArea outline="0" collapsedLevelsAreSubtotals="1" fieldPosition="0">
        <references count="1">
          <reference field="4294967294" count="1" selected="0">
            <x v="0"/>
          </reference>
        </references>
      </pivotArea>
    </format>
    <format dxfId="11">
      <pivotArea outline="0" collapsedLevelsAreSubtotals="1" fieldPosition="0">
        <references count="1">
          <reference field="4294967294" count="1" selected="0">
            <x v="1"/>
          </reference>
        </references>
      </pivotArea>
    </format>
  </formats>
  <chartFormats count="2">
    <chartFormat chart="1" format="3"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de cobro"/>
    <pivotHierarchy dragToData="1" caption="Facturab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mont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FFA438B1-EB06-4EBE-8509-18F7518C5B00}" name="TablaDinámica21" cacheId="55" applyNumberFormats="0" applyBorderFormats="0" applyFontFormats="0" applyPatternFormats="0" applyAlignmentFormats="0" applyWidthHeightFormats="1" dataCaption="Valores" tag="218a8053-488d-411b-abbd-dc6d778e0a33" updatedVersion="7" minRefreshableVersion="3" useAutoFormatting="1" subtotalHiddenItems="1" itemPrintTitles="1" createdVersion="7" indent="0" outline="1" outlineData="1" multipleFieldFilters="0" rowHeaderCaption="Horas de preparación">
  <location ref="A21:D26"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1"/>
  </rowFields>
  <rowItems count="5">
    <i>
      <x/>
    </i>
    <i>
      <x v="1"/>
    </i>
    <i>
      <x v="2"/>
    </i>
    <i>
      <x v="3"/>
    </i>
    <i t="grand">
      <x/>
    </i>
  </rowItems>
  <colFields count="1">
    <field x="-2"/>
  </colFields>
  <colItems count="3">
    <i>
      <x/>
    </i>
    <i i="1">
      <x v="1"/>
    </i>
    <i i="2">
      <x v="2"/>
    </i>
  </colItems>
  <dataFields count="3">
    <dataField name="Cuentas" fld="0" subtotal="count" baseField="0" baseItem="0" numFmtId="1"/>
    <dataField name="pct impagadas" fld="2" subtotal="count" baseField="0" baseItem="0"/>
    <dataField name="Promedio de platos" fld="3" subtotal="average" baseField="1" baseItem="0" numFmtId="2"/>
  </dataFields>
  <formats count="4">
    <format dxfId="12">
      <pivotArea outline="0" collapsedLevelsAreSubtotals="1" fieldPosition="0"/>
    </format>
    <format dxfId="13">
      <pivotArea outline="0" collapsedLevelsAreSubtotals="1" fieldPosition="0">
        <references count="1">
          <reference field="4294967294" count="1" selected="0">
            <x v="0"/>
          </reference>
        </references>
      </pivotArea>
    </format>
    <format dxfId="14">
      <pivotArea dataOnly="0" labelOnly="1" outline="0" fieldPosition="0">
        <references count="1">
          <reference field="4294967294" count="1">
            <x v="0"/>
          </reference>
        </references>
      </pivotArea>
    </format>
    <format dxfId="15">
      <pivotArea outline="0" collapsedLevelsAreSubtotals="1" fieldPosition="0">
        <references count="1">
          <reference field="4294967294" count="1" selected="0">
            <x v="2"/>
          </reference>
        </references>
      </pivotArea>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2"/>
    <pivotHierarchy dragToData="1"/>
    <pivotHierarchy dragToData="1"/>
    <pivotHierarchy dragToData="1"/>
    <pivotHierarchy dragToData="1"/>
    <pivotHierarchy dragToData="1"/>
    <pivotHierarchy dragToData="1" caption="Cuentas"/>
    <pivotHierarchy dragToData="1"/>
    <pivotHierarchy dragToData="1"/>
    <pivotHierarchy dragToData="1"/>
    <pivotHierarchy dragToData="1"/>
    <pivotHierarchy dragToData="1"/>
    <pivotHierarchy dragToData="1"/>
    <pivotHierarchy dragToData="1"/>
    <pivotHierarchy dragToData="1" caption="Promedio de plato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pct impagada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7043CA4E-6950-4CBE-B520-D3B996E7A3F2}" name="TablaDinámica20" cacheId="54" applyNumberFormats="0" applyBorderFormats="0" applyFontFormats="0" applyPatternFormats="0" applyAlignmentFormats="0" applyWidthHeightFormats="1" dataCaption="Valores" tag="f73bade1-f1e4-4129-9c0f-8698da557311" updatedVersion="7" minRefreshableVersion="3" useAutoFormatting="1" subtotalHiddenItems="1" itemPrintTitles="1" createdVersion="7" indent="0" outline="1" outlineData="1" multipleFieldFilters="0" rowHeaderCaption="Numero de platos">
  <location ref="A47:F60" firstHeaderRow="0" firstDataRow="1" firstDataCol="1"/>
  <pivotFields count="6">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Cuentas" fld="4" subtotal="count" baseField="0" baseItem="0" numFmtId="2"/>
    <dataField name="% impagadas" fld="1" subtotal="count" baseField="0" baseItem="0"/>
    <dataField name="Monto promedio" fld="3" subtotal="average" baseField="0" baseItem="0" numFmtId="44"/>
    <dataField name="Monto promedio no facturado" fld="5" subtotal="count" baseField="0" baseItem="0" numFmtId="167"/>
    <dataField name="Monto no facturado" fld="2" subtotal="count" baseField="0" baseItem="0" numFmtId="167"/>
  </dataFields>
  <formats count="8">
    <format dxfId="16">
      <pivotArea outline="0" collapsedLevelsAreSubtotals="1" fieldPosition="0"/>
    </format>
    <format dxfId="17">
      <pivotArea field="0" grandRow="1" outline="0" collapsedLevelsAreSubtotals="1" axis="axisRow" fieldPosition="0">
        <references count="1">
          <reference field="4294967294" count="1" selected="0">
            <x v="4"/>
          </reference>
        </references>
      </pivotArea>
    </format>
    <format dxfId="18">
      <pivotArea outline="0" collapsedLevelsAreSubtotals="1" fieldPosition="0">
        <references count="1">
          <reference field="4294967294" count="1" selected="0">
            <x v="2"/>
          </reference>
        </references>
      </pivotArea>
    </format>
    <format dxfId="19">
      <pivotArea dataOnly="0" labelOnly="1" outline="0" fieldPosition="0">
        <references count="1">
          <reference field="4294967294" count="1">
            <x v="2"/>
          </reference>
        </references>
      </pivotArea>
    </format>
    <format dxfId="20">
      <pivotArea outline="0" collapsedLevelsAreSubtotals="1" fieldPosition="0">
        <references count="1">
          <reference field="4294967294" count="1" selected="0">
            <x v="0"/>
          </reference>
        </references>
      </pivotArea>
    </format>
    <format dxfId="21">
      <pivotArea dataOnly="0" labelOnly="1" outline="0" fieldPosition="0">
        <references count="1">
          <reference field="4294967294" count="1">
            <x v="0"/>
          </reference>
        </references>
      </pivotArea>
    </format>
    <format dxfId="22">
      <pivotArea outline="0" collapsedLevelsAreSubtotals="1" fieldPosition="0">
        <references count="1">
          <reference field="4294967294" count="1" selected="0">
            <x v="3"/>
          </reference>
        </references>
      </pivotArea>
    </format>
    <format dxfId="23">
      <pivotArea outline="0" collapsedLevelsAreSubtotals="1" fieldPosition="0">
        <references count="1">
          <reference field="4294967294" count="1" selected="0">
            <x v="4"/>
          </reference>
        </references>
      </pivotArea>
    </format>
  </formats>
  <conditionalFormats count="2">
    <conditionalFormat priority="2">
      <pivotAreas count="1">
        <pivotArea type="data" collapsedLevelsAreSubtotals="1" fieldPosition="0">
          <references count="2">
            <reference field="4294967294" count="1" selected="0">
              <x v="3"/>
            </reference>
            <reference field="0" count="12">
              <x v="0"/>
              <x v="1"/>
              <x v="2"/>
              <x v="3"/>
              <x v="4"/>
              <x v="5"/>
              <x v="6"/>
              <x v="7"/>
              <x v="8"/>
              <x v="9"/>
              <x v="10"/>
              <x v="11"/>
            </reference>
          </references>
        </pivotArea>
      </pivotAreas>
    </conditionalFormat>
    <conditionalFormat priority="3">
      <pivotAreas count="1">
        <pivotArea type="data" collapsedLevelsAreSubtotals="1" fieldPosition="0">
          <references count="2">
            <reference field="4294967294" count="1" selected="0">
              <x v="4"/>
            </reference>
            <reference field="0" count="12">
              <x v="0"/>
              <x v="1"/>
              <x v="2"/>
              <x v="3"/>
              <x v="4"/>
              <x v="5"/>
              <x v="6"/>
              <x v="7"/>
              <x v="8"/>
              <x v="9"/>
              <x v="10"/>
              <x v="11"/>
            </reference>
          </references>
        </pivotArea>
      </pivotAreas>
    </conditionalFormat>
  </conditional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
    <pivotHierarchy dragToData="1"/>
    <pivotHierarchy dragToData="1"/>
    <pivotHierarchy dragToData="1"/>
    <pivotHierarchy dragToData="1"/>
    <pivotHierarchy dragToData="1"/>
    <pivotHierarchy dragToData="1" caption="Cuentas"/>
    <pivotHierarchy dragToData="1"/>
    <pivotHierarchy dragToData="1"/>
    <pivotHierarchy dragToData="1" caption="Tiempo preparacion promedio"/>
    <pivotHierarchy dragToData="1"/>
    <pivotHierarchy dragToData="1" caption="Monto promed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 impagadas"/>
    <pivotHierarchy dragToRow="0" dragToCol="0" dragToPage="0" dragToData="1"/>
    <pivotHierarchy dragToRow="0" dragToCol="0" dragToPage="0" dragToData="1" caption="Monto n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onto promedio n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2E35C0CE-F078-480F-9C1E-67F5127DED41}" name="TablaDinámica19" cacheId="53" applyNumberFormats="0" applyBorderFormats="0" applyFontFormats="0" applyPatternFormats="0" applyAlignmentFormats="0" applyWidthHeightFormats="1" dataCaption="Valores" tag="8e3046bd-4f71-41fe-aac0-6ef3ac797bc6" updatedVersion="7" minRefreshableVersion="3" useAutoFormatting="1" subtotalHiddenItems="1" itemPrintTitles="1" createdVersion="7" indent="0" outline="1" outlineData="1" multipleFieldFilters="0" chartFormat="21">
  <location ref="A11:D14" firstHeaderRow="0" firstDataRow="1" firstDataCol="1"/>
  <pivotFields count="4">
    <pivotField axis="axisRow" allDrilled="1" subtotalTop="0" showAll="0" dataSourceSort="1" defaultSubtotal="0" defaultAttributeDrillState="1">
      <items count="2">
        <item n="No facturada" x="0"/>
        <item n="Facturada" x="1"/>
      </items>
    </pivotField>
    <pivotField dataField="1" subtotalTop="0" showAll="0" defaultSubtotal="0"/>
    <pivotField dataField="1" subtotalTop="0" showAll="0" defaultSubtotal="0"/>
    <pivotField dataField="1" subtotalTop="0" showAll="0" defaultSubtotal="0"/>
  </pivotFields>
  <rowFields count="1">
    <field x="0"/>
  </rowFields>
  <rowItems count="3">
    <i>
      <x/>
    </i>
    <i>
      <x v="1"/>
    </i>
    <i t="grand">
      <x/>
    </i>
  </rowItems>
  <colFields count="1">
    <field x="-2"/>
  </colFields>
  <colItems count="3">
    <i>
      <x/>
    </i>
    <i i="1">
      <x v="1"/>
    </i>
    <i i="2">
      <x v="2"/>
    </i>
  </colItems>
  <dataFields count="3">
    <dataField name="Platos (promedio)" fld="2" subtotal="average" baseField="0" baseItem="0"/>
    <dataField name="Tiempo preparación promedio (horas)" fld="1" subtotal="average" baseField="0" baseItem="0"/>
    <dataField name="Tiempo permanencia promedio (horas)" fld="3" subtotal="average" baseField="0" baseItem="0"/>
  </dataFields>
  <formats count="1">
    <format dxfId="24">
      <pivotArea outline="0" collapsedLevelsAreSubtotals="1" fieldPosition="0"/>
    </format>
  </formats>
  <chartFormats count="7">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7" format="3">
      <pivotArea type="data" outline="0" fieldPosition="0">
        <references count="2">
          <reference field="4294967294" count="1" selected="0">
            <x v="0"/>
          </reference>
          <reference field="0" count="1" selected="0">
            <x v="1"/>
          </reference>
        </references>
      </pivotArea>
    </chartFormat>
    <chartFormat chart="20" format="8" series="1">
      <pivotArea type="data" outline="0" fieldPosition="0">
        <references count="1">
          <reference field="4294967294" count="1" selected="0">
            <x v="1"/>
          </reference>
        </references>
      </pivotArea>
    </chartFormat>
    <chartFormat chart="20" format="9" series="1">
      <pivotArea type="data" outline="0" fieldPosition="0">
        <references count="1">
          <reference field="4294967294" count="1" selected="0">
            <x v="2"/>
          </reference>
        </references>
      </pivotArea>
    </chartFormat>
    <chartFormat chart="20" format="10"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iempo preparación promedio (horas)"/>
    <pivotHierarchy dragToData="1"/>
    <pivotHierarchy dragToData="1"/>
    <pivotHierarchy dragToData="1"/>
    <pivotHierarchy dragToData="1"/>
    <pivotHierarchy dragToData="1" caption="Platos (promedio)"/>
    <pivotHierarchy dragToData="1" caption="Recuento de Facturacion"/>
    <pivotHierarchy dragToData="1"/>
    <pivotHierarchy dragToData="1" caption="StdDev de Tiempo preparación (horas)"/>
    <pivotHierarchy dragToData="1"/>
    <pivotHierarchy dragToData="1" caption="Tiempo permanencia promedio (hora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AC64BCED-CF57-4C1F-98CF-7206788900DB}" name="TablaDinámica18" cacheId="52" applyNumberFormats="0" applyBorderFormats="0" applyFontFormats="0" applyPatternFormats="0" applyAlignmentFormats="0" applyWidthHeightFormats="1" dataCaption="Valores" tag="819c7ae2-f8d1-4f6f-a4a0-a879eb1103b4" updatedVersion="7" minRefreshableVersion="3" showCalcMbrs="0" showDrill="0" showMemberPropertyTips="0" showDataTips="0" useAutoFormatting="1" rowGrandTotals="0" colGrandTotals="0" createdVersion="7" indent="0" showHeaders="0" outline="1" outlineData="1" multipleFieldFilters="0">
  <location ref="D93:D94" firstHeaderRow="1" firstDataRow="1" firstDataCol="0"/>
  <pivotFields count="1">
    <pivotField dataField="1" subtotalTop="0" showAll="0" defaultSubtotal="0"/>
  </pivotFields>
  <rowItems count="1">
    <i/>
  </rowItems>
  <colItems count="1">
    <i/>
  </colItems>
  <dataFields count="1">
    <dataField name="Facturación" fld="0" baseField="0" baseItem="0" numFmtId="168"/>
  </dataFields>
  <formats count="1">
    <format dxfId="25">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Facturació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07F8BBE5-237D-4C4A-B06D-08D77A82B066}" name="TablaDinámica17" cacheId="51" applyNumberFormats="0" applyBorderFormats="0" applyFontFormats="0" applyPatternFormats="0" applyAlignmentFormats="0" applyWidthHeightFormats="1" dataCaption="Valores" tag="05120f4a-1010-4a72-8257-376780ba75d2" updatedVersion="7" minRefreshableVersion="3" useAutoFormatting="1" subtotalHiddenItems="1" itemPrintTitles="1" createdVersion="7" indent="0" outline="1" outlineData="1" multipleFieldFilters="0" chartFormat="11" rowHeaderCaption="Impagos por estado mesa">
  <location ref="A36:C40" firstHeaderRow="0"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2"/>
  </colFields>
  <colItems count="2">
    <i>
      <x/>
    </i>
    <i i="1">
      <x v="1"/>
    </i>
  </colItems>
  <dataFields count="2">
    <dataField name="Cuentas" fld="0" subtotal="count" baseField="0" baseItem="0" numFmtId="1"/>
    <dataField name="% impago" fld="2" subtotal="count" baseField="0" baseItem="0"/>
  </dataFields>
  <formats count="3">
    <format dxfId="26">
      <pivotArea outline="0" collapsedLevelsAreSubtotals="1" fieldPosition="0"/>
    </format>
    <format dxfId="27">
      <pivotArea outline="0" collapsedLevelsAreSubtotals="1" fieldPosition="0">
        <references count="1">
          <reference field="4294967294" count="1" selected="0">
            <x v="0"/>
          </reference>
        </references>
      </pivotArea>
    </format>
    <format dxfId="28">
      <pivotArea dataOnly="0" labelOnly="1"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2"/>
    <pivotHierarchy dragToData="1"/>
    <pivotHierarchy dragToData="1"/>
    <pivotHierarchy dragToData="1"/>
    <pivotHierarchy dragToData="1"/>
    <pivotHierarchy dragToData="1"/>
    <pivotHierarchy dragToData="1" caption="Cuenta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 impag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01415E91-AA8A-4A1B-A236-143A65C11769}" name="TablaDinámica16" cacheId="50" applyNumberFormats="0" applyBorderFormats="0" applyFontFormats="0" applyPatternFormats="0" applyAlignmentFormats="0" applyWidthHeightFormats="1" dataCaption="Valores" tag="393044d8-4295-4504-9c04-7a586a09b606" updatedVersion="7" minRefreshableVersion="3" useAutoFormatting="1" itemPrintTitles="1" createdVersion="7" indent="0" outline="1" outlineData="1" multipleFieldFilters="0" chartFormat="27">
  <location ref="J3:K6" firstHeaderRow="1" firstDataRow="1" firstDataCol="1"/>
  <pivotFields count="2">
    <pivotField axis="axisRow" allDrilled="1" subtotalTop="0" showAll="0" dataSourceSort="1" defaultSubtotal="0" defaultAttributeDrillState="1">
      <items count="2">
        <item n="No facturada" x="0"/>
        <item n="Facturada" x="1"/>
      </items>
    </pivotField>
    <pivotField dataField="1" subtotalTop="0" showAll="0" defaultSubtotal="0"/>
  </pivotFields>
  <rowFields count="1">
    <field x="0"/>
  </rowFields>
  <rowItems count="3">
    <i>
      <x/>
    </i>
    <i>
      <x v="1"/>
    </i>
    <i t="grand">
      <x/>
    </i>
  </rowItems>
  <colItems count="1">
    <i/>
  </colItems>
  <dataFields count="1">
    <dataField name="Suma de Monto Total de la Cuenta" fld="1" showDataAs="percentOfCol" baseField="0" baseItem="0" numFmtId="1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Cobrad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321596-A28D-4757-947B-B41C1403BFDA}" name="TablaDinámica44" cacheId="14" applyNumberFormats="0" applyBorderFormats="0" applyFontFormats="0" applyPatternFormats="0" applyAlignmentFormats="0" applyWidthHeightFormats="1" dataCaption="Valores" tag="8e3046bd-4f71-41fe-aac0-6ef3ac797bc6" updatedVersion="7" minRefreshableVersion="3" useAutoFormatting="1" subtotalHiddenItems="1" itemPrintTitles="1" createdVersion="7" indent="0" outline="1" outlineData="1" multipleFieldFilters="0" chartFormat="21">
  <location ref="A161:D164" firstHeaderRow="0" firstDataRow="1" firstDataCol="1"/>
  <pivotFields count="4">
    <pivotField axis="axisRow" allDrilled="1" subtotalTop="0" showAll="0" dataSourceSort="1" defaultSubtotal="0" defaultAttributeDrillState="1">
      <items count="2">
        <item n="No facturada" x="0"/>
        <item n="Facturada" x="1"/>
      </items>
    </pivotField>
    <pivotField dataField="1" subtotalTop="0" showAll="0" defaultSubtotal="0"/>
    <pivotField dataField="1" subtotalTop="0" showAll="0" defaultSubtotal="0"/>
    <pivotField dataField="1" subtotalTop="0" showAll="0" defaultSubtotal="0"/>
  </pivotFields>
  <rowFields count="1">
    <field x="0"/>
  </rowFields>
  <rowItems count="3">
    <i>
      <x/>
    </i>
    <i>
      <x v="1"/>
    </i>
    <i t="grand">
      <x/>
    </i>
  </rowItems>
  <colFields count="1">
    <field x="-2"/>
  </colFields>
  <colItems count="3">
    <i>
      <x/>
    </i>
    <i i="1">
      <x v="1"/>
    </i>
    <i i="2">
      <x v="2"/>
    </i>
  </colItems>
  <dataFields count="3">
    <dataField name="Platos (promedio)" fld="2" subtotal="average" baseField="0" baseItem="0"/>
    <dataField name="Tiempo preparación promedio (horas)" fld="1" subtotal="average" baseField="0" baseItem="0"/>
    <dataField name="Tiempo permanencia promedio (horas)" fld="3" subtotal="average" baseField="0" baseItem="0"/>
  </dataFields>
  <formats count="1">
    <format dxfId="84">
      <pivotArea outline="0" collapsedLevelsAreSubtotals="1" fieldPosition="0"/>
    </format>
  </formats>
  <chartFormats count="7">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7" format="3">
      <pivotArea type="data" outline="0" fieldPosition="0">
        <references count="2">
          <reference field="4294967294" count="1" selected="0">
            <x v="0"/>
          </reference>
          <reference field="0" count="1" selected="0">
            <x v="1"/>
          </reference>
        </references>
      </pivotArea>
    </chartFormat>
    <chartFormat chart="20" format="8" series="1">
      <pivotArea type="data" outline="0" fieldPosition="0">
        <references count="1">
          <reference field="4294967294" count="1" selected="0">
            <x v="1"/>
          </reference>
        </references>
      </pivotArea>
    </chartFormat>
    <chartFormat chart="20" format="9" series="1">
      <pivotArea type="data" outline="0" fieldPosition="0">
        <references count="1">
          <reference field="4294967294" count="1" selected="0">
            <x v="2"/>
          </reference>
        </references>
      </pivotArea>
    </chartFormat>
    <chartFormat chart="20" format="10"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iempo preparación promedio (horas)"/>
    <pivotHierarchy dragToData="1"/>
    <pivotHierarchy dragToData="1"/>
    <pivotHierarchy dragToData="1"/>
    <pivotHierarchy dragToData="1"/>
    <pivotHierarchy dragToData="1" caption="Platos (promedio)"/>
    <pivotHierarchy dragToData="1" caption="Recuento de Facturacion"/>
    <pivotHierarchy dragToData="1"/>
    <pivotHierarchy dragToData="1" caption="StdDev de Tiempo preparación (horas)"/>
    <pivotHierarchy dragToData="1"/>
    <pivotHierarchy dragToData="1" caption="Tiempo permanencia promedio (hora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1ED8F9-B975-4169-8AE1-5F405F6F6B85}" name="TablaDinámica56" cacheId="19" applyNumberFormats="0" applyBorderFormats="0" applyFontFormats="0" applyPatternFormats="0" applyAlignmentFormats="0" applyWidthHeightFormats="1" dataCaption="Valores" tag="61c3f3bd-9bc5-4d7c-8dff-0997cd5c6511" updatedVersion="7" minRefreshableVersion="3" useAutoFormatting="1" subtotalHiddenItems="1" itemPrintTitles="1" createdVersion="7" indent="0" outline="1" outlineData="1" multipleFieldFilters="0" chartFormat="5">
  <location ref="A34:E43" firstHeaderRow="1" firstDataRow="2" firstDataCol="1"/>
  <pivotFields count="3">
    <pivotField axis="axisRow" allDrilled="1" subtotalTop="0" showAll="0" dataSourceSort="1" defaultSubtotal="0" defaultAttributeDrillState="1">
      <items count="7">
        <item x="0"/>
        <item x="1"/>
        <item x="2"/>
        <item x="3"/>
        <item x="4"/>
        <item x="5"/>
        <item x="6"/>
      </items>
    </pivotField>
    <pivotField axis="axisCol" allDrilled="1" subtotalTop="0" showAll="0" defaultSubtotal="0" defaultAttributeDrillState="1">
      <items count="3">
        <item x="2"/>
        <item x="0"/>
        <item x="1"/>
      </items>
    </pivotField>
    <pivotField dataField="1" subtotalTop="0" showAll="0" defaultSubtotal="0"/>
  </pivotFields>
  <rowFields count="1">
    <field x="0"/>
  </rowFields>
  <rowItems count="8">
    <i>
      <x/>
    </i>
    <i>
      <x v="1"/>
    </i>
    <i>
      <x v="2"/>
    </i>
    <i>
      <x v="3"/>
    </i>
    <i>
      <x v="4"/>
    </i>
    <i>
      <x v="5"/>
    </i>
    <i>
      <x v="6"/>
    </i>
    <i t="grand">
      <x/>
    </i>
  </rowItems>
  <colFields count="1">
    <field x="1"/>
  </colFields>
  <colItems count="4">
    <i>
      <x/>
    </i>
    <i>
      <x v="1"/>
    </i>
    <i>
      <x v="2"/>
    </i>
    <i t="grand">
      <x/>
    </i>
  </colItems>
  <dataFields count="1">
    <dataField fld="2" subtotal="count" baseField="0" baseItem="0" numFmtId="44"/>
  </dataFields>
  <formats count="1">
    <format dxfId="85">
      <pivotArea outline="0" collapsedLevelsAreSubtotals="1" fieldPosition="0"/>
    </format>
  </formats>
  <conditionalFormats count="1">
    <conditionalFormat priority="7">
      <pivotAreas count="1">
        <pivotArea type="data" grandCol="1" collapsedLevelsAreSubtotals="1" fieldPosition="0">
          <references count="2">
            <reference field="4294967294" count="1" selected="0">
              <x v="0"/>
            </reference>
            <reference field="0" count="7">
              <x v="0"/>
              <x v="1"/>
              <x v="2"/>
              <x v="3"/>
              <x v="4"/>
              <x v="5"/>
              <x v="6"/>
            </reference>
          </references>
        </pivotArea>
      </pivotAreas>
    </conditionalFormat>
  </conditionalFormats>
  <chartFormats count="3">
    <chartFormat chart="2" format="0" series="1">
      <pivotArea type="data" outline="0" fieldPosition="0">
        <references count="2">
          <reference field="4294967294" count="1" selected="0">
            <x v="0"/>
          </reference>
          <reference field="1" count="1" selected="0">
            <x v="1"/>
          </reference>
        </references>
      </pivotArea>
    </chartFormat>
    <chartFormat chart="2" format="1" series="1">
      <pivotArea type="data" outline="0" fieldPosition="0">
        <references count="2">
          <reference field="4294967294" count="1" selected="0">
            <x v="0"/>
          </reference>
          <reference field="1" count="1" selected="0">
            <x v="2"/>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de cobro"/>
    <pivotHierarchy dragToData="1" caption="Facturab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5E45B7-EA94-4D5D-8906-DF2B530AB4C4}" name="TablaDinámica66" cacheId="28" applyNumberFormats="0" applyBorderFormats="0" applyFontFormats="0" applyPatternFormats="0" applyAlignmentFormats="0" applyWidthHeightFormats="1" dataCaption="Valores" tag="a8eb7d39-60d9-4e5e-9e93-8e51f041ad77" updatedVersion="7" minRefreshableVersion="3" useAutoFormatting="1" subtotalHiddenItems="1" itemPrintTitles="1" createdVersion="7" indent="0" outline="1" outlineData="1" multipleFieldFilters="0" chartFormat="6" rowHeaderCaption="Meseros">
  <location ref="A120:C126" firstHeaderRow="0"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Ordenes atendidas" fld="1" subtotal="count" baseField="0" baseItem="0" numFmtId="1"/>
    <dataField name="% monto impagado" fld="2" subtotal="count" baseField="0" baseItem="0" numFmtId="9"/>
  </dataFields>
  <formats count="3">
    <format dxfId="88">
      <pivotArea dataOnly="0" labelOnly="1" outline="0" axis="axisValues" fieldPosition="0"/>
    </format>
    <format dxfId="87">
      <pivotArea outline="0" collapsedLevelsAreSubtotals="1" fieldPosition="0"/>
    </format>
    <format dxfId="86">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
    <pivotHierarchy dragToData="1"/>
    <pivotHierarchy dragToData="1"/>
    <pivotHierarchy dragToData="1" caption="Ordenes atendidas"/>
    <pivotHierarchy dragToData="1"/>
    <pivotHierarchy dragToData="1"/>
    <pivotHierarchy dragToData="1"/>
    <pivotHierarchy dragToData="1"/>
    <pivotHierarchy dragToData="1"/>
    <pivotHierarchy dragToData="1" caption="Promedio de Tiempo prep"/>
    <pivotHierarchy dragToData="1" caption="Promedio de Propina2"/>
    <pivotHierarchy dragToData="1" caption="Promedio de Monto Total de la Cuent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monto impag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3AFEC2D-8C9B-4217-981F-25A53A6E29EA}" name="TablaDinámica26" cacheId="10" applyNumberFormats="0" applyBorderFormats="0" applyFontFormats="0" applyPatternFormats="0" applyAlignmentFormats="0" applyWidthHeightFormats="1" dataCaption="Valores" tag="f73bade1-f1e4-4129-9c0f-8698da557311" updatedVersion="7" minRefreshableVersion="3" useAutoFormatting="1" subtotalHiddenItems="1" itemPrintTitles="1" createdVersion="7" indent="0" outline="1" outlineData="1" multipleFieldFilters="0" rowHeaderCaption="Numero de platos">
  <location ref="A197:F210" firstHeaderRow="0" firstDataRow="1" firstDataCol="1"/>
  <pivotFields count="6">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Cuentas" fld="4" subtotal="count" baseField="0" baseItem="0" numFmtId="2"/>
    <dataField name="% impagadas" fld="1" subtotal="count" baseField="0" baseItem="0"/>
    <dataField name="Monto promedio" fld="3" subtotal="average" baseField="0" baseItem="0" numFmtId="44"/>
    <dataField name="Monto promedio no facturado" fld="5" subtotal="count" baseField="0" baseItem="0" numFmtId="167"/>
    <dataField name="Monto no facturado" fld="2" subtotal="count" baseField="0" baseItem="0" numFmtId="167"/>
  </dataFields>
  <formats count="8">
    <format dxfId="96">
      <pivotArea outline="0" collapsedLevelsAreSubtotals="1" fieldPosition="0"/>
    </format>
    <format dxfId="95">
      <pivotArea field="0" grandRow="1" outline="0" collapsedLevelsAreSubtotals="1" axis="axisRow" fieldPosition="0">
        <references count="1">
          <reference field="4294967294" count="1" selected="0">
            <x v="4"/>
          </reference>
        </references>
      </pivotArea>
    </format>
    <format dxfId="94">
      <pivotArea outline="0" collapsedLevelsAreSubtotals="1" fieldPosition="0">
        <references count="1">
          <reference field="4294967294" count="1" selected="0">
            <x v="2"/>
          </reference>
        </references>
      </pivotArea>
    </format>
    <format dxfId="93">
      <pivotArea dataOnly="0" labelOnly="1" outline="0" fieldPosition="0">
        <references count="1">
          <reference field="4294967294" count="1">
            <x v="2"/>
          </reference>
        </references>
      </pivotArea>
    </format>
    <format dxfId="92">
      <pivotArea outline="0" collapsedLevelsAreSubtotals="1" fieldPosition="0">
        <references count="1">
          <reference field="4294967294" count="1" selected="0">
            <x v="0"/>
          </reference>
        </references>
      </pivotArea>
    </format>
    <format dxfId="91">
      <pivotArea dataOnly="0" labelOnly="1" outline="0" fieldPosition="0">
        <references count="1">
          <reference field="4294967294" count="1">
            <x v="0"/>
          </reference>
        </references>
      </pivotArea>
    </format>
    <format dxfId="90">
      <pivotArea outline="0" collapsedLevelsAreSubtotals="1" fieldPosition="0">
        <references count="1">
          <reference field="4294967294" count="1" selected="0">
            <x v="3"/>
          </reference>
        </references>
      </pivotArea>
    </format>
    <format dxfId="89">
      <pivotArea outline="0" collapsedLevelsAreSubtotals="1" fieldPosition="0">
        <references count="1">
          <reference field="4294967294" count="1" selected="0">
            <x v="4"/>
          </reference>
        </references>
      </pivotArea>
    </format>
  </formats>
  <conditionalFormats count="2">
    <conditionalFormat priority="3">
      <pivotAreas count="1">
        <pivotArea type="data" collapsedLevelsAreSubtotals="1" fieldPosition="0">
          <references count="2">
            <reference field="4294967294" count="1" selected="0">
              <x v="3"/>
            </reference>
            <reference field="0" count="12">
              <x v="0"/>
              <x v="1"/>
              <x v="2"/>
              <x v="3"/>
              <x v="4"/>
              <x v="5"/>
              <x v="6"/>
              <x v="7"/>
              <x v="8"/>
              <x v="9"/>
              <x v="10"/>
              <x v="11"/>
            </reference>
          </references>
        </pivotArea>
      </pivotAreas>
    </conditionalFormat>
    <conditionalFormat priority="5">
      <pivotAreas count="1">
        <pivotArea type="data" collapsedLevelsAreSubtotals="1" fieldPosition="0">
          <references count="2">
            <reference field="4294967294" count="1" selected="0">
              <x v="4"/>
            </reference>
            <reference field="0" count="12">
              <x v="0"/>
              <x v="1"/>
              <x v="2"/>
              <x v="3"/>
              <x v="4"/>
              <x v="5"/>
              <x v="6"/>
              <x v="7"/>
              <x v="8"/>
              <x v="9"/>
              <x v="10"/>
              <x v="11"/>
            </reference>
          </references>
        </pivotArea>
      </pivotAreas>
    </conditionalFormat>
  </conditional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
    <pivotHierarchy dragToData="1"/>
    <pivotHierarchy dragToData="1"/>
    <pivotHierarchy dragToData="1"/>
    <pivotHierarchy dragToData="1"/>
    <pivotHierarchy dragToData="1"/>
    <pivotHierarchy dragToData="1" caption="Cuentas"/>
    <pivotHierarchy dragToData="1"/>
    <pivotHierarchy dragToData="1"/>
    <pivotHierarchy dragToData="1" caption="Tiempo preparacion promedio"/>
    <pivotHierarchy dragToData="1"/>
    <pivotHierarchy dragToData="1" caption="Monto promed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 impagadas"/>
    <pivotHierarchy dragToRow="0" dragToCol="0" dragToPage="0" dragToData="1"/>
    <pivotHierarchy dragToRow="0" dragToCol="0" dragToPage="0" dragToData="1" caption="Monto n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onto promedio n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F782C9-C2FF-4012-9340-BC7276589C8A}" name="TablaDinámica54" cacheId="18" applyNumberFormats="0" applyBorderFormats="0" applyFontFormats="0" applyPatternFormats="0" applyAlignmentFormats="0" applyWidthHeightFormats="1" dataCaption="Valores" tag="218a8053-488d-411b-abbd-dc6d778e0a33" updatedVersion="7" minRefreshableVersion="3" useAutoFormatting="1" subtotalHiddenItems="1" itemPrintTitles="1" createdVersion="7" indent="0" outline="1" outlineData="1" multipleFieldFilters="0" rowHeaderCaption="Horas de preparación">
  <location ref="A171:D176"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1"/>
  </rowFields>
  <rowItems count="5">
    <i>
      <x/>
    </i>
    <i>
      <x v="1"/>
    </i>
    <i>
      <x v="2"/>
    </i>
    <i>
      <x v="3"/>
    </i>
    <i t="grand">
      <x/>
    </i>
  </rowItems>
  <colFields count="1">
    <field x="-2"/>
  </colFields>
  <colItems count="3">
    <i>
      <x/>
    </i>
    <i i="1">
      <x v="1"/>
    </i>
    <i i="2">
      <x v="2"/>
    </i>
  </colItems>
  <dataFields count="3">
    <dataField name="Cuentas" fld="0" subtotal="count" baseField="0" baseItem="0" numFmtId="1"/>
    <dataField name="pct impagadas" fld="2" subtotal="count" baseField="0" baseItem="0"/>
    <dataField name="Promedio de platos" fld="3" subtotal="average" baseField="1" baseItem="0" numFmtId="2"/>
  </dataFields>
  <formats count="4">
    <format dxfId="100">
      <pivotArea outline="0" collapsedLevelsAreSubtotals="1" fieldPosition="0"/>
    </format>
    <format dxfId="99">
      <pivotArea outline="0" collapsedLevelsAreSubtotals="1" fieldPosition="0">
        <references count="1">
          <reference field="4294967294" count="1" selected="0">
            <x v="0"/>
          </reference>
        </references>
      </pivotArea>
    </format>
    <format dxfId="98">
      <pivotArea dataOnly="0" labelOnly="1" outline="0" fieldPosition="0">
        <references count="1">
          <reference field="4294967294" count="1">
            <x v="0"/>
          </reference>
        </references>
      </pivotArea>
    </format>
    <format dxfId="97">
      <pivotArea outline="0" collapsedLevelsAreSubtotals="1" fieldPosition="0">
        <references count="1">
          <reference field="4294967294" count="1" selected="0">
            <x v="2"/>
          </reference>
        </references>
      </pivotArea>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2"/>
    <pivotHierarchy dragToData="1"/>
    <pivotHierarchy dragToData="1"/>
    <pivotHierarchy dragToData="1"/>
    <pivotHierarchy dragToData="1"/>
    <pivotHierarchy dragToData="1"/>
    <pivotHierarchy dragToData="1" caption="Cuentas"/>
    <pivotHierarchy dragToData="1"/>
    <pivotHierarchy dragToData="1"/>
    <pivotHierarchy dragToData="1"/>
    <pivotHierarchy dragToData="1"/>
    <pivotHierarchy dragToData="1"/>
    <pivotHierarchy dragToData="1"/>
    <pivotHierarchy dragToData="1"/>
    <pivotHierarchy dragToData="1" caption="Promedio de plato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pct impagada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2" xr16:uid="{C39C3B5A-AAFE-4A0C-96CC-08EA30E72567}" autoFormatId="16" applyNumberFormats="0" applyBorderFormats="0" applyFontFormats="0" applyPatternFormats="0" applyAlignmentFormats="0" applyWidthHeightFormats="0">
  <queryTableRefresh nextId="29" unboundColumnsRight="11">
    <queryTableFields count="23">
      <queryTableField id="1" name="Número de Mesa" tableColumnId="1"/>
      <queryTableField id="2" name="Nombre del Cliente" tableColumnId="2"/>
      <queryTableField id="3" name="Número de Comensales" tableColumnId="3"/>
      <queryTableField id="4" name="Hora de Llegada" tableColumnId="4"/>
      <queryTableField id="5" name="Hora de Salida" tableColumnId="5"/>
      <queryTableField id="6" name="Mesero Asignado" tableColumnId="6"/>
      <queryTableField id="7" name="Tipo de Servicio" tableColumnId="7"/>
      <queryTableField id="8" name="Método de Pago" tableColumnId="8"/>
      <queryTableField id="9" name="Propina" tableColumnId="9"/>
      <queryTableField id="10" name="Estado de la Mesa" tableColumnId="10"/>
      <queryTableField id="11" name="Número de Orden" tableColumnId="11"/>
      <queryTableField id="12" name="País de Origen" tableColumnId="12"/>
      <queryTableField id="14" dataBound="0" tableColumnId="14"/>
      <queryTableField id="15" dataBound="0" tableColumnId="15"/>
      <queryTableField id="16" dataBound="0" tableColumnId="16"/>
      <queryTableField id="17" dataBound="0" tableColumnId="17"/>
      <queryTableField id="18" dataBound="0" tableColumnId="18"/>
      <queryTableField id="19" dataBound="0" tableColumnId="19"/>
      <queryTableField id="21" dataBound="0" tableColumnId="21"/>
      <queryTableField id="22" dataBound="0" tableColumnId="23"/>
      <queryTableField id="26" dataBound="0" tableColumnId="27"/>
      <queryTableField id="27" dataBound="0" tableColumnId="28"/>
      <queryTableField id="28" dataBound="0" tableColumnId="29"/>
    </queryTableFields>
    <queryTableDeletedFields count="1">
      <deletedField name="Platos Ordenados"/>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1" xr16:uid="{6063F370-C4F1-455D-ADE1-0D6D1724D4AE}" autoFormatId="16" applyNumberFormats="0" applyBorderFormats="0" applyFontFormats="0" applyPatternFormats="0" applyAlignmentFormats="0" applyWidthHeightFormats="0">
  <queryTableRefresh nextId="15" unboundColumnsRight="4">
    <queryTableFields count="13">
      <queryTableField id="1" name="N√∫mero de Orden" tableColumnId="1"/>
      <queryTableField id="2" name="N√∫mero de Mesa" tableColumnId="2"/>
      <queryTableField id="3" name="Nombre del Plato" tableColumnId="3"/>
      <queryTableField id="4" name="Descripci√≥n del Plato" tableColumnId="4"/>
      <queryTableField id="5" name="Costo Unitario" tableColumnId="5"/>
      <queryTableField id="6" name="Precio Unitario" tableColumnId="6"/>
      <queryTableField id="7" name="Cantidad Ordenada" tableColumnId="7"/>
      <queryTableField id="8" name="Tiempo de Preparaci√≥n" tableColumnId="8"/>
      <queryTableField id="9" name="Observaciones" tableColumnId="9"/>
      <queryTableField id="10" dataBound="0" tableColumnId="10"/>
      <queryTableField id="11" dataBound="0" tableColumnId="11"/>
      <queryTableField id="12" dataBound="0" tableColumnId="12"/>
      <queryTableField id="14" dataBound="0"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709DE5-1805-4D71-92E4-C892365E4B43}" name="sala" displayName="sala" ref="A1:W768" tableType="queryTable" totalsRowShown="0">
  <autoFilter ref="A1:W768" xr:uid="{CF709DE5-1805-4D71-92E4-C892365E4B43}"/>
  <tableColumns count="23">
    <tableColumn id="1" xr3:uid="{7EB954B1-50C5-4F3E-8326-2966D38A2236}" uniqueName="1" name="Número de Mesa" queryTableFieldId="1"/>
    <tableColumn id="2" xr3:uid="{CA95C54C-ED4E-4E2E-97D5-61082E02A7B0}" uniqueName="2" name="Nombre del Cliente" queryTableFieldId="2" dataDxfId="150"/>
    <tableColumn id="3" xr3:uid="{8BB1AC2E-C0CF-47F4-A381-BF23538A905E}" uniqueName="3" name="Número de Comensales" queryTableFieldId="3"/>
    <tableColumn id="4" xr3:uid="{0C2F2BC7-9456-4660-91A6-D199B8C9F8C4}" uniqueName="4" name="Hora de Llegada" queryTableFieldId="4" dataDxfId="149"/>
    <tableColumn id="5" xr3:uid="{546A5BFD-0E4D-4929-95B5-7AF47DD9A6B8}" uniqueName="5" name="Hora de Salida" queryTableFieldId="5" dataDxfId="148"/>
    <tableColumn id="6" xr3:uid="{886B130D-E692-4604-9B24-22BAB0C5B807}" uniqueName="6" name="Mesero Asignado" queryTableFieldId="6" dataDxfId="147"/>
    <tableColumn id="7" xr3:uid="{87B6BCB3-7EF9-4708-B7FE-360D90BD9C99}" uniqueName="7" name="Tipo de Servicio" queryTableFieldId="7" dataDxfId="146"/>
    <tableColumn id="8" xr3:uid="{649ECA46-9C1E-4338-A191-57F6E79B9EA8}" uniqueName="8" name="Método de Pago" queryTableFieldId="8" dataDxfId="145"/>
    <tableColumn id="9" xr3:uid="{8CA2D1E1-251C-47AE-BFCC-682DAF458E13}" uniqueName="9" name="Propina" queryTableFieldId="9"/>
    <tableColumn id="10" xr3:uid="{256BB505-1CC0-4EB8-ADC8-DBE02761931E}" uniqueName="10" name="Estado de la Mesa" queryTableFieldId="10" dataDxfId="144"/>
    <tableColumn id="11" xr3:uid="{82A5630D-8FE7-4914-BF6E-7769CF96E0CE}" uniqueName="11" name="Número de Orden" queryTableFieldId="11"/>
    <tableColumn id="12" xr3:uid="{668CAFC2-881D-40A6-B362-EB67355FA0BF}" uniqueName="12" name="País de Origen" queryTableFieldId="12" dataDxfId="143"/>
    <tableColumn id="14" xr3:uid="{8A70DFEE-D90C-4290-A2F4-4C10543A6D35}" uniqueName="14" name="Monto Total de la Cuenta" queryTableFieldId="14" dataDxfId="142">
      <calculatedColumnFormula>SUMIF('cocina'!A:A,sala[[#This Row],[Número de Orden]],'cocina'!K:K)</calculatedColumnFormula>
    </tableColumn>
    <tableColumn id="15" xr3:uid="{AD3C693C-ABDC-4A2C-B6CF-94485D0F484D}" uniqueName="15" name="Fecha de Factura" queryTableFieldId="15" dataDxfId="141">
      <calculatedColumnFormula>sala[[#This Row],[Hora de Salida]]</calculatedColumnFormula>
    </tableColumn>
    <tableColumn id="16" xr3:uid="{866E65FB-8FB2-4960-9889-60E4BFBC9578}" uniqueName="16" name="Tiempo de Permanencia" queryTableFieldId="16" dataDxfId="140">
      <calculatedColumnFormula>IF(sala[[#This Row],[Estado de la Mesa]]="Ocupada",sala[[#This Row],[Hora de Salida]]-sala[[#This Row],[Hora de Llegada]]+15/(24*60),sala[[#This Row],[Hora de Salida]]-sala[[#This Row],[Hora de Llegada]])</calculatedColumnFormula>
    </tableColumn>
    <tableColumn id="17" xr3:uid="{C34237C3-F107-439C-B513-016F8CF5B6EB}" uniqueName="17" name="Tiempo de Preparación" queryTableFieldId="17" dataDxfId="139">
      <calculatedColumnFormula>SUMIF('cocina'!A:A,sala[[#This Row],[Número de Orden]],'cocina'!H:H)/(24*60)</calculatedColumnFormula>
    </tableColumn>
    <tableColumn id="18" xr3:uid="{7EBFC5C0-C3FB-4988-9623-96C25DC1C844}" uniqueName="18" name="Tiempo de degustación" queryTableFieldId="18" dataDxfId="138">
      <calculatedColumnFormula>IF((sala[[#This Row],[Tiempo de Permanencia]]-sala[[#This Row],[Tiempo de Preparación]])&gt;0,sala[[#This Row],[Tiempo de Permanencia]]-sala[[#This Row],[Tiempo de Preparación]],0)</calculatedColumnFormula>
    </tableColumn>
    <tableColumn id="19" xr3:uid="{894E4190-6E01-4842-B681-C662B58CDE04}" uniqueName="19" name="Cobrada" queryTableFieldId="19" dataDxfId="137">
      <calculatedColumnFormula>IF(sala[[#This Row],[Tiempo de degustación]]&gt;0,1,0)</calculatedColumnFormula>
    </tableColumn>
    <tableColumn id="21" xr3:uid="{8049A882-A9B1-4B90-928C-BA10D106AFAB}" uniqueName="21" name="Día semana" queryTableFieldId="21" dataDxfId="136">
      <calculatedColumnFormula>WEEKDAY(sala[[#This Row],[Fecha de Factura]],11)&amp;". "&amp;TEXT(sala[[#This Row],[Fecha de Factura]],"dddd")</calculatedColumnFormula>
    </tableColumn>
    <tableColumn id="23" xr3:uid="{C1385364-BB90-4319-9E56-E3E39B7AB215}" uniqueName="23" name="Numero de platos" queryTableFieldId="22" dataDxfId="135">
      <calculatedColumnFormula>SUMIF('cocina'!A:A,sala[[#This Row],[Número de Orden]],'cocina'!G:G)</calculatedColumnFormula>
    </tableColumn>
    <tableColumn id="27" xr3:uid="{706E50CC-194C-4433-A144-ABFBA5DBCEDE}" uniqueName="27" name="Tiempo prep" queryTableFieldId="26" dataDxfId="134">
      <calculatedColumnFormula>sala[[#This Row],[Tiempo de Preparación]]*24</calculatedColumnFormula>
    </tableColumn>
    <tableColumn id="28" xr3:uid="{ED63D1B0-FA85-4D76-ACAC-327D3B3477E3}" uniqueName="28" name="Facturacion" queryTableFieldId="27" dataDxfId="133">
      <calculatedColumnFormula>sala[[#This Row],[Cobrada]]*sala[[#This Row],[Monto Total de la Cuenta]]</calculatedColumnFormula>
    </tableColumn>
    <tableColumn id="29" xr3:uid="{3CD219C5-3CBF-47BA-9E0B-34B392939F20}" uniqueName="29" name="Tiempo perm" queryTableFieldId="28" dataDxfId="132">
      <calculatedColumnFormula>sala[[#This Row],[Tiempo de Permanencia]]*24</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54453D-268D-4F5F-8040-2A6D9C46FB4D}" name="cocina" displayName="cocina" ref="A1:M1903" tableType="queryTable" totalsRowShown="0">
  <autoFilter ref="A1:M1903" xr:uid="{8454453D-268D-4F5F-8040-2A6D9C46FB4D}"/>
  <tableColumns count="13">
    <tableColumn id="1" xr3:uid="{7DE4E85A-5250-4147-A366-0AEE428D6B7C}" uniqueName="1" name="Número de Orden" queryTableFieldId="1"/>
    <tableColumn id="2" xr3:uid="{BECA3475-CB61-47FE-BF09-2D48AA0AEB0E}" uniqueName="2" name="Número de Mesa" queryTableFieldId="2"/>
    <tableColumn id="3" xr3:uid="{36159A3E-8180-4FF5-8D59-B42F7C0BC7E4}" uniqueName="3" name="Nombre del Plato" queryTableFieldId="3" dataDxfId="131"/>
    <tableColumn id="4" xr3:uid="{E92069E7-2B9F-42F5-9FF2-054DC255F3F0}" uniqueName="4" name="Descripción del Plato" queryTableFieldId="4" dataDxfId="130"/>
    <tableColumn id="5" xr3:uid="{A8569D17-9ACE-404E-B6B0-BFFDD415695E}" uniqueName="5" name="Costo Unitario" queryTableFieldId="5"/>
    <tableColumn id="6" xr3:uid="{A6BFF224-AD08-44A8-9297-E68F4577ED07}" uniqueName="6" name="Precio Unitario" queryTableFieldId="6"/>
    <tableColumn id="7" xr3:uid="{8ED5E1FF-7F56-48BD-94E7-016371417326}" uniqueName="7" name="Cantidad Ordenada" queryTableFieldId="7"/>
    <tableColumn id="8" xr3:uid="{074F1664-8B52-404D-9DD2-068892267845}" uniqueName="8" name="Tiempo de Preparación" queryTableFieldId="8"/>
    <tableColumn id="9" xr3:uid="{F87AAD5C-777E-4941-BE58-641517857336}" uniqueName="9" name="Observaciones" queryTableFieldId="9" dataDxfId="129"/>
    <tableColumn id="10" xr3:uid="{06BA3AAA-B2BD-47E8-8DDE-2F9A62C0BF65}" uniqueName="10" name="Ganancia neta" queryTableFieldId="10" dataDxfId="128">
      <calculatedColumnFormula>cocina[[#This Row],[Precio Unitario]]*cocina[[#This Row],[Cantidad Ordenada]]-cocina[[#This Row],[Costo Unitario]]*cocina[[#This Row],[Cantidad Ordenada]]</calculatedColumnFormula>
    </tableColumn>
    <tableColumn id="11" xr3:uid="{8DC536E2-0695-4D05-A54A-521A5A1CD14D}" uniqueName="11" name="Ganancia bruta" queryTableFieldId="11" dataDxfId="127">
      <calculatedColumnFormula>cocina[[#This Row],[Precio Unitario]]*cocina[[#This Row],[Cantidad Ordenada]]</calculatedColumnFormula>
    </tableColumn>
    <tableColumn id="12" xr3:uid="{7B4254E0-E809-437A-BC30-72D58D30664F}" uniqueName="12" name="Porcentaje de Ganancia del pedido" queryTableFieldId="12" dataDxfId="126" dataCellStyle="Porcentaje">
      <calculatedColumnFormula>(SUMIF(A:A,cocina[[#This Row],[Número de Orden]],J:J))/SUMIF(A:A,cocina[[#This Row],[Número de Orden]],K:K)</calculatedColumnFormula>
    </tableColumn>
    <tableColumn id="14" xr3:uid="{FA54159B-A431-46C1-B3AD-5132625BF8A6}" uniqueName="14" name="Columna1" queryTableFieldId="14" dataDxfId="125">
      <calculatedColumnFormula>cocina[[#This Row],[Ganancia bruta]]-cocina[[#This Row],[Ganancia neta]]</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drawing" Target="../drawings/drawing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29.xml"/><Relationship Id="rId7" Type="http://schemas.openxmlformats.org/officeDocument/2006/relationships/printerSettings" Target="../printerSettings/printerSettings3.bin"/><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pivotTable" Target="../pivotTables/pivotTable32.xml"/><Relationship Id="rId5" Type="http://schemas.openxmlformats.org/officeDocument/2006/relationships/pivotTable" Target="../pivotTables/pivotTable31.xml"/><Relationship Id="rId4" Type="http://schemas.openxmlformats.org/officeDocument/2006/relationships/pivotTable" Target="../pivotTables/pivotTable30.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40.xml"/><Relationship Id="rId13" Type="http://schemas.openxmlformats.org/officeDocument/2006/relationships/pivotTable" Target="../pivotTables/pivotTable45.xml"/><Relationship Id="rId3" Type="http://schemas.openxmlformats.org/officeDocument/2006/relationships/pivotTable" Target="../pivotTables/pivotTable35.xml"/><Relationship Id="rId7" Type="http://schemas.openxmlformats.org/officeDocument/2006/relationships/pivotTable" Target="../pivotTables/pivotTable39.xml"/><Relationship Id="rId12" Type="http://schemas.openxmlformats.org/officeDocument/2006/relationships/pivotTable" Target="../pivotTables/pivotTable44.xml"/><Relationship Id="rId2" Type="http://schemas.openxmlformats.org/officeDocument/2006/relationships/pivotTable" Target="../pivotTables/pivotTable34.xml"/><Relationship Id="rId16" Type="http://schemas.openxmlformats.org/officeDocument/2006/relationships/drawing" Target="../drawings/drawing3.xml"/><Relationship Id="rId1" Type="http://schemas.openxmlformats.org/officeDocument/2006/relationships/pivotTable" Target="../pivotTables/pivotTable33.xml"/><Relationship Id="rId6" Type="http://schemas.openxmlformats.org/officeDocument/2006/relationships/pivotTable" Target="../pivotTables/pivotTable38.xml"/><Relationship Id="rId11" Type="http://schemas.openxmlformats.org/officeDocument/2006/relationships/pivotTable" Target="../pivotTables/pivotTable43.xml"/><Relationship Id="rId5" Type="http://schemas.openxmlformats.org/officeDocument/2006/relationships/pivotTable" Target="../pivotTables/pivotTable37.xml"/><Relationship Id="rId15" Type="http://schemas.openxmlformats.org/officeDocument/2006/relationships/pivotTable" Target="../pivotTables/pivotTable47.xml"/><Relationship Id="rId10" Type="http://schemas.openxmlformats.org/officeDocument/2006/relationships/pivotTable" Target="../pivotTables/pivotTable42.xml"/><Relationship Id="rId4" Type="http://schemas.openxmlformats.org/officeDocument/2006/relationships/pivotTable" Target="../pivotTables/pivotTable36.xml"/><Relationship Id="rId9" Type="http://schemas.openxmlformats.org/officeDocument/2006/relationships/pivotTable" Target="../pivotTables/pivotTable41.xml"/><Relationship Id="rId14" Type="http://schemas.openxmlformats.org/officeDocument/2006/relationships/pivotTable" Target="../pivotTables/pivotTable4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54460-C2A3-475B-B171-ED2D2C9E5CF8}">
  <dimension ref="A1:W768"/>
  <sheetViews>
    <sheetView topLeftCell="M1" workbookViewId="0">
      <selection activeCell="W1" sqref="T1:W1048576"/>
    </sheetView>
  </sheetViews>
  <sheetFormatPr baseColWidth="10" defaultRowHeight="14.4" x14ac:dyDescent="0.3"/>
  <cols>
    <col min="1" max="1" width="17.6640625" bestFit="1" customWidth="1"/>
    <col min="2" max="2" width="19.44140625" bestFit="1" customWidth="1"/>
    <col min="3" max="3" width="23.21875" bestFit="1" customWidth="1"/>
    <col min="4" max="4" width="16.6640625" bestFit="1" customWidth="1"/>
    <col min="5" max="5" width="15.21875" bestFit="1" customWidth="1"/>
    <col min="6" max="6" width="17.77734375" bestFit="1" customWidth="1"/>
    <col min="7" max="7" width="16.44140625" bestFit="1" customWidth="1"/>
    <col min="8" max="8" width="17.21875" bestFit="1" customWidth="1"/>
    <col min="9" max="9" width="9.77734375" bestFit="1" customWidth="1"/>
    <col min="10" max="10" width="18.5546875" customWidth="1"/>
    <col min="11" max="11" width="18.44140625" bestFit="1" customWidth="1"/>
    <col min="12" max="12" width="15.109375" bestFit="1" customWidth="1"/>
    <col min="13" max="13" width="24.77734375" bestFit="1" customWidth="1"/>
    <col min="14" max="14" width="17.33203125" bestFit="1" customWidth="1"/>
    <col min="15" max="15" width="23.77734375" style="3" bestFit="1" customWidth="1"/>
    <col min="16" max="16" width="22.77734375" style="3" bestFit="1" customWidth="1"/>
    <col min="17" max="17" width="22.88671875" bestFit="1" customWidth="1"/>
    <col min="18" max="18" width="10.33203125" style="10" bestFit="1" customWidth="1"/>
    <col min="19" max="19" width="0" style="1" hidden="1" customWidth="1"/>
    <col min="20" max="20" width="18.33203125" style="4" hidden="1" customWidth="1"/>
    <col min="21" max="21" width="13.88671875" style="4" hidden="1" customWidth="1"/>
    <col min="22" max="22" width="13" hidden="1" customWidth="1"/>
    <col min="23" max="23" width="14.44140625" style="4" hidden="1" customWidth="1"/>
  </cols>
  <sheetData>
    <row r="1" spans="1:23" x14ac:dyDescent="0.3">
      <c r="A1" t="s">
        <v>0</v>
      </c>
      <c r="B1" t="s">
        <v>1</v>
      </c>
      <c r="C1" t="s">
        <v>2</v>
      </c>
      <c r="D1" t="s">
        <v>3</v>
      </c>
      <c r="E1" t="s">
        <v>4</v>
      </c>
      <c r="F1" t="s">
        <v>5</v>
      </c>
      <c r="G1" t="s">
        <v>6</v>
      </c>
      <c r="H1" t="s">
        <v>7</v>
      </c>
      <c r="I1" t="s">
        <v>8</v>
      </c>
      <c r="J1" t="s">
        <v>9</v>
      </c>
      <c r="K1" t="s">
        <v>10</v>
      </c>
      <c r="L1" t="s">
        <v>11</v>
      </c>
      <c r="M1" t="s">
        <v>634</v>
      </c>
      <c r="N1" t="s">
        <v>635</v>
      </c>
      <c r="O1" s="3" t="s">
        <v>636</v>
      </c>
      <c r="P1" s="3" t="s">
        <v>611</v>
      </c>
      <c r="Q1" t="s">
        <v>637</v>
      </c>
      <c r="R1" s="10" t="s">
        <v>644</v>
      </c>
      <c r="S1" s="1" t="s">
        <v>654</v>
      </c>
      <c r="T1" s="4" t="s">
        <v>669</v>
      </c>
      <c r="U1" s="4" t="s">
        <v>672</v>
      </c>
      <c r="V1" t="s">
        <v>678</v>
      </c>
      <c r="W1" s="4" t="s">
        <v>690</v>
      </c>
    </row>
    <row r="2" spans="1:23" x14ac:dyDescent="0.3">
      <c r="A2">
        <v>10</v>
      </c>
      <c r="B2" s="1" t="s">
        <v>12</v>
      </c>
      <c r="C2">
        <v>6</v>
      </c>
      <c r="D2" s="2">
        <v>45017.046527777777</v>
      </c>
      <c r="E2" s="2">
        <v>45017.159722222219</v>
      </c>
      <c r="F2" s="1" t="s">
        <v>13</v>
      </c>
      <c r="G2" s="1" t="s">
        <v>14</v>
      </c>
      <c r="H2" s="1" t="s">
        <v>15</v>
      </c>
      <c r="I2">
        <v>48.55</v>
      </c>
      <c r="J2" s="1" t="s">
        <v>16</v>
      </c>
      <c r="K2">
        <v>1</v>
      </c>
      <c r="L2" s="1" t="s">
        <v>17</v>
      </c>
      <c r="M2" s="1">
        <f>SUMIF('cocina'!A:A,sala[[#This Row],[Número de Orden]],'cocina'!K:K)</f>
        <v>138</v>
      </c>
      <c r="N2" s="2">
        <f>sala[[#This Row],[Hora de Salida]]</f>
        <v>45017.159722222219</v>
      </c>
      <c r="O2" s="3">
        <f>IF(sala[[#This Row],[Estado de la Mesa]]="Ocupada",sala[[#This Row],[Hora de Salida]]-sala[[#This Row],[Hora de Llegada]]+15/(24*60),sala[[#This Row],[Hora de Salida]]-sala[[#This Row],[Hora de Llegada]])</f>
        <v>0.1131944444423425</v>
      </c>
      <c r="P2" s="3">
        <f>SUMIF('cocina'!A:A,sala[[#This Row],[Número de Orden]],'cocina'!H:H)/(24*60)</f>
        <v>3.9583333333333331E-2</v>
      </c>
      <c r="Q2" s="3">
        <f>IF((sala[[#This Row],[Tiempo de Permanencia]]-sala[[#This Row],[Tiempo de Preparación]])&gt;0,sala[[#This Row],[Tiempo de Permanencia]]-sala[[#This Row],[Tiempo de Preparación]],0)</f>
        <v>7.361111110900917E-2</v>
      </c>
      <c r="R2" s="10">
        <f>IF(sala[[#This Row],[Tiempo de degustación]]&gt;0,1,0)</f>
        <v>1</v>
      </c>
      <c r="S2" s="1" t="str">
        <f>WEEKDAY(sala[[#This Row],[Fecha de Factura]],11)&amp;". "&amp;TEXT(sala[[#This Row],[Fecha de Factura]],"dddd")</f>
        <v>6. sábado</v>
      </c>
      <c r="T2" s="4">
        <f>SUMIF('cocina'!A:A,sala[[#This Row],[Número de Orden]],'cocina'!G:G)</f>
        <v>5</v>
      </c>
      <c r="U2" s="4">
        <f>sala[[#This Row],[Tiempo de Preparación]]*24</f>
        <v>0.95</v>
      </c>
      <c r="V2">
        <f>sala[[#This Row],[Cobrada]]*sala[[#This Row],[Monto Total de la Cuenta]]</f>
        <v>138</v>
      </c>
      <c r="W2" s="4">
        <f>sala[[#This Row],[Tiempo de Permanencia]]*24</f>
        <v>2.71666666661622</v>
      </c>
    </row>
    <row r="3" spans="1:23" x14ac:dyDescent="0.3">
      <c r="A3">
        <v>6</v>
      </c>
      <c r="B3" s="1" t="s">
        <v>18</v>
      </c>
      <c r="C3">
        <v>6</v>
      </c>
      <c r="D3" s="2">
        <v>45017.061111111114</v>
      </c>
      <c r="E3" s="2">
        <v>45017.15902777778</v>
      </c>
      <c r="F3" s="1" t="s">
        <v>19</v>
      </c>
      <c r="G3" s="1" t="s">
        <v>20</v>
      </c>
      <c r="H3" s="1" t="s">
        <v>21</v>
      </c>
      <c r="I3">
        <v>43.3</v>
      </c>
      <c r="J3" s="1" t="s">
        <v>16</v>
      </c>
      <c r="K3">
        <v>2</v>
      </c>
      <c r="L3" s="1" t="s">
        <v>22</v>
      </c>
      <c r="M3" s="1">
        <f>SUMIF('cocina'!A:A,sala[[#This Row],[Número de Orden]],'cocina'!K:K)</f>
        <v>58</v>
      </c>
      <c r="N3" s="2">
        <f>sala[[#This Row],[Hora de Salida]]</f>
        <v>45017.15902777778</v>
      </c>
      <c r="O3" s="3">
        <f>IF(sala[[#This Row],[Estado de la Mesa]]="Ocupada",sala[[#This Row],[Hora de Salida]]-sala[[#This Row],[Hora de Llegada]]+15/(24*60),sala[[#This Row],[Hora de Salida]]-sala[[#This Row],[Hora de Llegada]])</f>
        <v>9.7916666665696539E-2</v>
      </c>
      <c r="P3" s="3">
        <f>SUMIF('cocina'!A:A,sala[[#This Row],[Número de Orden]],'cocina'!H:H)/(24*60)</f>
        <v>5.9027777777777776E-2</v>
      </c>
      <c r="Q3" s="3">
        <f>IF((sala[[#This Row],[Tiempo de Permanencia]]-sala[[#This Row],[Tiempo de Preparación]])&gt;0,sala[[#This Row],[Tiempo de Permanencia]]-sala[[#This Row],[Tiempo de Preparación]],0)</f>
        <v>3.8888888887918763E-2</v>
      </c>
      <c r="R3" s="10">
        <f>IF(sala[[#This Row],[Tiempo de degustación]]&gt;0,1,0)</f>
        <v>1</v>
      </c>
      <c r="S3" s="1" t="str">
        <f>WEEKDAY(sala[[#This Row],[Fecha de Factura]],11)&amp;". "&amp;TEXT(sala[[#This Row],[Fecha de Factura]],"dddd")</f>
        <v>6. sábado</v>
      </c>
      <c r="T3" s="4">
        <f>SUMIF('cocina'!A:A,sala[[#This Row],[Número de Orden]],'cocina'!G:G)</f>
        <v>2</v>
      </c>
      <c r="U3" s="4">
        <f>sala[[#This Row],[Tiempo de Preparación]]*24</f>
        <v>1.4166666666666665</v>
      </c>
      <c r="V3">
        <f>sala[[#This Row],[Cobrada]]*sala[[#This Row],[Monto Total de la Cuenta]]</f>
        <v>58</v>
      </c>
      <c r="W3" s="4">
        <f>sala[[#This Row],[Tiempo de Permanencia]]*24</f>
        <v>2.3499999999767169</v>
      </c>
    </row>
    <row r="4" spans="1:23" x14ac:dyDescent="0.3">
      <c r="A4">
        <v>20</v>
      </c>
      <c r="B4" s="1" t="s">
        <v>23</v>
      </c>
      <c r="C4">
        <v>1</v>
      </c>
      <c r="D4" s="2">
        <v>45017.020138888889</v>
      </c>
      <c r="E4" s="2">
        <v>45017.163888888892</v>
      </c>
      <c r="F4" s="1" t="s">
        <v>24</v>
      </c>
      <c r="G4" s="1" t="s">
        <v>20</v>
      </c>
      <c r="H4" s="1" t="s">
        <v>25</v>
      </c>
      <c r="I4">
        <v>30.87</v>
      </c>
      <c r="J4" s="1" t="s">
        <v>26</v>
      </c>
      <c r="K4">
        <v>3</v>
      </c>
      <c r="L4" s="1" t="s">
        <v>27</v>
      </c>
      <c r="M4" s="1">
        <f>SUMIF('cocina'!A:A,sala[[#This Row],[Número de Orden]],'cocina'!K:K)</f>
        <v>165</v>
      </c>
      <c r="N4" s="2">
        <f>sala[[#This Row],[Hora de Salida]]</f>
        <v>45017.163888888892</v>
      </c>
      <c r="O4" s="3">
        <f>IF(sala[[#This Row],[Estado de la Mesa]]="Ocupada",sala[[#This Row],[Hora de Salida]]-sala[[#This Row],[Hora de Llegada]]+15/(24*60),sala[[#This Row],[Hora de Salida]]-sala[[#This Row],[Hora de Llegada]])</f>
        <v>0.14375000000291038</v>
      </c>
      <c r="P4" s="3">
        <f>SUMIF('cocina'!A:A,sala[[#This Row],[Número de Orden]],'cocina'!H:H)/(24*60)</f>
        <v>8.7499999999999994E-2</v>
      </c>
      <c r="Q4" s="3">
        <f>IF((sala[[#This Row],[Tiempo de Permanencia]]-sala[[#This Row],[Tiempo de Preparación]])&gt;0,sala[[#This Row],[Tiempo de Permanencia]]-sala[[#This Row],[Tiempo de Preparación]],0)</f>
        <v>5.6250000002910389E-2</v>
      </c>
      <c r="R4" s="10">
        <f>IF(sala[[#This Row],[Tiempo de degustación]]&gt;0,1,0)</f>
        <v>1</v>
      </c>
      <c r="S4" s="1" t="str">
        <f>WEEKDAY(sala[[#This Row],[Fecha de Factura]],11)&amp;". "&amp;TEXT(sala[[#This Row],[Fecha de Factura]],"dddd")</f>
        <v>6. sábado</v>
      </c>
      <c r="T4" s="4">
        <f>SUMIF('cocina'!A:A,sala[[#This Row],[Número de Orden]],'cocina'!G:G)</f>
        <v>5</v>
      </c>
      <c r="U4" s="4">
        <f>sala[[#This Row],[Tiempo de Preparación]]*24</f>
        <v>2.0999999999999996</v>
      </c>
      <c r="V4">
        <f>sala[[#This Row],[Cobrada]]*sala[[#This Row],[Monto Total de la Cuenta]]</f>
        <v>165</v>
      </c>
      <c r="W4" s="4">
        <f>sala[[#This Row],[Tiempo de Permanencia]]*24</f>
        <v>3.4500000000698492</v>
      </c>
    </row>
    <row r="5" spans="1:23" x14ac:dyDescent="0.3">
      <c r="A5">
        <v>3</v>
      </c>
      <c r="B5" s="1" t="s">
        <v>28</v>
      </c>
      <c r="C5">
        <v>1</v>
      </c>
      <c r="D5" s="2">
        <v>45017.127083333333</v>
      </c>
      <c r="E5" s="2">
        <v>45017.188194444447</v>
      </c>
      <c r="F5" s="1" t="s">
        <v>29</v>
      </c>
      <c r="G5" s="1" t="s">
        <v>14</v>
      </c>
      <c r="H5" s="1" t="s">
        <v>25</v>
      </c>
      <c r="I5">
        <v>34.68</v>
      </c>
      <c r="J5" s="1" t="s">
        <v>26</v>
      </c>
      <c r="K5">
        <v>4</v>
      </c>
      <c r="L5" s="1" t="s">
        <v>30</v>
      </c>
      <c r="M5" s="1">
        <f>SUMIF('cocina'!A:A,sala[[#This Row],[Número de Orden]],'cocina'!K:K)</f>
        <v>183</v>
      </c>
      <c r="N5" s="2">
        <f>sala[[#This Row],[Hora de Salida]]</f>
        <v>45017.188194444447</v>
      </c>
      <c r="O5" s="3">
        <f>IF(sala[[#This Row],[Estado de la Mesa]]="Ocupada",sala[[#This Row],[Hora de Salida]]-sala[[#This Row],[Hora de Llegada]]+15/(24*60),sala[[#This Row],[Hora de Salida]]-sala[[#This Row],[Hora de Llegada]])</f>
        <v>6.1111111113859806E-2</v>
      </c>
      <c r="P5" s="3">
        <f>SUMIF('cocina'!A:A,sala[[#This Row],[Número de Orden]],'cocina'!H:H)/(24*60)</f>
        <v>2.7777777777777776E-2</v>
      </c>
      <c r="Q5" s="3">
        <f>IF((sala[[#This Row],[Tiempo de Permanencia]]-sala[[#This Row],[Tiempo de Preparación]])&gt;0,sala[[#This Row],[Tiempo de Permanencia]]-sala[[#This Row],[Tiempo de Preparación]],0)</f>
        <v>3.333333333608203E-2</v>
      </c>
      <c r="R5" s="10">
        <f>IF(sala[[#This Row],[Tiempo de degustación]]&gt;0,1,0)</f>
        <v>1</v>
      </c>
      <c r="S5" s="1" t="str">
        <f>WEEKDAY(sala[[#This Row],[Fecha de Factura]],11)&amp;". "&amp;TEXT(sala[[#This Row],[Fecha de Factura]],"dddd")</f>
        <v>6. sábado</v>
      </c>
      <c r="T5" s="4">
        <f>SUMIF('cocina'!A:A,sala[[#This Row],[Número de Orden]],'cocina'!G:G)</f>
        <v>6</v>
      </c>
      <c r="U5" s="4">
        <f>sala[[#This Row],[Tiempo de Preparación]]*24</f>
        <v>0.66666666666666663</v>
      </c>
      <c r="V5">
        <f>sala[[#This Row],[Cobrada]]*sala[[#This Row],[Monto Total de la Cuenta]]</f>
        <v>183</v>
      </c>
      <c r="W5" s="4">
        <f>sala[[#This Row],[Tiempo de Permanencia]]*24</f>
        <v>1.4666666667326353</v>
      </c>
    </row>
    <row r="6" spans="1:23" x14ac:dyDescent="0.3">
      <c r="A6">
        <v>8</v>
      </c>
      <c r="B6" s="1" t="s">
        <v>31</v>
      </c>
      <c r="C6">
        <v>2</v>
      </c>
      <c r="D6" s="2">
        <v>45017.000694444447</v>
      </c>
      <c r="E6" s="2">
        <v>45017.087500000001</v>
      </c>
      <c r="F6" s="1" t="s">
        <v>32</v>
      </c>
      <c r="G6" s="1" t="s">
        <v>14</v>
      </c>
      <c r="H6" s="1" t="s">
        <v>25</v>
      </c>
      <c r="I6">
        <v>24.33</v>
      </c>
      <c r="J6" s="1" t="s">
        <v>26</v>
      </c>
      <c r="K6">
        <v>5</v>
      </c>
      <c r="L6" s="1" t="s">
        <v>33</v>
      </c>
      <c r="M6" s="1">
        <f>SUMIF('cocina'!A:A,sala[[#This Row],[Número de Orden]],'cocina'!K:K)</f>
        <v>67</v>
      </c>
      <c r="N6" s="2">
        <f>sala[[#This Row],[Hora de Salida]]</f>
        <v>45017.087500000001</v>
      </c>
      <c r="O6" s="3">
        <f>IF(sala[[#This Row],[Estado de la Mesa]]="Ocupada",sala[[#This Row],[Hora de Salida]]-sala[[#This Row],[Hora de Llegada]]+15/(24*60),sala[[#This Row],[Hora de Salida]]-sala[[#This Row],[Hora de Llegada]])</f>
        <v>8.6805555554747116E-2</v>
      </c>
      <c r="P6" s="3">
        <f>SUMIF('cocina'!A:A,sala[[#This Row],[Número de Orden]],'cocina'!H:H)/(24*60)</f>
        <v>1.1805555555555555E-2</v>
      </c>
      <c r="Q6" s="3">
        <f>IF((sala[[#This Row],[Tiempo de Permanencia]]-sala[[#This Row],[Tiempo de Preparación]])&gt;0,sala[[#This Row],[Tiempo de Permanencia]]-sala[[#This Row],[Tiempo de Preparación]],0)</f>
        <v>7.4999999999191561E-2</v>
      </c>
      <c r="R6" s="10">
        <f>IF(sala[[#This Row],[Tiempo de degustación]]&gt;0,1,0)</f>
        <v>1</v>
      </c>
      <c r="S6" s="1" t="str">
        <f>WEEKDAY(sala[[#This Row],[Fecha de Factura]],11)&amp;". "&amp;TEXT(sala[[#This Row],[Fecha de Factura]],"dddd")</f>
        <v>6. sábado</v>
      </c>
      <c r="T6" s="4">
        <f>SUMIF('cocina'!A:A,sala[[#This Row],[Número de Orden]],'cocina'!G:G)</f>
        <v>3</v>
      </c>
      <c r="U6" s="4">
        <f>sala[[#This Row],[Tiempo de Preparación]]*24</f>
        <v>0.28333333333333333</v>
      </c>
      <c r="V6">
        <f>sala[[#This Row],[Cobrada]]*sala[[#This Row],[Monto Total de la Cuenta]]</f>
        <v>67</v>
      </c>
      <c r="W6" s="4">
        <f>sala[[#This Row],[Tiempo de Permanencia]]*24</f>
        <v>2.0833333333139308</v>
      </c>
    </row>
    <row r="7" spans="1:23" x14ac:dyDescent="0.3">
      <c r="A7">
        <v>7</v>
      </c>
      <c r="B7" s="1" t="s">
        <v>34</v>
      </c>
      <c r="C7">
        <v>5</v>
      </c>
      <c r="D7" s="2">
        <v>45017.058333333334</v>
      </c>
      <c r="E7" s="2">
        <v>45017.147222222222</v>
      </c>
      <c r="F7" s="1" t="s">
        <v>32</v>
      </c>
      <c r="G7" s="1" t="s">
        <v>35</v>
      </c>
      <c r="H7" s="1" t="s">
        <v>25</v>
      </c>
      <c r="I7">
        <v>26.57</v>
      </c>
      <c r="J7" s="1" t="s">
        <v>26</v>
      </c>
      <c r="K7">
        <v>6</v>
      </c>
      <c r="L7" s="1" t="s">
        <v>33</v>
      </c>
      <c r="M7" s="1">
        <f>SUMIF('cocina'!A:A,sala[[#This Row],[Número de Orden]],'cocina'!K:K)</f>
        <v>70</v>
      </c>
      <c r="N7" s="2">
        <f>sala[[#This Row],[Hora de Salida]]</f>
        <v>45017.147222222222</v>
      </c>
      <c r="O7" s="3">
        <f>IF(sala[[#This Row],[Estado de la Mesa]]="Ocupada",sala[[#This Row],[Hora de Salida]]-sala[[#This Row],[Hora de Llegada]]+15/(24*60),sala[[#This Row],[Hora de Salida]]-sala[[#This Row],[Hora de Llegada]])</f>
        <v>8.8888888887595385E-2</v>
      </c>
      <c r="P7" s="3">
        <f>SUMIF('cocina'!A:A,sala[[#This Row],[Número de Orden]],'cocina'!H:H)/(24*60)</f>
        <v>7.6388888888888886E-3</v>
      </c>
      <c r="Q7" s="3">
        <f>IF((sala[[#This Row],[Tiempo de Permanencia]]-sala[[#This Row],[Tiempo de Preparación]])&gt;0,sala[[#This Row],[Tiempo de Permanencia]]-sala[[#This Row],[Tiempo de Preparación]],0)</f>
        <v>8.1249999998706496E-2</v>
      </c>
      <c r="R7" s="10">
        <f>IF(sala[[#This Row],[Tiempo de degustación]]&gt;0,1,0)</f>
        <v>1</v>
      </c>
      <c r="S7" s="1" t="str">
        <f>WEEKDAY(sala[[#This Row],[Fecha de Factura]],11)&amp;". "&amp;TEXT(sala[[#This Row],[Fecha de Factura]],"dddd")</f>
        <v>6. sábado</v>
      </c>
      <c r="T7" s="4">
        <f>SUMIF('cocina'!A:A,sala[[#This Row],[Número de Orden]],'cocina'!G:G)</f>
        <v>2</v>
      </c>
      <c r="U7" s="4">
        <f>sala[[#This Row],[Tiempo de Preparación]]*24</f>
        <v>0.18333333333333332</v>
      </c>
      <c r="V7">
        <f>sala[[#This Row],[Cobrada]]*sala[[#This Row],[Monto Total de la Cuenta]]</f>
        <v>70</v>
      </c>
      <c r="W7" s="4">
        <f>sala[[#This Row],[Tiempo de Permanencia]]*24</f>
        <v>2.1333333333022892</v>
      </c>
    </row>
    <row r="8" spans="1:23" x14ac:dyDescent="0.3">
      <c r="A8">
        <v>17</v>
      </c>
      <c r="B8" s="1" t="s">
        <v>37</v>
      </c>
      <c r="C8">
        <v>6</v>
      </c>
      <c r="D8" s="2">
        <v>45017.081250000003</v>
      </c>
      <c r="E8" s="2">
        <v>45017.181944444441</v>
      </c>
      <c r="F8" s="1" t="s">
        <v>24</v>
      </c>
      <c r="G8" s="1" t="s">
        <v>35</v>
      </c>
      <c r="H8" s="1" t="s">
        <v>25</v>
      </c>
      <c r="I8">
        <v>10.54</v>
      </c>
      <c r="J8" s="1" t="s">
        <v>38</v>
      </c>
      <c r="K8">
        <v>7</v>
      </c>
      <c r="L8" s="1" t="s">
        <v>39</v>
      </c>
      <c r="M8" s="1">
        <f>SUMIF('cocina'!A:A,sala[[#This Row],[Número de Orden]],'cocina'!K:K)</f>
        <v>172</v>
      </c>
      <c r="N8" s="2">
        <f>sala[[#This Row],[Hora de Salida]]</f>
        <v>45017.181944444441</v>
      </c>
      <c r="O8" s="3">
        <f>IF(sala[[#This Row],[Estado de la Mesa]]="Ocupada",sala[[#This Row],[Hora de Salida]]-sala[[#This Row],[Hora de Llegada]]+15/(24*60),sala[[#This Row],[Hora de Salida]]-sala[[#This Row],[Hora de Llegada]])</f>
        <v>0.1111111111046436</v>
      </c>
      <c r="P8" s="3">
        <f>SUMIF('cocina'!A:A,sala[[#This Row],[Número de Orden]],'cocina'!H:H)/(24*60)</f>
        <v>2.8472222222222222E-2</v>
      </c>
      <c r="Q8" s="3">
        <f>IF((sala[[#This Row],[Tiempo de Permanencia]]-sala[[#This Row],[Tiempo de Preparación]])&gt;0,sala[[#This Row],[Tiempo de Permanencia]]-sala[[#This Row],[Tiempo de Preparación]],0)</f>
        <v>8.263888888242138E-2</v>
      </c>
      <c r="R8" s="10">
        <f>IF(sala[[#This Row],[Tiempo de degustación]]&gt;0,1,0)</f>
        <v>1</v>
      </c>
      <c r="S8" s="1" t="str">
        <f>WEEKDAY(sala[[#This Row],[Fecha de Factura]],11)&amp;". "&amp;TEXT(sala[[#This Row],[Fecha de Factura]],"dddd")</f>
        <v>6. sábado</v>
      </c>
      <c r="T8" s="4">
        <f>SUMIF('cocina'!A:A,sala[[#This Row],[Número de Orden]],'cocina'!G:G)</f>
        <v>5</v>
      </c>
      <c r="U8" s="4">
        <f>sala[[#This Row],[Tiempo de Preparación]]*24</f>
        <v>0.68333333333333335</v>
      </c>
      <c r="V8">
        <f>sala[[#This Row],[Cobrada]]*sala[[#This Row],[Monto Total de la Cuenta]]</f>
        <v>172</v>
      </c>
      <c r="W8" s="4">
        <f>sala[[#This Row],[Tiempo de Permanencia]]*24</f>
        <v>2.6666666665114462</v>
      </c>
    </row>
    <row r="9" spans="1:23" x14ac:dyDescent="0.3">
      <c r="A9">
        <v>11</v>
      </c>
      <c r="B9" s="1" t="s">
        <v>40</v>
      </c>
      <c r="C9">
        <v>1</v>
      </c>
      <c r="D9" s="2">
        <v>45017.09097222222</v>
      </c>
      <c r="E9" s="2">
        <v>45017.200694444444</v>
      </c>
      <c r="F9" s="1" t="s">
        <v>24</v>
      </c>
      <c r="G9" s="1" t="s">
        <v>20</v>
      </c>
      <c r="H9" s="1" t="s">
        <v>25</v>
      </c>
      <c r="I9">
        <v>49.18</v>
      </c>
      <c r="J9" s="1" t="s">
        <v>16</v>
      </c>
      <c r="K9">
        <v>8</v>
      </c>
      <c r="L9" s="1" t="s">
        <v>30</v>
      </c>
      <c r="M9" s="1">
        <f>SUMIF('cocina'!A:A,sala[[#This Row],[Número de Orden]],'cocina'!K:K)</f>
        <v>242</v>
      </c>
      <c r="N9" s="2">
        <f>sala[[#This Row],[Hora de Salida]]</f>
        <v>45017.200694444444</v>
      </c>
      <c r="O9" s="3">
        <f>IF(sala[[#This Row],[Estado de la Mesa]]="Ocupada",sala[[#This Row],[Hora de Salida]]-sala[[#This Row],[Hora de Llegada]]+15/(24*60),sala[[#This Row],[Hora de Salida]]-sala[[#This Row],[Hora de Llegada]])</f>
        <v>0.10972222222335404</v>
      </c>
      <c r="P9" s="3">
        <f>SUMIF('cocina'!A:A,sala[[#This Row],[Número de Orden]],'cocina'!H:H)/(24*60)</f>
        <v>3.8194444444444448E-2</v>
      </c>
      <c r="Q9" s="3">
        <f>IF((sala[[#This Row],[Tiempo de Permanencia]]-sala[[#This Row],[Tiempo de Preparación]])&gt;0,sala[[#This Row],[Tiempo de Permanencia]]-sala[[#This Row],[Tiempo de Preparación]],0)</f>
        <v>7.152777777890959E-2</v>
      </c>
      <c r="R9" s="10">
        <f>IF(sala[[#This Row],[Tiempo de degustación]]&gt;0,1,0)</f>
        <v>1</v>
      </c>
      <c r="S9" s="1" t="str">
        <f>WEEKDAY(sala[[#This Row],[Fecha de Factura]],11)&amp;". "&amp;TEXT(sala[[#This Row],[Fecha de Factura]],"dddd")</f>
        <v>6. sábado</v>
      </c>
      <c r="T9" s="4">
        <f>SUMIF('cocina'!A:A,sala[[#This Row],[Número de Orden]],'cocina'!G:G)</f>
        <v>8</v>
      </c>
      <c r="U9" s="4">
        <f>sala[[#This Row],[Tiempo de Preparación]]*24</f>
        <v>0.91666666666666674</v>
      </c>
      <c r="V9">
        <f>sala[[#This Row],[Cobrada]]*sala[[#This Row],[Monto Total de la Cuenta]]</f>
        <v>242</v>
      </c>
      <c r="W9" s="4">
        <f>sala[[#This Row],[Tiempo de Permanencia]]*24</f>
        <v>2.6333333333604969</v>
      </c>
    </row>
    <row r="10" spans="1:23" x14ac:dyDescent="0.3">
      <c r="A10">
        <v>15</v>
      </c>
      <c r="B10" s="1" t="s">
        <v>41</v>
      </c>
      <c r="C10">
        <v>5</v>
      </c>
      <c r="D10" s="2">
        <v>45017.085416666669</v>
      </c>
      <c r="E10" s="2">
        <v>45017.184027777781</v>
      </c>
      <c r="F10" s="1" t="s">
        <v>24</v>
      </c>
      <c r="G10" s="1" t="s">
        <v>14</v>
      </c>
      <c r="H10" s="1" t="s">
        <v>15</v>
      </c>
      <c r="I10">
        <v>46.85</v>
      </c>
      <c r="J10" s="1" t="s">
        <v>26</v>
      </c>
      <c r="K10">
        <v>9</v>
      </c>
      <c r="L10" s="1" t="s">
        <v>42</v>
      </c>
      <c r="M10" s="1">
        <f>SUMIF('cocina'!A:A,sala[[#This Row],[Número de Orden]],'cocina'!K:K)</f>
        <v>169</v>
      </c>
      <c r="N10" s="2">
        <f>sala[[#This Row],[Hora de Salida]]</f>
        <v>45017.184027777781</v>
      </c>
      <c r="O10" s="3">
        <f>IF(sala[[#This Row],[Estado de la Mesa]]="Ocupada",sala[[#This Row],[Hora de Salida]]-sala[[#This Row],[Hora de Llegada]]+15/(24*60),sala[[#This Row],[Hora de Salida]]-sala[[#This Row],[Hora de Llegada]])</f>
        <v>9.8611111112404615E-2</v>
      </c>
      <c r="P10" s="3">
        <f>SUMIF('cocina'!A:A,sala[[#This Row],[Número de Orden]],'cocina'!H:H)/(24*60)</f>
        <v>0.10138888888888889</v>
      </c>
      <c r="Q10" s="3">
        <f>IF((sala[[#This Row],[Tiempo de Permanencia]]-sala[[#This Row],[Tiempo de Preparación]])&gt;0,sala[[#This Row],[Tiempo de Permanencia]]-sala[[#This Row],[Tiempo de Preparación]],0)</f>
        <v>0</v>
      </c>
      <c r="R10" s="10">
        <f>IF(sala[[#This Row],[Tiempo de degustación]]&gt;0,1,0)</f>
        <v>0</v>
      </c>
      <c r="S10" s="1" t="str">
        <f>WEEKDAY(sala[[#This Row],[Fecha de Factura]],11)&amp;". "&amp;TEXT(sala[[#This Row],[Fecha de Factura]],"dddd")</f>
        <v>6. sábado</v>
      </c>
      <c r="T10" s="4">
        <f>SUMIF('cocina'!A:A,sala[[#This Row],[Número de Orden]],'cocina'!G:G)</f>
        <v>6</v>
      </c>
      <c r="U10" s="4">
        <f>sala[[#This Row],[Tiempo de Preparación]]*24</f>
        <v>2.4333333333333336</v>
      </c>
      <c r="V10">
        <f>sala[[#This Row],[Cobrada]]*sala[[#This Row],[Monto Total de la Cuenta]]</f>
        <v>0</v>
      </c>
      <c r="W10" s="4">
        <f>sala[[#This Row],[Tiempo de Permanencia]]*24</f>
        <v>2.3666666666977108</v>
      </c>
    </row>
    <row r="11" spans="1:23" x14ac:dyDescent="0.3">
      <c r="A11">
        <v>17</v>
      </c>
      <c r="B11" s="1" t="s">
        <v>43</v>
      </c>
      <c r="C11">
        <v>1</v>
      </c>
      <c r="D11" s="2">
        <v>45017.001388888886</v>
      </c>
      <c r="E11" s="2">
        <v>45017.078472222223</v>
      </c>
      <c r="F11" s="1" t="s">
        <v>32</v>
      </c>
      <c r="G11" s="1" t="s">
        <v>14</v>
      </c>
      <c r="H11" s="1" t="s">
        <v>25</v>
      </c>
      <c r="I11">
        <v>16.600000000000001</v>
      </c>
      <c r="J11" s="1" t="s">
        <v>38</v>
      </c>
      <c r="K11">
        <v>10</v>
      </c>
      <c r="L11" s="1" t="s">
        <v>44</v>
      </c>
      <c r="M11" s="1">
        <f>SUMIF('cocina'!A:A,sala[[#This Row],[Número de Orden]],'cocina'!K:K)</f>
        <v>148</v>
      </c>
      <c r="N11" s="2">
        <f>sala[[#This Row],[Hora de Salida]]</f>
        <v>45017.078472222223</v>
      </c>
      <c r="O11" s="3">
        <f>IF(sala[[#This Row],[Estado de la Mesa]]="Ocupada",sala[[#This Row],[Hora de Salida]]-sala[[#This Row],[Hora de Llegada]]+15/(24*60),sala[[#This Row],[Hora de Salida]]-sala[[#This Row],[Hora de Llegada]])</f>
        <v>8.7500000003880515E-2</v>
      </c>
      <c r="P11" s="3">
        <f>SUMIF('cocina'!A:A,sala[[#This Row],[Número de Orden]],'cocina'!H:H)/(24*60)</f>
        <v>2.013888888888889E-2</v>
      </c>
      <c r="Q11" s="3">
        <f>IF((sala[[#This Row],[Tiempo de Permanencia]]-sala[[#This Row],[Tiempo de Preparación]])&gt;0,sala[[#This Row],[Tiempo de Permanencia]]-sala[[#This Row],[Tiempo de Preparación]],0)</f>
        <v>6.7361111114991629E-2</v>
      </c>
      <c r="R11" s="10">
        <f>IF(sala[[#This Row],[Tiempo de degustación]]&gt;0,1,0)</f>
        <v>1</v>
      </c>
      <c r="S11" s="1" t="str">
        <f>WEEKDAY(sala[[#This Row],[Fecha de Factura]],11)&amp;". "&amp;TEXT(sala[[#This Row],[Fecha de Factura]],"dddd")</f>
        <v>6. sábado</v>
      </c>
      <c r="T11" s="4">
        <f>SUMIF('cocina'!A:A,sala[[#This Row],[Número de Orden]],'cocina'!G:G)</f>
        <v>4</v>
      </c>
      <c r="U11" s="4">
        <f>sala[[#This Row],[Tiempo de Preparación]]*24</f>
        <v>0.48333333333333339</v>
      </c>
      <c r="V11">
        <f>sala[[#This Row],[Cobrada]]*sala[[#This Row],[Monto Total de la Cuenta]]</f>
        <v>148</v>
      </c>
      <c r="W11" s="4">
        <f>sala[[#This Row],[Tiempo de Permanencia]]*24</f>
        <v>2.1000000000931323</v>
      </c>
    </row>
    <row r="12" spans="1:23" x14ac:dyDescent="0.3">
      <c r="A12">
        <v>14</v>
      </c>
      <c r="B12" s="1" t="s">
        <v>45</v>
      </c>
      <c r="C12">
        <v>1</v>
      </c>
      <c r="D12" s="2">
        <v>45017.156944444447</v>
      </c>
      <c r="E12" s="2">
        <v>45017.272916666669</v>
      </c>
      <c r="F12" s="1" t="s">
        <v>19</v>
      </c>
      <c r="G12" s="1" t="s">
        <v>14</v>
      </c>
      <c r="H12" s="1" t="s">
        <v>25</v>
      </c>
      <c r="I12">
        <v>32.89</v>
      </c>
      <c r="J12" s="1" t="s">
        <v>26</v>
      </c>
      <c r="K12">
        <v>11</v>
      </c>
      <c r="L12" s="1" t="s">
        <v>33</v>
      </c>
      <c r="M12" s="1">
        <f>SUMIF('cocina'!A:A,sala[[#This Row],[Número de Orden]],'cocina'!K:K)</f>
        <v>88</v>
      </c>
      <c r="N12" s="2">
        <f>sala[[#This Row],[Hora de Salida]]</f>
        <v>45017.272916666669</v>
      </c>
      <c r="O12" s="3">
        <f>IF(sala[[#This Row],[Estado de la Mesa]]="Ocupada",sala[[#This Row],[Hora de Salida]]-sala[[#This Row],[Hora de Llegada]]+15/(24*60),sala[[#This Row],[Hora de Salida]]-sala[[#This Row],[Hora de Llegada]])</f>
        <v>0.11597222222189885</v>
      </c>
      <c r="P12" s="3">
        <f>SUMIF('cocina'!A:A,sala[[#This Row],[Número de Orden]],'cocina'!H:H)/(24*60)</f>
        <v>3.888888888888889E-2</v>
      </c>
      <c r="Q12" s="3">
        <f>IF((sala[[#This Row],[Tiempo de Permanencia]]-sala[[#This Row],[Tiempo de Preparación]])&gt;0,sala[[#This Row],[Tiempo de Permanencia]]-sala[[#This Row],[Tiempo de Preparación]],0)</f>
        <v>7.7083333333009957E-2</v>
      </c>
      <c r="R12" s="10">
        <f>IF(sala[[#This Row],[Tiempo de degustación]]&gt;0,1,0)</f>
        <v>1</v>
      </c>
      <c r="S12" s="1" t="str">
        <f>WEEKDAY(sala[[#This Row],[Fecha de Factura]],11)&amp;". "&amp;TEXT(sala[[#This Row],[Fecha de Factura]],"dddd")</f>
        <v>6. sábado</v>
      </c>
      <c r="T12" s="4">
        <f>SUMIF('cocina'!A:A,sala[[#This Row],[Número de Orden]],'cocina'!G:G)</f>
        <v>3</v>
      </c>
      <c r="U12" s="4">
        <f>sala[[#This Row],[Tiempo de Preparación]]*24</f>
        <v>0.93333333333333335</v>
      </c>
      <c r="V12">
        <f>sala[[#This Row],[Cobrada]]*sala[[#This Row],[Monto Total de la Cuenta]]</f>
        <v>88</v>
      </c>
      <c r="W12" s="4">
        <f>sala[[#This Row],[Tiempo de Permanencia]]*24</f>
        <v>2.7833333333255723</v>
      </c>
    </row>
    <row r="13" spans="1:23" x14ac:dyDescent="0.3">
      <c r="A13">
        <v>14</v>
      </c>
      <c r="B13" s="1" t="s">
        <v>46</v>
      </c>
      <c r="C13">
        <v>6</v>
      </c>
      <c r="D13" s="2">
        <v>45017.00277777778</v>
      </c>
      <c r="E13" s="2">
        <v>45017.140972222223</v>
      </c>
      <c r="F13" s="1" t="s">
        <v>32</v>
      </c>
      <c r="G13" s="1" t="s">
        <v>35</v>
      </c>
      <c r="H13" s="1" t="s">
        <v>25</v>
      </c>
      <c r="I13">
        <v>45.27</v>
      </c>
      <c r="J13" s="1" t="s">
        <v>38</v>
      </c>
      <c r="K13">
        <v>12</v>
      </c>
      <c r="L13" s="1" t="s">
        <v>22</v>
      </c>
      <c r="M13" s="1">
        <f>SUMIF('cocina'!A:A,sala[[#This Row],[Número de Orden]],'cocina'!K:K)</f>
        <v>326</v>
      </c>
      <c r="N13" s="2">
        <f>sala[[#This Row],[Hora de Salida]]</f>
        <v>45017.140972222223</v>
      </c>
      <c r="O13" s="3">
        <f>IF(sala[[#This Row],[Estado de la Mesa]]="Ocupada",sala[[#This Row],[Hora de Salida]]-sala[[#This Row],[Hora de Llegada]]+15/(24*60),sala[[#This Row],[Hora de Salida]]-sala[[#This Row],[Hora de Llegada]])</f>
        <v>0.14861111111046435</v>
      </c>
      <c r="P13" s="3">
        <f>SUMIF('cocina'!A:A,sala[[#This Row],[Número de Orden]],'cocina'!H:H)/(24*60)</f>
        <v>6.5972222222222224E-2</v>
      </c>
      <c r="Q13" s="3">
        <f>IF((sala[[#This Row],[Tiempo de Permanencia]]-sala[[#This Row],[Tiempo de Preparación]])&gt;0,sala[[#This Row],[Tiempo de Permanencia]]-sala[[#This Row],[Tiempo de Preparación]],0)</f>
        <v>8.2638888888242126E-2</v>
      </c>
      <c r="R13" s="10">
        <f>IF(sala[[#This Row],[Tiempo de degustación]]&gt;0,1,0)</f>
        <v>1</v>
      </c>
      <c r="S13" s="1" t="str">
        <f>WEEKDAY(sala[[#This Row],[Fecha de Factura]],11)&amp;". "&amp;TEXT(sala[[#This Row],[Fecha de Factura]],"dddd")</f>
        <v>6. sábado</v>
      </c>
      <c r="T13" s="4">
        <f>SUMIF('cocina'!A:A,sala[[#This Row],[Número de Orden]],'cocina'!G:G)</f>
        <v>9</v>
      </c>
      <c r="U13" s="4">
        <f>sala[[#This Row],[Tiempo de Preparación]]*24</f>
        <v>1.5833333333333335</v>
      </c>
      <c r="V13">
        <f>sala[[#This Row],[Cobrada]]*sala[[#This Row],[Monto Total de la Cuenta]]</f>
        <v>326</v>
      </c>
      <c r="W13" s="4">
        <f>sala[[#This Row],[Tiempo de Permanencia]]*24</f>
        <v>3.5666666666511446</v>
      </c>
    </row>
    <row r="14" spans="1:23" x14ac:dyDescent="0.3">
      <c r="A14">
        <v>2</v>
      </c>
      <c r="B14" s="1" t="s">
        <v>47</v>
      </c>
      <c r="C14">
        <v>1</v>
      </c>
      <c r="D14" s="2">
        <v>45017.131249999999</v>
      </c>
      <c r="E14" s="2">
        <v>45017.230555555558</v>
      </c>
      <c r="F14" s="1" t="s">
        <v>29</v>
      </c>
      <c r="G14" s="1" t="s">
        <v>14</v>
      </c>
      <c r="H14" s="1" t="s">
        <v>21</v>
      </c>
      <c r="I14">
        <v>22.06</v>
      </c>
      <c r="J14" s="1" t="s">
        <v>38</v>
      </c>
      <c r="K14">
        <v>13</v>
      </c>
      <c r="L14" s="1" t="s">
        <v>27</v>
      </c>
      <c r="M14" s="1">
        <f>SUMIF('cocina'!A:A,sala[[#This Row],[Número de Orden]],'cocina'!K:K)</f>
        <v>87</v>
      </c>
      <c r="N14" s="2">
        <f>sala[[#This Row],[Hora de Salida]]</f>
        <v>45017.230555555558</v>
      </c>
      <c r="O14" s="3">
        <f>IF(sala[[#This Row],[Estado de la Mesa]]="Ocupada",sala[[#This Row],[Hora de Salida]]-sala[[#This Row],[Hora de Llegada]]+15/(24*60),sala[[#This Row],[Hora de Salida]]-sala[[#This Row],[Hora de Llegada]])</f>
        <v>0.10972222222577936</v>
      </c>
      <c r="P14" s="3">
        <f>SUMIF('cocina'!A:A,sala[[#This Row],[Número de Orden]],'cocina'!H:H)/(24*60)</f>
        <v>4.0972222222222222E-2</v>
      </c>
      <c r="Q14" s="3">
        <f>IF((sala[[#This Row],[Tiempo de Permanencia]]-sala[[#This Row],[Tiempo de Preparación]])&gt;0,sala[[#This Row],[Tiempo de Permanencia]]-sala[[#This Row],[Tiempo de Preparación]],0)</f>
        <v>6.8750000003557132E-2</v>
      </c>
      <c r="R14" s="10">
        <f>IF(sala[[#This Row],[Tiempo de degustación]]&gt;0,1,0)</f>
        <v>1</v>
      </c>
      <c r="S14" s="1" t="str">
        <f>WEEKDAY(sala[[#This Row],[Fecha de Factura]],11)&amp;". "&amp;TEXT(sala[[#This Row],[Fecha de Factura]],"dddd")</f>
        <v>6. sábado</v>
      </c>
      <c r="T14" s="4">
        <f>SUMIF('cocina'!A:A,sala[[#This Row],[Número de Orden]],'cocina'!G:G)</f>
        <v>3</v>
      </c>
      <c r="U14" s="4">
        <f>sala[[#This Row],[Tiempo de Preparación]]*24</f>
        <v>0.98333333333333339</v>
      </c>
      <c r="V14">
        <f>sala[[#This Row],[Cobrada]]*sala[[#This Row],[Monto Total de la Cuenta]]</f>
        <v>87</v>
      </c>
      <c r="W14" s="4">
        <f>sala[[#This Row],[Tiempo de Permanencia]]*24</f>
        <v>2.6333333334187046</v>
      </c>
    </row>
    <row r="15" spans="1:23" x14ac:dyDescent="0.3">
      <c r="A15">
        <v>16</v>
      </c>
      <c r="B15" s="1" t="s">
        <v>49</v>
      </c>
      <c r="C15">
        <v>6</v>
      </c>
      <c r="D15" s="2">
        <v>45017.012499999997</v>
      </c>
      <c r="E15" s="2">
        <v>45017.081944444442</v>
      </c>
      <c r="F15" s="1" t="s">
        <v>24</v>
      </c>
      <c r="G15" s="1" t="s">
        <v>14</v>
      </c>
      <c r="H15" s="1" t="s">
        <v>21</v>
      </c>
      <c r="I15">
        <v>48.76</v>
      </c>
      <c r="J15" s="1" t="s">
        <v>26</v>
      </c>
      <c r="K15">
        <v>14</v>
      </c>
      <c r="L15" s="1" t="s">
        <v>33</v>
      </c>
      <c r="M15" s="1">
        <f>SUMIF('cocina'!A:A,sala[[#This Row],[Número de Orden]],'cocina'!K:K)</f>
        <v>129</v>
      </c>
      <c r="N15" s="2">
        <f>sala[[#This Row],[Hora de Salida]]</f>
        <v>45017.081944444442</v>
      </c>
      <c r="O15" s="3">
        <f>IF(sala[[#This Row],[Estado de la Mesa]]="Ocupada",sala[[#This Row],[Hora de Salida]]-sala[[#This Row],[Hora de Llegada]]+15/(24*60),sala[[#This Row],[Hora de Salida]]-sala[[#This Row],[Hora de Llegada]])</f>
        <v>6.9444444445252884E-2</v>
      </c>
      <c r="P15" s="3">
        <f>SUMIF('cocina'!A:A,sala[[#This Row],[Número de Orden]],'cocina'!H:H)/(24*60)</f>
        <v>0.10694444444444444</v>
      </c>
      <c r="Q15" s="3">
        <f>IF((sala[[#This Row],[Tiempo de Permanencia]]-sala[[#This Row],[Tiempo de Preparación]])&gt;0,sala[[#This Row],[Tiempo de Permanencia]]-sala[[#This Row],[Tiempo de Preparación]],0)</f>
        <v>0</v>
      </c>
      <c r="R15" s="10">
        <f>IF(sala[[#This Row],[Tiempo de degustación]]&gt;0,1,0)</f>
        <v>0</v>
      </c>
      <c r="S15" s="1" t="str">
        <f>WEEKDAY(sala[[#This Row],[Fecha de Factura]],11)&amp;". "&amp;TEXT(sala[[#This Row],[Fecha de Factura]],"dddd")</f>
        <v>6. sábado</v>
      </c>
      <c r="T15" s="4">
        <f>SUMIF('cocina'!A:A,sala[[#This Row],[Número de Orden]],'cocina'!G:G)</f>
        <v>5</v>
      </c>
      <c r="U15" s="4">
        <f>sala[[#This Row],[Tiempo de Preparación]]*24</f>
        <v>2.5666666666666664</v>
      </c>
      <c r="V15">
        <f>sala[[#This Row],[Cobrada]]*sala[[#This Row],[Monto Total de la Cuenta]]</f>
        <v>0</v>
      </c>
      <c r="W15" s="4">
        <f>sala[[#This Row],[Tiempo de Permanencia]]*24</f>
        <v>1.6666666666860692</v>
      </c>
    </row>
    <row r="16" spans="1:23" x14ac:dyDescent="0.3">
      <c r="A16">
        <v>6</v>
      </c>
      <c r="B16" s="1" t="s">
        <v>50</v>
      </c>
      <c r="C16">
        <v>4</v>
      </c>
      <c r="D16" s="2">
        <v>45017.14166666667</v>
      </c>
      <c r="E16" s="2">
        <v>45017.207638888889</v>
      </c>
      <c r="F16" s="1" t="s">
        <v>19</v>
      </c>
      <c r="G16" s="1" t="s">
        <v>20</v>
      </c>
      <c r="H16" s="1" t="s">
        <v>25</v>
      </c>
      <c r="I16">
        <v>28.77</v>
      </c>
      <c r="J16" s="1" t="s">
        <v>38</v>
      </c>
      <c r="K16">
        <v>15</v>
      </c>
      <c r="L16" s="1" t="s">
        <v>44</v>
      </c>
      <c r="M16" s="1">
        <f>SUMIF('cocina'!A:A,sala[[#This Row],[Número de Orden]],'cocina'!K:K)</f>
        <v>224</v>
      </c>
      <c r="N16" s="2">
        <f>sala[[#This Row],[Hora de Salida]]</f>
        <v>45017.207638888889</v>
      </c>
      <c r="O16" s="3">
        <f>IF(sala[[#This Row],[Estado de la Mesa]]="Ocupada",sala[[#This Row],[Hora de Salida]]-sala[[#This Row],[Hora de Llegada]]+15/(24*60),sala[[#This Row],[Hora de Salida]]-sala[[#This Row],[Hora de Llegada]])</f>
        <v>7.6388888885655135E-2</v>
      </c>
      <c r="P16" s="3">
        <f>SUMIF('cocina'!A:A,sala[[#This Row],[Número de Orden]],'cocina'!H:H)/(24*60)</f>
        <v>7.1527777777777773E-2</v>
      </c>
      <c r="Q16" s="3">
        <f>IF((sala[[#This Row],[Tiempo de Permanencia]]-sala[[#This Row],[Tiempo de Preparación]])&gt;0,sala[[#This Row],[Tiempo de Permanencia]]-sala[[#This Row],[Tiempo de Preparación]],0)</f>
        <v>4.8611111078773611E-3</v>
      </c>
      <c r="R16" s="10">
        <f>IF(sala[[#This Row],[Tiempo de degustación]]&gt;0,1,0)</f>
        <v>1</v>
      </c>
      <c r="S16" s="1" t="str">
        <f>WEEKDAY(sala[[#This Row],[Fecha de Factura]],11)&amp;". "&amp;TEXT(sala[[#This Row],[Fecha de Factura]],"dddd")</f>
        <v>6. sábado</v>
      </c>
      <c r="T16" s="4">
        <f>SUMIF('cocina'!A:A,sala[[#This Row],[Número de Orden]],'cocina'!G:G)</f>
        <v>8</v>
      </c>
      <c r="U16" s="4">
        <f>sala[[#This Row],[Tiempo de Preparación]]*24</f>
        <v>1.7166666666666666</v>
      </c>
      <c r="V16">
        <f>sala[[#This Row],[Cobrada]]*sala[[#This Row],[Monto Total de la Cuenta]]</f>
        <v>224</v>
      </c>
      <c r="W16" s="4">
        <f>sala[[#This Row],[Tiempo de Permanencia]]*24</f>
        <v>1.8333333332557231</v>
      </c>
    </row>
    <row r="17" spans="1:23" x14ac:dyDescent="0.3">
      <c r="A17">
        <v>20</v>
      </c>
      <c r="B17" s="1" t="s">
        <v>51</v>
      </c>
      <c r="C17">
        <v>5</v>
      </c>
      <c r="D17" s="2">
        <v>45017.104861111111</v>
      </c>
      <c r="E17" s="2">
        <v>45017.183333333334</v>
      </c>
      <c r="F17" s="1" t="s">
        <v>32</v>
      </c>
      <c r="G17" s="1" t="s">
        <v>14</v>
      </c>
      <c r="H17" s="1" t="s">
        <v>21</v>
      </c>
      <c r="I17">
        <v>37.9</v>
      </c>
      <c r="J17" s="1" t="s">
        <v>16</v>
      </c>
      <c r="K17">
        <v>16</v>
      </c>
      <c r="L17" s="1" t="s">
        <v>42</v>
      </c>
      <c r="M17" s="1">
        <f>SUMIF('cocina'!A:A,sala[[#This Row],[Número de Orden]],'cocina'!K:K)</f>
        <v>28</v>
      </c>
      <c r="N17" s="2">
        <f>sala[[#This Row],[Hora de Salida]]</f>
        <v>45017.183333333334</v>
      </c>
      <c r="O17" s="3">
        <f>IF(sala[[#This Row],[Estado de la Mesa]]="Ocupada",sala[[#This Row],[Hora de Salida]]-sala[[#This Row],[Hora de Llegada]]+15/(24*60),sala[[#This Row],[Hora de Salida]]-sala[[#This Row],[Hora de Llegada]])</f>
        <v>7.8472222223354038E-2</v>
      </c>
      <c r="P17" s="3">
        <f>SUMIF('cocina'!A:A,sala[[#This Row],[Número de Orden]],'cocina'!H:H)/(24*60)</f>
        <v>2.6388888888888889E-2</v>
      </c>
      <c r="Q17" s="3">
        <f>IF((sala[[#This Row],[Tiempo de Permanencia]]-sala[[#This Row],[Tiempo de Preparación]])&gt;0,sala[[#This Row],[Tiempo de Permanencia]]-sala[[#This Row],[Tiempo de Preparación]],0)</f>
        <v>5.2083333334465146E-2</v>
      </c>
      <c r="R17" s="10">
        <f>IF(sala[[#This Row],[Tiempo de degustación]]&gt;0,1,0)</f>
        <v>1</v>
      </c>
      <c r="S17" s="1" t="str">
        <f>WEEKDAY(sala[[#This Row],[Fecha de Factura]],11)&amp;". "&amp;TEXT(sala[[#This Row],[Fecha de Factura]],"dddd")</f>
        <v>6. sábado</v>
      </c>
      <c r="T17" s="4">
        <f>SUMIF('cocina'!A:A,sala[[#This Row],[Número de Orden]],'cocina'!G:G)</f>
        <v>1</v>
      </c>
      <c r="U17" s="4">
        <f>sala[[#This Row],[Tiempo de Preparación]]*24</f>
        <v>0.6333333333333333</v>
      </c>
      <c r="V17">
        <f>sala[[#This Row],[Cobrada]]*sala[[#This Row],[Monto Total de la Cuenta]]</f>
        <v>28</v>
      </c>
      <c r="W17" s="4">
        <f>sala[[#This Row],[Tiempo de Permanencia]]*24</f>
        <v>1.8833333333604969</v>
      </c>
    </row>
    <row r="18" spans="1:23" x14ac:dyDescent="0.3">
      <c r="A18">
        <v>14</v>
      </c>
      <c r="B18" s="1" t="s">
        <v>53</v>
      </c>
      <c r="C18">
        <v>6</v>
      </c>
      <c r="D18" s="2">
        <v>45017.006249999999</v>
      </c>
      <c r="E18" s="2">
        <v>45017.143750000003</v>
      </c>
      <c r="F18" s="1" t="s">
        <v>24</v>
      </c>
      <c r="G18" s="1" t="s">
        <v>20</v>
      </c>
      <c r="H18" s="1" t="s">
        <v>25</v>
      </c>
      <c r="I18">
        <v>12.17</v>
      </c>
      <c r="J18" s="1" t="s">
        <v>26</v>
      </c>
      <c r="K18">
        <v>17</v>
      </c>
      <c r="L18" s="1" t="s">
        <v>54</v>
      </c>
      <c r="M18" s="1">
        <f>SUMIF('cocina'!A:A,sala[[#This Row],[Número de Orden]],'cocina'!K:K)</f>
        <v>137</v>
      </c>
      <c r="N18" s="2">
        <f>sala[[#This Row],[Hora de Salida]]</f>
        <v>45017.143750000003</v>
      </c>
      <c r="O18" s="3">
        <f>IF(sala[[#This Row],[Estado de la Mesa]]="Ocupada",sala[[#This Row],[Hora de Salida]]-sala[[#This Row],[Hora de Llegada]]+15/(24*60),sala[[#This Row],[Hora de Salida]]-sala[[#This Row],[Hora de Llegada]])</f>
        <v>0.13750000000436557</v>
      </c>
      <c r="P18" s="3">
        <f>SUMIF('cocina'!A:A,sala[[#This Row],[Número de Orden]],'cocina'!H:H)/(24*60)</f>
        <v>0.10972222222222222</v>
      </c>
      <c r="Q18" s="3">
        <f>IF((sala[[#This Row],[Tiempo de Permanencia]]-sala[[#This Row],[Tiempo de Preparación]])&gt;0,sala[[#This Row],[Tiempo de Permanencia]]-sala[[#This Row],[Tiempo de Preparación]],0)</f>
        <v>2.7777777782143354E-2</v>
      </c>
      <c r="R18" s="10">
        <f>IF(sala[[#This Row],[Tiempo de degustación]]&gt;0,1,0)</f>
        <v>1</v>
      </c>
      <c r="S18" s="1" t="str">
        <f>WEEKDAY(sala[[#This Row],[Fecha de Factura]],11)&amp;". "&amp;TEXT(sala[[#This Row],[Fecha de Factura]],"dddd")</f>
        <v>6. sábado</v>
      </c>
      <c r="T18" s="4">
        <f>SUMIF('cocina'!A:A,sala[[#This Row],[Número de Orden]],'cocina'!G:G)</f>
        <v>6</v>
      </c>
      <c r="U18" s="4">
        <f>sala[[#This Row],[Tiempo de Preparación]]*24</f>
        <v>2.6333333333333333</v>
      </c>
      <c r="V18">
        <f>sala[[#This Row],[Cobrada]]*sala[[#This Row],[Monto Total de la Cuenta]]</f>
        <v>137</v>
      </c>
      <c r="W18" s="4">
        <f>sala[[#This Row],[Tiempo de Permanencia]]*24</f>
        <v>3.3000000001047738</v>
      </c>
    </row>
    <row r="19" spans="1:23" x14ac:dyDescent="0.3">
      <c r="A19">
        <v>9</v>
      </c>
      <c r="B19" s="1" t="s">
        <v>55</v>
      </c>
      <c r="C19">
        <v>2</v>
      </c>
      <c r="D19" s="2">
        <v>45017.087500000001</v>
      </c>
      <c r="E19" s="2">
        <v>45017.18472222222</v>
      </c>
      <c r="F19" s="1" t="s">
        <v>24</v>
      </c>
      <c r="G19" s="1" t="s">
        <v>20</v>
      </c>
      <c r="H19" s="1" t="s">
        <v>25</v>
      </c>
      <c r="I19">
        <v>33.090000000000003</v>
      </c>
      <c r="J19" s="1" t="s">
        <v>26</v>
      </c>
      <c r="K19">
        <v>18</v>
      </c>
      <c r="L19" s="1" t="s">
        <v>22</v>
      </c>
      <c r="M19" s="1">
        <f>SUMIF('cocina'!A:A,sala[[#This Row],[Número de Orden]],'cocina'!K:K)</f>
        <v>251</v>
      </c>
      <c r="N19" s="2">
        <f>sala[[#This Row],[Hora de Salida]]</f>
        <v>45017.18472222222</v>
      </c>
      <c r="O19" s="3">
        <f>IF(sala[[#This Row],[Estado de la Mesa]]="Ocupada",sala[[#This Row],[Hora de Salida]]-sala[[#This Row],[Hora de Llegada]]+15/(24*60),sala[[#This Row],[Hora de Salida]]-sala[[#This Row],[Hora de Llegada]])</f>
        <v>9.7222222218988463E-2</v>
      </c>
      <c r="P19" s="3">
        <f>SUMIF('cocina'!A:A,sala[[#This Row],[Número de Orden]],'cocina'!H:H)/(24*60)</f>
        <v>9.3055555555555558E-2</v>
      </c>
      <c r="Q19" s="3">
        <f>IF((sala[[#This Row],[Tiempo de Permanencia]]-sala[[#This Row],[Tiempo de Preparación]])&gt;0,sala[[#This Row],[Tiempo de Permanencia]]-sala[[#This Row],[Tiempo de Preparación]],0)</f>
        <v>4.1666666634329053E-3</v>
      </c>
      <c r="R19" s="10">
        <f>IF(sala[[#This Row],[Tiempo de degustación]]&gt;0,1,0)</f>
        <v>1</v>
      </c>
      <c r="S19" s="1" t="str">
        <f>WEEKDAY(sala[[#This Row],[Fecha de Factura]],11)&amp;". "&amp;TEXT(sala[[#This Row],[Fecha de Factura]],"dddd")</f>
        <v>6. sábado</v>
      </c>
      <c r="T19" s="4">
        <f>SUMIF('cocina'!A:A,sala[[#This Row],[Número de Orden]],'cocina'!G:G)</f>
        <v>8</v>
      </c>
      <c r="U19" s="4">
        <f>sala[[#This Row],[Tiempo de Preparación]]*24</f>
        <v>2.2333333333333334</v>
      </c>
      <c r="V19">
        <f>sala[[#This Row],[Cobrada]]*sala[[#This Row],[Monto Total de la Cuenta]]</f>
        <v>251</v>
      </c>
      <c r="W19" s="4">
        <f>sala[[#This Row],[Tiempo de Permanencia]]*24</f>
        <v>2.3333333332557231</v>
      </c>
    </row>
    <row r="20" spans="1:23" x14ac:dyDescent="0.3">
      <c r="A20">
        <v>18</v>
      </c>
      <c r="B20" s="1" t="s">
        <v>56</v>
      </c>
      <c r="C20">
        <v>3</v>
      </c>
      <c r="D20" s="2">
        <v>45017.024305555555</v>
      </c>
      <c r="E20" s="2">
        <v>45017.145138888889</v>
      </c>
      <c r="F20" s="1" t="s">
        <v>24</v>
      </c>
      <c r="G20" s="1" t="s">
        <v>14</v>
      </c>
      <c r="H20" s="1" t="s">
        <v>25</v>
      </c>
      <c r="I20">
        <v>17.45</v>
      </c>
      <c r="J20" s="1" t="s">
        <v>26</v>
      </c>
      <c r="K20">
        <v>19</v>
      </c>
      <c r="L20" s="1" t="s">
        <v>57</v>
      </c>
      <c r="M20" s="1">
        <f>SUMIF('cocina'!A:A,sala[[#This Row],[Número de Orden]],'cocina'!K:K)</f>
        <v>80</v>
      </c>
      <c r="N20" s="2">
        <f>sala[[#This Row],[Hora de Salida]]</f>
        <v>45017.145138888889</v>
      </c>
      <c r="O20" s="3">
        <f>IF(sala[[#This Row],[Estado de la Mesa]]="Ocupada",sala[[#This Row],[Hora de Salida]]-sala[[#This Row],[Hora de Llegada]]+15/(24*60),sala[[#This Row],[Hora de Salida]]-sala[[#This Row],[Hora de Llegada]])</f>
        <v>0.12083333333430346</v>
      </c>
      <c r="P20" s="3">
        <f>SUMIF('cocina'!A:A,sala[[#This Row],[Número de Orden]],'cocina'!H:H)/(24*60)</f>
        <v>3.0555555555555555E-2</v>
      </c>
      <c r="Q20" s="3">
        <f>IF((sala[[#This Row],[Tiempo de Permanencia]]-sala[[#This Row],[Tiempo de Preparación]])&gt;0,sala[[#This Row],[Tiempo de Permanencia]]-sala[[#This Row],[Tiempo de Preparación]],0)</f>
        <v>9.0277777778747903E-2</v>
      </c>
      <c r="R20" s="10">
        <f>IF(sala[[#This Row],[Tiempo de degustación]]&gt;0,1,0)</f>
        <v>1</v>
      </c>
      <c r="S20" s="1" t="str">
        <f>WEEKDAY(sala[[#This Row],[Fecha de Factura]],11)&amp;". "&amp;TEXT(sala[[#This Row],[Fecha de Factura]],"dddd")</f>
        <v>6. sábado</v>
      </c>
      <c r="T20" s="4">
        <f>SUMIF('cocina'!A:A,sala[[#This Row],[Número de Orden]],'cocina'!G:G)</f>
        <v>2</v>
      </c>
      <c r="U20" s="4">
        <f>sala[[#This Row],[Tiempo de Preparación]]*24</f>
        <v>0.73333333333333328</v>
      </c>
      <c r="V20">
        <f>sala[[#This Row],[Cobrada]]*sala[[#This Row],[Monto Total de la Cuenta]]</f>
        <v>80</v>
      </c>
      <c r="W20" s="4">
        <f>sala[[#This Row],[Tiempo de Permanencia]]*24</f>
        <v>2.9000000000232831</v>
      </c>
    </row>
    <row r="21" spans="1:23" x14ac:dyDescent="0.3">
      <c r="A21">
        <v>8</v>
      </c>
      <c r="B21" s="1" t="s">
        <v>59</v>
      </c>
      <c r="C21">
        <v>2</v>
      </c>
      <c r="D21" s="2">
        <v>45017.059027777781</v>
      </c>
      <c r="E21" s="2">
        <v>45017.216666666667</v>
      </c>
      <c r="F21" s="1" t="s">
        <v>13</v>
      </c>
      <c r="G21" s="1" t="s">
        <v>14</v>
      </c>
      <c r="H21" s="1" t="s">
        <v>25</v>
      </c>
      <c r="I21">
        <v>31.7</v>
      </c>
      <c r="J21" s="1" t="s">
        <v>16</v>
      </c>
      <c r="K21">
        <v>20</v>
      </c>
      <c r="L21" s="1" t="s">
        <v>57</v>
      </c>
      <c r="M21" s="1">
        <f>SUMIF('cocina'!A:A,sala[[#This Row],[Número de Orden]],'cocina'!K:K)</f>
        <v>178</v>
      </c>
      <c r="N21" s="2">
        <f>sala[[#This Row],[Hora de Salida]]</f>
        <v>45017.216666666667</v>
      </c>
      <c r="O21" s="3">
        <f>IF(sala[[#This Row],[Estado de la Mesa]]="Ocupada",sala[[#This Row],[Hora de Salida]]-sala[[#This Row],[Hora de Llegada]]+15/(24*60),sala[[#This Row],[Hora de Salida]]-sala[[#This Row],[Hora de Llegada]])</f>
        <v>0.15763888888614019</v>
      </c>
      <c r="P21" s="3">
        <f>SUMIF('cocina'!A:A,sala[[#This Row],[Número de Orden]],'cocina'!H:H)/(24*60)</f>
        <v>4.8611111111111112E-2</v>
      </c>
      <c r="Q21" s="3">
        <f>IF((sala[[#This Row],[Tiempo de Permanencia]]-sala[[#This Row],[Tiempo de Preparación]])&gt;0,sala[[#This Row],[Tiempo de Permanencia]]-sala[[#This Row],[Tiempo de Preparación]],0)</f>
        <v>0.10902777777502909</v>
      </c>
      <c r="R21" s="10">
        <f>IF(sala[[#This Row],[Tiempo de degustación]]&gt;0,1,0)</f>
        <v>1</v>
      </c>
      <c r="S21" s="1" t="str">
        <f>WEEKDAY(sala[[#This Row],[Fecha de Factura]],11)&amp;". "&amp;TEXT(sala[[#This Row],[Fecha de Factura]],"dddd")</f>
        <v>6. sábado</v>
      </c>
      <c r="T21" s="4">
        <f>SUMIF('cocina'!A:A,sala[[#This Row],[Número de Orden]],'cocina'!G:G)</f>
        <v>6</v>
      </c>
      <c r="U21" s="4">
        <f>sala[[#This Row],[Tiempo de Preparación]]*24</f>
        <v>1.1666666666666667</v>
      </c>
      <c r="V21">
        <f>sala[[#This Row],[Cobrada]]*sala[[#This Row],[Monto Total de la Cuenta]]</f>
        <v>178</v>
      </c>
      <c r="W21" s="4">
        <f>sala[[#This Row],[Tiempo de Permanencia]]*24</f>
        <v>3.7833333332673647</v>
      </c>
    </row>
    <row r="22" spans="1:23" x14ac:dyDescent="0.3">
      <c r="A22">
        <v>12</v>
      </c>
      <c r="B22" s="1" t="s">
        <v>60</v>
      </c>
      <c r="C22">
        <v>2</v>
      </c>
      <c r="D22" s="2">
        <v>45017.152083333334</v>
      </c>
      <c r="E22" s="2">
        <v>45017.244444444441</v>
      </c>
      <c r="F22" s="1" t="s">
        <v>13</v>
      </c>
      <c r="G22" s="1" t="s">
        <v>14</v>
      </c>
      <c r="H22" s="1" t="s">
        <v>25</v>
      </c>
      <c r="I22">
        <v>20.53</v>
      </c>
      <c r="J22" s="1" t="s">
        <v>16</v>
      </c>
      <c r="K22">
        <v>21</v>
      </c>
      <c r="L22" s="1" t="s">
        <v>44</v>
      </c>
      <c r="M22" s="1">
        <f>SUMIF('cocina'!A:A,sala[[#This Row],[Número de Orden]],'cocina'!K:K)</f>
        <v>274</v>
      </c>
      <c r="N22" s="2">
        <f>sala[[#This Row],[Hora de Salida]]</f>
        <v>45017.244444444441</v>
      </c>
      <c r="O22" s="3">
        <f>IF(sala[[#This Row],[Estado de la Mesa]]="Ocupada",sala[[#This Row],[Hora de Salida]]-sala[[#This Row],[Hora de Llegada]]+15/(24*60),sala[[#This Row],[Hora de Salida]]-sala[[#This Row],[Hora de Llegada]])</f>
        <v>9.2361111106583849E-2</v>
      </c>
      <c r="P22" s="3">
        <f>SUMIF('cocina'!A:A,sala[[#This Row],[Número de Orden]],'cocina'!H:H)/(24*60)</f>
        <v>0.10555555555555556</v>
      </c>
      <c r="Q22" s="3">
        <f>IF((sala[[#This Row],[Tiempo de Permanencia]]-sala[[#This Row],[Tiempo de Preparación]])&gt;0,sala[[#This Row],[Tiempo de Permanencia]]-sala[[#This Row],[Tiempo de Preparación]],0)</f>
        <v>0</v>
      </c>
      <c r="R22" s="10">
        <f>IF(sala[[#This Row],[Tiempo de degustación]]&gt;0,1,0)</f>
        <v>0</v>
      </c>
      <c r="S22" s="1" t="str">
        <f>WEEKDAY(sala[[#This Row],[Fecha de Factura]],11)&amp;". "&amp;TEXT(sala[[#This Row],[Fecha de Factura]],"dddd")</f>
        <v>6. sábado</v>
      </c>
      <c r="T22" s="4">
        <f>SUMIF('cocina'!A:A,sala[[#This Row],[Número de Orden]],'cocina'!G:G)</f>
        <v>9</v>
      </c>
      <c r="U22" s="4">
        <f>sala[[#This Row],[Tiempo de Preparación]]*24</f>
        <v>2.5333333333333332</v>
      </c>
      <c r="V22">
        <f>sala[[#This Row],[Cobrada]]*sala[[#This Row],[Monto Total de la Cuenta]]</f>
        <v>0</v>
      </c>
      <c r="W22" s="4">
        <f>sala[[#This Row],[Tiempo de Permanencia]]*24</f>
        <v>2.2166666665580124</v>
      </c>
    </row>
    <row r="23" spans="1:23" x14ac:dyDescent="0.3">
      <c r="A23">
        <v>15</v>
      </c>
      <c r="B23" s="1" t="s">
        <v>61</v>
      </c>
      <c r="C23">
        <v>1</v>
      </c>
      <c r="D23" s="2">
        <v>45017.094444444447</v>
      </c>
      <c r="E23" s="2">
        <v>45017.199305555558</v>
      </c>
      <c r="F23" s="1" t="s">
        <v>32</v>
      </c>
      <c r="G23" s="1" t="s">
        <v>14</v>
      </c>
      <c r="H23" s="1" t="s">
        <v>25</v>
      </c>
      <c r="I23">
        <v>45.41</v>
      </c>
      <c r="J23" s="1" t="s">
        <v>26</v>
      </c>
      <c r="K23">
        <v>22</v>
      </c>
      <c r="L23" s="1" t="s">
        <v>54</v>
      </c>
      <c r="M23" s="1">
        <f>SUMIF('cocina'!A:A,sala[[#This Row],[Número de Orden]],'cocina'!K:K)</f>
        <v>213</v>
      </c>
      <c r="N23" s="2">
        <f>sala[[#This Row],[Hora de Salida]]</f>
        <v>45017.199305555558</v>
      </c>
      <c r="O23" s="3">
        <f>IF(sala[[#This Row],[Estado de la Mesa]]="Ocupada",sala[[#This Row],[Hora de Salida]]-sala[[#This Row],[Hora de Llegada]]+15/(24*60),sala[[#This Row],[Hora de Salida]]-sala[[#This Row],[Hora de Llegada]])</f>
        <v>0.10486111111094942</v>
      </c>
      <c r="P23" s="3">
        <f>SUMIF('cocina'!A:A,sala[[#This Row],[Número de Orden]],'cocina'!H:H)/(24*60)</f>
        <v>8.5416666666666669E-2</v>
      </c>
      <c r="Q23" s="3">
        <f>IF((sala[[#This Row],[Tiempo de Permanencia]]-sala[[#This Row],[Tiempo de Preparación]])&gt;0,sala[[#This Row],[Tiempo de Permanencia]]-sala[[#This Row],[Tiempo de Preparación]],0)</f>
        <v>1.9444444444282755E-2</v>
      </c>
      <c r="R23" s="10">
        <f>IF(sala[[#This Row],[Tiempo de degustación]]&gt;0,1,0)</f>
        <v>1</v>
      </c>
      <c r="S23" s="1" t="str">
        <f>WEEKDAY(sala[[#This Row],[Fecha de Factura]],11)&amp;". "&amp;TEXT(sala[[#This Row],[Fecha de Factura]],"dddd")</f>
        <v>6. sábado</v>
      </c>
      <c r="T23" s="4">
        <f>SUMIF('cocina'!A:A,sala[[#This Row],[Número de Orden]],'cocina'!G:G)</f>
        <v>7</v>
      </c>
      <c r="U23" s="4">
        <f>sala[[#This Row],[Tiempo de Preparación]]*24</f>
        <v>2.0499999999999998</v>
      </c>
      <c r="V23">
        <f>sala[[#This Row],[Cobrada]]*sala[[#This Row],[Monto Total de la Cuenta]]</f>
        <v>213</v>
      </c>
      <c r="W23" s="4">
        <f>sala[[#This Row],[Tiempo de Permanencia]]*24</f>
        <v>2.5166666666627862</v>
      </c>
    </row>
    <row r="24" spans="1:23" x14ac:dyDescent="0.3">
      <c r="A24">
        <v>1</v>
      </c>
      <c r="B24" s="1" t="s">
        <v>62</v>
      </c>
      <c r="C24">
        <v>5</v>
      </c>
      <c r="D24" s="2">
        <v>45017.113888888889</v>
      </c>
      <c r="E24" s="2">
        <v>45017.17291666667</v>
      </c>
      <c r="F24" s="1" t="s">
        <v>29</v>
      </c>
      <c r="G24" s="1" t="s">
        <v>35</v>
      </c>
      <c r="H24" s="1" t="s">
        <v>25</v>
      </c>
      <c r="I24">
        <v>38.46</v>
      </c>
      <c r="J24" s="1" t="s">
        <v>26</v>
      </c>
      <c r="K24">
        <v>23</v>
      </c>
      <c r="L24" s="1" t="s">
        <v>57</v>
      </c>
      <c r="M24" s="1">
        <f>SUMIF('cocina'!A:A,sala[[#This Row],[Número de Orden]],'cocina'!K:K)</f>
        <v>138</v>
      </c>
      <c r="N24" s="2">
        <f>sala[[#This Row],[Hora de Salida]]</f>
        <v>45017.17291666667</v>
      </c>
      <c r="O24" s="3">
        <f>IF(sala[[#This Row],[Estado de la Mesa]]="Ocupada",sala[[#This Row],[Hora de Salida]]-sala[[#This Row],[Hora de Llegada]]+15/(24*60),sala[[#This Row],[Hora de Salida]]-sala[[#This Row],[Hora de Llegada]])</f>
        <v>5.9027777781011537E-2</v>
      </c>
      <c r="P24" s="3">
        <f>SUMIF('cocina'!A:A,sala[[#This Row],[Número de Orden]],'cocina'!H:H)/(24*60)</f>
        <v>4.3749999999999997E-2</v>
      </c>
      <c r="Q24" s="3">
        <f>IF((sala[[#This Row],[Tiempo de Permanencia]]-sala[[#This Row],[Tiempo de Preparación]])&gt;0,sala[[#This Row],[Tiempo de Permanencia]]-sala[[#This Row],[Tiempo de Preparación]],0)</f>
        <v>1.5277777781011539E-2</v>
      </c>
      <c r="R24" s="10">
        <f>IF(sala[[#This Row],[Tiempo de degustación]]&gt;0,1,0)</f>
        <v>1</v>
      </c>
      <c r="S24" s="1" t="str">
        <f>WEEKDAY(sala[[#This Row],[Fecha de Factura]],11)&amp;". "&amp;TEXT(sala[[#This Row],[Fecha de Factura]],"dddd")</f>
        <v>6. sábado</v>
      </c>
      <c r="T24" s="4">
        <f>SUMIF('cocina'!A:A,sala[[#This Row],[Número de Orden]],'cocina'!G:G)</f>
        <v>6</v>
      </c>
      <c r="U24" s="4">
        <f>sala[[#This Row],[Tiempo de Preparación]]*24</f>
        <v>1.0499999999999998</v>
      </c>
      <c r="V24">
        <f>sala[[#This Row],[Cobrada]]*sala[[#This Row],[Monto Total de la Cuenta]]</f>
        <v>138</v>
      </c>
      <c r="W24" s="4">
        <f>sala[[#This Row],[Tiempo de Permanencia]]*24</f>
        <v>1.4166666667442769</v>
      </c>
    </row>
    <row r="25" spans="1:23" x14ac:dyDescent="0.3">
      <c r="A25">
        <v>5</v>
      </c>
      <c r="B25" s="1" t="s">
        <v>63</v>
      </c>
      <c r="C25">
        <v>5</v>
      </c>
      <c r="D25" s="2">
        <v>45017.125694444447</v>
      </c>
      <c r="E25" s="2">
        <v>45017.263888888891</v>
      </c>
      <c r="F25" s="1" t="s">
        <v>13</v>
      </c>
      <c r="G25" s="1" t="s">
        <v>14</v>
      </c>
      <c r="H25" s="1" t="s">
        <v>25</v>
      </c>
      <c r="I25">
        <v>38.18</v>
      </c>
      <c r="J25" s="1" t="s">
        <v>38</v>
      </c>
      <c r="K25">
        <v>24</v>
      </c>
      <c r="L25" s="1" t="s">
        <v>39</v>
      </c>
      <c r="M25" s="1">
        <f>SUMIF('cocina'!A:A,sala[[#This Row],[Número de Orden]],'cocina'!K:K)</f>
        <v>233</v>
      </c>
      <c r="N25" s="2">
        <f>sala[[#This Row],[Hora de Salida]]</f>
        <v>45017.263888888891</v>
      </c>
      <c r="O25" s="3">
        <f>IF(sala[[#This Row],[Estado de la Mesa]]="Ocupada",sala[[#This Row],[Hora de Salida]]-sala[[#This Row],[Hora de Llegada]]+15/(24*60),sala[[#This Row],[Hora de Salida]]-sala[[#This Row],[Hora de Llegada]])</f>
        <v>0.14861111111046435</v>
      </c>
      <c r="P25" s="3">
        <f>SUMIF('cocina'!A:A,sala[[#This Row],[Número de Orden]],'cocina'!H:H)/(24*60)</f>
        <v>0.125</v>
      </c>
      <c r="Q25" s="3">
        <f>IF((sala[[#This Row],[Tiempo de Permanencia]]-sala[[#This Row],[Tiempo de Preparación]])&gt;0,sala[[#This Row],[Tiempo de Permanencia]]-sala[[#This Row],[Tiempo de Preparación]],0)</f>
        <v>2.361111111046435E-2</v>
      </c>
      <c r="R25" s="10">
        <f>IF(sala[[#This Row],[Tiempo de degustación]]&gt;0,1,0)</f>
        <v>1</v>
      </c>
      <c r="S25" s="1" t="str">
        <f>WEEKDAY(sala[[#This Row],[Fecha de Factura]],11)&amp;". "&amp;TEXT(sala[[#This Row],[Fecha de Factura]],"dddd")</f>
        <v>6. sábado</v>
      </c>
      <c r="T25" s="4">
        <f>SUMIF('cocina'!A:A,sala[[#This Row],[Número de Orden]],'cocina'!G:G)</f>
        <v>8</v>
      </c>
      <c r="U25" s="4">
        <f>sala[[#This Row],[Tiempo de Preparación]]*24</f>
        <v>3</v>
      </c>
      <c r="V25">
        <f>sala[[#This Row],[Cobrada]]*sala[[#This Row],[Monto Total de la Cuenta]]</f>
        <v>233</v>
      </c>
      <c r="W25" s="4">
        <f>sala[[#This Row],[Tiempo de Permanencia]]*24</f>
        <v>3.5666666666511446</v>
      </c>
    </row>
    <row r="26" spans="1:23" x14ac:dyDescent="0.3">
      <c r="A26">
        <v>12</v>
      </c>
      <c r="B26" s="1" t="s">
        <v>64</v>
      </c>
      <c r="C26">
        <v>5</v>
      </c>
      <c r="D26" s="2">
        <v>45017.125694444447</v>
      </c>
      <c r="E26" s="2">
        <v>45017.207638888889</v>
      </c>
      <c r="F26" s="1" t="s">
        <v>29</v>
      </c>
      <c r="G26" s="1" t="s">
        <v>35</v>
      </c>
      <c r="H26" s="1" t="s">
        <v>15</v>
      </c>
      <c r="I26">
        <v>46.15</v>
      </c>
      <c r="J26" s="1" t="s">
        <v>38</v>
      </c>
      <c r="K26">
        <v>25</v>
      </c>
      <c r="L26" s="1" t="s">
        <v>22</v>
      </c>
      <c r="M26" s="1">
        <f>SUMIF('cocina'!A:A,sala[[#This Row],[Número de Orden]],'cocina'!K:K)</f>
        <v>34</v>
      </c>
      <c r="N26" s="2">
        <f>sala[[#This Row],[Hora de Salida]]</f>
        <v>45017.207638888889</v>
      </c>
      <c r="O26" s="3">
        <f>IF(sala[[#This Row],[Estado de la Mesa]]="Ocupada",sala[[#This Row],[Hora de Salida]]-sala[[#This Row],[Hora de Llegada]]+15/(24*60),sala[[#This Row],[Hora de Salida]]-sala[[#This Row],[Hora de Llegada]])</f>
        <v>9.2361111109009172E-2</v>
      </c>
      <c r="P26" s="3">
        <f>SUMIF('cocina'!A:A,sala[[#This Row],[Número de Orden]],'cocina'!H:H)/(24*60)</f>
        <v>2.4305555555555556E-2</v>
      </c>
      <c r="Q26" s="3">
        <f>IF((sala[[#This Row],[Tiempo de Permanencia]]-sala[[#This Row],[Tiempo de Preparación]])&gt;0,sala[[#This Row],[Tiempo de Permanencia]]-sala[[#This Row],[Tiempo de Preparación]],0)</f>
        <v>6.805555555345362E-2</v>
      </c>
      <c r="R26" s="10">
        <f>IF(sala[[#This Row],[Tiempo de degustación]]&gt;0,1,0)</f>
        <v>1</v>
      </c>
      <c r="S26" s="1" t="str">
        <f>WEEKDAY(sala[[#This Row],[Fecha de Factura]],11)&amp;". "&amp;TEXT(sala[[#This Row],[Fecha de Factura]],"dddd")</f>
        <v>6. sábado</v>
      </c>
      <c r="T26" s="4">
        <f>SUMIF('cocina'!A:A,sala[[#This Row],[Número de Orden]],'cocina'!G:G)</f>
        <v>1</v>
      </c>
      <c r="U26" s="4">
        <f>sala[[#This Row],[Tiempo de Preparación]]*24</f>
        <v>0.58333333333333337</v>
      </c>
      <c r="V26">
        <f>sala[[#This Row],[Cobrada]]*sala[[#This Row],[Monto Total de la Cuenta]]</f>
        <v>34</v>
      </c>
      <c r="W26" s="4">
        <f>sala[[#This Row],[Tiempo de Permanencia]]*24</f>
        <v>2.21666666661622</v>
      </c>
    </row>
    <row r="27" spans="1:23" x14ac:dyDescent="0.3">
      <c r="A27">
        <v>18</v>
      </c>
      <c r="B27" s="1" t="s">
        <v>66</v>
      </c>
      <c r="C27">
        <v>2</v>
      </c>
      <c r="D27" s="2">
        <v>45017.086111111108</v>
      </c>
      <c r="E27" s="2">
        <v>45017.240972222222</v>
      </c>
      <c r="F27" s="1" t="s">
        <v>29</v>
      </c>
      <c r="G27" s="1" t="s">
        <v>20</v>
      </c>
      <c r="H27" s="1" t="s">
        <v>25</v>
      </c>
      <c r="I27">
        <v>10.37</v>
      </c>
      <c r="J27" s="1" t="s">
        <v>38</v>
      </c>
      <c r="K27">
        <v>26</v>
      </c>
      <c r="L27" s="1" t="s">
        <v>44</v>
      </c>
      <c r="M27" s="1">
        <f>SUMIF('cocina'!A:A,sala[[#This Row],[Número de Orden]],'cocina'!K:K)</f>
        <v>126</v>
      </c>
      <c r="N27" s="2">
        <f>sala[[#This Row],[Hora de Salida]]</f>
        <v>45017.240972222222</v>
      </c>
      <c r="O27" s="3">
        <f>IF(sala[[#This Row],[Estado de la Mesa]]="Ocupada",sala[[#This Row],[Hora de Salida]]-sala[[#This Row],[Hora de Llegada]]+15/(24*60),sala[[#This Row],[Hora de Salida]]-sala[[#This Row],[Hora de Llegada]])</f>
        <v>0.16527777778052646</v>
      </c>
      <c r="P27" s="3">
        <f>SUMIF('cocina'!A:A,sala[[#This Row],[Número de Orden]],'cocina'!H:H)/(24*60)</f>
        <v>7.5694444444444439E-2</v>
      </c>
      <c r="Q27" s="3">
        <f>IF((sala[[#This Row],[Tiempo de Permanencia]]-sala[[#This Row],[Tiempo de Preparación]])&gt;0,sala[[#This Row],[Tiempo de Permanencia]]-sala[[#This Row],[Tiempo de Preparación]],0)</f>
        <v>8.9583333336082024E-2</v>
      </c>
      <c r="R27" s="10">
        <f>IF(sala[[#This Row],[Tiempo de degustación]]&gt;0,1,0)</f>
        <v>1</v>
      </c>
      <c r="S27" s="1" t="str">
        <f>WEEKDAY(sala[[#This Row],[Fecha de Factura]],11)&amp;". "&amp;TEXT(sala[[#This Row],[Fecha de Factura]],"dddd")</f>
        <v>6. sábado</v>
      </c>
      <c r="T27" s="4">
        <f>SUMIF('cocina'!A:A,sala[[#This Row],[Número de Orden]],'cocina'!G:G)</f>
        <v>6</v>
      </c>
      <c r="U27" s="4">
        <f>sala[[#This Row],[Tiempo de Preparación]]*24</f>
        <v>1.8166666666666664</v>
      </c>
      <c r="V27">
        <f>sala[[#This Row],[Cobrada]]*sala[[#This Row],[Monto Total de la Cuenta]]</f>
        <v>126</v>
      </c>
      <c r="W27" s="4">
        <f>sala[[#This Row],[Tiempo de Permanencia]]*24</f>
        <v>3.9666666667326353</v>
      </c>
    </row>
    <row r="28" spans="1:23" x14ac:dyDescent="0.3">
      <c r="A28">
        <v>4</v>
      </c>
      <c r="B28" s="1" t="s">
        <v>67</v>
      </c>
      <c r="C28">
        <v>2</v>
      </c>
      <c r="D28" s="2">
        <v>45017.054861111108</v>
      </c>
      <c r="E28" s="2">
        <v>45017.102083333331</v>
      </c>
      <c r="F28" s="1" t="s">
        <v>29</v>
      </c>
      <c r="G28" s="1" t="s">
        <v>14</v>
      </c>
      <c r="H28" s="1" t="s">
        <v>25</v>
      </c>
      <c r="I28">
        <v>19.27</v>
      </c>
      <c r="J28" s="1" t="s">
        <v>38</v>
      </c>
      <c r="K28">
        <v>27</v>
      </c>
      <c r="L28" s="1" t="s">
        <v>27</v>
      </c>
      <c r="M28" s="1">
        <f>SUMIF('cocina'!A:A,sala[[#This Row],[Número de Orden]],'cocina'!K:K)</f>
        <v>61</v>
      </c>
      <c r="N28" s="2">
        <f>sala[[#This Row],[Hora de Salida]]</f>
        <v>45017.102083333331</v>
      </c>
      <c r="O28" s="3">
        <f>IF(sala[[#This Row],[Estado de la Mesa]]="Ocupada",sala[[#This Row],[Hora de Salida]]-sala[[#This Row],[Hora de Llegada]]+15/(24*60),sala[[#This Row],[Hora de Salida]]-sala[[#This Row],[Hora de Llegada]])</f>
        <v>5.7638888890020702E-2</v>
      </c>
      <c r="P28" s="3">
        <f>SUMIF('cocina'!A:A,sala[[#This Row],[Número de Orden]],'cocina'!H:H)/(24*60)</f>
        <v>3.8194444444444448E-2</v>
      </c>
      <c r="Q28" s="3">
        <f>IF((sala[[#This Row],[Tiempo de Permanencia]]-sala[[#This Row],[Tiempo de Preparación]])&gt;0,sala[[#This Row],[Tiempo de Permanencia]]-sala[[#This Row],[Tiempo de Preparación]],0)</f>
        <v>1.9444444445576255E-2</v>
      </c>
      <c r="R28" s="10">
        <f>IF(sala[[#This Row],[Tiempo de degustación]]&gt;0,1,0)</f>
        <v>1</v>
      </c>
      <c r="S28" s="1" t="str">
        <f>WEEKDAY(sala[[#This Row],[Fecha de Factura]],11)&amp;". "&amp;TEXT(sala[[#This Row],[Fecha de Factura]],"dddd")</f>
        <v>6. sábado</v>
      </c>
      <c r="T28" s="4">
        <f>SUMIF('cocina'!A:A,sala[[#This Row],[Número de Orden]],'cocina'!G:G)</f>
        <v>2</v>
      </c>
      <c r="U28" s="4">
        <f>sala[[#This Row],[Tiempo de Preparación]]*24</f>
        <v>0.91666666666666674</v>
      </c>
      <c r="V28">
        <f>sala[[#This Row],[Cobrada]]*sala[[#This Row],[Monto Total de la Cuenta]]</f>
        <v>61</v>
      </c>
      <c r="W28" s="4">
        <f>sala[[#This Row],[Tiempo de Permanencia]]*24</f>
        <v>1.3833333333604969</v>
      </c>
    </row>
    <row r="29" spans="1:23" x14ac:dyDescent="0.3">
      <c r="A29">
        <v>2</v>
      </c>
      <c r="B29" s="1" t="s">
        <v>68</v>
      </c>
      <c r="C29">
        <v>2</v>
      </c>
      <c r="D29" s="2">
        <v>45017.03402777778</v>
      </c>
      <c r="E29" s="2">
        <v>45017.136111111111</v>
      </c>
      <c r="F29" s="1" t="s">
        <v>32</v>
      </c>
      <c r="G29" s="1" t="s">
        <v>35</v>
      </c>
      <c r="H29" s="1" t="s">
        <v>25</v>
      </c>
      <c r="I29">
        <v>41.22</v>
      </c>
      <c r="J29" s="1" t="s">
        <v>16</v>
      </c>
      <c r="K29">
        <v>28</v>
      </c>
      <c r="L29" s="1" t="s">
        <v>69</v>
      </c>
      <c r="M29" s="1">
        <f>SUMIF('cocina'!A:A,sala[[#This Row],[Número de Orden]],'cocina'!K:K)</f>
        <v>94</v>
      </c>
      <c r="N29" s="2">
        <f>sala[[#This Row],[Hora de Salida]]</f>
        <v>45017.136111111111</v>
      </c>
      <c r="O29" s="3">
        <f>IF(sala[[#This Row],[Estado de la Mesa]]="Ocupada",sala[[#This Row],[Hora de Salida]]-sala[[#This Row],[Hora de Llegada]]+15/(24*60),sala[[#This Row],[Hora de Salida]]-sala[[#This Row],[Hora de Llegada]])</f>
        <v>0.10208333333139308</v>
      </c>
      <c r="P29" s="3">
        <f>SUMIF('cocina'!A:A,sala[[#This Row],[Número de Orden]],'cocina'!H:H)/(24*60)</f>
        <v>3.888888888888889E-2</v>
      </c>
      <c r="Q29" s="3">
        <f>IF((sala[[#This Row],[Tiempo de Permanencia]]-sala[[#This Row],[Tiempo de Preparación]])&gt;0,sala[[#This Row],[Tiempo de Permanencia]]-sala[[#This Row],[Tiempo de Preparación]],0)</f>
        <v>6.3194444442504188E-2</v>
      </c>
      <c r="R29" s="10">
        <f>IF(sala[[#This Row],[Tiempo de degustación]]&gt;0,1,0)</f>
        <v>1</v>
      </c>
      <c r="S29" s="1" t="str">
        <f>WEEKDAY(sala[[#This Row],[Fecha de Factura]],11)&amp;". "&amp;TEXT(sala[[#This Row],[Fecha de Factura]],"dddd")</f>
        <v>6. sábado</v>
      </c>
      <c r="T29" s="4">
        <f>SUMIF('cocina'!A:A,sala[[#This Row],[Número de Orden]],'cocina'!G:G)</f>
        <v>4</v>
      </c>
      <c r="U29" s="4">
        <f>sala[[#This Row],[Tiempo de Preparación]]*24</f>
        <v>0.93333333333333335</v>
      </c>
      <c r="V29">
        <f>sala[[#This Row],[Cobrada]]*sala[[#This Row],[Monto Total de la Cuenta]]</f>
        <v>94</v>
      </c>
      <c r="W29" s="4">
        <f>sala[[#This Row],[Tiempo de Permanencia]]*24</f>
        <v>2.4499999999534339</v>
      </c>
    </row>
    <row r="30" spans="1:23" x14ac:dyDescent="0.3">
      <c r="A30">
        <v>20</v>
      </c>
      <c r="B30" s="1" t="s">
        <v>70</v>
      </c>
      <c r="C30">
        <v>5</v>
      </c>
      <c r="D30" s="2">
        <v>45017.126388888886</v>
      </c>
      <c r="E30" s="2">
        <v>45017.256944444445</v>
      </c>
      <c r="F30" s="1" t="s">
        <v>24</v>
      </c>
      <c r="G30" s="1" t="s">
        <v>14</v>
      </c>
      <c r="H30" s="1" t="s">
        <v>25</v>
      </c>
      <c r="I30">
        <v>14.83</v>
      </c>
      <c r="J30" s="1" t="s">
        <v>38</v>
      </c>
      <c r="K30">
        <v>29</v>
      </c>
      <c r="L30" s="1" t="s">
        <v>54</v>
      </c>
      <c r="M30" s="1">
        <f>SUMIF('cocina'!A:A,sala[[#This Row],[Número de Orden]],'cocina'!K:K)</f>
        <v>173</v>
      </c>
      <c r="N30" s="2">
        <f>sala[[#This Row],[Hora de Salida]]</f>
        <v>45017.256944444445</v>
      </c>
      <c r="O30" s="3">
        <f>IF(sala[[#This Row],[Estado de la Mesa]]="Ocupada",sala[[#This Row],[Hora de Salida]]-sala[[#This Row],[Hora de Llegada]]+15/(24*60),sala[[#This Row],[Hora de Salida]]-sala[[#This Row],[Hora de Llegada]])</f>
        <v>0.14097222222577935</v>
      </c>
      <c r="P30" s="3">
        <f>SUMIF('cocina'!A:A,sala[[#This Row],[Número de Orden]],'cocina'!H:H)/(24*60)</f>
        <v>4.9305555555555554E-2</v>
      </c>
      <c r="Q30" s="3">
        <f>IF((sala[[#This Row],[Tiempo de Permanencia]]-sala[[#This Row],[Tiempo de Preparación]])&gt;0,sala[[#This Row],[Tiempo de Permanencia]]-sala[[#This Row],[Tiempo de Preparación]],0)</f>
        <v>9.1666666670223801E-2</v>
      </c>
      <c r="R30" s="10">
        <f>IF(sala[[#This Row],[Tiempo de degustación]]&gt;0,1,0)</f>
        <v>1</v>
      </c>
      <c r="S30" s="1" t="str">
        <f>WEEKDAY(sala[[#This Row],[Fecha de Factura]],11)&amp;". "&amp;TEXT(sala[[#This Row],[Fecha de Factura]],"dddd")</f>
        <v>6. sábado</v>
      </c>
      <c r="T30" s="4">
        <f>SUMIF('cocina'!A:A,sala[[#This Row],[Número de Orden]],'cocina'!G:G)</f>
        <v>7</v>
      </c>
      <c r="U30" s="4">
        <f>sala[[#This Row],[Tiempo de Preparación]]*24</f>
        <v>1.1833333333333333</v>
      </c>
      <c r="V30">
        <f>sala[[#This Row],[Cobrada]]*sala[[#This Row],[Monto Total de la Cuenta]]</f>
        <v>173</v>
      </c>
      <c r="W30" s="4">
        <f>sala[[#This Row],[Tiempo de Permanencia]]*24</f>
        <v>3.3833333334187046</v>
      </c>
    </row>
    <row r="31" spans="1:23" x14ac:dyDescent="0.3">
      <c r="A31">
        <v>14</v>
      </c>
      <c r="B31" s="1" t="s">
        <v>71</v>
      </c>
      <c r="C31">
        <v>4</v>
      </c>
      <c r="D31" s="2">
        <v>45017.121527777781</v>
      </c>
      <c r="E31" s="2">
        <v>45017.259027777778</v>
      </c>
      <c r="F31" s="1" t="s">
        <v>32</v>
      </c>
      <c r="G31" s="1" t="s">
        <v>14</v>
      </c>
      <c r="H31" s="1" t="s">
        <v>21</v>
      </c>
      <c r="I31">
        <v>26.29</v>
      </c>
      <c r="J31" s="1" t="s">
        <v>26</v>
      </c>
      <c r="K31">
        <v>30</v>
      </c>
      <c r="L31" s="1" t="s">
        <v>39</v>
      </c>
      <c r="M31" s="1">
        <f>SUMIF('cocina'!A:A,sala[[#This Row],[Número de Orden]],'cocina'!K:K)</f>
        <v>112</v>
      </c>
      <c r="N31" s="2">
        <f>sala[[#This Row],[Hora de Salida]]</f>
        <v>45017.259027777778</v>
      </c>
      <c r="O31" s="3">
        <f>IF(sala[[#This Row],[Estado de la Mesa]]="Ocupada",sala[[#This Row],[Hora de Salida]]-sala[[#This Row],[Hora de Llegada]]+15/(24*60),sala[[#This Row],[Hora de Salida]]-sala[[#This Row],[Hora de Llegada]])</f>
        <v>0.13749999999708962</v>
      </c>
      <c r="P31" s="3">
        <f>SUMIF('cocina'!A:A,sala[[#This Row],[Número de Orden]],'cocina'!H:H)/(24*60)</f>
        <v>4.791666666666667E-2</v>
      </c>
      <c r="Q31" s="3">
        <f>IF((sala[[#This Row],[Tiempo de Permanencia]]-sala[[#This Row],[Tiempo de Preparación]])&gt;0,sala[[#This Row],[Tiempo de Permanencia]]-sala[[#This Row],[Tiempo de Preparación]],0)</f>
        <v>8.9583333330422954E-2</v>
      </c>
      <c r="R31" s="10">
        <f>IF(sala[[#This Row],[Tiempo de degustación]]&gt;0,1,0)</f>
        <v>1</v>
      </c>
      <c r="S31" s="1" t="str">
        <f>WEEKDAY(sala[[#This Row],[Fecha de Factura]],11)&amp;". "&amp;TEXT(sala[[#This Row],[Fecha de Factura]],"dddd")</f>
        <v>6. sábado</v>
      </c>
      <c r="T31" s="4">
        <f>SUMIF('cocina'!A:A,sala[[#This Row],[Número de Orden]],'cocina'!G:G)</f>
        <v>5</v>
      </c>
      <c r="U31" s="4">
        <f>sala[[#This Row],[Tiempo de Preparación]]*24</f>
        <v>1.1500000000000001</v>
      </c>
      <c r="V31">
        <f>sala[[#This Row],[Cobrada]]*sala[[#This Row],[Monto Total de la Cuenta]]</f>
        <v>112</v>
      </c>
      <c r="W31" s="4">
        <f>sala[[#This Row],[Tiempo de Permanencia]]*24</f>
        <v>3.2999999999301508</v>
      </c>
    </row>
    <row r="32" spans="1:23" x14ac:dyDescent="0.3">
      <c r="A32">
        <v>13</v>
      </c>
      <c r="B32" s="1" t="s">
        <v>72</v>
      </c>
      <c r="C32">
        <v>3</v>
      </c>
      <c r="D32" s="2">
        <v>45017.118750000001</v>
      </c>
      <c r="E32" s="2">
        <v>45017.251388888886</v>
      </c>
      <c r="F32" s="1" t="s">
        <v>24</v>
      </c>
      <c r="G32" s="1" t="s">
        <v>20</v>
      </c>
      <c r="H32" s="1" t="s">
        <v>25</v>
      </c>
      <c r="I32">
        <v>19.809999999999999</v>
      </c>
      <c r="J32" s="1" t="s">
        <v>38</v>
      </c>
      <c r="K32">
        <v>31</v>
      </c>
      <c r="L32" s="1" t="s">
        <v>69</v>
      </c>
      <c r="M32" s="1">
        <f>SUMIF('cocina'!A:A,sala[[#This Row],[Número de Orden]],'cocina'!K:K)</f>
        <v>67</v>
      </c>
      <c r="N32" s="2">
        <f>sala[[#This Row],[Hora de Salida]]</f>
        <v>45017.251388888886</v>
      </c>
      <c r="O32" s="3">
        <f>IF(sala[[#This Row],[Estado de la Mesa]]="Ocupada",sala[[#This Row],[Hora de Salida]]-sala[[#This Row],[Hora de Llegada]]+15/(24*60),sala[[#This Row],[Hora de Salida]]-sala[[#This Row],[Hora de Llegada]])</f>
        <v>0.14305555555135166</v>
      </c>
      <c r="P32" s="3">
        <f>SUMIF('cocina'!A:A,sala[[#This Row],[Número de Orden]],'cocina'!H:H)/(24*60)</f>
        <v>7.2916666666666671E-2</v>
      </c>
      <c r="Q32" s="3">
        <f>IF((sala[[#This Row],[Tiempo de Permanencia]]-sala[[#This Row],[Tiempo de Preparación]])&gt;0,sala[[#This Row],[Tiempo de Permanencia]]-sala[[#This Row],[Tiempo de Preparación]],0)</f>
        <v>7.0138888884684988E-2</v>
      </c>
      <c r="R32" s="10">
        <f>IF(sala[[#This Row],[Tiempo de degustación]]&gt;0,1,0)</f>
        <v>1</v>
      </c>
      <c r="S32" s="1" t="str">
        <f>WEEKDAY(sala[[#This Row],[Fecha de Factura]],11)&amp;". "&amp;TEXT(sala[[#This Row],[Fecha de Factura]],"dddd")</f>
        <v>6. sábado</v>
      </c>
      <c r="T32" s="4">
        <f>SUMIF('cocina'!A:A,sala[[#This Row],[Número de Orden]],'cocina'!G:G)</f>
        <v>3</v>
      </c>
      <c r="U32" s="4">
        <f>sala[[#This Row],[Tiempo de Preparación]]*24</f>
        <v>1.75</v>
      </c>
      <c r="V32">
        <f>sala[[#This Row],[Cobrada]]*sala[[#This Row],[Monto Total de la Cuenta]]</f>
        <v>67</v>
      </c>
      <c r="W32" s="4">
        <f>sala[[#This Row],[Tiempo de Permanencia]]*24</f>
        <v>3.4333333332324401</v>
      </c>
    </row>
    <row r="33" spans="1:23" x14ac:dyDescent="0.3">
      <c r="A33">
        <v>5</v>
      </c>
      <c r="B33" s="1" t="s">
        <v>73</v>
      </c>
      <c r="C33">
        <v>1</v>
      </c>
      <c r="D33" s="2">
        <v>45017.130555555559</v>
      </c>
      <c r="E33" s="2">
        <v>45017.28402777778</v>
      </c>
      <c r="F33" s="1" t="s">
        <v>19</v>
      </c>
      <c r="G33" s="1" t="s">
        <v>14</v>
      </c>
      <c r="H33" s="1" t="s">
        <v>25</v>
      </c>
      <c r="I33">
        <v>28.25</v>
      </c>
      <c r="J33" s="1" t="s">
        <v>38</v>
      </c>
      <c r="K33">
        <v>32</v>
      </c>
      <c r="L33" s="1" t="s">
        <v>44</v>
      </c>
      <c r="M33" s="1">
        <f>SUMIF('cocina'!A:A,sala[[#This Row],[Número de Orden]],'cocina'!K:K)</f>
        <v>211</v>
      </c>
      <c r="N33" s="2">
        <f>sala[[#This Row],[Hora de Salida]]</f>
        <v>45017.28402777778</v>
      </c>
      <c r="O33" s="3">
        <f>IF(sala[[#This Row],[Estado de la Mesa]]="Ocupada",sala[[#This Row],[Hora de Salida]]-sala[[#This Row],[Hora de Llegada]]+15/(24*60),sala[[#This Row],[Hora de Salida]]-sala[[#This Row],[Hora de Llegada]])</f>
        <v>0.16388888888711031</v>
      </c>
      <c r="P33" s="3">
        <f>SUMIF('cocina'!A:A,sala[[#This Row],[Número de Orden]],'cocina'!H:H)/(24*60)</f>
        <v>8.8888888888888892E-2</v>
      </c>
      <c r="Q33" s="3">
        <f>IF((sala[[#This Row],[Tiempo de Permanencia]]-sala[[#This Row],[Tiempo de Preparación]])&gt;0,sala[[#This Row],[Tiempo de Permanencia]]-sala[[#This Row],[Tiempo de Preparación]],0)</f>
        <v>7.499999999822142E-2</v>
      </c>
      <c r="R33" s="10">
        <f>IF(sala[[#This Row],[Tiempo de degustación]]&gt;0,1,0)</f>
        <v>1</v>
      </c>
      <c r="S33" s="1" t="str">
        <f>WEEKDAY(sala[[#This Row],[Fecha de Factura]],11)&amp;". "&amp;TEXT(sala[[#This Row],[Fecha de Factura]],"dddd")</f>
        <v>6. sábado</v>
      </c>
      <c r="T33" s="4">
        <f>SUMIF('cocina'!A:A,sala[[#This Row],[Número de Orden]],'cocina'!G:G)</f>
        <v>8</v>
      </c>
      <c r="U33" s="4">
        <f>sala[[#This Row],[Tiempo de Preparación]]*24</f>
        <v>2.1333333333333333</v>
      </c>
      <c r="V33">
        <f>sala[[#This Row],[Cobrada]]*sala[[#This Row],[Monto Total de la Cuenta]]</f>
        <v>211</v>
      </c>
      <c r="W33" s="4">
        <f>sala[[#This Row],[Tiempo de Permanencia]]*24</f>
        <v>3.9333333332906477</v>
      </c>
    </row>
    <row r="34" spans="1:23" x14ac:dyDescent="0.3">
      <c r="A34">
        <v>4</v>
      </c>
      <c r="B34" s="1" t="s">
        <v>74</v>
      </c>
      <c r="C34">
        <v>5</v>
      </c>
      <c r="D34" s="2">
        <v>45017.147916666669</v>
      </c>
      <c r="E34" s="2">
        <v>45017.26458333333</v>
      </c>
      <c r="F34" s="1" t="s">
        <v>32</v>
      </c>
      <c r="G34" s="1" t="s">
        <v>35</v>
      </c>
      <c r="H34" s="1" t="s">
        <v>15</v>
      </c>
      <c r="I34">
        <v>20.38</v>
      </c>
      <c r="J34" s="1" t="s">
        <v>38</v>
      </c>
      <c r="K34">
        <v>33</v>
      </c>
      <c r="L34" s="1" t="s">
        <v>33</v>
      </c>
      <c r="M34" s="1">
        <f>SUMIF('cocina'!A:A,sala[[#This Row],[Número de Orden]],'cocina'!K:K)</f>
        <v>306</v>
      </c>
      <c r="N34" s="2">
        <f>sala[[#This Row],[Hora de Salida]]</f>
        <v>45017.26458333333</v>
      </c>
      <c r="O34" s="3">
        <f>IF(sala[[#This Row],[Estado de la Mesa]]="Ocupada",sala[[#This Row],[Hora de Salida]]-sala[[#This Row],[Hora de Llegada]]+15/(24*60),sala[[#This Row],[Hora de Salida]]-sala[[#This Row],[Hora de Llegada]])</f>
        <v>0.12708333332799762</v>
      </c>
      <c r="P34" s="3">
        <f>SUMIF('cocina'!A:A,sala[[#This Row],[Número de Orden]],'cocina'!H:H)/(24*60)</f>
        <v>9.0277777777777776E-2</v>
      </c>
      <c r="Q34" s="3">
        <f>IF((sala[[#This Row],[Tiempo de Permanencia]]-sala[[#This Row],[Tiempo de Preparación]])&gt;0,sala[[#This Row],[Tiempo de Permanencia]]-sala[[#This Row],[Tiempo de Preparación]],0)</f>
        <v>3.6805555550219846E-2</v>
      </c>
      <c r="R34" s="10">
        <f>IF(sala[[#This Row],[Tiempo de degustación]]&gt;0,1,0)</f>
        <v>1</v>
      </c>
      <c r="S34" s="1" t="str">
        <f>WEEKDAY(sala[[#This Row],[Fecha de Factura]],11)&amp;". "&amp;TEXT(sala[[#This Row],[Fecha de Factura]],"dddd")</f>
        <v>6. sábado</v>
      </c>
      <c r="T34" s="4">
        <f>SUMIF('cocina'!A:A,sala[[#This Row],[Número de Orden]],'cocina'!G:G)</f>
        <v>10</v>
      </c>
      <c r="U34" s="4">
        <f>sala[[#This Row],[Tiempo de Preparación]]*24</f>
        <v>2.1666666666666665</v>
      </c>
      <c r="V34">
        <f>sala[[#This Row],[Cobrada]]*sala[[#This Row],[Monto Total de la Cuenta]]</f>
        <v>306</v>
      </c>
      <c r="W34" s="4">
        <f>sala[[#This Row],[Tiempo de Permanencia]]*24</f>
        <v>3.0499999998719431</v>
      </c>
    </row>
    <row r="35" spans="1:23" x14ac:dyDescent="0.3">
      <c r="A35">
        <v>15</v>
      </c>
      <c r="B35" s="1" t="s">
        <v>75</v>
      </c>
      <c r="C35">
        <v>1</v>
      </c>
      <c r="D35" s="2">
        <v>45017.094444444447</v>
      </c>
      <c r="E35" s="2">
        <v>45017.254861111112</v>
      </c>
      <c r="F35" s="1" t="s">
        <v>32</v>
      </c>
      <c r="G35" s="1" t="s">
        <v>20</v>
      </c>
      <c r="H35" s="1" t="s">
        <v>25</v>
      </c>
      <c r="I35">
        <v>13.08</v>
      </c>
      <c r="J35" s="1" t="s">
        <v>26</v>
      </c>
      <c r="K35">
        <v>34</v>
      </c>
      <c r="L35" s="1" t="s">
        <v>33</v>
      </c>
      <c r="M35" s="1">
        <f>SUMIF('cocina'!A:A,sala[[#This Row],[Número de Orden]],'cocina'!K:K)</f>
        <v>112</v>
      </c>
      <c r="N35" s="2">
        <f>sala[[#This Row],[Hora de Salida]]</f>
        <v>45017.254861111112</v>
      </c>
      <c r="O35" s="3">
        <f>IF(sala[[#This Row],[Estado de la Mesa]]="Ocupada",sala[[#This Row],[Hora de Salida]]-sala[[#This Row],[Hora de Llegada]]+15/(24*60),sala[[#This Row],[Hora de Salida]]-sala[[#This Row],[Hora de Llegada]])</f>
        <v>0.16041666666569654</v>
      </c>
      <c r="P35" s="3">
        <f>SUMIF('cocina'!A:A,sala[[#This Row],[Número de Orden]],'cocina'!H:H)/(24*60)</f>
        <v>4.5138888888888888E-2</v>
      </c>
      <c r="Q35" s="3">
        <f>IF((sala[[#This Row],[Tiempo de Permanencia]]-sala[[#This Row],[Tiempo de Preparación]])&gt;0,sala[[#This Row],[Tiempo de Permanencia]]-sala[[#This Row],[Tiempo de Preparación]],0)</f>
        <v>0.11527777777680764</v>
      </c>
      <c r="R35" s="10">
        <f>IF(sala[[#This Row],[Tiempo de degustación]]&gt;0,1,0)</f>
        <v>1</v>
      </c>
      <c r="S35" s="1" t="str">
        <f>WEEKDAY(sala[[#This Row],[Fecha de Factura]],11)&amp;". "&amp;TEXT(sala[[#This Row],[Fecha de Factura]],"dddd")</f>
        <v>6. sábado</v>
      </c>
      <c r="T35" s="4">
        <f>SUMIF('cocina'!A:A,sala[[#This Row],[Número de Orden]],'cocina'!G:G)</f>
        <v>4</v>
      </c>
      <c r="U35" s="4">
        <f>sala[[#This Row],[Tiempo de Preparación]]*24</f>
        <v>1.0833333333333333</v>
      </c>
      <c r="V35">
        <f>sala[[#This Row],[Cobrada]]*sala[[#This Row],[Monto Total de la Cuenta]]</f>
        <v>112</v>
      </c>
      <c r="W35" s="4">
        <f>sala[[#This Row],[Tiempo de Permanencia]]*24</f>
        <v>3.8499999999767169</v>
      </c>
    </row>
    <row r="36" spans="1:23" x14ac:dyDescent="0.3">
      <c r="A36">
        <v>13</v>
      </c>
      <c r="B36" s="1" t="s">
        <v>76</v>
      </c>
      <c r="C36">
        <v>2</v>
      </c>
      <c r="D36" s="2">
        <v>45017.137499999997</v>
      </c>
      <c r="E36" s="2">
        <v>45017.246527777781</v>
      </c>
      <c r="F36" s="1" t="s">
        <v>13</v>
      </c>
      <c r="G36" s="1" t="s">
        <v>14</v>
      </c>
      <c r="H36" s="1" t="s">
        <v>25</v>
      </c>
      <c r="I36">
        <v>15.75</v>
      </c>
      <c r="J36" s="1" t="s">
        <v>38</v>
      </c>
      <c r="K36">
        <v>35</v>
      </c>
      <c r="L36" s="1" t="s">
        <v>33</v>
      </c>
      <c r="M36" s="1">
        <f>SUMIF('cocina'!A:A,sala[[#This Row],[Número de Orden]],'cocina'!K:K)</f>
        <v>214</v>
      </c>
      <c r="N36" s="2">
        <f>sala[[#This Row],[Hora de Salida]]</f>
        <v>45017.246527777781</v>
      </c>
      <c r="O36" s="3">
        <f>IF(sala[[#This Row],[Estado de la Mesa]]="Ocupada",sala[[#This Row],[Hora de Salida]]-sala[[#This Row],[Hora de Llegada]]+15/(24*60),sala[[#This Row],[Hora de Salida]]-sala[[#This Row],[Hora de Llegada]])</f>
        <v>0.11944444445058859</v>
      </c>
      <c r="P36" s="3">
        <f>SUMIF('cocina'!A:A,sala[[#This Row],[Número de Orden]],'cocina'!H:H)/(24*60)</f>
        <v>4.5138888888888888E-2</v>
      </c>
      <c r="Q36" s="3">
        <f>IF((sala[[#This Row],[Tiempo de Permanencia]]-sala[[#This Row],[Tiempo de Preparación]])&gt;0,sala[[#This Row],[Tiempo de Permanencia]]-sala[[#This Row],[Tiempo de Preparación]],0)</f>
        <v>7.430555556169971E-2</v>
      </c>
      <c r="R36" s="10">
        <f>IF(sala[[#This Row],[Tiempo de degustación]]&gt;0,1,0)</f>
        <v>1</v>
      </c>
      <c r="S36" s="1" t="str">
        <f>WEEKDAY(sala[[#This Row],[Fecha de Factura]],11)&amp;". "&amp;TEXT(sala[[#This Row],[Fecha de Factura]],"dddd")</f>
        <v>6. sábado</v>
      </c>
      <c r="T36" s="4">
        <f>SUMIF('cocina'!A:A,sala[[#This Row],[Número de Orden]],'cocina'!G:G)</f>
        <v>7</v>
      </c>
      <c r="U36" s="4">
        <f>sala[[#This Row],[Tiempo de Preparación]]*24</f>
        <v>1.0833333333333333</v>
      </c>
      <c r="V36">
        <f>sala[[#This Row],[Cobrada]]*sala[[#This Row],[Monto Total de la Cuenta]]</f>
        <v>214</v>
      </c>
      <c r="W36" s="4">
        <f>sala[[#This Row],[Tiempo de Permanencia]]*24</f>
        <v>2.8666666668141261</v>
      </c>
    </row>
    <row r="37" spans="1:23" x14ac:dyDescent="0.3">
      <c r="A37">
        <v>5</v>
      </c>
      <c r="B37" s="1" t="s">
        <v>77</v>
      </c>
      <c r="C37">
        <v>5</v>
      </c>
      <c r="D37" s="2">
        <v>45017.143750000003</v>
      </c>
      <c r="E37" s="2">
        <v>45017.268055555556</v>
      </c>
      <c r="F37" s="1" t="s">
        <v>24</v>
      </c>
      <c r="G37" s="1" t="s">
        <v>14</v>
      </c>
      <c r="H37" s="1" t="s">
        <v>25</v>
      </c>
      <c r="I37">
        <v>45.28</v>
      </c>
      <c r="J37" s="1" t="s">
        <v>38</v>
      </c>
      <c r="K37">
        <v>36</v>
      </c>
      <c r="L37" s="1" t="s">
        <v>42</v>
      </c>
      <c r="M37" s="1">
        <f>SUMIF('cocina'!A:A,sala[[#This Row],[Número de Orden]],'cocina'!K:K)</f>
        <v>30</v>
      </c>
      <c r="N37" s="2">
        <f>sala[[#This Row],[Hora de Salida]]</f>
        <v>45017.268055555556</v>
      </c>
      <c r="O37" s="3">
        <f>IF(sala[[#This Row],[Estado de la Mesa]]="Ocupada",sala[[#This Row],[Hora de Salida]]-sala[[#This Row],[Hora de Llegada]]+15/(24*60),sala[[#This Row],[Hora de Salida]]-sala[[#This Row],[Hora de Llegada]])</f>
        <v>0.13472222221995858</v>
      </c>
      <c r="P37" s="3">
        <f>SUMIF('cocina'!A:A,sala[[#This Row],[Número de Orden]],'cocina'!H:H)/(24*60)</f>
        <v>2.6388888888888889E-2</v>
      </c>
      <c r="Q37" s="3">
        <f>IF((sala[[#This Row],[Tiempo de Permanencia]]-sala[[#This Row],[Tiempo de Preparación]])&gt;0,sala[[#This Row],[Tiempo de Permanencia]]-sala[[#This Row],[Tiempo de Preparación]],0)</f>
        <v>0.10833333333106969</v>
      </c>
      <c r="R37" s="10">
        <f>IF(sala[[#This Row],[Tiempo de degustación]]&gt;0,1,0)</f>
        <v>1</v>
      </c>
      <c r="S37" s="1" t="str">
        <f>WEEKDAY(sala[[#This Row],[Fecha de Factura]],11)&amp;". "&amp;TEXT(sala[[#This Row],[Fecha de Factura]],"dddd")</f>
        <v>6. sábado</v>
      </c>
      <c r="T37" s="4">
        <f>SUMIF('cocina'!A:A,sala[[#This Row],[Número de Orden]],'cocina'!G:G)</f>
        <v>1</v>
      </c>
      <c r="U37" s="4">
        <f>sala[[#This Row],[Tiempo de Preparación]]*24</f>
        <v>0.6333333333333333</v>
      </c>
      <c r="V37">
        <f>sala[[#This Row],[Cobrada]]*sala[[#This Row],[Monto Total de la Cuenta]]</f>
        <v>30</v>
      </c>
      <c r="W37" s="4">
        <f>sala[[#This Row],[Tiempo de Permanencia]]*24</f>
        <v>3.2333333332790062</v>
      </c>
    </row>
    <row r="38" spans="1:23" x14ac:dyDescent="0.3">
      <c r="A38">
        <v>20</v>
      </c>
      <c r="B38" s="1" t="s">
        <v>79</v>
      </c>
      <c r="C38">
        <v>1</v>
      </c>
      <c r="D38" s="2">
        <v>45017.14166666667</v>
      </c>
      <c r="E38" s="2">
        <v>45017.251388888886</v>
      </c>
      <c r="F38" s="1" t="s">
        <v>29</v>
      </c>
      <c r="G38" s="1" t="s">
        <v>35</v>
      </c>
      <c r="H38" s="1" t="s">
        <v>25</v>
      </c>
      <c r="I38">
        <v>10.39</v>
      </c>
      <c r="J38" s="1" t="s">
        <v>38</v>
      </c>
      <c r="K38">
        <v>37</v>
      </c>
      <c r="L38" s="1" t="s">
        <v>27</v>
      </c>
      <c r="M38" s="1">
        <f>SUMIF('cocina'!A:A,sala[[#This Row],[Número de Orden]],'cocina'!K:K)</f>
        <v>21</v>
      </c>
      <c r="N38" s="2">
        <f>sala[[#This Row],[Hora de Salida]]</f>
        <v>45017.251388888886</v>
      </c>
      <c r="O38" s="3">
        <f>IF(sala[[#This Row],[Estado de la Mesa]]="Ocupada",sala[[#This Row],[Hora de Salida]]-sala[[#This Row],[Hora de Llegada]]+15/(24*60),sala[[#This Row],[Hora de Salida]]-sala[[#This Row],[Hora de Llegada]])</f>
        <v>0.12013888888274475</v>
      </c>
      <c r="P38" s="3">
        <f>SUMIF('cocina'!A:A,sala[[#This Row],[Número de Orden]],'cocina'!H:H)/(24*60)</f>
        <v>3.2638888888888891E-2</v>
      </c>
      <c r="Q38" s="3">
        <f>IF((sala[[#This Row],[Tiempo de Permanencia]]-sala[[#This Row],[Tiempo de Preparación]])&gt;0,sala[[#This Row],[Tiempo de Permanencia]]-sala[[#This Row],[Tiempo de Preparación]],0)</f>
        <v>8.7499999993855854E-2</v>
      </c>
      <c r="R38" s="10">
        <f>IF(sala[[#This Row],[Tiempo de degustación]]&gt;0,1,0)</f>
        <v>1</v>
      </c>
      <c r="S38" s="1" t="str">
        <f>WEEKDAY(sala[[#This Row],[Fecha de Factura]],11)&amp;". "&amp;TEXT(sala[[#This Row],[Fecha de Factura]],"dddd")</f>
        <v>6. sábado</v>
      </c>
      <c r="T38" s="4">
        <f>SUMIF('cocina'!A:A,sala[[#This Row],[Número de Orden]],'cocina'!G:G)</f>
        <v>1</v>
      </c>
      <c r="U38" s="4">
        <f>sala[[#This Row],[Tiempo de Preparación]]*24</f>
        <v>0.78333333333333344</v>
      </c>
      <c r="V38">
        <f>sala[[#This Row],[Cobrada]]*sala[[#This Row],[Monto Total de la Cuenta]]</f>
        <v>21</v>
      </c>
      <c r="W38" s="4">
        <f>sala[[#This Row],[Tiempo de Permanencia]]*24</f>
        <v>2.8833333331858739</v>
      </c>
    </row>
    <row r="39" spans="1:23" x14ac:dyDescent="0.3">
      <c r="A39">
        <v>10</v>
      </c>
      <c r="B39" s="1" t="s">
        <v>81</v>
      </c>
      <c r="C39">
        <v>6</v>
      </c>
      <c r="D39" s="2">
        <v>45017.109722222223</v>
      </c>
      <c r="E39" s="2">
        <v>45017.161805555559</v>
      </c>
      <c r="F39" s="1" t="s">
        <v>32</v>
      </c>
      <c r="G39" s="1" t="s">
        <v>14</v>
      </c>
      <c r="H39" s="1" t="s">
        <v>15</v>
      </c>
      <c r="I39">
        <v>16.309999999999999</v>
      </c>
      <c r="J39" s="1" t="s">
        <v>16</v>
      </c>
      <c r="K39">
        <v>38</v>
      </c>
      <c r="L39" s="1" t="s">
        <v>57</v>
      </c>
      <c r="M39" s="1">
        <f>SUMIF('cocina'!A:A,sala[[#This Row],[Número de Orden]],'cocina'!K:K)</f>
        <v>235</v>
      </c>
      <c r="N39" s="2">
        <f>sala[[#This Row],[Hora de Salida]]</f>
        <v>45017.161805555559</v>
      </c>
      <c r="O39" s="3">
        <f>IF(sala[[#This Row],[Estado de la Mesa]]="Ocupada",sala[[#This Row],[Hora de Salida]]-sala[[#This Row],[Hora de Llegada]]+15/(24*60),sala[[#This Row],[Hora de Salida]]-sala[[#This Row],[Hora de Llegada]])</f>
        <v>5.2083333335758653E-2</v>
      </c>
      <c r="P39" s="3">
        <f>SUMIF('cocina'!A:A,sala[[#This Row],[Número de Orden]],'cocina'!H:H)/(24*60)</f>
        <v>6.805555555555555E-2</v>
      </c>
      <c r="Q39" s="3">
        <f>IF((sala[[#This Row],[Tiempo de Permanencia]]-sala[[#This Row],[Tiempo de Preparación]])&gt;0,sala[[#This Row],[Tiempo de Permanencia]]-sala[[#This Row],[Tiempo de Preparación]],0)</f>
        <v>0</v>
      </c>
      <c r="R39" s="10">
        <f>IF(sala[[#This Row],[Tiempo de degustación]]&gt;0,1,0)</f>
        <v>0</v>
      </c>
      <c r="S39" s="1" t="str">
        <f>WEEKDAY(sala[[#This Row],[Fecha de Factura]],11)&amp;". "&amp;TEXT(sala[[#This Row],[Fecha de Factura]],"dddd")</f>
        <v>6. sábado</v>
      </c>
      <c r="T39" s="4">
        <f>SUMIF('cocina'!A:A,sala[[#This Row],[Número de Orden]],'cocina'!G:G)</f>
        <v>7</v>
      </c>
      <c r="U39" s="4">
        <f>sala[[#This Row],[Tiempo de Preparación]]*24</f>
        <v>1.6333333333333333</v>
      </c>
      <c r="V39">
        <f>sala[[#This Row],[Cobrada]]*sala[[#This Row],[Monto Total de la Cuenta]]</f>
        <v>0</v>
      </c>
      <c r="W39" s="4">
        <f>sala[[#This Row],[Tiempo de Permanencia]]*24</f>
        <v>1.2500000000582077</v>
      </c>
    </row>
    <row r="40" spans="1:23" x14ac:dyDescent="0.3">
      <c r="A40">
        <v>15</v>
      </c>
      <c r="B40" s="1" t="s">
        <v>82</v>
      </c>
      <c r="C40">
        <v>3</v>
      </c>
      <c r="D40" s="2">
        <v>45017.15347222222</v>
      </c>
      <c r="E40" s="2">
        <v>45017.318749999999</v>
      </c>
      <c r="F40" s="1" t="s">
        <v>24</v>
      </c>
      <c r="G40" s="1" t="s">
        <v>35</v>
      </c>
      <c r="H40" s="1" t="s">
        <v>21</v>
      </c>
      <c r="I40">
        <v>48.36</v>
      </c>
      <c r="J40" s="1" t="s">
        <v>38</v>
      </c>
      <c r="K40">
        <v>39</v>
      </c>
      <c r="L40" s="1" t="s">
        <v>42</v>
      </c>
      <c r="M40" s="1">
        <f>SUMIF('cocina'!A:A,sala[[#This Row],[Número de Orden]],'cocina'!K:K)</f>
        <v>108</v>
      </c>
      <c r="N40" s="2">
        <f>sala[[#This Row],[Hora de Salida]]</f>
        <v>45017.318749999999</v>
      </c>
      <c r="O40" s="3">
        <f>IF(sala[[#This Row],[Estado de la Mesa]]="Ocupada",sala[[#This Row],[Hora de Salida]]-sala[[#This Row],[Hora de Llegada]]+15/(24*60),sala[[#This Row],[Hora de Salida]]-sala[[#This Row],[Hora de Llegada]])</f>
        <v>0.17569444444476781</v>
      </c>
      <c r="P40" s="3">
        <f>SUMIF('cocina'!A:A,sala[[#This Row],[Número de Orden]],'cocina'!H:H)/(24*60)</f>
        <v>3.9583333333333331E-2</v>
      </c>
      <c r="Q40" s="3">
        <f>IF((sala[[#This Row],[Tiempo de Permanencia]]-sala[[#This Row],[Tiempo de Preparación]])&gt;0,sala[[#This Row],[Tiempo de Permanencia]]-sala[[#This Row],[Tiempo de Preparación]],0)</f>
        <v>0.13611111111143448</v>
      </c>
      <c r="R40" s="10">
        <f>IF(sala[[#This Row],[Tiempo de degustación]]&gt;0,1,0)</f>
        <v>1</v>
      </c>
      <c r="S40" s="1" t="str">
        <f>WEEKDAY(sala[[#This Row],[Fecha de Factura]],11)&amp;". "&amp;TEXT(sala[[#This Row],[Fecha de Factura]],"dddd")</f>
        <v>6. sábado</v>
      </c>
      <c r="T40" s="4">
        <f>SUMIF('cocina'!A:A,sala[[#This Row],[Número de Orden]],'cocina'!G:G)</f>
        <v>3</v>
      </c>
      <c r="U40" s="4">
        <f>sala[[#This Row],[Tiempo de Preparación]]*24</f>
        <v>0.95</v>
      </c>
      <c r="V40">
        <f>sala[[#This Row],[Cobrada]]*sala[[#This Row],[Monto Total de la Cuenta]]</f>
        <v>108</v>
      </c>
      <c r="W40" s="4">
        <f>sala[[#This Row],[Tiempo de Permanencia]]*24</f>
        <v>4.2166666666744277</v>
      </c>
    </row>
    <row r="41" spans="1:23" x14ac:dyDescent="0.3">
      <c r="A41">
        <v>1</v>
      </c>
      <c r="B41" s="1" t="s">
        <v>84</v>
      </c>
      <c r="C41">
        <v>1</v>
      </c>
      <c r="D41" s="2">
        <v>45017.083333333336</v>
      </c>
      <c r="E41" s="2">
        <v>45017.170138888891</v>
      </c>
      <c r="F41" s="1" t="s">
        <v>13</v>
      </c>
      <c r="G41" s="1" t="s">
        <v>14</v>
      </c>
      <c r="H41" s="1" t="s">
        <v>21</v>
      </c>
      <c r="I41">
        <v>13.68</v>
      </c>
      <c r="J41" s="1" t="s">
        <v>26</v>
      </c>
      <c r="K41">
        <v>40</v>
      </c>
      <c r="L41" s="1" t="s">
        <v>69</v>
      </c>
      <c r="M41" s="1">
        <f>SUMIF('cocina'!A:A,sala[[#This Row],[Número de Orden]],'cocina'!K:K)</f>
        <v>148</v>
      </c>
      <c r="N41" s="2">
        <f>sala[[#This Row],[Hora de Salida]]</f>
        <v>45017.170138888891</v>
      </c>
      <c r="O41" s="3">
        <f>IF(sala[[#This Row],[Estado de la Mesa]]="Ocupada",sala[[#This Row],[Hora de Salida]]-sala[[#This Row],[Hora de Llegada]]+15/(24*60),sala[[#This Row],[Hora de Salida]]-sala[[#This Row],[Hora de Llegada]])</f>
        <v>8.6805555554747116E-2</v>
      </c>
      <c r="P41" s="3">
        <f>SUMIF('cocina'!A:A,sala[[#This Row],[Número de Orden]],'cocina'!H:H)/(24*60)</f>
        <v>5.4166666666666669E-2</v>
      </c>
      <c r="Q41" s="3">
        <f>IF((sala[[#This Row],[Tiempo de Permanencia]]-sala[[#This Row],[Tiempo de Preparación]])&gt;0,sala[[#This Row],[Tiempo de Permanencia]]-sala[[#This Row],[Tiempo de Preparación]],0)</f>
        <v>3.2638888888080447E-2</v>
      </c>
      <c r="R41" s="10">
        <f>IF(sala[[#This Row],[Tiempo de degustación]]&gt;0,1,0)</f>
        <v>1</v>
      </c>
      <c r="S41" s="1" t="str">
        <f>WEEKDAY(sala[[#This Row],[Fecha de Factura]],11)&amp;". "&amp;TEXT(sala[[#This Row],[Fecha de Factura]],"dddd")</f>
        <v>6. sábado</v>
      </c>
      <c r="T41" s="4">
        <f>SUMIF('cocina'!A:A,sala[[#This Row],[Número de Orden]],'cocina'!G:G)</f>
        <v>5</v>
      </c>
      <c r="U41" s="4">
        <f>sala[[#This Row],[Tiempo de Preparación]]*24</f>
        <v>1.3</v>
      </c>
      <c r="V41">
        <f>sala[[#This Row],[Cobrada]]*sala[[#This Row],[Monto Total de la Cuenta]]</f>
        <v>148</v>
      </c>
      <c r="W41" s="4">
        <f>sala[[#This Row],[Tiempo de Permanencia]]*24</f>
        <v>2.0833333333139308</v>
      </c>
    </row>
    <row r="42" spans="1:23" x14ac:dyDescent="0.3">
      <c r="A42">
        <v>7</v>
      </c>
      <c r="B42" s="1" t="s">
        <v>85</v>
      </c>
      <c r="C42">
        <v>4</v>
      </c>
      <c r="D42" s="2">
        <v>45017.093055555553</v>
      </c>
      <c r="E42" s="2">
        <v>45017.180555555555</v>
      </c>
      <c r="F42" s="1" t="s">
        <v>24</v>
      </c>
      <c r="G42" s="1" t="s">
        <v>14</v>
      </c>
      <c r="H42" s="1" t="s">
        <v>25</v>
      </c>
      <c r="I42">
        <v>15.24</v>
      </c>
      <c r="J42" s="1" t="s">
        <v>38</v>
      </c>
      <c r="K42">
        <v>41</v>
      </c>
      <c r="L42" s="1" t="s">
        <v>33</v>
      </c>
      <c r="M42" s="1">
        <f>SUMIF('cocina'!A:A,sala[[#This Row],[Número de Orden]],'cocina'!K:K)</f>
        <v>204</v>
      </c>
      <c r="N42" s="2">
        <f>sala[[#This Row],[Hora de Salida]]</f>
        <v>45017.180555555555</v>
      </c>
      <c r="O42" s="3">
        <f>IF(sala[[#This Row],[Estado de la Mesa]]="Ocupada",sala[[#This Row],[Hora de Salida]]-sala[[#This Row],[Hora de Llegada]]+15/(24*60),sala[[#This Row],[Hora de Salida]]-sala[[#This Row],[Hora de Llegada]])</f>
        <v>9.7916666668121863E-2</v>
      </c>
      <c r="P42" s="3">
        <f>SUMIF('cocina'!A:A,sala[[#This Row],[Número de Orden]],'cocina'!H:H)/(24*60)</f>
        <v>6.1805555555555558E-2</v>
      </c>
      <c r="Q42" s="3">
        <f>IF((sala[[#This Row],[Tiempo de Permanencia]]-sala[[#This Row],[Tiempo de Preparación]])&gt;0,sala[[#This Row],[Tiempo de Permanencia]]-sala[[#This Row],[Tiempo de Preparación]],0)</f>
        <v>3.6111111112566305E-2</v>
      </c>
      <c r="R42" s="10">
        <f>IF(sala[[#This Row],[Tiempo de degustación]]&gt;0,1,0)</f>
        <v>1</v>
      </c>
      <c r="S42" s="1" t="str">
        <f>WEEKDAY(sala[[#This Row],[Fecha de Factura]],11)&amp;". "&amp;TEXT(sala[[#This Row],[Fecha de Factura]],"dddd")</f>
        <v>6. sábado</v>
      </c>
      <c r="T42" s="4">
        <f>SUMIF('cocina'!A:A,sala[[#This Row],[Número de Orden]],'cocina'!G:G)</f>
        <v>7</v>
      </c>
      <c r="U42" s="4">
        <f>sala[[#This Row],[Tiempo de Preparación]]*24</f>
        <v>1.4833333333333334</v>
      </c>
      <c r="V42">
        <f>sala[[#This Row],[Cobrada]]*sala[[#This Row],[Monto Total de la Cuenta]]</f>
        <v>204</v>
      </c>
      <c r="W42" s="4">
        <f>sala[[#This Row],[Tiempo de Permanencia]]*24</f>
        <v>2.3500000000349246</v>
      </c>
    </row>
    <row r="43" spans="1:23" x14ac:dyDescent="0.3">
      <c r="A43">
        <v>14</v>
      </c>
      <c r="B43" s="1" t="s">
        <v>86</v>
      </c>
      <c r="C43">
        <v>1</v>
      </c>
      <c r="D43" s="2">
        <v>45017.017361111109</v>
      </c>
      <c r="E43" s="2">
        <v>45017.073611111111</v>
      </c>
      <c r="F43" s="1" t="s">
        <v>24</v>
      </c>
      <c r="G43" s="1" t="s">
        <v>14</v>
      </c>
      <c r="H43" s="1" t="s">
        <v>25</v>
      </c>
      <c r="I43">
        <v>49.58</v>
      </c>
      <c r="J43" s="1" t="s">
        <v>16</v>
      </c>
      <c r="K43">
        <v>42</v>
      </c>
      <c r="L43" s="1" t="s">
        <v>42</v>
      </c>
      <c r="M43" s="1">
        <f>SUMIF('cocina'!A:A,sala[[#This Row],[Número de Orden]],'cocina'!K:K)</f>
        <v>102</v>
      </c>
      <c r="N43" s="2">
        <f>sala[[#This Row],[Hora de Salida]]</f>
        <v>45017.073611111111</v>
      </c>
      <c r="O43" s="3">
        <f>IF(sala[[#This Row],[Estado de la Mesa]]="Ocupada",sala[[#This Row],[Hora de Salida]]-sala[[#This Row],[Hora de Llegada]]+15/(24*60),sala[[#This Row],[Hora de Salida]]-sala[[#This Row],[Hora de Llegada]])</f>
        <v>5.6250000001455192E-2</v>
      </c>
      <c r="P43" s="3">
        <f>SUMIF('cocina'!A:A,sala[[#This Row],[Número de Orden]],'cocina'!H:H)/(24*60)</f>
        <v>4.791666666666667E-2</v>
      </c>
      <c r="Q43" s="3">
        <f>IF((sala[[#This Row],[Tiempo de Permanencia]]-sala[[#This Row],[Tiempo de Preparación]])&gt;0,sala[[#This Row],[Tiempo de Permanencia]]-sala[[#This Row],[Tiempo de Preparación]],0)</f>
        <v>8.3333333347885216E-3</v>
      </c>
      <c r="R43" s="10">
        <f>IF(sala[[#This Row],[Tiempo de degustación]]&gt;0,1,0)</f>
        <v>1</v>
      </c>
      <c r="S43" s="1" t="str">
        <f>WEEKDAY(sala[[#This Row],[Fecha de Factura]],11)&amp;". "&amp;TEXT(sala[[#This Row],[Fecha de Factura]],"dddd")</f>
        <v>6. sábado</v>
      </c>
      <c r="T43" s="4">
        <f>SUMIF('cocina'!A:A,sala[[#This Row],[Número de Orden]],'cocina'!G:G)</f>
        <v>3</v>
      </c>
      <c r="U43" s="4">
        <f>sala[[#This Row],[Tiempo de Preparación]]*24</f>
        <v>1.1500000000000001</v>
      </c>
      <c r="V43">
        <f>sala[[#This Row],[Cobrada]]*sala[[#This Row],[Monto Total de la Cuenta]]</f>
        <v>102</v>
      </c>
      <c r="W43" s="4">
        <f>sala[[#This Row],[Tiempo de Permanencia]]*24</f>
        <v>1.3500000000349246</v>
      </c>
    </row>
    <row r="44" spans="1:23" x14ac:dyDescent="0.3">
      <c r="A44">
        <v>8</v>
      </c>
      <c r="B44" s="1" t="s">
        <v>87</v>
      </c>
      <c r="C44">
        <v>6</v>
      </c>
      <c r="D44" s="2">
        <v>45017.043055555558</v>
      </c>
      <c r="E44" s="2">
        <v>45017.134722222225</v>
      </c>
      <c r="F44" s="1" t="s">
        <v>32</v>
      </c>
      <c r="G44" s="1" t="s">
        <v>14</v>
      </c>
      <c r="H44" s="1" t="s">
        <v>25</v>
      </c>
      <c r="I44">
        <v>32.19</v>
      </c>
      <c r="J44" s="1" t="s">
        <v>38</v>
      </c>
      <c r="K44">
        <v>43</v>
      </c>
      <c r="L44" s="1" t="s">
        <v>33</v>
      </c>
      <c r="M44" s="1">
        <f>SUMIF('cocina'!A:A,sala[[#This Row],[Número de Orden]],'cocina'!K:K)</f>
        <v>203</v>
      </c>
      <c r="N44" s="2">
        <f>sala[[#This Row],[Hora de Salida]]</f>
        <v>45017.134722222225</v>
      </c>
      <c r="O44" s="3">
        <f>IF(sala[[#This Row],[Estado de la Mesa]]="Ocupada",sala[[#This Row],[Hora de Salida]]-sala[[#This Row],[Hora de Llegada]]+15/(24*60),sala[[#This Row],[Hora de Salida]]-sala[[#This Row],[Hora de Llegada]])</f>
        <v>0.1020833333338184</v>
      </c>
      <c r="P44" s="3">
        <f>SUMIF('cocina'!A:A,sala[[#This Row],[Número de Orden]],'cocina'!H:H)/(24*60)</f>
        <v>0.10138888888888889</v>
      </c>
      <c r="Q44" s="3">
        <f>IF((sala[[#This Row],[Tiempo de Permanencia]]-sala[[#This Row],[Tiempo de Preparación]])&gt;0,sala[[#This Row],[Tiempo de Permanencia]]-sala[[#This Row],[Tiempo de Preparación]],0)</f>
        <v>6.9444444492951229E-4</v>
      </c>
      <c r="R44" s="10">
        <f>IF(sala[[#This Row],[Tiempo de degustación]]&gt;0,1,0)</f>
        <v>1</v>
      </c>
      <c r="S44" s="1" t="str">
        <f>WEEKDAY(sala[[#This Row],[Fecha de Factura]],11)&amp;". "&amp;TEXT(sala[[#This Row],[Fecha de Factura]],"dddd")</f>
        <v>6. sábado</v>
      </c>
      <c r="T44" s="4">
        <f>SUMIF('cocina'!A:A,sala[[#This Row],[Número de Orden]],'cocina'!G:G)</f>
        <v>7</v>
      </c>
      <c r="U44" s="4">
        <f>sala[[#This Row],[Tiempo de Preparación]]*24</f>
        <v>2.4333333333333336</v>
      </c>
      <c r="V44">
        <f>sala[[#This Row],[Cobrada]]*sala[[#This Row],[Monto Total de la Cuenta]]</f>
        <v>203</v>
      </c>
      <c r="W44" s="4">
        <f>sala[[#This Row],[Tiempo de Permanencia]]*24</f>
        <v>2.4500000000116415</v>
      </c>
    </row>
    <row r="45" spans="1:23" x14ac:dyDescent="0.3">
      <c r="A45">
        <v>18</v>
      </c>
      <c r="B45" s="1" t="s">
        <v>84</v>
      </c>
      <c r="C45">
        <v>1</v>
      </c>
      <c r="D45" s="2">
        <v>45017.129166666666</v>
      </c>
      <c r="E45" s="2">
        <v>45017.262499999997</v>
      </c>
      <c r="F45" s="1" t="s">
        <v>32</v>
      </c>
      <c r="G45" s="1" t="s">
        <v>14</v>
      </c>
      <c r="H45" s="1" t="s">
        <v>25</v>
      </c>
      <c r="I45">
        <v>42.6</v>
      </c>
      <c r="J45" s="1" t="s">
        <v>26</v>
      </c>
      <c r="K45">
        <v>44</v>
      </c>
      <c r="L45" s="1" t="s">
        <v>17</v>
      </c>
      <c r="M45" s="1">
        <f>SUMIF('cocina'!A:A,sala[[#This Row],[Número de Orden]],'cocina'!K:K)</f>
        <v>122</v>
      </c>
      <c r="N45" s="2">
        <f>sala[[#This Row],[Hora de Salida]]</f>
        <v>45017.262499999997</v>
      </c>
      <c r="O45" s="3">
        <f>IF(sala[[#This Row],[Estado de la Mesa]]="Ocupada",sala[[#This Row],[Hora de Salida]]-sala[[#This Row],[Hora de Llegada]]+15/(24*60),sala[[#This Row],[Hora de Salida]]-sala[[#This Row],[Hora de Llegada]])</f>
        <v>0.13333333333139308</v>
      </c>
      <c r="P45" s="3">
        <f>SUMIF('cocina'!A:A,sala[[#This Row],[Número de Orden]],'cocina'!H:H)/(24*60)</f>
        <v>5.9027777777777776E-2</v>
      </c>
      <c r="Q45" s="3">
        <f>IF((sala[[#This Row],[Tiempo de Permanencia]]-sala[[#This Row],[Tiempo de Preparación]])&gt;0,sala[[#This Row],[Tiempo de Permanencia]]-sala[[#This Row],[Tiempo de Preparación]],0)</f>
        <v>7.4305555553615302E-2</v>
      </c>
      <c r="R45" s="10">
        <f>IF(sala[[#This Row],[Tiempo de degustación]]&gt;0,1,0)</f>
        <v>1</v>
      </c>
      <c r="S45" s="1" t="str">
        <f>WEEKDAY(sala[[#This Row],[Fecha de Factura]],11)&amp;". "&amp;TEXT(sala[[#This Row],[Fecha de Factura]],"dddd")</f>
        <v>6. sábado</v>
      </c>
      <c r="T45" s="4">
        <f>SUMIF('cocina'!A:A,sala[[#This Row],[Número de Orden]],'cocina'!G:G)</f>
        <v>5</v>
      </c>
      <c r="U45" s="4">
        <f>sala[[#This Row],[Tiempo de Preparación]]*24</f>
        <v>1.4166666666666665</v>
      </c>
      <c r="V45">
        <f>sala[[#This Row],[Cobrada]]*sala[[#This Row],[Monto Total de la Cuenta]]</f>
        <v>122</v>
      </c>
      <c r="W45" s="4">
        <f>sala[[#This Row],[Tiempo de Permanencia]]*24</f>
        <v>3.1999999999534339</v>
      </c>
    </row>
    <row r="46" spans="1:23" x14ac:dyDescent="0.3">
      <c r="A46">
        <v>17</v>
      </c>
      <c r="B46" s="1" t="s">
        <v>88</v>
      </c>
      <c r="C46">
        <v>2</v>
      </c>
      <c r="D46" s="2">
        <v>45017.09375</v>
      </c>
      <c r="E46" s="2">
        <v>45017.167361111111</v>
      </c>
      <c r="F46" s="1" t="s">
        <v>24</v>
      </c>
      <c r="G46" s="1" t="s">
        <v>14</v>
      </c>
      <c r="H46" s="1" t="s">
        <v>25</v>
      </c>
      <c r="I46">
        <v>25.41</v>
      </c>
      <c r="J46" s="1" t="s">
        <v>16</v>
      </c>
      <c r="K46">
        <v>45</v>
      </c>
      <c r="L46" s="1" t="s">
        <v>33</v>
      </c>
      <c r="M46" s="1">
        <f>SUMIF('cocina'!A:A,sala[[#This Row],[Número de Orden]],'cocina'!K:K)</f>
        <v>54</v>
      </c>
      <c r="N46" s="2">
        <f>sala[[#This Row],[Hora de Salida]]</f>
        <v>45017.167361111111</v>
      </c>
      <c r="O46" s="3">
        <f>IF(sala[[#This Row],[Estado de la Mesa]]="Ocupada",sala[[#This Row],[Hora de Salida]]-sala[[#This Row],[Hora de Llegada]]+15/(24*60),sala[[#This Row],[Hora de Salida]]-sala[[#This Row],[Hora de Llegada]])</f>
        <v>7.3611111110949423E-2</v>
      </c>
      <c r="P46" s="3">
        <f>SUMIF('cocina'!A:A,sala[[#This Row],[Número de Orden]],'cocina'!H:H)/(24*60)</f>
        <v>3.2638888888888891E-2</v>
      </c>
      <c r="Q46" s="3">
        <f>IF((sala[[#This Row],[Tiempo de Permanencia]]-sala[[#This Row],[Tiempo de Preparación]])&gt;0,sala[[#This Row],[Tiempo de Permanencia]]-sala[[#This Row],[Tiempo de Preparación]],0)</f>
        <v>4.0972222222060532E-2</v>
      </c>
      <c r="R46" s="10">
        <f>IF(sala[[#This Row],[Tiempo de degustación]]&gt;0,1,0)</f>
        <v>1</v>
      </c>
      <c r="S46" s="1" t="str">
        <f>WEEKDAY(sala[[#This Row],[Fecha de Factura]],11)&amp;". "&amp;TEXT(sala[[#This Row],[Fecha de Factura]],"dddd")</f>
        <v>6. sábado</v>
      </c>
      <c r="T46" s="4">
        <f>SUMIF('cocina'!A:A,sala[[#This Row],[Número de Orden]],'cocina'!G:G)</f>
        <v>3</v>
      </c>
      <c r="U46" s="4">
        <f>sala[[#This Row],[Tiempo de Preparación]]*24</f>
        <v>0.78333333333333344</v>
      </c>
      <c r="V46">
        <f>sala[[#This Row],[Cobrada]]*sala[[#This Row],[Monto Total de la Cuenta]]</f>
        <v>54</v>
      </c>
      <c r="W46" s="4">
        <f>sala[[#This Row],[Tiempo de Permanencia]]*24</f>
        <v>1.7666666666627862</v>
      </c>
    </row>
    <row r="47" spans="1:23" x14ac:dyDescent="0.3">
      <c r="A47">
        <v>10</v>
      </c>
      <c r="B47" s="1" t="s">
        <v>90</v>
      </c>
      <c r="C47">
        <v>1</v>
      </c>
      <c r="D47" s="2">
        <v>45017.074305555558</v>
      </c>
      <c r="E47" s="2">
        <v>45017.152083333334</v>
      </c>
      <c r="F47" s="1" t="s">
        <v>29</v>
      </c>
      <c r="G47" s="1" t="s">
        <v>14</v>
      </c>
      <c r="H47" s="1" t="s">
        <v>25</v>
      </c>
      <c r="I47">
        <v>27.97</v>
      </c>
      <c r="J47" s="1" t="s">
        <v>26</v>
      </c>
      <c r="K47">
        <v>46</v>
      </c>
      <c r="L47" s="1" t="s">
        <v>57</v>
      </c>
      <c r="M47" s="1">
        <f>SUMIF('cocina'!A:A,sala[[#This Row],[Número de Orden]],'cocina'!K:K)</f>
        <v>140</v>
      </c>
      <c r="N47" s="2">
        <f>sala[[#This Row],[Hora de Salida]]</f>
        <v>45017.152083333334</v>
      </c>
      <c r="O47" s="3">
        <f>IF(sala[[#This Row],[Estado de la Mesa]]="Ocupada",sala[[#This Row],[Hora de Salida]]-sala[[#This Row],[Hora de Llegada]]+15/(24*60),sala[[#This Row],[Hora de Salida]]-sala[[#This Row],[Hora de Llegada]])</f>
        <v>7.7777777776645962E-2</v>
      </c>
      <c r="P47" s="3">
        <f>SUMIF('cocina'!A:A,sala[[#This Row],[Número de Orden]],'cocina'!H:H)/(24*60)</f>
        <v>5.9722222222222225E-2</v>
      </c>
      <c r="Q47" s="3">
        <f>IF((sala[[#This Row],[Tiempo de Permanencia]]-sala[[#This Row],[Tiempo de Preparación]])&gt;0,sala[[#This Row],[Tiempo de Permanencia]]-sala[[#This Row],[Tiempo de Preparación]],0)</f>
        <v>1.8055555554423737E-2</v>
      </c>
      <c r="R47" s="10">
        <f>IF(sala[[#This Row],[Tiempo de degustación]]&gt;0,1,0)</f>
        <v>1</v>
      </c>
      <c r="S47" s="1" t="str">
        <f>WEEKDAY(sala[[#This Row],[Fecha de Factura]],11)&amp;". "&amp;TEXT(sala[[#This Row],[Fecha de Factura]],"dddd")</f>
        <v>6. sábado</v>
      </c>
      <c r="T47" s="4">
        <f>SUMIF('cocina'!A:A,sala[[#This Row],[Número de Orden]],'cocina'!G:G)</f>
        <v>5</v>
      </c>
      <c r="U47" s="4">
        <f>sala[[#This Row],[Tiempo de Preparación]]*24</f>
        <v>1.4333333333333333</v>
      </c>
      <c r="V47">
        <f>sala[[#This Row],[Cobrada]]*sala[[#This Row],[Monto Total de la Cuenta]]</f>
        <v>140</v>
      </c>
      <c r="W47" s="4">
        <f>sala[[#This Row],[Tiempo de Permanencia]]*24</f>
        <v>1.8666666666395031</v>
      </c>
    </row>
    <row r="48" spans="1:23" x14ac:dyDescent="0.3">
      <c r="A48">
        <v>18</v>
      </c>
      <c r="B48" s="1" t="s">
        <v>91</v>
      </c>
      <c r="C48">
        <v>3</v>
      </c>
      <c r="D48" s="2">
        <v>45017.145833333336</v>
      </c>
      <c r="E48" s="2">
        <v>45017.311805555553</v>
      </c>
      <c r="F48" s="1" t="s">
        <v>24</v>
      </c>
      <c r="G48" s="1" t="s">
        <v>14</v>
      </c>
      <c r="H48" s="1" t="s">
        <v>25</v>
      </c>
      <c r="I48">
        <v>10.98</v>
      </c>
      <c r="J48" s="1" t="s">
        <v>38</v>
      </c>
      <c r="K48">
        <v>47</v>
      </c>
      <c r="L48" s="1" t="s">
        <v>27</v>
      </c>
      <c r="M48" s="1">
        <f>SUMIF('cocina'!A:A,sala[[#This Row],[Número de Orden]],'cocina'!K:K)</f>
        <v>109</v>
      </c>
      <c r="N48" s="2">
        <f>sala[[#This Row],[Hora de Salida]]</f>
        <v>45017.311805555553</v>
      </c>
      <c r="O48" s="3">
        <f>IF(sala[[#This Row],[Estado de la Mesa]]="Ocupada",sala[[#This Row],[Hora de Salida]]-sala[[#This Row],[Hora de Llegada]]+15/(24*60),sala[[#This Row],[Hora de Salida]]-sala[[#This Row],[Hora de Llegada]])</f>
        <v>0.17638888888419993</v>
      </c>
      <c r="P48" s="3">
        <f>SUMIF('cocina'!A:A,sala[[#This Row],[Número de Orden]],'cocina'!H:H)/(24*60)</f>
        <v>6.0416666666666667E-2</v>
      </c>
      <c r="Q48" s="3">
        <f>IF((sala[[#This Row],[Tiempo de Permanencia]]-sala[[#This Row],[Tiempo de Preparación]])&gt;0,sala[[#This Row],[Tiempo de Permanencia]]-sala[[#This Row],[Tiempo de Preparación]],0)</f>
        <v>0.11597222221753326</v>
      </c>
      <c r="R48" s="10">
        <f>IF(sala[[#This Row],[Tiempo de degustación]]&gt;0,1,0)</f>
        <v>1</v>
      </c>
      <c r="S48" s="1" t="str">
        <f>WEEKDAY(sala[[#This Row],[Fecha de Factura]],11)&amp;". "&amp;TEXT(sala[[#This Row],[Fecha de Factura]],"dddd")</f>
        <v>6. sábado</v>
      </c>
      <c r="T48" s="4">
        <f>SUMIF('cocina'!A:A,sala[[#This Row],[Número de Orden]],'cocina'!G:G)</f>
        <v>4</v>
      </c>
      <c r="U48" s="4">
        <f>sala[[#This Row],[Tiempo de Preparación]]*24</f>
        <v>1.45</v>
      </c>
      <c r="V48">
        <f>sala[[#This Row],[Cobrada]]*sala[[#This Row],[Monto Total de la Cuenta]]</f>
        <v>109</v>
      </c>
      <c r="W48" s="4">
        <f>sala[[#This Row],[Tiempo de Permanencia]]*24</f>
        <v>4.2333333332207985</v>
      </c>
    </row>
    <row r="49" spans="1:23" x14ac:dyDescent="0.3">
      <c r="A49">
        <v>17</v>
      </c>
      <c r="B49" s="1" t="s">
        <v>92</v>
      </c>
      <c r="C49">
        <v>2</v>
      </c>
      <c r="D49" s="2">
        <v>45017.019444444442</v>
      </c>
      <c r="E49" s="2">
        <v>45017.168055555558</v>
      </c>
      <c r="F49" s="1" t="s">
        <v>13</v>
      </c>
      <c r="G49" s="1" t="s">
        <v>20</v>
      </c>
      <c r="H49" s="1" t="s">
        <v>25</v>
      </c>
      <c r="I49">
        <v>25.31</v>
      </c>
      <c r="J49" s="1" t="s">
        <v>26</v>
      </c>
      <c r="K49">
        <v>48</v>
      </c>
      <c r="L49" s="1" t="s">
        <v>42</v>
      </c>
      <c r="M49" s="1">
        <f>SUMIF('cocina'!A:A,sala[[#This Row],[Número de Orden]],'cocina'!K:K)</f>
        <v>158</v>
      </c>
      <c r="N49" s="2">
        <f>sala[[#This Row],[Hora de Salida]]</f>
        <v>45017.168055555558</v>
      </c>
      <c r="O49" s="3">
        <f>IF(sala[[#This Row],[Estado de la Mesa]]="Ocupada",sala[[#This Row],[Hora de Salida]]-sala[[#This Row],[Hora de Llegada]]+15/(24*60),sala[[#This Row],[Hora de Salida]]-sala[[#This Row],[Hora de Llegada]])</f>
        <v>0.148611111115315</v>
      </c>
      <c r="P49" s="3">
        <f>SUMIF('cocina'!A:A,sala[[#This Row],[Número de Orden]],'cocina'!H:H)/(24*60)</f>
        <v>8.611111111111111E-2</v>
      </c>
      <c r="Q49" s="3">
        <f>IF((sala[[#This Row],[Tiempo de Permanencia]]-sala[[#This Row],[Tiempo de Preparación]])&gt;0,sala[[#This Row],[Tiempo de Permanencia]]-sala[[#This Row],[Tiempo de Preparación]],0)</f>
        <v>6.2500000004203887E-2</v>
      </c>
      <c r="R49" s="10">
        <f>IF(sala[[#This Row],[Tiempo de degustación]]&gt;0,1,0)</f>
        <v>1</v>
      </c>
      <c r="S49" s="1" t="str">
        <f>WEEKDAY(sala[[#This Row],[Fecha de Factura]],11)&amp;". "&amp;TEXT(sala[[#This Row],[Fecha de Factura]],"dddd")</f>
        <v>6. sábado</v>
      </c>
      <c r="T49" s="4">
        <f>SUMIF('cocina'!A:A,sala[[#This Row],[Número de Orden]],'cocina'!G:G)</f>
        <v>6</v>
      </c>
      <c r="U49" s="4">
        <f>sala[[#This Row],[Tiempo de Preparación]]*24</f>
        <v>2.0666666666666664</v>
      </c>
      <c r="V49">
        <f>sala[[#This Row],[Cobrada]]*sala[[#This Row],[Monto Total de la Cuenta]]</f>
        <v>158</v>
      </c>
      <c r="W49" s="4">
        <f>sala[[#This Row],[Tiempo de Permanencia]]*24</f>
        <v>3.5666666667675599</v>
      </c>
    </row>
    <row r="50" spans="1:23" x14ac:dyDescent="0.3">
      <c r="A50">
        <v>8</v>
      </c>
      <c r="B50" s="1" t="s">
        <v>93</v>
      </c>
      <c r="C50">
        <v>3</v>
      </c>
      <c r="D50" s="2">
        <v>45017.072222222225</v>
      </c>
      <c r="E50" s="2">
        <v>45017.228472222225</v>
      </c>
      <c r="F50" s="1" t="s">
        <v>24</v>
      </c>
      <c r="G50" s="1" t="s">
        <v>14</v>
      </c>
      <c r="H50" s="1" t="s">
        <v>25</v>
      </c>
      <c r="I50">
        <v>20.92</v>
      </c>
      <c r="J50" s="1" t="s">
        <v>26</v>
      </c>
      <c r="K50">
        <v>49</v>
      </c>
      <c r="L50" s="1" t="s">
        <v>44</v>
      </c>
      <c r="M50" s="1">
        <f>SUMIF('cocina'!A:A,sala[[#This Row],[Número de Orden]],'cocina'!K:K)</f>
        <v>186</v>
      </c>
      <c r="N50" s="2">
        <f>sala[[#This Row],[Hora de Salida]]</f>
        <v>45017.228472222225</v>
      </c>
      <c r="O50" s="3">
        <f>IF(sala[[#This Row],[Estado de la Mesa]]="Ocupada",sala[[#This Row],[Hora de Salida]]-sala[[#This Row],[Hora de Llegada]]+15/(24*60),sala[[#This Row],[Hora de Salida]]-sala[[#This Row],[Hora de Llegada]])</f>
        <v>0.15625</v>
      </c>
      <c r="P50" s="3">
        <f>SUMIF('cocina'!A:A,sala[[#This Row],[Número de Orden]],'cocina'!H:H)/(24*60)</f>
        <v>5.6250000000000001E-2</v>
      </c>
      <c r="Q50" s="3">
        <f>IF((sala[[#This Row],[Tiempo de Permanencia]]-sala[[#This Row],[Tiempo de Preparación]])&gt;0,sala[[#This Row],[Tiempo de Permanencia]]-sala[[#This Row],[Tiempo de Preparación]],0)</f>
        <v>0.1</v>
      </c>
      <c r="R50" s="10">
        <f>IF(sala[[#This Row],[Tiempo de degustación]]&gt;0,1,0)</f>
        <v>1</v>
      </c>
      <c r="S50" s="1" t="str">
        <f>WEEKDAY(sala[[#This Row],[Fecha de Factura]],11)&amp;". "&amp;TEXT(sala[[#This Row],[Fecha de Factura]],"dddd")</f>
        <v>6. sábado</v>
      </c>
      <c r="T50" s="4">
        <f>SUMIF('cocina'!A:A,sala[[#This Row],[Número de Orden]],'cocina'!G:G)</f>
        <v>7</v>
      </c>
      <c r="U50" s="4">
        <f>sala[[#This Row],[Tiempo de Preparación]]*24</f>
        <v>1.35</v>
      </c>
      <c r="V50">
        <f>sala[[#This Row],[Cobrada]]*sala[[#This Row],[Monto Total de la Cuenta]]</f>
        <v>186</v>
      </c>
      <c r="W50" s="4">
        <f>sala[[#This Row],[Tiempo de Permanencia]]*24</f>
        <v>3.75</v>
      </c>
    </row>
    <row r="51" spans="1:23" x14ac:dyDescent="0.3">
      <c r="A51">
        <v>19</v>
      </c>
      <c r="B51" s="1" t="s">
        <v>94</v>
      </c>
      <c r="C51">
        <v>5</v>
      </c>
      <c r="D51" s="2">
        <v>45017.162499999999</v>
      </c>
      <c r="E51" s="2">
        <v>45017.289583333331</v>
      </c>
      <c r="F51" s="1" t="s">
        <v>32</v>
      </c>
      <c r="G51" s="1" t="s">
        <v>14</v>
      </c>
      <c r="H51" s="1" t="s">
        <v>15</v>
      </c>
      <c r="I51">
        <v>16.739999999999998</v>
      </c>
      <c r="J51" s="1" t="s">
        <v>38</v>
      </c>
      <c r="K51">
        <v>50</v>
      </c>
      <c r="L51" s="1" t="s">
        <v>69</v>
      </c>
      <c r="M51" s="1">
        <f>SUMIF('cocina'!A:A,sala[[#This Row],[Número de Orden]],'cocina'!K:K)</f>
        <v>76</v>
      </c>
      <c r="N51" s="2">
        <f>sala[[#This Row],[Hora de Salida]]</f>
        <v>45017.289583333331</v>
      </c>
      <c r="O51" s="3">
        <f>IF(sala[[#This Row],[Estado de la Mesa]]="Ocupada",sala[[#This Row],[Hora de Salida]]-sala[[#This Row],[Hora de Llegada]]+15/(24*60),sala[[#This Row],[Hora de Salida]]-sala[[#This Row],[Hora de Llegada]])</f>
        <v>0.13749999999951493</v>
      </c>
      <c r="P51" s="3">
        <f>SUMIF('cocina'!A:A,sala[[#This Row],[Número de Orden]],'cocina'!H:H)/(24*60)</f>
        <v>1.4583333333333334E-2</v>
      </c>
      <c r="Q51" s="3">
        <f>IF((sala[[#This Row],[Tiempo de Permanencia]]-sala[[#This Row],[Tiempo de Preparación]])&gt;0,sala[[#This Row],[Tiempo de Permanencia]]-sala[[#This Row],[Tiempo de Preparación]],0)</f>
        <v>0.12291666666618159</v>
      </c>
      <c r="R51" s="10">
        <f>IF(sala[[#This Row],[Tiempo de degustación]]&gt;0,1,0)</f>
        <v>1</v>
      </c>
      <c r="S51" s="1" t="str">
        <f>WEEKDAY(sala[[#This Row],[Fecha de Factura]],11)&amp;". "&amp;TEXT(sala[[#This Row],[Fecha de Factura]],"dddd")</f>
        <v>6. sábado</v>
      </c>
      <c r="T51" s="4">
        <f>SUMIF('cocina'!A:A,sala[[#This Row],[Número de Orden]],'cocina'!G:G)</f>
        <v>3</v>
      </c>
      <c r="U51" s="4">
        <f>sala[[#This Row],[Tiempo de Preparación]]*24</f>
        <v>0.35</v>
      </c>
      <c r="V51">
        <f>sala[[#This Row],[Cobrada]]*sala[[#This Row],[Monto Total de la Cuenta]]</f>
        <v>76</v>
      </c>
      <c r="W51" s="4">
        <f>sala[[#This Row],[Tiempo de Permanencia]]*24</f>
        <v>3.2999999999883585</v>
      </c>
    </row>
    <row r="52" spans="1:23" x14ac:dyDescent="0.3">
      <c r="A52">
        <v>12</v>
      </c>
      <c r="B52" s="1" t="s">
        <v>95</v>
      </c>
      <c r="C52">
        <v>1</v>
      </c>
      <c r="D52" s="2">
        <v>45017.070833333331</v>
      </c>
      <c r="E52" s="2">
        <v>45017.126388888886</v>
      </c>
      <c r="F52" s="1" t="s">
        <v>29</v>
      </c>
      <c r="G52" s="1" t="s">
        <v>35</v>
      </c>
      <c r="H52" s="1" t="s">
        <v>25</v>
      </c>
      <c r="I52">
        <v>37.08</v>
      </c>
      <c r="J52" s="1" t="s">
        <v>16</v>
      </c>
      <c r="K52">
        <v>51</v>
      </c>
      <c r="L52" s="1" t="s">
        <v>17</v>
      </c>
      <c r="M52" s="1">
        <f>SUMIF('cocina'!A:A,sala[[#This Row],[Número de Orden]],'cocina'!K:K)</f>
        <v>225</v>
      </c>
      <c r="N52" s="2">
        <f>sala[[#This Row],[Hora de Salida]]</f>
        <v>45017.126388888886</v>
      </c>
      <c r="O52" s="3">
        <f>IF(sala[[#This Row],[Estado de la Mesa]]="Ocupada",sala[[#This Row],[Hora de Salida]]-sala[[#This Row],[Hora de Llegada]]+15/(24*60),sala[[#This Row],[Hora de Salida]]-sala[[#This Row],[Hora de Llegada]])</f>
        <v>5.5555555554747116E-2</v>
      </c>
      <c r="P52" s="3">
        <f>SUMIF('cocina'!A:A,sala[[#This Row],[Número de Orden]],'cocina'!H:H)/(24*60)</f>
        <v>0.11388888888888889</v>
      </c>
      <c r="Q52" s="3">
        <f>IF((sala[[#This Row],[Tiempo de Permanencia]]-sala[[#This Row],[Tiempo de Preparación]])&gt;0,sala[[#This Row],[Tiempo de Permanencia]]-sala[[#This Row],[Tiempo de Preparación]],0)</f>
        <v>0</v>
      </c>
      <c r="R52" s="10">
        <f>IF(sala[[#This Row],[Tiempo de degustación]]&gt;0,1,0)</f>
        <v>0</v>
      </c>
      <c r="S52" s="1" t="str">
        <f>WEEKDAY(sala[[#This Row],[Fecha de Factura]],11)&amp;". "&amp;TEXT(sala[[#This Row],[Fecha de Factura]],"dddd")</f>
        <v>6. sábado</v>
      </c>
      <c r="T52" s="4">
        <f>SUMIF('cocina'!A:A,sala[[#This Row],[Número de Orden]],'cocina'!G:G)</f>
        <v>9</v>
      </c>
      <c r="U52" s="4">
        <f>sala[[#This Row],[Tiempo de Preparación]]*24</f>
        <v>2.7333333333333334</v>
      </c>
      <c r="V52">
        <f>sala[[#This Row],[Cobrada]]*sala[[#This Row],[Monto Total de la Cuenta]]</f>
        <v>0</v>
      </c>
      <c r="W52" s="4">
        <f>sala[[#This Row],[Tiempo de Permanencia]]*24</f>
        <v>1.3333333333139308</v>
      </c>
    </row>
    <row r="53" spans="1:23" x14ac:dyDescent="0.3">
      <c r="A53">
        <v>7</v>
      </c>
      <c r="B53" s="1" t="s">
        <v>96</v>
      </c>
      <c r="C53">
        <v>4</v>
      </c>
      <c r="D53" s="2">
        <v>45017.000694444447</v>
      </c>
      <c r="E53" s="2">
        <v>45017.049305555556</v>
      </c>
      <c r="F53" s="1" t="s">
        <v>13</v>
      </c>
      <c r="G53" s="1" t="s">
        <v>14</v>
      </c>
      <c r="H53" s="1" t="s">
        <v>25</v>
      </c>
      <c r="I53">
        <v>46.88</v>
      </c>
      <c r="J53" s="1" t="s">
        <v>26</v>
      </c>
      <c r="K53">
        <v>52</v>
      </c>
      <c r="L53" s="1" t="s">
        <v>30</v>
      </c>
      <c r="M53" s="1">
        <f>SUMIF('cocina'!A:A,sala[[#This Row],[Número de Orden]],'cocina'!K:K)</f>
        <v>263</v>
      </c>
      <c r="N53" s="2">
        <f>sala[[#This Row],[Hora de Salida]]</f>
        <v>45017.049305555556</v>
      </c>
      <c r="O53" s="3">
        <f>IF(sala[[#This Row],[Estado de la Mesa]]="Ocupada",sala[[#This Row],[Hora de Salida]]-sala[[#This Row],[Hora de Llegada]]+15/(24*60),sala[[#This Row],[Hora de Salida]]-sala[[#This Row],[Hora de Llegada]])</f>
        <v>4.8611111109494232E-2</v>
      </c>
      <c r="P53" s="3">
        <f>SUMIF('cocina'!A:A,sala[[#This Row],[Número de Orden]],'cocina'!H:H)/(24*60)</f>
        <v>4.3055555555555555E-2</v>
      </c>
      <c r="Q53" s="3">
        <f>IF((sala[[#This Row],[Tiempo de Permanencia]]-sala[[#This Row],[Tiempo de Preparación]])&gt;0,sala[[#This Row],[Tiempo de Permanencia]]-sala[[#This Row],[Tiempo de Preparación]],0)</f>
        <v>5.5555555539386764E-3</v>
      </c>
      <c r="R53" s="10">
        <f>IF(sala[[#This Row],[Tiempo de degustación]]&gt;0,1,0)</f>
        <v>1</v>
      </c>
      <c r="S53" s="1" t="str">
        <f>WEEKDAY(sala[[#This Row],[Fecha de Factura]],11)&amp;". "&amp;TEXT(sala[[#This Row],[Fecha de Factura]],"dddd")</f>
        <v>6. sábado</v>
      </c>
      <c r="T53" s="4">
        <f>SUMIF('cocina'!A:A,sala[[#This Row],[Número de Orden]],'cocina'!G:G)</f>
        <v>8</v>
      </c>
      <c r="U53" s="4">
        <f>sala[[#This Row],[Tiempo de Preparación]]*24</f>
        <v>1.0333333333333332</v>
      </c>
      <c r="V53">
        <f>sala[[#This Row],[Cobrada]]*sala[[#This Row],[Monto Total de la Cuenta]]</f>
        <v>263</v>
      </c>
      <c r="W53" s="4">
        <f>sala[[#This Row],[Tiempo de Permanencia]]*24</f>
        <v>1.1666666666278616</v>
      </c>
    </row>
    <row r="54" spans="1:23" x14ac:dyDescent="0.3">
      <c r="A54">
        <v>16</v>
      </c>
      <c r="B54" s="1" t="s">
        <v>97</v>
      </c>
      <c r="C54">
        <v>5</v>
      </c>
      <c r="D54" s="2">
        <v>45017.125694444447</v>
      </c>
      <c r="E54" s="2">
        <v>45017.197222222225</v>
      </c>
      <c r="F54" s="1" t="s">
        <v>29</v>
      </c>
      <c r="G54" s="1" t="s">
        <v>14</v>
      </c>
      <c r="H54" s="1" t="s">
        <v>15</v>
      </c>
      <c r="I54">
        <v>36.880000000000003</v>
      </c>
      <c r="J54" s="1" t="s">
        <v>26</v>
      </c>
      <c r="K54">
        <v>53</v>
      </c>
      <c r="L54" s="1" t="s">
        <v>30</v>
      </c>
      <c r="M54" s="1">
        <f>SUMIF('cocina'!A:A,sala[[#This Row],[Número de Orden]],'cocina'!K:K)</f>
        <v>267</v>
      </c>
      <c r="N54" s="2">
        <f>sala[[#This Row],[Hora de Salida]]</f>
        <v>45017.197222222225</v>
      </c>
      <c r="O54" s="3">
        <f>IF(sala[[#This Row],[Estado de la Mesa]]="Ocupada",sala[[#This Row],[Hora de Salida]]-sala[[#This Row],[Hora de Llegada]]+15/(24*60),sala[[#This Row],[Hora de Salida]]-sala[[#This Row],[Hora de Llegada]])</f>
        <v>7.1527777778101154E-2</v>
      </c>
      <c r="P54" s="3">
        <f>SUMIF('cocina'!A:A,sala[[#This Row],[Número de Orden]],'cocina'!H:H)/(24*60)</f>
        <v>7.7777777777777779E-2</v>
      </c>
      <c r="Q54" s="3">
        <f>IF((sala[[#This Row],[Tiempo de Permanencia]]-sala[[#This Row],[Tiempo de Preparación]])&gt;0,sala[[#This Row],[Tiempo de Permanencia]]-sala[[#This Row],[Tiempo de Preparación]],0)</f>
        <v>0</v>
      </c>
      <c r="R54" s="10">
        <f>IF(sala[[#This Row],[Tiempo de degustación]]&gt;0,1,0)</f>
        <v>0</v>
      </c>
      <c r="S54" s="1" t="str">
        <f>WEEKDAY(sala[[#This Row],[Fecha de Factura]],11)&amp;". "&amp;TEXT(sala[[#This Row],[Fecha de Factura]],"dddd")</f>
        <v>6. sábado</v>
      </c>
      <c r="T54" s="4">
        <f>SUMIF('cocina'!A:A,sala[[#This Row],[Número de Orden]],'cocina'!G:G)</f>
        <v>9</v>
      </c>
      <c r="U54" s="4">
        <f>sala[[#This Row],[Tiempo de Preparación]]*24</f>
        <v>1.8666666666666667</v>
      </c>
      <c r="V54">
        <f>sala[[#This Row],[Cobrada]]*sala[[#This Row],[Monto Total de la Cuenta]]</f>
        <v>0</v>
      </c>
      <c r="W54" s="4">
        <f>sala[[#This Row],[Tiempo de Permanencia]]*24</f>
        <v>1.7166666666744277</v>
      </c>
    </row>
    <row r="55" spans="1:23" x14ac:dyDescent="0.3">
      <c r="A55">
        <v>6</v>
      </c>
      <c r="B55" s="1" t="s">
        <v>98</v>
      </c>
      <c r="C55">
        <v>6</v>
      </c>
      <c r="D55" s="2">
        <v>45017.027777777781</v>
      </c>
      <c r="E55" s="2">
        <v>45017.176388888889</v>
      </c>
      <c r="F55" s="1" t="s">
        <v>32</v>
      </c>
      <c r="G55" s="1" t="s">
        <v>35</v>
      </c>
      <c r="H55" s="1" t="s">
        <v>25</v>
      </c>
      <c r="I55">
        <v>23.36</v>
      </c>
      <c r="J55" s="1" t="s">
        <v>16</v>
      </c>
      <c r="K55">
        <v>54</v>
      </c>
      <c r="L55" s="1" t="s">
        <v>42</v>
      </c>
      <c r="M55" s="1">
        <f>SUMIF('cocina'!A:A,sala[[#This Row],[Número de Orden]],'cocina'!K:K)</f>
        <v>187</v>
      </c>
      <c r="N55" s="2">
        <f>sala[[#This Row],[Hora de Salida]]</f>
        <v>45017.176388888889</v>
      </c>
      <c r="O55" s="3">
        <f>IF(sala[[#This Row],[Estado de la Mesa]]="Ocupada",sala[[#This Row],[Hora de Salida]]-sala[[#This Row],[Hora de Llegada]]+15/(24*60),sala[[#This Row],[Hora de Salida]]-sala[[#This Row],[Hora de Llegada]])</f>
        <v>0.14861111110803904</v>
      </c>
      <c r="P55" s="3">
        <f>SUMIF('cocina'!A:A,sala[[#This Row],[Número de Orden]],'cocina'!H:H)/(24*60)</f>
        <v>0.14097222222222222</v>
      </c>
      <c r="Q55" s="3">
        <f>IF((sala[[#This Row],[Tiempo de Permanencia]]-sala[[#This Row],[Tiempo de Preparación]])&gt;0,sala[[#This Row],[Tiempo de Permanencia]]-sala[[#This Row],[Tiempo de Preparación]],0)</f>
        <v>7.6388888858168191E-3</v>
      </c>
      <c r="R55" s="10">
        <f>IF(sala[[#This Row],[Tiempo de degustación]]&gt;0,1,0)</f>
        <v>1</v>
      </c>
      <c r="S55" s="1" t="str">
        <f>WEEKDAY(sala[[#This Row],[Fecha de Factura]],11)&amp;". "&amp;TEXT(sala[[#This Row],[Fecha de Factura]],"dddd")</f>
        <v>6. sábado</v>
      </c>
      <c r="T55" s="4">
        <f>SUMIF('cocina'!A:A,sala[[#This Row],[Número de Orden]],'cocina'!G:G)</f>
        <v>6</v>
      </c>
      <c r="U55" s="4">
        <f>sala[[#This Row],[Tiempo de Preparación]]*24</f>
        <v>3.3833333333333333</v>
      </c>
      <c r="V55">
        <f>sala[[#This Row],[Cobrada]]*sala[[#This Row],[Monto Total de la Cuenta]]</f>
        <v>187</v>
      </c>
      <c r="W55" s="4">
        <f>sala[[#This Row],[Tiempo de Permanencia]]*24</f>
        <v>3.566666666592937</v>
      </c>
    </row>
    <row r="56" spans="1:23" x14ac:dyDescent="0.3">
      <c r="A56">
        <v>20</v>
      </c>
      <c r="B56" s="1" t="s">
        <v>99</v>
      </c>
      <c r="C56">
        <v>5</v>
      </c>
      <c r="D56" s="2">
        <v>45017.0625</v>
      </c>
      <c r="E56" s="2">
        <v>45017.208333333336</v>
      </c>
      <c r="F56" s="1" t="s">
        <v>32</v>
      </c>
      <c r="G56" s="1" t="s">
        <v>35</v>
      </c>
      <c r="H56" s="1" t="s">
        <v>25</v>
      </c>
      <c r="I56">
        <v>45.49</v>
      </c>
      <c r="J56" s="1" t="s">
        <v>38</v>
      </c>
      <c r="K56">
        <v>55</v>
      </c>
      <c r="L56" s="1" t="s">
        <v>33</v>
      </c>
      <c r="M56" s="1">
        <f>SUMIF('cocina'!A:A,sala[[#This Row],[Número de Orden]],'cocina'!K:K)</f>
        <v>255</v>
      </c>
      <c r="N56" s="2">
        <f>sala[[#This Row],[Hora de Salida]]</f>
        <v>45017.208333333336</v>
      </c>
      <c r="O56" s="3">
        <f>IF(sala[[#This Row],[Estado de la Mesa]]="Ocupada",sala[[#This Row],[Hora de Salida]]-sala[[#This Row],[Hora de Llegada]]+15/(24*60),sala[[#This Row],[Hora de Salida]]-sala[[#This Row],[Hora de Llegada]])</f>
        <v>0.15625000000242531</v>
      </c>
      <c r="P56" s="3">
        <f>SUMIF('cocina'!A:A,sala[[#This Row],[Número de Orden]],'cocina'!H:H)/(24*60)</f>
        <v>6.6666666666666666E-2</v>
      </c>
      <c r="Q56" s="3">
        <f>IF((sala[[#This Row],[Tiempo de Permanencia]]-sala[[#This Row],[Tiempo de Preparación]])&gt;0,sala[[#This Row],[Tiempo de Permanencia]]-sala[[#This Row],[Tiempo de Preparación]],0)</f>
        <v>8.9583333335758644E-2</v>
      </c>
      <c r="R56" s="10">
        <f>IF(sala[[#This Row],[Tiempo de degustación]]&gt;0,1,0)</f>
        <v>1</v>
      </c>
      <c r="S56" s="1" t="str">
        <f>WEEKDAY(sala[[#This Row],[Fecha de Factura]],11)&amp;". "&amp;TEXT(sala[[#This Row],[Fecha de Factura]],"dddd")</f>
        <v>6. sábado</v>
      </c>
      <c r="T56" s="4">
        <f>SUMIF('cocina'!A:A,sala[[#This Row],[Número de Orden]],'cocina'!G:G)</f>
        <v>8</v>
      </c>
      <c r="U56" s="4">
        <f>sala[[#This Row],[Tiempo de Preparación]]*24</f>
        <v>1.6</v>
      </c>
      <c r="V56">
        <f>sala[[#This Row],[Cobrada]]*sala[[#This Row],[Monto Total de la Cuenta]]</f>
        <v>255</v>
      </c>
      <c r="W56" s="4">
        <f>sala[[#This Row],[Tiempo de Permanencia]]*24</f>
        <v>3.7500000000582077</v>
      </c>
    </row>
    <row r="57" spans="1:23" x14ac:dyDescent="0.3">
      <c r="A57">
        <v>1</v>
      </c>
      <c r="B57" s="1" t="s">
        <v>50</v>
      </c>
      <c r="C57">
        <v>3</v>
      </c>
      <c r="D57" s="2">
        <v>45017.055555555555</v>
      </c>
      <c r="E57" s="2">
        <v>45017.206250000003</v>
      </c>
      <c r="F57" s="1" t="s">
        <v>29</v>
      </c>
      <c r="G57" s="1" t="s">
        <v>14</v>
      </c>
      <c r="H57" s="1" t="s">
        <v>15</v>
      </c>
      <c r="I57">
        <v>43.2</v>
      </c>
      <c r="J57" s="1" t="s">
        <v>26</v>
      </c>
      <c r="K57">
        <v>56</v>
      </c>
      <c r="L57" s="1" t="s">
        <v>54</v>
      </c>
      <c r="M57" s="1">
        <f>SUMIF('cocina'!A:A,sala[[#This Row],[Número de Orden]],'cocina'!K:K)</f>
        <v>48</v>
      </c>
      <c r="N57" s="2">
        <f>sala[[#This Row],[Hora de Salida]]</f>
        <v>45017.206250000003</v>
      </c>
      <c r="O57" s="3">
        <f>IF(sala[[#This Row],[Estado de la Mesa]]="Ocupada",sala[[#This Row],[Hora de Salida]]-sala[[#This Row],[Hora de Llegada]]+15/(24*60),sala[[#This Row],[Hora de Salida]]-sala[[#This Row],[Hora de Llegada]])</f>
        <v>0.15069444444816327</v>
      </c>
      <c r="P57" s="3">
        <f>SUMIF('cocina'!A:A,sala[[#This Row],[Número de Orden]],'cocina'!H:H)/(24*60)</f>
        <v>5.4166666666666669E-2</v>
      </c>
      <c r="Q57" s="3">
        <f>IF((sala[[#This Row],[Tiempo de Permanencia]]-sala[[#This Row],[Tiempo de Preparación]])&gt;0,sala[[#This Row],[Tiempo de Permanencia]]-sala[[#This Row],[Tiempo de Preparación]],0)</f>
        <v>9.6527777781496599E-2</v>
      </c>
      <c r="R57" s="10">
        <f>IF(sala[[#This Row],[Tiempo de degustación]]&gt;0,1,0)</f>
        <v>1</v>
      </c>
      <c r="S57" s="1" t="str">
        <f>WEEKDAY(sala[[#This Row],[Fecha de Factura]],11)&amp;". "&amp;TEXT(sala[[#This Row],[Fecha de Factura]],"dddd")</f>
        <v>6. sábado</v>
      </c>
      <c r="T57" s="4">
        <f>SUMIF('cocina'!A:A,sala[[#This Row],[Número de Orden]],'cocina'!G:G)</f>
        <v>2</v>
      </c>
      <c r="U57" s="4">
        <f>sala[[#This Row],[Tiempo de Preparación]]*24</f>
        <v>1.3</v>
      </c>
      <c r="V57">
        <f>sala[[#This Row],[Cobrada]]*sala[[#This Row],[Monto Total de la Cuenta]]</f>
        <v>48</v>
      </c>
      <c r="W57" s="4">
        <f>sala[[#This Row],[Tiempo de Permanencia]]*24</f>
        <v>3.6166666667559184</v>
      </c>
    </row>
    <row r="58" spans="1:23" x14ac:dyDescent="0.3">
      <c r="A58">
        <v>18</v>
      </c>
      <c r="B58" s="1" t="s">
        <v>100</v>
      </c>
      <c r="C58">
        <v>2</v>
      </c>
      <c r="D58" s="2">
        <v>45017.12777777778</v>
      </c>
      <c r="E58" s="2">
        <v>45017.202777777777</v>
      </c>
      <c r="F58" s="1" t="s">
        <v>24</v>
      </c>
      <c r="G58" s="1" t="s">
        <v>14</v>
      </c>
      <c r="H58" s="1" t="s">
        <v>25</v>
      </c>
      <c r="I58">
        <v>45.45</v>
      </c>
      <c r="J58" s="1" t="s">
        <v>26</v>
      </c>
      <c r="K58">
        <v>57</v>
      </c>
      <c r="L58" s="1" t="s">
        <v>22</v>
      </c>
      <c r="M58" s="1">
        <f>SUMIF('cocina'!A:A,sala[[#This Row],[Número de Orden]],'cocina'!K:K)</f>
        <v>169</v>
      </c>
      <c r="N58" s="2">
        <f>sala[[#This Row],[Hora de Salida]]</f>
        <v>45017.202777777777</v>
      </c>
      <c r="O58" s="3">
        <f>IF(sala[[#This Row],[Estado de la Mesa]]="Ocupada",sala[[#This Row],[Hora de Salida]]-sala[[#This Row],[Hora de Llegada]]+15/(24*60),sala[[#This Row],[Hora de Salida]]-sala[[#This Row],[Hora de Llegada]])</f>
        <v>7.4999999997089617E-2</v>
      </c>
      <c r="P58" s="3">
        <f>SUMIF('cocina'!A:A,sala[[#This Row],[Número de Orden]],'cocina'!H:H)/(24*60)</f>
        <v>4.7222222222222221E-2</v>
      </c>
      <c r="Q58" s="3">
        <f>IF((sala[[#This Row],[Tiempo de Permanencia]]-sala[[#This Row],[Tiempo de Preparación]])&gt;0,sala[[#This Row],[Tiempo de Permanencia]]-sala[[#This Row],[Tiempo de Preparación]],0)</f>
        <v>2.7777777774867396E-2</v>
      </c>
      <c r="R58" s="10">
        <f>IF(sala[[#This Row],[Tiempo de degustación]]&gt;0,1,0)</f>
        <v>1</v>
      </c>
      <c r="S58" s="1" t="str">
        <f>WEEKDAY(sala[[#This Row],[Fecha de Factura]],11)&amp;". "&amp;TEXT(sala[[#This Row],[Fecha de Factura]],"dddd")</f>
        <v>6. sábado</v>
      </c>
      <c r="T58" s="4">
        <f>SUMIF('cocina'!A:A,sala[[#This Row],[Número de Orden]],'cocina'!G:G)</f>
        <v>5</v>
      </c>
      <c r="U58" s="4">
        <f>sala[[#This Row],[Tiempo de Preparación]]*24</f>
        <v>1.1333333333333333</v>
      </c>
      <c r="V58">
        <f>sala[[#This Row],[Cobrada]]*sala[[#This Row],[Monto Total de la Cuenta]]</f>
        <v>169</v>
      </c>
      <c r="W58" s="4">
        <f>sala[[#This Row],[Tiempo de Permanencia]]*24</f>
        <v>1.7999999999301508</v>
      </c>
    </row>
    <row r="59" spans="1:23" x14ac:dyDescent="0.3">
      <c r="A59">
        <v>8</v>
      </c>
      <c r="B59" s="1" t="s">
        <v>101</v>
      </c>
      <c r="C59">
        <v>3</v>
      </c>
      <c r="D59" s="2">
        <v>45017.063194444447</v>
      </c>
      <c r="E59" s="2">
        <v>45017.181250000001</v>
      </c>
      <c r="F59" s="1" t="s">
        <v>19</v>
      </c>
      <c r="G59" s="1" t="s">
        <v>35</v>
      </c>
      <c r="H59" s="1" t="s">
        <v>25</v>
      </c>
      <c r="I59">
        <v>30.7</v>
      </c>
      <c r="J59" s="1" t="s">
        <v>16</v>
      </c>
      <c r="K59">
        <v>58</v>
      </c>
      <c r="L59" s="1" t="s">
        <v>27</v>
      </c>
      <c r="M59" s="1">
        <f>SUMIF('cocina'!A:A,sala[[#This Row],[Número de Orden]],'cocina'!K:K)</f>
        <v>82</v>
      </c>
      <c r="N59" s="2">
        <f>sala[[#This Row],[Hora de Salida]]</f>
        <v>45017.181250000001</v>
      </c>
      <c r="O59" s="3">
        <f>IF(sala[[#This Row],[Estado de la Mesa]]="Ocupada",sala[[#This Row],[Hora de Salida]]-sala[[#This Row],[Hora de Llegada]]+15/(24*60),sala[[#This Row],[Hora de Salida]]-sala[[#This Row],[Hora de Llegada]])</f>
        <v>0.11805555555474712</v>
      </c>
      <c r="P59" s="3">
        <f>SUMIF('cocina'!A:A,sala[[#This Row],[Número de Orden]],'cocina'!H:H)/(24*60)</f>
        <v>5.0694444444444445E-2</v>
      </c>
      <c r="Q59" s="3">
        <f>IF((sala[[#This Row],[Tiempo de Permanencia]]-sala[[#This Row],[Tiempo de Preparación]])&gt;0,sala[[#This Row],[Tiempo de Permanencia]]-sala[[#This Row],[Tiempo de Preparación]],0)</f>
        <v>6.7361111110302671E-2</v>
      </c>
      <c r="R59" s="10">
        <f>IF(sala[[#This Row],[Tiempo de degustación]]&gt;0,1,0)</f>
        <v>1</v>
      </c>
      <c r="S59" s="1" t="str">
        <f>WEEKDAY(sala[[#This Row],[Fecha de Factura]],11)&amp;". "&amp;TEXT(sala[[#This Row],[Fecha de Factura]],"dddd")</f>
        <v>6. sábado</v>
      </c>
      <c r="T59" s="4">
        <f>SUMIF('cocina'!A:A,sala[[#This Row],[Número de Orden]],'cocina'!G:G)</f>
        <v>4</v>
      </c>
      <c r="U59" s="4">
        <f>sala[[#This Row],[Tiempo de Preparación]]*24</f>
        <v>1.2166666666666668</v>
      </c>
      <c r="V59">
        <f>sala[[#This Row],[Cobrada]]*sala[[#This Row],[Monto Total de la Cuenta]]</f>
        <v>82</v>
      </c>
      <c r="W59" s="4">
        <f>sala[[#This Row],[Tiempo de Permanencia]]*24</f>
        <v>2.8333333333139308</v>
      </c>
    </row>
    <row r="60" spans="1:23" x14ac:dyDescent="0.3">
      <c r="A60">
        <v>8</v>
      </c>
      <c r="B60" s="1" t="s">
        <v>102</v>
      </c>
      <c r="C60">
        <v>4</v>
      </c>
      <c r="D60" s="2">
        <v>45017.056250000001</v>
      </c>
      <c r="E60" s="2">
        <v>45017.211111111108</v>
      </c>
      <c r="F60" s="1" t="s">
        <v>19</v>
      </c>
      <c r="G60" s="1" t="s">
        <v>14</v>
      </c>
      <c r="H60" s="1" t="s">
        <v>21</v>
      </c>
      <c r="I60">
        <v>33.89</v>
      </c>
      <c r="J60" s="1" t="s">
        <v>26</v>
      </c>
      <c r="K60">
        <v>59</v>
      </c>
      <c r="L60" s="1" t="s">
        <v>22</v>
      </c>
      <c r="M60" s="1">
        <f>SUMIF('cocina'!A:A,sala[[#This Row],[Número de Orden]],'cocina'!K:K)</f>
        <v>160</v>
      </c>
      <c r="N60" s="2">
        <f>sala[[#This Row],[Hora de Salida]]</f>
        <v>45017.211111111108</v>
      </c>
      <c r="O60" s="3">
        <f>IF(sala[[#This Row],[Estado de la Mesa]]="Ocupada",sala[[#This Row],[Hora de Salida]]-sala[[#This Row],[Hora de Llegada]]+15/(24*60),sala[[#This Row],[Hora de Salida]]-sala[[#This Row],[Hora de Llegada]])</f>
        <v>0.15486111110658385</v>
      </c>
      <c r="P60" s="3">
        <f>SUMIF('cocina'!A:A,sala[[#This Row],[Número de Orden]],'cocina'!H:H)/(24*60)</f>
        <v>3.3333333333333333E-2</v>
      </c>
      <c r="Q60" s="3">
        <f>IF((sala[[#This Row],[Tiempo de Permanencia]]-sala[[#This Row],[Tiempo de Preparación]])&gt;0,sala[[#This Row],[Tiempo de Permanencia]]-sala[[#This Row],[Tiempo de Preparación]],0)</f>
        <v>0.12152777777325052</v>
      </c>
      <c r="R60" s="10">
        <f>IF(sala[[#This Row],[Tiempo de degustación]]&gt;0,1,0)</f>
        <v>1</v>
      </c>
      <c r="S60" s="1" t="str">
        <f>WEEKDAY(sala[[#This Row],[Fecha de Factura]],11)&amp;". "&amp;TEXT(sala[[#This Row],[Fecha de Factura]],"dddd")</f>
        <v>6. sábado</v>
      </c>
      <c r="T60" s="4">
        <f>SUMIF('cocina'!A:A,sala[[#This Row],[Número de Orden]],'cocina'!G:G)</f>
        <v>7</v>
      </c>
      <c r="U60" s="4">
        <f>sala[[#This Row],[Tiempo de Preparación]]*24</f>
        <v>0.8</v>
      </c>
      <c r="V60">
        <f>sala[[#This Row],[Cobrada]]*sala[[#This Row],[Monto Total de la Cuenta]]</f>
        <v>160</v>
      </c>
      <c r="W60" s="4">
        <f>sala[[#This Row],[Tiempo de Permanencia]]*24</f>
        <v>3.7166666665580124</v>
      </c>
    </row>
    <row r="61" spans="1:23" x14ac:dyDescent="0.3">
      <c r="A61">
        <v>6</v>
      </c>
      <c r="B61" s="1" t="s">
        <v>103</v>
      </c>
      <c r="C61">
        <v>1</v>
      </c>
      <c r="D61" s="2">
        <v>45017.089583333334</v>
      </c>
      <c r="E61" s="2">
        <v>45017.240277777775</v>
      </c>
      <c r="F61" s="1" t="s">
        <v>19</v>
      </c>
      <c r="G61" s="1" t="s">
        <v>14</v>
      </c>
      <c r="H61" s="1" t="s">
        <v>25</v>
      </c>
      <c r="I61">
        <v>19.54</v>
      </c>
      <c r="J61" s="1" t="s">
        <v>16</v>
      </c>
      <c r="K61">
        <v>60</v>
      </c>
      <c r="L61" s="1" t="s">
        <v>42</v>
      </c>
      <c r="M61" s="1">
        <f>SUMIF('cocina'!A:A,sala[[#This Row],[Número de Orden]],'cocina'!K:K)</f>
        <v>102</v>
      </c>
      <c r="N61" s="2">
        <f>sala[[#This Row],[Hora de Salida]]</f>
        <v>45017.240277777775</v>
      </c>
      <c r="O61" s="3">
        <f>IF(sala[[#This Row],[Estado de la Mesa]]="Ocupada",sala[[#This Row],[Hora de Salida]]-sala[[#This Row],[Hora de Llegada]]+15/(24*60),sala[[#This Row],[Hora de Salida]]-sala[[#This Row],[Hora de Llegada]])</f>
        <v>0.15069444444088731</v>
      </c>
      <c r="P61" s="3">
        <f>SUMIF('cocina'!A:A,sala[[#This Row],[Número de Orden]],'cocina'!H:H)/(24*60)</f>
        <v>2.9861111111111113E-2</v>
      </c>
      <c r="Q61" s="3">
        <f>IF((sala[[#This Row],[Tiempo de Permanencia]]-sala[[#This Row],[Tiempo de Preparación]])&gt;0,sala[[#This Row],[Tiempo de Permanencia]]-sala[[#This Row],[Tiempo de Preparación]],0)</f>
        <v>0.12083333332977619</v>
      </c>
      <c r="R61" s="10">
        <f>IF(sala[[#This Row],[Tiempo de degustación]]&gt;0,1,0)</f>
        <v>1</v>
      </c>
      <c r="S61" s="1" t="str">
        <f>WEEKDAY(sala[[#This Row],[Fecha de Factura]],11)&amp;". "&amp;TEXT(sala[[#This Row],[Fecha de Factura]],"dddd")</f>
        <v>6. sábado</v>
      </c>
      <c r="T61" s="4">
        <f>SUMIF('cocina'!A:A,sala[[#This Row],[Número de Orden]],'cocina'!G:G)</f>
        <v>4</v>
      </c>
      <c r="U61" s="4">
        <f>sala[[#This Row],[Tiempo de Preparación]]*24</f>
        <v>0.71666666666666667</v>
      </c>
      <c r="V61">
        <f>sala[[#This Row],[Cobrada]]*sala[[#This Row],[Monto Total de la Cuenta]]</f>
        <v>102</v>
      </c>
      <c r="W61" s="4">
        <f>sala[[#This Row],[Tiempo de Permanencia]]*24</f>
        <v>3.6166666665812954</v>
      </c>
    </row>
    <row r="62" spans="1:23" x14ac:dyDescent="0.3">
      <c r="A62">
        <v>10</v>
      </c>
      <c r="B62" s="1" t="s">
        <v>104</v>
      </c>
      <c r="C62">
        <v>5</v>
      </c>
      <c r="D62" s="2">
        <v>45017.15902777778</v>
      </c>
      <c r="E62" s="2">
        <v>45017.265277777777</v>
      </c>
      <c r="F62" s="1" t="s">
        <v>24</v>
      </c>
      <c r="G62" s="1" t="s">
        <v>14</v>
      </c>
      <c r="H62" s="1" t="s">
        <v>25</v>
      </c>
      <c r="I62">
        <v>42.87</v>
      </c>
      <c r="J62" s="1" t="s">
        <v>38</v>
      </c>
      <c r="K62">
        <v>61</v>
      </c>
      <c r="L62" s="1" t="s">
        <v>57</v>
      </c>
      <c r="M62" s="1">
        <f>SUMIF('cocina'!A:A,sala[[#This Row],[Número de Orden]],'cocina'!K:K)</f>
        <v>242</v>
      </c>
      <c r="N62" s="2">
        <f>sala[[#This Row],[Hora de Salida]]</f>
        <v>45017.265277777777</v>
      </c>
      <c r="O62" s="3">
        <f>IF(sala[[#This Row],[Estado de la Mesa]]="Ocupada",sala[[#This Row],[Hora de Salida]]-sala[[#This Row],[Hora de Llegada]]+15/(24*60),sala[[#This Row],[Hora de Salida]]-sala[[#This Row],[Hora de Llegada]])</f>
        <v>0.11666666666375629</v>
      </c>
      <c r="P62" s="3">
        <f>SUMIF('cocina'!A:A,sala[[#This Row],[Número de Orden]],'cocina'!H:H)/(24*60)</f>
        <v>0.11041666666666666</v>
      </c>
      <c r="Q62" s="3">
        <f>IF((sala[[#This Row],[Tiempo de Permanencia]]-sala[[#This Row],[Tiempo de Preparación]])&gt;0,sala[[#This Row],[Tiempo de Permanencia]]-sala[[#This Row],[Tiempo de Preparación]],0)</f>
        <v>6.2499999970896253E-3</v>
      </c>
      <c r="R62" s="10">
        <f>IF(sala[[#This Row],[Tiempo de degustación]]&gt;0,1,0)</f>
        <v>1</v>
      </c>
      <c r="S62" s="1" t="str">
        <f>WEEKDAY(sala[[#This Row],[Fecha de Factura]],11)&amp;". "&amp;TEXT(sala[[#This Row],[Fecha de Factura]],"dddd")</f>
        <v>6. sábado</v>
      </c>
      <c r="T62" s="4">
        <f>SUMIF('cocina'!A:A,sala[[#This Row],[Número de Orden]],'cocina'!G:G)</f>
        <v>8</v>
      </c>
      <c r="U62" s="4">
        <f>sala[[#This Row],[Tiempo de Preparación]]*24</f>
        <v>2.65</v>
      </c>
      <c r="V62">
        <f>sala[[#This Row],[Cobrada]]*sala[[#This Row],[Monto Total de la Cuenta]]</f>
        <v>242</v>
      </c>
      <c r="W62" s="4">
        <f>sala[[#This Row],[Tiempo de Permanencia]]*24</f>
        <v>2.7999999999301508</v>
      </c>
    </row>
    <row r="63" spans="1:23" x14ac:dyDescent="0.3">
      <c r="A63">
        <v>2</v>
      </c>
      <c r="B63" s="1" t="s">
        <v>105</v>
      </c>
      <c r="C63">
        <v>1</v>
      </c>
      <c r="D63" s="2">
        <v>45017.115972222222</v>
      </c>
      <c r="E63" s="2">
        <v>45017.26666666667</v>
      </c>
      <c r="F63" s="1" t="s">
        <v>19</v>
      </c>
      <c r="G63" s="1" t="s">
        <v>35</v>
      </c>
      <c r="H63" s="1" t="s">
        <v>25</v>
      </c>
      <c r="I63">
        <v>37.93</v>
      </c>
      <c r="J63" s="1" t="s">
        <v>38</v>
      </c>
      <c r="K63">
        <v>62</v>
      </c>
      <c r="L63" s="1" t="s">
        <v>69</v>
      </c>
      <c r="M63" s="1">
        <f>SUMIF('cocina'!A:A,sala[[#This Row],[Número de Orden]],'cocina'!K:K)</f>
        <v>148</v>
      </c>
      <c r="N63" s="2">
        <f>sala[[#This Row],[Hora de Salida]]</f>
        <v>45017.26666666667</v>
      </c>
      <c r="O63" s="3">
        <f>IF(sala[[#This Row],[Estado de la Mesa]]="Ocupada",sala[[#This Row],[Hora de Salida]]-sala[[#This Row],[Hora de Llegada]]+15/(24*60),sala[[#This Row],[Hora de Salida]]-sala[[#This Row],[Hora de Llegada]])</f>
        <v>0.16111111111482992</v>
      </c>
      <c r="P63" s="3">
        <f>SUMIF('cocina'!A:A,sala[[#This Row],[Número de Orden]],'cocina'!H:H)/(24*60)</f>
        <v>0.1076388888888889</v>
      </c>
      <c r="Q63" s="3">
        <f>IF((sala[[#This Row],[Tiempo de Permanencia]]-sala[[#This Row],[Tiempo de Preparación]])&gt;0,sala[[#This Row],[Tiempo de Permanencia]]-sala[[#This Row],[Tiempo de Preparación]],0)</f>
        <v>5.347222222594103E-2</v>
      </c>
      <c r="R63" s="10">
        <f>IF(sala[[#This Row],[Tiempo de degustación]]&gt;0,1,0)</f>
        <v>1</v>
      </c>
      <c r="S63" s="1" t="str">
        <f>WEEKDAY(sala[[#This Row],[Fecha de Factura]],11)&amp;". "&amp;TEXT(sala[[#This Row],[Fecha de Factura]],"dddd")</f>
        <v>6. sábado</v>
      </c>
      <c r="T63" s="4">
        <f>SUMIF('cocina'!A:A,sala[[#This Row],[Número de Orden]],'cocina'!G:G)</f>
        <v>6</v>
      </c>
      <c r="U63" s="4">
        <f>sala[[#This Row],[Tiempo de Preparación]]*24</f>
        <v>2.5833333333333335</v>
      </c>
      <c r="V63">
        <f>sala[[#This Row],[Cobrada]]*sala[[#This Row],[Monto Total de la Cuenta]]</f>
        <v>148</v>
      </c>
      <c r="W63" s="4">
        <f>sala[[#This Row],[Tiempo de Permanencia]]*24</f>
        <v>3.8666666667559184</v>
      </c>
    </row>
    <row r="64" spans="1:23" x14ac:dyDescent="0.3">
      <c r="A64">
        <v>17</v>
      </c>
      <c r="B64" s="1" t="s">
        <v>45</v>
      </c>
      <c r="C64">
        <v>4</v>
      </c>
      <c r="D64" s="2">
        <v>45017.02847222222</v>
      </c>
      <c r="E64" s="2">
        <v>45017.17083333333</v>
      </c>
      <c r="F64" s="1" t="s">
        <v>32</v>
      </c>
      <c r="G64" s="1" t="s">
        <v>14</v>
      </c>
      <c r="H64" s="1" t="s">
        <v>25</v>
      </c>
      <c r="I64">
        <v>33.340000000000003</v>
      </c>
      <c r="J64" s="1" t="s">
        <v>16</v>
      </c>
      <c r="K64">
        <v>63</v>
      </c>
      <c r="L64" s="1" t="s">
        <v>22</v>
      </c>
      <c r="M64" s="1">
        <f>SUMIF('cocina'!A:A,sala[[#This Row],[Número de Orden]],'cocina'!K:K)</f>
        <v>55</v>
      </c>
      <c r="N64" s="2">
        <f>sala[[#This Row],[Hora de Salida]]</f>
        <v>45017.17083333333</v>
      </c>
      <c r="O64" s="3">
        <f>IF(sala[[#This Row],[Estado de la Mesa]]="Ocupada",sala[[#This Row],[Hora de Salida]]-sala[[#This Row],[Hora de Llegada]]+15/(24*60),sala[[#This Row],[Hora de Salida]]-sala[[#This Row],[Hora de Llegada]])</f>
        <v>0.14236111110949423</v>
      </c>
      <c r="P64" s="3">
        <f>SUMIF('cocina'!A:A,sala[[#This Row],[Número de Orden]],'cocina'!H:H)/(24*60)</f>
        <v>2.0833333333333332E-2</v>
      </c>
      <c r="Q64" s="3">
        <f>IF((sala[[#This Row],[Tiempo de Permanencia]]-sala[[#This Row],[Tiempo de Preparación]])&gt;0,sala[[#This Row],[Tiempo de Permanencia]]-sala[[#This Row],[Tiempo de Preparación]],0)</f>
        <v>0.1215277777761609</v>
      </c>
      <c r="R64" s="10">
        <f>IF(sala[[#This Row],[Tiempo de degustación]]&gt;0,1,0)</f>
        <v>1</v>
      </c>
      <c r="S64" s="1" t="str">
        <f>WEEKDAY(sala[[#This Row],[Fecha de Factura]],11)&amp;". "&amp;TEXT(sala[[#This Row],[Fecha de Factura]],"dddd")</f>
        <v>6. sábado</v>
      </c>
      <c r="T64" s="4">
        <f>SUMIF('cocina'!A:A,sala[[#This Row],[Número de Orden]],'cocina'!G:G)</f>
        <v>2</v>
      </c>
      <c r="U64" s="4">
        <f>sala[[#This Row],[Tiempo de Preparación]]*24</f>
        <v>0.5</v>
      </c>
      <c r="V64">
        <f>sala[[#This Row],[Cobrada]]*sala[[#This Row],[Monto Total de la Cuenta]]</f>
        <v>55</v>
      </c>
      <c r="W64" s="4">
        <f>sala[[#This Row],[Tiempo de Permanencia]]*24</f>
        <v>3.4166666666278616</v>
      </c>
    </row>
    <row r="65" spans="1:23" x14ac:dyDescent="0.3">
      <c r="A65">
        <v>3</v>
      </c>
      <c r="B65" s="1" t="s">
        <v>106</v>
      </c>
      <c r="C65">
        <v>3</v>
      </c>
      <c r="D65" s="2">
        <v>45017.069444444445</v>
      </c>
      <c r="E65" s="2">
        <v>45017.168055555558</v>
      </c>
      <c r="F65" s="1" t="s">
        <v>29</v>
      </c>
      <c r="G65" s="1" t="s">
        <v>20</v>
      </c>
      <c r="H65" s="1" t="s">
        <v>21</v>
      </c>
      <c r="I65">
        <v>34.770000000000003</v>
      </c>
      <c r="J65" s="1" t="s">
        <v>16</v>
      </c>
      <c r="K65">
        <v>64</v>
      </c>
      <c r="L65" s="1" t="s">
        <v>33</v>
      </c>
      <c r="M65" s="1">
        <f>SUMIF('cocina'!A:A,sala[[#This Row],[Número de Orden]],'cocina'!K:K)</f>
        <v>288</v>
      </c>
      <c r="N65" s="2">
        <f>sala[[#This Row],[Hora de Salida]]</f>
        <v>45017.168055555558</v>
      </c>
      <c r="O65" s="3">
        <f>IF(sala[[#This Row],[Estado de la Mesa]]="Ocupada",sala[[#This Row],[Hora de Salida]]-sala[[#This Row],[Hora de Llegada]]+15/(24*60),sala[[#This Row],[Hora de Salida]]-sala[[#This Row],[Hora de Llegada]])</f>
        <v>9.8611111112404615E-2</v>
      </c>
      <c r="P65" s="3">
        <f>SUMIF('cocina'!A:A,sala[[#This Row],[Número de Orden]],'cocina'!H:H)/(24*60)</f>
        <v>5.6944444444444443E-2</v>
      </c>
      <c r="Q65" s="3">
        <f>IF((sala[[#This Row],[Tiempo de Permanencia]]-sala[[#This Row],[Tiempo de Preparación]])&gt;0,sala[[#This Row],[Tiempo de Permanencia]]-sala[[#This Row],[Tiempo de Preparación]],0)</f>
        <v>4.1666666667960171E-2</v>
      </c>
      <c r="R65" s="10">
        <f>IF(sala[[#This Row],[Tiempo de degustación]]&gt;0,1,0)</f>
        <v>1</v>
      </c>
      <c r="S65" s="1" t="str">
        <f>WEEKDAY(sala[[#This Row],[Fecha de Factura]],11)&amp;". "&amp;TEXT(sala[[#This Row],[Fecha de Factura]],"dddd")</f>
        <v>6. sábado</v>
      </c>
      <c r="T65" s="4">
        <f>SUMIF('cocina'!A:A,sala[[#This Row],[Número de Orden]],'cocina'!G:G)</f>
        <v>9</v>
      </c>
      <c r="U65" s="4">
        <f>sala[[#This Row],[Tiempo de Preparación]]*24</f>
        <v>1.3666666666666667</v>
      </c>
      <c r="V65">
        <f>sala[[#This Row],[Cobrada]]*sala[[#This Row],[Monto Total de la Cuenta]]</f>
        <v>288</v>
      </c>
      <c r="W65" s="4">
        <f>sala[[#This Row],[Tiempo de Permanencia]]*24</f>
        <v>2.3666666666977108</v>
      </c>
    </row>
    <row r="66" spans="1:23" x14ac:dyDescent="0.3">
      <c r="A66">
        <v>5</v>
      </c>
      <c r="B66" s="1" t="s">
        <v>107</v>
      </c>
      <c r="C66">
        <v>1</v>
      </c>
      <c r="D66" s="2">
        <v>45017.07916666667</v>
      </c>
      <c r="E66" s="2">
        <v>45017.127083333333</v>
      </c>
      <c r="F66" s="1" t="s">
        <v>13</v>
      </c>
      <c r="G66" s="1" t="s">
        <v>14</v>
      </c>
      <c r="H66" s="1" t="s">
        <v>15</v>
      </c>
      <c r="I66">
        <v>14</v>
      </c>
      <c r="J66" s="1" t="s">
        <v>38</v>
      </c>
      <c r="K66">
        <v>65</v>
      </c>
      <c r="L66" s="1" t="s">
        <v>42</v>
      </c>
      <c r="M66" s="1">
        <f>SUMIF('cocina'!A:A,sala[[#This Row],[Número de Orden]],'cocina'!K:K)</f>
        <v>196</v>
      </c>
      <c r="N66" s="2">
        <f>sala[[#This Row],[Hora de Salida]]</f>
        <v>45017.127083333333</v>
      </c>
      <c r="O66" s="3">
        <f>IF(sala[[#This Row],[Estado de la Mesa]]="Ocupada",sala[[#This Row],[Hora de Salida]]-sala[[#This Row],[Hora de Llegada]]+15/(24*60),sala[[#This Row],[Hora de Salida]]-sala[[#This Row],[Hora de Llegada]])</f>
        <v>5.833333332945282E-2</v>
      </c>
      <c r="P66" s="3">
        <f>SUMIF('cocina'!A:A,sala[[#This Row],[Número de Orden]],'cocina'!H:H)/(24*60)</f>
        <v>0.1076388888888889</v>
      </c>
      <c r="Q66" s="3">
        <f>IF((sala[[#This Row],[Tiempo de Permanencia]]-sala[[#This Row],[Tiempo de Preparación]])&gt;0,sala[[#This Row],[Tiempo de Permanencia]]-sala[[#This Row],[Tiempo de Preparación]],0)</f>
        <v>0</v>
      </c>
      <c r="R66" s="10">
        <f>IF(sala[[#This Row],[Tiempo de degustación]]&gt;0,1,0)</f>
        <v>0</v>
      </c>
      <c r="S66" s="1" t="str">
        <f>WEEKDAY(sala[[#This Row],[Fecha de Factura]],11)&amp;". "&amp;TEXT(sala[[#This Row],[Fecha de Factura]],"dddd")</f>
        <v>6. sábado</v>
      </c>
      <c r="T66" s="4">
        <f>SUMIF('cocina'!A:A,sala[[#This Row],[Número de Orden]],'cocina'!G:G)</f>
        <v>7</v>
      </c>
      <c r="U66" s="4">
        <f>sala[[#This Row],[Tiempo de Preparación]]*24</f>
        <v>2.5833333333333335</v>
      </c>
      <c r="V66">
        <f>sala[[#This Row],[Cobrada]]*sala[[#This Row],[Monto Total de la Cuenta]]</f>
        <v>0</v>
      </c>
      <c r="W66" s="4">
        <f>sala[[#This Row],[Tiempo de Permanencia]]*24</f>
        <v>1.3999999999068677</v>
      </c>
    </row>
    <row r="67" spans="1:23" x14ac:dyDescent="0.3">
      <c r="A67">
        <v>18</v>
      </c>
      <c r="B67" s="1" t="s">
        <v>108</v>
      </c>
      <c r="C67">
        <v>2</v>
      </c>
      <c r="D67" s="2">
        <v>45017.102777777778</v>
      </c>
      <c r="E67" s="2">
        <v>45017.262499999997</v>
      </c>
      <c r="F67" s="1" t="s">
        <v>29</v>
      </c>
      <c r="G67" s="1" t="s">
        <v>14</v>
      </c>
      <c r="H67" s="1" t="s">
        <v>25</v>
      </c>
      <c r="I67">
        <v>10.88</v>
      </c>
      <c r="J67" s="1" t="s">
        <v>16</v>
      </c>
      <c r="K67">
        <v>66</v>
      </c>
      <c r="L67" s="1" t="s">
        <v>17</v>
      </c>
      <c r="M67" s="1">
        <f>SUMIF('cocina'!A:A,sala[[#This Row],[Número de Orden]],'cocina'!K:K)</f>
        <v>210</v>
      </c>
      <c r="N67" s="2">
        <f>sala[[#This Row],[Hora de Salida]]</f>
        <v>45017.262499999997</v>
      </c>
      <c r="O67" s="3">
        <f>IF(sala[[#This Row],[Estado de la Mesa]]="Ocupada",sala[[#This Row],[Hora de Salida]]-sala[[#This Row],[Hora de Llegada]]+15/(24*60),sala[[#This Row],[Hora de Salida]]-sala[[#This Row],[Hora de Llegada]])</f>
        <v>0.15972222221898846</v>
      </c>
      <c r="P67" s="3">
        <f>SUMIF('cocina'!A:A,sala[[#This Row],[Número de Orden]],'cocina'!H:H)/(24*60)</f>
        <v>7.9166666666666663E-2</v>
      </c>
      <c r="Q67" s="3">
        <f>IF((sala[[#This Row],[Tiempo de Permanencia]]-sala[[#This Row],[Tiempo de Preparación]])&gt;0,sala[[#This Row],[Tiempo de Permanencia]]-sala[[#This Row],[Tiempo de Preparación]],0)</f>
        <v>8.05555555523218E-2</v>
      </c>
      <c r="R67" s="10">
        <f>IF(sala[[#This Row],[Tiempo de degustación]]&gt;0,1,0)</f>
        <v>1</v>
      </c>
      <c r="S67" s="1" t="str">
        <f>WEEKDAY(sala[[#This Row],[Fecha de Factura]],11)&amp;". "&amp;TEXT(sala[[#This Row],[Fecha de Factura]],"dddd")</f>
        <v>6. sábado</v>
      </c>
      <c r="T67" s="4">
        <f>SUMIF('cocina'!A:A,sala[[#This Row],[Número de Orden]],'cocina'!G:G)</f>
        <v>7</v>
      </c>
      <c r="U67" s="4">
        <f>sala[[#This Row],[Tiempo de Preparación]]*24</f>
        <v>1.9</v>
      </c>
      <c r="V67">
        <f>sala[[#This Row],[Cobrada]]*sala[[#This Row],[Monto Total de la Cuenta]]</f>
        <v>210</v>
      </c>
      <c r="W67" s="4">
        <f>sala[[#This Row],[Tiempo de Permanencia]]*24</f>
        <v>3.8333333332557231</v>
      </c>
    </row>
    <row r="68" spans="1:23" x14ac:dyDescent="0.3">
      <c r="A68">
        <v>2</v>
      </c>
      <c r="B68" s="1" t="s">
        <v>109</v>
      </c>
      <c r="C68">
        <v>6</v>
      </c>
      <c r="D68" s="2">
        <v>45017.15625</v>
      </c>
      <c r="E68" s="2">
        <v>45017.215277777781</v>
      </c>
      <c r="F68" s="1" t="s">
        <v>24</v>
      </c>
      <c r="G68" s="1" t="s">
        <v>14</v>
      </c>
      <c r="H68" s="1" t="s">
        <v>15</v>
      </c>
      <c r="I68">
        <v>21.25</v>
      </c>
      <c r="J68" s="1" t="s">
        <v>16</v>
      </c>
      <c r="K68">
        <v>67</v>
      </c>
      <c r="L68" s="1" t="s">
        <v>33</v>
      </c>
      <c r="M68" s="1">
        <f>SUMIF('cocina'!A:A,sala[[#This Row],[Número de Orden]],'cocina'!K:K)</f>
        <v>256</v>
      </c>
      <c r="N68" s="2">
        <f>sala[[#This Row],[Hora de Salida]]</f>
        <v>45017.215277777781</v>
      </c>
      <c r="O68" s="3">
        <f>IF(sala[[#This Row],[Estado de la Mesa]]="Ocupada",sala[[#This Row],[Hora de Salida]]-sala[[#This Row],[Hora de Llegada]]+15/(24*60),sala[[#This Row],[Hora de Salida]]-sala[[#This Row],[Hora de Llegada]])</f>
        <v>5.9027777781011537E-2</v>
      </c>
      <c r="P68" s="3">
        <f>SUMIF('cocina'!A:A,sala[[#This Row],[Número de Orden]],'cocina'!H:H)/(24*60)</f>
        <v>9.0972222222222218E-2</v>
      </c>
      <c r="Q68" s="3">
        <f>IF((sala[[#This Row],[Tiempo de Permanencia]]-sala[[#This Row],[Tiempo de Preparación]])&gt;0,sala[[#This Row],[Tiempo de Permanencia]]-sala[[#This Row],[Tiempo de Preparación]],0)</f>
        <v>0</v>
      </c>
      <c r="R68" s="10">
        <f>IF(sala[[#This Row],[Tiempo de degustación]]&gt;0,1,0)</f>
        <v>0</v>
      </c>
      <c r="S68" s="1" t="str">
        <f>WEEKDAY(sala[[#This Row],[Fecha de Factura]],11)&amp;". "&amp;TEXT(sala[[#This Row],[Fecha de Factura]],"dddd")</f>
        <v>6. sábado</v>
      </c>
      <c r="T68" s="4">
        <f>SUMIF('cocina'!A:A,sala[[#This Row],[Número de Orden]],'cocina'!G:G)</f>
        <v>8</v>
      </c>
      <c r="U68" s="4">
        <f>sala[[#This Row],[Tiempo de Preparación]]*24</f>
        <v>2.1833333333333331</v>
      </c>
      <c r="V68">
        <f>sala[[#This Row],[Cobrada]]*sala[[#This Row],[Monto Total de la Cuenta]]</f>
        <v>0</v>
      </c>
      <c r="W68" s="4">
        <f>sala[[#This Row],[Tiempo de Permanencia]]*24</f>
        <v>1.4166666667442769</v>
      </c>
    </row>
    <row r="69" spans="1:23" x14ac:dyDescent="0.3">
      <c r="A69">
        <v>8</v>
      </c>
      <c r="B69" s="1" t="s">
        <v>110</v>
      </c>
      <c r="C69">
        <v>4</v>
      </c>
      <c r="D69" s="2">
        <v>45017.001388888886</v>
      </c>
      <c r="E69" s="2">
        <v>45017.135416666664</v>
      </c>
      <c r="F69" s="1" t="s">
        <v>29</v>
      </c>
      <c r="G69" s="1" t="s">
        <v>35</v>
      </c>
      <c r="H69" s="1" t="s">
        <v>25</v>
      </c>
      <c r="I69">
        <v>45.65</v>
      </c>
      <c r="J69" s="1" t="s">
        <v>38</v>
      </c>
      <c r="K69">
        <v>68</v>
      </c>
      <c r="L69" s="1" t="s">
        <v>27</v>
      </c>
      <c r="M69" s="1">
        <f>SUMIF('cocina'!A:A,sala[[#This Row],[Número de Orden]],'cocina'!K:K)</f>
        <v>218</v>
      </c>
      <c r="N69" s="2">
        <f>sala[[#This Row],[Hora de Salida]]</f>
        <v>45017.135416666664</v>
      </c>
      <c r="O69" s="3">
        <f>IF(sala[[#This Row],[Estado de la Mesa]]="Ocupada",sala[[#This Row],[Hora de Salida]]-sala[[#This Row],[Hora de Llegada]]+15/(24*60),sala[[#This Row],[Hora de Salida]]-sala[[#This Row],[Hora de Llegada]])</f>
        <v>0.14444444444476781</v>
      </c>
      <c r="P69" s="3">
        <f>SUMIF('cocina'!A:A,sala[[#This Row],[Número de Orden]],'cocina'!H:H)/(24*60)</f>
        <v>0.10069444444444445</v>
      </c>
      <c r="Q69" s="3">
        <f>IF((sala[[#This Row],[Tiempo de Permanencia]]-sala[[#This Row],[Tiempo de Preparación]])&gt;0,sala[[#This Row],[Tiempo de Permanencia]]-sala[[#This Row],[Tiempo de Preparación]],0)</f>
        <v>4.3750000000323364E-2</v>
      </c>
      <c r="R69" s="10">
        <f>IF(sala[[#This Row],[Tiempo de degustación]]&gt;0,1,0)</f>
        <v>1</v>
      </c>
      <c r="S69" s="1" t="str">
        <f>WEEKDAY(sala[[#This Row],[Fecha de Factura]],11)&amp;". "&amp;TEXT(sala[[#This Row],[Fecha de Factura]],"dddd")</f>
        <v>6. sábado</v>
      </c>
      <c r="T69" s="4">
        <f>SUMIF('cocina'!A:A,sala[[#This Row],[Número de Orden]],'cocina'!G:G)</f>
        <v>8</v>
      </c>
      <c r="U69" s="4">
        <f>sala[[#This Row],[Tiempo de Preparación]]*24</f>
        <v>2.416666666666667</v>
      </c>
      <c r="V69">
        <f>sala[[#This Row],[Cobrada]]*sala[[#This Row],[Monto Total de la Cuenta]]</f>
        <v>218</v>
      </c>
      <c r="W69" s="4">
        <f>sala[[#This Row],[Tiempo de Permanencia]]*24</f>
        <v>3.4666666666744277</v>
      </c>
    </row>
    <row r="70" spans="1:23" x14ac:dyDescent="0.3">
      <c r="A70">
        <v>5</v>
      </c>
      <c r="B70" s="1" t="s">
        <v>111</v>
      </c>
      <c r="C70">
        <v>4</v>
      </c>
      <c r="D70" s="2">
        <v>45017.084722222222</v>
      </c>
      <c r="E70" s="2">
        <v>45017.164583333331</v>
      </c>
      <c r="F70" s="1" t="s">
        <v>24</v>
      </c>
      <c r="G70" s="1" t="s">
        <v>14</v>
      </c>
      <c r="H70" s="1" t="s">
        <v>25</v>
      </c>
      <c r="I70">
        <v>31.49</v>
      </c>
      <c r="J70" s="1" t="s">
        <v>26</v>
      </c>
      <c r="K70">
        <v>69</v>
      </c>
      <c r="L70" s="1" t="s">
        <v>33</v>
      </c>
      <c r="M70" s="1">
        <f>SUMIF('cocina'!A:A,sala[[#This Row],[Número de Orden]],'cocina'!K:K)</f>
        <v>234</v>
      </c>
      <c r="N70" s="2">
        <f>sala[[#This Row],[Hora de Salida]]</f>
        <v>45017.164583333331</v>
      </c>
      <c r="O70" s="3">
        <f>IF(sala[[#This Row],[Estado de la Mesa]]="Ocupada",sala[[#This Row],[Hora de Salida]]-sala[[#This Row],[Hora de Llegada]]+15/(24*60),sala[[#This Row],[Hora de Salida]]-sala[[#This Row],[Hora de Llegada]])</f>
        <v>7.9861111109494232E-2</v>
      </c>
      <c r="P70" s="3">
        <f>SUMIF('cocina'!A:A,sala[[#This Row],[Número de Orden]],'cocina'!H:H)/(24*60)</f>
        <v>6.3888888888888884E-2</v>
      </c>
      <c r="Q70" s="3">
        <f>IF((sala[[#This Row],[Tiempo de Permanencia]]-sala[[#This Row],[Tiempo de Preparación]])&gt;0,sala[[#This Row],[Tiempo de Permanencia]]-sala[[#This Row],[Tiempo de Preparación]],0)</f>
        <v>1.5972222220605348E-2</v>
      </c>
      <c r="R70" s="10">
        <f>IF(sala[[#This Row],[Tiempo de degustación]]&gt;0,1,0)</f>
        <v>1</v>
      </c>
      <c r="S70" s="1" t="str">
        <f>WEEKDAY(sala[[#This Row],[Fecha de Factura]],11)&amp;". "&amp;TEXT(sala[[#This Row],[Fecha de Factura]],"dddd")</f>
        <v>6. sábado</v>
      </c>
      <c r="T70" s="4">
        <f>SUMIF('cocina'!A:A,sala[[#This Row],[Número de Orden]],'cocina'!G:G)</f>
        <v>9</v>
      </c>
      <c r="U70" s="4">
        <f>sala[[#This Row],[Tiempo de Preparación]]*24</f>
        <v>1.5333333333333332</v>
      </c>
      <c r="V70">
        <f>sala[[#This Row],[Cobrada]]*sala[[#This Row],[Monto Total de la Cuenta]]</f>
        <v>234</v>
      </c>
      <c r="W70" s="4">
        <f>sala[[#This Row],[Tiempo de Permanencia]]*24</f>
        <v>1.9166666666278616</v>
      </c>
    </row>
    <row r="71" spans="1:23" x14ac:dyDescent="0.3">
      <c r="A71">
        <v>17</v>
      </c>
      <c r="B71" s="1" t="s">
        <v>112</v>
      </c>
      <c r="C71">
        <v>4</v>
      </c>
      <c r="D71" s="2">
        <v>45017.007638888892</v>
      </c>
      <c r="E71" s="2">
        <v>45017.056944444441</v>
      </c>
      <c r="F71" s="1" t="s">
        <v>32</v>
      </c>
      <c r="G71" s="1" t="s">
        <v>14</v>
      </c>
      <c r="H71" s="1" t="s">
        <v>15</v>
      </c>
      <c r="I71">
        <v>28.26</v>
      </c>
      <c r="J71" s="1" t="s">
        <v>26</v>
      </c>
      <c r="K71">
        <v>70</v>
      </c>
      <c r="L71" s="1" t="s">
        <v>30</v>
      </c>
      <c r="M71" s="1">
        <f>SUMIF('cocina'!A:A,sala[[#This Row],[Número de Orden]],'cocina'!K:K)</f>
        <v>118</v>
      </c>
      <c r="N71" s="2">
        <f>sala[[#This Row],[Hora de Salida]]</f>
        <v>45017.056944444441</v>
      </c>
      <c r="O71" s="3">
        <f>IF(sala[[#This Row],[Estado de la Mesa]]="Ocupada",sala[[#This Row],[Hora de Salida]]-sala[[#This Row],[Hora de Llegada]]+15/(24*60),sala[[#This Row],[Hora de Salida]]-sala[[#This Row],[Hora de Llegada]])</f>
        <v>4.930555554892635E-2</v>
      </c>
      <c r="P71" s="3">
        <f>SUMIF('cocina'!A:A,sala[[#This Row],[Número de Orden]],'cocina'!H:H)/(24*60)</f>
        <v>2.7777777777777776E-2</v>
      </c>
      <c r="Q71" s="3">
        <f>IF((sala[[#This Row],[Tiempo de Permanencia]]-sala[[#This Row],[Tiempo de Preparación]])&gt;0,sala[[#This Row],[Tiempo de Permanencia]]-sala[[#This Row],[Tiempo de Preparación]],0)</f>
        <v>2.1527777771148573E-2</v>
      </c>
      <c r="R71" s="10">
        <f>IF(sala[[#This Row],[Tiempo de degustación]]&gt;0,1,0)</f>
        <v>1</v>
      </c>
      <c r="S71" s="1" t="str">
        <f>WEEKDAY(sala[[#This Row],[Fecha de Factura]],11)&amp;". "&amp;TEXT(sala[[#This Row],[Fecha de Factura]],"dddd")</f>
        <v>6. sábado</v>
      </c>
      <c r="T71" s="4">
        <f>SUMIF('cocina'!A:A,sala[[#This Row],[Número de Orden]],'cocina'!G:G)</f>
        <v>4</v>
      </c>
      <c r="U71" s="4">
        <f>sala[[#This Row],[Tiempo de Preparación]]*24</f>
        <v>0.66666666666666663</v>
      </c>
      <c r="V71">
        <f>sala[[#This Row],[Cobrada]]*sala[[#This Row],[Monto Total de la Cuenta]]</f>
        <v>118</v>
      </c>
      <c r="W71" s="4">
        <f>sala[[#This Row],[Tiempo de Permanencia]]*24</f>
        <v>1.1833333331742324</v>
      </c>
    </row>
    <row r="72" spans="1:23" x14ac:dyDescent="0.3">
      <c r="A72">
        <v>18</v>
      </c>
      <c r="B72" s="1" t="s">
        <v>113</v>
      </c>
      <c r="C72">
        <v>4</v>
      </c>
      <c r="D72" s="2">
        <v>45017.081250000003</v>
      </c>
      <c r="E72" s="2">
        <v>45017.24722222222</v>
      </c>
      <c r="F72" s="1" t="s">
        <v>13</v>
      </c>
      <c r="G72" s="1" t="s">
        <v>14</v>
      </c>
      <c r="H72" s="1" t="s">
        <v>25</v>
      </c>
      <c r="I72">
        <v>24.01</v>
      </c>
      <c r="J72" s="1" t="s">
        <v>38</v>
      </c>
      <c r="K72">
        <v>71</v>
      </c>
      <c r="L72" s="1" t="s">
        <v>30</v>
      </c>
      <c r="M72" s="1">
        <f>SUMIF('cocina'!A:A,sala[[#This Row],[Número de Orden]],'cocina'!K:K)</f>
        <v>136</v>
      </c>
      <c r="N72" s="2">
        <f>sala[[#This Row],[Hora de Salida]]</f>
        <v>45017.24722222222</v>
      </c>
      <c r="O72" s="3">
        <f>IF(sala[[#This Row],[Estado de la Mesa]]="Ocupada",sala[[#This Row],[Hora de Salida]]-sala[[#This Row],[Hora de Llegada]]+15/(24*60),sala[[#This Row],[Hora de Salida]]-sala[[#This Row],[Hora de Llegada]])</f>
        <v>0.17638888888419993</v>
      </c>
      <c r="P72" s="3">
        <f>SUMIF('cocina'!A:A,sala[[#This Row],[Número de Orden]],'cocina'!H:H)/(24*60)</f>
        <v>3.4027777777777775E-2</v>
      </c>
      <c r="Q72" s="3">
        <f>IF((sala[[#This Row],[Tiempo de Permanencia]]-sala[[#This Row],[Tiempo de Preparación]])&gt;0,sala[[#This Row],[Tiempo de Permanencia]]-sala[[#This Row],[Tiempo de Preparación]],0)</f>
        <v>0.14236111110642216</v>
      </c>
      <c r="R72" s="10">
        <f>IF(sala[[#This Row],[Tiempo de degustación]]&gt;0,1,0)</f>
        <v>1</v>
      </c>
      <c r="S72" s="1" t="str">
        <f>WEEKDAY(sala[[#This Row],[Fecha de Factura]],11)&amp;". "&amp;TEXT(sala[[#This Row],[Fecha de Factura]],"dddd")</f>
        <v>6. sábado</v>
      </c>
      <c r="T72" s="4">
        <f>SUMIF('cocina'!A:A,sala[[#This Row],[Número de Orden]],'cocina'!G:G)</f>
        <v>5</v>
      </c>
      <c r="U72" s="4">
        <f>sala[[#This Row],[Tiempo de Preparación]]*24</f>
        <v>0.81666666666666665</v>
      </c>
      <c r="V72">
        <f>sala[[#This Row],[Cobrada]]*sala[[#This Row],[Monto Total de la Cuenta]]</f>
        <v>136</v>
      </c>
      <c r="W72" s="4">
        <f>sala[[#This Row],[Tiempo de Permanencia]]*24</f>
        <v>4.2333333332207985</v>
      </c>
    </row>
    <row r="73" spans="1:23" x14ac:dyDescent="0.3">
      <c r="A73">
        <v>17</v>
      </c>
      <c r="B73" s="1" t="s">
        <v>114</v>
      </c>
      <c r="C73">
        <v>1</v>
      </c>
      <c r="D73" s="2">
        <v>45017.112500000003</v>
      </c>
      <c r="E73" s="2">
        <v>45017.243750000001</v>
      </c>
      <c r="F73" s="1" t="s">
        <v>24</v>
      </c>
      <c r="G73" s="1" t="s">
        <v>14</v>
      </c>
      <c r="H73" s="1" t="s">
        <v>25</v>
      </c>
      <c r="I73">
        <v>15.28</v>
      </c>
      <c r="J73" s="1" t="s">
        <v>16</v>
      </c>
      <c r="K73">
        <v>72</v>
      </c>
      <c r="L73" s="1" t="s">
        <v>33</v>
      </c>
      <c r="M73" s="1">
        <f>SUMIF('cocina'!A:A,sala[[#This Row],[Número de Orden]],'cocina'!K:K)</f>
        <v>75</v>
      </c>
      <c r="N73" s="2">
        <f>sala[[#This Row],[Hora de Salida]]</f>
        <v>45017.243750000001</v>
      </c>
      <c r="O73" s="3">
        <f>IF(sala[[#This Row],[Estado de la Mesa]]="Ocupada",sala[[#This Row],[Hora de Salida]]-sala[[#This Row],[Hora de Llegada]]+15/(24*60),sala[[#This Row],[Hora de Salida]]-sala[[#This Row],[Hora de Llegada]])</f>
        <v>0.13124999999854481</v>
      </c>
      <c r="P73" s="3">
        <f>SUMIF('cocina'!A:A,sala[[#This Row],[Número de Orden]],'cocina'!H:H)/(24*60)</f>
        <v>3.7499999999999999E-2</v>
      </c>
      <c r="Q73" s="3">
        <f>IF((sala[[#This Row],[Tiempo de Permanencia]]-sala[[#This Row],[Tiempo de Preparación]])&gt;0,sala[[#This Row],[Tiempo de Permanencia]]-sala[[#This Row],[Tiempo de Preparación]],0)</f>
        <v>9.3749999998544803E-2</v>
      </c>
      <c r="R73" s="10">
        <f>IF(sala[[#This Row],[Tiempo de degustación]]&gt;0,1,0)</f>
        <v>1</v>
      </c>
      <c r="S73" s="1" t="str">
        <f>WEEKDAY(sala[[#This Row],[Fecha de Factura]],11)&amp;". "&amp;TEXT(sala[[#This Row],[Fecha de Factura]],"dddd")</f>
        <v>6. sábado</v>
      </c>
      <c r="T73" s="4">
        <f>SUMIF('cocina'!A:A,sala[[#This Row],[Número de Orden]],'cocina'!G:G)</f>
        <v>4</v>
      </c>
      <c r="U73" s="4">
        <f>sala[[#This Row],[Tiempo de Preparación]]*24</f>
        <v>0.89999999999999991</v>
      </c>
      <c r="V73">
        <f>sala[[#This Row],[Cobrada]]*sala[[#This Row],[Monto Total de la Cuenta]]</f>
        <v>75</v>
      </c>
      <c r="W73" s="4">
        <f>sala[[#This Row],[Tiempo de Permanencia]]*24</f>
        <v>3.1499999999650754</v>
      </c>
    </row>
    <row r="74" spans="1:23" x14ac:dyDescent="0.3">
      <c r="A74">
        <v>1</v>
      </c>
      <c r="B74" s="1" t="s">
        <v>115</v>
      </c>
      <c r="C74">
        <v>4</v>
      </c>
      <c r="D74" s="2">
        <v>45017.11041666667</v>
      </c>
      <c r="E74" s="2">
        <v>45017.256249999999</v>
      </c>
      <c r="F74" s="1" t="s">
        <v>32</v>
      </c>
      <c r="G74" s="1" t="s">
        <v>20</v>
      </c>
      <c r="H74" s="1" t="s">
        <v>25</v>
      </c>
      <c r="I74">
        <v>34.51</v>
      </c>
      <c r="J74" s="1" t="s">
        <v>26</v>
      </c>
      <c r="K74">
        <v>73</v>
      </c>
      <c r="L74" s="1" t="s">
        <v>69</v>
      </c>
      <c r="M74" s="1">
        <f>SUMIF('cocina'!A:A,sala[[#This Row],[Número de Orden]],'cocina'!K:K)</f>
        <v>81</v>
      </c>
      <c r="N74" s="2">
        <f>sala[[#This Row],[Hora de Salida]]</f>
        <v>45017.256249999999</v>
      </c>
      <c r="O74" s="3">
        <f>IF(sala[[#This Row],[Estado de la Mesa]]="Ocupada",sala[[#This Row],[Hora de Salida]]-sala[[#This Row],[Hora de Llegada]]+15/(24*60),sala[[#This Row],[Hora de Salida]]-sala[[#This Row],[Hora de Llegada]])</f>
        <v>0.14583333332848269</v>
      </c>
      <c r="P74" s="3">
        <f>SUMIF('cocina'!A:A,sala[[#This Row],[Número de Orden]],'cocina'!H:H)/(24*60)</f>
        <v>1.3888888888888888E-2</v>
      </c>
      <c r="Q74" s="3">
        <f>IF((sala[[#This Row],[Tiempo de Permanencia]]-sala[[#This Row],[Tiempo de Preparación]])&gt;0,sala[[#This Row],[Tiempo de Permanencia]]-sala[[#This Row],[Tiempo de Preparación]],0)</f>
        <v>0.1319444444395938</v>
      </c>
      <c r="R74" s="10">
        <f>IF(sala[[#This Row],[Tiempo de degustación]]&gt;0,1,0)</f>
        <v>1</v>
      </c>
      <c r="S74" s="1" t="str">
        <f>WEEKDAY(sala[[#This Row],[Fecha de Factura]],11)&amp;". "&amp;TEXT(sala[[#This Row],[Fecha de Factura]],"dddd")</f>
        <v>6. sábado</v>
      </c>
      <c r="T74" s="4">
        <f>SUMIF('cocina'!A:A,sala[[#This Row],[Número de Orden]],'cocina'!G:G)</f>
        <v>3</v>
      </c>
      <c r="U74" s="4">
        <f>sala[[#This Row],[Tiempo de Preparación]]*24</f>
        <v>0.33333333333333331</v>
      </c>
      <c r="V74">
        <f>sala[[#This Row],[Cobrada]]*sala[[#This Row],[Monto Total de la Cuenta]]</f>
        <v>81</v>
      </c>
      <c r="W74" s="4">
        <f>sala[[#This Row],[Tiempo de Permanencia]]*24</f>
        <v>3.4999999998835847</v>
      </c>
    </row>
    <row r="75" spans="1:23" x14ac:dyDescent="0.3">
      <c r="A75">
        <v>19</v>
      </c>
      <c r="B75" s="1" t="s">
        <v>117</v>
      </c>
      <c r="C75">
        <v>4</v>
      </c>
      <c r="D75" s="2">
        <v>45017.044444444444</v>
      </c>
      <c r="E75" s="2">
        <v>45017.175694444442</v>
      </c>
      <c r="F75" s="1" t="s">
        <v>32</v>
      </c>
      <c r="G75" s="1" t="s">
        <v>14</v>
      </c>
      <c r="H75" s="1" t="s">
        <v>25</v>
      </c>
      <c r="I75">
        <v>30.83</v>
      </c>
      <c r="J75" s="1" t="s">
        <v>26</v>
      </c>
      <c r="K75">
        <v>74</v>
      </c>
      <c r="L75" s="1" t="s">
        <v>27</v>
      </c>
      <c r="M75" s="1">
        <f>SUMIF('cocina'!A:A,sala[[#This Row],[Número de Orden]],'cocina'!K:K)</f>
        <v>218</v>
      </c>
      <c r="N75" s="2">
        <f>sala[[#This Row],[Hora de Salida]]</f>
        <v>45017.175694444442</v>
      </c>
      <c r="O75" s="3">
        <f>IF(sala[[#This Row],[Estado de la Mesa]]="Ocupada",sala[[#This Row],[Hora de Salida]]-sala[[#This Row],[Hora de Llegada]]+15/(24*60),sala[[#This Row],[Hora de Salida]]-sala[[#This Row],[Hora de Llegada]])</f>
        <v>0.13124999999854481</v>
      </c>
      <c r="P75" s="3">
        <f>SUMIF('cocina'!A:A,sala[[#This Row],[Número de Orden]],'cocina'!H:H)/(24*60)</f>
        <v>6.9444444444444448E-2</v>
      </c>
      <c r="Q75" s="3">
        <f>IF((sala[[#This Row],[Tiempo de Permanencia]]-sala[[#This Row],[Tiempo de Preparación]])&gt;0,sala[[#This Row],[Tiempo de Permanencia]]-sala[[#This Row],[Tiempo de Preparación]],0)</f>
        <v>6.1805555554100361E-2</v>
      </c>
      <c r="R75" s="10">
        <f>IF(sala[[#This Row],[Tiempo de degustación]]&gt;0,1,0)</f>
        <v>1</v>
      </c>
      <c r="S75" s="1" t="str">
        <f>WEEKDAY(sala[[#This Row],[Fecha de Factura]],11)&amp;". "&amp;TEXT(sala[[#This Row],[Fecha de Factura]],"dddd")</f>
        <v>6. sábado</v>
      </c>
      <c r="T75" s="4">
        <f>SUMIF('cocina'!A:A,sala[[#This Row],[Número de Orden]],'cocina'!G:G)</f>
        <v>7</v>
      </c>
      <c r="U75" s="4">
        <f>sala[[#This Row],[Tiempo de Preparación]]*24</f>
        <v>1.6666666666666667</v>
      </c>
      <c r="V75">
        <f>sala[[#This Row],[Cobrada]]*sala[[#This Row],[Monto Total de la Cuenta]]</f>
        <v>218</v>
      </c>
      <c r="W75" s="4">
        <f>sala[[#This Row],[Tiempo de Permanencia]]*24</f>
        <v>3.1499999999650754</v>
      </c>
    </row>
    <row r="76" spans="1:23" x14ac:dyDescent="0.3">
      <c r="A76">
        <v>19</v>
      </c>
      <c r="B76" s="1" t="s">
        <v>118</v>
      </c>
      <c r="C76">
        <v>5</v>
      </c>
      <c r="D76" s="2">
        <v>45017.15</v>
      </c>
      <c r="E76" s="2">
        <v>45017.200694444444</v>
      </c>
      <c r="F76" s="1" t="s">
        <v>29</v>
      </c>
      <c r="G76" s="1" t="s">
        <v>14</v>
      </c>
      <c r="H76" s="1" t="s">
        <v>25</v>
      </c>
      <c r="I76">
        <v>45.23</v>
      </c>
      <c r="J76" s="1" t="s">
        <v>38</v>
      </c>
      <c r="K76">
        <v>75</v>
      </c>
      <c r="L76" s="1" t="s">
        <v>39</v>
      </c>
      <c r="M76" s="1">
        <f>SUMIF('cocina'!A:A,sala[[#This Row],[Número de Orden]],'cocina'!K:K)</f>
        <v>109</v>
      </c>
      <c r="N76" s="2">
        <f>sala[[#This Row],[Hora de Salida]]</f>
        <v>45017.200694444444</v>
      </c>
      <c r="O76" s="3">
        <f>IF(sala[[#This Row],[Estado de la Mesa]]="Ocupada",sala[[#This Row],[Hora de Salida]]-sala[[#This Row],[Hora de Llegada]]+15/(24*60),sala[[#This Row],[Hora de Salida]]-sala[[#This Row],[Hora de Llegada]])</f>
        <v>6.1111111109009165E-2</v>
      </c>
      <c r="P76" s="3">
        <f>SUMIF('cocina'!A:A,sala[[#This Row],[Número de Orden]],'cocina'!H:H)/(24*60)</f>
        <v>3.5416666666666666E-2</v>
      </c>
      <c r="Q76" s="3">
        <f>IF((sala[[#This Row],[Tiempo de Permanencia]]-sala[[#This Row],[Tiempo de Preparación]])&gt;0,sala[[#This Row],[Tiempo de Permanencia]]-sala[[#This Row],[Tiempo de Preparación]],0)</f>
        <v>2.56944444423425E-2</v>
      </c>
      <c r="R76" s="10">
        <f>IF(sala[[#This Row],[Tiempo de degustación]]&gt;0,1,0)</f>
        <v>1</v>
      </c>
      <c r="S76" s="1" t="str">
        <f>WEEKDAY(sala[[#This Row],[Fecha de Factura]],11)&amp;". "&amp;TEXT(sala[[#This Row],[Fecha de Factura]],"dddd")</f>
        <v>6. sábado</v>
      </c>
      <c r="T76" s="4">
        <f>SUMIF('cocina'!A:A,sala[[#This Row],[Número de Orden]],'cocina'!G:G)</f>
        <v>4</v>
      </c>
      <c r="U76" s="4">
        <f>sala[[#This Row],[Tiempo de Preparación]]*24</f>
        <v>0.85</v>
      </c>
      <c r="V76">
        <f>sala[[#This Row],[Cobrada]]*sala[[#This Row],[Monto Total de la Cuenta]]</f>
        <v>109</v>
      </c>
      <c r="W76" s="4">
        <f>sala[[#This Row],[Tiempo de Permanencia]]*24</f>
        <v>1.46666666661622</v>
      </c>
    </row>
    <row r="77" spans="1:23" x14ac:dyDescent="0.3">
      <c r="A77">
        <v>17</v>
      </c>
      <c r="B77" s="1" t="s">
        <v>119</v>
      </c>
      <c r="C77">
        <v>3</v>
      </c>
      <c r="D77" s="2">
        <v>45017.122916666667</v>
      </c>
      <c r="E77" s="2">
        <v>45017.224999999999</v>
      </c>
      <c r="F77" s="1" t="s">
        <v>19</v>
      </c>
      <c r="G77" s="1" t="s">
        <v>14</v>
      </c>
      <c r="H77" s="1" t="s">
        <v>25</v>
      </c>
      <c r="I77">
        <v>17.760000000000002</v>
      </c>
      <c r="J77" s="1" t="s">
        <v>16</v>
      </c>
      <c r="K77">
        <v>76</v>
      </c>
      <c r="L77" s="1" t="s">
        <v>69</v>
      </c>
      <c r="M77" s="1">
        <f>SUMIF('cocina'!A:A,sala[[#This Row],[Número de Orden]],'cocina'!K:K)</f>
        <v>158</v>
      </c>
      <c r="N77" s="2">
        <f>sala[[#This Row],[Hora de Salida]]</f>
        <v>45017.224999999999</v>
      </c>
      <c r="O77" s="3">
        <f>IF(sala[[#This Row],[Estado de la Mesa]]="Ocupada",sala[[#This Row],[Hora de Salida]]-sala[[#This Row],[Hora de Llegada]]+15/(24*60),sala[[#This Row],[Hora de Salida]]-sala[[#This Row],[Hora de Llegada]])</f>
        <v>0.10208333333139308</v>
      </c>
      <c r="P77" s="3">
        <f>SUMIF('cocina'!A:A,sala[[#This Row],[Número de Orden]],'cocina'!H:H)/(24*60)</f>
        <v>6.7361111111111108E-2</v>
      </c>
      <c r="Q77" s="3">
        <f>IF((sala[[#This Row],[Tiempo de Permanencia]]-sala[[#This Row],[Tiempo de Preparación]])&gt;0,sala[[#This Row],[Tiempo de Permanencia]]-sala[[#This Row],[Tiempo de Preparación]],0)</f>
        <v>3.472222222028197E-2</v>
      </c>
      <c r="R77" s="10">
        <f>IF(sala[[#This Row],[Tiempo de degustación]]&gt;0,1,0)</f>
        <v>1</v>
      </c>
      <c r="S77" s="1" t="str">
        <f>WEEKDAY(sala[[#This Row],[Fecha de Factura]],11)&amp;". "&amp;TEXT(sala[[#This Row],[Fecha de Factura]],"dddd")</f>
        <v>6. sábado</v>
      </c>
      <c r="T77" s="4">
        <f>SUMIF('cocina'!A:A,sala[[#This Row],[Número de Orden]],'cocina'!G:G)</f>
        <v>6</v>
      </c>
      <c r="U77" s="4">
        <f>sala[[#This Row],[Tiempo de Preparación]]*24</f>
        <v>1.6166666666666667</v>
      </c>
      <c r="V77">
        <f>sala[[#This Row],[Cobrada]]*sala[[#This Row],[Monto Total de la Cuenta]]</f>
        <v>158</v>
      </c>
      <c r="W77" s="4">
        <f>sala[[#This Row],[Tiempo de Permanencia]]*24</f>
        <v>2.4499999999534339</v>
      </c>
    </row>
    <row r="78" spans="1:23" x14ac:dyDescent="0.3">
      <c r="A78">
        <v>3</v>
      </c>
      <c r="B78" s="1" t="s">
        <v>120</v>
      </c>
      <c r="C78">
        <v>1</v>
      </c>
      <c r="D78" s="2">
        <v>45017.115277777775</v>
      </c>
      <c r="E78" s="2">
        <v>45017.260416666664</v>
      </c>
      <c r="F78" s="1" t="s">
        <v>13</v>
      </c>
      <c r="G78" s="1" t="s">
        <v>35</v>
      </c>
      <c r="H78" s="1" t="s">
        <v>25</v>
      </c>
      <c r="I78">
        <v>19.88</v>
      </c>
      <c r="J78" s="1" t="s">
        <v>26</v>
      </c>
      <c r="K78">
        <v>77</v>
      </c>
      <c r="L78" s="1" t="s">
        <v>42</v>
      </c>
      <c r="M78" s="1">
        <f>SUMIF('cocina'!A:A,sala[[#This Row],[Número de Orden]],'cocina'!K:K)</f>
        <v>99</v>
      </c>
      <c r="N78" s="2">
        <f>sala[[#This Row],[Hora de Salida]]</f>
        <v>45017.260416666664</v>
      </c>
      <c r="O78" s="3">
        <f>IF(sala[[#This Row],[Estado de la Mesa]]="Ocupada",sala[[#This Row],[Hora de Salida]]-sala[[#This Row],[Hora de Llegada]]+15/(24*60),sala[[#This Row],[Hora de Salida]]-sala[[#This Row],[Hora de Llegada]])</f>
        <v>0.14513888888905058</v>
      </c>
      <c r="P78" s="3">
        <f>SUMIF('cocina'!A:A,sala[[#This Row],[Número de Orden]],'cocina'!H:H)/(24*60)</f>
        <v>6.7361111111111108E-2</v>
      </c>
      <c r="Q78" s="3">
        <f>IF((sala[[#This Row],[Tiempo de Permanencia]]-sala[[#This Row],[Tiempo de Preparación]])&gt;0,sala[[#This Row],[Tiempo de Permanencia]]-sala[[#This Row],[Tiempo de Preparación]],0)</f>
        <v>7.7777777777939469E-2</v>
      </c>
      <c r="R78" s="10">
        <f>IF(sala[[#This Row],[Tiempo de degustación]]&gt;0,1,0)</f>
        <v>1</v>
      </c>
      <c r="S78" s="1" t="str">
        <f>WEEKDAY(sala[[#This Row],[Fecha de Factura]],11)&amp;". "&amp;TEXT(sala[[#This Row],[Fecha de Factura]],"dddd")</f>
        <v>6. sábado</v>
      </c>
      <c r="T78" s="4">
        <f>SUMIF('cocina'!A:A,sala[[#This Row],[Número de Orden]],'cocina'!G:G)</f>
        <v>4</v>
      </c>
      <c r="U78" s="4">
        <f>sala[[#This Row],[Tiempo de Preparación]]*24</f>
        <v>1.6166666666666667</v>
      </c>
      <c r="V78">
        <f>sala[[#This Row],[Cobrada]]*sala[[#This Row],[Monto Total de la Cuenta]]</f>
        <v>99</v>
      </c>
      <c r="W78" s="4">
        <f>sala[[#This Row],[Tiempo de Permanencia]]*24</f>
        <v>3.4833333333372138</v>
      </c>
    </row>
    <row r="79" spans="1:23" x14ac:dyDescent="0.3">
      <c r="A79">
        <v>7</v>
      </c>
      <c r="B79" s="1" t="s">
        <v>121</v>
      </c>
      <c r="C79">
        <v>4</v>
      </c>
      <c r="D79" s="2">
        <v>45017.06527777778</v>
      </c>
      <c r="E79" s="2">
        <v>45017.127083333333</v>
      </c>
      <c r="F79" s="1" t="s">
        <v>13</v>
      </c>
      <c r="G79" s="1" t="s">
        <v>14</v>
      </c>
      <c r="H79" s="1" t="s">
        <v>25</v>
      </c>
      <c r="I79">
        <v>20.02</v>
      </c>
      <c r="J79" s="1" t="s">
        <v>26</v>
      </c>
      <c r="K79">
        <v>78</v>
      </c>
      <c r="L79" s="1" t="s">
        <v>22</v>
      </c>
      <c r="M79" s="1">
        <f>SUMIF('cocina'!A:A,sala[[#This Row],[Número de Orden]],'cocina'!K:K)</f>
        <v>57</v>
      </c>
      <c r="N79" s="2">
        <f>sala[[#This Row],[Hora de Salida]]</f>
        <v>45017.127083333333</v>
      </c>
      <c r="O79" s="3">
        <f>IF(sala[[#This Row],[Estado de la Mesa]]="Ocupada",sala[[#This Row],[Hora de Salida]]-sala[[#This Row],[Hora de Llegada]]+15/(24*60),sala[[#This Row],[Hora de Salida]]-sala[[#This Row],[Hora de Llegada]])</f>
        <v>6.1805555553291924E-2</v>
      </c>
      <c r="P79" s="3">
        <f>SUMIF('cocina'!A:A,sala[[#This Row],[Número de Orden]],'cocina'!H:H)/(24*60)</f>
        <v>3.7499999999999999E-2</v>
      </c>
      <c r="Q79" s="3">
        <f>IF((sala[[#This Row],[Tiempo de Permanencia]]-sala[[#This Row],[Tiempo de Preparación]])&gt;0,sala[[#This Row],[Tiempo de Permanencia]]-sala[[#This Row],[Tiempo de Preparación]],0)</f>
        <v>2.4305555553291926E-2</v>
      </c>
      <c r="R79" s="10">
        <f>IF(sala[[#This Row],[Tiempo de degustación]]&gt;0,1,0)</f>
        <v>1</v>
      </c>
      <c r="S79" s="1" t="str">
        <f>WEEKDAY(sala[[#This Row],[Fecha de Factura]],11)&amp;". "&amp;TEXT(sala[[#This Row],[Fecha de Factura]],"dddd")</f>
        <v>6. sábado</v>
      </c>
      <c r="T79" s="4">
        <f>SUMIF('cocina'!A:A,sala[[#This Row],[Número de Orden]],'cocina'!G:G)</f>
        <v>3</v>
      </c>
      <c r="U79" s="4">
        <f>sala[[#This Row],[Tiempo de Preparación]]*24</f>
        <v>0.89999999999999991</v>
      </c>
      <c r="V79">
        <f>sala[[#This Row],[Cobrada]]*sala[[#This Row],[Monto Total de la Cuenta]]</f>
        <v>57</v>
      </c>
      <c r="W79" s="4">
        <f>sala[[#This Row],[Tiempo de Permanencia]]*24</f>
        <v>1.4833333332790062</v>
      </c>
    </row>
    <row r="80" spans="1:23" x14ac:dyDescent="0.3">
      <c r="A80">
        <v>16</v>
      </c>
      <c r="B80" s="1" t="s">
        <v>123</v>
      </c>
      <c r="C80">
        <v>2</v>
      </c>
      <c r="D80" s="2">
        <v>45017.06527777778</v>
      </c>
      <c r="E80" s="2">
        <v>45017.213888888888</v>
      </c>
      <c r="F80" s="1" t="s">
        <v>13</v>
      </c>
      <c r="G80" s="1" t="s">
        <v>14</v>
      </c>
      <c r="H80" s="1" t="s">
        <v>25</v>
      </c>
      <c r="I80">
        <v>34.01</v>
      </c>
      <c r="J80" s="1" t="s">
        <v>26</v>
      </c>
      <c r="K80">
        <v>79</v>
      </c>
      <c r="L80" s="1" t="s">
        <v>39</v>
      </c>
      <c r="M80" s="1">
        <f>SUMIF('cocina'!A:A,sala[[#This Row],[Número de Orden]],'cocina'!K:K)</f>
        <v>309</v>
      </c>
      <c r="N80" s="2">
        <f>sala[[#This Row],[Hora de Salida]]</f>
        <v>45017.213888888888</v>
      </c>
      <c r="O80" s="3">
        <f>IF(sala[[#This Row],[Estado de la Mesa]]="Ocupada",sala[[#This Row],[Hora de Salida]]-sala[[#This Row],[Hora de Llegada]]+15/(24*60),sala[[#This Row],[Hora de Salida]]-sala[[#This Row],[Hora de Llegada]])</f>
        <v>0.14861111110803904</v>
      </c>
      <c r="P80" s="3">
        <f>SUMIF('cocina'!A:A,sala[[#This Row],[Número de Orden]],'cocina'!H:H)/(24*60)</f>
        <v>6.6666666666666666E-2</v>
      </c>
      <c r="Q80" s="3">
        <f>IF((sala[[#This Row],[Tiempo de Permanencia]]-sala[[#This Row],[Tiempo de Preparación]])&gt;0,sala[[#This Row],[Tiempo de Permanencia]]-sala[[#This Row],[Tiempo de Preparación]],0)</f>
        <v>8.1944444441372374E-2</v>
      </c>
      <c r="R80" s="10">
        <f>IF(sala[[#This Row],[Tiempo de degustación]]&gt;0,1,0)</f>
        <v>1</v>
      </c>
      <c r="S80" s="1" t="str">
        <f>WEEKDAY(sala[[#This Row],[Fecha de Factura]],11)&amp;". "&amp;TEXT(sala[[#This Row],[Fecha de Factura]],"dddd")</f>
        <v>6. sábado</v>
      </c>
      <c r="T80" s="4">
        <f>SUMIF('cocina'!A:A,sala[[#This Row],[Número de Orden]],'cocina'!G:G)</f>
        <v>12</v>
      </c>
      <c r="U80" s="4">
        <f>sala[[#This Row],[Tiempo de Preparación]]*24</f>
        <v>1.6</v>
      </c>
      <c r="V80">
        <f>sala[[#This Row],[Cobrada]]*sala[[#This Row],[Monto Total de la Cuenta]]</f>
        <v>309</v>
      </c>
      <c r="W80" s="4">
        <f>sala[[#This Row],[Tiempo de Permanencia]]*24</f>
        <v>3.566666666592937</v>
      </c>
    </row>
    <row r="81" spans="1:23" x14ac:dyDescent="0.3">
      <c r="A81">
        <v>18</v>
      </c>
      <c r="B81" s="1" t="s">
        <v>124</v>
      </c>
      <c r="C81">
        <v>6</v>
      </c>
      <c r="D81" s="2">
        <v>45017.093055555553</v>
      </c>
      <c r="E81" s="2">
        <v>45017.156944444447</v>
      </c>
      <c r="F81" s="1" t="s">
        <v>32</v>
      </c>
      <c r="G81" s="1" t="s">
        <v>14</v>
      </c>
      <c r="H81" s="1" t="s">
        <v>25</v>
      </c>
      <c r="I81">
        <v>39.049999999999997</v>
      </c>
      <c r="J81" s="1" t="s">
        <v>26</v>
      </c>
      <c r="K81">
        <v>80</v>
      </c>
      <c r="L81" s="1" t="s">
        <v>39</v>
      </c>
      <c r="M81" s="1">
        <f>SUMIF('cocina'!A:A,sala[[#This Row],[Número de Orden]],'cocina'!K:K)</f>
        <v>121</v>
      </c>
      <c r="N81" s="2">
        <f>sala[[#This Row],[Hora de Salida]]</f>
        <v>45017.156944444447</v>
      </c>
      <c r="O81" s="3">
        <f>IF(sala[[#This Row],[Estado de la Mesa]]="Ocupada",sala[[#This Row],[Hora de Salida]]-sala[[#This Row],[Hora de Llegada]]+15/(24*60),sala[[#This Row],[Hora de Salida]]-sala[[#This Row],[Hora de Llegada]])</f>
        <v>6.3888888893416151E-2</v>
      </c>
      <c r="P81" s="3">
        <f>SUMIF('cocina'!A:A,sala[[#This Row],[Número de Orden]],'cocina'!H:H)/(24*60)</f>
        <v>4.6527777777777779E-2</v>
      </c>
      <c r="Q81" s="3">
        <f>IF((sala[[#This Row],[Tiempo de Permanencia]]-sala[[#This Row],[Tiempo de Preparación]])&gt;0,sala[[#This Row],[Tiempo de Permanencia]]-sala[[#This Row],[Tiempo de Preparación]],0)</f>
        <v>1.7361111115638372E-2</v>
      </c>
      <c r="R81" s="10">
        <f>IF(sala[[#This Row],[Tiempo de degustación]]&gt;0,1,0)</f>
        <v>1</v>
      </c>
      <c r="S81" s="1" t="str">
        <f>WEEKDAY(sala[[#This Row],[Fecha de Factura]],11)&amp;". "&amp;TEXT(sala[[#This Row],[Fecha de Factura]],"dddd")</f>
        <v>6. sábado</v>
      </c>
      <c r="T81" s="4">
        <f>SUMIF('cocina'!A:A,sala[[#This Row],[Número de Orden]],'cocina'!G:G)</f>
        <v>5</v>
      </c>
      <c r="U81" s="4">
        <f>sala[[#This Row],[Tiempo de Preparación]]*24</f>
        <v>1.1166666666666667</v>
      </c>
      <c r="V81">
        <f>sala[[#This Row],[Cobrada]]*sala[[#This Row],[Monto Total de la Cuenta]]</f>
        <v>121</v>
      </c>
      <c r="W81" s="4">
        <f>sala[[#This Row],[Tiempo de Permanencia]]*24</f>
        <v>1.5333333334419876</v>
      </c>
    </row>
    <row r="82" spans="1:23" x14ac:dyDescent="0.3">
      <c r="A82">
        <v>17</v>
      </c>
      <c r="B82" s="1" t="s">
        <v>125</v>
      </c>
      <c r="C82">
        <v>4</v>
      </c>
      <c r="D82" s="2">
        <v>45017.152777777781</v>
      </c>
      <c r="E82" s="2">
        <v>45017.271527777775</v>
      </c>
      <c r="F82" s="1" t="s">
        <v>29</v>
      </c>
      <c r="G82" s="1" t="s">
        <v>35</v>
      </c>
      <c r="H82" s="1" t="s">
        <v>25</v>
      </c>
      <c r="I82">
        <v>23.69</v>
      </c>
      <c r="J82" s="1" t="s">
        <v>38</v>
      </c>
      <c r="K82">
        <v>81</v>
      </c>
      <c r="L82" s="1" t="s">
        <v>44</v>
      </c>
      <c r="M82" s="1">
        <f>SUMIF('cocina'!A:A,sala[[#This Row],[Número de Orden]],'cocina'!K:K)</f>
        <v>62</v>
      </c>
      <c r="N82" s="2">
        <f>sala[[#This Row],[Hora de Salida]]</f>
        <v>45017.271527777775</v>
      </c>
      <c r="O82" s="3">
        <f>IF(sala[[#This Row],[Estado de la Mesa]]="Ocupada",sala[[#This Row],[Hora de Salida]]-sala[[#This Row],[Hora de Llegada]]+15/(24*60),sala[[#This Row],[Hora de Salida]]-sala[[#This Row],[Hora de Llegada]])</f>
        <v>0.12916666666084589</v>
      </c>
      <c r="P82" s="3">
        <f>SUMIF('cocina'!A:A,sala[[#This Row],[Número de Orden]],'cocina'!H:H)/(24*60)</f>
        <v>4.0972222222222222E-2</v>
      </c>
      <c r="Q82" s="3">
        <f>IF((sala[[#This Row],[Tiempo de Permanencia]]-sala[[#This Row],[Tiempo de Preparación]])&gt;0,sala[[#This Row],[Tiempo de Permanencia]]-sala[[#This Row],[Tiempo de Preparación]],0)</f>
        <v>8.8194444438623676E-2</v>
      </c>
      <c r="R82" s="10">
        <f>IF(sala[[#This Row],[Tiempo de degustación]]&gt;0,1,0)</f>
        <v>1</v>
      </c>
      <c r="S82" s="1" t="str">
        <f>WEEKDAY(sala[[#This Row],[Fecha de Factura]],11)&amp;". "&amp;TEXT(sala[[#This Row],[Fecha de Factura]],"dddd")</f>
        <v>6. sábado</v>
      </c>
      <c r="T82" s="4">
        <f>SUMIF('cocina'!A:A,sala[[#This Row],[Número de Orden]],'cocina'!G:G)</f>
        <v>2</v>
      </c>
      <c r="U82" s="4">
        <f>sala[[#This Row],[Tiempo de Preparación]]*24</f>
        <v>0.98333333333333339</v>
      </c>
      <c r="V82">
        <f>sala[[#This Row],[Cobrada]]*sala[[#This Row],[Monto Total de la Cuenta]]</f>
        <v>62</v>
      </c>
      <c r="W82" s="4">
        <f>sala[[#This Row],[Tiempo de Permanencia]]*24</f>
        <v>3.0999999998603016</v>
      </c>
    </row>
    <row r="83" spans="1:23" x14ac:dyDescent="0.3">
      <c r="A83">
        <v>16</v>
      </c>
      <c r="B83" s="1" t="s">
        <v>127</v>
      </c>
      <c r="C83">
        <v>3</v>
      </c>
      <c r="D83" s="2">
        <v>45017.142361111109</v>
      </c>
      <c r="E83" s="2">
        <v>45017.298611111109</v>
      </c>
      <c r="F83" s="1" t="s">
        <v>29</v>
      </c>
      <c r="G83" s="1" t="s">
        <v>20</v>
      </c>
      <c r="H83" s="1" t="s">
        <v>25</v>
      </c>
      <c r="I83">
        <v>38.6</v>
      </c>
      <c r="J83" s="1" t="s">
        <v>26</v>
      </c>
      <c r="K83">
        <v>82</v>
      </c>
      <c r="L83" s="1" t="s">
        <v>30</v>
      </c>
      <c r="M83" s="1">
        <f>SUMIF('cocina'!A:A,sala[[#This Row],[Número de Orden]],'cocina'!K:K)</f>
        <v>80</v>
      </c>
      <c r="N83" s="2">
        <f>sala[[#This Row],[Hora de Salida]]</f>
        <v>45017.298611111109</v>
      </c>
      <c r="O83" s="3">
        <f>IF(sala[[#This Row],[Estado de la Mesa]]="Ocupada",sala[[#This Row],[Hora de Salida]]-sala[[#This Row],[Hora de Llegada]]+15/(24*60),sala[[#This Row],[Hora de Salida]]-sala[[#This Row],[Hora de Llegada]])</f>
        <v>0.15625</v>
      </c>
      <c r="P83" s="3">
        <f>SUMIF('cocina'!A:A,sala[[#This Row],[Número de Orden]],'cocina'!H:H)/(24*60)</f>
        <v>1.3194444444444444E-2</v>
      </c>
      <c r="Q83" s="3">
        <f>IF((sala[[#This Row],[Tiempo de Permanencia]]-sala[[#This Row],[Tiempo de Preparación]])&gt;0,sala[[#This Row],[Tiempo de Permanencia]]-sala[[#This Row],[Tiempo de Preparación]],0)</f>
        <v>0.14305555555555555</v>
      </c>
      <c r="R83" s="10">
        <f>IF(sala[[#This Row],[Tiempo de degustación]]&gt;0,1,0)</f>
        <v>1</v>
      </c>
      <c r="S83" s="1" t="str">
        <f>WEEKDAY(sala[[#This Row],[Fecha de Factura]],11)&amp;". "&amp;TEXT(sala[[#This Row],[Fecha de Factura]],"dddd")</f>
        <v>6. sábado</v>
      </c>
      <c r="T83" s="4">
        <f>SUMIF('cocina'!A:A,sala[[#This Row],[Número de Orden]],'cocina'!G:G)</f>
        <v>3</v>
      </c>
      <c r="U83" s="4">
        <f>sala[[#This Row],[Tiempo de Preparación]]*24</f>
        <v>0.31666666666666665</v>
      </c>
      <c r="V83">
        <f>sala[[#This Row],[Cobrada]]*sala[[#This Row],[Monto Total de la Cuenta]]</f>
        <v>80</v>
      </c>
      <c r="W83" s="4">
        <f>sala[[#This Row],[Tiempo de Permanencia]]*24</f>
        <v>3.75</v>
      </c>
    </row>
    <row r="84" spans="1:23" x14ac:dyDescent="0.3">
      <c r="A84">
        <v>15</v>
      </c>
      <c r="B84" s="1" t="s">
        <v>128</v>
      </c>
      <c r="C84">
        <v>1</v>
      </c>
      <c r="D84" s="2">
        <v>45017.154166666667</v>
      </c>
      <c r="E84" s="2">
        <v>45017.277083333334</v>
      </c>
      <c r="F84" s="1" t="s">
        <v>19</v>
      </c>
      <c r="G84" s="1" t="s">
        <v>35</v>
      </c>
      <c r="H84" s="1" t="s">
        <v>25</v>
      </c>
      <c r="I84">
        <v>24.94</v>
      </c>
      <c r="J84" s="1" t="s">
        <v>38</v>
      </c>
      <c r="K84">
        <v>83</v>
      </c>
      <c r="L84" s="1" t="s">
        <v>69</v>
      </c>
      <c r="M84" s="1">
        <f>SUMIF('cocina'!A:A,sala[[#This Row],[Número de Orden]],'cocina'!K:K)</f>
        <v>170</v>
      </c>
      <c r="N84" s="2">
        <f>sala[[#This Row],[Hora de Salida]]</f>
        <v>45017.277083333334</v>
      </c>
      <c r="O84" s="3">
        <f>IF(sala[[#This Row],[Estado de la Mesa]]="Ocupada",sala[[#This Row],[Hora de Salida]]-sala[[#This Row],[Hora de Llegada]]+15/(24*60),sala[[#This Row],[Hora de Salida]]-sala[[#This Row],[Hora de Llegada]])</f>
        <v>0.13333333333381839</v>
      </c>
      <c r="P84" s="3">
        <f>SUMIF('cocina'!A:A,sala[[#This Row],[Número de Orden]],'cocina'!H:H)/(24*60)</f>
        <v>6.5277777777777782E-2</v>
      </c>
      <c r="Q84" s="3">
        <f>IF((sala[[#This Row],[Tiempo de Permanencia]]-sala[[#This Row],[Tiempo de Preparación]])&gt;0,sala[[#This Row],[Tiempo de Permanencia]]-sala[[#This Row],[Tiempo de Preparación]],0)</f>
        <v>6.8055555556040606E-2</v>
      </c>
      <c r="R84" s="10">
        <f>IF(sala[[#This Row],[Tiempo de degustación]]&gt;0,1,0)</f>
        <v>1</v>
      </c>
      <c r="S84" s="1" t="str">
        <f>WEEKDAY(sala[[#This Row],[Fecha de Factura]],11)&amp;". "&amp;TEXT(sala[[#This Row],[Fecha de Factura]],"dddd")</f>
        <v>6. sábado</v>
      </c>
      <c r="T84" s="4">
        <f>SUMIF('cocina'!A:A,sala[[#This Row],[Número de Orden]],'cocina'!G:G)</f>
        <v>6</v>
      </c>
      <c r="U84" s="4">
        <f>sala[[#This Row],[Tiempo de Preparación]]*24</f>
        <v>1.5666666666666669</v>
      </c>
      <c r="V84">
        <f>sala[[#This Row],[Cobrada]]*sala[[#This Row],[Monto Total de la Cuenta]]</f>
        <v>170</v>
      </c>
      <c r="W84" s="4">
        <f>sala[[#This Row],[Tiempo de Permanencia]]*24</f>
        <v>3.2000000000116415</v>
      </c>
    </row>
    <row r="85" spans="1:23" x14ac:dyDescent="0.3">
      <c r="A85">
        <v>19</v>
      </c>
      <c r="B85" s="1" t="s">
        <v>129</v>
      </c>
      <c r="C85">
        <v>5</v>
      </c>
      <c r="D85" s="2">
        <v>45017.070833333331</v>
      </c>
      <c r="E85" s="2">
        <v>45017.137499999997</v>
      </c>
      <c r="F85" s="1" t="s">
        <v>32</v>
      </c>
      <c r="G85" s="1" t="s">
        <v>14</v>
      </c>
      <c r="H85" s="1" t="s">
        <v>25</v>
      </c>
      <c r="I85">
        <v>15.11</v>
      </c>
      <c r="J85" s="1" t="s">
        <v>38</v>
      </c>
      <c r="K85">
        <v>84</v>
      </c>
      <c r="L85" s="1" t="s">
        <v>33</v>
      </c>
      <c r="M85" s="1">
        <f>SUMIF('cocina'!A:A,sala[[#This Row],[Número de Orden]],'cocina'!K:K)</f>
        <v>60</v>
      </c>
      <c r="N85" s="2">
        <f>sala[[#This Row],[Hora de Salida]]</f>
        <v>45017.137499999997</v>
      </c>
      <c r="O85" s="3">
        <f>IF(sala[[#This Row],[Estado de la Mesa]]="Ocupada",sala[[#This Row],[Hora de Salida]]-sala[[#This Row],[Hora de Llegada]]+15/(24*60),sala[[#This Row],[Hora de Salida]]-sala[[#This Row],[Hora de Llegada]])</f>
        <v>7.708333333236321E-2</v>
      </c>
      <c r="P85" s="3">
        <f>SUMIF('cocina'!A:A,sala[[#This Row],[Número de Orden]],'cocina'!H:H)/(24*60)</f>
        <v>6.9444444444444441E-3</v>
      </c>
      <c r="Q85" s="3">
        <f>IF((sala[[#This Row],[Tiempo de Permanencia]]-sala[[#This Row],[Tiempo de Preparación]])&gt;0,sala[[#This Row],[Tiempo de Permanencia]]-sala[[#This Row],[Tiempo de Preparación]],0)</f>
        <v>7.0138888887918763E-2</v>
      </c>
      <c r="R85" s="10">
        <f>IF(sala[[#This Row],[Tiempo de degustación]]&gt;0,1,0)</f>
        <v>1</v>
      </c>
      <c r="S85" s="1" t="str">
        <f>WEEKDAY(sala[[#This Row],[Fecha de Factura]],11)&amp;". "&amp;TEXT(sala[[#This Row],[Fecha de Factura]],"dddd")</f>
        <v>6. sábado</v>
      </c>
      <c r="T85" s="4">
        <f>SUMIF('cocina'!A:A,sala[[#This Row],[Número de Orden]],'cocina'!G:G)</f>
        <v>2</v>
      </c>
      <c r="U85" s="4">
        <f>sala[[#This Row],[Tiempo de Preparación]]*24</f>
        <v>0.16666666666666666</v>
      </c>
      <c r="V85">
        <f>sala[[#This Row],[Cobrada]]*sala[[#This Row],[Monto Total de la Cuenta]]</f>
        <v>60</v>
      </c>
      <c r="W85" s="4">
        <f>sala[[#This Row],[Tiempo de Permanencia]]*24</f>
        <v>1.8499999999767169</v>
      </c>
    </row>
    <row r="86" spans="1:23" x14ac:dyDescent="0.3">
      <c r="A86">
        <v>8</v>
      </c>
      <c r="B86" s="1" t="s">
        <v>130</v>
      </c>
      <c r="C86">
        <v>3</v>
      </c>
      <c r="D86" s="2">
        <v>45017.107638888891</v>
      </c>
      <c r="E86" s="2">
        <v>45017.188194444447</v>
      </c>
      <c r="F86" s="1" t="s">
        <v>24</v>
      </c>
      <c r="G86" s="1" t="s">
        <v>35</v>
      </c>
      <c r="H86" s="1" t="s">
        <v>25</v>
      </c>
      <c r="I86">
        <v>45.96</v>
      </c>
      <c r="J86" s="1" t="s">
        <v>26</v>
      </c>
      <c r="K86">
        <v>85</v>
      </c>
      <c r="L86" s="1" t="s">
        <v>54</v>
      </c>
      <c r="M86" s="1">
        <f>SUMIF('cocina'!A:A,sala[[#This Row],[Número de Orden]],'cocina'!K:K)</f>
        <v>208</v>
      </c>
      <c r="N86" s="2">
        <f>sala[[#This Row],[Hora de Salida]]</f>
        <v>45017.188194444447</v>
      </c>
      <c r="O86" s="3">
        <f>IF(sala[[#This Row],[Estado de la Mesa]]="Ocupada",sala[[#This Row],[Hora de Salida]]-sala[[#This Row],[Hora de Llegada]]+15/(24*60),sala[[#This Row],[Hora de Salida]]-sala[[#This Row],[Hora de Llegada]])</f>
        <v>8.0555555556202307E-2</v>
      </c>
      <c r="P86" s="3">
        <f>SUMIF('cocina'!A:A,sala[[#This Row],[Número de Orden]],'cocina'!H:H)/(24*60)</f>
        <v>9.8611111111111108E-2</v>
      </c>
      <c r="Q86" s="3">
        <f>IF((sala[[#This Row],[Tiempo de Permanencia]]-sala[[#This Row],[Tiempo de Preparación]])&gt;0,sala[[#This Row],[Tiempo de Permanencia]]-sala[[#This Row],[Tiempo de Preparación]],0)</f>
        <v>0</v>
      </c>
      <c r="R86" s="10">
        <f>IF(sala[[#This Row],[Tiempo de degustación]]&gt;0,1,0)</f>
        <v>0</v>
      </c>
      <c r="S86" s="1" t="str">
        <f>WEEKDAY(sala[[#This Row],[Fecha de Factura]],11)&amp;". "&amp;TEXT(sala[[#This Row],[Fecha de Factura]],"dddd")</f>
        <v>6. sábado</v>
      </c>
      <c r="T86" s="4">
        <f>SUMIF('cocina'!A:A,sala[[#This Row],[Número de Orden]],'cocina'!G:G)</f>
        <v>7</v>
      </c>
      <c r="U86" s="4">
        <f>sala[[#This Row],[Tiempo de Preparación]]*24</f>
        <v>2.3666666666666667</v>
      </c>
      <c r="V86">
        <f>sala[[#This Row],[Cobrada]]*sala[[#This Row],[Monto Total de la Cuenta]]</f>
        <v>0</v>
      </c>
      <c r="W86" s="4">
        <f>sala[[#This Row],[Tiempo de Permanencia]]*24</f>
        <v>1.9333333333488554</v>
      </c>
    </row>
    <row r="87" spans="1:23" x14ac:dyDescent="0.3">
      <c r="A87">
        <v>20</v>
      </c>
      <c r="B87" s="1" t="s">
        <v>131</v>
      </c>
      <c r="C87">
        <v>3</v>
      </c>
      <c r="D87" s="2">
        <v>45017.001388888886</v>
      </c>
      <c r="E87" s="2">
        <v>45017.088888888888</v>
      </c>
      <c r="F87" s="1" t="s">
        <v>29</v>
      </c>
      <c r="G87" s="1" t="s">
        <v>14</v>
      </c>
      <c r="H87" s="1" t="s">
        <v>15</v>
      </c>
      <c r="I87">
        <v>11.84</v>
      </c>
      <c r="J87" s="1" t="s">
        <v>26</v>
      </c>
      <c r="K87">
        <v>86</v>
      </c>
      <c r="L87" s="1" t="s">
        <v>17</v>
      </c>
      <c r="M87" s="1">
        <f>SUMIF('cocina'!A:A,sala[[#This Row],[Número de Orden]],'cocina'!K:K)</f>
        <v>50</v>
      </c>
      <c r="N87" s="2">
        <f>sala[[#This Row],[Hora de Salida]]</f>
        <v>45017.088888888888</v>
      </c>
      <c r="O87" s="3">
        <f>IF(sala[[#This Row],[Estado de la Mesa]]="Ocupada",sala[[#This Row],[Hora de Salida]]-sala[[#This Row],[Hora de Llegada]]+15/(24*60),sala[[#This Row],[Hora de Salida]]-sala[[#This Row],[Hora de Llegada]])</f>
        <v>8.7500000001455192E-2</v>
      </c>
      <c r="P87" s="3">
        <f>SUMIF('cocina'!A:A,sala[[#This Row],[Número de Orden]],'cocina'!H:H)/(24*60)</f>
        <v>5.5555555555555558E-3</v>
      </c>
      <c r="Q87" s="3">
        <f>IF((sala[[#This Row],[Tiempo de Permanencia]]-sala[[#This Row],[Tiempo de Preparación]])&gt;0,sala[[#This Row],[Tiempo de Permanencia]]-sala[[#This Row],[Tiempo de Preparación]],0)</f>
        <v>8.1944444445899642E-2</v>
      </c>
      <c r="R87" s="10">
        <f>IF(sala[[#This Row],[Tiempo de degustación]]&gt;0,1,0)</f>
        <v>1</v>
      </c>
      <c r="S87" s="1" t="str">
        <f>WEEKDAY(sala[[#This Row],[Fecha de Factura]],11)&amp;". "&amp;TEXT(sala[[#This Row],[Fecha de Factura]],"dddd")</f>
        <v>6. sábado</v>
      </c>
      <c r="T87" s="4">
        <f>SUMIF('cocina'!A:A,sala[[#This Row],[Número de Orden]],'cocina'!G:G)</f>
        <v>2</v>
      </c>
      <c r="U87" s="4">
        <f>sala[[#This Row],[Tiempo de Preparación]]*24</f>
        <v>0.13333333333333333</v>
      </c>
      <c r="V87">
        <f>sala[[#This Row],[Cobrada]]*sala[[#This Row],[Monto Total de la Cuenta]]</f>
        <v>50</v>
      </c>
      <c r="W87" s="4">
        <f>sala[[#This Row],[Tiempo de Permanencia]]*24</f>
        <v>2.1000000000349246</v>
      </c>
    </row>
    <row r="88" spans="1:23" x14ac:dyDescent="0.3">
      <c r="A88">
        <v>3</v>
      </c>
      <c r="B88" s="1" t="s">
        <v>133</v>
      </c>
      <c r="C88">
        <v>2</v>
      </c>
      <c r="D88" s="2">
        <v>45017.073611111111</v>
      </c>
      <c r="E88" s="2">
        <v>45017.137499999997</v>
      </c>
      <c r="F88" s="1" t="s">
        <v>32</v>
      </c>
      <c r="G88" s="1" t="s">
        <v>14</v>
      </c>
      <c r="H88" s="1" t="s">
        <v>25</v>
      </c>
      <c r="I88">
        <v>29.46</v>
      </c>
      <c r="J88" s="1" t="s">
        <v>38</v>
      </c>
      <c r="K88">
        <v>87</v>
      </c>
      <c r="L88" s="1" t="s">
        <v>39</v>
      </c>
      <c r="M88" s="1">
        <f>SUMIF('cocina'!A:A,sala[[#This Row],[Número de Orden]],'cocina'!K:K)</f>
        <v>99</v>
      </c>
      <c r="N88" s="2">
        <f>sala[[#This Row],[Hora de Salida]]</f>
        <v>45017.137499999997</v>
      </c>
      <c r="O88" s="3">
        <f>IF(sala[[#This Row],[Estado de la Mesa]]="Ocupada",sala[[#This Row],[Hora de Salida]]-sala[[#This Row],[Hora de Llegada]]+15/(24*60),sala[[#This Row],[Hora de Salida]]-sala[[#This Row],[Hora de Llegada]])</f>
        <v>7.4305555552806865E-2</v>
      </c>
      <c r="P88" s="3">
        <f>SUMIF('cocina'!A:A,sala[[#This Row],[Número de Orden]],'cocina'!H:H)/(24*60)</f>
        <v>4.9305555555555554E-2</v>
      </c>
      <c r="Q88" s="3">
        <f>IF((sala[[#This Row],[Tiempo de Permanencia]]-sala[[#This Row],[Tiempo de Preparación]])&gt;0,sala[[#This Row],[Tiempo de Permanencia]]-sala[[#This Row],[Tiempo de Preparación]],0)</f>
        <v>2.4999999997251311E-2</v>
      </c>
      <c r="R88" s="10">
        <f>IF(sala[[#This Row],[Tiempo de degustación]]&gt;0,1,0)</f>
        <v>1</v>
      </c>
      <c r="S88" s="1" t="str">
        <f>WEEKDAY(sala[[#This Row],[Fecha de Factura]],11)&amp;". "&amp;TEXT(sala[[#This Row],[Fecha de Factura]],"dddd")</f>
        <v>6. sábado</v>
      </c>
      <c r="T88" s="4">
        <f>SUMIF('cocina'!A:A,sala[[#This Row],[Número de Orden]],'cocina'!G:G)</f>
        <v>4</v>
      </c>
      <c r="U88" s="4">
        <f>sala[[#This Row],[Tiempo de Preparación]]*24</f>
        <v>1.1833333333333333</v>
      </c>
      <c r="V88">
        <f>sala[[#This Row],[Cobrada]]*sala[[#This Row],[Monto Total de la Cuenta]]</f>
        <v>99</v>
      </c>
      <c r="W88" s="4">
        <f>sala[[#This Row],[Tiempo de Permanencia]]*24</f>
        <v>1.7833333332673647</v>
      </c>
    </row>
    <row r="89" spans="1:23" x14ac:dyDescent="0.3">
      <c r="A89">
        <v>18</v>
      </c>
      <c r="B89" s="1" t="s">
        <v>134</v>
      </c>
      <c r="C89">
        <v>1</v>
      </c>
      <c r="D89" s="2">
        <v>45017.145833333336</v>
      </c>
      <c r="E89" s="2">
        <v>45017.277777777781</v>
      </c>
      <c r="F89" s="1" t="s">
        <v>32</v>
      </c>
      <c r="G89" s="1" t="s">
        <v>14</v>
      </c>
      <c r="H89" s="1" t="s">
        <v>15</v>
      </c>
      <c r="I89">
        <v>23.93</v>
      </c>
      <c r="J89" s="1" t="s">
        <v>16</v>
      </c>
      <c r="K89">
        <v>88</v>
      </c>
      <c r="L89" s="1" t="s">
        <v>54</v>
      </c>
      <c r="M89" s="1">
        <f>SUMIF('cocina'!A:A,sala[[#This Row],[Número de Orden]],'cocina'!K:K)</f>
        <v>123</v>
      </c>
      <c r="N89" s="2">
        <f>sala[[#This Row],[Hora de Salida]]</f>
        <v>45017.277777777781</v>
      </c>
      <c r="O89" s="3">
        <f>IF(sala[[#This Row],[Estado de la Mesa]]="Ocupada",sala[[#This Row],[Hora de Salida]]-sala[[#This Row],[Hora de Llegada]]+15/(24*60),sala[[#This Row],[Hora de Salida]]-sala[[#This Row],[Hora de Llegada]])</f>
        <v>0.13194444444525288</v>
      </c>
      <c r="P89" s="3">
        <f>SUMIF('cocina'!A:A,sala[[#This Row],[Número de Orden]],'cocina'!H:H)/(24*60)</f>
        <v>8.1250000000000003E-2</v>
      </c>
      <c r="Q89" s="3">
        <f>IF((sala[[#This Row],[Tiempo de Permanencia]]-sala[[#This Row],[Tiempo de Preparación]])&gt;0,sala[[#This Row],[Tiempo de Permanencia]]-sala[[#This Row],[Tiempo de Preparación]],0)</f>
        <v>5.0694444445252881E-2</v>
      </c>
      <c r="R89" s="10">
        <f>IF(sala[[#This Row],[Tiempo de degustación]]&gt;0,1,0)</f>
        <v>1</v>
      </c>
      <c r="S89" s="1" t="str">
        <f>WEEKDAY(sala[[#This Row],[Fecha de Factura]],11)&amp;". "&amp;TEXT(sala[[#This Row],[Fecha de Factura]],"dddd")</f>
        <v>6. sábado</v>
      </c>
      <c r="T89" s="4">
        <f>SUMIF('cocina'!A:A,sala[[#This Row],[Número de Orden]],'cocina'!G:G)</f>
        <v>5</v>
      </c>
      <c r="U89" s="4">
        <f>sala[[#This Row],[Tiempo de Preparación]]*24</f>
        <v>1.9500000000000002</v>
      </c>
      <c r="V89">
        <f>sala[[#This Row],[Cobrada]]*sala[[#This Row],[Monto Total de la Cuenta]]</f>
        <v>123</v>
      </c>
      <c r="W89" s="4">
        <f>sala[[#This Row],[Tiempo de Permanencia]]*24</f>
        <v>3.1666666666860692</v>
      </c>
    </row>
    <row r="90" spans="1:23" x14ac:dyDescent="0.3">
      <c r="A90">
        <v>11</v>
      </c>
      <c r="B90" s="1" t="s">
        <v>104</v>
      </c>
      <c r="C90">
        <v>4</v>
      </c>
      <c r="D90" s="2">
        <v>45017.029166666667</v>
      </c>
      <c r="E90" s="2">
        <v>45017.09652777778</v>
      </c>
      <c r="F90" s="1" t="s">
        <v>29</v>
      </c>
      <c r="G90" s="1" t="s">
        <v>20</v>
      </c>
      <c r="H90" s="1" t="s">
        <v>15</v>
      </c>
      <c r="I90">
        <v>12.28</v>
      </c>
      <c r="J90" s="1" t="s">
        <v>26</v>
      </c>
      <c r="K90">
        <v>89</v>
      </c>
      <c r="L90" s="1" t="s">
        <v>44</v>
      </c>
      <c r="M90" s="1">
        <f>SUMIF('cocina'!A:A,sala[[#This Row],[Número de Orden]],'cocina'!K:K)</f>
        <v>159</v>
      </c>
      <c r="N90" s="2">
        <f>sala[[#This Row],[Hora de Salida]]</f>
        <v>45017.09652777778</v>
      </c>
      <c r="O90" s="3">
        <f>IF(sala[[#This Row],[Estado de la Mesa]]="Ocupada",sala[[#This Row],[Hora de Salida]]-sala[[#This Row],[Hora de Llegada]]+15/(24*60),sala[[#This Row],[Hora de Salida]]-sala[[#This Row],[Hora de Llegada]])</f>
        <v>6.7361111112404615E-2</v>
      </c>
      <c r="P90" s="3">
        <f>SUMIF('cocina'!A:A,sala[[#This Row],[Número de Orden]],'cocina'!H:H)/(24*60)</f>
        <v>9.8611111111111108E-2</v>
      </c>
      <c r="Q90" s="3">
        <f>IF((sala[[#This Row],[Tiempo de Permanencia]]-sala[[#This Row],[Tiempo de Preparación]])&gt;0,sala[[#This Row],[Tiempo de Permanencia]]-sala[[#This Row],[Tiempo de Preparación]],0)</f>
        <v>0</v>
      </c>
      <c r="R90" s="10">
        <f>IF(sala[[#This Row],[Tiempo de degustación]]&gt;0,1,0)</f>
        <v>0</v>
      </c>
      <c r="S90" s="1" t="str">
        <f>WEEKDAY(sala[[#This Row],[Fecha de Factura]],11)&amp;". "&amp;TEXT(sala[[#This Row],[Fecha de Factura]],"dddd")</f>
        <v>6. sábado</v>
      </c>
      <c r="T90" s="4">
        <f>SUMIF('cocina'!A:A,sala[[#This Row],[Número de Orden]],'cocina'!G:G)</f>
        <v>6</v>
      </c>
      <c r="U90" s="4">
        <f>sala[[#This Row],[Tiempo de Preparación]]*24</f>
        <v>2.3666666666666667</v>
      </c>
      <c r="V90">
        <f>sala[[#This Row],[Cobrada]]*sala[[#This Row],[Monto Total de la Cuenta]]</f>
        <v>0</v>
      </c>
      <c r="W90" s="4">
        <f>sala[[#This Row],[Tiempo de Permanencia]]*24</f>
        <v>1.6166666666977108</v>
      </c>
    </row>
    <row r="91" spans="1:23" x14ac:dyDescent="0.3">
      <c r="A91">
        <v>6</v>
      </c>
      <c r="B91" s="1" t="s">
        <v>135</v>
      </c>
      <c r="C91">
        <v>3</v>
      </c>
      <c r="D91" s="2">
        <v>45017.053472222222</v>
      </c>
      <c r="E91" s="2">
        <v>45017.134027777778</v>
      </c>
      <c r="F91" s="1" t="s">
        <v>29</v>
      </c>
      <c r="G91" s="1" t="s">
        <v>14</v>
      </c>
      <c r="H91" s="1" t="s">
        <v>15</v>
      </c>
      <c r="I91">
        <v>30.69</v>
      </c>
      <c r="J91" s="1" t="s">
        <v>16</v>
      </c>
      <c r="K91">
        <v>90</v>
      </c>
      <c r="L91" s="1" t="s">
        <v>54</v>
      </c>
      <c r="M91" s="1">
        <f>SUMIF('cocina'!A:A,sala[[#This Row],[Número de Orden]],'cocina'!K:K)</f>
        <v>34</v>
      </c>
      <c r="N91" s="2">
        <f>sala[[#This Row],[Hora de Salida]]</f>
        <v>45017.134027777778</v>
      </c>
      <c r="O91" s="3">
        <f>IF(sala[[#This Row],[Estado de la Mesa]]="Ocupada",sala[[#This Row],[Hora de Salida]]-sala[[#This Row],[Hora de Llegada]]+15/(24*60),sala[[#This Row],[Hora de Salida]]-sala[[#This Row],[Hora de Llegada]])</f>
        <v>8.0555555556202307E-2</v>
      </c>
      <c r="P91" s="3">
        <f>SUMIF('cocina'!A:A,sala[[#This Row],[Número de Orden]],'cocina'!H:H)/(24*60)</f>
        <v>3.3333333333333333E-2</v>
      </c>
      <c r="Q91" s="3">
        <f>IF((sala[[#This Row],[Tiempo de Permanencia]]-sala[[#This Row],[Tiempo de Preparación]])&gt;0,sala[[#This Row],[Tiempo de Permanencia]]-sala[[#This Row],[Tiempo de Preparación]],0)</f>
        <v>4.7222222222868974E-2</v>
      </c>
      <c r="R91" s="10">
        <f>IF(sala[[#This Row],[Tiempo de degustación]]&gt;0,1,0)</f>
        <v>1</v>
      </c>
      <c r="S91" s="1" t="str">
        <f>WEEKDAY(sala[[#This Row],[Fecha de Factura]],11)&amp;". "&amp;TEXT(sala[[#This Row],[Fecha de Factura]],"dddd")</f>
        <v>6. sábado</v>
      </c>
      <c r="T91" s="4">
        <f>SUMIF('cocina'!A:A,sala[[#This Row],[Número de Orden]],'cocina'!G:G)</f>
        <v>1</v>
      </c>
      <c r="U91" s="4">
        <f>sala[[#This Row],[Tiempo de Preparación]]*24</f>
        <v>0.8</v>
      </c>
      <c r="V91">
        <f>sala[[#This Row],[Cobrada]]*sala[[#This Row],[Monto Total de la Cuenta]]</f>
        <v>34</v>
      </c>
      <c r="W91" s="4">
        <f>sala[[#This Row],[Tiempo de Permanencia]]*24</f>
        <v>1.9333333333488554</v>
      </c>
    </row>
    <row r="92" spans="1:23" x14ac:dyDescent="0.3">
      <c r="A92">
        <v>1</v>
      </c>
      <c r="B92" s="1" t="s">
        <v>136</v>
      </c>
      <c r="C92">
        <v>5</v>
      </c>
      <c r="D92" s="2">
        <v>45017.151388888888</v>
      </c>
      <c r="E92" s="2">
        <v>45017.224999999999</v>
      </c>
      <c r="F92" s="1" t="s">
        <v>29</v>
      </c>
      <c r="G92" s="1" t="s">
        <v>14</v>
      </c>
      <c r="H92" s="1" t="s">
        <v>25</v>
      </c>
      <c r="I92">
        <v>39.1</v>
      </c>
      <c r="J92" s="1" t="s">
        <v>16</v>
      </c>
      <c r="K92">
        <v>91</v>
      </c>
      <c r="L92" s="1" t="s">
        <v>17</v>
      </c>
      <c r="M92" s="1">
        <f>SUMIF('cocina'!A:A,sala[[#This Row],[Número de Orden]],'cocina'!K:K)</f>
        <v>293</v>
      </c>
      <c r="N92" s="2">
        <f>sala[[#This Row],[Hora de Salida]]</f>
        <v>45017.224999999999</v>
      </c>
      <c r="O92" s="3">
        <f>IF(sala[[#This Row],[Estado de la Mesa]]="Ocupada",sala[[#This Row],[Hora de Salida]]-sala[[#This Row],[Hora de Llegada]]+15/(24*60),sala[[#This Row],[Hora de Salida]]-sala[[#This Row],[Hora de Llegada]])</f>
        <v>7.3611111110949423E-2</v>
      </c>
      <c r="P92" s="3">
        <f>SUMIF('cocina'!A:A,sala[[#This Row],[Número de Orden]],'cocina'!H:H)/(24*60)</f>
        <v>9.166666666666666E-2</v>
      </c>
      <c r="Q92" s="3">
        <f>IF((sala[[#This Row],[Tiempo de Permanencia]]-sala[[#This Row],[Tiempo de Preparación]])&gt;0,sala[[#This Row],[Tiempo de Permanencia]]-sala[[#This Row],[Tiempo de Preparación]],0)</f>
        <v>0</v>
      </c>
      <c r="R92" s="10">
        <f>IF(sala[[#This Row],[Tiempo de degustación]]&gt;0,1,0)</f>
        <v>0</v>
      </c>
      <c r="S92" s="1" t="str">
        <f>WEEKDAY(sala[[#This Row],[Fecha de Factura]],11)&amp;". "&amp;TEXT(sala[[#This Row],[Fecha de Factura]],"dddd")</f>
        <v>6. sábado</v>
      </c>
      <c r="T92" s="4">
        <f>SUMIF('cocina'!A:A,sala[[#This Row],[Número de Orden]],'cocina'!G:G)</f>
        <v>11</v>
      </c>
      <c r="U92" s="4">
        <f>sala[[#This Row],[Tiempo de Preparación]]*24</f>
        <v>2.1999999999999997</v>
      </c>
      <c r="V92">
        <f>sala[[#This Row],[Cobrada]]*sala[[#This Row],[Monto Total de la Cuenta]]</f>
        <v>0</v>
      </c>
      <c r="W92" s="4">
        <f>sala[[#This Row],[Tiempo de Permanencia]]*24</f>
        <v>1.7666666666627862</v>
      </c>
    </row>
    <row r="93" spans="1:23" x14ac:dyDescent="0.3">
      <c r="A93">
        <v>6</v>
      </c>
      <c r="B93" s="1" t="s">
        <v>137</v>
      </c>
      <c r="C93">
        <v>2</v>
      </c>
      <c r="D93" s="2">
        <v>45017.149305555555</v>
      </c>
      <c r="E93" s="2">
        <v>45017.256249999999</v>
      </c>
      <c r="F93" s="1" t="s">
        <v>24</v>
      </c>
      <c r="G93" s="1" t="s">
        <v>20</v>
      </c>
      <c r="H93" s="1" t="s">
        <v>25</v>
      </c>
      <c r="I93">
        <v>12.75</v>
      </c>
      <c r="J93" s="1" t="s">
        <v>26</v>
      </c>
      <c r="K93">
        <v>92</v>
      </c>
      <c r="L93" s="1" t="s">
        <v>39</v>
      </c>
      <c r="M93" s="1">
        <f>SUMIF('cocina'!A:A,sala[[#This Row],[Número de Orden]],'cocina'!K:K)</f>
        <v>82</v>
      </c>
      <c r="N93" s="2">
        <f>sala[[#This Row],[Hora de Salida]]</f>
        <v>45017.256249999999</v>
      </c>
      <c r="O93" s="3">
        <f>IF(sala[[#This Row],[Estado de la Mesa]]="Ocupada",sala[[#This Row],[Hora de Salida]]-sala[[#This Row],[Hora de Llegada]]+15/(24*60),sala[[#This Row],[Hora de Salida]]-sala[[#This Row],[Hora de Llegada]])</f>
        <v>0.10694444444379769</v>
      </c>
      <c r="P93" s="3">
        <f>SUMIF('cocina'!A:A,sala[[#This Row],[Número de Orden]],'cocina'!H:H)/(24*60)</f>
        <v>2.9166666666666667E-2</v>
      </c>
      <c r="Q93" s="3">
        <f>IF((sala[[#This Row],[Tiempo de Permanencia]]-sala[[#This Row],[Tiempo de Preparación]])&gt;0,sala[[#This Row],[Tiempo de Permanencia]]-sala[[#This Row],[Tiempo de Preparación]],0)</f>
        <v>7.7777777777131019E-2</v>
      </c>
      <c r="R93" s="10">
        <f>IF(sala[[#This Row],[Tiempo de degustación]]&gt;0,1,0)</f>
        <v>1</v>
      </c>
      <c r="S93" s="1" t="str">
        <f>WEEKDAY(sala[[#This Row],[Fecha de Factura]],11)&amp;". "&amp;TEXT(sala[[#This Row],[Fecha de Factura]],"dddd")</f>
        <v>6. sábado</v>
      </c>
      <c r="T93" s="4">
        <f>SUMIF('cocina'!A:A,sala[[#This Row],[Número de Orden]],'cocina'!G:G)</f>
        <v>3</v>
      </c>
      <c r="U93" s="4">
        <f>sala[[#This Row],[Tiempo de Preparación]]*24</f>
        <v>0.7</v>
      </c>
      <c r="V93">
        <f>sala[[#This Row],[Cobrada]]*sala[[#This Row],[Monto Total de la Cuenta]]</f>
        <v>82</v>
      </c>
      <c r="W93" s="4">
        <f>sala[[#This Row],[Tiempo de Permanencia]]*24</f>
        <v>2.5666666666511446</v>
      </c>
    </row>
    <row r="94" spans="1:23" x14ac:dyDescent="0.3">
      <c r="A94">
        <v>2</v>
      </c>
      <c r="B94" s="1" t="s">
        <v>138</v>
      </c>
      <c r="C94">
        <v>2</v>
      </c>
      <c r="D94" s="2">
        <v>45017.068749999999</v>
      </c>
      <c r="E94" s="2">
        <v>45017.158333333333</v>
      </c>
      <c r="F94" s="1" t="s">
        <v>24</v>
      </c>
      <c r="G94" s="1" t="s">
        <v>14</v>
      </c>
      <c r="H94" s="1" t="s">
        <v>25</v>
      </c>
      <c r="I94">
        <v>45.66</v>
      </c>
      <c r="J94" s="1" t="s">
        <v>26</v>
      </c>
      <c r="K94">
        <v>93</v>
      </c>
      <c r="L94" s="1" t="s">
        <v>33</v>
      </c>
      <c r="M94" s="1">
        <f>SUMIF('cocina'!A:A,sala[[#This Row],[Número de Orden]],'cocina'!K:K)</f>
        <v>29</v>
      </c>
      <c r="N94" s="2">
        <f>sala[[#This Row],[Hora de Salida]]</f>
        <v>45017.158333333333</v>
      </c>
      <c r="O94" s="3">
        <f>IF(sala[[#This Row],[Estado de la Mesa]]="Ocupada",sala[[#This Row],[Hora de Salida]]-sala[[#This Row],[Hora de Llegada]]+15/(24*60),sala[[#This Row],[Hora de Salida]]-sala[[#This Row],[Hora de Llegada]])</f>
        <v>8.9583333334303461E-2</v>
      </c>
      <c r="P94" s="3">
        <f>SUMIF('cocina'!A:A,sala[[#This Row],[Número de Orden]],'cocina'!H:H)/(24*60)</f>
        <v>1.2500000000000001E-2</v>
      </c>
      <c r="Q94" s="3">
        <f>IF((sala[[#This Row],[Tiempo de Permanencia]]-sala[[#This Row],[Tiempo de Preparación]])&gt;0,sala[[#This Row],[Tiempo de Permanencia]]-sala[[#This Row],[Tiempo de Preparación]],0)</f>
        <v>7.7083333334303464E-2</v>
      </c>
      <c r="R94" s="10">
        <f>IF(sala[[#This Row],[Tiempo de degustación]]&gt;0,1,0)</f>
        <v>1</v>
      </c>
      <c r="S94" s="1" t="str">
        <f>WEEKDAY(sala[[#This Row],[Fecha de Factura]],11)&amp;". "&amp;TEXT(sala[[#This Row],[Fecha de Factura]],"dddd")</f>
        <v>6. sábado</v>
      </c>
      <c r="T94" s="4">
        <f>SUMIF('cocina'!A:A,sala[[#This Row],[Número de Orden]],'cocina'!G:G)</f>
        <v>1</v>
      </c>
      <c r="U94" s="4">
        <f>sala[[#This Row],[Tiempo de Preparación]]*24</f>
        <v>0.30000000000000004</v>
      </c>
      <c r="V94">
        <f>sala[[#This Row],[Cobrada]]*sala[[#This Row],[Monto Total de la Cuenta]]</f>
        <v>29</v>
      </c>
      <c r="W94" s="4">
        <f>sala[[#This Row],[Tiempo de Permanencia]]*24</f>
        <v>2.1500000000232831</v>
      </c>
    </row>
    <row r="95" spans="1:23" x14ac:dyDescent="0.3">
      <c r="A95">
        <v>12</v>
      </c>
      <c r="B95" s="1" t="s">
        <v>139</v>
      </c>
      <c r="C95">
        <v>1</v>
      </c>
      <c r="D95" s="2">
        <v>45017.077777777777</v>
      </c>
      <c r="E95" s="2">
        <v>45017.203472222223</v>
      </c>
      <c r="F95" s="1" t="s">
        <v>32</v>
      </c>
      <c r="G95" s="1" t="s">
        <v>14</v>
      </c>
      <c r="H95" s="1" t="s">
        <v>25</v>
      </c>
      <c r="I95">
        <v>28.36</v>
      </c>
      <c r="J95" s="1" t="s">
        <v>38</v>
      </c>
      <c r="K95">
        <v>94</v>
      </c>
      <c r="L95" s="1" t="s">
        <v>57</v>
      </c>
      <c r="M95" s="1">
        <f>SUMIF('cocina'!A:A,sala[[#This Row],[Número de Orden]],'cocina'!K:K)</f>
        <v>253</v>
      </c>
      <c r="N95" s="2">
        <f>sala[[#This Row],[Hora de Salida]]</f>
        <v>45017.203472222223</v>
      </c>
      <c r="O95" s="3">
        <f>IF(sala[[#This Row],[Estado de la Mesa]]="Ocupada",sala[[#This Row],[Hora de Salida]]-sala[[#This Row],[Hora de Llegada]]+15/(24*60),sala[[#This Row],[Hora de Salida]]-sala[[#This Row],[Hora de Llegada]])</f>
        <v>0.13611111111337473</v>
      </c>
      <c r="P95" s="3">
        <f>SUMIF('cocina'!A:A,sala[[#This Row],[Número de Orden]],'cocina'!H:H)/(24*60)</f>
        <v>8.9583333333333334E-2</v>
      </c>
      <c r="Q95" s="3">
        <f>IF((sala[[#This Row],[Tiempo de Permanencia]]-sala[[#This Row],[Tiempo de Preparación]])&gt;0,sala[[#This Row],[Tiempo de Permanencia]]-sala[[#This Row],[Tiempo de Preparación]],0)</f>
        <v>4.6527777780041399E-2</v>
      </c>
      <c r="R95" s="10">
        <f>IF(sala[[#This Row],[Tiempo de degustación]]&gt;0,1,0)</f>
        <v>1</v>
      </c>
      <c r="S95" s="1" t="str">
        <f>WEEKDAY(sala[[#This Row],[Fecha de Factura]],11)&amp;". "&amp;TEXT(sala[[#This Row],[Fecha de Factura]],"dddd")</f>
        <v>6. sábado</v>
      </c>
      <c r="T95" s="4">
        <f>SUMIF('cocina'!A:A,sala[[#This Row],[Número de Orden]],'cocina'!G:G)</f>
        <v>8</v>
      </c>
      <c r="U95" s="4">
        <f>sala[[#This Row],[Tiempo de Preparación]]*24</f>
        <v>2.15</v>
      </c>
      <c r="V95">
        <f>sala[[#This Row],[Cobrada]]*sala[[#This Row],[Monto Total de la Cuenta]]</f>
        <v>253</v>
      </c>
      <c r="W95" s="4">
        <f>sala[[#This Row],[Tiempo de Permanencia]]*24</f>
        <v>3.2666666667209938</v>
      </c>
    </row>
    <row r="96" spans="1:23" x14ac:dyDescent="0.3">
      <c r="A96">
        <v>12</v>
      </c>
      <c r="B96" s="1" t="s">
        <v>140</v>
      </c>
      <c r="C96">
        <v>5</v>
      </c>
      <c r="D96" s="2">
        <v>45017.138194444444</v>
      </c>
      <c r="E96" s="2">
        <v>45017.254861111112</v>
      </c>
      <c r="F96" s="1" t="s">
        <v>24</v>
      </c>
      <c r="G96" s="1" t="s">
        <v>35</v>
      </c>
      <c r="H96" s="1" t="s">
        <v>25</v>
      </c>
      <c r="I96">
        <v>24.68</v>
      </c>
      <c r="J96" s="1" t="s">
        <v>38</v>
      </c>
      <c r="K96">
        <v>95</v>
      </c>
      <c r="L96" s="1" t="s">
        <v>17</v>
      </c>
      <c r="M96" s="1">
        <f>SUMIF('cocina'!A:A,sala[[#This Row],[Número de Orden]],'cocina'!K:K)</f>
        <v>153</v>
      </c>
      <c r="N96" s="2">
        <f>sala[[#This Row],[Hora de Salida]]</f>
        <v>45017.254861111112</v>
      </c>
      <c r="O96" s="3">
        <f>IF(sala[[#This Row],[Estado de la Mesa]]="Ocupada",sala[[#This Row],[Hora de Salida]]-sala[[#This Row],[Hora de Llegada]]+15/(24*60),sala[[#This Row],[Hora de Salida]]-sala[[#This Row],[Hora de Llegada]])</f>
        <v>0.12708333333527358</v>
      </c>
      <c r="P96" s="3">
        <f>SUMIF('cocina'!A:A,sala[[#This Row],[Número de Orden]],'cocina'!H:H)/(24*60)</f>
        <v>2.8472222222222222E-2</v>
      </c>
      <c r="Q96" s="3">
        <f>IF((sala[[#This Row],[Tiempo de Permanencia]]-sala[[#This Row],[Tiempo de Preparación]])&gt;0,sala[[#This Row],[Tiempo de Permanencia]]-sala[[#This Row],[Tiempo de Preparación]],0)</f>
        <v>9.8611111113051361E-2</v>
      </c>
      <c r="R96" s="10">
        <f>IF(sala[[#This Row],[Tiempo de degustación]]&gt;0,1,0)</f>
        <v>1</v>
      </c>
      <c r="S96" s="1" t="str">
        <f>WEEKDAY(sala[[#This Row],[Fecha de Factura]],11)&amp;". "&amp;TEXT(sala[[#This Row],[Fecha de Factura]],"dddd")</f>
        <v>6. sábado</v>
      </c>
      <c r="T96" s="4">
        <f>SUMIF('cocina'!A:A,sala[[#This Row],[Número de Orden]],'cocina'!G:G)</f>
        <v>6</v>
      </c>
      <c r="U96" s="4">
        <f>sala[[#This Row],[Tiempo de Preparación]]*24</f>
        <v>0.68333333333333335</v>
      </c>
      <c r="V96">
        <f>sala[[#This Row],[Cobrada]]*sala[[#This Row],[Monto Total de la Cuenta]]</f>
        <v>153</v>
      </c>
      <c r="W96" s="4">
        <f>sala[[#This Row],[Tiempo de Permanencia]]*24</f>
        <v>3.0500000000465661</v>
      </c>
    </row>
    <row r="97" spans="1:23" x14ac:dyDescent="0.3">
      <c r="A97">
        <v>16</v>
      </c>
      <c r="B97" s="1" t="s">
        <v>141</v>
      </c>
      <c r="C97">
        <v>5</v>
      </c>
      <c r="D97" s="2">
        <v>45017.082638888889</v>
      </c>
      <c r="E97" s="2">
        <v>45017.226388888892</v>
      </c>
      <c r="F97" s="1" t="s">
        <v>32</v>
      </c>
      <c r="G97" s="1" t="s">
        <v>20</v>
      </c>
      <c r="H97" s="1" t="s">
        <v>25</v>
      </c>
      <c r="I97">
        <v>33.630000000000003</v>
      </c>
      <c r="J97" s="1" t="s">
        <v>26</v>
      </c>
      <c r="K97">
        <v>96</v>
      </c>
      <c r="L97" s="1" t="s">
        <v>42</v>
      </c>
      <c r="M97" s="1">
        <f>SUMIF('cocina'!A:A,sala[[#This Row],[Número de Orden]],'cocina'!K:K)</f>
        <v>176</v>
      </c>
      <c r="N97" s="2">
        <f>sala[[#This Row],[Hora de Salida]]</f>
        <v>45017.226388888892</v>
      </c>
      <c r="O97" s="3">
        <f>IF(sala[[#This Row],[Estado de la Mesa]]="Ocupada",sala[[#This Row],[Hora de Salida]]-sala[[#This Row],[Hora de Llegada]]+15/(24*60),sala[[#This Row],[Hora de Salida]]-sala[[#This Row],[Hora de Llegada]])</f>
        <v>0.14375000000291038</v>
      </c>
      <c r="P97" s="3">
        <f>SUMIF('cocina'!A:A,sala[[#This Row],[Número de Orden]],'cocina'!H:H)/(24*60)</f>
        <v>5.2777777777777778E-2</v>
      </c>
      <c r="Q97" s="3">
        <f>IF((sala[[#This Row],[Tiempo de Permanencia]]-sala[[#This Row],[Tiempo de Preparación]])&gt;0,sala[[#This Row],[Tiempo de Permanencia]]-sala[[#This Row],[Tiempo de Preparación]],0)</f>
        <v>9.0972222225132598E-2</v>
      </c>
      <c r="R97" s="10">
        <f>IF(sala[[#This Row],[Tiempo de degustación]]&gt;0,1,0)</f>
        <v>1</v>
      </c>
      <c r="S97" s="1" t="str">
        <f>WEEKDAY(sala[[#This Row],[Fecha de Factura]],11)&amp;". "&amp;TEXT(sala[[#This Row],[Fecha de Factura]],"dddd")</f>
        <v>6. sábado</v>
      </c>
      <c r="T97" s="4">
        <f>SUMIF('cocina'!A:A,sala[[#This Row],[Número de Orden]],'cocina'!G:G)</f>
        <v>7</v>
      </c>
      <c r="U97" s="4">
        <f>sala[[#This Row],[Tiempo de Preparación]]*24</f>
        <v>1.2666666666666666</v>
      </c>
      <c r="V97">
        <f>sala[[#This Row],[Cobrada]]*sala[[#This Row],[Monto Total de la Cuenta]]</f>
        <v>176</v>
      </c>
      <c r="W97" s="4">
        <f>sala[[#This Row],[Tiempo de Permanencia]]*24</f>
        <v>3.4500000000698492</v>
      </c>
    </row>
    <row r="98" spans="1:23" x14ac:dyDescent="0.3">
      <c r="A98">
        <v>14</v>
      </c>
      <c r="B98" s="1" t="s">
        <v>142</v>
      </c>
      <c r="C98">
        <v>2</v>
      </c>
      <c r="D98" s="2">
        <v>45017.073611111111</v>
      </c>
      <c r="E98" s="2">
        <v>45017.127083333333</v>
      </c>
      <c r="F98" s="1" t="s">
        <v>24</v>
      </c>
      <c r="G98" s="1" t="s">
        <v>35</v>
      </c>
      <c r="H98" s="1" t="s">
        <v>25</v>
      </c>
      <c r="I98">
        <v>19.22</v>
      </c>
      <c r="J98" s="1" t="s">
        <v>38</v>
      </c>
      <c r="K98">
        <v>97</v>
      </c>
      <c r="L98" s="1" t="s">
        <v>54</v>
      </c>
      <c r="M98" s="1">
        <f>SUMIF('cocina'!A:A,sala[[#This Row],[Número de Orden]],'cocina'!K:K)</f>
        <v>188</v>
      </c>
      <c r="N98" s="2">
        <f>sala[[#This Row],[Hora de Salida]]</f>
        <v>45017.127083333333</v>
      </c>
      <c r="O98" s="3">
        <f>IF(sala[[#This Row],[Estado de la Mesa]]="Ocupada",sala[[#This Row],[Hora de Salida]]-sala[[#This Row],[Hora de Llegada]]+15/(24*60),sala[[#This Row],[Hora de Salida]]-sala[[#This Row],[Hora de Llegada]])</f>
        <v>6.3888888888565518E-2</v>
      </c>
      <c r="P98" s="3">
        <f>SUMIF('cocina'!A:A,sala[[#This Row],[Número de Orden]],'cocina'!H:H)/(24*60)</f>
        <v>5.486111111111111E-2</v>
      </c>
      <c r="Q98" s="3">
        <f>IF((sala[[#This Row],[Tiempo de Permanencia]]-sala[[#This Row],[Tiempo de Preparación]])&gt;0,sala[[#This Row],[Tiempo de Permanencia]]-sala[[#This Row],[Tiempo de Preparación]],0)</f>
        <v>9.0277777774544071E-3</v>
      </c>
      <c r="R98" s="10">
        <f>IF(sala[[#This Row],[Tiempo de degustación]]&gt;0,1,0)</f>
        <v>1</v>
      </c>
      <c r="S98" s="1" t="str">
        <f>WEEKDAY(sala[[#This Row],[Fecha de Factura]],11)&amp;". "&amp;TEXT(sala[[#This Row],[Fecha de Factura]],"dddd")</f>
        <v>6. sábado</v>
      </c>
      <c r="T98" s="4">
        <f>SUMIF('cocina'!A:A,sala[[#This Row],[Número de Orden]],'cocina'!G:G)</f>
        <v>7</v>
      </c>
      <c r="U98" s="4">
        <f>sala[[#This Row],[Tiempo de Preparación]]*24</f>
        <v>1.3166666666666667</v>
      </c>
      <c r="V98">
        <f>sala[[#This Row],[Cobrada]]*sala[[#This Row],[Monto Total de la Cuenta]]</f>
        <v>188</v>
      </c>
      <c r="W98" s="4">
        <f>sala[[#This Row],[Tiempo de Permanencia]]*24</f>
        <v>1.5333333333255723</v>
      </c>
    </row>
    <row r="99" spans="1:23" x14ac:dyDescent="0.3">
      <c r="A99">
        <v>7</v>
      </c>
      <c r="B99" s="1" t="s">
        <v>143</v>
      </c>
      <c r="C99">
        <v>3</v>
      </c>
      <c r="D99" s="2">
        <v>45017.042361111111</v>
      </c>
      <c r="E99" s="2">
        <v>45017.140277777777</v>
      </c>
      <c r="F99" s="1" t="s">
        <v>29</v>
      </c>
      <c r="G99" s="1" t="s">
        <v>14</v>
      </c>
      <c r="H99" s="1" t="s">
        <v>25</v>
      </c>
      <c r="I99">
        <v>17.149999999999999</v>
      </c>
      <c r="J99" s="1" t="s">
        <v>38</v>
      </c>
      <c r="K99">
        <v>98</v>
      </c>
      <c r="L99" s="1" t="s">
        <v>42</v>
      </c>
      <c r="M99" s="1">
        <f>SUMIF('cocina'!A:A,sala[[#This Row],[Número de Orden]],'cocina'!K:K)</f>
        <v>166</v>
      </c>
      <c r="N99" s="2">
        <f>sala[[#This Row],[Hora de Salida]]</f>
        <v>45017.140277777777</v>
      </c>
      <c r="O99" s="3">
        <f>IF(sala[[#This Row],[Estado de la Mesa]]="Ocupada",sala[[#This Row],[Hora de Salida]]-sala[[#This Row],[Hora de Llegada]]+15/(24*60),sala[[#This Row],[Hora de Salida]]-sala[[#This Row],[Hora de Llegada]])</f>
        <v>0.10833333333236321</v>
      </c>
      <c r="P99" s="3">
        <f>SUMIF('cocina'!A:A,sala[[#This Row],[Número de Orden]],'cocina'!H:H)/(24*60)</f>
        <v>9.7222222222222224E-2</v>
      </c>
      <c r="Q99" s="3">
        <f>IF((sala[[#This Row],[Tiempo de Permanencia]]-sala[[#This Row],[Tiempo de Preparación]])&gt;0,sala[[#This Row],[Tiempo de Permanencia]]-sala[[#This Row],[Tiempo de Preparación]],0)</f>
        <v>1.1111111110140987E-2</v>
      </c>
      <c r="R99" s="10">
        <f>IF(sala[[#This Row],[Tiempo de degustación]]&gt;0,1,0)</f>
        <v>1</v>
      </c>
      <c r="S99" s="1" t="str">
        <f>WEEKDAY(sala[[#This Row],[Fecha de Factura]],11)&amp;". "&amp;TEXT(sala[[#This Row],[Fecha de Factura]],"dddd")</f>
        <v>6. sábado</v>
      </c>
      <c r="T99" s="4">
        <f>SUMIF('cocina'!A:A,sala[[#This Row],[Número de Orden]],'cocina'!G:G)</f>
        <v>7</v>
      </c>
      <c r="U99" s="4">
        <f>sala[[#This Row],[Tiempo de Preparación]]*24</f>
        <v>2.3333333333333335</v>
      </c>
      <c r="V99">
        <f>sala[[#This Row],[Cobrada]]*sala[[#This Row],[Monto Total de la Cuenta]]</f>
        <v>166</v>
      </c>
      <c r="W99" s="4">
        <f>sala[[#This Row],[Tiempo de Permanencia]]*24</f>
        <v>2.5999999999767169</v>
      </c>
    </row>
    <row r="100" spans="1:23" x14ac:dyDescent="0.3">
      <c r="A100">
        <v>2</v>
      </c>
      <c r="B100" s="1" t="s">
        <v>47</v>
      </c>
      <c r="C100">
        <v>6</v>
      </c>
      <c r="D100" s="2">
        <v>45017.098611111112</v>
      </c>
      <c r="E100" s="2">
        <v>45017.262499999997</v>
      </c>
      <c r="F100" s="1" t="s">
        <v>24</v>
      </c>
      <c r="G100" s="1" t="s">
        <v>14</v>
      </c>
      <c r="H100" s="1" t="s">
        <v>25</v>
      </c>
      <c r="I100">
        <v>33.549999999999997</v>
      </c>
      <c r="J100" s="1" t="s">
        <v>38</v>
      </c>
      <c r="K100">
        <v>99</v>
      </c>
      <c r="L100" s="1" t="s">
        <v>57</v>
      </c>
      <c r="M100" s="1">
        <f>SUMIF('cocina'!A:A,sala[[#This Row],[Número de Orden]],'cocina'!K:K)</f>
        <v>139</v>
      </c>
      <c r="N100" s="2">
        <f>sala[[#This Row],[Hora de Salida]]</f>
        <v>45017.262499999997</v>
      </c>
      <c r="O100" s="3">
        <f>IF(sala[[#This Row],[Estado de la Mesa]]="Ocupada",sala[[#This Row],[Hora de Salida]]-sala[[#This Row],[Hora de Llegada]]+15/(24*60),sala[[#This Row],[Hora de Salida]]-sala[[#This Row],[Hora de Llegada]])</f>
        <v>0.17430555555135166</v>
      </c>
      <c r="P100" s="3">
        <f>SUMIF('cocina'!A:A,sala[[#This Row],[Número de Orden]],'cocina'!H:H)/(24*60)</f>
        <v>5.9722222222222225E-2</v>
      </c>
      <c r="Q100" s="3">
        <f>IF((sala[[#This Row],[Tiempo de Permanencia]]-sala[[#This Row],[Tiempo de Preparación]])&gt;0,sala[[#This Row],[Tiempo de Permanencia]]-sala[[#This Row],[Tiempo de Preparación]],0)</f>
        <v>0.11458333332912943</v>
      </c>
      <c r="R100" s="10">
        <f>IF(sala[[#This Row],[Tiempo de degustación]]&gt;0,1,0)</f>
        <v>1</v>
      </c>
      <c r="S100" s="1" t="str">
        <f>WEEKDAY(sala[[#This Row],[Fecha de Factura]],11)&amp;". "&amp;TEXT(sala[[#This Row],[Fecha de Factura]],"dddd")</f>
        <v>6. sábado</v>
      </c>
      <c r="T100" s="4">
        <f>SUMIF('cocina'!A:A,sala[[#This Row],[Número de Orden]],'cocina'!G:G)</f>
        <v>5</v>
      </c>
      <c r="U100" s="4">
        <f>sala[[#This Row],[Tiempo de Preparación]]*24</f>
        <v>1.4333333333333333</v>
      </c>
      <c r="V100">
        <f>sala[[#This Row],[Cobrada]]*sala[[#This Row],[Monto Total de la Cuenta]]</f>
        <v>139</v>
      </c>
      <c r="W100" s="4">
        <f>sala[[#This Row],[Tiempo de Permanencia]]*24</f>
        <v>4.1833333332324401</v>
      </c>
    </row>
    <row r="101" spans="1:23" x14ac:dyDescent="0.3">
      <c r="A101">
        <v>18</v>
      </c>
      <c r="B101" s="1" t="s">
        <v>34</v>
      </c>
      <c r="C101">
        <v>1</v>
      </c>
      <c r="D101" s="2">
        <v>45017.147222222222</v>
      </c>
      <c r="E101" s="2">
        <v>45017.28125</v>
      </c>
      <c r="F101" s="1" t="s">
        <v>19</v>
      </c>
      <c r="G101" s="1" t="s">
        <v>14</v>
      </c>
      <c r="H101" s="1" t="s">
        <v>25</v>
      </c>
      <c r="I101">
        <v>15.15</v>
      </c>
      <c r="J101" s="1" t="s">
        <v>16</v>
      </c>
      <c r="K101">
        <v>100</v>
      </c>
      <c r="L101" s="1" t="s">
        <v>30</v>
      </c>
      <c r="M101" s="1">
        <f>SUMIF('cocina'!A:A,sala[[#This Row],[Número de Orden]],'cocina'!K:K)</f>
        <v>166</v>
      </c>
      <c r="N101" s="2">
        <f>sala[[#This Row],[Hora de Salida]]</f>
        <v>45017.28125</v>
      </c>
      <c r="O101" s="3">
        <f>IF(sala[[#This Row],[Estado de la Mesa]]="Ocupada",sala[[#This Row],[Hora de Salida]]-sala[[#This Row],[Hora de Llegada]]+15/(24*60),sala[[#This Row],[Hora de Salida]]-sala[[#This Row],[Hora de Llegada]])</f>
        <v>0.13402777777810115</v>
      </c>
      <c r="P101" s="3">
        <f>SUMIF('cocina'!A:A,sala[[#This Row],[Número de Orden]],'cocina'!H:H)/(24*60)</f>
        <v>7.1527777777777773E-2</v>
      </c>
      <c r="Q101" s="3">
        <f>IF((sala[[#This Row],[Tiempo de Permanencia]]-sala[[#This Row],[Tiempo de Preparación]])&gt;0,sala[[#This Row],[Tiempo de Permanencia]]-sala[[#This Row],[Tiempo de Preparación]],0)</f>
        <v>6.250000000032338E-2</v>
      </c>
      <c r="R101" s="10">
        <f>IF(sala[[#This Row],[Tiempo de degustación]]&gt;0,1,0)</f>
        <v>1</v>
      </c>
      <c r="S101" s="1" t="str">
        <f>WEEKDAY(sala[[#This Row],[Fecha de Factura]],11)&amp;". "&amp;TEXT(sala[[#This Row],[Fecha de Factura]],"dddd")</f>
        <v>6. sábado</v>
      </c>
      <c r="T101" s="4">
        <f>SUMIF('cocina'!A:A,sala[[#This Row],[Número de Orden]],'cocina'!G:G)</f>
        <v>7</v>
      </c>
      <c r="U101" s="4">
        <f>sala[[#This Row],[Tiempo de Preparación]]*24</f>
        <v>1.7166666666666666</v>
      </c>
      <c r="V101">
        <f>sala[[#This Row],[Cobrada]]*sala[[#This Row],[Monto Total de la Cuenta]]</f>
        <v>166</v>
      </c>
      <c r="W101" s="4">
        <f>sala[[#This Row],[Tiempo de Permanencia]]*24</f>
        <v>3.2166666666744277</v>
      </c>
    </row>
    <row r="102" spans="1:23" x14ac:dyDescent="0.3">
      <c r="A102">
        <v>1</v>
      </c>
      <c r="B102" s="1" t="s">
        <v>144</v>
      </c>
      <c r="C102">
        <v>5</v>
      </c>
      <c r="D102" s="2">
        <v>45017.009722222225</v>
      </c>
      <c r="E102" s="2">
        <v>45017.09375</v>
      </c>
      <c r="F102" s="1" t="s">
        <v>32</v>
      </c>
      <c r="G102" s="1" t="s">
        <v>14</v>
      </c>
      <c r="H102" s="1" t="s">
        <v>25</v>
      </c>
      <c r="I102">
        <v>15.09</v>
      </c>
      <c r="J102" s="1" t="s">
        <v>26</v>
      </c>
      <c r="K102">
        <v>101</v>
      </c>
      <c r="L102" s="1" t="s">
        <v>39</v>
      </c>
      <c r="M102" s="1">
        <f>SUMIF('cocina'!A:A,sala[[#This Row],[Número de Orden]],'cocina'!K:K)</f>
        <v>138</v>
      </c>
      <c r="N102" s="2">
        <f>sala[[#This Row],[Hora de Salida]]</f>
        <v>45017.09375</v>
      </c>
      <c r="O102" s="3">
        <f>IF(sala[[#This Row],[Estado de la Mesa]]="Ocupada",sala[[#This Row],[Hora de Salida]]-sala[[#This Row],[Hora de Llegada]]+15/(24*60),sala[[#This Row],[Hora de Salida]]-sala[[#This Row],[Hora de Llegada]])</f>
        <v>8.4027777775190771E-2</v>
      </c>
      <c r="P102" s="3">
        <f>SUMIF('cocina'!A:A,sala[[#This Row],[Número de Orden]],'cocina'!H:H)/(24*60)</f>
        <v>9.3055555555555558E-2</v>
      </c>
      <c r="Q102" s="3">
        <f>IF((sala[[#This Row],[Tiempo de Permanencia]]-sala[[#This Row],[Tiempo de Preparación]])&gt;0,sala[[#This Row],[Tiempo de Permanencia]]-sala[[#This Row],[Tiempo de Preparación]],0)</f>
        <v>0</v>
      </c>
      <c r="R102" s="10">
        <f>IF(sala[[#This Row],[Tiempo de degustación]]&gt;0,1,0)</f>
        <v>0</v>
      </c>
      <c r="S102" s="1" t="str">
        <f>WEEKDAY(sala[[#This Row],[Fecha de Factura]],11)&amp;". "&amp;TEXT(sala[[#This Row],[Fecha de Factura]],"dddd")</f>
        <v>6. sábado</v>
      </c>
      <c r="T102" s="4">
        <f>SUMIF('cocina'!A:A,sala[[#This Row],[Número de Orden]],'cocina'!G:G)</f>
        <v>5</v>
      </c>
      <c r="U102" s="4">
        <f>sala[[#This Row],[Tiempo de Preparación]]*24</f>
        <v>2.2333333333333334</v>
      </c>
      <c r="V102">
        <f>sala[[#This Row],[Cobrada]]*sala[[#This Row],[Monto Total de la Cuenta]]</f>
        <v>0</v>
      </c>
      <c r="W102" s="4">
        <f>sala[[#This Row],[Tiempo de Permanencia]]*24</f>
        <v>2.0166666666045785</v>
      </c>
    </row>
    <row r="103" spans="1:23" x14ac:dyDescent="0.3">
      <c r="A103">
        <v>19</v>
      </c>
      <c r="B103" s="1" t="s">
        <v>145</v>
      </c>
      <c r="C103">
        <v>2</v>
      </c>
      <c r="D103" s="2">
        <v>45017.064583333333</v>
      </c>
      <c r="E103" s="2">
        <v>45017.176388888889</v>
      </c>
      <c r="F103" s="1" t="s">
        <v>13</v>
      </c>
      <c r="G103" s="1" t="s">
        <v>14</v>
      </c>
      <c r="H103" s="1" t="s">
        <v>25</v>
      </c>
      <c r="I103">
        <v>12.65</v>
      </c>
      <c r="J103" s="1" t="s">
        <v>16</v>
      </c>
      <c r="K103">
        <v>102</v>
      </c>
      <c r="L103" s="1" t="s">
        <v>39</v>
      </c>
      <c r="M103" s="1">
        <f>SUMIF('cocina'!A:A,sala[[#This Row],[Número de Orden]],'cocina'!K:K)</f>
        <v>171</v>
      </c>
      <c r="N103" s="2">
        <f>sala[[#This Row],[Hora de Salida]]</f>
        <v>45017.176388888889</v>
      </c>
      <c r="O103" s="3">
        <f>IF(sala[[#This Row],[Estado de la Mesa]]="Ocupada",sala[[#This Row],[Hora de Salida]]-sala[[#This Row],[Hora de Llegada]]+15/(24*60),sala[[#This Row],[Hora de Salida]]-sala[[#This Row],[Hora de Llegada]])</f>
        <v>0.11180555555620231</v>
      </c>
      <c r="P103" s="3">
        <f>SUMIF('cocina'!A:A,sala[[#This Row],[Número de Orden]],'cocina'!H:H)/(24*60)</f>
        <v>3.1944444444444442E-2</v>
      </c>
      <c r="Q103" s="3">
        <f>IF((sala[[#This Row],[Tiempo de Permanencia]]-sala[[#This Row],[Tiempo de Preparación]])&gt;0,sala[[#This Row],[Tiempo de Permanencia]]-sala[[#This Row],[Tiempo de Preparación]],0)</f>
        <v>7.9861111111757865E-2</v>
      </c>
      <c r="R103" s="10">
        <f>IF(sala[[#This Row],[Tiempo de degustación]]&gt;0,1,0)</f>
        <v>1</v>
      </c>
      <c r="S103" s="1" t="str">
        <f>WEEKDAY(sala[[#This Row],[Fecha de Factura]],11)&amp;". "&amp;TEXT(sala[[#This Row],[Fecha de Factura]],"dddd")</f>
        <v>6. sábado</v>
      </c>
      <c r="T103" s="4">
        <f>SUMIF('cocina'!A:A,sala[[#This Row],[Número de Orden]],'cocina'!G:G)</f>
        <v>6</v>
      </c>
      <c r="U103" s="4">
        <f>sala[[#This Row],[Tiempo de Preparación]]*24</f>
        <v>0.76666666666666661</v>
      </c>
      <c r="V103">
        <f>sala[[#This Row],[Cobrada]]*sala[[#This Row],[Monto Total de la Cuenta]]</f>
        <v>171</v>
      </c>
      <c r="W103" s="4">
        <f>sala[[#This Row],[Tiempo de Permanencia]]*24</f>
        <v>2.6833333333488554</v>
      </c>
    </row>
    <row r="104" spans="1:23" x14ac:dyDescent="0.3">
      <c r="A104">
        <v>13</v>
      </c>
      <c r="B104" s="1" t="s">
        <v>146</v>
      </c>
      <c r="C104">
        <v>3</v>
      </c>
      <c r="D104" s="2">
        <v>45017.070833333331</v>
      </c>
      <c r="E104" s="2">
        <v>45017.215277777781</v>
      </c>
      <c r="F104" s="1" t="s">
        <v>32</v>
      </c>
      <c r="G104" s="1" t="s">
        <v>14</v>
      </c>
      <c r="H104" s="1" t="s">
        <v>15</v>
      </c>
      <c r="I104">
        <v>26.75</v>
      </c>
      <c r="J104" s="1" t="s">
        <v>16</v>
      </c>
      <c r="K104">
        <v>103</v>
      </c>
      <c r="L104" s="1" t="s">
        <v>27</v>
      </c>
      <c r="M104" s="1">
        <f>SUMIF('cocina'!A:A,sala[[#This Row],[Número de Orden]],'cocina'!K:K)</f>
        <v>73</v>
      </c>
      <c r="N104" s="2">
        <f>sala[[#This Row],[Hora de Salida]]</f>
        <v>45017.215277777781</v>
      </c>
      <c r="O104" s="3">
        <f>IF(sala[[#This Row],[Estado de la Mesa]]="Ocupada",sala[[#This Row],[Hora de Salida]]-sala[[#This Row],[Hora de Llegada]]+15/(24*60),sala[[#This Row],[Hora de Salida]]-sala[[#This Row],[Hora de Llegada]])</f>
        <v>0.14444444444961846</v>
      </c>
      <c r="P104" s="3">
        <f>SUMIF('cocina'!A:A,sala[[#This Row],[Número de Orden]],'cocina'!H:H)/(24*60)</f>
        <v>6.8750000000000006E-2</v>
      </c>
      <c r="Q104" s="3">
        <f>IF((sala[[#This Row],[Tiempo de Permanencia]]-sala[[#This Row],[Tiempo de Preparación]])&gt;0,sala[[#This Row],[Tiempo de Permanencia]]-sala[[#This Row],[Tiempo de Preparación]],0)</f>
        <v>7.5694444449618453E-2</v>
      </c>
      <c r="R104" s="10">
        <f>IF(sala[[#This Row],[Tiempo de degustación]]&gt;0,1,0)</f>
        <v>1</v>
      </c>
      <c r="S104" s="1" t="str">
        <f>WEEKDAY(sala[[#This Row],[Fecha de Factura]],11)&amp;". "&amp;TEXT(sala[[#This Row],[Fecha de Factura]],"dddd")</f>
        <v>6. sábado</v>
      </c>
      <c r="T104" s="4">
        <f>SUMIF('cocina'!A:A,sala[[#This Row],[Número de Orden]],'cocina'!G:G)</f>
        <v>3</v>
      </c>
      <c r="U104" s="4">
        <f>sala[[#This Row],[Tiempo de Preparación]]*24</f>
        <v>1.6500000000000001</v>
      </c>
      <c r="V104">
        <f>sala[[#This Row],[Cobrada]]*sala[[#This Row],[Monto Total de la Cuenta]]</f>
        <v>73</v>
      </c>
      <c r="W104" s="4">
        <f>sala[[#This Row],[Tiempo de Permanencia]]*24</f>
        <v>3.466666666790843</v>
      </c>
    </row>
    <row r="105" spans="1:23" x14ac:dyDescent="0.3">
      <c r="A105">
        <v>14</v>
      </c>
      <c r="B105" s="1" t="s">
        <v>147</v>
      </c>
      <c r="C105">
        <v>4</v>
      </c>
      <c r="D105" s="2">
        <v>45017.061111111114</v>
      </c>
      <c r="E105" s="2">
        <v>45017.113888888889</v>
      </c>
      <c r="F105" s="1" t="s">
        <v>13</v>
      </c>
      <c r="G105" s="1" t="s">
        <v>20</v>
      </c>
      <c r="H105" s="1" t="s">
        <v>15</v>
      </c>
      <c r="I105">
        <v>11.12</v>
      </c>
      <c r="J105" s="1" t="s">
        <v>16</v>
      </c>
      <c r="K105">
        <v>104</v>
      </c>
      <c r="L105" s="1" t="s">
        <v>44</v>
      </c>
      <c r="M105" s="1">
        <f>SUMIF('cocina'!A:A,sala[[#This Row],[Número de Orden]],'cocina'!K:K)</f>
        <v>77</v>
      </c>
      <c r="N105" s="2">
        <f>sala[[#This Row],[Hora de Salida]]</f>
        <v>45017.113888888889</v>
      </c>
      <c r="O105" s="3">
        <f>IF(sala[[#This Row],[Estado de la Mesa]]="Ocupada",sala[[#This Row],[Hora de Salida]]-sala[[#This Row],[Hora de Llegada]]+15/(24*60),sala[[#This Row],[Hora de Salida]]-sala[[#This Row],[Hora de Llegada]])</f>
        <v>5.2777777775190771E-2</v>
      </c>
      <c r="P105" s="3">
        <f>SUMIF('cocina'!A:A,sala[[#This Row],[Número de Orden]],'cocina'!H:H)/(24*60)</f>
        <v>3.8194444444444448E-2</v>
      </c>
      <c r="Q105" s="3">
        <f>IF((sala[[#This Row],[Tiempo de Permanencia]]-sala[[#This Row],[Tiempo de Preparación]])&gt;0,sala[[#This Row],[Tiempo de Permanencia]]-sala[[#This Row],[Tiempo de Preparación]],0)</f>
        <v>1.4583333330746323E-2</v>
      </c>
      <c r="R105" s="10">
        <f>IF(sala[[#This Row],[Tiempo de degustación]]&gt;0,1,0)</f>
        <v>1</v>
      </c>
      <c r="S105" s="1" t="str">
        <f>WEEKDAY(sala[[#This Row],[Fecha de Factura]],11)&amp;". "&amp;TEXT(sala[[#This Row],[Fecha de Factura]],"dddd")</f>
        <v>6. sábado</v>
      </c>
      <c r="T105" s="4">
        <f>SUMIF('cocina'!A:A,sala[[#This Row],[Número de Orden]],'cocina'!G:G)</f>
        <v>3</v>
      </c>
      <c r="U105" s="4">
        <f>sala[[#This Row],[Tiempo de Preparación]]*24</f>
        <v>0.91666666666666674</v>
      </c>
      <c r="V105">
        <f>sala[[#This Row],[Cobrada]]*sala[[#This Row],[Monto Total de la Cuenta]]</f>
        <v>77</v>
      </c>
      <c r="W105" s="4">
        <f>sala[[#This Row],[Tiempo de Permanencia]]*24</f>
        <v>1.2666666666045785</v>
      </c>
    </row>
    <row r="106" spans="1:23" x14ac:dyDescent="0.3">
      <c r="A106">
        <v>14</v>
      </c>
      <c r="B106" s="1" t="s">
        <v>148</v>
      </c>
      <c r="C106">
        <v>6</v>
      </c>
      <c r="D106" s="2">
        <v>45017.054166666669</v>
      </c>
      <c r="E106" s="2">
        <v>45017.166666666664</v>
      </c>
      <c r="F106" s="1" t="s">
        <v>13</v>
      </c>
      <c r="G106" s="1" t="s">
        <v>14</v>
      </c>
      <c r="H106" s="1" t="s">
        <v>25</v>
      </c>
      <c r="I106">
        <v>15.64</v>
      </c>
      <c r="J106" s="1" t="s">
        <v>26</v>
      </c>
      <c r="K106">
        <v>105</v>
      </c>
      <c r="L106" s="1" t="s">
        <v>27</v>
      </c>
      <c r="M106" s="1">
        <f>SUMIF('cocina'!A:A,sala[[#This Row],[Número de Orden]],'cocina'!K:K)</f>
        <v>141</v>
      </c>
      <c r="N106" s="2">
        <f>sala[[#This Row],[Hora de Salida]]</f>
        <v>45017.166666666664</v>
      </c>
      <c r="O106" s="3">
        <f>IF(sala[[#This Row],[Estado de la Mesa]]="Ocupada",sala[[#This Row],[Hora de Salida]]-sala[[#This Row],[Hora de Llegada]]+15/(24*60),sala[[#This Row],[Hora de Salida]]-sala[[#This Row],[Hora de Llegada]])</f>
        <v>0.11249999999563443</v>
      </c>
      <c r="P106" s="3">
        <f>SUMIF('cocina'!A:A,sala[[#This Row],[Número de Orden]],'cocina'!H:H)/(24*60)</f>
        <v>2.9861111111111113E-2</v>
      </c>
      <c r="Q106" s="3">
        <f>IF((sala[[#This Row],[Tiempo de Permanencia]]-sala[[#This Row],[Tiempo de Preparación]])&gt;0,sala[[#This Row],[Tiempo de Permanencia]]-sala[[#This Row],[Tiempo de Preparación]],0)</f>
        <v>8.2638888884523309E-2</v>
      </c>
      <c r="R106" s="10">
        <f>IF(sala[[#This Row],[Tiempo de degustación]]&gt;0,1,0)</f>
        <v>1</v>
      </c>
      <c r="S106" s="1" t="str">
        <f>WEEKDAY(sala[[#This Row],[Fecha de Factura]],11)&amp;". "&amp;TEXT(sala[[#This Row],[Fecha de Factura]],"dddd")</f>
        <v>6. sábado</v>
      </c>
      <c r="T106" s="4">
        <f>SUMIF('cocina'!A:A,sala[[#This Row],[Número de Orden]],'cocina'!G:G)</f>
        <v>6</v>
      </c>
      <c r="U106" s="4">
        <f>sala[[#This Row],[Tiempo de Preparación]]*24</f>
        <v>0.71666666666666667</v>
      </c>
      <c r="V106">
        <f>sala[[#This Row],[Cobrada]]*sala[[#This Row],[Monto Total de la Cuenta]]</f>
        <v>141</v>
      </c>
      <c r="W106" s="4">
        <f>sala[[#This Row],[Tiempo de Permanencia]]*24</f>
        <v>2.6999999998952262</v>
      </c>
    </row>
    <row r="107" spans="1:23" x14ac:dyDescent="0.3">
      <c r="A107">
        <v>15</v>
      </c>
      <c r="B107" s="1" t="s">
        <v>149</v>
      </c>
      <c r="C107">
        <v>3</v>
      </c>
      <c r="D107" s="2">
        <v>45017.083333333336</v>
      </c>
      <c r="E107" s="2">
        <v>45017.213888888888</v>
      </c>
      <c r="F107" s="1" t="s">
        <v>32</v>
      </c>
      <c r="G107" s="1" t="s">
        <v>20</v>
      </c>
      <c r="H107" s="1" t="s">
        <v>21</v>
      </c>
      <c r="I107">
        <v>22.72</v>
      </c>
      <c r="J107" s="1" t="s">
        <v>26</v>
      </c>
      <c r="K107">
        <v>106</v>
      </c>
      <c r="L107" s="1" t="s">
        <v>44</v>
      </c>
      <c r="M107" s="1">
        <f>SUMIF('cocina'!A:A,sala[[#This Row],[Número de Orden]],'cocina'!K:K)</f>
        <v>68</v>
      </c>
      <c r="N107" s="2">
        <f>sala[[#This Row],[Hora de Salida]]</f>
        <v>45017.213888888888</v>
      </c>
      <c r="O107" s="3">
        <f>IF(sala[[#This Row],[Estado de la Mesa]]="Ocupada",sala[[#This Row],[Hora de Salida]]-sala[[#This Row],[Hora de Llegada]]+15/(24*60),sala[[#This Row],[Hora de Salida]]-sala[[#This Row],[Hora de Llegada]])</f>
        <v>0.13055555555183673</v>
      </c>
      <c r="P107" s="3">
        <f>SUMIF('cocina'!A:A,sala[[#This Row],[Número de Orden]],'cocina'!H:H)/(24*60)</f>
        <v>2.013888888888889E-2</v>
      </c>
      <c r="Q107" s="3">
        <f>IF((sala[[#This Row],[Tiempo de Permanencia]]-sala[[#This Row],[Tiempo de Preparación]])&gt;0,sala[[#This Row],[Tiempo de Permanencia]]-sala[[#This Row],[Tiempo de Preparación]],0)</f>
        <v>0.11041666666294785</v>
      </c>
      <c r="R107" s="10">
        <f>IF(sala[[#This Row],[Tiempo de degustación]]&gt;0,1,0)</f>
        <v>1</v>
      </c>
      <c r="S107" s="1" t="str">
        <f>WEEKDAY(sala[[#This Row],[Fecha de Factura]],11)&amp;". "&amp;TEXT(sala[[#This Row],[Fecha de Factura]],"dddd")</f>
        <v>6. sábado</v>
      </c>
      <c r="T107" s="4">
        <f>SUMIF('cocina'!A:A,sala[[#This Row],[Número de Orden]],'cocina'!G:G)</f>
        <v>2</v>
      </c>
      <c r="U107" s="4">
        <f>sala[[#This Row],[Tiempo de Preparación]]*24</f>
        <v>0.48333333333333339</v>
      </c>
      <c r="V107">
        <f>sala[[#This Row],[Cobrada]]*sala[[#This Row],[Monto Total de la Cuenta]]</f>
        <v>68</v>
      </c>
      <c r="W107" s="4">
        <f>sala[[#This Row],[Tiempo de Permanencia]]*24</f>
        <v>3.1333333332440816</v>
      </c>
    </row>
    <row r="108" spans="1:23" x14ac:dyDescent="0.3">
      <c r="A108">
        <v>11</v>
      </c>
      <c r="B108" s="1" t="s">
        <v>150</v>
      </c>
      <c r="C108">
        <v>5</v>
      </c>
      <c r="D108" s="2">
        <v>45017.061805555553</v>
      </c>
      <c r="E108" s="2">
        <v>45017.123611111114</v>
      </c>
      <c r="F108" s="1" t="s">
        <v>24</v>
      </c>
      <c r="G108" s="1" t="s">
        <v>14</v>
      </c>
      <c r="H108" s="1" t="s">
        <v>15</v>
      </c>
      <c r="I108">
        <v>48.77</v>
      </c>
      <c r="J108" s="1" t="s">
        <v>16</v>
      </c>
      <c r="K108">
        <v>107</v>
      </c>
      <c r="L108" s="1" t="s">
        <v>42</v>
      </c>
      <c r="M108" s="1">
        <f>SUMIF('cocina'!A:A,sala[[#This Row],[Número de Orden]],'cocina'!K:K)</f>
        <v>253</v>
      </c>
      <c r="N108" s="2">
        <f>sala[[#This Row],[Hora de Salida]]</f>
        <v>45017.123611111114</v>
      </c>
      <c r="O108" s="3">
        <f>IF(sala[[#This Row],[Estado de la Mesa]]="Ocupada",sala[[#This Row],[Hora de Salida]]-sala[[#This Row],[Hora de Llegada]]+15/(24*60),sala[[#This Row],[Hora de Salida]]-sala[[#This Row],[Hora de Llegada]])</f>
        <v>6.1805555560567882E-2</v>
      </c>
      <c r="P108" s="3">
        <f>SUMIF('cocina'!A:A,sala[[#This Row],[Número de Orden]],'cocina'!H:H)/(24*60)</f>
        <v>9.7916666666666666E-2</v>
      </c>
      <c r="Q108" s="3">
        <f>IF((sala[[#This Row],[Tiempo de Permanencia]]-sala[[#This Row],[Tiempo de Preparación]])&gt;0,sala[[#This Row],[Tiempo de Permanencia]]-sala[[#This Row],[Tiempo de Preparación]],0)</f>
        <v>0</v>
      </c>
      <c r="R108" s="10">
        <f>IF(sala[[#This Row],[Tiempo de degustación]]&gt;0,1,0)</f>
        <v>0</v>
      </c>
      <c r="S108" s="1" t="str">
        <f>WEEKDAY(sala[[#This Row],[Fecha de Factura]],11)&amp;". "&amp;TEXT(sala[[#This Row],[Fecha de Factura]],"dddd")</f>
        <v>6. sábado</v>
      </c>
      <c r="T108" s="4">
        <f>SUMIF('cocina'!A:A,sala[[#This Row],[Número de Orden]],'cocina'!G:G)</f>
        <v>8</v>
      </c>
      <c r="U108" s="4">
        <f>sala[[#This Row],[Tiempo de Preparación]]*24</f>
        <v>2.35</v>
      </c>
      <c r="V108">
        <f>sala[[#This Row],[Cobrada]]*sala[[#This Row],[Monto Total de la Cuenta]]</f>
        <v>0</v>
      </c>
      <c r="W108" s="4">
        <f>sala[[#This Row],[Tiempo de Permanencia]]*24</f>
        <v>1.4833333334536292</v>
      </c>
    </row>
    <row r="109" spans="1:23" x14ac:dyDescent="0.3">
      <c r="A109">
        <v>3</v>
      </c>
      <c r="B109" s="1" t="s">
        <v>151</v>
      </c>
      <c r="C109">
        <v>3</v>
      </c>
      <c r="D109" s="2">
        <v>45017.063888888886</v>
      </c>
      <c r="E109" s="2">
        <v>45017.150694444441</v>
      </c>
      <c r="F109" s="1" t="s">
        <v>32</v>
      </c>
      <c r="G109" s="1" t="s">
        <v>20</v>
      </c>
      <c r="H109" s="1" t="s">
        <v>15</v>
      </c>
      <c r="I109">
        <v>23.26</v>
      </c>
      <c r="J109" s="1" t="s">
        <v>16</v>
      </c>
      <c r="K109">
        <v>108</v>
      </c>
      <c r="L109" s="1" t="s">
        <v>30</v>
      </c>
      <c r="M109" s="1">
        <f>SUMIF('cocina'!A:A,sala[[#This Row],[Número de Orden]],'cocina'!K:K)</f>
        <v>124</v>
      </c>
      <c r="N109" s="2">
        <f>sala[[#This Row],[Hora de Salida]]</f>
        <v>45017.150694444441</v>
      </c>
      <c r="O109" s="3">
        <f>IF(sala[[#This Row],[Estado de la Mesa]]="Ocupada",sala[[#This Row],[Hora de Salida]]-sala[[#This Row],[Hora de Llegada]]+15/(24*60),sala[[#This Row],[Hora de Salida]]-sala[[#This Row],[Hora de Llegada]])</f>
        <v>8.6805555554747116E-2</v>
      </c>
      <c r="P109" s="3">
        <f>SUMIF('cocina'!A:A,sala[[#This Row],[Número de Orden]],'cocina'!H:H)/(24*60)</f>
        <v>7.9861111111111105E-2</v>
      </c>
      <c r="Q109" s="3">
        <f>IF((sala[[#This Row],[Tiempo de Permanencia]]-sala[[#This Row],[Tiempo de Preparación]])&gt;0,sala[[#This Row],[Tiempo de Permanencia]]-sala[[#This Row],[Tiempo de Preparación]],0)</f>
        <v>6.9444444436360109E-3</v>
      </c>
      <c r="R109" s="10">
        <f>IF(sala[[#This Row],[Tiempo de degustación]]&gt;0,1,0)</f>
        <v>1</v>
      </c>
      <c r="S109" s="1" t="str">
        <f>WEEKDAY(sala[[#This Row],[Fecha de Factura]],11)&amp;". "&amp;TEXT(sala[[#This Row],[Fecha de Factura]],"dddd")</f>
        <v>6. sábado</v>
      </c>
      <c r="T109" s="4">
        <f>SUMIF('cocina'!A:A,sala[[#This Row],[Número de Orden]],'cocina'!G:G)</f>
        <v>5</v>
      </c>
      <c r="U109" s="4">
        <f>sala[[#This Row],[Tiempo de Preparación]]*24</f>
        <v>1.9166666666666665</v>
      </c>
      <c r="V109">
        <f>sala[[#This Row],[Cobrada]]*sala[[#This Row],[Monto Total de la Cuenta]]</f>
        <v>124</v>
      </c>
      <c r="W109" s="4">
        <f>sala[[#This Row],[Tiempo de Permanencia]]*24</f>
        <v>2.0833333333139308</v>
      </c>
    </row>
    <row r="110" spans="1:23" x14ac:dyDescent="0.3">
      <c r="A110">
        <v>10</v>
      </c>
      <c r="B110" s="1" t="s">
        <v>152</v>
      </c>
      <c r="C110">
        <v>2</v>
      </c>
      <c r="D110" s="2">
        <v>45017.059027777781</v>
      </c>
      <c r="E110" s="2">
        <v>45017.101388888892</v>
      </c>
      <c r="F110" s="1" t="s">
        <v>32</v>
      </c>
      <c r="G110" s="1" t="s">
        <v>20</v>
      </c>
      <c r="H110" s="1" t="s">
        <v>25</v>
      </c>
      <c r="I110">
        <v>42.95</v>
      </c>
      <c r="J110" s="1" t="s">
        <v>26</v>
      </c>
      <c r="K110">
        <v>109</v>
      </c>
      <c r="L110" s="1" t="s">
        <v>54</v>
      </c>
      <c r="M110" s="1">
        <f>SUMIF('cocina'!A:A,sala[[#This Row],[Número de Orden]],'cocina'!K:K)</f>
        <v>169</v>
      </c>
      <c r="N110" s="2">
        <f>sala[[#This Row],[Hora de Salida]]</f>
        <v>45017.101388888892</v>
      </c>
      <c r="O110" s="3">
        <f>IF(sala[[#This Row],[Estado de la Mesa]]="Ocupada",sala[[#This Row],[Hora de Salida]]-sala[[#This Row],[Hora de Llegada]]+15/(24*60),sala[[#This Row],[Hora de Salida]]-sala[[#This Row],[Hora de Llegada]])</f>
        <v>4.2361111110949423E-2</v>
      </c>
      <c r="P110" s="3">
        <f>SUMIF('cocina'!A:A,sala[[#This Row],[Número de Orden]],'cocina'!H:H)/(24*60)</f>
        <v>8.1944444444444445E-2</v>
      </c>
      <c r="Q110" s="3">
        <f>IF((sala[[#This Row],[Tiempo de Permanencia]]-sala[[#This Row],[Tiempo de Preparación]])&gt;0,sala[[#This Row],[Tiempo de Permanencia]]-sala[[#This Row],[Tiempo de Preparación]],0)</f>
        <v>0</v>
      </c>
      <c r="R110" s="10">
        <f>IF(sala[[#This Row],[Tiempo de degustación]]&gt;0,1,0)</f>
        <v>0</v>
      </c>
      <c r="S110" s="1" t="str">
        <f>WEEKDAY(sala[[#This Row],[Fecha de Factura]],11)&amp;". "&amp;TEXT(sala[[#This Row],[Fecha de Factura]],"dddd")</f>
        <v>6. sábado</v>
      </c>
      <c r="T110" s="4">
        <f>SUMIF('cocina'!A:A,sala[[#This Row],[Número de Orden]],'cocina'!G:G)</f>
        <v>6</v>
      </c>
      <c r="U110" s="4">
        <f>sala[[#This Row],[Tiempo de Preparación]]*24</f>
        <v>1.9666666666666668</v>
      </c>
      <c r="V110">
        <f>sala[[#This Row],[Cobrada]]*sala[[#This Row],[Monto Total de la Cuenta]]</f>
        <v>0</v>
      </c>
      <c r="W110" s="4">
        <f>sala[[#This Row],[Tiempo de Permanencia]]*24</f>
        <v>1.0166666666627862</v>
      </c>
    </row>
    <row r="111" spans="1:23" x14ac:dyDescent="0.3">
      <c r="A111">
        <v>5</v>
      </c>
      <c r="B111" s="1" t="s">
        <v>153</v>
      </c>
      <c r="C111">
        <v>1</v>
      </c>
      <c r="D111" s="2">
        <v>45017.147222222222</v>
      </c>
      <c r="E111" s="2">
        <v>45017.275694444441</v>
      </c>
      <c r="F111" s="1" t="s">
        <v>19</v>
      </c>
      <c r="G111" s="1" t="s">
        <v>14</v>
      </c>
      <c r="H111" s="1" t="s">
        <v>25</v>
      </c>
      <c r="I111">
        <v>47.91</v>
      </c>
      <c r="J111" s="1" t="s">
        <v>16</v>
      </c>
      <c r="K111">
        <v>110</v>
      </c>
      <c r="L111" s="1" t="s">
        <v>30</v>
      </c>
      <c r="M111" s="1">
        <f>SUMIF('cocina'!A:A,sala[[#This Row],[Número de Orden]],'cocina'!K:K)</f>
        <v>163</v>
      </c>
      <c r="N111" s="2">
        <f>sala[[#This Row],[Hora de Salida]]</f>
        <v>45017.275694444441</v>
      </c>
      <c r="O111" s="3">
        <f>IF(sala[[#This Row],[Estado de la Mesa]]="Ocupada",sala[[#This Row],[Hora de Salida]]-sala[[#This Row],[Hora de Llegada]]+15/(24*60),sala[[#This Row],[Hora de Salida]]-sala[[#This Row],[Hora de Llegada]])</f>
        <v>0.12847222221898846</v>
      </c>
      <c r="P111" s="3">
        <f>SUMIF('cocina'!A:A,sala[[#This Row],[Número de Orden]],'cocina'!H:H)/(24*60)</f>
        <v>8.4027777777777785E-2</v>
      </c>
      <c r="Q111" s="3">
        <f>IF((sala[[#This Row],[Tiempo de Permanencia]]-sala[[#This Row],[Tiempo de Preparación]])&gt;0,sala[[#This Row],[Tiempo de Permanencia]]-sala[[#This Row],[Tiempo de Preparación]],0)</f>
        <v>4.4444444441210679E-2</v>
      </c>
      <c r="R111" s="10">
        <f>IF(sala[[#This Row],[Tiempo de degustación]]&gt;0,1,0)</f>
        <v>1</v>
      </c>
      <c r="S111" s="1" t="str">
        <f>WEEKDAY(sala[[#This Row],[Fecha de Factura]],11)&amp;". "&amp;TEXT(sala[[#This Row],[Fecha de Factura]],"dddd")</f>
        <v>6. sábado</v>
      </c>
      <c r="T111" s="4">
        <f>SUMIF('cocina'!A:A,sala[[#This Row],[Número de Orden]],'cocina'!G:G)</f>
        <v>6</v>
      </c>
      <c r="U111" s="4">
        <f>sala[[#This Row],[Tiempo de Preparación]]*24</f>
        <v>2.0166666666666666</v>
      </c>
      <c r="V111">
        <f>sala[[#This Row],[Cobrada]]*sala[[#This Row],[Monto Total de la Cuenta]]</f>
        <v>163</v>
      </c>
      <c r="W111" s="4">
        <f>sala[[#This Row],[Tiempo de Permanencia]]*24</f>
        <v>3.0833333332557231</v>
      </c>
    </row>
    <row r="112" spans="1:23" x14ac:dyDescent="0.3">
      <c r="A112">
        <v>3</v>
      </c>
      <c r="B112" s="1" t="s">
        <v>154</v>
      </c>
      <c r="C112">
        <v>2</v>
      </c>
      <c r="D112" s="2">
        <v>45017.074999999997</v>
      </c>
      <c r="E112" s="2">
        <v>45017.213194444441</v>
      </c>
      <c r="F112" s="1" t="s">
        <v>13</v>
      </c>
      <c r="G112" s="1" t="s">
        <v>20</v>
      </c>
      <c r="H112" s="1" t="s">
        <v>25</v>
      </c>
      <c r="I112">
        <v>18.82</v>
      </c>
      <c r="J112" s="1" t="s">
        <v>16</v>
      </c>
      <c r="K112">
        <v>111</v>
      </c>
      <c r="L112" s="1" t="s">
        <v>54</v>
      </c>
      <c r="M112" s="1">
        <f>SUMIF('cocina'!A:A,sala[[#This Row],[Número de Orden]],'cocina'!K:K)</f>
        <v>204</v>
      </c>
      <c r="N112" s="2">
        <f>sala[[#This Row],[Hora de Salida]]</f>
        <v>45017.213194444441</v>
      </c>
      <c r="O112" s="3">
        <f>IF(sala[[#This Row],[Estado de la Mesa]]="Ocupada",sala[[#This Row],[Hora de Salida]]-sala[[#This Row],[Hora de Llegada]]+15/(24*60),sala[[#This Row],[Hora de Salida]]-sala[[#This Row],[Hora de Llegada]])</f>
        <v>0.13819444444379769</v>
      </c>
      <c r="P112" s="3">
        <f>SUMIF('cocina'!A:A,sala[[#This Row],[Número de Orden]],'cocina'!H:H)/(24*60)</f>
        <v>9.5138888888888884E-2</v>
      </c>
      <c r="Q112" s="3">
        <f>IF((sala[[#This Row],[Tiempo de Permanencia]]-sala[[#This Row],[Tiempo de Preparación]])&gt;0,sala[[#This Row],[Tiempo de Permanencia]]-sala[[#This Row],[Tiempo de Preparación]],0)</f>
        <v>4.3055555554908809E-2</v>
      </c>
      <c r="R112" s="10">
        <f>IF(sala[[#This Row],[Tiempo de degustación]]&gt;0,1,0)</f>
        <v>1</v>
      </c>
      <c r="S112" s="1" t="str">
        <f>WEEKDAY(sala[[#This Row],[Fecha de Factura]],11)&amp;". "&amp;TEXT(sala[[#This Row],[Fecha de Factura]],"dddd")</f>
        <v>6. sábado</v>
      </c>
      <c r="T112" s="4">
        <f>SUMIF('cocina'!A:A,sala[[#This Row],[Número de Orden]],'cocina'!G:G)</f>
        <v>8</v>
      </c>
      <c r="U112" s="4">
        <f>sala[[#This Row],[Tiempo de Preparación]]*24</f>
        <v>2.2833333333333332</v>
      </c>
      <c r="V112">
        <f>sala[[#This Row],[Cobrada]]*sala[[#This Row],[Monto Total de la Cuenta]]</f>
        <v>204</v>
      </c>
      <c r="W112" s="4">
        <f>sala[[#This Row],[Tiempo de Permanencia]]*24</f>
        <v>3.3166666666511446</v>
      </c>
    </row>
    <row r="113" spans="1:23" x14ac:dyDescent="0.3">
      <c r="A113">
        <v>6</v>
      </c>
      <c r="B113" s="1" t="s">
        <v>155</v>
      </c>
      <c r="C113">
        <v>2</v>
      </c>
      <c r="D113" s="2">
        <v>45017.075694444444</v>
      </c>
      <c r="E113" s="2">
        <v>45017.167361111111</v>
      </c>
      <c r="F113" s="1" t="s">
        <v>24</v>
      </c>
      <c r="G113" s="1" t="s">
        <v>35</v>
      </c>
      <c r="H113" s="1" t="s">
        <v>21</v>
      </c>
      <c r="I113">
        <v>35.36</v>
      </c>
      <c r="J113" s="1" t="s">
        <v>38</v>
      </c>
      <c r="K113">
        <v>112</v>
      </c>
      <c r="L113" s="1" t="s">
        <v>33</v>
      </c>
      <c r="M113" s="1">
        <f>SUMIF('cocina'!A:A,sala[[#This Row],[Número de Orden]],'cocina'!K:K)</f>
        <v>20</v>
      </c>
      <c r="N113" s="2">
        <f>sala[[#This Row],[Hora de Salida]]</f>
        <v>45017.167361111111</v>
      </c>
      <c r="O113" s="3">
        <f>IF(sala[[#This Row],[Estado de la Mesa]]="Ocupada",sala[[#This Row],[Hora de Salida]]-sala[[#This Row],[Hora de Llegada]]+15/(24*60),sala[[#This Row],[Hora de Salida]]-sala[[#This Row],[Hora de Llegada]])</f>
        <v>0.1020833333338184</v>
      </c>
      <c r="P113" s="3">
        <f>SUMIF('cocina'!A:A,sala[[#This Row],[Número de Orden]],'cocina'!H:H)/(24*60)</f>
        <v>1.1111111111111112E-2</v>
      </c>
      <c r="Q113" s="3">
        <f>IF((sala[[#This Row],[Tiempo de Permanencia]]-sala[[#This Row],[Tiempo de Preparación]])&gt;0,sala[[#This Row],[Tiempo de Permanencia]]-sala[[#This Row],[Tiempo de Preparación]],0)</f>
        <v>9.0972222222707289E-2</v>
      </c>
      <c r="R113" s="10">
        <f>IF(sala[[#This Row],[Tiempo de degustación]]&gt;0,1,0)</f>
        <v>1</v>
      </c>
      <c r="S113" s="1" t="str">
        <f>WEEKDAY(sala[[#This Row],[Fecha de Factura]],11)&amp;". "&amp;TEXT(sala[[#This Row],[Fecha de Factura]],"dddd")</f>
        <v>6. sábado</v>
      </c>
      <c r="T113" s="4">
        <f>SUMIF('cocina'!A:A,sala[[#This Row],[Número de Orden]],'cocina'!G:G)</f>
        <v>1</v>
      </c>
      <c r="U113" s="4">
        <f>sala[[#This Row],[Tiempo de Preparación]]*24</f>
        <v>0.26666666666666666</v>
      </c>
      <c r="V113">
        <f>sala[[#This Row],[Cobrada]]*sala[[#This Row],[Monto Total de la Cuenta]]</f>
        <v>20</v>
      </c>
      <c r="W113" s="4">
        <f>sala[[#This Row],[Tiempo de Permanencia]]*24</f>
        <v>2.4500000000116415</v>
      </c>
    </row>
    <row r="114" spans="1:23" x14ac:dyDescent="0.3">
      <c r="A114">
        <v>4</v>
      </c>
      <c r="B114" s="1" t="s">
        <v>157</v>
      </c>
      <c r="C114">
        <v>2</v>
      </c>
      <c r="D114" s="2">
        <v>45017.05</v>
      </c>
      <c r="E114" s="2">
        <v>45017.181250000001</v>
      </c>
      <c r="F114" s="1" t="s">
        <v>13</v>
      </c>
      <c r="G114" s="1" t="s">
        <v>14</v>
      </c>
      <c r="H114" s="1" t="s">
        <v>25</v>
      </c>
      <c r="I114">
        <v>29.74</v>
      </c>
      <c r="J114" s="1" t="s">
        <v>38</v>
      </c>
      <c r="K114">
        <v>113</v>
      </c>
      <c r="L114" s="1" t="s">
        <v>27</v>
      </c>
      <c r="M114" s="1">
        <f>SUMIF('cocina'!A:A,sala[[#This Row],[Número de Orden]],'cocina'!K:K)</f>
        <v>68</v>
      </c>
      <c r="N114" s="2">
        <f>sala[[#This Row],[Hora de Salida]]</f>
        <v>45017.181250000001</v>
      </c>
      <c r="O114" s="3">
        <f>IF(sala[[#This Row],[Estado de la Mesa]]="Ocupada",sala[[#This Row],[Hora de Salida]]-sala[[#This Row],[Hora de Llegada]]+15/(24*60),sala[[#This Row],[Hora de Salida]]-sala[[#This Row],[Hora de Llegada]])</f>
        <v>0.14166666666521147</v>
      </c>
      <c r="P114" s="3">
        <f>SUMIF('cocina'!A:A,sala[[#This Row],[Número de Orden]],'cocina'!H:H)/(24*60)</f>
        <v>3.5416666666666666E-2</v>
      </c>
      <c r="Q114" s="3">
        <f>IF((sala[[#This Row],[Tiempo de Permanencia]]-sala[[#This Row],[Tiempo de Preparación]])&gt;0,sala[[#This Row],[Tiempo de Permanencia]]-sala[[#This Row],[Tiempo de Preparación]],0)</f>
        <v>0.1062499999985448</v>
      </c>
      <c r="R114" s="10">
        <f>IF(sala[[#This Row],[Tiempo de degustación]]&gt;0,1,0)</f>
        <v>1</v>
      </c>
      <c r="S114" s="1" t="str">
        <f>WEEKDAY(sala[[#This Row],[Fecha de Factura]],11)&amp;". "&amp;TEXT(sala[[#This Row],[Fecha de Factura]],"dddd")</f>
        <v>6. sábado</v>
      </c>
      <c r="T114" s="4">
        <f>SUMIF('cocina'!A:A,sala[[#This Row],[Número de Orden]],'cocina'!G:G)</f>
        <v>2</v>
      </c>
      <c r="U114" s="4">
        <f>sala[[#This Row],[Tiempo de Preparación]]*24</f>
        <v>0.85</v>
      </c>
      <c r="V114">
        <f>sala[[#This Row],[Cobrada]]*sala[[#This Row],[Monto Total de la Cuenta]]</f>
        <v>68</v>
      </c>
      <c r="W114" s="4">
        <f>sala[[#This Row],[Tiempo de Permanencia]]*24</f>
        <v>3.3999999999650754</v>
      </c>
    </row>
    <row r="115" spans="1:23" x14ac:dyDescent="0.3">
      <c r="A115">
        <v>7</v>
      </c>
      <c r="B115" s="1" t="s">
        <v>158</v>
      </c>
      <c r="C115">
        <v>6</v>
      </c>
      <c r="D115" s="2">
        <v>45017.03402777778</v>
      </c>
      <c r="E115" s="2">
        <v>45017.145833333336</v>
      </c>
      <c r="F115" s="1" t="s">
        <v>19</v>
      </c>
      <c r="G115" s="1" t="s">
        <v>14</v>
      </c>
      <c r="H115" s="1" t="s">
        <v>25</v>
      </c>
      <c r="I115">
        <v>38.81</v>
      </c>
      <c r="J115" s="1" t="s">
        <v>38</v>
      </c>
      <c r="K115">
        <v>114</v>
      </c>
      <c r="L115" s="1" t="s">
        <v>57</v>
      </c>
      <c r="M115" s="1">
        <f>SUMIF('cocina'!A:A,sala[[#This Row],[Número de Orden]],'cocina'!K:K)</f>
        <v>253</v>
      </c>
      <c r="N115" s="2">
        <f>sala[[#This Row],[Hora de Salida]]</f>
        <v>45017.145833333336</v>
      </c>
      <c r="O115" s="3">
        <f>IF(sala[[#This Row],[Estado de la Mesa]]="Ocupada",sala[[#This Row],[Hora de Salida]]-sala[[#This Row],[Hora de Llegada]]+15/(24*60),sala[[#This Row],[Hora de Salida]]-sala[[#This Row],[Hora de Llegada]])</f>
        <v>0.12222222222286898</v>
      </c>
      <c r="P115" s="3">
        <f>SUMIF('cocina'!A:A,sala[[#This Row],[Número de Orden]],'cocina'!H:H)/(24*60)</f>
        <v>9.0972222222222218E-2</v>
      </c>
      <c r="Q115" s="3">
        <f>IF((sala[[#This Row],[Tiempo de Permanencia]]-sala[[#This Row],[Tiempo de Preparación]])&gt;0,sala[[#This Row],[Tiempo de Permanencia]]-sala[[#This Row],[Tiempo de Preparación]],0)</f>
        <v>3.125000000064676E-2</v>
      </c>
      <c r="R115" s="10">
        <f>IF(sala[[#This Row],[Tiempo de degustación]]&gt;0,1,0)</f>
        <v>1</v>
      </c>
      <c r="S115" s="1" t="str">
        <f>WEEKDAY(sala[[#This Row],[Fecha de Factura]],11)&amp;". "&amp;TEXT(sala[[#This Row],[Fecha de Factura]],"dddd")</f>
        <v>6. sábado</v>
      </c>
      <c r="T115" s="4">
        <f>SUMIF('cocina'!A:A,sala[[#This Row],[Número de Orden]],'cocina'!G:G)</f>
        <v>10</v>
      </c>
      <c r="U115" s="4">
        <f>sala[[#This Row],[Tiempo de Preparación]]*24</f>
        <v>2.1833333333333331</v>
      </c>
      <c r="V115">
        <f>sala[[#This Row],[Cobrada]]*sala[[#This Row],[Monto Total de la Cuenta]]</f>
        <v>253</v>
      </c>
      <c r="W115" s="4">
        <f>sala[[#This Row],[Tiempo de Permanencia]]*24</f>
        <v>2.9333333333488554</v>
      </c>
    </row>
    <row r="116" spans="1:23" x14ac:dyDescent="0.3">
      <c r="A116">
        <v>12</v>
      </c>
      <c r="B116" s="1" t="s">
        <v>144</v>
      </c>
      <c r="C116">
        <v>6</v>
      </c>
      <c r="D116" s="2">
        <v>45017.154861111114</v>
      </c>
      <c r="E116" s="2">
        <v>45017.268055555556</v>
      </c>
      <c r="F116" s="1" t="s">
        <v>19</v>
      </c>
      <c r="G116" s="1" t="s">
        <v>35</v>
      </c>
      <c r="H116" s="1" t="s">
        <v>15</v>
      </c>
      <c r="I116">
        <v>46.46</v>
      </c>
      <c r="J116" s="1" t="s">
        <v>38</v>
      </c>
      <c r="K116">
        <v>115</v>
      </c>
      <c r="L116" s="1" t="s">
        <v>44</v>
      </c>
      <c r="M116" s="1">
        <f>SUMIF('cocina'!A:A,sala[[#This Row],[Número de Orden]],'cocina'!K:K)</f>
        <v>237</v>
      </c>
      <c r="N116" s="2">
        <f>sala[[#This Row],[Hora de Salida]]</f>
        <v>45017.268055555556</v>
      </c>
      <c r="O116" s="3">
        <f>IF(sala[[#This Row],[Estado de la Mesa]]="Ocupada",sala[[#This Row],[Hora de Salida]]-sala[[#This Row],[Hora de Llegada]]+15/(24*60),sala[[#This Row],[Hora de Salida]]-sala[[#This Row],[Hora de Llegada]])</f>
        <v>0.12361111110900917</v>
      </c>
      <c r="P116" s="3">
        <f>SUMIF('cocina'!A:A,sala[[#This Row],[Número de Orden]],'cocina'!H:H)/(24*60)</f>
        <v>6.805555555555555E-2</v>
      </c>
      <c r="Q116" s="3">
        <f>IF((sala[[#This Row],[Tiempo de Permanencia]]-sala[[#This Row],[Tiempo de Preparación]])&gt;0,sala[[#This Row],[Tiempo de Permanencia]]-sala[[#This Row],[Tiempo de Preparación]],0)</f>
        <v>5.5555555553453623E-2</v>
      </c>
      <c r="R116" s="10">
        <f>IF(sala[[#This Row],[Tiempo de degustación]]&gt;0,1,0)</f>
        <v>1</v>
      </c>
      <c r="S116" s="1" t="str">
        <f>WEEKDAY(sala[[#This Row],[Fecha de Factura]],11)&amp;". "&amp;TEXT(sala[[#This Row],[Fecha de Factura]],"dddd")</f>
        <v>6. sábado</v>
      </c>
      <c r="T116" s="4">
        <f>SUMIF('cocina'!A:A,sala[[#This Row],[Número de Orden]],'cocina'!G:G)</f>
        <v>8</v>
      </c>
      <c r="U116" s="4">
        <f>sala[[#This Row],[Tiempo de Preparación]]*24</f>
        <v>1.6333333333333333</v>
      </c>
      <c r="V116">
        <f>sala[[#This Row],[Cobrada]]*sala[[#This Row],[Monto Total de la Cuenta]]</f>
        <v>237</v>
      </c>
      <c r="W116" s="4">
        <f>sala[[#This Row],[Tiempo de Permanencia]]*24</f>
        <v>2.96666666661622</v>
      </c>
    </row>
    <row r="117" spans="1:23" x14ac:dyDescent="0.3">
      <c r="A117">
        <v>8</v>
      </c>
      <c r="B117" s="1" t="s">
        <v>159</v>
      </c>
      <c r="C117">
        <v>5</v>
      </c>
      <c r="D117" s="2">
        <v>45017.135416666664</v>
      </c>
      <c r="E117" s="2">
        <v>45017.272916666669</v>
      </c>
      <c r="F117" s="1" t="s">
        <v>19</v>
      </c>
      <c r="G117" s="1" t="s">
        <v>14</v>
      </c>
      <c r="H117" s="1" t="s">
        <v>25</v>
      </c>
      <c r="I117">
        <v>47.69</v>
      </c>
      <c r="J117" s="1" t="s">
        <v>38</v>
      </c>
      <c r="K117">
        <v>116</v>
      </c>
      <c r="L117" s="1" t="s">
        <v>57</v>
      </c>
      <c r="M117" s="1">
        <f>SUMIF('cocina'!A:A,sala[[#This Row],[Número de Orden]],'cocina'!K:K)</f>
        <v>269</v>
      </c>
      <c r="N117" s="2">
        <f>sala[[#This Row],[Hora de Salida]]</f>
        <v>45017.272916666669</v>
      </c>
      <c r="O117" s="3">
        <f>IF(sala[[#This Row],[Estado de la Mesa]]="Ocupada",sala[[#This Row],[Hora de Salida]]-sala[[#This Row],[Hora de Llegada]]+15/(24*60),sala[[#This Row],[Hora de Salida]]-sala[[#This Row],[Hora de Llegada]])</f>
        <v>0.14791666667103223</v>
      </c>
      <c r="P117" s="3">
        <f>SUMIF('cocina'!A:A,sala[[#This Row],[Número de Orden]],'cocina'!H:H)/(24*60)</f>
        <v>8.9583333333333334E-2</v>
      </c>
      <c r="Q117" s="3">
        <f>IF((sala[[#This Row],[Tiempo de Permanencia]]-sala[[#This Row],[Tiempo de Preparación]])&gt;0,sala[[#This Row],[Tiempo de Permanencia]]-sala[[#This Row],[Tiempo de Preparación]],0)</f>
        <v>5.8333333337698898E-2</v>
      </c>
      <c r="R117" s="10">
        <f>IF(sala[[#This Row],[Tiempo de degustación]]&gt;0,1,0)</f>
        <v>1</v>
      </c>
      <c r="S117" s="1" t="str">
        <f>WEEKDAY(sala[[#This Row],[Fecha de Factura]],11)&amp;". "&amp;TEXT(sala[[#This Row],[Fecha de Factura]],"dddd")</f>
        <v>6. sábado</v>
      </c>
      <c r="T117" s="4">
        <f>SUMIF('cocina'!A:A,sala[[#This Row],[Número de Orden]],'cocina'!G:G)</f>
        <v>8</v>
      </c>
      <c r="U117" s="4">
        <f>sala[[#This Row],[Tiempo de Preparación]]*24</f>
        <v>2.15</v>
      </c>
      <c r="V117">
        <f>sala[[#This Row],[Cobrada]]*sala[[#This Row],[Monto Total de la Cuenta]]</f>
        <v>269</v>
      </c>
      <c r="W117" s="4">
        <f>sala[[#This Row],[Tiempo de Permanencia]]*24</f>
        <v>3.5500000001047738</v>
      </c>
    </row>
    <row r="118" spans="1:23" x14ac:dyDescent="0.3">
      <c r="A118">
        <v>8</v>
      </c>
      <c r="B118" s="1" t="s">
        <v>160</v>
      </c>
      <c r="C118">
        <v>4</v>
      </c>
      <c r="D118" s="2">
        <v>45017.121527777781</v>
      </c>
      <c r="E118" s="2">
        <v>45017.239583333336</v>
      </c>
      <c r="F118" s="1" t="s">
        <v>13</v>
      </c>
      <c r="G118" s="1" t="s">
        <v>20</v>
      </c>
      <c r="H118" s="1" t="s">
        <v>25</v>
      </c>
      <c r="I118">
        <v>11.65</v>
      </c>
      <c r="J118" s="1" t="s">
        <v>38</v>
      </c>
      <c r="K118">
        <v>117</v>
      </c>
      <c r="L118" s="1" t="s">
        <v>57</v>
      </c>
      <c r="M118" s="1">
        <f>SUMIF('cocina'!A:A,sala[[#This Row],[Número de Orden]],'cocina'!K:K)</f>
        <v>70</v>
      </c>
      <c r="N118" s="2">
        <f>sala[[#This Row],[Hora de Salida]]</f>
        <v>45017.239583333336</v>
      </c>
      <c r="O118" s="3">
        <f>IF(sala[[#This Row],[Estado de la Mesa]]="Ocupada",sala[[#This Row],[Hora de Salida]]-sala[[#This Row],[Hora de Llegada]]+15/(24*60),sala[[#This Row],[Hora de Salida]]-sala[[#This Row],[Hora de Llegada]])</f>
        <v>0.12847222222141377</v>
      </c>
      <c r="P118" s="3">
        <f>SUMIF('cocina'!A:A,sala[[#This Row],[Número de Orden]],'cocina'!H:H)/(24*60)</f>
        <v>5.5555555555555558E-3</v>
      </c>
      <c r="Q118" s="3">
        <f>IF((sala[[#This Row],[Tiempo de Permanencia]]-sala[[#This Row],[Tiempo de Preparación]])&gt;0,sala[[#This Row],[Tiempo de Permanencia]]-sala[[#This Row],[Tiempo de Preparación]],0)</f>
        <v>0.12291666666585822</v>
      </c>
      <c r="R118" s="10">
        <f>IF(sala[[#This Row],[Tiempo de degustación]]&gt;0,1,0)</f>
        <v>1</v>
      </c>
      <c r="S118" s="1" t="str">
        <f>WEEKDAY(sala[[#This Row],[Fecha de Factura]],11)&amp;". "&amp;TEXT(sala[[#This Row],[Fecha de Factura]],"dddd")</f>
        <v>6. sábado</v>
      </c>
      <c r="T118" s="4">
        <f>SUMIF('cocina'!A:A,sala[[#This Row],[Número de Orden]],'cocina'!G:G)</f>
        <v>2</v>
      </c>
      <c r="U118" s="4">
        <f>sala[[#This Row],[Tiempo de Preparación]]*24</f>
        <v>0.13333333333333333</v>
      </c>
      <c r="V118">
        <f>sala[[#This Row],[Cobrada]]*sala[[#This Row],[Monto Total de la Cuenta]]</f>
        <v>70</v>
      </c>
      <c r="W118" s="4">
        <f>sala[[#This Row],[Tiempo de Permanencia]]*24</f>
        <v>3.0833333333139308</v>
      </c>
    </row>
    <row r="119" spans="1:23" x14ac:dyDescent="0.3">
      <c r="A119">
        <v>13</v>
      </c>
      <c r="B119" s="1" t="s">
        <v>161</v>
      </c>
      <c r="C119">
        <v>1</v>
      </c>
      <c r="D119" s="2">
        <v>45017.023611111108</v>
      </c>
      <c r="E119" s="2">
        <v>45017.072916666664</v>
      </c>
      <c r="F119" s="1" t="s">
        <v>29</v>
      </c>
      <c r="G119" s="1" t="s">
        <v>35</v>
      </c>
      <c r="H119" s="1" t="s">
        <v>15</v>
      </c>
      <c r="I119">
        <v>49.32</v>
      </c>
      <c r="J119" s="1" t="s">
        <v>26</v>
      </c>
      <c r="K119">
        <v>118</v>
      </c>
      <c r="L119" s="1" t="s">
        <v>42</v>
      </c>
      <c r="M119" s="1">
        <f>SUMIF('cocina'!A:A,sala[[#This Row],[Número de Orden]],'cocina'!K:K)</f>
        <v>209</v>
      </c>
      <c r="N119" s="2">
        <f>sala[[#This Row],[Hora de Salida]]</f>
        <v>45017.072916666664</v>
      </c>
      <c r="O119" s="3">
        <f>IF(sala[[#This Row],[Estado de la Mesa]]="Ocupada",sala[[#This Row],[Hora de Salida]]-sala[[#This Row],[Hora de Llegada]]+15/(24*60),sala[[#This Row],[Hora de Salida]]-sala[[#This Row],[Hora de Llegada]])</f>
        <v>4.9305555556202307E-2</v>
      </c>
      <c r="P119" s="3">
        <f>SUMIF('cocina'!A:A,sala[[#This Row],[Número de Orden]],'cocina'!H:H)/(24*60)</f>
        <v>9.4444444444444442E-2</v>
      </c>
      <c r="Q119" s="3">
        <f>IF((sala[[#This Row],[Tiempo de Permanencia]]-sala[[#This Row],[Tiempo de Preparación]])&gt;0,sala[[#This Row],[Tiempo de Permanencia]]-sala[[#This Row],[Tiempo de Preparación]],0)</f>
        <v>0</v>
      </c>
      <c r="R119" s="10">
        <f>IF(sala[[#This Row],[Tiempo de degustación]]&gt;0,1,0)</f>
        <v>0</v>
      </c>
      <c r="S119" s="1" t="str">
        <f>WEEKDAY(sala[[#This Row],[Fecha de Factura]],11)&amp;". "&amp;TEXT(sala[[#This Row],[Fecha de Factura]],"dddd")</f>
        <v>6. sábado</v>
      </c>
      <c r="T119" s="4">
        <f>SUMIF('cocina'!A:A,sala[[#This Row],[Número de Orden]],'cocina'!G:G)</f>
        <v>9</v>
      </c>
      <c r="U119" s="4">
        <f>sala[[#This Row],[Tiempo de Preparación]]*24</f>
        <v>2.2666666666666666</v>
      </c>
      <c r="V119">
        <f>sala[[#This Row],[Cobrada]]*sala[[#This Row],[Monto Total de la Cuenta]]</f>
        <v>0</v>
      </c>
      <c r="W119" s="4">
        <f>sala[[#This Row],[Tiempo de Permanencia]]*24</f>
        <v>1.1833333333488554</v>
      </c>
    </row>
    <row r="120" spans="1:23" x14ac:dyDescent="0.3">
      <c r="A120">
        <v>17</v>
      </c>
      <c r="B120" s="1" t="s">
        <v>162</v>
      </c>
      <c r="C120">
        <v>3</v>
      </c>
      <c r="D120" s="2">
        <v>45018.14166666667</v>
      </c>
      <c r="E120" s="2">
        <v>45018.210416666669</v>
      </c>
      <c r="F120" s="1" t="s">
        <v>24</v>
      </c>
      <c r="G120" s="1" t="s">
        <v>20</v>
      </c>
      <c r="H120" s="1" t="s">
        <v>25</v>
      </c>
      <c r="I120">
        <v>11.5</v>
      </c>
      <c r="J120" s="1" t="s">
        <v>16</v>
      </c>
      <c r="K120">
        <v>119</v>
      </c>
      <c r="L120" s="1" t="s">
        <v>33</v>
      </c>
      <c r="M120" s="1">
        <f>SUMIF('cocina'!A:A,sala[[#This Row],[Número de Orden]],'cocina'!K:K)</f>
        <v>134</v>
      </c>
      <c r="N120" s="2">
        <f>sala[[#This Row],[Hora de Salida]]</f>
        <v>45018.210416666669</v>
      </c>
      <c r="O120" s="3">
        <f>IF(sala[[#This Row],[Estado de la Mesa]]="Ocupada",sala[[#This Row],[Hora de Salida]]-sala[[#This Row],[Hora de Llegada]]+15/(24*60),sala[[#This Row],[Hora de Salida]]-sala[[#This Row],[Hora de Llegada]])</f>
        <v>6.8749999998544808E-2</v>
      </c>
      <c r="P120" s="3">
        <f>SUMIF('cocina'!A:A,sala[[#This Row],[Número de Orden]],'cocina'!H:H)/(24*60)</f>
        <v>3.7499999999999999E-2</v>
      </c>
      <c r="Q120" s="3">
        <f>IF((sala[[#This Row],[Tiempo de Permanencia]]-sala[[#This Row],[Tiempo de Preparación]])&gt;0,sala[[#This Row],[Tiempo de Permanencia]]-sala[[#This Row],[Tiempo de Preparación]],0)</f>
        <v>3.124999999854481E-2</v>
      </c>
      <c r="R120" s="10">
        <f>IF(sala[[#This Row],[Tiempo de degustación]]&gt;0,1,0)</f>
        <v>1</v>
      </c>
      <c r="S120" s="1" t="str">
        <f>WEEKDAY(sala[[#This Row],[Fecha de Factura]],11)&amp;". "&amp;TEXT(sala[[#This Row],[Fecha de Factura]],"dddd")</f>
        <v>7. domingo</v>
      </c>
      <c r="T120" s="4">
        <f>SUMIF('cocina'!A:A,sala[[#This Row],[Número de Orden]],'cocina'!G:G)</f>
        <v>5</v>
      </c>
      <c r="U120" s="4">
        <f>sala[[#This Row],[Tiempo de Preparación]]*24</f>
        <v>0.89999999999999991</v>
      </c>
      <c r="V120">
        <f>sala[[#This Row],[Cobrada]]*sala[[#This Row],[Monto Total de la Cuenta]]</f>
        <v>134</v>
      </c>
      <c r="W120" s="4">
        <f>sala[[#This Row],[Tiempo de Permanencia]]*24</f>
        <v>1.6499999999650754</v>
      </c>
    </row>
    <row r="121" spans="1:23" x14ac:dyDescent="0.3">
      <c r="A121">
        <v>4</v>
      </c>
      <c r="B121" s="1" t="s">
        <v>163</v>
      </c>
      <c r="C121">
        <v>2</v>
      </c>
      <c r="D121" s="2">
        <v>45018.026388888888</v>
      </c>
      <c r="E121" s="2">
        <v>45018.070833333331</v>
      </c>
      <c r="F121" s="1" t="s">
        <v>19</v>
      </c>
      <c r="G121" s="1" t="s">
        <v>14</v>
      </c>
      <c r="H121" s="1" t="s">
        <v>21</v>
      </c>
      <c r="I121">
        <v>12.51</v>
      </c>
      <c r="J121" s="1" t="s">
        <v>16</v>
      </c>
      <c r="K121">
        <v>120</v>
      </c>
      <c r="L121" s="1" t="s">
        <v>44</v>
      </c>
      <c r="M121" s="1">
        <f>SUMIF('cocina'!A:A,sala[[#This Row],[Número de Orden]],'cocina'!K:K)</f>
        <v>145</v>
      </c>
      <c r="N121" s="2">
        <f>sala[[#This Row],[Hora de Salida]]</f>
        <v>45018.070833333331</v>
      </c>
      <c r="O121" s="3">
        <f>IF(sala[[#This Row],[Estado de la Mesa]]="Ocupada",sala[[#This Row],[Hora de Salida]]-sala[[#This Row],[Hora de Llegada]]+15/(24*60),sala[[#This Row],[Hora de Salida]]-sala[[#This Row],[Hora de Llegada]])</f>
        <v>4.4444444443797693E-2</v>
      </c>
      <c r="P121" s="3">
        <f>SUMIF('cocina'!A:A,sala[[#This Row],[Número de Orden]],'cocina'!H:H)/(24*60)</f>
        <v>6.7361111111111108E-2</v>
      </c>
      <c r="Q121" s="3">
        <f>IF((sala[[#This Row],[Tiempo de Permanencia]]-sala[[#This Row],[Tiempo de Preparación]])&gt;0,sala[[#This Row],[Tiempo de Permanencia]]-sala[[#This Row],[Tiempo de Preparación]],0)</f>
        <v>0</v>
      </c>
      <c r="R121" s="10">
        <f>IF(sala[[#This Row],[Tiempo de degustación]]&gt;0,1,0)</f>
        <v>0</v>
      </c>
      <c r="S121" s="1" t="str">
        <f>WEEKDAY(sala[[#This Row],[Fecha de Factura]],11)&amp;". "&amp;TEXT(sala[[#This Row],[Fecha de Factura]],"dddd")</f>
        <v>7. domingo</v>
      </c>
      <c r="T121" s="4">
        <f>SUMIF('cocina'!A:A,sala[[#This Row],[Número de Orden]],'cocina'!G:G)</f>
        <v>5</v>
      </c>
      <c r="U121" s="4">
        <f>sala[[#This Row],[Tiempo de Preparación]]*24</f>
        <v>1.6166666666666667</v>
      </c>
      <c r="V121">
        <f>sala[[#This Row],[Cobrada]]*sala[[#This Row],[Monto Total de la Cuenta]]</f>
        <v>0</v>
      </c>
      <c r="W121" s="4">
        <f>sala[[#This Row],[Tiempo de Permanencia]]*24</f>
        <v>1.0666666666511446</v>
      </c>
    </row>
    <row r="122" spans="1:23" x14ac:dyDescent="0.3">
      <c r="A122">
        <v>5</v>
      </c>
      <c r="B122" s="1" t="s">
        <v>164</v>
      </c>
      <c r="C122">
        <v>4</v>
      </c>
      <c r="D122" s="2">
        <v>45018.15625</v>
      </c>
      <c r="E122" s="2">
        <v>45018.259027777778</v>
      </c>
      <c r="F122" s="1" t="s">
        <v>32</v>
      </c>
      <c r="G122" s="1" t="s">
        <v>14</v>
      </c>
      <c r="H122" s="1" t="s">
        <v>25</v>
      </c>
      <c r="I122">
        <v>12.3</v>
      </c>
      <c r="J122" s="1" t="s">
        <v>16</v>
      </c>
      <c r="K122">
        <v>121</v>
      </c>
      <c r="L122" s="1" t="s">
        <v>30</v>
      </c>
      <c r="M122" s="1">
        <f>SUMIF('cocina'!A:A,sala[[#This Row],[Número de Orden]],'cocina'!K:K)</f>
        <v>52</v>
      </c>
      <c r="N122" s="2">
        <f>sala[[#This Row],[Hora de Salida]]</f>
        <v>45018.259027777778</v>
      </c>
      <c r="O122" s="3">
        <f>IF(sala[[#This Row],[Estado de la Mesa]]="Ocupada",sala[[#This Row],[Hora de Salida]]-sala[[#This Row],[Hora de Llegada]]+15/(24*60),sala[[#This Row],[Hora de Salida]]-sala[[#This Row],[Hora de Llegada]])</f>
        <v>0.10277777777810115</v>
      </c>
      <c r="P122" s="3">
        <f>SUMIF('cocina'!A:A,sala[[#This Row],[Número de Orden]],'cocina'!H:H)/(24*60)</f>
        <v>2.6388888888888889E-2</v>
      </c>
      <c r="Q122" s="3">
        <f>IF((sala[[#This Row],[Tiempo de Permanencia]]-sala[[#This Row],[Tiempo de Preparación]])&gt;0,sala[[#This Row],[Tiempo de Permanencia]]-sala[[#This Row],[Tiempo de Preparación]],0)</f>
        <v>7.6388888889212261E-2</v>
      </c>
      <c r="R122" s="10">
        <f>IF(sala[[#This Row],[Tiempo de degustación]]&gt;0,1,0)</f>
        <v>1</v>
      </c>
      <c r="S122" s="1" t="str">
        <f>WEEKDAY(sala[[#This Row],[Fecha de Factura]],11)&amp;". "&amp;TEXT(sala[[#This Row],[Fecha de Factura]],"dddd")</f>
        <v>7. domingo</v>
      </c>
      <c r="T122" s="4">
        <f>SUMIF('cocina'!A:A,sala[[#This Row],[Número de Orden]],'cocina'!G:G)</f>
        <v>2</v>
      </c>
      <c r="U122" s="4">
        <f>sala[[#This Row],[Tiempo de Preparación]]*24</f>
        <v>0.6333333333333333</v>
      </c>
      <c r="V122">
        <f>sala[[#This Row],[Cobrada]]*sala[[#This Row],[Monto Total de la Cuenta]]</f>
        <v>52</v>
      </c>
      <c r="W122" s="4">
        <f>sala[[#This Row],[Tiempo de Permanencia]]*24</f>
        <v>2.4666666666744277</v>
      </c>
    </row>
    <row r="123" spans="1:23" x14ac:dyDescent="0.3">
      <c r="A123">
        <v>6</v>
      </c>
      <c r="B123" s="1" t="s">
        <v>166</v>
      </c>
      <c r="C123">
        <v>6</v>
      </c>
      <c r="D123" s="2">
        <v>45018.057638888888</v>
      </c>
      <c r="E123" s="2">
        <v>45018.116666666669</v>
      </c>
      <c r="F123" s="1" t="s">
        <v>19</v>
      </c>
      <c r="G123" s="1" t="s">
        <v>14</v>
      </c>
      <c r="H123" s="1" t="s">
        <v>15</v>
      </c>
      <c r="I123">
        <v>20.38</v>
      </c>
      <c r="J123" s="1" t="s">
        <v>38</v>
      </c>
      <c r="K123">
        <v>122</v>
      </c>
      <c r="L123" s="1" t="s">
        <v>22</v>
      </c>
      <c r="M123" s="1">
        <f>SUMIF('cocina'!A:A,sala[[#This Row],[Número de Orden]],'cocina'!K:K)</f>
        <v>105</v>
      </c>
      <c r="N123" s="2">
        <f>sala[[#This Row],[Hora de Salida]]</f>
        <v>45018.116666666669</v>
      </c>
      <c r="O123" s="3">
        <f>IF(sala[[#This Row],[Estado de la Mesa]]="Ocupada",sala[[#This Row],[Hora de Salida]]-sala[[#This Row],[Hora de Llegada]]+15/(24*60),sala[[#This Row],[Hora de Salida]]-sala[[#This Row],[Hora de Llegada]])</f>
        <v>6.9444444447678208E-2</v>
      </c>
      <c r="P123" s="3">
        <f>SUMIF('cocina'!A:A,sala[[#This Row],[Número de Orden]],'cocina'!H:H)/(24*60)</f>
        <v>2.2222222222222223E-2</v>
      </c>
      <c r="Q123" s="3">
        <f>IF((sala[[#This Row],[Tiempo de Permanencia]]-sala[[#This Row],[Tiempo de Preparación]])&gt;0,sala[[#This Row],[Tiempo de Permanencia]]-sala[[#This Row],[Tiempo de Preparación]],0)</f>
        <v>4.7222222225455981E-2</v>
      </c>
      <c r="R123" s="10">
        <f>IF(sala[[#This Row],[Tiempo de degustación]]&gt;0,1,0)</f>
        <v>1</v>
      </c>
      <c r="S123" s="1" t="str">
        <f>WEEKDAY(sala[[#This Row],[Fecha de Factura]],11)&amp;". "&amp;TEXT(sala[[#This Row],[Fecha de Factura]],"dddd")</f>
        <v>7. domingo</v>
      </c>
      <c r="T123" s="4">
        <f>SUMIF('cocina'!A:A,sala[[#This Row],[Número de Orden]],'cocina'!G:G)</f>
        <v>3</v>
      </c>
      <c r="U123" s="4">
        <f>sala[[#This Row],[Tiempo de Preparación]]*24</f>
        <v>0.53333333333333333</v>
      </c>
      <c r="V123">
        <f>sala[[#This Row],[Cobrada]]*sala[[#This Row],[Monto Total de la Cuenta]]</f>
        <v>105</v>
      </c>
      <c r="W123" s="4">
        <f>sala[[#This Row],[Tiempo de Permanencia]]*24</f>
        <v>1.6666666667442769</v>
      </c>
    </row>
    <row r="124" spans="1:23" x14ac:dyDescent="0.3">
      <c r="A124">
        <v>16</v>
      </c>
      <c r="B124" s="1" t="s">
        <v>167</v>
      </c>
      <c r="C124">
        <v>6</v>
      </c>
      <c r="D124" s="2">
        <v>45018.131249999999</v>
      </c>
      <c r="E124" s="2">
        <v>45018.173611111109</v>
      </c>
      <c r="F124" s="1" t="s">
        <v>32</v>
      </c>
      <c r="G124" s="1" t="s">
        <v>14</v>
      </c>
      <c r="H124" s="1" t="s">
        <v>15</v>
      </c>
      <c r="I124">
        <v>46.88</v>
      </c>
      <c r="J124" s="1" t="s">
        <v>16</v>
      </c>
      <c r="K124">
        <v>123</v>
      </c>
      <c r="L124" s="1" t="s">
        <v>69</v>
      </c>
      <c r="M124" s="1">
        <f>SUMIF('cocina'!A:A,sala[[#This Row],[Número de Orden]],'cocina'!K:K)</f>
        <v>24</v>
      </c>
      <c r="N124" s="2">
        <f>sala[[#This Row],[Hora de Salida]]</f>
        <v>45018.173611111109</v>
      </c>
      <c r="O124" s="3">
        <f>IF(sala[[#This Row],[Estado de la Mesa]]="Ocupada",sala[[#This Row],[Hora de Salida]]-sala[[#This Row],[Hora de Llegada]]+15/(24*60),sala[[#This Row],[Hora de Salida]]-sala[[#This Row],[Hora de Llegada]])</f>
        <v>4.2361111110949423E-2</v>
      </c>
      <c r="P124" s="3">
        <f>SUMIF('cocina'!A:A,sala[[#This Row],[Número de Orden]],'cocina'!H:H)/(24*60)</f>
        <v>2.2916666666666665E-2</v>
      </c>
      <c r="Q124" s="3">
        <f>IF((sala[[#This Row],[Tiempo de Permanencia]]-sala[[#This Row],[Tiempo de Preparación]])&gt;0,sala[[#This Row],[Tiempo de Permanencia]]-sala[[#This Row],[Tiempo de Preparación]],0)</f>
        <v>1.9444444444282758E-2</v>
      </c>
      <c r="R124" s="10">
        <f>IF(sala[[#This Row],[Tiempo de degustación]]&gt;0,1,0)</f>
        <v>1</v>
      </c>
      <c r="S124" s="1" t="str">
        <f>WEEKDAY(sala[[#This Row],[Fecha de Factura]],11)&amp;". "&amp;TEXT(sala[[#This Row],[Fecha de Factura]],"dddd")</f>
        <v>7. domingo</v>
      </c>
      <c r="T124" s="4">
        <f>SUMIF('cocina'!A:A,sala[[#This Row],[Número de Orden]],'cocina'!G:G)</f>
        <v>1</v>
      </c>
      <c r="U124" s="4">
        <f>sala[[#This Row],[Tiempo de Preparación]]*24</f>
        <v>0.54999999999999993</v>
      </c>
      <c r="V124">
        <f>sala[[#This Row],[Cobrada]]*sala[[#This Row],[Monto Total de la Cuenta]]</f>
        <v>24</v>
      </c>
      <c r="W124" s="4">
        <f>sala[[#This Row],[Tiempo de Permanencia]]*24</f>
        <v>1.0166666666627862</v>
      </c>
    </row>
    <row r="125" spans="1:23" x14ac:dyDescent="0.3">
      <c r="A125">
        <v>16</v>
      </c>
      <c r="B125" s="1" t="s">
        <v>169</v>
      </c>
      <c r="C125">
        <v>5</v>
      </c>
      <c r="D125" s="2">
        <v>45018.152083333334</v>
      </c>
      <c r="E125" s="2">
        <v>45018.223611111112</v>
      </c>
      <c r="F125" s="1" t="s">
        <v>13</v>
      </c>
      <c r="G125" s="1" t="s">
        <v>14</v>
      </c>
      <c r="H125" s="1" t="s">
        <v>15</v>
      </c>
      <c r="I125">
        <v>10.85</v>
      </c>
      <c r="J125" s="1" t="s">
        <v>26</v>
      </c>
      <c r="K125">
        <v>124</v>
      </c>
      <c r="L125" s="1" t="s">
        <v>17</v>
      </c>
      <c r="M125" s="1">
        <f>SUMIF('cocina'!A:A,sala[[#This Row],[Número de Orden]],'cocina'!K:K)</f>
        <v>222</v>
      </c>
      <c r="N125" s="2">
        <f>sala[[#This Row],[Hora de Salida]]</f>
        <v>45018.223611111112</v>
      </c>
      <c r="O125" s="3">
        <f>IF(sala[[#This Row],[Estado de la Mesa]]="Ocupada",sala[[#This Row],[Hora de Salida]]-sala[[#This Row],[Hora de Llegada]]+15/(24*60),sala[[#This Row],[Hora de Salida]]-sala[[#This Row],[Hora de Llegada]])</f>
        <v>7.1527777778101154E-2</v>
      </c>
      <c r="P125" s="3">
        <f>SUMIF('cocina'!A:A,sala[[#This Row],[Número de Orden]],'cocina'!H:H)/(24*60)</f>
        <v>9.583333333333334E-2</v>
      </c>
      <c r="Q125" s="3">
        <f>IF((sala[[#This Row],[Tiempo de Permanencia]]-sala[[#This Row],[Tiempo de Preparación]])&gt;0,sala[[#This Row],[Tiempo de Permanencia]]-sala[[#This Row],[Tiempo de Preparación]],0)</f>
        <v>0</v>
      </c>
      <c r="R125" s="10">
        <f>IF(sala[[#This Row],[Tiempo de degustación]]&gt;0,1,0)</f>
        <v>0</v>
      </c>
      <c r="S125" s="1" t="str">
        <f>WEEKDAY(sala[[#This Row],[Fecha de Factura]],11)&amp;". "&amp;TEXT(sala[[#This Row],[Fecha de Factura]],"dddd")</f>
        <v>7. domingo</v>
      </c>
      <c r="T125" s="4">
        <f>SUMIF('cocina'!A:A,sala[[#This Row],[Número de Orden]],'cocina'!G:G)</f>
        <v>8</v>
      </c>
      <c r="U125" s="4">
        <f>sala[[#This Row],[Tiempo de Preparación]]*24</f>
        <v>2.3000000000000003</v>
      </c>
      <c r="V125">
        <f>sala[[#This Row],[Cobrada]]*sala[[#This Row],[Monto Total de la Cuenta]]</f>
        <v>0</v>
      </c>
      <c r="W125" s="4">
        <f>sala[[#This Row],[Tiempo de Permanencia]]*24</f>
        <v>1.7166666666744277</v>
      </c>
    </row>
    <row r="126" spans="1:23" x14ac:dyDescent="0.3">
      <c r="A126">
        <v>14</v>
      </c>
      <c r="B126" s="1" t="s">
        <v>170</v>
      </c>
      <c r="C126">
        <v>2</v>
      </c>
      <c r="D126" s="2">
        <v>45018.12222222222</v>
      </c>
      <c r="E126" s="2">
        <v>45018.259027777778</v>
      </c>
      <c r="F126" s="1" t="s">
        <v>13</v>
      </c>
      <c r="G126" s="1" t="s">
        <v>14</v>
      </c>
      <c r="H126" s="1" t="s">
        <v>25</v>
      </c>
      <c r="I126">
        <v>24.66</v>
      </c>
      <c r="J126" s="1" t="s">
        <v>26</v>
      </c>
      <c r="K126">
        <v>125</v>
      </c>
      <c r="L126" s="1" t="s">
        <v>42</v>
      </c>
      <c r="M126" s="1">
        <f>SUMIF('cocina'!A:A,sala[[#This Row],[Número de Orden]],'cocina'!K:K)</f>
        <v>184</v>
      </c>
      <c r="N126" s="2">
        <f>sala[[#This Row],[Hora de Salida]]</f>
        <v>45018.259027777778</v>
      </c>
      <c r="O126" s="3">
        <f>IF(sala[[#This Row],[Estado de la Mesa]]="Ocupada",sala[[#This Row],[Hora de Salida]]-sala[[#This Row],[Hora de Llegada]]+15/(24*60),sala[[#This Row],[Hora de Salida]]-sala[[#This Row],[Hora de Llegada]])</f>
        <v>0.1368055555576575</v>
      </c>
      <c r="P126" s="3">
        <f>SUMIF('cocina'!A:A,sala[[#This Row],[Número de Orden]],'cocina'!H:H)/(24*60)</f>
        <v>5.8333333333333334E-2</v>
      </c>
      <c r="Q126" s="3">
        <f>IF((sala[[#This Row],[Tiempo de Permanencia]]-sala[[#This Row],[Tiempo de Preparación]])&gt;0,sala[[#This Row],[Tiempo de Permanencia]]-sala[[#This Row],[Tiempo de Preparación]],0)</f>
        <v>7.8472222224324165E-2</v>
      </c>
      <c r="R126" s="10">
        <f>IF(sala[[#This Row],[Tiempo de degustación]]&gt;0,1,0)</f>
        <v>1</v>
      </c>
      <c r="S126" s="1" t="str">
        <f>WEEKDAY(sala[[#This Row],[Fecha de Factura]],11)&amp;". "&amp;TEXT(sala[[#This Row],[Fecha de Factura]],"dddd")</f>
        <v>7. domingo</v>
      </c>
      <c r="T126" s="4">
        <f>SUMIF('cocina'!A:A,sala[[#This Row],[Número de Orden]],'cocina'!G:G)</f>
        <v>7</v>
      </c>
      <c r="U126" s="4">
        <f>sala[[#This Row],[Tiempo de Preparación]]*24</f>
        <v>1.4</v>
      </c>
      <c r="V126">
        <f>sala[[#This Row],[Cobrada]]*sala[[#This Row],[Monto Total de la Cuenta]]</f>
        <v>184</v>
      </c>
      <c r="W126" s="4">
        <f>sala[[#This Row],[Tiempo de Permanencia]]*24</f>
        <v>3.28333333338378</v>
      </c>
    </row>
    <row r="127" spans="1:23" x14ac:dyDescent="0.3">
      <c r="A127">
        <v>18</v>
      </c>
      <c r="B127" s="1" t="s">
        <v>171</v>
      </c>
      <c r="C127">
        <v>3</v>
      </c>
      <c r="D127" s="2">
        <v>45018.114583333336</v>
      </c>
      <c r="E127" s="2">
        <v>45018.216666666667</v>
      </c>
      <c r="F127" s="1" t="s">
        <v>19</v>
      </c>
      <c r="G127" s="1" t="s">
        <v>14</v>
      </c>
      <c r="H127" s="1" t="s">
        <v>25</v>
      </c>
      <c r="I127">
        <v>41.82</v>
      </c>
      <c r="J127" s="1" t="s">
        <v>26</v>
      </c>
      <c r="K127">
        <v>126</v>
      </c>
      <c r="L127" s="1" t="s">
        <v>33</v>
      </c>
      <c r="M127" s="1">
        <f>SUMIF('cocina'!A:A,sala[[#This Row],[Número de Orden]],'cocina'!K:K)</f>
        <v>165</v>
      </c>
      <c r="N127" s="2">
        <f>sala[[#This Row],[Hora de Salida]]</f>
        <v>45018.216666666667</v>
      </c>
      <c r="O127" s="3">
        <f>IF(sala[[#This Row],[Estado de la Mesa]]="Ocupada",sala[[#This Row],[Hora de Salida]]-sala[[#This Row],[Hora de Llegada]]+15/(24*60),sala[[#This Row],[Hora de Salida]]-sala[[#This Row],[Hora de Llegada]])</f>
        <v>0.10208333333139308</v>
      </c>
      <c r="P127" s="3">
        <f>SUMIF('cocina'!A:A,sala[[#This Row],[Número de Orden]],'cocina'!H:H)/(24*60)</f>
        <v>9.6527777777777782E-2</v>
      </c>
      <c r="Q127" s="3">
        <f>IF((sala[[#This Row],[Tiempo de Permanencia]]-sala[[#This Row],[Tiempo de Preparación]])&gt;0,sala[[#This Row],[Tiempo de Permanencia]]-sala[[#This Row],[Tiempo de Preparación]],0)</f>
        <v>5.5555555536152962E-3</v>
      </c>
      <c r="R127" s="10">
        <f>IF(sala[[#This Row],[Tiempo de degustación]]&gt;0,1,0)</f>
        <v>1</v>
      </c>
      <c r="S127" s="1" t="str">
        <f>WEEKDAY(sala[[#This Row],[Fecha de Factura]],11)&amp;". "&amp;TEXT(sala[[#This Row],[Fecha de Factura]],"dddd")</f>
        <v>7. domingo</v>
      </c>
      <c r="T127" s="4">
        <f>SUMIF('cocina'!A:A,sala[[#This Row],[Número de Orden]],'cocina'!G:G)</f>
        <v>6</v>
      </c>
      <c r="U127" s="4">
        <f>sala[[#This Row],[Tiempo de Preparación]]*24</f>
        <v>2.3166666666666669</v>
      </c>
      <c r="V127">
        <f>sala[[#This Row],[Cobrada]]*sala[[#This Row],[Monto Total de la Cuenta]]</f>
        <v>165</v>
      </c>
      <c r="W127" s="4">
        <f>sala[[#This Row],[Tiempo de Permanencia]]*24</f>
        <v>2.4499999999534339</v>
      </c>
    </row>
    <row r="128" spans="1:23" x14ac:dyDescent="0.3">
      <c r="A128">
        <v>6</v>
      </c>
      <c r="B128" s="1" t="s">
        <v>172</v>
      </c>
      <c r="C128">
        <v>4</v>
      </c>
      <c r="D128" s="2">
        <v>45018.029166666667</v>
      </c>
      <c r="E128" s="2">
        <v>45018.102777777778</v>
      </c>
      <c r="F128" s="1" t="s">
        <v>32</v>
      </c>
      <c r="G128" s="1" t="s">
        <v>14</v>
      </c>
      <c r="H128" s="1" t="s">
        <v>25</v>
      </c>
      <c r="I128">
        <v>32.82</v>
      </c>
      <c r="J128" s="1" t="s">
        <v>26</v>
      </c>
      <c r="K128">
        <v>127</v>
      </c>
      <c r="L128" s="1" t="s">
        <v>69</v>
      </c>
      <c r="M128" s="1">
        <f>SUMIF('cocina'!A:A,sala[[#This Row],[Número de Orden]],'cocina'!K:K)</f>
        <v>72</v>
      </c>
      <c r="N128" s="2">
        <f>sala[[#This Row],[Hora de Salida]]</f>
        <v>45018.102777777778</v>
      </c>
      <c r="O128" s="3">
        <f>IF(sala[[#This Row],[Estado de la Mesa]]="Ocupada",sala[[#This Row],[Hora de Salida]]-sala[[#This Row],[Hora de Llegada]]+15/(24*60),sala[[#This Row],[Hora de Salida]]-sala[[#This Row],[Hora de Llegada]])</f>
        <v>7.3611111110949423E-2</v>
      </c>
      <c r="P128" s="3">
        <f>SUMIF('cocina'!A:A,sala[[#This Row],[Número de Orden]],'cocina'!H:H)/(24*60)</f>
        <v>2.0833333333333332E-2</v>
      </c>
      <c r="Q128" s="3">
        <f>IF((sala[[#This Row],[Tiempo de Permanencia]]-sala[[#This Row],[Tiempo de Preparación]])&gt;0,sala[[#This Row],[Tiempo de Permanencia]]-sala[[#This Row],[Tiempo de Preparación]],0)</f>
        <v>5.2777777777616094E-2</v>
      </c>
      <c r="R128" s="10">
        <f>IF(sala[[#This Row],[Tiempo de degustación]]&gt;0,1,0)</f>
        <v>1</v>
      </c>
      <c r="S128" s="1" t="str">
        <f>WEEKDAY(sala[[#This Row],[Fecha de Factura]],11)&amp;". "&amp;TEXT(sala[[#This Row],[Fecha de Factura]],"dddd")</f>
        <v>7. domingo</v>
      </c>
      <c r="T128" s="4">
        <f>SUMIF('cocina'!A:A,sala[[#This Row],[Número de Orden]],'cocina'!G:G)</f>
        <v>2</v>
      </c>
      <c r="U128" s="4">
        <f>sala[[#This Row],[Tiempo de Preparación]]*24</f>
        <v>0.5</v>
      </c>
      <c r="V128">
        <f>sala[[#This Row],[Cobrada]]*sala[[#This Row],[Monto Total de la Cuenta]]</f>
        <v>72</v>
      </c>
      <c r="W128" s="4">
        <f>sala[[#This Row],[Tiempo de Permanencia]]*24</f>
        <v>1.7666666666627862</v>
      </c>
    </row>
    <row r="129" spans="1:23" x14ac:dyDescent="0.3">
      <c r="A129">
        <v>2</v>
      </c>
      <c r="B129" s="1" t="s">
        <v>173</v>
      </c>
      <c r="C129">
        <v>5</v>
      </c>
      <c r="D129" s="2">
        <v>45018.063194444447</v>
      </c>
      <c r="E129" s="2">
        <v>45018.144444444442</v>
      </c>
      <c r="F129" s="1" t="s">
        <v>24</v>
      </c>
      <c r="G129" s="1" t="s">
        <v>14</v>
      </c>
      <c r="H129" s="1" t="s">
        <v>21</v>
      </c>
      <c r="I129">
        <v>49.36</v>
      </c>
      <c r="J129" s="1" t="s">
        <v>38</v>
      </c>
      <c r="K129">
        <v>128</v>
      </c>
      <c r="L129" s="1" t="s">
        <v>44</v>
      </c>
      <c r="M129" s="1">
        <f>SUMIF('cocina'!A:A,sala[[#This Row],[Número de Orden]],'cocina'!K:K)</f>
        <v>239</v>
      </c>
      <c r="N129" s="2">
        <f>sala[[#This Row],[Hora de Salida]]</f>
        <v>45018.144444444442</v>
      </c>
      <c r="O129" s="3">
        <f>IF(sala[[#This Row],[Estado de la Mesa]]="Ocupada",sala[[#This Row],[Hora de Salida]]-sala[[#This Row],[Hora de Llegada]]+15/(24*60),sala[[#This Row],[Hora de Salida]]-sala[[#This Row],[Hora de Llegada]])</f>
        <v>9.1666666662301097E-2</v>
      </c>
      <c r="P129" s="3">
        <f>SUMIF('cocina'!A:A,sala[[#This Row],[Número de Orden]],'cocina'!H:H)/(24*60)</f>
        <v>0.11944444444444445</v>
      </c>
      <c r="Q129" s="3">
        <f>IF((sala[[#This Row],[Tiempo de Permanencia]]-sala[[#This Row],[Tiempo de Preparación]])&gt;0,sala[[#This Row],[Tiempo de Permanencia]]-sala[[#This Row],[Tiempo de Preparación]],0)</f>
        <v>0</v>
      </c>
      <c r="R129" s="10">
        <f>IF(sala[[#This Row],[Tiempo de degustación]]&gt;0,1,0)</f>
        <v>0</v>
      </c>
      <c r="S129" s="1" t="str">
        <f>WEEKDAY(sala[[#This Row],[Fecha de Factura]],11)&amp;". "&amp;TEXT(sala[[#This Row],[Fecha de Factura]],"dddd")</f>
        <v>7. domingo</v>
      </c>
      <c r="T129" s="4">
        <f>SUMIF('cocina'!A:A,sala[[#This Row],[Número de Orden]],'cocina'!G:G)</f>
        <v>10</v>
      </c>
      <c r="U129" s="4">
        <f>sala[[#This Row],[Tiempo de Preparación]]*24</f>
        <v>2.8666666666666667</v>
      </c>
      <c r="V129">
        <f>sala[[#This Row],[Cobrada]]*sala[[#This Row],[Monto Total de la Cuenta]]</f>
        <v>0</v>
      </c>
      <c r="W129" s="4">
        <f>sala[[#This Row],[Tiempo de Permanencia]]*24</f>
        <v>2.1999999998952262</v>
      </c>
    </row>
    <row r="130" spans="1:23" x14ac:dyDescent="0.3">
      <c r="A130">
        <v>16</v>
      </c>
      <c r="B130" s="1" t="s">
        <v>174</v>
      </c>
      <c r="C130">
        <v>5</v>
      </c>
      <c r="D130" s="2">
        <v>45018.02847222222</v>
      </c>
      <c r="E130" s="2">
        <v>45018.111805555556</v>
      </c>
      <c r="F130" s="1" t="s">
        <v>24</v>
      </c>
      <c r="G130" s="1" t="s">
        <v>14</v>
      </c>
      <c r="H130" s="1" t="s">
        <v>25</v>
      </c>
      <c r="I130">
        <v>49.3</v>
      </c>
      <c r="J130" s="1" t="s">
        <v>16</v>
      </c>
      <c r="K130">
        <v>129</v>
      </c>
      <c r="L130" s="1" t="s">
        <v>33</v>
      </c>
      <c r="M130" s="1">
        <f>SUMIF('cocina'!A:A,sala[[#This Row],[Número de Orden]],'cocina'!K:K)</f>
        <v>106</v>
      </c>
      <c r="N130" s="2">
        <f>sala[[#This Row],[Hora de Salida]]</f>
        <v>45018.111805555556</v>
      </c>
      <c r="O130" s="3">
        <f>IF(sala[[#This Row],[Estado de la Mesa]]="Ocupada",sala[[#This Row],[Hora de Salida]]-sala[[#This Row],[Hora de Llegada]]+15/(24*60),sala[[#This Row],[Hora de Salida]]-sala[[#This Row],[Hora de Llegada]])</f>
        <v>8.3333333335758653E-2</v>
      </c>
      <c r="P130" s="3">
        <f>SUMIF('cocina'!A:A,sala[[#This Row],[Número de Orden]],'cocina'!H:H)/(24*60)</f>
        <v>5.5555555555555552E-2</v>
      </c>
      <c r="Q130" s="3">
        <f>IF((sala[[#This Row],[Tiempo de Permanencia]]-sala[[#This Row],[Tiempo de Preparación]])&gt;0,sala[[#This Row],[Tiempo de Permanencia]]-sala[[#This Row],[Tiempo de Preparación]],0)</f>
        <v>2.77777777802031E-2</v>
      </c>
      <c r="R130" s="10">
        <f>IF(sala[[#This Row],[Tiempo de degustación]]&gt;0,1,0)</f>
        <v>1</v>
      </c>
      <c r="S130" s="1" t="str">
        <f>WEEKDAY(sala[[#This Row],[Fecha de Factura]],11)&amp;". "&amp;TEXT(sala[[#This Row],[Fecha de Factura]],"dddd")</f>
        <v>7. domingo</v>
      </c>
      <c r="T130" s="4">
        <f>SUMIF('cocina'!A:A,sala[[#This Row],[Número de Orden]],'cocina'!G:G)</f>
        <v>5</v>
      </c>
      <c r="U130" s="4">
        <f>sala[[#This Row],[Tiempo de Preparación]]*24</f>
        <v>1.3333333333333333</v>
      </c>
      <c r="V130">
        <f>sala[[#This Row],[Cobrada]]*sala[[#This Row],[Monto Total de la Cuenta]]</f>
        <v>106</v>
      </c>
      <c r="W130" s="4">
        <f>sala[[#This Row],[Tiempo de Permanencia]]*24</f>
        <v>2.0000000000582077</v>
      </c>
    </row>
    <row r="131" spans="1:23" x14ac:dyDescent="0.3">
      <c r="A131">
        <v>10</v>
      </c>
      <c r="B131" s="1" t="s">
        <v>175</v>
      </c>
      <c r="C131">
        <v>4</v>
      </c>
      <c r="D131" s="2">
        <v>45018.018055555556</v>
      </c>
      <c r="E131" s="2">
        <v>45018.063888888886</v>
      </c>
      <c r="F131" s="1" t="s">
        <v>24</v>
      </c>
      <c r="G131" s="1" t="s">
        <v>14</v>
      </c>
      <c r="H131" s="1" t="s">
        <v>25</v>
      </c>
      <c r="I131">
        <v>38.130000000000003</v>
      </c>
      <c r="J131" s="1" t="s">
        <v>26</v>
      </c>
      <c r="K131">
        <v>130</v>
      </c>
      <c r="L131" s="1" t="s">
        <v>22</v>
      </c>
      <c r="M131" s="1">
        <f>SUMIF('cocina'!A:A,sala[[#This Row],[Número de Orden]],'cocina'!K:K)</f>
        <v>35</v>
      </c>
      <c r="N131" s="2">
        <f>sala[[#This Row],[Hora de Salida]]</f>
        <v>45018.063888888886</v>
      </c>
      <c r="O131" s="3">
        <f>IF(sala[[#This Row],[Estado de la Mesa]]="Ocupada",sala[[#This Row],[Hora de Salida]]-sala[[#This Row],[Hora de Llegada]]+15/(24*60),sala[[#This Row],[Hora de Salida]]-sala[[#This Row],[Hora de Llegada]])</f>
        <v>4.5833333329937886E-2</v>
      </c>
      <c r="P131" s="3">
        <f>SUMIF('cocina'!A:A,sala[[#This Row],[Número de Orden]],'cocina'!H:H)/(24*60)</f>
        <v>1.7361111111111112E-2</v>
      </c>
      <c r="Q131" s="3">
        <f>IF((sala[[#This Row],[Tiempo de Permanencia]]-sala[[#This Row],[Tiempo de Preparación]])&gt;0,sala[[#This Row],[Tiempo de Permanencia]]-sala[[#This Row],[Tiempo de Preparación]],0)</f>
        <v>2.8472222218826775E-2</v>
      </c>
      <c r="R131" s="10">
        <f>IF(sala[[#This Row],[Tiempo de degustación]]&gt;0,1,0)</f>
        <v>1</v>
      </c>
      <c r="S131" s="1" t="str">
        <f>WEEKDAY(sala[[#This Row],[Fecha de Factura]],11)&amp;". "&amp;TEXT(sala[[#This Row],[Fecha de Factura]],"dddd")</f>
        <v>7. domingo</v>
      </c>
      <c r="T131" s="4">
        <f>SUMIF('cocina'!A:A,sala[[#This Row],[Número de Orden]],'cocina'!G:G)</f>
        <v>1</v>
      </c>
      <c r="U131" s="4">
        <f>sala[[#This Row],[Tiempo de Preparación]]*24</f>
        <v>0.41666666666666669</v>
      </c>
      <c r="V131">
        <f>sala[[#This Row],[Cobrada]]*sala[[#This Row],[Monto Total de la Cuenta]]</f>
        <v>35</v>
      </c>
      <c r="W131" s="4">
        <f>sala[[#This Row],[Tiempo de Permanencia]]*24</f>
        <v>1.0999999999185093</v>
      </c>
    </row>
    <row r="132" spans="1:23" x14ac:dyDescent="0.3">
      <c r="A132">
        <v>7</v>
      </c>
      <c r="B132" s="1" t="s">
        <v>50</v>
      </c>
      <c r="C132">
        <v>5</v>
      </c>
      <c r="D132" s="2">
        <v>45018.029861111114</v>
      </c>
      <c r="E132" s="2">
        <v>45018.179166666669</v>
      </c>
      <c r="F132" s="1" t="s">
        <v>32</v>
      </c>
      <c r="G132" s="1" t="s">
        <v>14</v>
      </c>
      <c r="H132" s="1" t="s">
        <v>25</v>
      </c>
      <c r="I132">
        <v>42.41</v>
      </c>
      <c r="J132" s="1" t="s">
        <v>38</v>
      </c>
      <c r="K132">
        <v>131</v>
      </c>
      <c r="L132" s="1" t="s">
        <v>54</v>
      </c>
      <c r="M132" s="1">
        <f>SUMIF('cocina'!A:A,sala[[#This Row],[Número de Orden]],'cocina'!K:K)</f>
        <v>157</v>
      </c>
      <c r="N132" s="2">
        <f>sala[[#This Row],[Hora de Salida]]</f>
        <v>45018.179166666669</v>
      </c>
      <c r="O132" s="3">
        <f>IF(sala[[#This Row],[Estado de la Mesa]]="Ocupada",sala[[#This Row],[Hora de Salida]]-sala[[#This Row],[Hora de Llegada]]+15/(24*60),sala[[#This Row],[Hora de Salida]]-sala[[#This Row],[Hora de Llegada]])</f>
        <v>0.15972222222141377</v>
      </c>
      <c r="P132" s="3">
        <f>SUMIF('cocina'!A:A,sala[[#This Row],[Número de Orden]],'cocina'!H:H)/(24*60)</f>
        <v>8.3333333333333329E-2</v>
      </c>
      <c r="Q132" s="3">
        <f>IF((sala[[#This Row],[Tiempo de Permanencia]]-sala[[#This Row],[Tiempo de Preparación]])&gt;0,sala[[#This Row],[Tiempo de Permanencia]]-sala[[#This Row],[Tiempo de Preparación]],0)</f>
        <v>7.6388888888080445E-2</v>
      </c>
      <c r="R132" s="10">
        <f>IF(sala[[#This Row],[Tiempo de degustación]]&gt;0,1,0)</f>
        <v>1</v>
      </c>
      <c r="S132" s="1" t="str">
        <f>WEEKDAY(sala[[#This Row],[Fecha de Factura]],11)&amp;". "&amp;TEXT(sala[[#This Row],[Fecha de Factura]],"dddd")</f>
        <v>7. domingo</v>
      </c>
      <c r="T132" s="4">
        <f>SUMIF('cocina'!A:A,sala[[#This Row],[Número de Orden]],'cocina'!G:G)</f>
        <v>7</v>
      </c>
      <c r="U132" s="4">
        <f>sala[[#This Row],[Tiempo de Preparación]]*24</f>
        <v>2</v>
      </c>
      <c r="V132">
        <f>sala[[#This Row],[Cobrada]]*sala[[#This Row],[Monto Total de la Cuenta]]</f>
        <v>157</v>
      </c>
      <c r="W132" s="4">
        <f>sala[[#This Row],[Tiempo de Permanencia]]*24</f>
        <v>3.8333333333139308</v>
      </c>
    </row>
    <row r="133" spans="1:23" x14ac:dyDescent="0.3">
      <c r="A133">
        <v>9</v>
      </c>
      <c r="B133" s="1" t="s">
        <v>176</v>
      </c>
      <c r="C133">
        <v>2</v>
      </c>
      <c r="D133" s="2">
        <v>45018.05972222222</v>
      </c>
      <c r="E133" s="2">
        <v>45018.113194444442</v>
      </c>
      <c r="F133" s="1" t="s">
        <v>13</v>
      </c>
      <c r="G133" s="1" t="s">
        <v>35</v>
      </c>
      <c r="H133" s="1" t="s">
        <v>15</v>
      </c>
      <c r="I133">
        <v>30.96</v>
      </c>
      <c r="J133" s="1" t="s">
        <v>16</v>
      </c>
      <c r="K133">
        <v>132</v>
      </c>
      <c r="L133" s="1" t="s">
        <v>42</v>
      </c>
      <c r="M133" s="1">
        <f>SUMIF('cocina'!A:A,sala[[#This Row],[Número de Orden]],'cocina'!K:K)</f>
        <v>206</v>
      </c>
      <c r="N133" s="2">
        <f>sala[[#This Row],[Hora de Salida]]</f>
        <v>45018.113194444442</v>
      </c>
      <c r="O133" s="3">
        <f>IF(sala[[#This Row],[Estado de la Mesa]]="Ocupada",sala[[#This Row],[Hora de Salida]]-sala[[#This Row],[Hora de Llegada]]+15/(24*60),sala[[#This Row],[Hora de Salida]]-sala[[#This Row],[Hora de Llegada]])</f>
        <v>5.3472222221898846E-2</v>
      </c>
      <c r="P133" s="3">
        <f>SUMIF('cocina'!A:A,sala[[#This Row],[Número de Orden]],'cocina'!H:H)/(24*60)</f>
        <v>7.0833333333333331E-2</v>
      </c>
      <c r="Q133" s="3">
        <f>IF((sala[[#This Row],[Tiempo de Permanencia]]-sala[[#This Row],[Tiempo de Preparación]])&gt;0,sala[[#This Row],[Tiempo de Permanencia]]-sala[[#This Row],[Tiempo de Preparación]],0)</f>
        <v>0</v>
      </c>
      <c r="R133" s="10">
        <f>IF(sala[[#This Row],[Tiempo de degustación]]&gt;0,1,0)</f>
        <v>0</v>
      </c>
      <c r="S133" s="1" t="str">
        <f>WEEKDAY(sala[[#This Row],[Fecha de Factura]],11)&amp;". "&amp;TEXT(sala[[#This Row],[Fecha de Factura]],"dddd")</f>
        <v>7. domingo</v>
      </c>
      <c r="T133" s="4">
        <f>SUMIF('cocina'!A:A,sala[[#This Row],[Número de Orden]],'cocina'!G:G)</f>
        <v>7</v>
      </c>
      <c r="U133" s="4">
        <f>sala[[#This Row],[Tiempo de Preparación]]*24</f>
        <v>1.7</v>
      </c>
      <c r="V133">
        <f>sala[[#This Row],[Cobrada]]*sala[[#This Row],[Monto Total de la Cuenta]]</f>
        <v>0</v>
      </c>
      <c r="W133" s="4">
        <f>sala[[#This Row],[Tiempo de Permanencia]]*24</f>
        <v>1.2833333333255723</v>
      </c>
    </row>
    <row r="134" spans="1:23" x14ac:dyDescent="0.3">
      <c r="A134">
        <v>20</v>
      </c>
      <c r="B134" s="1" t="s">
        <v>177</v>
      </c>
      <c r="C134">
        <v>6</v>
      </c>
      <c r="D134" s="2">
        <v>45018.037499999999</v>
      </c>
      <c r="E134" s="2">
        <v>45018.161111111112</v>
      </c>
      <c r="F134" s="1" t="s">
        <v>24</v>
      </c>
      <c r="G134" s="1" t="s">
        <v>14</v>
      </c>
      <c r="H134" s="1" t="s">
        <v>25</v>
      </c>
      <c r="I134">
        <v>39.74</v>
      </c>
      <c r="J134" s="1" t="s">
        <v>38</v>
      </c>
      <c r="K134">
        <v>133</v>
      </c>
      <c r="L134" s="1" t="s">
        <v>57</v>
      </c>
      <c r="M134" s="1">
        <f>SUMIF('cocina'!A:A,sala[[#This Row],[Número de Orden]],'cocina'!K:K)</f>
        <v>182</v>
      </c>
      <c r="N134" s="2">
        <f>sala[[#This Row],[Hora de Salida]]</f>
        <v>45018.161111111112</v>
      </c>
      <c r="O134" s="3">
        <f>IF(sala[[#This Row],[Estado de la Mesa]]="Ocupada",sala[[#This Row],[Hora de Salida]]-sala[[#This Row],[Hora de Llegada]]+15/(24*60),sala[[#This Row],[Hora de Salida]]-sala[[#This Row],[Hora de Llegada]])</f>
        <v>0.13402777778052646</v>
      </c>
      <c r="P134" s="3">
        <f>SUMIF('cocina'!A:A,sala[[#This Row],[Número de Orden]],'cocina'!H:H)/(24*60)</f>
        <v>7.4305555555555555E-2</v>
      </c>
      <c r="Q134" s="3">
        <f>IF((sala[[#This Row],[Tiempo de Permanencia]]-sala[[#This Row],[Tiempo de Preparación]])&gt;0,sala[[#This Row],[Tiempo de Permanencia]]-sala[[#This Row],[Tiempo de Preparación]],0)</f>
        <v>5.9722222224970908E-2</v>
      </c>
      <c r="R134" s="10">
        <f>IF(sala[[#This Row],[Tiempo de degustación]]&gt;0,1,0)</f>
        <v>1</v>
      </c>
      <c r="S134" s="1" t="str">
        <f>WEEKDAY(sala[[#This Row],[Fecha de Factura]],11)&amp;". "&amp;TEXT(sala[[#This Row],[Fecha de Factura]],"dddd")</f>
        <v>7. domingo</v>
      </c>
      <c r="T134" s="4">
        <f>SUMIF('cocina'!A:A,sala[[#This Row],[Número de Orden]],'cocina'!G:G)</f>
        <v>7</v>
      </c>
      <c r="U134" s="4">
        <f>sala[[#This Row],[Tiempo de Preparación]]*24</f>
        <v>1.7833333333333332</v>
      </c>
      <c r="V134">
        <f>sala[[#This Row],[Cobrada]]*sala[[#This Row],[Monto Total de la Cuenta]]</f>
        <v>182</v>
      </c>
      <c r="W134" s="4">
        <f>sala[[#This Row],[Tiempo de Permanencia]]*24</f>
        <v>3.2166666667326353</v>
      </c>
    </row>
    <row r="135" spans="1:23" x14ac:dyDescent="0.3">
      <c r="A135">
        <v>3</v>
      </c>
      <c r="B135" s="1" t="s">
        <v>178</v>
      </c>
      <c r="C135">
        <v>6</v>
      </c>
      <c r="D135" s="2">
        <v>45018.004861111112</v>
      </c>
      <c r="E135" s="2">
        <v>45018.161111111112</v>
      </c>
      <c r="F135" s="1" t="s">
        <v>19</v>
      </c>
      <c r="G135" s="1" t="s">
        <v>35</v>
      </c>
      <c r="H135" s="1" t="s">
        <v>25</v>
      </c>
      <c r="I135">
        <v>30.1</v>
      </c>
      <c r="J135" s="1" t="s">
        <v>26</v>
      </c>
      <c r="K135">
        <v>134</v>
      </c>
      <c r="L135" s="1" t="s">
        <v>44</v>
      </c>
      <c r="M135" s="1">
        <f>SUMIF('cocina'!A:A,sala[[#This Row],[Número de Orden]],'cocina'!K:K)</f>
        <v>120</v>
      </c>
      <c r="N135" s="2">
        <f>sala[[#This Row],[Hora de Salida]]</f>
        <v>45018.161111111112</v>
      </c>
      <c r="O135" s="3">
        <f>IF(sala[[#This Row],[Estado de la Mesa]]="Ocupada",sala[[#This Row],[Hora de Salida]]-sala[[#This Row],[Hora de Llegada]]+15/(24*60),sala[[#This Row],[Hora de Salida]]-sala[[#This Row],[Hora de Llegada]])</f>
        <v>0.15625</v>
      </c>
      <c r="P135" s="3">
        <f>SUMIF('cocina'!A:A,sala[[#This Row],[Número de Orden]],'cocina'!H:H)/(24*60)</f>
        <v>3.3333333333333333E-2</v>
      </c>
      <c r="Q135" s="3">
        <f>IF((sala[[#This Row],[Tiempo de Permanencia]]-sala[[#This Row],[Tiempo de Preparación]])&gt;0,sala[[#This Row],[Tiempo de Permanencia]]-sala[[#This Row],[Tiempo de Preparación]],0)</f>
        <v>0.12291666666666667</v>
      </c>
      <c r="R135" s="10">
        <f>IF(sala[[#This Row],[Tiempo de degustación]]&gt;0,1,0)</f>
        <v>1</v>
      </c>
      <c r="S135" s="1" t="str">
        <f>WEEKDAY(sala[[#This Row],[Fecha de Factura]],11)&amp;". "&amp;TEXT(sala[[#This Row],[Fecha de Factura]],"dddd")</f>
        <v>7. domingo</v>
      </c>
      <c r="T135" s="4">
        <f>SUMIF('cocina'!A:A,sala[[#This Row],[Número de Orden]],'cocina'!G:G)</f>
        <v>4</v>
      </c>
      <c r="U135" s="4">
        <f>sala[[#This Row],[Tiempo de Preparación]]*24</f>
        <v>0.8</v>
      </c>
      <c r="V135">
        <f>sala[[#This Row],[Cobrada]]*sala[[#This Row],[Monto Total de la Cuenta]]</f>
        <v>120</v>
      </c>
      <c r="W135" s="4">
        <f>sala[[#This Row],[Tiempo de Permanencia]]*24</f>
        <v>3.75</v>
      </c>
    </row>
    <row r="136" spans="1:23" x14ac:dyDescent="0.3">
      <c r="A136">
        <v>11</v>
      </c>
      <c r="B136" s="1" t="s">
        <v>179</v>
      </c>
      <c r="C136">
        <v>1</v>
      </c>
      <c r="D136" s="2">
        <v>45018.041666666664</v>
      </c>
      <c r="E136" s="2">
        <v>45018.125694444447</v>
      </c>
      <c r="F136" s="1" t="s">
        <v>29</v>
      </c>
      <c r="G136" s="1" t="s">
        <v>35</v>
      </c>
      <c r="H136" s="1" t="s">
        <v>25</v>
      </c>
      <c r="I136">
        <v>34.700000000000003</v>
      </c>
      <c r="J136" s="1" t="s">
        <v>38</v>
      </c>
      <c r="K136">
        <v>135</v>
      </c>
      <c r="L136" s="1" t="s">
        <v>27</v>
      </c>
      <c r="M136" s="1">
        <f>SUMIF('cocina'!A:A,sala[[#This Row],[Número de Orden]],'cocina'!K:K)</f>
        <v>260</v>
      </c>
      <c r="N136" s="2">
        <f>sala[[#This Row],[Hora de Salida]]</f>
        <v>45018.125694444447</v>
      </c>
      <c r="O136" s="3">
        <f>IF(sala[[#This Row],[Estado de la Mesa]]="Ocupada",sala[[#This Row],[Hora de Salida]]-sala[[#This Row],[Hora de Llegada]]+15/(24*60),sala[[#This Row],[Hora de Salida]]-sala[[#This Row],[Hora de Llegada]])</f>
        <v>9.44444444491334E-2</v>
      </c>
      <c r="P136" s="3">
        <f>SUMIF('cocina'!A:A,sala[[#This Row],[Número de Orden]],'cocina'!H:H)/(24*60)</f>
        <v>6.1111111111111109E-2</v>
      </c>
      <c r="Q136" s="3">
        <f>IF((sala[[#This Row],[Tiempo de Permanencia]]-sala[[#This Row],[Tiempo de Preparación]])&gt;0,sala[[#This Row],[Tiempo de Permanencia]]-sala[[#This Row],[Tiempo de Preparación]],0)</f>
        <v>3.333333333802229E-2</v>
      </c>
      <c r="R136" s="10">
        <f>IF(sala[[#This Row],[Tiempo de degustación]]&gt;0,1,0)</f>
        <v>1</v>
      </c>
      <c r="S136" s="1" t="str">
        <f>WEEKDAY(sala[[#This Row],[Fecha de Factura]],11)&amp;". "&amp;TEXT(sala[[#This Row],[Fecha de Factura]],"dddd")</f>
        <v>7. domingo</v>
      </c>
      <c r="T136" s="4">
        <f>SUMIF('cocina'!A:A,sala[[#This Row],[Número de Orden]],'cocina'!G:G)</f>
        <v>8</v>
      </c>
      <c r="U136" s="4">
        <f>sala[[#This Row],[Tiempo de Preparación]]*24</f>
        <v>1.4666666666666666</v>
      </c>
      <c r="V136">
        <f>sala[[#This Row],[Cobrada]]*sala[[#This Row],[Monto Total de la Cuenta]]</f>
        <v>260</v>
      </c>
      <c r="W136" s="4">
        <f>sala[[#This Row],[Tiempo de Permanencia]]*24</f>
        <v>2.2666666667792015</v>
      </c>
    </row>
    <row r="137" spans="1:23" x14ac:dyDescent="0.3">
      <c r="A137">
        <v>6</v>
      </c>
      <c r="B137" s="1" t="s">
        <v>180</v>
      </c>
      <c r="C137">
        <v>1</v>
      </c>
      <c r="D137" s="2">
        <v>45018.076388888891</v>
      </c>
      <c r="E137" s="2">
        <v>45018.209027777775</v>
      </c>
      <c r="F137" s="1" t="s">
        <v>19</v>
      </c>
      <c r="G137" s="1" t="s">
        <v>14</v>
      </c>
      <c r="H137" s="1" t="s">
        <v>25</v>
      </c>
      <c r="I137">
        <v>30.25</v>
      </c>
      <c r="J137" s="1" t="s">
        <v>38</v>
      </c>
      <c r="K137">
        <v>136</v>
      </c>
      <c r="L137" s="1" t="s">
        <v>42</v>
      </c>
      <c r="M137" s="1">
        <f>SUMIF('cocina'!A:A,sala[[#This Row],[Número de Orden]],'cocina'!K:K)</f>
        <v>80</v>
      </c>
      <c r="N137" s="2">
        <f>sala[[#This Row],[Hora de Salida]]</f>
        <v>45018.209027777775</v>
      </c>
      <c r="O137" s="3">
        <f>IF(sala[[#This Row],[Estado de la Mesa]]="Ocupada",sala[[#This Row],[Hora de Salida]]-sala[[#This Row],[Hora de Llegada]]+15/(24*60),sala[[#This Row],[Hora de Salida]]-sala[[#This Row],[Hora de Llegada]])</f>
        <v>0.14305555555135166</v>
      </c>
      <c r="P137" s="3">
        <f>SUMIF('cocina'!A:A,sala[[#This Row],[Número de Orden]],'cocina'!H:H)/(24*60)</f>
        <v>9.0277777777777769E-3</v>
      </c>
      <c r="Q137" s="3">
        <f>IF((sala[[#This Row],[Tiempo de Permanencia]]-sala[[#This Row],[Tiempo de Preparación]])&gt;0,sala[[#This Row],[Tiempo de Permanencia]]-sala[[#This Row],[Tiempo de Preparación]],0)</f>
        <v>0.13402777777357389</v>
      </c>
      <c r="R137" s="10">
        <f>IF(sala[[#This Row],[Tiempo de degustación]]&gt;0,1,0)</f>
        <v>1</v>
      </c>
      <c r="S137" s="1" t="str">
        <f>WEEKDAY(sala[[#This Row],[Fecha de Factura]],11)&amp;". "&amp;TEXT(sala[[#This Row],[Fecha de Factura]],"dddd")</f>
        <v>7. domingo</v>
      </c>
      <c r="T137" s="4">
        <f>SUMIF('cocina'!A:A,sala[[#This Row],[Número de Orden]],'cocina'!G:G)</f>
        <v>2</v>
      </c>
      <c r="U137" s="4">
        <f>sala[[#This Row],[Tiempo de Preparación]]*24</f>
        <v>0.21666666666666665</v>
      </c>
      <c r="V137">
        <f>sala[[#This Row],[Cobrada]]*sala[[#This Row],[Monto Total de la Cuenta]]</f>
        <v>80</v>
      </c>
      <c r="W137" s="4">
        <f>sala[[#This Row],[Tiempo de Permanencia]]*24</f>
        <v>3.4333333332324401</v>
      </c>
    </row>
    <row r="138" spans="1:23" x14ac:dyDescent="0.3">
      <c r="A138">
        <v>13</v>
      </c>
      <c r="B138" s="1" t="s">
        <v>181</v>
      </c>
      <c r="C138">
        <v>3</v>
      </c>
      <c r="D138" s="2">
        <v>45018.056250000001</v>
      </c>
      <c r="E138" s="2">
        <v>45018.174305555556</v>
      </c>
      <c r="F138" s="1" t="s">
        <v>32</v>
      </c>
      <c r="G138" s="1" t="s">
        <v>20</v>
      </c>
      <c r="H138" s="1" t="s">
        <v>25</v>
      </c>
      <c r="I138">
        <v>12.4</v>
      </c>
      <c r="J138" s="1" t="s">
        <v>38</v>
      </c>
      <c r="K138">
        <v>137</v>
      </c>
      <c r="L138" s="1" t="s">
        <v>22</v>
      </c>
      <c r="M138" s="1">
        <f>SUMIF('cocina'!A:A,sala[[#This Row],[Número de Orden]],'cocina'!K:K)</f>
        <v>63</v>
      </c>
      <c r="N138" s="2">
        <f>sala[[#This Row],[Hora de Salida]]</f>
        <v>45018.174305555556</v>
      </c>
      <c r="O138" s="3">
        <f>IF(sala[[#This Row],[Estado de la Mesa]]="Ocupada",sala[[#This Row],[Hora de Salida]]-sala[[#This Row],[Hora de Llegada]]+15/(24*60),sala[[#This Row],[Hora de Salida]]-sala[[#This Row],[Hora de Llegada]])</f>
        <v>0.12847222222141377</v>
      </c>
      <c r="P138" s="3">
        <f>SUMIF('cocina'!A:A,sala[[#This Row],[Número de Orden]],'cocina'!H:H)/(24*60)</f>
        <v>2.8472222222222222E-2</v>
      </c>
      <c r="Q138" s="3">
        <f>IF((sala[[#This Row],[Tiempo de Permanencia]]-sala[[#This Row],[Tiempo de Preparación]])&gt;0,sala[[#This Row],[Tiempo de Permanencia]]-sala[[#This Row],[Tiempo de Preparación]],0)</f>
        <v>9.9999999999191555E-2</v>
      </c>
      <c r="R138" s="10">
        <f>IF(sala[[#This Row],[Tiempo de degustación]]&gt;0,1,0)</f>
        <v>1</v>
      </c>
      <c r="S138" s="1" t="str">
        <f>WEEKDAY(sala[[#This Row],[Fecha de Factura]],11)&amp;". "&amp;TEXT(sala[[#This Row],[Fecha de Factura]],"dddd")</f>
        <v>7. domingo</v>
      </c>
      <c r="T138" s="4">
        <f>SUMIF('cocina'!A:A,sala[[#This Row],[Número de Orden]],'cocina'!G:G)</f>
        <v>3</v>
      </c>
      <c r="U138" s="4">
        <f>sala[[#This Row],[Tiempo de Preparación]]*24</f>
        <v>0.68333333333333335</v>
      </c>
      <c r="V138">
        <f>sala[[#This Row],[Cobrada]]*sala[[#This Row],[Monto Total de la Cuenta]]</f>
        <v>63</v>
      </c>
      <c r="W138" s="4">
        <f>sala[[#This Row],[Tiempo de Permanencia]]*24</f>
        <v>3.0833333333139308</v>
      </c>
    </row>
    <row r="139" spans="1:23" x14ac:dyDescent="0.3">
      <c r="A139">
        <v>6</v>
      </c>
      <c r="B139" s="1" t="s">
        <v>182</v>
      </c>
      <c r="C139">
        <v>2</v>
      </c>
      <c r="D139" s="2">
        <v>45018.158333333333</v>
      </c>
      <c r="E139" s="2">
        <v>45018.214583333334</v>
      </c>
      <c r="F139" s="1" t="s">
        <v>24</v>
      </c>
      <c r="G139" s="1" t="s">
        <v>20</v>
      </c>
      <c r="H139" s="1" t="s">
        <v>15</v>
      </c>
      <c r="I139">
        <v>32.79</v>
      </c>
      <c r="J139" s="1" t="s">
        <v>38</v>
      </c>
      <c r="K139">
        <v>138</v>
      </c>
      <c r="L139" s="1" t="s">
        <v>39</v>
      </c>
      <c r="M139" s="1">
        <f>SUMIF('cocina'!A:A,sala[[#This Row],[Número de Orden]],'cocina'!K:K)</f>
        <v>238</v>
      </c>
      <c r="N139" s="2">
        <f>sala[[#This Row],[Hora de Salida]]</f>
        <v>45018.214583333334</v>
      </c>
      <c r="O139" s="3">
        <f>IF(sala[[#This Row],[Estado de la Mesa]]="Ocupada",sala[[#This Row],[Hora de Salida]]-sala[[#This Row],[Hora de Llegada]]+15/(24*60),sala[[#This Row],[Hora de Salida]]-sala[[#This Row],[Hora de Llegada]])</f>
        <v>6.6666666668121863E-2</v>
      </c>
      <c r="P139" s="3">
        <f>SUMIF('cocina'!A:A,sala[[#This Row],[Número de Orden]],'cocina'!H:H)/(24*60)</f>
        <v>6.7361111111111108E-2</v>
      </c>
      <c r="Q139" s="3">
        <f>IF((sala[[#This Row],[Tiempo de Permanencia]]-sala[[#This Row],[Tiempo de Preparación]])&gt;0,sala[[#This Row],[Tiempo de Permanencia]]-sala[[#This Row],[Tiempo de Preparación]],0)</f>
        <v>0</v>
      </c>
      <c r="R139" s="10">
        <f>IF(sala[[#This Row],[Tiempo de degustación]]&gt;0,1,0)</f>
        <v>0</v>
      </c>
      <c r="S139" s="1" t="str">
        <f>WEEKDAY(sala[[#This Row],[Fecha de Factura]],11)&amp;". "&amp;TEXT(sala[[#This Row],[Fecha de Factura]],"dddd")</f>
        <v>7. domingo</v>
      </c>
      <c r="T139" s="4">
        <f>SUMIF('cocina'!A:A,sala[[#This Row],[Número de Orden]],'cocina'!G:G)</f>
        <v>9</v>
      </c>
      <c r="U139" s="4">
        <f>sala[[#This Row],[Tiempo de Preparación]]*24</f>
        <v>1.6166666666666667</v>
      </c>
      <c r="V139">
        <f>sala[[#This Row],[Cobrada]]*sala[[#This Row],[Monto Total de la Cuenta]]</f>
        <v>0</v>
      </c>
      <c r="W139" s="4">
        <f>sala[[#This Row],[Tiempo de Permanencia]]*24</f>
        <v>1.6000000000349246</v>
      </c>
    </row>
    <row r="140" spans="1:23" x14ac:dyDescent="0.3">
      <c r="A140">
        <v>16</v>
      </c>
      <c r="B140" s="1" t="s">
        <v>183</v>
      </c>
      <c r="C140">
        <v>3</v>
      </c>
      <c r="D140" s="2">
        <v>45018.027777777781</v>
      </c>
      <c r="E140" s="2">
        <v>45018.193749999999</v>
      </c>
      <c r="F140" s="1" t="s">
        <v>24</v>
      </c>
      <c r="G140" s="1" t="s">
        <v>14</v>
      </c>
      <c r="H140" s="1" t="s">
        <v>25</v>
      </c>
      <c r="I140">
        <v>47.2</v>
      </c>
      <c r="J140" s="1" t="s">
        <v>26</v>
      </c>
      <c r="K140">
        <v>139</v>
      </c>
      <c r="L140" s="1" t="s">
        <v>57</v>
      </c>
      <c r="M140" s="1">
        <f>SUMIF('cocina'!A:A,sala[[#This Row],[Número de Orden]],'cocina'!K:K)</f>
        <v>35</v>
      </c>
      <c r="N140" s="2">
        <f>sala[[#This Row],[Hora de Salida]]</f>
        <v>45018.193749999999</v>
      </c>
      <c r="O140" s="3">
        <f>IF(sala[[#This Row],[Estado de la Mesa]]="Ocupada",sala[[#This Row],[Hora de Salida]]-sala[[#This Row],[Hora de Llegada]]+15/(24*60),sala[[#This Row],[Hora de Salida]]-sala[[#This Row],[Hora de Llegada]])</f>
        <v>0.16597222221753327</v>
      </c>
      <c r="P140" s="3">
        <f>SUMIF('cocina'!A:A,sala[[#This Row],[Número de Orden]],'cocina'!H:H)/(24*60)</f>
        <v>1.8055555555555554E-2</v>
      </c>
      <c r="Q140" s="3">
        <f>IF((sala[[#This Row],[Tiempo de Permanencia]]-sala[[#This Row],[Tiempo de Preparación]])&gt;0,sala[[#This Row],[Tiempo de Permanencia]]-sala[[#This Row],[Tiempo de Preparación]],0)</f>
        <v>0.14791666666197772</v>
      </c>
      <c r="R140" s="10">
        <f>IF(sala[[#This Row],[Tiempo de degustación]]&gt;0,1,0)</f>
        <v>1</v>
      </c>
      <c r="S140" s="1" t="str">
        <f>WEEKDAY(sala[[#This Row],[Fecha de Factura]],11)&amp;". "&amp;TEXT(sala[[#This Row],[Fecha de Factura]],"dddd")</f>
        <v>7. domingo</v>
      </c>
      <c r="T140" s="4">
        <f>SUMIF('cocina'!A:A,sala[[#This Row],[Número de Orden]],'cocina'!G:G)</f>
        <v>1</v>
      </c>
      <c r="U140" s="4">
        <f>sala[[#This Row],[Tiempo de Preparación]]*24</f>
        <v>0.43333333333333329</v>
      </c>
      <c r="V140">
        <f>sala[[#This Row],[Cobrada]]*sala[[#This Row],[Monto Total de la Cuenta]]</f>
        <v>35</v>
      </c>
      <c r="W140" s="4">
        <f>sala[[#This Row],[Tiempo de Permanencia]]*24</f>
        <v>3.9833333332207985</v>
      </c>
    </row>
    <row r="141" spans="1:23" x14ac:dyDescent="0.3">
      <c r="A141">
        <v>11</v>
      </c>
      <c r="B141" s="1" t="s">
        <v>184</v>
      </c>
      <c r="C141">
        <v>4</v>
      </c>
      <c r="D141" s="2">
        <v>45018.15902777778</v>
      </c>
      <c r="E141" s="2">
        <v>45018.270138888889</v>
      </c>
      <c r="F141" s="1" t="s">
        <v>24</v>
      </c>
      <c r="G141" s="1" t="s">
        <v>14</v>
      </c>
      <c r="H141" s="1" t="s">
        <v>21</v>
      </c>
      <c r="I141">
        <v>32.130000000000003</v>
      </c>
      <c r="J141" s="1" t="s">
        <v>26</v>
      </c>
      <c r="K141">
        <v>140</v>
      </c>
      <c r="L141" s="1" t="s">
        <v>30</v>
      </c>
      <c r="M141" s="1">
        <f>SUMIF('cocina'!A:A,sala[[#This Row],[Número de Orden]],'cocina'!K:K)</f>
        <v>191</v>
      </c>
      <c r="N141" s="2">
        <f>sala[[#This Row],[Hora de Salida]]</f>
        <v>45018.270138888889</v>
      </c>
      <c r="O141" s="3">
        <f>IF(sala[[#This Row],[Estado de la Mesa]]="Ocupada",sala[[#This Row],[Hora de Salida]]-sala[[#This Row],[Hora de Llegada]]+15/(24*60),sala[[#This Row],[Hora de Salida]]-sala[[#This Row],[Hora de Llegada]])</f>
        <v>0.11111111110949423</v>
      </c>
      <c r="P141" s="3">
        <f>SUMIF('cocina'!A:A,sala[[#This Row],[Número de Orden]],'cocina'!H:H)/(24*60)</f>
        <v>8.1944444444444445E-2</v>
      </c>
      <c r="Q141" s="3">
        <f>IF((sala[[#This Row],[Tiempo de Permanencia]]-sala[[#This Row],[Tiempo de Preparación]])&gt;0,sala[[#This Row],[Tiempo de Permanencia]]-sala[[#This Row],[Tiempo de Preparación]],0)</f>
        <v>2.9166666665049787E-2</v>
      </c>
      <c r="R141" s="10">
        <f>IF(sala[[#This Row],[Tiempo de degustación]]&gt;0,1,0)</f>
        <v>1</v>
      </c>
      <c r="S141" s="1" t="str">
        <f>WEEKDAY(sala[[#This Row],[Fecha de Factura]],11)&amp;". "&amp;TEXT(sala[[#This Row],[Fecha de Factura]],"dddd")</f>
        <v>7. domingo</v>
      </c>
      <c r="T141" s="4">
        <f>SUMIF('cocina'!A:A,sala[[#This Row],[Número de Orden]],'cocina'!G:G)</f>
        <v>7</v>
      </c>
      <c r="U141" s="4">
        <f>sala[[#This Row],[Tiempo de Preparación]]*24</f>
        <v>1.9666666666666668</v>
      </c>
      <c r="V141">
        <f>sala[[#This Row],[Cobrada]]*sala[[#This Row],[Monto Total de la Cuenta]]</f>
        <v>191</v>
      </c>
      <c r="W141" s="4">
        <f>sala[[#This Row],[Tiempo de Permanencia]]*24</f>
        <v>2.6666666666278616</v>
      </c>
    </row>
    <row r="142" spans="1:23" x14ac:dyDescent="0.3">
      <c r="A142">
        <v>4</v>
      </c>
      <c r="B142" s="1" t="s">
        <v>185</v>
      </c>
      <c r="C142">
        <v>4</v>
      </c>
      <c r="D142" s="2">
        <v>45018.081944444442</v>
      </c>
      <c r="E142" s="2">
        <v>45018.239583333336</v>
      </c>
      <c r="F142" s="1" t="s">
        <v>13</v>
      </c>
      <c r="G142" s="1" t="s">
        <v>20</v>
      </c>
      <c r="H142" s="1" t="s">
        <v>25</v>
      </c>
      <c r="I142">
        <v>41.56</v>
      </c>
      <c r="J142" s="1" t="s">
        <v>16</v>
      </c>
      <c r="K142">
        <v>141</v>
      </c>
      <c r="L142" s="1" t="s">
        <v>54</v>
      </c>
      <c r="M142" s="1">
        <f>SUMIF('cocina'!A:A,sala[[#This Row],[Número de Orden]],'cocina'!K:K)</f>
        <v>21</v>
      </c>
      <c r="N142" s="2">
        <f>sala[[#This Row],[Hora de Salida]]</f>
        <v>45018.239583333336</v>
      </c>
      <c r="O142" s="3">
        <f>IF(sala[[#This Row],[Estado de la Mesa]]="Ocupada",sala[[#This Row],[Hora de Salida]]-sala[[#This Row],[Hora de Llegada]]+15/(24*60),sala[[#This Row],[Hora de Salida]]-sala[[#This Row],[Hora de Llegada]])</f>
        <v>0.15763888889341615</v>
      </c>
      <c r="P142" s="3">
        <f>SUMIF('cocina'!A:A,sala[[#This Row],[Número de Orden]],'cocina'!H:H)/(24*60)</f>
        <v>1.9444444444444445E-2</v>
      </c>
      <c r="Q142" s="3">
        <f>IF((sala[[#This Row],[Tiempo de Permanencia]]-sala[[#This Row],[Tiempo de Preparación]])&gt;0,sala[[#This Row],[Tiempo de Permanencia]]-sala[[#This Row],[Tiempo de Preparación]],0)</f>
        <v>0.13819444444897172</v>
      </c>
      <c r="R142" s="10">
        <f>IF(sala[[#This Row],[Tiempo de degustación]]&gt;0,1,0)</f>
        <v>1</v>
      </c>
      <c r="S142" s="1" t="str">
        <f>WEEKDAY(sala[[#This Row],[Fecha de Factura]],11)&amp;". "&amp;TEXT(sala[[#This Row],[Fecha de Factura]],"dddd")</f>
        <v>7. domingo</v>
      </c>
      <c r="T142" s="4">
        <f>SUMIF('cocina'!A:A,sala[[#This Row],[Número de Orden]],'cocina'!G:G)</f>
        <v>1</v>
      </c>
      <c r="U142" s="4">
        <f>sala[[#This Row],[Tiempo de Preparación]]*24</f>
        <v>0.46666666666666667</v>
      </c>
      <c r="V142">
        <f>sala[[#This Row],[Cobrada]]*sala[[#This Row],[Monto Total de la Cuenta]]</f>
        <v>21</v>
      </c>
      <c r="W142" s="4">
        <f>sala[[#This Row],[Tiempo de Permanencia]]*24</f>
        <v>3.7833333334419876</v>
      </c>
    </row>
    <row r="143" spans="1:23" x14ac:dyDescent="0.3">
      <c r="A143">
        <v>14</v>
      </c>
      <c r="B143" s="1" t="s">
        <v>186</v>
      </c>
      <c r="C143">
        <v>3</v>
      </c>
      <c r="D143" s="2">
        <v>45018.086805555555</v>
      </c>
      <c r="E143" s="2">
        <v>45018.170138888891</v>
      </c>
      <c r="F143" s="1" t="s">
        <v>32</v>
      </c>
      <c r="G143" s="1" t="s">
        <v>14</v>
      </c>
      <c r="H143" s="1" t="s">
        <v>25</v>
      </c>
      <c r="I143">
        <v>16.29</v>
      </c>
      <c r="J143" s="1" t="s">
        <v>38</v>
      </c>
      <c r="K143">
        <v>142</v>
      </c>
      <c r="L143" s="1" t="s">
        <v>69</v>
      </c>
      <c r="M143" s="1">
        <f>SUMIF('cocina'!A:A,sala[[#This Row],[Número de Orden]],'cocina'!K:K)</f>
        <v>181</v>
      </c>
      <c r="N143" s="2">
        <f>sala[[#This Row],[Hora de Salida]]</f>
        <v>45018.170138888891</v>
      </c>
      <c r="O143" s="3">
        <f>IF(sala[[#This Row],[Estado de la Mesa]]="Ocupada",sala[[#This Row],[Hora de Salida]]-sala[[#This Row],[Hora de Llegada]]+15/(24*60),sala[[#This Row],[Hora de Salida]]-sala[[#This Row],[Hora de Llegada]])</f>
        <v>9.3750000002425324E-2</v>
      </c>
      <c r="P143" s="3">
        <f>SUMIF('cocina'!A:A,sala[[#This Row],[Número de Orden]],'cocina'!H:H)/(24*60)</f>
        <v>4.8611111111111112E-2</v>
      </c>
      <c r="Q143" s="3">
        <f>IF((sala[[#This Row],[Tiempo de Permanencia]]-sala[[#This Row],[Tiempo de Preparación]])&gt;0,sala[[#This Row],[Tiempo de Permanencia]]-sala[[#This Row],[Tiempo de Preparación]],0)</f>
        <v>4.5138888891314212E-2</v>
      </c>
      <c r="R143" s="10">
        <f>IF(sala[[#This Row],[Tiempo de degustación]]&gt;0,1,0)</f>
        <v>1</v>
      </c>
      <c r="S143" s="1" t="str">
        <f>WEEKDAY(sala[[#This Row],[Fecha de Factura]],11)&amp;". "&amp;TEXT(sala[[#This Row],[Fecha de Factura]],"dddd")</f>
        <v>7. domingo</v>
      </c>
      <c r="T143" s="4">
        <f>SUMIF('cocina'!A:A,sala[[#This Row],[Número de Orden]],'cocina'!G:G)</f>
        <v>7</v>
      </c>
      <c r="U143" s="4">
        <f>sala[[#This Row],[Tiempo de Preparación]]*24</f>
        <v>1.1666666666666667</v>
      </c>
      <c r="V143">
        <f>sala[[#This Row],[Cobrada]]*sala[[#This Row],[Monto Total de la Cuenta]]</f>
        <v>181</v>
      </c>
      <c r="W143" s="4">
        <f>sala[[#This Row],[Tiempo de Permanencia]]*24</f>
        <v>2.2500000000582077</v>
      </c>
    </row>
    <row r="144" spans="1:23" x14ac:dyDescent="0.3">
      <c r="A144">
        <v>9</v>
      </c>
      <c r="B144" s="1" t="s">
        <v>187</v>
      </c>
      <c r="C144">
        <v>4</v>
      </c>
      <c r="D144" s="2">
        <v>45018.022222222222</v>
      </c>
      <c r="E144" s="2">
        <v>45018.1875</v>
      </c>
      <c r="F144" s="1" t="s">
        <v>32</v>
      </c>
      <c r="G144" s="1" t="s">
        <v>14</v>
      </c>
      <c r="H144" s="1" t="s">
        <v>21</v>
      </c>
      <c r="I144">
        <v>48.26</v>
      </c>
      <c r="J144" s="1" t="s">
        <v>26</v>
      </c>
      <c r="K144">
        <v>143</v>
      </c>
      <c r="L144" s="1" t="s">
        <v>33</v>
      </c>
      <c r="M144" s="1">
        <f>SUMIF('cocina'!A:A,sala[[#This Row],[Número de Orden]],'cocina'!K:K)</f>
        <v>50</v>
      </c>
      <c r="N144" s="2">
        <f>sala[[#This Row],[Hora de Salida]]</f>
        <v>45018.1875</v>
      </c>
      <c r="O144" s="3">
        <f>IF(sala[[#This Row],[Estado de la Mesa]]="Ocupada",sala[[#This Row],[Hora de Salida]]-sala[[#This Row],[Hora de Llegada]]+15/(24*60),sala[[#This Row],[Hora de Salida]]-sala[[#This Row],[Hora de Llegada]])</f>
        <v>0.16527777777810115</v>
      </c>
      <c r="P144" s="3">
        <f>SUMIF('cocina'!A:A,sala[[#This Row],[Número de Orden]],'cocina'!H:H)/(24*60)</f>
        <v>1.1111111111111112E-2</v>
      </c>
      <c r="Q144" s="3">
        <f>IF((sala[[#This Row],[Tiempo de Permanencia]]-sala[[#This Row],[Tiempo de Preparación]])&gt;0,sala[[#This Row],[Tiempo de Permanencia]]-sala[[#This Row],[Tiempo de Preparación]],0)</f>
        <v>0.15416666666699005</v>
      </c>
      <c r="R144" s="10">
        <f>IF(sala[[#This Row],[Tiempo de degustación]]&gt;0,1,0)</f>
        <v>1</v>
      </c>
      <c r="S144" s="1" t="str">
        <f>WEEKDAY(sala[[#This Row],[Fecha de Factura]],11)&amp;". "&amp;TEXT(sala[[#This Row],[Fecha de Factura]],"dddd")</f>
        <v>7. domingo</v>
      </c>
      <c r="T144" s="4">
        <f>SUMIF('cocina'!A:A,sala[[#This Row],[Número de Orden]],'cocina'!G:G)</f>
        <v>2</v>
      </c>
      <c r="U144" s="4">
        <f>sala[[#This Row],[Tiempo de Preparación]]*24</f>
        <v>0.26666666666666666</v>
      </c>
      <c r="V144">
        <f>sala[[#This Row],[Cobrada]]*sala[[#This Row],[Monto Total de la Cuenta]]</f>
        <v>50</v>
      </c>
      <c r="W144" s="4">
        <f>sala[[#This Row],[Tiempo de Permanencia]]*24</f>
        <v>3.9666666666744277</v>
      </c>
    </row>
    <row r="145" spans="1:23" x14ac:dyDescent="0.3">
      <c r="A145">
        <v>18</v>
      </c>
      <c r="B145" s="1" t="s">
        <v>188</v>
      </c>
      <c r="C145">
        <v>1</v>
      </c>
      <c r="D145" s="2">
        <v>45018.123611111114</v>
      </c>
      <c r="E145" s="2">
        <v>45018.230555555558</v>
      </c>
      <c r="F145" s="1" t="s">
        <v>32</v>
      </c>
      <c r="G145" s="1" t="s">
        <v>35</v>
      </c>
      <c r="H145" s="1" t="s">
        <v>25</v>
      </c>
      <c r="I145">
        <v>11.22</v>
      </c>
      <c r="J145" s="1" t="s">
        <v>38</v>
      </c>
      <c r="K145">
        <v>144</v>
      </c>
      <c r="L145" s="1" t="s">
        <v>33</v>
      </c>
      <c r="M145" s="1">
        <f>SUMIF('cocina'!A:A,sala[[#This Row],[Número de Orden]],'cocina'!K:K)</f>
        <v>185</v>
      </c>
      <c r="N145" s="2">
        <f>sala[[#This Row],[Hora de Salida]]</f>
        <v>45018.230555555558</v>
      </c>
      <c r="O145" s="3">
        <f>IF(sala[[#This Row],[Estado de la Mesa]]="Ocupada",sala[[#This Row],[Hora de Salida]]-sala[[#This Row],[Hora de Llegada]]+15/(24*60),sala[[#This Row],[Hora de Salida]]-sala[[#This Row],[Hora de Llegada]])</f>
        <v>0.11736111111046436</v>
      </c>
      <c r="P145" s="3">
        <f>SUMIF('cocina'!A:A,sala[[#This Row],[Número de Orden]],'cocina'!H:H)/(24*60)</f>
        <v>0.10416666666666667</v>
      </c>
      <c r="Q145" s="3">
        <f>IF((sala[[#This Row],[Tiempo de Permanencia]]-sala[[#This Row],[Tiempo de Preparación]])&gt;0,sala[[#This Row],[Tiempo de Permanencia]]-sala[[#This Row],[Tiempo de Preparación]],0)</f>
        <v>1.3194444443797693E-2</v>
      </c>
      <c r="R145" s="10">
        <f>IF(sala[[#This Row],[Tiempo de degustación]]&gt;0,1,0)</f>
        <v>1</v>
      </c>
      <c r="S145" s="1" t="str">
        <f>WEEKDAY(sala[[#This Row],[Fecha de Factura]],11)&amp;". "&amp;TEXT(sala[[#This Row],[Fecha de Factura]],"dddd")</f>
        <v>7. domingo</v>
      </c>
      <c r="T145" s="4">
        <f>SUMIF('cocina'!A:A,sala[[#This Row],[Número de Orden]],'cocina'!G:G)</f>
        <v>7</v>
      </c>
      <c r="U145" s="4">
        <f>sala[[#This Row],[Tiempo de Preparación]]*24</f>
        <v>2.5</v>
      </c>
      <c r="V145">
        <f>sala[[#This Row],[Cobrada]]*sala[[#This Row],[Monto Total de la Cuenta]]</f>
        <v>185</v>
      </c>
      <c r="W145" s="4">
        <f>sala[[#This Row],[Tiempo de Permanencia]]*24</f>
        <v>2.8166666666511446</v>
      </c>
    </row>
    <row r="146" spans="1:23" x14ac:dyDescent="0.3">
      <c r="A146">
        <v>2</v>
      </c>
      <c r="B146" s="1" t="s">
        <v>189</v>
      </c>
      <c r="C146">
        <v>5</v>
      </c>
      <c r="D146" s="2">
        <v>45018.025694444441</v>
      </c>
      <c r="E146" s="2">
        <v>45018.070833333331</v>
      </c>
      <c r="F146" s="1" t="s">
        <v>24</v>
      </c>
      <c r="G146" s="1" t="s">
        <v>35</v>
      </c>
      <c r="H146" s="1" t="s">
        <v>25</v>
      </c>
      <c r="I146">
        <v>11.32</v>
      </c>
      <c r="J146" s="1" t="s">
        <v>38</v>
      </c>
      <c r="K146">
        <v>145</v>
      </c>
      <c r="L146" s="1" t="s">
        <v>39</v>
      </c>
      <c r="M146" s="1">
        <f>SUMIF('cocina'!A:A,sala[[#This Row],[Número de Orden]],'cocina'!K:K)</f>
        <v>126</v>
      </c>
      <c r="N146" s="2">
        <f>sala[[#This Row],[Hora de Salida]]</f>
        <v>45018.070833333331</v>
      </c>
      <c r="O146" s="3">
        <f>IF(sala[[#This Row],[Estado de la Mesa]]="Ocupada",sala[[#This Row],[Hora de Salida]]-sala[[#This Row],[Hora de Llegada]]+15/(24*60),sala[[#This Row],[Hora de Salida]]-sala[[#This Row],[Hora de Llegada]])</f>
        <v>5.5555555557172433E-2</v>
      </c>
      <c r="P146" s="3">
        <f>SUMIF('cocina'!A:A,sala[[#This Row],[Número de Orden]],'cocina'!H:H)/(24*60)</f>
        <v>7.3611111111111113E-2</v>
      </c>
      <c r="Q146" s="3">
        <f>IF((sala[[#This Row],[Tiempo de Permanencia]]-sala[[#This Row],[Tiempo de Preparación]])&gt;0,sala[[#This Row],[Tiempo de Permanencia]]-sala[[#This Row],[Tiempo de Preparación]],0)</f>
        <v>0</v>
      </c>
      <c r="R146" s="10">
        <f>IF(sala[[#This Row],[Tiempo de degustación]]&gt;0,1,0)</f>
        <v>0</v>
      </c>
      <c r="S146" s="1" t="str">
        <f>WEEKDAY(sala[[#This Row],[Fecha de Factura]],11)&amp;". "&amp;TEXT(sala[[#This Row],[Fecha de Factura]],"dddd")</f>
        <v>7. domingo</v>
      </c>
      <c r="T146" s="4">
        <f>SUMIF('cocina'!A:A,sala[[#This Row],[Número de Orden]],'cocina'!G:G)</f>
        <v>5</v>
      </c>
      <c r="U146" s="4">
        <f>sala[[#This Row],[Tiempo de Preparación]]*24</f>
        <v>1.7666666666666666</v>
      </c>
      <c r="V146">
        <f>sala[[#This Row],[Cobrada]]*sala[[#This Row],[Monto Total de la Cuenta]]</f>
        <v>0</v>
      </c>
      <c r="W146" s="4">
        <f>sala[[#This Row],[Tiempo de Permanencia]]*24</f>
        <v>1.3333333333721384</v>
      </c>
    </row>
    <row r="147" spans="1:23" x14ac:dyDescent="0.3">
      <c r="A147">
        <v>8</v>
      </c>
      <c r="B147" s="1" t="s">
        <v>190</v>
      </c>
      <c r="C147">
        <v>6</v>
      </c>
      <c r="D147" s="2">
        <v>45018.069444444445</v>
      </c>
      <c r="E147" s="2">
        <v>45018.120833333334</v>
      </c>
      <c r="F147" s="1" t="s">
        <v>13</v>
      </c>
      <c r="G147" s="1" t="s">
        <v>14</v>
      </c>
      <c r="H147" s="1" t="s">
        <v>25</v>
      </c>
      <c r="I147">
        <v>38.4</v>
      </c>
      <c r="J147" s="1" t="s">
        <v>16</v>
      </c>
      <c r="K147">
        <v>146</v>
      </c>
      <c r="L147" s="1" t="s">
        <v>30</v>
      </c>
      <c r="M147" s="1">
        <f>SUMIF('cocina'!A:A,sala[[#This Row],[Número de Orden]],'cocina'!K:K)</f>
        <v>62</v>
      </c>
      <c r="N147" s="2">
        <f>sala[[#This Row],[Hora de Salida]]</f>
        <v>45018.120833333334</v>
      </c>
      <c r="O147" s="3">
        <f>IF(sala[[#This Row],[Estado de la Mesa]]="Ocupada",sala[[#This Row],[Hora de Salida]]-sala[[#This Row],[Hora de Llegada]]+15/(24*60),sala[[#This Row],[Hora de Salida]]-sala[[#This Row],[Hora de Llegada]])</f>
        <v>5.1388888889050577E-2</v>
      </c>
      <c r="P147" s="3">
        <f>SUMIF('cocina'!A:A,sala[[#This Row],[Número de Orden]],'cocina'!H:H)/(24*60)</f>
        <v>3.2638888888888891E-2</v>
      </c>
      <c r="Q147" s="3">
        <f>IF((sala[[#This Row],[Tiempo de Permanencia]]-sala[[#This Row],[Tiempo de Preparación]])&gt;0,sala[[#This Row],[Tiempo de Permanencia]]-sala[[#This Row],[Tiempo de Preparación]],0)</f>
        <v>1.8750000000161686E-2</v>
      </c>
      <c r="R147" s="10">
        <f>IF(sala[[#This Row],[Tiempo de degustación]]&gt;0,1,0)</f>
        <v>1</v>
      </c>
      <c r="S147" s="1" t="str">
        <f>WEEKDAY(sala[[#This Row],[Fecha de Factura]],11)&amp;". "&amp;TEXT(sala[[#This Row],[Fecha de Factura]],"dddd")</f>
        <v>7. domingo</v>
      </c>
      <c r="T147" s="4">
        <f>SUMIF('cocina'!A:A,sala[[#This Row],[Número de Orden]],'cocina'!G:G)</f>
        <v>2</v>
      </c>
      <c r="U147" s="4">
        <f>sala[[#This Row],[Tiempo de Preparación]]*24</f>
        <v>0.78333333333333344</v>
      </c>
      <c r="V147">
        <f>sala[[#This Row],[Cobrada]]*sala[[#This Row],[Monto Total de la Cuenta]]</f>
        <v>62</v>
      </c>
      <c r="W147" s="4">
        <f>sala[[#This Row],[Tiempo de Permanencia]]*24</f>
        <v>1.2333333333372138</v>
      </c>
    </row>
    <row r="148" spans="1:23" x14ac:dyDescent="0.3">
      <c r="A148">
        <v>5</v>
      </c>
      <c r="B148" s="1" t="s">
        <v>191</v>
      </c>
      <c r="C148">
        <v>4</v>
      </c>
      <c r="D148" s="2">
        <v>45018.137499999997</v>
      </c>
      <c r="E148" s="2">
        <v>45018.206944444442</v>
      </c>
      <c r="F148" s="1" t="s">
        <v>13</v>
      </c>
      <c r="G148" s="1" t="s">
        <v>20</v>
      </c>
      <c r="H148" s="1" t="s">
        <v>25</v>
      </c>
      <c r="I148">
        <v>27.14</v>
      </c>
      <c r="J148" s="1" t="s">
        <v>16</v>
      </c>
      <c r="K148">
        <v>147</v>
      </c>
      <c r="L148" s="1" t="s">
        <v>22</v>
      </c>
      <c r="M148" s="1">
        <f>SUMIF('cocina'!A:A,sala[[#This Row],[Número de Orden]],'cocina'!K:K)</f>
        <v>84</v>
      </c>
      <c r="N148" s="2">
        <f>sala[[#This Row],[Hora de Salida]]</f>
        <v>45018.206944444442</v>
      </c>
      <c r="O148" s="3">
        <f>IF(sala[[#This Row],[Estado de la Mesa]]="Ocupada",sala[[#This Row],[Hora de Salida]]-sala[[#This Row],[Hora de Llegada]]+15/(24*60),sala[[#This Row],[Hora de Salida]]-sala[[#This Row],[Hora de Llegada]])</f>
        <v>6.9444444445252884E-2</v>
      </c>
      <c r="P148" s="3">
        <f>SUMIF('cocina'!A:A,sala[[#This Row],[Número de Orden]],'cocina'!H:H)/(24*60)</f>
        <v>2.2916666666666665E-2</v>
      </c>
      <c r="Q148" s="3">
        <f>IF((sala[[#This Row],[Tiempo de Permanencia]]-sala[[#This Row],[Tiempo de Preparación]])&gt;0,sala[[#This Row],[Tiempo de Permanencia]]-sala[[#This Row],[Tiempo de Preparación]],0)</f>
        <v>4.6527777778586216E-2</v>
      </c>
      <c r="R148" s="10">
        <f>IF(sala[[#This Row],[Tiempo de degustación]]&gt;0,1,0)</f>
        <v>1</v>
      </c>
      <c r="S148" s="1" t="str">
        <f>WEEKDAY(sala[[#This Row],[Fecha de Factura]],11)&amp;". "&amp;TEXT(sala[[#This Row],[Fecha de Factura]],"dddd")</f>
        <v>7. domingo</v>
      </c>
      <c r="T148" s="4">
        <f>SUMIF('cocina'!A:A,sala[[#This Row],[Número de Orden]],'cocina'!G:G)</f>
        <v>3</v>
      </c>
      <c r="U148" s="4">
        <f>sala[[#This Row],[Tiempo de Preparación]]*24</f>
        <v>0.54999999999999993</v>
      </c>
      <c r="V148">
        <f>sala[[#This Row],[Cobrada]]*sala[[#This Row],[Monto Total de la Cuenta]]</f>
        <v>84</v>
      </c>
      <c r="W148" s="4">
        <f>sala[[#This Row],[Tiempo de Permanencia]]*24</f>
        <v>1.6666666666860692</v>
      </c>
    </row>
    <row r="149" spans="1:23" x14ac:dyDescent="0.3">
      <c r="A149">
        <v>10</v>
      </c>
      <c r="B149" s="1" t="s">
        <v>192</v>
      </c>
      <c r="C149">
        <v>6</v>
      </c>
      <c r="D149" s="2">
        <v>45018.161111111112</v>
      </c>
      <c r="E149" s="2">
        <v>45018.249305555553</v>
      </c>
      <c r="F149" s="1" t="s">
        <v>13</v>
      </c>
      <c r="G149" s="1" t="s">
        <v>14</v>
      </c>
      <c r="H149" s="1" t="s">
        <v>15</v>
      </c>
      <c r="I149">
        <v>46.26</v>
      </c>
      <c r="J149" s="1" t="s">
        <v>38</v>
      </c>
      <c r="K149">
        <v>148</v>
      </c>
      <c r="L149" s="1" t="s">
        <v>22</v>
      </c>
      <c r="M149" s="1">
        <f>SUMIF('cocina'!A:A,sala[[#This Row],[Número de Orden]],'cocina'!K:K)</f>
        <v>212</v>
      </c>
      <c r="N149" s="2">
        <f>sala[[#This Row],[Hora de Salida]]</f>
        <v>45018.249305555553</v>
      </c>
      <c r="O149" s="3">
        <f>IF(sala[[#This Row],[Estado de la Mesa]]="Ocupada",sala[[#This Row],[Hora de Salida]]-sala[[#This Row],[Hora de Llegada]]+15/(24*60),sala[[#This Row],[Hora de Salida]]-sala[[#This Row],[Hora de Llegada]])</f>
        <v>9.8611111107553981E-2</v>
      </c>
      <c r="P149" s="3">
        <f>SUMIF('cocina'!A:A,sala[[#This Row],[Número de Orden]],'cocina'!H:H)/(24*60)</f>
        <v>0.11041666666666666</v>
      </c>
      <c r="Q149" s="3">
        <f>IF((sala[[#This Row],[Tiempo de Permanencia]]-sala[[#This Row],[Tiempo de Preparación]])&gt;0,sala[[#This Row],[Tiempo de Permanencia]]-sala[[#This Row],[Tiempo de Preparación]],0)</f>
        <v>0</v>
      </c>
      <c r="R149" s="10">
        <f>IF(sala[[#This Row],[Tiempo de degustación]]&gt;0,1,0)</f>
        <v>0</v>
      </c>
      <c r="S149" s="1" t="str">
        <f>WEEKDAY(sala[[#This Row],[Fecha de Factura]],11)&amp;". "&amp;TEXT(sala[[#This Row],[Fecha de Factura]],"dddd")</f>
        <v>7. domingo</v>
      </c>
      <c r="T149" s="4">
        <f>SUMIF('cocina'!A:A,sala[[#This Row],[Número de Orden]],'cocina'!G:G)</f>
        <v>8</v>
      </c>
      <c r="U149" s="4">
        <f>sala[[#This Row],[Tiempo de Preparación]]*24</f>
        <v>2.65</v>
      </c>
      <c r="V149">
        <f>sala[[#This Row],[Cobrada]]*sala[[#This Row],[Monto Total de la Cuenta]]</f>
        <v>0</v>
      </c>
      <c r="W149" s="4">
        <f>sala[[#This Row],[Tiempo de Permanencia]]*24</f>
        <v>2.3666666665812954</v>
      </c>
    </row>
    <row r="150" spans="1:23" x14ac:dyDescent="0.3">
      <c r="A150">
        <v>18</v>
      </c>
      <c r="B150" s="1" t="s">
        <v>193</v>
      </c>
      <c r="C150">
        <v>4</v>
      </c>
      <c r="D150" s="2">
        <v>45018.065972222219</v>
      </c>
      <c r="E150" s="2">
        <v>45018.201388888891</v>
      </c>
      <c r="F150" s="1" t="s">
        <v>29</v>
      </c>
      <c r="G150" s="1" t="s">
        <v>20</v>
      </c>
      <c r="H150" s="1" t="s">
        <v>25</v>
      </c>
      <c r="I150">
        <v>15.92</v>
      </c>
      <c r="J150" s="1" t="s">
        <v>38</v>
      </c>
      <c r="K150">
        <v>149</v>
      </c>
      <c r="L150" s="1" t="s">
        <v>27</v>
      </c>
      <c r="M150" s="1">
        <f>SUMIF('cocina'!A:A,sala[[#This Row],[Número de Orden]],'cocina'!K:K)</f>
        <v>226</v>
      </c>
      <c r="N150" s="2">
        <f>sala[[#This Row],[Hora de Salida]]</f>
        <v>45018.201388888891</v>
      </c>
      <c r="O150" s="3">
        <f>IF(sala[[#This Row],[Estado de la Mesa]]="Ocupada",sala[[#This Row],[Hora de Salida]]-sala[[#This Row],[Hora de Llegada]]+15/(24*60),sala[[#This Row],[Hora de Salida]]-sala[[#This Row],[Hora de Llegada]])</f>
        <v>0.14583333333818396</v>
      </c>
      <c r="P150" s="3">
        <f>SUMIF('cocina'!A:A,sala[[#This Row],[Número de Orden]],'cocina'!H:H)/(24*60)</f>
        <v>9.6527777777777782E-2</v>
      </c>
      <c r="Q150" s="3">
        <f>IF((sala[[#This Row],[Tiempo de Permanencia]]-sala[[#This Row],[Tiempo de Preparación]])&gt;0,sala[[#This Row],[Tiempo de Permanencia]]-sala[[#This Row],[Tiempo de Preparación]],0)</f>
        <v>4.9305555560406181E-2</v>
      </c>
      <c r="R150" s="10">
        <f>IF(sala[[#This Row],[Tiempo de degustación]]&gt;0,1,0)</f>
        <v>1</v>
      </c>
      <c r="S150" s="1" t="str">
        <f>WEEKDAY(sala[[#This Row],[Fecha de Factura]],11)&amp;". "&amp;TEXT(sala[[#This Row],[Fecha de Factura]],"dddd")</f>
        <v>7. domingo</v>
      </c>
      <c r="T150" s="4">
        <f>SUMIF('cocina'!A:A,sala[[#This Row],[Número de Orden]],'cocina'!G:G)</f>
        <v>8</v>
      </c>
      <c r="U150" s="4">
        <f>sala[[#This Row],[Tiempo de Preparación]]*24</f>
        <v>2.3166666666666669</v>
      </c>
      <c r="V150">
        <f>sala[[#This Row],[Cobrada]]*sala[[#This Row],[Monto Total de la Cuenta]]</f>
        <v>226</v>
      </c>
      <c r="W150" s="4">
        <f>sala[[#This Row],[Tiempo de Permanencia]]*24</f>
        <v>3.5000000001164153</v>
      </c>
    </row>
    <row r="151" spans="1:23" x14ac:dyDescent="0.3">
      <c r="A151">
        <v>18</v>
      </c>
      <c r="B151" s="1" t="s">
        <v>194</v>
      </c>
      <c r="C151">
        <v>6</v>
      </c>
      <c r="D151" s="2">
        <v>45018.025694444441</v>
      </c>
      <c r="E151" s="2">
        <v>45018.131944444445</v>
      </c>
      <c r="F151" s="1" t="s">
        <v>19</v>
      </c>
      <c r="G151" s="1" t="s">
        <v>14</v>
      </c>
      <c r="H151" s="1" t="s">
        <v>15</v>
      </c>
      <c r="I151">
        <v>48.43</v>
      </c>
      <c r="J151" s="1" t="s">
        <v>26</v>
      </c>
      <c r="K151">
        <v>150</v>
      </c>
      <c r="L151" s="1" t="s">
        <v>69</v>
      </c>
      <c r="M151" s="1">
        <f>SUMIF('cocina'!A:A,sala[[#This Row],[Número de Orden]],'cocina'!K:K)</f>
        <v>150</v>
      </c>
      <c r="N151" s="2">
        <f>sala[[#This Row],[Hora de Salida]]</f>
        <v>45018.131944444445</v>
      </c>
      <c r="O151" s="3">
        <f>IF(sala[[#This Row],[Estado de la Mesa]]="Ocupada",sala[[#This Row],[Hora de Salida]]-sala[[#This Row],[Hora de Llegada]]+15/(24*60),sala[[#This Row],[Hora de Salida]]-sala[[#This Row],[Hora de Llegada]])</f>
        <v>0.10625000000436557</v>
      </c>
      <c r="P151" s="3">
        <f>SUMIF('cocina'!A:A,sala[[#This Row],[Número de Orden]],'cocina'!H:H)/(24*60)</f>
        <v>7.3611111111111113E-2</v>
      </c>
      <c r="Q151" s="3">
        <f>IF((sala[[#This Row],[Tiempo de Permanencia]]-sala[[#This Row],[Tiempo de Preparación]])&gt;0,sala[[#This Row],[Tiempo de Permanencia]]-sala[[#This Row],[Tiempo de Preparación]],0)</f>
        <v>3.2638888893254461E-2</v>
      </c>
      <c r="R151" s="10">
        <f>IF(sala[[#This Row],[Tiempo de degustación]]&gt;0,1,0)</f>
        <v>1</v>
      </c>
      <c r="S151" s="1" t="str">
        <f>WEEKDAY(sala[[#This Row],[Fecha de Factura]],11)&amp;". "&amp;TEXT(sala[[#This Row],[Fecha de Factura]],"dddd")</f>
        <v>7. domingo</v>
      </c>
      <c r="T151" s="4">
        <f>SUMIF('cocina'!A:A,sala[[#This Row],[Número de Orden]],'cocina'!G:G)</f>
        <v>6</v>
      </c>
      <c r="U151" s="4">
        <f>sala[[#This Row],[Tiempo de Preparación]]*24</f>
        <v>1.7666666666666666</v>
      </c>
      <c r="V151">
        <f>sala[[#This Row],[Cobrada]]*sala[[#This Row],[Monto Total de la Cuenta]]</f>
        <v>150</v>
      </c>
      <c r="W151" s="4">
        <f>sala[[#This Row],[Tiempo de Permanencia]]*24</f>
        <v>2.5500000001047738</v>
      </c>
    </row>
    <row r="152" spans="1:23" x14ac:dyDescent="0.3">
      <c r="A152">
        <v>6</v>
      </c>
      <c r="B152" s="1" t="s">
        <v>195</v>
      </c>
      <c r="C152">
        <v>2</v>
      </c>
      <c r="D152" s="2">
        <v>45018.135416666664</v>
      </c>
      <c r="E152" s="2">
        <v>45018.286805555559</v>
      </c>
      <c r="F152" s="1" t="s">
        <v>32</v>
      </c>
      <c r="G152" s="1" t="s">
        <v>35</v>
      </c>
      <c r="H152" s="1" t="s">
        <v>25</v>
      </c>
      <c r="I152">
        <v>41.51</v>
      </c>
      <c r="J152" s="1" t="s">
        <v>38</v>
      </c>
      <c r="K152">
        <v>151</v>
      </c>
      <c r="L152" s="1" t="s">
        <v>54</v>
      </c>
      <c r="M152" s="1">
        <f>SUMIF('cocina'!A:A,sala[[#This Row],[Número de Orden]],'cocina'!K:K)</f>
        <v>132</v>
      </c>
      <c r="N152" s="2">
        <f>sala[[#This Row],[Hora de Salida]]</f>
        <v>45018.286805555559</v>
      </c>
      <c r="O152" s="3">
        <f>IF(sala[[#This Row],[Estado de la Mesa]]="Ocupada",sala[[#This Row],[Hora de Salida]]-sala[[#This Row],[Hora de Llegada]]+15/(24*60),sala[[#This Row],[Hora de Salida]]-sala[[#This Row],[Hora de Llegada]])</f>
        <v>0.161805555561538</v>
      </c>
      <c r="P152" s="3">
        <f>SUMIF('cocina'!A:A,sala[[#This Row],[Número de Orden]],'cocina'!H:H)/(24*60)</f>
        <v>1.3194444444444444E-2</v>
      </c>
      <c r="Q152" s="3">
        <f>IF((sala[[#This Row],[Tiempo de Permanencia]]-sala[[#This Row],[Tiempo de Preparación]])&gt;0,sala[[#This Row],[Tiempo de Permanencia]]-sala[[#This Row],[Tiempo de Preparación]],0)</f>
        <v>0.14861111111709355</v>
      </c>
      <c r="R152" s="10">
        <f>IF(sala[[#This Row],[Tiempo de degustación]]&gt;0,1,0)</f>
        <v>1</v>
      </c>
      <c r="S152" s="1" t="str">
        <f>WEEKDAY(sala[[#This Row],[Fecha de Factura]],11)&amp;". "&amp;TEXT(sala[[#This Row],[Fecha de Factura]],"dddd")</f>
        <v>7. domingo</v>
      </c>
      <c r="T152" s="4">
        <f>SUMIF('cocina'!A:A,sala[[#This Row],[Número de Orden]],'cocina'!G:G)</f>
        <v>6</v>
      </c>
      <c r="U152" s="4">
        <f>sala[[#This Row],[Tiempo de Preparación]]*24</f>
        <v>0.31666666666666665</v>
      </c>
      <c r="V152">
        <f>sala[[#This Row],[Cobrada]]*sala[[#This Row],[Monto Total de la Cuenta]]</f>
        <v>132</v>
      </c>
      <c r="W152" s="4">
        <f>sala[[#This Row],[Tiempo de Permanencia]]*24</f>
        <v>3.8833333334769122</v>
      </c>
    </row>
    <row r="153" spans="1:23" x14ac:dyDescent="0.3">
      <c r="A153">
        <v>5</v>
      </c>
      <c r="B153" s="1" t="s">
        <v>196</v>
      </c>
      <c r="C153">
        <v>6</v>
      </c>
      <c r="D153" s="2">
        <v>45018.051388888889</v>
      </c>
      <c r="E153" s="2">
        <v>45018.119444444441</v>
      </c>
      <c r="F153" s="1" t="s">
        <v>32</v>
      </c>
      <c r="G153" s="1" t="s">
        <v>14</v>
      </c>
      <c r="H153" s="1" t="s">
        <v>15</v>
      </c>
      <c r="I153">
        <v>25.57</v>
      </c>
      <c r="J153" s="1" t="s">
        <v>16</v>
      </c>
      <c r="K153">
        <v>152</v>
      </c>
      <c r="L153" s="1" t="s">
        <v>54</v>
      </c>
      <c r="M153" s="1">
        <f>SUMIF('cocina'!A:A,sala[[#This Row],[Número de Orden]],'cocina'!K:K)</f>
        <v>56</v>
      </c>
      <c r="N153" s="2">
        <f>sala[[#This Row],[Hora de Salida]]</f>
        <v>45018.119444444441</v>
      </c>
      <c r="O153" s="3">
        <f>IF(sala[[#This Row],[Estado de la Mesa]]="Ocupada",sala[[#This Row],[Hora de Salida]]-sala[[#This Row],[Hora de Llegada]]+15/(24*60),sala[[#This Row],[Hora de Salida]]-sala[[#This Row],[Hora de Llegada]])</f>
        <v>6.8055555551836733E-2</v>
      </c>
      <c r="P153" s="3">
        <f>SUMIF('cocina'!A:A,sala[[#This Row],[Número de Orden]],'cocina'!H:H)/(24*60)</f>
        <v>8.3333333333333332E-3</v>
      </c>
      <c r="Q153" s="3">
        <f>IF((sala[[#This Row],[Tiempo de Permanencia]]-sala[[#This Row],[Tiempo de Preparación]])&gt;0,sala[[#This Row],[Tiempo de Permanencia]]-sala[[#This Row],[Tiempo de Preparación]],0)</f>
        <v>5.9722222218503401E-2</v>
      </c>
      <c r="R153" s="10">
        <f>IF(sala[[#This Row],[Tiempo de degustación]]&gt;0,1,0)</f>
        <v>1</v>
      </c>
      <c r="S153" s="1" t="str">
        <f>WEEKDAY(sala[[#This Row],[Fecha de Factura]],11)&amp;". "&amp;TEXT(sala[[#This Row],[Fecha de Factura]],"dddd")</f>
        <v>7. domingo</v>
      </c>
      <c r="T153" s="4">
        <f>SUMIF('cocina'!A:A,sala[[#This Row],[Número de Orden]],'cocina'!G:G)</f>
        <v>2</v>
      </c>
      <c r="U153" s="4">
        <f>sala[[#This Row],[Tiempo de Preparación]]*24</f>
        <v>0.2</v>
      </c>
      <c r="V153">
        <f>sala[[#This Row],[Cobrada]]*sala[[#This Row],[Monto Total de la Cuenta]]</f>
        <v>56</v>
      </c>
      <c r="W153" s="4">
        <f>sala[[#This Row],[Tiempo de Permanencia]]*24</f>
        <v>1.6333333332440816</v>
      </c>
    </row>
    <row r="154" spans="1:23" x14ac:dyDescent="0.3">
      <c r="A154">
        <v>10</v>
      </c>
      <c r="B154" s="1" t="s">
        <v>85</v>
      </c>
      <c r="C154">
        <v>1</v>
      </c>
      <c r="D154" s="2">
        <v>45018.129166666666</v>
      </c>
      <c r="E154" s="2">
        <v>45018.226388888892</v>
      </c>
      <c r="F154" s="1" t="s">
        <v>24</v>
      </c>
      <c r="G154" s="1" t="s">
        <v>20</v>
      </c>
      <c r="H154" s="1" t="s">
        <v>15</v>
      </c>
      <c r="I154">
        <v>42.84</v>
      </c>
      <c r="J154" s="1" t="s">
        <v>38</v>
      </c>
      <c r="K154">
        <v>153</v>
      </c>
      <c r="L154" s="1" t="s">
        <v>30</v>
      </c>
      <c r="M154" s="1">
        <f>SUMIF('cocina'!A:A,sala[[#This Row],[Número de Orden]],'cocina'!K:K)</f>
        <v>203</v>
      </c>
      <c r="N154" s="2">
        <f>sala[[#This Row],[Hora de Salida]]</f>
        <v>45018.226388888892</v>
      </c>
      <c r="O154" s="3">
        <f>IF(sala[[#This Row],[Estado de la Mesa]]="Ocupada",sala[[#This Row],[Hora de Salida]]-sala[[#This Row],[Hora de Llegada]]+15/(24*60),sala[[#This Row],[Hora de Salida]]-sala[[#This Row],[Hora de Llegada]])</f>
        <v>0.10763888889293109</v>
      </c>
      <c r="P154" s="3">
        <f>SUMIF('cocina'!A:A,sala[[#This Row],[Número de Orden]],'cocina'!H:H)/(24*60)</f>
        <v>6.1805555555555558E-2</v>
      </c>
      <c r="Q154" s="3">
        <f>IF((sala[[#This Row],[Tiempo de Permanencia]]-sala[[#This Row],[Tiempo de Preparación]])&gt;0,sala[[#This Row],[Tiempo de Permanencia]]-sala[[#This Row],[Tiempo de Preparación]],0)</f>
        <v>4.5833333337375534E-2</v>
      </c>
      <c r="R154" s="10">
        <f>IF(sala[[#This Row],[Tiempo de degustación]]&gt;0,1,0)</f>
        <v>1</v>
      </c>
      <c r="S154" s="1" t="str">
        <f>WEEKDAY(sala[[#This Row],[Fecha de Factura]],11)&amp;". "&amp;TEXT(sala[[#This Row],[Fecha de Factura]],"dddd")</f>
        <v>7. domingo</v>
      </c>
      <c r="T154" s="4">
        <f>SUMIF('cocina'!A:A,sala[[#This Row],[Número de Orden]],'cocina'!G:G)</f>
        <v>6</v>
      </c>
      <c r="U154" s="4">
        <f>sala[[#This Row],[Tiempo de Preparación]]*24</f>
        <v>1.4833333333333334</v>
      </c>
      <c r="V154">
        <f>sala[[#This Row],[Cobrada]]*sala[[#This Row],[Monto Total de la Cuenta]]</f>
        <v>203</v>
      </c>
      <c r="W154" s="4">
        <f>sala[[#This Row],[Tiempo de Permanencia]]*24</f>
        <v>2.5833333334303461</v>
      </c>
    </row>
    <row r="155" spans="1:23" x14ac:dyDescent="0.3">
      <c r="A155">
        <v>11</v>
      </c>
      <c r="B155" s="1" t="s">
        <v>197</v>
      </c>
      <c r="C155">
        <v>6</v>
      </c>
      <c r="D155" s="2">
        <v>45018.089583333334</v>
      </c>
      <c r="E155" s="2">
        <v>45018.15</v>
      </c>
      <c r="F155" s="1" t="s">
        <v>19</v>
      </c>
      <c r="G155" s="1" t="s">
        <v>20</v>
      </c>
      <c r="H155" s="1" t="s">
        <v>25</v>
      </c>
      <c r="I155">
        <v>17.2</v>
      </c>
      <c r="J155" s="1" t="s">
        <v>26</v>
      </c>
      <c r="K155">
        <v>154</v>
      </c>
      <c r="L155" s="1" t="s">
        <v>54</v>
      </c>
      <c r="M155" s="1">
        <f>SUMIF('cocina'!A:A,sala[[#This Row],[Número de Orden]],'cocina'!K:K)</f>
        <v>144</v>
      </c>
      <c r="N155" s="2">
        <f>sala[[#This Row],[Hora de Salida]]</f>
        <v>45018.15</v>
      </c>
      <c r="O155" s="3">
        <f>IF(sala[[#This Row],[Estado de la Mesa]]="Ocupada",sala[[#This Row],[Hora de Salida]]-sala[[#This Row],[Hora de Llegada]]+15/(24*60),sala[[#This Row],[Hora de Salida]]-sala[[#This Row],[Hora de Llegada]])</f>
        <v>6.0416666667151731E-2</v>
      </c>
      <c r="P155" s="3">
        <f>SUMIF('cocina'!A:A,sala[[#This Row],[Número de Orden]],'cocina'!H:H)/(24*60)</f>
        <v>5.6944444444444443E-2</v>
      </c>
      <c r="Q155" s="3">
        <f>IF((sala[[#This Row],[Tiempo de Permanencia]]-sala[[#This Row],[Tiempo de Preparación]])&gt;0,sala[[#This Row],[Tiempo de Permanencia]]-sala[[#This Row],[Tiempo de Preparación]],0)</f>
        <v>3.4722222227072871E-3</v>
      </c>
      <c r="R155" s="10">
        <f>IF(sala[[#This Row],[Tiempo de degustación]]&gt;0,1,0)</f>
        <v>1</v>
      </c>
      <c r="S155" s="1" t="str">
        <f>WEEKDAY(sala[[#This Row],[Fecha de Factura]],11)&amp;". "&amp;TEXT(sala[[#This Row],[Fecha de Factura]],"dddd")</f>
        <v>7. domingo</v>
      </c>
      <c r="T155" s="4">
        <f>SUMIF('cocina'!A:A,sala[[#This Row],[Número de Orden]],'cocina'!G:G)</f>
        <v>5</v>
      </c>
      <c r="U155" s="4">
        <f>sala[[#This Row],[Tiempo de Preparación]]*24</f>
        <v>1.3666666666666667</v>
      </c>
      <c r="V155">
        <f>sala[[#This Row],[Cobrada]]*sala[[#This Row],[Monto Total de la Cuenta]]</f>
        <v>144</v>
      </c>
      <c r="W155" s="4">
        <f>sala[[#This Row],[Tiempo de Permanencia]]*24</f>
        <v>1.4500000000116415</v>
      </c>
    </row>
    <row r="156" spans="1:23" x14ac:dyDescent="0.3">
      <c r="A156">
        <v>7</v>
      </c>
      <c r="B156" s="1" t="s">
        <v>198</v>
      </c>
      <c r="C156">
        <v>2</v>
      </c>
      <c r="D156" s="2">
        <v>45018.078472222223</v>
      </c>
      <c r="E156" s="2">
        <v>45018.197222222225</v>
      </c>
      <c r="F156" s="1" t="s">
        <v>29</v>
      </c>
      <c r="G156" s="1" t="s">
        <v>14</v>
      </c>
      <c r="H156" s="1" t="s">
        <v>25</v>
      </c>
      <c r="I156">
        <v>25.72</v>
      </c>
      <c r="J156" s="1" t="s">
        <v>16</v>
      </c>
      <c r="K156">
        <v>155</v>
      </c>
      <c r="L156" s="1" t="s">
        <v>39</v>
      </c>
      <c r="M156" s="1">
        <f>SUMIF('cocina'!A:A,sala[[#This Row],[Número de Orden]],'cocina'!K:K)</f>
        <v>136</v>
      </c>
      <c r="N156" s="2">
        <f>sala[[#This Row],[Hora de Salida]]</f>
        <v>45018.197222222225</v>
      </c>
      <c r="O156" s="3">
        <f>IF(sala[[#This Row],[Estado de la Mesa]]="Ocupada",sala[[#This Row],[Hora de Salida]]-sala[[#This Row],[Hora de Llegada]]+15/(24*60),sala[[#This Row],[Hora de Salida]]-sala[[#This Row],[Hora de Llegada]])</f>
        <v>0.11875000000145519</v>
      </c>
      <c r="P156" s="3">
        <f>SUMIF('cocina'!A:A,sala[[#This Row],[Número de Orden]],'cocina'!H:H)/(24*60)</f>
        <v>6.9444444444444448E-2</v>
      </c>
      <c r="Q156" s="3">
        <f>IF((sala[[#This Row],[Tiempo de Permanencia]]-sala[[#This Row],[Tiempo de Preparación]])&gt;0,sala[[#This Row],[Tiempo de Permanencia]]-sala[[#This Row],[Tiempo de Preparación]],0)</f>
        <v>4.9305555557010744E-2</v>
      </c>
      <c r="R156" s="10">
        <f>IF(sala[[#This Row],[Tiempo de degustación]]&gt;0,1,0)</f>
        <v>1</v>
      </c>
      <c r="S156" s="1" t="str">
        <f>WEEKDAY(sala[[#This Row],[Fecha de Factura]],11)&amp;". "&amp;TEXT(sala[[#This Row],[Fecha de Factura]],"dddd")</f>
        <v>7. domingo</v>
      </c>
      <c r="T156" s="4">
        <f>SUMIF('cocina'!A:A,sala[[#This Row],[Número de Orden]],'cocina'!G:G)</f>
        <v>5</v>
      </c>
      <c r="U156" s="4">
        <f>sala[[#This Row],[Tiempo de Preparación]]*24</f>
        <v>1.6666666666666667</v>
      </c>
      <c r="V156">
        <f>sala[[#This Row],[Cobrada]]*sala[[#This Row],[Monto Total de la Cuenta]]</f>
        <v>136</v>
      </c>
      <c r="W156" s="4">
        <f>sala[[#This Row],[Tiempo de Permanencia]]*24</f>
        <v>2.8500000000349246</v>
      </c>
    </row>
    <row r="157" spans="1:23" x14ac:dyDescent="0.3">
      <c r="A157">
        <v>6</v>
      </c>
      <c r="B157" s="1" t="s">
        <v>199</v>
      </c>
      <c r="C157">
        <v>4</v>
      </c>
      <c r="D157" s="2">
        <v>45018.027777777781</v>
      </c>
      <c r="E157" s="2">
        <v>45018.178472222222</v>
      </c>
      <c r="F157" s="1" t="s">
        <v>13</v>
      </c>
      <c r="G157" s="1" t="s">
        <v>35</v>
      </c>
      <c r="H157" s="1" t="s">
        <v>25</v>
      </c>
      <c r="I157">
        <v>19.03</v>
      </c>
      <c r="J157" s="1" t="s">
        <v>26</v>
      </c>
      <c r="K157">
        <v>156</v>
      </c>
      <c r="L157" s="1" t="s">
        <v>17</v>
      </c>
      <c r="M157" s="1">
        <f>SUMIF('cocina'!A:A,sala[[#This Row],[Número de Orden]],'cocina'!K:K)</f>
        <v>56</v>
      </c>
      <c r="N157" s="2">
        <f>sala[[#This Row],[Hora de Salida]]</f>
        <v>45018.178472222222</v>
      </c>
      <c r="O157" s="3">
        <f>IF(sala[[#This Row],[Estado de la Mesa]]="Ocupada",sala[[#This Row],[Hora de Salida]]-sala[[#This Row],[Hora de Llegada]]+15/(24*60),sala[[#This Row],[Hora de Salida]]-sala[[#This Row],[Hora de Llegada]])</f>
        <v>0.15069444444088731</v>
      </c>
      <c r="P157" s="3">
        <f>SUMIF('cocina'!A:A,sala[[#This Row],[Número de Orden]],'cocina'!H:H)/(24*60)</f>
        <v>4.1666666666666666E-3</v>
      </c>
      <c r="Q157" s="3">
        <f>IF((sala[[#This Row],[Tiempo de Permanencia]]-sala[[#This Row],[Tiempo de Preparación]])&gt;0,sala[[#This Row],[Tiempo de Permanencia]]-sala[[#This Row],[Tiempo de Preparación]],0)</f>
        <v>0.14652777777422063</v>
      </c>
      <c r="R157" s="10">
        <f>IF(sala[[#This Row],[Tiempo de degustación]]&gt;0,1,0)</f>
        <v>1</v>
      </c>
      <c r="S157" s="1" t="str">
        <f>WEEKDAY(sala[[#This Row],[Fecha de Factura]],11)&amp;". "&amp;TEXT(sala[[#This Row],[Fecha de Factura]],"dddd")</f>
        <v>7. domingo</v>
      </c>
      <c r="T157" s="4">
        <f>SUMIF('cocina'!A:A,sala[[#This Row],[Número de Orden]],'cocina'!G:G)</f>
        <v>2</v>
      </c>
      <c r="U157" s="4">
        <f>sala[[#This Row],[Tiempo de Preparación]]*24</f>
        <v>0.1</v>
      </c>
      <c r="V157">
        <f>sala[[#This Row],[Cobrada]]*sala[[#This Row],[Monto Total de la Cuenta]]</f>
        <v>56</v>
      </c>
      <c r="W157" s="4">
        <f>sala[[#This Row],[Tiempo de Permanencia]]*24</f>
        <v>3.6166666665812954</v>
      </c>
    </row>
    <row r="158" spans="1:23" x14ac:dyDescent="0.3">
      <c r="A158">
        <v>13</v>
      </c>
      <c r="B158" s="1" t="s">
        <v>200</v>
      </c>
      <c r="C158">
        <v>5</v>
      </c>
      <c r="D158" s="2">
        <v>45018.140277777777</v>
      </c>
      <c r="E158" s="2">
        <v>45018.260416666664</v>
      </c>
      <c r="F158" s="1" t="s">
        <v>13</v>
      </c>
      <c r="G158" s="1" t="s">
        <v>20</v>
      </c>
      <c r="H158" s="1" t="s">
        <v>25</v>
      </c>
      <c r="I158">
        <v>28.48</v>
      </c>
      <c r="J158" s="1" t="s">
        <v>38</v>
      </c>
      <c r="K158">
        <v>157</v>
      </c>
      <c r="L158" s="1" t="s">
        <v>33</v>
      </c>
      <c r="M158" s="1">
        <f>SUMIF('cocina'!A:A,sala[[#This Row],[Número de Orden]],'cocina'!K:K)</f>
        <v>271</v>
      </c>
      <c r="N158" s="2">
        <f>sala[[#This Row],[Hora de Salida]]</f>
        <v>45018.260416666664</v>
      </c>
      <c r="O158" s="3">
        <f>IF(sala[[#This Row],[Estado de la Mesa]]="Ocupada",sala[[#This Row],[Hora de Salida]]-sala[[#This Row],[Hora de Llegada]]+15/(24*60),sala[[#This Row],[Hora de Salida]]-sala[[#This Row],[Hora de Llegada]])</f>
        <v>0.13055555555426204</v>
      </c>
      <c r="P158" s="3">
        <f>SUMIF('cocina'!A:A,sala[[#This Row],[Número de Orden]],'cocina'!H:H)/(24*60)</f>
        <v>0.10416666666666667</v>
      </c>
      <c r="Q158" s="3">
        <f>IF((sala[[#This Row],[Tiempo de Permanencia]]-sala[[#This Row],[Tiempo de Preparación]])&gt;0,sala[[#This Row],[Tiempo de Permanencia]]-sala[[#This Row],[Tiempo de Preparación]],0)</f>
        <v>2.6388888887595371E-2</v>
      </c>
      <c r="R158" s="10">
        <f>IF(sala[[#This Row],[Tiempo de degustación]]&gt;0,1,0)</f>
        <v>1</v>
      </c>
      <c r="S158" s="1" t="str">
        <f>WEEKDAY(sala[[#This Row],[Fecha de Factura]],11)&amp;". "&amp;TEXT(sala[[#This Row],[Fecha de Factura]],"dddd")</f>
        <v>7. domingo</v>
      </c>
      <c r="T158" s="4">
        <f>SUMIF('cocina'!A:A,sala[[#This Row],[Número de Orden]],'cocina'!G:G)</f>
        <v>9</v>
      </c>
      <c r="U158" s="4">
        <f>sala[[#This Row],[Tiempo de Preparación]]*24</f>
        <v>2.5</v>
      </c>
      <c r="V158">
        <f>sala[[#This Row],[Cobrada]]*sala[[#This Row],[Monto Total de la Cuenta]]</f>
        <v>271</v>
      </c>
      <c r="W158" s="4">
        <f>sala[[#This Row],[Tiempo de Permanencia]]*24</f>
        <v>3.1333333333022892</v>
      </c>
    </row>
    <row r="159" spans="1:23" x14ac:dyDescent="0.3">
      <c r="A159">
        <v>5</v>
      </c>
      <c r="B159" s="1" t="s">
        <v>201</v>
      </c>
      <c r="C159">
        <v>5</v>
      </c>
      <c r="D159" s="2">
        <v>45018.114583333336</v>
      </c>
      <c r="E159" s="2">
        <v>45018.165972222225</v>
      </c>
      <c r="F159" s="1" t="s">
        <v>13</v>
      </c>
      <c r="G159" s="1" t="s">
        <v>14</v>
      </c>
      <c r="H159" s="1" t="s">
        <v>25</v>
      </c>
      <c r="I159">
        <v>48.75</v>
      </c>
      <c r="J159" s="1" t="s">
        <v>26</v>
      </c>
      <c r="K159">
        <v>158</v>
      </c>
      <c r="L159" s="1" t="s">
        <v>57</v>
      </c>
      <c r="M159" s="1">
        <f>SUMIF('cocina'!A:A,sala[[#This Row],[Número de Orden]],'cocina'!K:K)</f>
        <v>310</v>
      </c>
      <c r="N159" s="2">
        <f>sala[[#This Row],[Hora de Salida]]</f>
        <v>45018.165972222225</v>
      </c>
      <c r="O159" s="3">
        <f>IF(sala[[#This Row],[Estado de la Mesa]]="Ocupada",sala[[#This Row],[Hora de Salida]]-sala[[#This Row],[Hora de Llegada]]+15/(24*60),sala[[#This Row],[Hora de Salida]]-sala[[#This Row],[Hora de Llegada]])</f>
        <v>5.1388888889050577E-2</v>
      </c>
      <c r="P159" s="3">
        <f>SUMIF('cocina'!A:A,sala[[#This Row],[Número de Orden]],'cocina'!H:H)/(24*60)</f>
        <v>9.375E-2</v>
      </c>
      <c r="Q159" s="3">
        <f>IF((sala[[#This Row],[Tiempo de Permanencia]]-sala[[#This Row],[Tiempo de Preparación]])&gt;0,sala[[#This Row],[Tiempo de Permanencia]]-sala[[#This Row],[Tiempo de Preparación]],0)</f>
        <v>0</v>
      </c>
      <c r="R159" s="10">
        <f>IF(sala[[#This Row],[Tiempo de degustación]]&gt;0,1,0)</f>
        <v>0</v>
      </c>
      <c r="S159" s="1" t="str">
        <f>WEEKDAY(sala[[#This Row],[Fecha de Factura]],11)&amp;". "&amp;TEXT(sala[[#This Row],[Fecha de Factura]],"dddd")</f>
        <v>7. domingo</v>
      </c>
      <c r="T159" s="4">
        <f>SUMIF('cocina'!A:A,sala[[#This Row],[Número de Orden]],'cocina'!G:G)</f>
        <v>10</v>
      </c>
      <c r="U159" s="4">
        <f>sala[[#This Row],[Tiempo de Preparación]]*24</f>
        <v>2.25</v>
      </c>
      <c r="V159">
        <f>sala[[#This Row],[Cobrada]]*sala[[#This Row],[Monto Total de la Cuenta]]</f>
        <v>0</v>
      </c>
      <c r="W159" s="4">
        <f>sala[[#This Row],[Tiempo de Permanencia]]*24</f>
        <v>1.2333333333372138</v>
      </c>
    </row>
    <row r="160" spans="1:23" x14ac:dyDescent="0.3">
      <c r="A160">
        <v>16</v>
      </c>
      <c r="B160" s="1" t="s">
        <v>202</v>
      </c>
      <c r="C160">
        <v>1</v>
      </c>
      <c r="D160" s="2">
        <v>45018.006944444445</v>
      </c>
      <c r="E160" s="2">
        <v>45018.052083333336</v>
      </c>
      <c r="F160" s="1" t="s">
        <v>13</v>
      </c>
      <c r="G160" s="1" t="s">
        <v>20</v>
      </c>
      <c r="H160" s="1" t="s">
        <v>25</v>
      </c>
      <c r="I160">
        <v>47.81</v>
      </c>
      <c r="J160" s="1" t="s">
        <v>38</v>
      </c>
      <c r="K160">
        <v>159</v>
      </c>
      <c r="L160" s="1" t="s">
        <v>27</v>
      </c>
      <c r="M160" s="1">
        <f>SUMIF('cocina'!A:A,sala[[#This Row],[Número de Orden]],'cocina'!K:K)</f>
        <v>253</v>
      </c>
      <c r="N160" s="2">
        <f>sala[[#This Row],[Hora de Salida]]</f>
        <v>45018.052083333336</v>
      </c>
      <c r="O160" s="3">
        <f>IF(sala[[#This Row],[Estado de la Mesa]]="Ocupada",sala[[#This Row],[Hora de Salida]]-sala[[#This Row],[Hora de Llegada]]+15/(24*60),sala[[#This Row],[Hora de Salida]]-sala[[#This Row],[Hora de Llegada]])</f>
        <v>5.5555555557172433E-2</v>
      </c>
      <c r="P160" s="3">
        <f>SUMIF('cocina'!A:A,sala[[#This Row],[Número de Orden]],'cocina'!H:H)/(24*60)</f>
        <v>5.1388888888888887E-2</v>
      </c>
      <c r="Q160" s="3">
        <f>IF((sala[[#This Row],[Tiempo de Permanencia]]-sala[[#This Row],[Tiempo de Preparación]])&gt;0,sala[[#This Row],[Tiempo de Permanencia]]-sala[[#This Row],[Tiempo de Preparación]],0)</f>
        <v>4.166666668283546E-3</v>
      </c>
      <c r="R160" s="10">
        <f>IF(sala[[#This Row],[Tiempo de degustación]]&gt;0,1,0)</f>
        <v>1</v>
      </c>
      <c r="S160" s="1" t="str">
        <f>WEEKDAY(sala[[#This Row],[Fecha de Factura]],11)&amp;". "&amp;TEXT(sala[[#This Row],[Fecha de Factura]],"dddd")</f>
        <v>7. domingo</v>
      </c>
      <c r="T160" s="4">
        <f>SUMIF('cocina'!A:A,sala[[#This Row],[Número de Orden]],'cocina'!G:G)</f>
        <v>9</v>
      </c>
      <c r="U160" s="4">
        <f>sala[[#This Row],[Tiempo de Preparación]]*24</f>
        <v>1.2333333333333334</v>
      </c>
      <c r="V160">
        <f>sala[[#This Row],[Cobrada]]*sala[[#This Row],[Monto Total de la Cuenta]]</f>
        <v>253</v>
      </c>
      <c r="W160" s="4">
        <f>sala[[#This Row],[Tiempo de Permanencia]]*24</f>
        <v>1.3333333333721384</v>
      </c>
    </row>
    <row r="161" spans="1:23" x14ac:dyDescent="0.3">
      <c r="A161">
        <v>19</v>
      </c>
      <c r="B161" s="1" t="s">
        <v>203</v>
      </c>
      <c r="C161">
        <v>6</v>
      </c>
      <c r="D161" s="2">
        <v>45018.04583333333</v>
      </c>
      <c r="E161" s="2">
        <v>45018.189583333333</v>
      </c>
      <c r="F161" s="1" t="s">
        <v>24</v>
      </c>
      <c r="G161" s="1" t="s">
        <v>14</v>
      </c>
      <c r="H161" s="1" t="s">
        <v>25</v>
      </c>
      <c r="I161">
        <v>26.02</v>
      </c>
      <c r="J161" s="1" t="s">
        <v>16</v>
      </c>
      <c r="K161">
        <v>160</v>
      </c>
      <c r="L161" s="1" t="s">
        <v>22</v>
      </c>
      <c r="M161" s="1">
        <f>SUMIF('cocina'!A:A,sala[[#This Row],[Número de Orden]],'cocina'!K:K)</f>
        <v>156</v>
      </c>
      <c r="N161" s="2">
        <f>sala[[#This Row],[Hora de Salida]]</f>
        <v>45018.189583333333</v>
      </c>
      <c r="O161" s="3">
        <f>IF(sala[[#This Row],[Estado de la Mesa]]="Ocupada",sala[[#This Row],[Hora de Salida]]-sala[[#This Row],[Hora de Llegada]]+15/(24*60),sala[[#This Row],[Hora de Salida]]-sala[[#This Row],[Hora de Llegada]])</f>
        <v>0.14375000000291038</v>
      </c>
      <c r="P161" s="3">
        <f>SUMIF('cocina'!A:A,sala[[#This Row],[Número de Orden]],'cocina'!H:H)/(24*60)</f>
        <v>4.6527777777777779E-2</v>
      </c>
      <c r="Q161" s="3">
        <f>IF((sala[[#This Row],[Tiempo de Permanencia]]-sala[[#This Row],[Tiempo de Preparación]])&gt;0,sala[[#This Row],[Tiempo de Permanencia]]-sala[[#This Row],[Tiempo de Preparación]],0)</f>
        <v>9.7222222225132604E-2</v>
      </c>
      <c r="R161" s="10">
        <f>IF(sala[[#This Row],[Tiempo de degustación]]&gt;0,1,0)</f>
        <v>1</v>
      </c>
      <c r="S161" s="1" t="str">
        <f>WEEKDAY(sala[[#This Row],[Fecha de Factura]],11)&amp;". "&amp;TEXT(sala[[#This Row],[Fecha de Factura]],"dddd")</f>
        <v>7. domingo</v>
      </c>
      <c r="T161" s="4">
        <f>SUMIF('cocina'!A:A,sala[[#This Row],[Número de Orden]],'cocina'!G:G)</f>
        <v>5</v>
      </c>
      <c r="U161" s="4">
        <f>sala[[#This Row],[Tiempo de Preparación]]*24</f>
        <v>1.1166666666666667</v>
      </c>
      <c r="V161">
        <f>sala[[#This Row],[Cobrada]]*sala[[#This Row],[Monto Total de la Cuenta]]</f>
        <v>156</v>
      </c>
      <c r="W161" s="4">
        <f>sala[[#This Row],[Tiempo de Permanencia]]*24</f>
        <v>3.4500000000698492</v>
      </c>
    </row>
    <row r="162" spans="1:23" x14ac:dyDescent="0.3">
      <c r="A162">
        <v>13</v>
      </c>
      <c r="B162" s="1" t="s">
        <v>204</v>
      </c>
      <c r="C162">
        <v>6</v>
      </c>
      <c r="D162" s="2">
        <v>45018.03125</v>
      </c>
      <c r="E162" s="2">
        <v>45018.182638888888</v>
      </c>
      <c r="F162" s="1" t="s">
        <v>24</v>
      </c>
      <c r="G162" s="1" t="s">
        <v>14</v>
      </c>
      <c r="H162" s="1" t="s">
        <v>25</v>
      </c>
      <c r="I162">
        <v>18.86</v>
      </c>
      <c r="J162" s="1" t="s">
        <v>16</v>
      </c>
      <c r="K162">
        <v>161</v>
      </c>
      <c r="L162" s="1" t="s">
        <v>30</v>
      </c>
      <c r="M162" s="1">
        <f>SUMIF('cocina'!A:A,sala[[#This Row],[Número de Orden]],'cocina'!K:K)</f>
        <v>84</v>
      </c>
      <c r="N162" s="2">
        <f>sala[[#This Row],[Hora de Salida]]</f>
        <v>45018.182638888888</v>
      </c>
      <c r="O162" s="3">
        <f>IF(sala[[#This Row],[Estado de la Mesa]]="Ocupada",sala[[#This Row],[Hora de Salida]]-sala[[#This Row],[Hora de Llegada]]+15/(24*60),sala[[#This Row],[Hora de Salida]]-sala[[#This Row],[Hora de Llegada]])</f>
        <v>0.15138888888759539</v>
      </c>
      <c r="P162" s="3">
        <f>SUMIF('cocina'!A:A,sala[[#This Row],[Número de Orden]],'cocina'!H:H)/(24*60)</f>
        <v>3.9583333333333331E-2</v>
      </c>
      <c r="Q162" s="3">
        <f>IF((sala[[#This Row],[Tiempo de Permanencia]]-sala[[#This Row],[Tiempo de Preparación]])&gt;0,sala[[#This Row],[Tiempo de Permanencia]]-sala[[#This Row],[Tiempo de Preparación]],0)</f>
        <v>0.11180555555426205</v>
      </c>
      <c r="R162" s="10">
        <f>IF(sala[[#This Row],[Tiempo de degustación]]&gt;0,1,0)</f>
        <v>1</v>
      </c>
      <c r="S162" s="1" t="str">
        <f>WEEKDAY(sala[[#This Row],[Fecha de Factura]],11)&amp;". "&amp;TEXT(sala[[#This Row],[Fecha de Factura]],"dddd")</f>
        <v>7. domingo</v>
      </c>
      <c r="T162" s="4">
        <f>SUMIF('cocina'!A:A,sala[[#This Row],[Número de Orden]],'cocina'!G:G)</f>
        <v>3</v>
      </c>
      <c r="U162" s="4">
        <f>sala[[#This Row],[Tiempo de Preparación]]*24</f>
        <v>0.95</v>
      </c>
      <c r="V162">
        <f>sala[[#This Row],[Cobrada]]*sala[[#This Row],[Monto Total de la Cuenta]]</f>
        <v>84</v>
      </c>
      <c r="W162" s="4">
        <f>sala[[#This Row],[Tiempo de Permanencia]]*24</f>
        <v>3.6333333333022892</v>
      </c>
    </row>
    <row r="163" spans="1:23" x14ac:dyDescent="0.3">
      <c r="A163">
        <v>14</v>
      </c>
      <c r="B163" s="1" t="s">
        <v>205</v>
      </c>
      <c r="C163">
        <v>4</v>
      </c>
      <c r="D163" s="2">
        <v>45018.039583333331</v>
      </c>
      <c r="E163" s="2">
        <v>45018.106944444444</v>
      </c>
      <c r="F163" s="1" t="s">
        <v>19</v>
      </c>
      <c r="G163" s="1" t="s">
        <v>14</v>
      </c>
      <c r="H163" s="1" t="s">
        <v>25</v>
      </c>
      <c r="I163">
        <v>17.55</v>
      </c>
      <c r="J163" s="1" t="s">
        <v>16</v>
      </c>
      <c r="K163">
        <v>162</v>
      </c>
      <c r="L163" s="1" t="s">
        <v>30</v>
      </c>
      <c r="M163" s="1">
        <f>SUMIF('cocina'!A:A,sala[[#This Row],[Número de Orden]],'cocina'!K:K)</f>
        <v>72</v>
      </c>
      <c r="N163" s="2">
        <f>sala[[#This Row],[Hora de Salida]]</f>
        <v>45018.106944444444</v>
      </c>
      <c r="O163" s="3">
        <f>IF(sala[[#This Row],[Estado de la Mesa]]="Ocupada",sala[[#This Row],[Hora de Salida]]-sala[[#This Row],[Hora de Llegada]]+15/(24*60),sala[[#This Row],[Hora de Salida]]-sala[[#This Row],[Hora de Llegada]])</f>
        <v>6.7361111112404615E-2</v>
      </c>
      <c r="P163" s="3">
        <f>SUMIF('cocina'!A:A,sala[[#This Row],[Número de Orden]],'cocina'!H:H)/(24*60)</f>
        <v>1.7361111111111112E-2</v>
      </c>
      <c r="Q163" s="3">
        <f>IF((sala[[#This Row],[Tiempo de Permanencia]]-sala[[#This Row],[Tiempo de Preparación]])&gt;0,sala[[#This Row],[Tiempo de Permanencia]]-sala[[#This Row],[Tiempo de Preparación]],0)</f>
        <v>5.0000000001293503E-2</v>
      </c>
      <c r="R163" s="10">
        <f>IF(sala[[#This Row],[Tiempo de degustación]]&gt;0,1,0)</f>
        <v>1</v>
      </c>
      <c r="S163" s="1" t="str">
        <f>WEEKDAY(sala[[#This Row],[Fecha de Factura]],11)&amp;". "&amp;TEXT(sala[[#This Row],[Fecha de Factura]],"dddd")</f>
        <v>7. domingo</v>
      </c>
      <c r="T163" s="4">
        <f>SUMIF('cocina'!A:A,sala[[#This Row],[Número de Orden]],'cocina'!G:G)</f>
        <v>3</v>
      </c>
      <c r="U163" s="4">
        <f>sala[[#This Row],[Tiempo de Preparación]]*24</f>
        <v>0.41666666666666669</v>
      </c>
      <c r="V163">
        <f>sala[[#This Row],[Cobrada]]*sala[[#This Row],[Monto Total de la Cuenta]]</f>
        <v>72</v>
      </c>
      <c r="W163" s="4">
        <f>sala[[#This Row],[Tiempo de Permanencia]]*24</f>
        <v>1.6166666666977108</v>
      </c>
    </row>
    <row r="164" spans="1:23" x14ac:dyDescent="0.3">
      <c r="A164">
        <v>6</v>
      </c>
      <c r="B164" s="1" t="s">
        <v>206</v>
      </c>
      <c r="C164">
        <v>1</v>
      </c>
      <c r="D164" s="2">
        <v>45018.065972222219</v>
      </c>
      <c r="E164" s="2">
        <v>45018.17291666667</v>
      </c>
      <c r="F164" s="1" t="s">
        <v>29</v>
      </c>
      <c r="G164" s="1" t="s">
        <v>14</v>
      </c>
      <c r="H164" s="1" t="s">
        <v>25</v>
      </c>
      <c r="I164">
        <v>14.94</v>
      </c>
      <c r="J164" s="1" t="s">
        <v>38</v>
      </c>
      <c r="K164">
        <v>163</v>
      </c>
      <c r="L164" s="1" t="s">
        <v>57</v>
      </c>
      <c r="M164" s="1">
        <f>SUMIF('cocina'!A:A,sala[[#This Row],[Número de Orden]],'cocina'!K:K)</f>
        <v>271</v>
      </c>
      <c r="N164" s="2">
        <f>sala[[#This Row],[Hora de Salida]]</f>
        <v>45018.17291666667</v>
      </c>
      <c r="O164" s="3">
        <f>IF(sala[[#This Row],[Estado de la Mesa]]="Ocupada",sala[[#This Row],[Hora de Salida]]-sala[[#This Row],[Hora de Llegada]]+15/(24*60),sala[[#This Row],[Hora de Salida]]-sala[[#This Row],[Hora de Llegada]])</f>
        <v>0.11736111111774032</v>
      </c>
      <c r="P164" s="3">
        <f>SUMIF('cocina'!A:A,sala[[#This Row],[Número de Orden]],'cocina'!H:H)/(24*60)</f>
        <v>4.9305555555555554E-2</v>
      </c>
      <c r="Q164" s="3">
        <f>IF((sala[[#This Row],[Tiempo de Permanencia]]-sala[[#This Row],[Tiempo de Preparación]])&gt;0,sala[[#This Row],[Tiempo de Permanencia]]-sala[[#This Row],[Tiempo de Preparación]],0)</f>
        <v>6.8055555562184761E-2</v>
      </c>
      <c r="R164" s="10">
        <f>IF(sala[[#This Row],[Tiempo de degustación]]&gt;0,1,0)</f>
        <v>1</v>
      </c>
      <c r="S164" s="1" t="str">
        <f>WEEKDAY(sala[[#This Row],[Fecha de Factura]],11)&amp;". "&amp;TEXT(sala[[#This Row],[Fecha de Factura]],"dddd")</f>
        <v>7. domingo</v>
      </c>
      <c r="T164" s="4">
        <f>SUMIF('cocina'!A:A,sala[[#This Row],[Número de Orden]],'cocina'!G:G)</f>
        <v>9</v>
      </c>
      <c r="U164" s="4">
        <f>sala[[#This Row],[Tiempo de Preparación]]*24</f>
        <v>1.1833333333333333</v>
      </c>
      <c r="V164">
        <f>sala[[#This Row],[Cobrada]]*sala[[#This Row],[Monto Total de la Cuenta]]</f>
        <v>271</v>
      </c>
      <c r="W164" s="4">
        <f>sala[[#This Row],[Tiempo de Permanencia]]*24</f>
        <v>2.8166666668257676</v>
      </c>
    </row>
    <row r="165" spans="1:23" x14ac:dyDescent="0.3">
      <c r="A165">
        <v>8</v>
      </c>
      <c r="B165" s="1" t="s">
        <v>207</v>
      </c>
      <c r="C165">
        <v>2</v>
      </c>
      <c r="D165" s="2">
        <v>45018.106944444444</v>
      </c>
      <c r="E165" s="2">
        <v>45018.251388888886</v>
      </c>
      <c r="F165" s="1" t="s">
        <v>32</v>
      </c>
      <c r="G165" s="1" t="s">
        <v>35</v>
      </c>
      <c r="H165" s="1" t="s">
        <v>25</v>
      </c>
      <c r="I165">
        <v>47.53</v>
      </c>
      <c r="J165" s="1" t="s">
        <v>16</v>
      </c>
      <c r="K165">
        <v>164</v>
      </c>
      <c r="L165" s="1" t="s">
        <v>22</v>
      </c>
      <c r="M165" s="1">
        <f>SUMIF('cocina'!A:A,sala[[#This Row],[Número de Orden]],'cocina'!K:K)</f>
        <v>170</v>
      </c>
      <c r="N165" s="2">
        <f>sala[[#This Row],[Hora de Salida]]</f>
        <v>45018.251388888886</v>
      </c>
      <c r="O165" s="3">
        <f>IF(sala[[#This Row],[Estado de la Mesa]]="Ocupada",sala[[#This Row],[Hora de Salida]]-sala[[#This Row],[Hora de Llegada]]+15/(24*60),sala[[#This Row],[Hora de Salida]]-sala[[#This Row],[Hora de Llegada]])</f>
        <v>0.1444444444423425</v>
      </c>
      <c r="P165" s="3">
        <f>SUMIF('cocina'!A:A,sala[[#This Row],[Número de Orden]],'cocina'!H:H)/(24*60)</f>
        <v>7.2916666666666671E-2</v>
      </c>
      <c r="Q165" s="3">
        <f>IF((sala[[#This Row],[Tiempo de Permanencia]]-sala[[#This Row],[Tiempo de Preparación]])&gt;0,sala[[#This Row],[Tiempo de Permanencia]]-sala[[#This Row],[Tiempo de Preparación]],0)</f>
        <v>7.152777777567583E-2</v>
      </c>
      <c r="R165" s="10">
        <f>IF(sala[[#This Row],[Tiempo de degustación]]&gt;0,1,0)</f>
        <v>1</v>
      </c>
      <c r="S165" s="1" t="str">
        <f>WEEKDAY(sala[[#This Row],[Fecha de Factura]],11)&amp;". "&amp;TEXT(sala[[#This Row],[Fecha de Factura]],"dddd")</f>
        <v>7. domingo</v>
      </c>
      <c r="T165" s="4">
        <f>SUMIF('cocina'!A:A,sala[[#This Row],[Número de Orden]],'cocina'!G:G)</f>
        <v>6</v>
      </c>
      <c r="U165" s="4">
        <f>sala[[#This Row],[Tiempo de Preparación]]*24</f>
        <v>1.75</v>
      </c>
      <c r="V165">
        <f>sala[[#This Row],[Cobrada]]*sala[[#This Row],[Monto Total de la Cuenta]]</f>
        <v>170</v>
      </c>
      <c r="W165" s="4">
        <f>sala[[#This Row],[Tiempo de Permanencia]]*24</f>
        <v>3.46666666661622</v>
      </c>
    </row>
    <row r="166" spans="1:23" x14ac:dyDescent="0.3">
      <c r="A166">
        <v>10</v>
      </c>
      <c r="B166" s="1" t="s">
        <v>208</v>
      </c>
      <c r="C166">
        <v>3</v>
      </c>
      <c r="D166" s="2">
        <v>45018.097916666666</v>
      </c>
      <c r="E166" s="2">
        <v>45018.216666666667</v>
      </c>
      <c r="F166" s="1" t="s">
        <v>13</v>
      </c>
      <c r="G166" s="1" t="s">
        <v>35</v>
      </c>
      <c r="H166" s="1" t="s">
        <v>25</v>
      </c>
      <c r="I166">
        <v>41.9</v>
      </c>
      <c r="J166" s="1" t="s">
        <v>38</v>
      </c>
      <c r="K166">
        <v>165</v>
      </c>
      <c r="L166" s="1" t="s">
        <v>33</v>
      </c>
      <c r="M166" s="1">
        <f>SUMIF('cocina'!A:A,sala[[#This Row],[Número de Orden]],'cocina'!K:K)</f>
        <v>90</v>
      </c>
      <c r="N166" s="2">
        <f>sala[[#This Row],[Hora de Salida]]</f>
        <v>45018.216666666667</v>
      </c>
      <c r="O166" s="3">
        <f>IF(sala[[#This Row],[Estado de la Mesa]]="Ocupada",sala[[#This Row],[Hora de Salida]]-sala[[#This Row],[Hora de Llegada]]+15/(24*60),sala[[#This Row],[Hora de Salida]]-sala[[#This Row],[Hora de Llegada]])</f>
        <v>0.12916666666812185</v>
      </c>
      <c r="P166" s="3">
        <f>SUMIF('cocina'!A:A,sala[[#This Row],[Número de Orden]],'cocina'!H:H)/(24*60)</f>
        <v>3.888888888888889E-2</v>
      </c>
      <c r="Q166" s="3">
        <f>IF((sala[[#This Row],[Tiempo de Permanencia]]-sala[[#This Row],[Tiempo de Preparación]])&gt;0,sala[[#This Row],[Tiempo de Permanencia]]-sala[[#This Row],[Tiempo de Preparación]],0)</f>
        <v>9.0277777779232959E-2</v>
      </c>
      <c r="R166" s="10">
        <f>IF(sala[[#This Row],[Tiempo de degustación]]&gt;0,1,0)</f>
        <v>1</v>
      </c>
      <c r="S166" s="1" t="str">
        <f>WEEKDAY(sala[[#This Row],[Fecha de Factura]],11)&amp;". "&amp;TEXT(sala[[#This Row],[Fecha de Factura]],"dddd")</f>
        <v>7. domingo</v>
      </c>
      <c r="T166" s="4">
        <f>SUMIF('cocina'!A:A,sala[[#This Row],[Número de Orden]],'cocina'!G:G)</f>
        <v>4</v>
      </c>
      <c r="U166" s="4">
        <f>sala[[#This Row],[Tiempo de Preparación]]*24</f>
        <v>0.93333333333333335</v>
      </c>
      <c r="V166">
        <f>sala[[#This Row],[Cobrada]]*sala[[#This Row],[Monto Total de la Cuenta]]</f>
        <v>90</v>
      </c>
      <c r="W166" s="4">
        <f>sala[[#This Row],[Tiempo de Permanencia]]*24</f>
        <v>3.1000000000349246</v>
      </c>
    </row>
    <row r="167" spans="1:23" x14ac:dyDescent="0.3">
      <c r="A167">
        <v>12</v>
      </c>
      <c r="B167" s="1" t="s">
        <v>209</v>
      </c>
      <c r="C167">
        <v>1</v>
      </c>
      <c r="D167" s="2">
        <v>45018.054166666669</v>
      </c>
      <c r="E167" s="2">
        <v>45018.113888888889</v>
      </c>
      <c r="F167" s="1" t="s">
        <v>32</v>
      </c>
      <c r="G167" s="1" t="s">
        <v>14</v>
      </c>
      <c r="H167" s="1" t="s">
        <v>21</v>
      </c>
      <c r="I167">
        <v>43.95</v>
      </c>
      <c r="J167" s="1" t="s">
        <v>38</v>
      </c>
      <c r="K167">
        <v>166</v>
      </c>
      <c r="L167" s="1" t="s">
        <v>33</v>
      </c>
      <c r="M167" s="1">
        <f>SUMIF('cocina'!A:A,sala[[#This Row],[Número de Orden]],'cocina'!K:K)</f>
        <v>46</v>
      </c>
      <c r="N167" s="2">
        <f>sala[[#This Row],[Hora de Salida]]</f>
        <v>45018.113888888889</v>
      </c>
      <c r="O167" s="3">
        <f>IF(sala[[#This Row],[Estado de la Mesa]]="Ocupada",sala[[#This Row],[Hora de Salida]]-sala[[#This Row],[Hora de Llegada]]+15/(24*60),sala[[#This Row],[Hora de Salida]]-sala[[#This Row],[Hora de Llegada]])</f>
        <v>7.0138888887110326E-2</v>
      </c>
      <c r="P167" s="3">
        <f>SUMIF('cocina'!A:A,sala[[#This Row],[Número de Orden]],'cocina'!H:H)/(24*60)</f>
        <v>1.5277777777777777E-2</v>
      </c>
      <c r="Q167" s="3">
        <f>IF((sala[[#This Row],[Tiempo de Permanencia]]-sala[[#This Row],[Tiempo de Preparación]])&gt;0,sala[[#This Row],[Tiempo de Permanencia]]-sala[[#This Row],[Tiempo de Preparación]],0)</f>
        <v>5.4861111109332547E-2</v>
      </c>
      <c r="R167" s="10">
        <f>IF(sala[[#This Row],[Tiempo de degustación]]&gt;0,1,0)</f>
        <v>1</v>
      </c>
      <c r="S167" s="1" t="str">
        <f>WEEKDAY(sala[[#This Row],[Fecha de Factura]],11)&amp;". "&amp;TEXT(sala[[#This Row],[Fecha de Factura]],"dddd")</f>
        <v>7. domingo</v>
      </c>
      <c r="T167" s="4">
        <f>SUMIF('cocina'!A:A,sala[[#This Row],[Número de Orden]],'cocina'!G:G)</f>
        <v>2</v>
      </c>
      <c r="U167" s="4">
        <f>sala[[#This Row],[Tiempo de Preparación]]*24</f>
        <v>0.36666666666666664</v>
      </c>
      <c r="V167">
        <f>sala[[#This Row],[Cobrada]]*sala[[#This Row],[Monto Total de la Cuenta]]</f>
        <v>46</v>
      </c>
      <c r="W167" s="4">
        <f>sala[[#This Row],[Tiempo de Permanencia]]*24</f>
        <v>1.6833333332906477</v>
      </c>
    </row>
    <row r="168" spans="1:23" x14ac:dyDescent="0.3">
      <c r="A168">
        <v>5</v>
      </c>
      <c r="B168" s="1" t="s">
        <v>211</v>
      </c>
      <c r="C168">
        <v>6</v>
      </c>
      <c r="D168" s="2">
        <v>45018.054861111108</v>
      </c>
      <c r="E168" s="2">
        <v>45018.115277777775</v>
      </c>
      <c r="F168" s="1" t="s">
        <v>24</v>
      </c>
      <c r="G168" s="1" t="s">
        <v>14</v>
      </c>
      <c r="H168" s="1" t="s">
        <v>15</v>
      </c>
      <c r="I168">
        <v>42.74</v>
      </c>
      <c r="J168" s="1" t="s">
        <v>16</v>
      </c>
      <c r="K168">
        <v>167</v>
      </c>
      <c r="L168" s="1" t="s">
        <v>69</v>
      </c>
      <c r="M168" s="1">
        <f>SUMIF('cocina'!A:A,sala[[#This Row],[Número de Orden]],'cocina'!K:K)</f>
        <v>152</v>
      </c>
      <c r="N168" s="2">
        <f>sala[[#This Row],[Hora de Salida]]</f>
        <v>45018.115277777775</v>
      </c>
      <c r="O168" s="3">
        <f>IF(sala[[#This Row],[Estado de la Mesa]]="Ocupada",sala[[#This Row],[Hora de Salida]]-sala[[#This Row],[Hora de Llegada]]+15/(24*60),sala[[#This Row],[Hora de Salida]]-sala[[#This Row],[Hora de Llegada]])</f>
        <v>6.0416666667151731E-2</v>
      </c>
      <c r="P168" s="3">
        <f>SUMIF('cocina'!A:A,sala[[#This Row],[Número de Orden]],'cocina'!H:H)/(24*60)</f>
        <v>5.2777777777777778E-2</v>
      </c>
      <c r="Q168" s="3">
        <f>IF((sala[[#This Row],[Tiempo de Permanencia]]-sala[[#This Row],[Tiempo de Preparación]])&gt;0,sala[[#This Row],[Tiempo de Permanencia]]-sala[[#This Row],[Tiempo de Preparación]],0)</f>
        <v>7.6388888893739529E-3</v>
      </c>
      <c r="R168" s="10">
        <f>IF(sala[[#This Row],[Tiempo de degustación]]&gt;0,1,0)</f>
        <v>1</v>
      </c>
      <c r="S168" s="1" t="str">
        <f>WEEKDAY(sala[[#This Row],[Fecha de Factura]],11)&amp;". "&amp;TEXT(sala[[#This Row],[Fecha de Factura]],"dddd")</f>
        <v>7. domingo</v>
      </c>
      <c r="T168" s="4">
        <f>SUMIF('cocina'!A:A,sala[[#This Row],[Número de Orden]],'cocina'!G:G)</f>
        <v>5</v>
      </c>
      <c r="U168" s="4">
        <f>sala[[#This Row],[Tiempo de Preparación]]*24</f>
        <v>1.2666666666666666</v>
      </c>
      <c r="V168">
        <f>sala[[#This Row],[Cobrada]]*sala[[#This Row],[Monto Total de la Cuenta]]</f>
        <v>152</v>
      </c>
      <c r="W168" s="4">
        <f>sala[[#This Row],[Tiempo de Permanencia]]*24</f>
        <v>1.4500000000116415</v>
      </c>
    </row>
    <row r="169" spans="1:23" x14ac:dyDescent="0.3">
      <c r="A169">
        <v>17</v>
      </c>
      <c r="B169" s="1" t="s">
        <v>212</v>
      </c>
      <c r="C169">
        <v>4</v>
      </c>
      <c r="D169" s="2">
        <v>45018.086805555555</v>
      </c>
      <c r="E169" s="2">
        <v>45018.140972222223</v>
      </c>
      <c r="F169" s="1" t="s">
        <v>19</v>
      </c>
      <c r="G169" s="1" t="s">
        <v>14</v>
      </c>
      <c r="H169" s="1" t="s">
        <v>25</v>
      </c>
      <c r="I169">
        <v>17.09</v>
      </c>
      <c r="J169" s="1" t="s">
        <v>16</v>
      </c>
      <c r="K169">
        <v>168</v>
      </c>
      <c r="L169" s="1" t="s">
        <v>39</v>
      </c>
      <c r="M169" s="1">
        <f>SUMIF('cocina'!A:A,sala[[#This Row],[Número de Orden]],'cocina'!K:K)</f>
        <v>44</v>
      </c>
      <c r="N169" s="2">
        <f>sala[[#This Row],[Hora de Salida]]</f>
        <v>45018.140972222223</v>
      </c>
      <c r="O169" s="3">
        <f>IF(sala[[#This Row],[Estado de la Mesa]]="Ocupada",sala[[#This Row],[Hora de Salida]]-sala[[#This Row],[Hora de Llegada]]+15/(24*60),sala[[#This Row],[Hora de Salida]]-sala[[#This Row],[Hora de Llegada]])</f>
        <v>5.4166666668606922E-2</v>
      </c>
      <c r="P169" s="3">
        <f>SUMIF('cocina'!A:A,sala[[#This Row],[Número de Orden]],'cocina'!H:H)/(24*60)</f>
        <v>4.8611111111111112E-3</v>
      </c>
      <c r="Q169" s="3">
        <f>IF((sala[[#This Row],[Tiempo de Permanencia]]-sala[[#This Row],[Tiempo de Preparación]])&gt;0,sala[[#This Row],[Tiempo de Permanencia]]-sala[[#This Row],[Tiempo de Preparación]],0)</f>
        <v>4.9305555557495814E-2</v>
      </c>
      <c r="R169" s="10">
        <f>IF(sala[[#This Row],[Tiempo de degustación]]&gt;0,1,0)</f>
        <v>1</v>
      </c>
      <c r="S169" s="1" t="str">
        <f>WEEKDAY(sala[[#This Row],[Fecha de Factura]],11)&amp;". "&amp;TEXT(sala[[#This Row],[Fecha de Factura]],"dddd")</f>
        <v>7. domingo</v>
      </c>
      <c r="T169" s="4">
        <f>SUMIF('cocina'!A:A,sala[[#This Row],[Número de Orden]],'cocina'!G:G)</f>
        <v>2</v>
      </c>
      <c r="U169" s="4">
        <f>sala[[#This Row],[Tiempo de Preparación]]*24</f>
        <v>0.11666666666666667</v>
      </c>
      <c r="V169">
        <f>sala[[#This Row],[Cobrada]]*sala[[#This Row],[Monto Total de la Cuenta]]</f>
        <v>44</v>
      </c>
      <c r="W169" s="4">
        <f>sala[[#This Row],[Tiempo de Permanencia]]*24</f>
        <v>1.3000000000465661</v>
      </c>
    </row>
    <row r="170" spans="1:23" x14ac:dyDescent="0.3">
      <c r="A170">
        <v>19</v>
      </c>
      <c r="B170" s="1" t="s">
        <v>214</v>
      </c>
      <c r="C170">
        <v>1</v>
      </c>
      <c r="D170" s="2">
        <v>45018.080555555556</v>
      </c>
      <c r="E170" s="2">
        <v>45018.218055555553</v>
      </c>
      <c r="F170" s="1" t="s">
        <v>13</v>
      </c>
      <c r="G170" s="1" t="s">
        <v>14</v>
      </c>
      <c r="H170" s="1" t="s">
        <v>15</v>
      </c>
      <c r="I170">
        <v>16.62</v>
      </c>
      <c r="J170" s="1" t="s">
        <v>26</v>
      </c>
      <c r="K170">
        <v>169</v>
      </c>
      <c r="L170" s="1" t="s">
        <v>30</v>
      </c>
      <c r="M170" s="1">
        <f>SUMIF('cocina'!A:A,sala[[#This Row],[Número de Orden]],'cocina'!K:K)</f>
        <v>154</v>
      </c>
      <c r="N170" s="2">
        <f>sala[[#This Row],[Hora de Salida]]</f>
        <v>45018.218055555553</v>
      </c>
      <c r="O170" s="3">
        <f>IF(sala[[#This Row],[Estado de la Mesa]]="Ocupada",sala[[#This Row],[Hora de Salida]]-sala[[#This Row],[Hora de Llegada]]+15/(24*60),sala[[#This Row],[Hora de Salida]]-sala[[#This Row],[Hora de Llegada]])</f>
        <v>0.13749999999708962</v>
      </c>
      <c r="P170" s="3">
        <f>SUMIF('cocina'!A:A,sala[[#This Row],[Número de Orden]],'cocina'!H:H)/(24*60)</f>
        <v>7.6388888888888895E-2</v>
      </c>
      <c r="Q170" s="3">
        <f>IF((sala[[#This Row],[Tiempo de Permanencia]]-sala[[#This Row],[Tiempo de Preparación]])&gt;0,sala[[#This Row],[Tiempo de Permanencia]]-sala[[#This Row],[Tiempo de Preparación]],0)</f>
        <v>6.1111111108200722E-2</v>
      </c>
      <c r="R170" s="10">
        <f>IF(sala[[#This Row],[Tiempo de degustación]]&gt;0,1,0)</f>
        <v>1</v>
      </c>
      <c r="S170" s="1" t="str">
        <f>WEEKDAY(sala[[#This Row],[Fecha de Factura]],11)&amp;". "&amp;TEXT(sala[[#This Row],[Fecha de Factura]],"dddd")</f>
        <v>7. domingo</v>
      </c>
      <c r="T170" s="4">
        <f>SUMIF('cocina'!A:A,sala[[#This Row],[Número de Orden]],'cocina'!G:G)</f>
        <v>6</v>
      </c>
      <c r="U170" s="4">
        <f>sala[[#This Row],[Tiempo de Preparación]]*24</f>
        <v>1.8333333333333335</v>
      </c>
      <c r="V170">
        <f>sala[[#This Row],[Cobrada]]*sala[[#This Row],[Monto Total de la Cuenta]]</f>
        <v>154</v>
      </c>
      <c r="W170" s="4">
        <f>sala[[#This Row],[Tiempo de Permanencia]]*24</f>
        <v>3.2999999999301508</v>
      </c>
    </row>
    <row r="171" spans="1:23" x14ac:dyDescent="0.3">
      <c r="A171">
        <v>12</v>
      </c>
      <c r="B171" s="1" t="s">
        <v>215</v>
      </c>
      <c r="C171">
        <v>2</v>
      </c>
      <c r="D171" s="2">
        <v>45018.109027777777</v>
      </c>
      <c r="E171" s="2">
        <v>45018.226388888892</v>
      </c>
      <c r="F171" s="1" t="s">
        <v>24</v>
      </c>
      <c r="G171" s="1" t="s">
        <v>35</v>
      </c>
      <c r="H171" s="1" t="s">
        <v>25</v>
      </c>
      <c r="I171">
        <v>25.98</v>
      </c>
      <c r="J171" s="1" t="s">
        <v>26</v>
      </c>
      <c r="K171">
        <v>170</v>
      </c>
      <c r="L171" s="1" t="s">
        <v>22</v>
      </c>
      <c r="M171" s="1">
        <f>SUMIF('cocina'!A:A,sala[[#This Row],[Número de Orden]],'cocina'!K:K)</f>
        <v>243</v>
      </c>
      <c r="N171" s="2">
        <f>sala[[#This Row],[Hora de Salida]]</f>
        <v>45018.226388888892</v>
      </c>
      <c r="O171" s="3">
        <f>IF(sala[[#This Row],[Estado de la Mesa]]="Ocupada",sala[[#This Row],[Hora de Salida]]-sala[[#This Row],[Hora de Llegada]]+15/(24*60),sala[[#This Row],[Hora de Salida]]-sala[[#This Row],[Hora de Llegada]])</f>
        <v>0.117361111115315</v>
      </c>
      <c r="P171" s="3">
        <f>SUMIF('cocina'!A:A,sala[[#This Row],[Número de Orden]],'cocina'!H:H)/(24*60)</f>
        <v>5.0694444444444445E-2</v>
      </c>
      <c r="Q171" s="3">
        <f>IF((sala[[#This Row],[Tiempo de Permanencia]]-sala[[#This Row],[Tiempo de Preparación]])&gt;0,sala[[#This Row],[Tiempo de Permanencia]]-sala[[#This Row],[Tiempo de Preparación]],0)</f>
        <v>6.6666666670870553E-2</v>
      </c>
      <c r="R171" s="10">
        <f>IF(sala[[#This Row],[Tiempo de degustación]]&gt;0,1,0)</f>
        <v>1</v>
      </c>
      <c r="S171" s="1" t="str">
        <f>WEEKDAY(sala[[#This Row],[Fecha de Factura]],11)&amp;". "&amp;TEXT(sala[[#This Row],[Fecha de Factura]],"dddd")</f>
        <v>7. domingo</v>
      </c>
      <c r="T171" s="4">
        <f>SUMIF('cocina'!A:A,sala[[#This Row],[Número de Orden]],'cocina'!G:G)</f>
        <v>9</v>
      </c>
      <c r="U171" s="4">
        <f>sala[[#This Row],[Tiempo de Preparación]]*24</f>
        <v>1.2166666666666668</v>
      </c>
      <c r="V171">
        <f>sala[[#This Row],[Cobrada]]*sala[[#This Row],[Monto Total de la Cuenta]]</f>
        <v>243</v>
      </c>
      <c r="W171" s="4">
        <f>sala[[#This Row],[Tiempo de Permanencia]]*24</f>
        <v>2.8166666667675599</v>
      </c>
    </row>
    <row r="172" spans="1:23" x14ac:dyDescent="0.3">
      <c r="A172">
        <v>16</v>
      </c>
      <c r="B172" s="1" t="s">
        <v>216</v>
      </c>
      <c r="C172">
        <v>6</v>
      </c>
      <c r="D172" s="2">
        <v>45018.078472222223</v>
      </c>
      <c r="E172" s="2">
        <v>45018.12777777778</v>
      </c>
      <c r="F172" s="1" t="s">
        <v>24</v>
      </c>
      <c r="G172" s="1" t="s">
        <v>35</v>
      </c>
      <c r="H172" s="1" t="s">
        <v>25</v>
      </c>
      <c r="I172">
        <v>46.56</v>
      </c>
      <c r="J172" s="1" t="s">
        <v>26</v>
      </c>
      <c r="K172">
        <v>171</v>
      </c>
      <c r="L172" s="1" t="s">
        <v>27</v>
      </c>
      <c r="M172" s="1">
        <f>SUMIF('cocina'!A:A,sala[[#This Row],[Número de Orden]],'cocina'!K:K)</f>
        <v>139</v>
      </c>
      <c r="N172" s="2">
        <f>sala[[#This Row],[Hora de Salida]]</f>
        <v>45018.12777777778</v>
      </c>
      <c r="O172" s="3">
        <f>IF(sala[[#This Row],[Estado de la Mesa]]="Ocupada",sala[[#This Row],[Hora de Salida]]-sala[[#This Row],[Hora de Llegada]]+15/(24*60),sala[[#This Row],[Hora de Salida]]-sala[[#This Row],[Hora de Llegada]])</f>
        <v>4.9305555556202307E-2</v>
      </c>
      <c r="P172" s="3">
        <f>SUMIF('cocina'!A:A,sala[[#This Row],[Número de Orden]],'cocina'!H:H)/(24*60)</f>
        <v>3.5416666666666666E-2</v>
      </c>
      <c r="Q172" s="3">
        <f>IF((sala[[#This Row],[Tiempo de Permanencia]]-sala[[#This Row],[Tiempo de Preparación]])&gt;0,sala[[#This Row],[Tiempo de Permanencia]]-sala[[#This Row],[Tiempo de Preparación]],0)</f>
        <v>1.3888888889535642E-2</v>
      </c>
      <c r="R172" s="10">
        <f>IF(sala[[#This Row],[Tiempo de degustación]]&gt;0,1,0)</f>
        <v>1</v>
      </c>
      <c r="S172" s="1" t="str">
        <f>WEEKDAY(sala[[#This Row],[Fecha de Factura]],11)&amp;". "&amp;TEXT(sala[[#This Row],[Fecha de Factura]],"dddd")</f>
        <v>7. domingo</v>
      </c>
      <c r="T172" s="4">
        <f>SUMIF('cocina'!A:A,sala[[#This Row],[Número de Orden]],'cocina'!G:G)</f>
        <v>5</v>
      </c>
      <c r="U172" s="4">
        <f>sala[[#This Row],[Tiempo de Preparación]]*24</f>
        <v>0.85</v>
      </c>
      <c r="V172">
        <f>sala[[#This Row],[Cobrada]]*sala[[#This Row],[Monto Total de la Cuenta]]</f>
        <v>139</v>
      </c>
      <c r="W172" s="4">
        <f>sala[[#This Row],[Tiempo de Permanencia]]*24</f>
        <v>1.1833333333488554</v>
      </c>
    </row>
    <row r="173" spans="1:23" x14ac:dyDescent="0.3">
      <c r="A173">
        <v>12</v>
      </c>
      <c r="B173" s="1" t="s">
        <v>217</v>
      </c>
      <c r="C173">
        <v>3</v>
      </c>
      <c r="D173" s="2">
        <v>45018.117361111108</v>
      </c>
      <c r="E173" s="2">
        <v>45018.254166666666</v>
      </c>
      <c r="F173" s="1" t="s">
        <v>19</v>
      </c>
      <c r="G173" s="1" t="s">
        <v>14</v>
      </c>
      <c r="H173" s="1" t="s">
        <v>25</v>
      </c>
      <c r="I173">
        <v>45.17</v>
      </c>
      <c r="J173" s="1" t="s">
        <v>38</v>
      </c>
      <c r="K173">
        <v>172</v>
      </c>
      <c r="L173" s="1" t="s">
        <v>42</v>
      </c>
      <c r="M173" s="1">
        <f>SUMIF('cocina'!A:A,sala[[#This Row],[Número de Orden]],'cocina'!K:K)</f>
        <v>68</v>
      </c>
      <c r="N173" s="2">
        <f>sala[[#This Row],[Hora de Salida]]</f>
        <v>45018.254166666666</v>
      </c>
      <c r="O173" s="3">
        <f>IF(sala[[#This Row],[Estado de la Mesa]]="Ocupada",sala[[#This Row],[Hora de Salida]]-sala[[#This Row],[Hora de Llegada]]+15/(24*60),sala[[#This Row],[Hora de Salida]]-sala[[#This Row],[Hora de Llegada]])</f>
        <v>0.14722222222432416</v>
      </c>
      <c r="P173" s="3">
        <f>SUMIF('cocina'!A:A,sala[[#This Row],[Número de Orden]],'cocina'!H:H)/(24*60)</f>
        <v>1.8749999999999999E-2</v>
      </c>
      <c r="Q173" s="3">
        <f>IF((sala[[#This Row],[Tiempo de Permanencia]]-sala[[#This Row],[Tiempo de Preparación]])&gt;0,sala[[#This Row],[Tiempo de Permanencia]]-sala[[#This Row],[Tiempo de Preparación]],0)</f>
        <v>0.12847222222432417</v>
      </c>
      <c r="R173" s="10">
        <f>IF(sala[[#This Row],[Tiempo de degustación]]&gt;0,1,0)</f>
        <v>1</v>
      </c>
      <c r="S173" s="1" t="str">
        <f>WEEKDAY(sala[[#This Row],[Fecha de Factura]],11)&amp;". "&amp;TEXT(sala[[#This Row],[Fecha de Factura]],"dddd")</f>
        <v>7. domingo</v>
      </c>
      <c r="T173" s="4">
        <f>SUMIF('cocina'!A:A,sala[[#This Row],[Número de Orden]],'cocina'!G:G)</f>
        <v>2</v>
      </c>
      <c r="U173" s="4">
        <f>sala[[#This Row],[Tiempo de Preparación]]*24</f>
        <v>0.44999999999999996</v>
      </c>
      <c r="V173">
        <f>sala[[#This Row],[Cobrada]]*sala[[#This Row],[Monto Total de la Cuenta]]</f>
        <v>68</v>
      </c>
      <c r="W173" s="4">
        <f>sala[[#This Row],[Tiempo de Permanencia]]*24</f>
        <v>3.53333333338378</v>
      </c>
    </row>
    <row r="174" spans="1:23" x14ac:dyDescent="0.3">
      <c r="A174">
        <v>11</v>
      </c>
      <c r="B174" s="1" t="s">
        <v>218</v>
      </c>
      <c r="C174">
        <v>3</v>
      </c>
      <c r="D174" s="2">
        <v>45018.012499999997</v>
      </c>
      <c r="E174" s="2">
        <v>45018.154861111114</v>
      </c>
      <c r="F174" s="1" t="s">
        <v>32</v>
      </c>
      <c r="G174" s="1" t="s">
        <v>14</v>
      </c>
      <c r="H174" s="1" t="s">
        <v>25</v>
      </c>
      <c r="I174">
        <v>48.73</v>
      </c>
      <c r="J174" s="1" t="s">
        <v>38</v>
      </c>
      <c r="K174">
        <v>173</v>
      </c>
      <c r="L174" s="1" t="s">
        <v>57</v>
      </c>
      <c r="M174" s="1">
        <f>SUMIF('cocina'!A:A,sala[[#This Row],[Número de Orden]],'cocina'!K:K)</f>
        <v>177</v>
      </c>
      <c r="N174" s="2">
        <f>sala[[#This Row],[Hora de Salida]]</f>
        <v>45018.154861111114</v>
      </c>
      <c r="O174" s="3">
        <f>IF(sala[[#This Row],[Estado de la Mesa]]="Ocupada",sala[[#This Row],[Hora de Salida]]-sala[[#This Row],[Hora de Llegada]]+15/(24*60),sala[[#This Row],[Hora de Salida]]-sala[[#This Row],[Hora de Llegada]])</f>
        <v>0.15277777778343685</v>
      </c>
      <c r="P174" s="3">
        <f>SUMIF('cocina'!A:A,sala[[#This Row],[Número de Orden]],'cocina'!H:H)/(24*60)</f>
        <v>4.6527777777777779E-2</v>
      </c>
      <c r="Q174" s="3">
        <f>IF((sala[[#This Row],[Tiempo de Permanencia]]-sala[[#This Row],[Tiempo de Preparación]])&gt;0,sala[[#This Row],[Tiempo de Permanencia]]-sala[[#This Row],[Tiempo de Preparación]],0)</f>
        <v>0.10625000000565907</v>
      </c>
      <c r="R174" s="10">
        <f>IF(sala[[#This Row],[Tiempo de degustación]]&gt;0,1,0)</f>
        <v>1</v>
      </c>
      <c r="S174" s="1" t="str">
        <f>WEEKDAY(sala[[#This Row],[Fecha de Factura]],11)&amp;". "&amp;TEXT(sala[[#This Row],[Fecha de Factura]],"dddd")</f>
        <v>7. domingo</v>
      </c>
      <c r="T174" s="4">
        <f>SUMIF('cocina'!A:A,sala[[#This Row],[Número de Orden]],'cocina'!G:G)</f>
        <v>6</v>
      </c>
      <c r="U174" s="4">
        <f>sala[[#This Row],[Tiempo de Preparación]]*24</f>
        <v>1.1166666666666667</v>
      </c>
      <c r="V174">
        <f>sala[[#This Row],[Cobrada]]*sala[[#This Row],[Monto Total de la Cuenta]]</f>
        <v>177</v>
      </c>
      <c r="W174" s="4">
        <f>sala[[#This Row],[Tiempo de Permanencia]]*24</f>
        <v>3.6666666668024845</v>
      </c>
    </row>
    <row r="175" spans="1:23" x14ac:dyDescent="0.3">
      <c r="A175">
        <v>10</v>
      </c>
      <c r="B175" s="1" t="s">
        <v>219</v>
      </c>
      <c r="C175">
        <v>5</v>
      </c>
      <c r="D175" s="2">
        <v>45018.006249999999</v>
      </c>
      <c r="E175" s="2">
        <v>45018.05</v>
      </c>
      <c r="F175" s="1" t="s">
        <v>32</v>
      </c>
      <c r="G175" s="1" t="s">
        <v>14</v>
      </c>
      <c r="H175" s="1" t="s">
        <v>25</v>
      </c>
      <c r="I175">
        <v>48.24</v>
      </c>
      <c r="J175" s="1" t="s">
        <v>16</v>
      </c>
      <c r="K175">
        <v>174</v>
      </c>
      <c r="L175" s="1" t="s">
        <v>39</v>
      </c>
      <c r="M175" s="1">
        <f>SUMIF('cocina'!A:A,sala[[#This Row],[Número de Orden]],'cocina'!K:K)</f>
        <v>60</v>
      </c>
      <c r="N175" s="2">
        <f>sala[[#This Row],[Hora de Salida]]</f>
        <v>45018.05</v>
      </c>
      <c r="O175" s="3">
        <f>IF(sala[[#This Row],[Estado de la Mesa]]="Ocupada",sala[[#This Row],[Hora de Salida]]-sala[[#This Row],[Hora de Llegada]]+15/(24*60),sala[[#This Row],[Hora de Salida]]-sala[[#This Row],[Hora de Llegada]])</f>
        <v>4.3750000004365575E-2</v>
      </c>
      <c r="P175" s="3">
        <f>SUMIF('cocina'!A:A,sala[[#This Row],[Número de Orden]],'cocina'!H:H)/(24*60)</f>
        <v>8.3333333333333332E-3</v>
      </c>
      <c r="Q175" s="3">
        <f>IF((sala[[#This Row],[Tiempo de Permanencia]]-sala[[#This Row],[Tiempo de Preparación]])&gt;0,sala[[#This Row],[Tiempo de Permanencia]]-sala[[#This Row],[Tiempo de Preparación]],0)</f>
        <v>3.5416666671032243E-2</v>
      </c>
      <c r="R175" s="10">
        <f>IF(sala[[#This Row],[Tiempo de degustación]]&gt;0,1,0)</f>
        <v>1</v>
      </c>
      <c r="S175" s="1" t="str">
        <f>WEEKDAY(sala[[#This Row],[Fecha de Factura]],11)&amp;". "&amp;TEXT(sala[[#This Row],[Fecha de Factura]],"dddd")</f>
        <v>7. domingo</v>
      </c>
      <c r="T175" s="4">
        <f>SUMIF('cocina'!A:A,sala[[#This Row],[Número de Orden]],'cocina'!G:G)</f>
        <v>2</v>
      </c>
      <c r="U175" s="4">
        <f>sala[[#This Row],[Tiempo de Preparación]]*24</f>
        <v>0.2</v>
      </c>
      <c r="V175">
        <f>sala[[#This Row],[Cobrada]]*sala[[#This Row],[Monto Total de la Cuenta]]</f>
        <v>60</v>
      </c>
      <c r="W175" s="4">
        <f>sala[[#This Row],[Tiempo de Permanencia]]*24</f>
        <v>1.0500000001047738</v>
      </c>
    </row>
    <row r="176" spans="1:23" x14ac:dyDescent="0.3">
      <c r="A176">
        <v>14</v>
      </c>
      <c r="B176" s="1" t="s">
        <v>130</v>
      </c>
      <c r="C176">
        <v>3</v>
      </c>
      <c r="D176" s="2">
        <v>45018.060416666667</v>
      </c>
      <c r="E176" s="2">
        <v>45018.12777777778</v>
      </c>
      <c r="F176" s="1" t="s">
        <v>13</v>
      </c>
      <c r="G176" s="1" t="s">
        <v>14</v>
      </c>
      <c r="H176" s="1" t="s">
        <v>25</v>
      </c>
      <c r="I176">
        <v>27.94</v>
      </c>
      <c r="J176" s="1" t="s">
        <v>16</v>
      </c>
      <c r="K176">
        <v>175</v>
      </c>
      <c r="L176" s="1" t="s">
        <v>22</v>
      </c>
      <c r="M176" s="1">
        <f>SUMIF('cocina'!A:A,sala[[#This Row],[Número de Orden]],'cocina'!K:K)</f>
        <v>144</v>
      </c>
      <c r="N176" s="2">
        <f>sala[[#This Row],[Hora de Salida]]</f>
        <v>45018.12777777778</v>
      </c>
      <c r="O176" s="3">
        <f>IF(sala[[#This Row],[Estado de la Mesa]]="Ocupada",sala[[#This Row],[Hora de Salida]]-sala[[#This Row],[Hora de Llegada]]+15/(24*60),sala[[#This Row],[Hora de Salida]]-sala[[#This Row],[Hora de Llegada]])</f>
        <v>6.7361111112404615E-2</v>
      </c>
      <c r="P176" s="3">
        <f>SUMIF('cocina'!A:A,sala[[#This Row],[Número de Orden]],'cocina'!H:H)/(24*60)</f>
        <v>3.2638888888888891E-2</v>
      </c>
      <c r="Q176" s="3">
        <f>IF((sala[[#This Row],[Tiempo de Permanencia]]-sala[[#This Row],[Tiempo de Preparación]])&gt;0,sala[[#This Row],[Tiempo de Permanencia]]-sala[[#This Row],[Tiempo de Preparación]],0)</f>
        <v>3.4722222223515724E-2</v>
      </c>
      <c r="R176" s="10">
        <f>IF(sala[[#This Row],[Tiempo de degustación]]&gt;0,1,0)</f>
        <v>1</v>
      </c>
      <c r="S176" s="1" t="str">
        <f>WEEKDAY(sala[[#This Row],[Fecha de Factura]],11)&amp;". "&amp;TEXT(sala[[#This Row],[Fecha de Factura]],"dddd")</f>
        <v>7. domingo</v>
      </c>
      <c r="T176" s="4">
        <f>SUMIF('cocina'!A:A,sala[[#This Row],[Número de Orden]],'cocina'!G:G)</f>
        <v>5</v>
      </c>
      <c r="U176" s="4">
        <f>sala[[#This Row],[Tiempo de Preparación]]*24</f>
        <v>0.78333333333333344</v>
      </c>
      <c r="V176">
        <f>sala[[#This Row],[Cobrada]]*sala[[#This Row],[Monto Total de la Cuenta]]</f>
        <v>144</v>
      </c>
      <c r="W176" s="4">
        <f>sala[[#This Row],[Tiempo de Permanencia]]*24</f>
        <v>1.6166666666977108</v>
      </c>
    </row>
    <row r="177" spans="1:23" x14ac:dyDescent="0.3">
      <c r="A177">
        <v>20</v>
      </c>
      <c r="B177" s="1" t="s">
        <v>220</v>
      </c>
      <c r="C177">
        <v>4</v>
      </c>
      <c r="D177" s="2">
        <v>45018.102083333331</v>
      </c>
      <c r="E177" s="2">
        <v>45018.188888888886</v>
      </c>
      <c r="F177" s="1" t="s">
        <v>24</v>
      </c>
      <c r="G177" s="1" t="s">
        <v>14</v>
      </c>
      <c r="H177" s="1" t="s">
        <v>25</v>
      </c>
      <c r="I177">
        <v>30.5</v>
      </c>
      <c r="J177" s="1" t="s">
        <v>38</v>
      </c>
      <c r="K177">
        <v>176</v>
      </c>
      <c r="L177" s="1" t="s">
        <v>57</v>
      </c>
      <c r="M177" s="1">
        <f>SUMIF('cocina'!A:A,sala[[#This Row],[Número de Orden]],'cocina'!K:K)</f>
        <v>63</v>
      </c>
      <c r="N177" s="2">
        <f>sala[[#This Row],[Hora de Salida]]</f>
        <v>45018.188888888886</v>
      </c>
      <c r="O177" s="3">
        <f>IF(sala[[#This Row],[Estado de la Mesa]]="Ocupada",sala[[#This Row],[Hora de Salida]]-sala[[#This Row],[Hora de Llegada]]+15/(24*60),sala[[#This Row],[Hora de Salida]]-sala[[#This Row],[Hora de Llegada]])</f>
        <v>9.7222222221413787E-2</v>
      </c>
      <c r="P177" s="3">
        <f>SUMIF('cocina'!A:A,sala[[#This Row],[Número de Orden]],'cocina'!H:H)/(24*60)</f>
        <v>3.3333333333333333E-2</v>
      </c>
      <c r="Q177" s="3">
        <f>IF((sala[[#This Row],[Tiempo de Permanencia]]-sala[[#This Row],[Tiempo de Preparación]])&gt;0,sala[[#This Row],[Tiempo de Permanencia]]-sala[[#This Row],[Tiempo de Preparación]],0)</f>
        <v>6.3888888888080447E-2</v>
      </c>
      <c r="R177" s="10">
        <f>IF(sala[[#This Row],[Tiempo de degustación]]&gt;0,1,0)</f>
        <v>1</v>
      </c>
      <c r="S177" s="1" t="str">
        <f>WEEKDAY(sala[[#This Row],[Fecha de Factura]],11)&amp;". "&amp;TEXT(sala[[#This Row],[Fecha de Factura]],"dddd")</f>
        <v>7. domingo</v>
      </c>
      <c r="T177" s="4">
        <f>SUMIF('cocina'!A:A,sala[[#This Row],[Número de Orden]],'cocina'!G:G)</f>
        <v>3</v>
      </c>
      <c r="U177" s="4">
        <f>sala[[#This Row],[Tiempo de Preparación]]*24</f>
        <v>0.8</v>
      </c>
      <c r="V177">
        <f>sala[[#This Row],[Cobrada]]*sala[[#This Row],[Monto Total de la Cuenta]]</f>
        <v>63</v>
      </c>
      <c r="W177" s="4">
        <f>sala[[#This Row],[Tiempo de Permanencia]]*24</f>
        <v>2.3333333333139308</v>
      </c>
    </row>
    <row r="178" spans="1:23" x14ac:dyDescent="0.3">
      <c r="A178">
        <v>4</v>
      </c>
      <c r="B178" s="1" t="s">
        <v>221</v>
      </c>
      <c r="C178">
        <v>1</v>
      </c>
      <c r="D178" s="2">
        <v>45018.009722222225</v>
      </c>
      <c r="E178" s="2">
        <v>45018.051388888889</v>
      </c>
      <c r="F178" s="1" t="s">
        <v>32</v>
      </c>
      <c r="G178" s="1" t="s">
        <v>35</v>
      </c>
      <c r="H178" s="1" t="s">
        <v>25</v>
      </c>
      <c r="I178">
        <v>10.39</v>
      </c>
      <c r="J178" s="1" t="s">
        <v>38</v>
      </c>
      <c r="K178">
        <v>177</v>
      </c>
      <c r="L178" s="1" t="s">
        <v>33</v>
      </c>
      <c r="M178" s="1">
        <f>SUMIF('cocina'!A:A,sala[[#This Row],[Número de Orden]],'cocina'!K:K)</f>
        <v>173</v>
      </c>
      <c r="N178" s="2">
        <f>sala[[#This Row],[Hora de Salida]]</f>
        <v>45018.051388888889</v>
      </c>
      <c r="O178" s="3">
        <f>IF(sala[[#This Row],[Estado de la Mesa]]="Ocupada",sala[[#This Row],[Hora de Salida]]-sala[[#This Row],[Hora de Llegada]]+15/(24*60),sala[[#This Row],[Hora de Salida]]-sala[[#This Row],[Hora de Llegada]])</f>
        <v>5.2083333330908012E-2</v>
      </c>
      <c r="P178" s="3">
        <f>SUMIF('cocina'!A:A,sala[[#This Row],[Número de Orden]],'cocina'!H:H)/(24*60)</f>
        <v>9.8611111111111108E-2</v>
      </c>
      <c r="Q178" s="3">
        <f>IF((sala[[#This Row],[Tiempo de Permanencia]]-sala[[#This Row],[Tiempo de Preparación]])&gt;0,sala[[#This Row],[Tiempo de Permanencia]]-sala[[#This Row],[Tiempo de Preparación]],0)</f>
        <v>0</v>
      </c>
      <c r="R178" s="10">
        <f>IF(sala[[#This Row],[Tiempo de degustación]]&gt;0,1,0)</f>
        <v>0</v>
      </c>
      <c r="S178" s="1" t="str">
        <f>WEEKDAY(sala[[#This Row],[Fecha de Factura]],11)&amp;". "&amp;TEXT(sala[[#This Row],[Fecha de Factura]],"dddd")</f>
        <v>7. domingo</v>
      </c>
      <c r="T178" s="4">
        <f>SUMIF('cocina'!A:A,sala[[#This Row],[Número de Orden]],'cocina'!G:G)</f>
        <v>8</v>
      </c>
      <c r="U178" s="4">
        <f>sala[[#This Row],[Tiempo de Preparación]]*24</f>
        <v>2.3666666666666667</v>
      </c>
      <c r="V178">
        <f>sala[[#This Row],[Cobrada]]*sala[[#This Row],[Monto Total de la Cuenta]]</f>
        <v>0</v>
      </c>
      <c r="W178" s="4">
        <f>sala[[#This Row],[Tiempo de Permanencia]]*24</f>
        <v>1.2499999999417923</v>
      </c>
    </row>
    <row r="179" spans="1:23" x14ac:dyDescent="0.3">
      <c r="A179">
        <v>11</v>
      </c>
      <c r="B179" s="1" t="s">
        <v>222</v>
      </c>
      <c r="C179">
        <v>6</v>
      </c>
      <c r="D179" s="2">
        <v>45018.078472222223</v>
      </c>
      <c r="E179" s="2">
        <v>45018.220833333333</v>
      </c>
      <c r="F179" s="1" t="s">
        <v>13</v>
      </c>
      <c r="G179" s="1" t="s">
        <v>35</v>
      </c>
      <c r="H179" s="1" t="s">
        <v>25</v>
      </c>
      <c r="I179">
        <v>31.6</v>
      </c>
      <c r="J179" s="1" t="s">
        <v>16</v>
      </c>
      <c r="K179">
        <v>178</v>
      </c>
      <c r="L179" s="1" t="s">
        <v>39</v>
      </c>
      <c r="M179" s="1">
        <f>SUMIF('cocina'!A:A,sala[[#This Row],[Número de Orden]],'cocina'!K:K)</f>
        <v>208</v>
      </c>
      <c r="N179" s="2">
        <f>sala[[#This Row],[Hora de Salida]]</f>
        <v>45018.220833333333</v>
      </c>
      <c r="O179" s="3">
        <f>IF(sala[[#This Row],[Estado de la Mesa]]="Ocupada",sala[[#This Row],[Hora de Salida]]-sala[[#This Row],[Hora de Llegada]]+15/(24*60),sala[[#This Row],[Hora de Salida]]-sala[[#This Row],[Hora de Llegada]])</f>
        <v>0.14236111110949423</v>
      </c>
      <c r="P179" s="3">
        <f>SUMIF('cocina'!A:A,sala[[#This Row],[Número de Orden]],'cocina'!H:H)/(24*60)</f>
        <v>0.10138888888888889</v>
      </c>
      <c r="Q179" s="3">
        <f>IF((sala[[#This Row],[Tiempo de Permanencia]]-sala[[#This Row],[Tiempo de Preparación]])&gt;0,sala[[#This Row],[Tiempo de Permanencia]]-sala[[#This Row],[Tiempo de Preparación]],0)</f>
        <v>4.0972222220605342E-2</v>
      </c>
      <c r="R179" s="10">
        <f>IF(sala[[#This Row],[Tiempo de degustación]]&gt;0,1,0)</f>
        <v>1</v>
      </c>
      <c r="S179" s="1" t="str">
        <f>WEEKDAY(sala[[#This Row],[Fecha de Factura]],11)&amp;". "&amp;TEXT(sala[[#This Row],[Fecha de Factura]],"dddd")</f>
        <v>7. domingo</v>
      </c>
      <c r="T179" s="4">
        <f>SUMIF('cocina'!A:A,sala[[#This Row],[Número de Orden]],'cocina'!G:G)</f>
        <v>7</v>
      </c>
      <c r="U179" s="4">
        <f>sala[[#This Row],[Tiempo de Preparación]]*24</f>
        <v>2.4333333333333336</v>
      </c>
      <c r="V179">
        <f>sala[[#This Row],[Cobrada]]*sala[[#This Row],[Monto Total de la Cuenta]]</f>
        <v>208</v>
      </c>
      <c r="W179" s="4">
        <f>sala[[#This Row],[Tiempo de Permanencia]]*24</f>
        <v>3.4166666666278616</v>
      </c>
    </row>
    <row r="180" spans="1:23" x14ac:dyDescent="0.3">
      <c r="A180">
        <v>12</v>
      </c>
      <c r="B180" s="1" t="s">
        <v>223</v>
      </c>
      <c r="C180">
        <v>2</v>
      </c>
      <c r="D180" s="2">
        <v>45018.030555555553</v>
      </c>
      <c r="E180" s="2">
        <v>45018.130555555559</v>
      </c>
      <c r="F180" s="1" t="s">
        <v>32</v>
      </c>
      <c r="G180" s="1" t="s">
        <v>20</v>
      </c>
      <c r="H180" s="1" t="s">
        <v>25</v>
      </c>
      <c r="I180">
        <v>13.3</v>
      </c>
      <c r="J180" s="1" t="s">
        <v>16</v>
      </c>
      <c r="K180">
        <v>179</v>
      </c>
      <c r="L180" s="1" t="s">
        <v>22</v>
      </c>
      <c r="M180" s="1">
        <f>SUMIF('cocina'!A:A,sala[[#This Row],[Número de Orden]],'cocina'!K:K)</f>
        <v>62</v>
      </c>
      <c r="N180" s="2">
        <f>sala[[#This Row],[Hora de Salida]]</f>
        <v>45018.130555555559</v>
      </c>
      <c r="O180" s="3">
        <f>IF(sala[[#This Row],[Estado de la Mesa]]="Ocupada",sala[[#This Row],[Hora de Salida]]-sala[[#This Row],[Hora de Llegada]]+15/(24*60),sala[[#This Row],[Hora de Salida]]-sala[[#This Row],[Hora de Llegada]])</f>
        <v>0.10000000000582077</v>
      </c>
      <c r="P180" s="3">
        <f>SUMIF('cocina'!A:A,sala[[#This Row],[Número de Orden]],'cocina'!H:H)/(24*60)</f>
        <v>1.8055555555555554E-2</v>
      </c>
      <c r="Q180" s="3">
        <f>IF((sala[[#This Row],[Tiempo de Permanencia]]-sala[[#This Row],[Tiempo de Preparación]])&gt;0,sala[[#This Row],[Tiempo de Permanencia]]-sala[[#This Row],[Tiempo de Preparación]],0)</f>
        <v>8.1944444450265219E-2</v>
      </c>
      <c r="R180" s="10">
        <f>IF(sala[[#This Row],[Tiempo de degustación]]&gt;0,1,0)</f>
        <v>1</v>
      </c>
      <c r="S180" s="1" t="str">
        <f>WEEKDAY(sala[[#This Row],[Fecha de Factura]],11)&amp;". "&amp;TEXT(sala[[#This Row],[Fecha de Factura]],"dddd")</f>
        <v>7. domingo</v>
      </c>
      <c r="T180" s="4">
        <f>SUMIF('cocina'!A:A,sala[[#This Row],[Número de Orden]],'cocina'!G:G)</f>
        <v>2</v>
      </c>
      <c r="U180" s="4">
        <f>sala[[#This Row],[Tiempo de Preparación]]*24</f>
        <v>0.43333333333333329</v>
      </c>
      <c r="V180">
        <f>sala[[#This Row],[Cobrada]]*sala[[#This Row],[Monto Total de la Cuenta]]</f>
        <v>62</v>
      </c>
      <c r="W180" s="4">
        <f>sala[[#This Row],[Tiempo de Permanencia]]*24</f>
        <v>2.4000000001396984</v>
      </c>
    </row>
    <row r="181" spans="1:23" x14ac:dyDescent="0.3">
      <c r="A181">
        <v>10</v>
      </c>
      <c r="B181" s="1" t="s">
        <v>224</v>
      </c>
      <c r="C181">
        <v>1</v>
      </c>
      <c r="D181" s="2">
        <v>45018.097916666666</v>
      </c>
      <c r="E181" s="2">
        <v>45018.214583333334</v>
      </c>
      <c r="F181" s="1" t="s">
        <v>24</v>
      </c>
      <c r="G181" s="1" t="s">
        <v>35</v>
      </c>
      <c r="H181" s="1" t="s">
        <v>25</v>
      </c>
      <c r="I181">
        <v>46.61</v>
      </c>
      <c r="J181" s="1" t="s">
        <v>16</v>
      </c>
      <c r="K181">
        <v>180</v>
      </c>
      <c r="L181" s="1" t="s">
        <v>27</v>
      </c>
      <c r="M181" s="1">
        <f>SUMIF('cocina'!A:A,sala[[#This Row],[Número de Orden]],'cocina'!K:K)</f>
        <v>166</v>
      </c>
      <c r="N181" s="2">
        <f>sala[[#This Row],[Hora de Salida]]</f>
        <v>45018.214583333334</v>
      </c>
      <c r="O181" s="3">
        <f>IF(sala[[#This Row],[Estado de la Mesa]]="Ocupada",sala[[#This Row],[Hora de Salida]]-sala[[#This Row],[Hora de Llegada]]+15/(24*60),sala[[#This Row],[Hora de Salida]]-sala[[#This Row],[Hora de Llegada]])</f>
        <v>0.11666666666860692</v>
      </c>
      <c r="P181" s="3">
        <f>SUMIF('cocina'!A:A,sala[[#This Row],[Número de Orden]],'cocina'!H:H)/(24*60)</f>
        <v>0.11180555555555556</v>
      </c>
      <c r="Q181" s="3">
        <f>IF((sala[[#This Row],[Tiempo de Permanencia]]-sala[[#This Row],[Tiempo de Preparación]])&gt;0,sala[[#This Row],[Tiempo de Permanencia]]-sala[[#This Row],[Tiempo de Preparación]],0)</f>
        <v>4.8611111130513612E-3</v>
      </c>
      <c r="R181" s="10">
        <f>IF(sala[[#This Row],[Tiempo de degustación]]&gt;0,1,0)</f>
        <v>1</v>
      </c>
      <c r="S181" s="1" t="str">
        <f>WEEKDAY(sala[[#This Row],[Fecha de Factura]],11)&amp;". "&amp;TEXT(sala[[#This Row],[Fecha de Factura]],"dddd")</f>
        <v>7. domingo</v>
      </c>
      <c r="T181" s="4">
        <f>SUMIF('cocina'!A:A,sala[[#This Row],[Número de Orden]],'cocina'!G:G)</f>
        <v>6</v>
      </c>
      <c r="U181" s="4">
        <f>sala[[#This Row],[Tiempo de Preparación]]*24</f>
        <v>2.6833333333333336</v>
      </c>
      <c r="V181">
        <f>sala[[#This Row],[Cobrada]]*sala[[#This Row],[Monto Total de la Cuenta]]</f>
        <v>166</v>
      </c>
      <c r="W181" s="4">
        <f>sala[[#This Row],[Tiempo de Permanencia]]*24</f>
        <v>2.8000000000465661</v>
      </c>
    </row>
    <row r="182" spans="1:23" x14ac:dyDescent="0.3">
      <c r="A182">
        <v>15</v>
      </c>
      <c r="B182" s="1" t="s">
        <v>225</v>
      </c>
      <c r="C182">
        <v>1</v>
      </c>
      <c r="D182" s="2">
        <v>45018.114583333336</v>
      </c>
      <c r="E182" s="2">
        <v>45018.162499999999</v>
      </c>
      <c r="F182" s="1" t="s">
        <v>19</v>
      </c>
      <c r="G182" s="1" t="s">
        <v>35</v>
      </c>
      <c r="H182" s="1" t="s">
        <v>25</v>
      </c>
      <c r="I182">
        <v>42.58</v>
      </c>
      <c r="J182" s="1" t="s">
        <v>38</v>
      </c>
      <c r="K182">
        <v>181</v>
      </c>
      <c r="L182" s="1" t="s">
        <v>30</v>
      </c>
      <c r="M182" s="1">
        <f>SUMIF('cocina'!A:A,sala[[#This Row],[Número de Orden]],'cocina'!K:K)</f>
        <v>27</v>
      </c>
      <c r="N182" s="2">
        <f>sala[[#This Row],[Hora de Salida]]</f>
        <v>45018.162499999999</v>
      </c>
      <c r="O182" s="3">
        <f>IF(sala[[#This Row],[Estado de la Mesa]]="Ocupada",sala[[#This Row],[Hora de Salida]]-sala[[#This Row],[Hora de Llegada]]+15/(24*60),sala[[#This Row],[Hora de Salida]]-sala[[#This Row],[Hora de Llegada]])</f>
        <v>5.833333332945282E-2</v>
      </c>
      <c r="P182" s="3">
        <f>SUMIF('cocina'!A:A,sala[[#This Row],[Número de Orden]],'cocina'!H:H)/(24*60)</f>
        <v>3.8194444444444448E-2</v>
      </c>
      <c r="Q182" s="3">
        <f>IF((sala[[#This Row],[Tiempo de Permanencia]]-sala[[#This Row],[Tiempo de Preparación]])&gt;0,sala[[#This Row],[Tiempo de Permanencia]]-sala[[#This Row],[Tiempo de Preparación]],0)</f>
        <v>2.0138888885008373E-2</v>
      </c>
      <c r="R182" s="10">
        <f>IF(sala[[#This Row],[Tiempo de degustación]]&gt;0,1,0)</f>
        <v>1</v>
      </c>
      <c r="S182" s="1" t="str">
        <f>WEEKDAY(sala[[#This Row],[Fecha de Factura]],11)&amp;". "&amp;TEXT(sala[[#This Row],[Fecha de Factura]],"dddd")</f>
        <v>7. domingo</v>
      </c>
      <c r="T182" s="4">
        <f>SUMIF('cocina'!A:A,sala[[#This Row],[Número de Orden]],'cocina'!G:G)</f>
        <v>1</v>
      </c>
      <c r="U182" s="4">
        <f>sala[[#This Row],[Tiempo de Preparación]]*24</f>
        <v>0.91666666666666674</v>
      </c>
      <c r="V182">
        <f>sala[[#This Row],[Cobrada]]*sala[[#This Row],[Monto Total de la Cuenta]]</f>
        <v>27</v>
      </c>
      <c r="W182" s="4">
        <f>sala[[#This Row],[Tiempo de Permanencia]]*24</f>
        <v>1.3999999999068677</v>
      </c>
    </row>
    <row r="183" spans="1:23" x14ac:dyDescent="0.3">
      <c r="A183">
        <v>18</v>
      </c>
      <c r="B183" s="1" t="s">
        <v>226</v>
      </c>
      <c r="C183">
        <v>2</v>
      </c>
      <c r="D183" s="2">
        <v>45018.161805555559</v>
      </c>
      <c r="E183" s="2">
        <v>45018.270833333336</v>
      </c>
      <c r="F183" s="1" t="s">
        <v>13</v>
      </c>
      <c r="G183" s="1" t="s">
        <v>14</v>
      </c>
      <c r="H183" s="1" t="s">
        <v>15</v>
      </c>
      <c r="I183">
        <v>38.36</v>
      </c>
      <c r="J183" s="1" t="s">
        <v>26</v>
      </c>
      <c r="K183">
        <v>182</v>
      </c>
      <c r="L183" s="1" t="s">
        <v>30</v>
      </c>
      <c r="M183" s="1">
        <f>SUMIF('cocina'!A:A,sala[[#This Row],[Número de Orden]],'cocina'!K:K)</f>
        <v>38</v>
      </c>
      <c r="N183" s="2">
        <f>sala[[#This Row],[Hora de Salida]]</f>
        <v>45018.270833333336</v>
      </c>
      <c r="O183" s="3">
        <f>IF(sala[[#This Row],[Estado de la Mesa]]="Ocupada",sala[[#This Row],[Hora de Salida]]-sala[[#This Row],[Hora de Llegada]]+15/(24*60),sala[[#This Row],[Hora de Salida]]-sala[[#This Row],[Hora de Llegada]])</f>
        <v>0.10902777777664596</v>
      </c>
      <c r="P183" s="3">
        <f>SUMIF('cocina'!A:A,sala[[#This Row],[Número de Orden]],'cocina'!H:H)/(24*60)</f>
        <v>7.6388888888888886E-3</v>
      </c>
      <c r="Q183" s="3">
        <f>IF((sala[[#This Row],[Tiempo de Permanencia]]-sala[[#This Row],[Tiempo de Preparación]])&gt;0,sala[[#This Row],[Tiempo de Permanencia]]-sala[[#This Row],[Tiempo de Preparación]],0)</f>
        <v>0.10138888888775707</v>
      </c>
      <c r="R183" s="10">
        <f>IF(sala[[#This Row],[Tiempo de degustación]]&gt;0,1,0)</f>
        <v>1</v>
      </c>
      <c r="S183" s="1" t="str">
        <f>WEEKDAY(sala[[#This Row],[Fecha de Factura]],11)&amp;". "&amp;TEXT(sala[[#This Row],[Fecha de Factura]],"dddd")</f>
        <v>7. domingo</v>
      </c>
      <c r="T183" s="4">
        <f>SUMIF('cocina'!A:A,sala[[#This Row],[Número de Orden]],'cocina'!G:G)</f>
        <v>2</v>
      </c>
      <c r="U183" s="4">
        <f>sala[[#This Row],[Tiempo de Preparación]]*24</f>
        <v>0.18333333333333332</v>
      </c>
      <c r="V183">
        <f>sala[[#This Row],[Cobrada]]*sala[[#This Row],[Monto Total de la Cuenta]]</f>
        <v>38</v>
      </c>
      <c r="W183" s="4">
        <f>sala[[#This Row],[Tiempo de Permanencia]]*24</f>
        <v>2.6166666666395031</v>
      </c>
    </row>
    <row r="184" spans="1:23" x14ac:dyDescent="0.3">
      <c r="A184">
        <v>18</v>
      </c>
      <c r="B184" s="1" t="s">
        <v>227</v>
      </c>
      <c r="C184">
        <v>1</v>
      </c>
      <c r="D184" s="2">
        <v>45018.115277777775</v>
      </c>
      <c r="E184" s="2">
        <v>45018.269444444442</v>
      </c>
      <c r="F184" s="1" t="s">
        <v>19</v>
      </c>
      <c r="G184" s="1" t="s">
        <v>14</v>
      </c>
      <c r="H184" s="1" t="s">
        <v>25</v>
      </c>
      <c r="I184">
        <v>11.69</v>
      </c>
      <c r="J184" s="1" t="s">
        <v>38</v>
      </c>
      <c r="K184">
        <v>183</v>
      </c>
      <c r="L184" s="1" t="s">
        <v>44</v>
      </c>
      <c r="M184" s="1">
        <f>SUMIF('cocina'!A:A,sala[[#This Row],[Número de Orden]],'cocina'!K:K)</f>
        <v>255</v>
      </c>
      <c r="N184" s="2">
        <f>sala[[#This Row],[Hora de Salida]]</f>
        <v>45018.269444444442</v>
      </c>
      <c r="O184" s="3">
        <f>IF(sala[[#This Row],[Estado de la Mesa]]="Ocupada",sala[[#This Row],[Hora de Salida]]-sala[[#This Row],[Hora de Llegada]]+15/(24*60),sala[[#This Row],[Hora de Salida]]-sala[[#This Row],[Hora de Llegada]])</f>
        <v>0.16458333333381839</v>
      </c>
      <c r="P184" s="3">
        <f>SUMIF('cocina'!A:A,sala[[#This Row],[Número de Orden]],'cocina'!H:H)/(24*60)</f>
        <v>0.11527777777777778</v>
      </c>
      <c r="Q184" s="3">
        <f>IF((sala[[#This Row],[Tiempo de Permanencia]]-sala[[#This Row],[Tiempo de Preparación]])&gt;0,sala[[#This Row],[Tiempo de Permanencia]]-sala[[#This Row],[Tiempo de Preparación]],0)</f>
        <v>4.9305555556040603E-2</v>
      </c>
      <c r="R184" s="10">
        <f>IF(sala[[#This Row],[Tiempo de degustación]]&gt;0,1,0)</f>
        <v>1</v>
      </c>
      <c r="S184" s="1" t="str">
        <f>WEEKDAY(sala[[#This Row],[Fecha de Factura]],11)&amp;". "&amp;TEXT(sala[[#This Row],[Fecha de Factura]],"dddd")</f>
        <v>7. domingo</v>
      </c>
      <c r="T184" s="4">
        <f>SUMIF('cocina'!A:A,sala[[#This Row],[Número de Orden]],'cocina'!G:G)</f>
        <v>9</v>
      </c>
      <c r="U184" s="4">
        <f>sala[[#This Row],[Tiempo de Preparación]]*24</f>
        <v>2.7666666666666666</v>
      </c>
      <c r="V184">
        <f>sala[[#This Row],[Cobrada]]*sala[[#This Row],[Monto Total de la Cuenta]]</f>
        <v>255</v>
      </c>
      <c r="W184" s="4">
        <f>sala[[#This Row],[Tiempo de Permanencia]]*24</f>
        <v>3.9500000000116415</v>
      </c>
    </row>
    <row r="185" spans="1:23" x14ac:dyDescent="0.3">
      <c r="A185">
        <v>4</v>
      </c>
      <c r="B185" s="1" t="s">
        <v>228</v>
      </c>
      <c r="C185">
        <v>6</v>
      </c>
      <c r="D185" s="2">
        <v>45018.163194444445</v>
      </c>
      <c r="E185" s="2">
        <v>45018.292361111111</v>
      </c>
      <c r="F185" s="1" t="s">
        <v>29</v>
      </c>
      <c r="G185" s="1" t="s">
        <v>14</v>
      </c>
      <c r="H185" s="1" t="s">
        <v>25</v>
      </c>
      <c r="I185">
        <v>24.24</v>
      </c>
      <c r="J185" s="1" t="s">
        <v>38</v>
      </c>
      <c r="K185">
        <v>184</v>
      </c>
      <c r="L185" s="1" t="s">
        <v>57</v>
      </c>
      <c r="M185" s="1">
        <f>SUMIF('cocina'!A:A,sala[[#This Row],[Número de Orden]],'cocina'!K:K)</f>
        <v>205</v>
      </c>
      <c r="N185" s="2">
        <f>sala[[#This Row],[Hora de Salida]]</f>
        <v>45018.292361111111</v>
      </c>
      <c r="O185" s="3">
        <f>IF(sala[[#This Row],[Estado de la Mesa]]="Ocupada",sala[[#This Row],[Hora de Salida]]-sala[[#This Row],[Hora de Llegada]]+15/(24*60),sala[[#This Row],[Hora de Salida]]-sala[[#This Row],[Hora de Llegada]])</f>
        <v>0.1395833333323632</v>
      </c>
      <c r="P185" s="3">
        <f>SUMIF('cocina'!A:A,sala[[#This Row],[Número de Orden]],'cocina'!H:H)/(24*60)</f>
        <v>2.013888888888889E-2</v>
      </c>
      <c r="Q185" s="3">
        <f>IF((sala[[#This Row],[Tiempo de Permanencia]]-sala[[#This Row],[Tiempo de Preparación]])&gt;0,sala[[#This Row],[Tiempo de Permanencia]]-sala[[#This Row],[Tiempo de Preparación]],0)</f>
        <v>0.11944444444347431</v>
      </c>
      <c r="R185" s="10">
        <f>IF(sala[[#This Row],[Tiempo de degustación]]&gt;0,1,0)</f>
        <v>1</v>
      </c>
      <c r="S185" s="1" t="str">
        <f>WEEKDAY(sala[[#This Row],[Fecha de Factura]],11)&amp;". "&amp;TEXT(sala[[#This Row],[Fecha de Factura]],"dddd")</f>
        <v>7. domingo</v>
      </c>
      <c r="T185" s="4">
        <f>SUMIF('cocina'!A:A,sala[[#This Row],[Número de Orden]],'cocina'!G:G)</f>
        <v>8</v>
      </c>
      <c r="U185" s="4">
        <f>sala[[#This Row],[Tiempo de Preparación]]*24</f>
        <v>0.48333333333333339</v>
      </c>
      <c r="V185">
        <f>sala[[#This Row],[Cobrada]]*sala[[#This Row],[Monto Total de la Cuenta]]</f>
        <v>205</v>
      </c>
      <c r="W185" s="4">
        <f>sala[[#This Row],[Tiempo de Permanencia]]*24</f>
        <v>3.3499999999767169</v>
      </c>
    </row>
    <row r="186" spans="1:23" x14ac:dyDescent="0.3">
      <c r="A186">
        <v>16</v>
      </c>
      <c r="B186" s="1" t="s">
        <v>190</v>
      </c>
      <c r="C186">
        <v>2</v>
      </c>
      <c r="D186" s="2">
        <v>45018.115972222222</v>
      </c>
      <c r="E186" s="2">
        <v>45018.268055555556</v>
      </c>
      <c r="F186" s="1" t="s">
        <v>19</v>
      </c>
      <c r="G186" s="1" t="s">
        <v>20</v>
      </c>
      <c r="H186" s="1" t="s">
        <v>25</v>
      </c>
      <c r="I186">
        <v>28.07</v>
      </c>
      <c r="J186" s="1" t="s">
        <v>26</v>
      </c>
      <c r="K186">
        <v>185</v>
      </c>
      <c r="L186" s="1" t="s">
        <v>44</v>
      </c>
      <c r="M186" s="1">
        <f>SUMIF('cocina'!A:A,sala[[#This Row],[Número de Orden]],'cocina'!K:K)</f>
        <v>91</v>
      </c>
      <c r="N186" s="2">
        <f>sala[[#This Row],[Hora de Salida]]</f>
        <v>45018.268055555556</v>
      </c>
      <c r="O186" s="3">
        <f>IF(sala[[#This Row],[Estado de la Mesa]]="Ocupada",sala[[#This Row],[Hora de Salida]]-sala[[#This Row],[Hora de Llegada]]+15/(24*60),sala[[#This Row],[Hora de Salida]]-sala[[#This Row],[Hora de Llegada]])</f>
        <v>0.15208333333430346</v>
      </c>
      <c r="P186" s="3">
        <f>SUMIF('cocina'!A:A,sala[[#This Row],[Número de Orden]],'cocina'!H:H)/(24*60)</f>
        <v>2.7777777777777776E-2</v>
      </c>
      <c r="Q186" s="3">
        <f>IF((sala[[#This Row],[Tiempo de Permanencia]]-sala[[#This Row],[Tiempo de Preparación]])&gt;0,sala[[#This Row],[Tiempo de Permanencia]]-sala[[#This Row],[Tiempo de Preparación]],0)</f>
        <v>0.12430555555652568</v>
      </c>
      <c r="R186" s="10">
        <f>IF(sala[[#This Row],[Tiempo de degustación]]&gt;0,1,0)</f>
        <v>1</v>
      </c>
      <c r="S186" s="1" t="str">
        <f>WEEKDAY(sala[[#This Row],[Fecha de Factura]],11)&amp;". "&amp;TEXT(sala[[#This Row],[Fecha de Factura]],"dddd")</f>
        <v>7. domingo</v>
      </c>
      <c r="T186" s="4">
        <f>SUMIF('cocina'!A:A,sala[[#This Row],[Número de Orden]],'cocina'!G:G)</f>
        <v>4</v>
      </c>
      <c r="U186" s="4">
        <f>sala[[#This Row],[Tiempo de Preparación]]*24</f>
        <v>0.66666666666666663</v>
      </c>
      <c r="V186">
        <f>sala[[#This Row],[Cobrada]]*sala[[#This Row],[Monto Total de la Cuenta]]</f>
        <v>91</v>
      </c>
      <c r="W186" s="4">
        <f>sala[[#This Row],[Tiempo de Permanencia]]*24</f>
        <v>3.6500000000232831</v>
      </c>
    </row>
    <row r="187" spans="1:23" x14ac:dyDescent="0.3">
      <c r="A187">
        <v>13</v>
      </c>
      <c r="B187" s="1" t="s">
        <v>229</v>
      </c>
      <c r="C187">
        <v>6</v>
      </c>
      <c r="D187" s="2">
        <v>45018.027777777781</v>
      </c>
      <c r="E187" s="2">
        <v>45018.176388888889</v>
      </c>
      <c r="F187" s="1" t="s">
        <v>19</v>
      </c>
      <c r="G187" s="1" t="s">
        <v>14</v>
      </c>
      <c r="H187" s="1" t="s">
        <v>25</v>
      </c>
      <c r="I187">
        <v>17.55</v>
      </c>
      <c r="J187" s="1" t="s">
        <v>16</v>
      </c>
      <c r="K187">
        <v>186</v>
      </c>
      <c r="L187" s="1" t="s">
        <v>22</v>
      </c>
      <c r="M187" s="1">
        <f>SUMIF('cocina'!A:A,sala[[#This Row],[Número de Orden]],'cocina'!K:K)</f>
        <v>270</v>
      </c>
      <c r="N187" s="2">
        <f>sala[[#This Row],[Hora de Salida]]</f>
        <v>45018.176388888889</v>
      </c>
      <c r="O187" s="3">
        <f>IF(sala[[#This Row],[Estado de la Mesa]]="Ocupada",sala[[#This Row],[Hora de Salida]]-sala[[#This Row],[Hora de Llegada]]+15/(24*60),sala[[#This Row],[Hora de Salida]]-sala[[#This Row],[Hora de Llegada]])</f>
        <v>0.14861111110803904</v>
      </c>
      <c r="P187" s="3">
        <f>SUMIF('cocina'!A:A,sala[[#This Row],[Número de Orden]],'cocina'!H:H)/(24*60)</f>
        <v>6.458333333333334E-2</v>
      </c>
      <c r="Q187" s="3">
        <f>IF((sala[[#This Row],[Tiempo de Permanencia]]-sala[[#This Row],[Tiempo de Preparación]])&gt;0,sala[[#This Row],[Tiempo de Permanencia]]-sala[[#This Row],[Tiempo de Preparación]],0)</f>
        <v>8.40277777747057E-2</v>
      </c>
      <c r="R187" s="10">
        <f>IF(sala[[#This Row],[Tiempo de degustación]]&gt;0,1,0)</f>
        <v>1</v>
      </c>
      <c r="S187" s="1" t="str">
        <f>WEEKDAY(sala[[#This Row],[Fecha de Factura]],11)&amp;". "&amp;TEXT(sala[[#This Row],[Fecha de Factura]],"dddd")</f>
        <v>7. domingo</v>
      </c>
      <c r="T187" s="4">
        <f>SUMIF('cocina'!A:A,sala[[#This Row],[Número de Orden]],'cocina'!G:G)</f>
        <v>9</v>
      </c>
      <c r="U187" s="4">
        <f>sala[[#This Row],[Tiempo de Preparación]]*24</f>
        <v>1.5500000000000003</v>
      </c>
      <c r="V187">
        <f>sala[[#This Row],[Cobrada]]*sala[[#This Row],[Monto Total de la Cuenta]]</f>
        <v>270</v>
      </c>
      <c r="W187" s="4">
        <f>sala[[#This Row],[Tiempo de Permanencia]]*24</f>
        <v>3.566666666592937</v>
      </c>
    </row>
    <row r="188" spans="1:23" x14ac:dyDescent="0.3">
      <c r="A188">
        <v>5</v>
      </c>
      <c r="B188" s="1" t="s">
        <v>230</v>
      </c>
      <c r="C188">
        <v>1</v>
      </c>
      <c r="D188" s="2">
        <v>45018.099305555559</v>
      </c>
      <c r="E188" s="2">
        <v>45018.227777777778</v>
      </c>
      <c r="F188" s="1" t="s">
        <v>32</v>
      </c>
      <c r="G188" s="1" t="s">
        <v>14</v>
      </c>
      <c r="H188" s="1" t="s">
        <v>25</v>
      </c>
      <c r="I188">
        <v>17.399999999999999</v>
      </c>
      <c r="J188" s="1" t="s">
        <v>26</v>
      </c>
      <c r="K188">
        <v>187</v>
      </c>
      <c r="L188" s="1" t="s">
        <v>39</v>
      </c>
      <c r="M188" s="1">
        <f>SUMIF('cocina'!A:A,sala[[#This Row],[Número de Orden]],'cocina'!K:K)</f>
        <v>208</v>
      </c>
      <c r="N188" s="2">
        <f>sala[[#This Row],[Hora de Salida]]</f>
        <v>45018.227777777778</v>
      </c>
      <c r="O188" s="3">
        <f>IF(sala[[#This Row],[Estado de la Mesa]]="Ocupada",sala[[#This Row],[Hora de Salida]]-sala[[#This Row],[Hora de Llegada]]+15/(24*60),sala[[#This Row],[Hora de Salida]]-sala[[#This Row],[Hora de Llegada]])</f>
        <v>0.12847222221898846</v>
      </c>
      <c r="P188" s="3">
        <f>SUMIF('cocina'!A:A,sala[[#This Row],[Número de Orden]],'cocina'!H:H)/(24*60)</f>
        <v>8.7499999999999994E-2</v>
      </c>
      <c r="Q188" s="3">
        <f>IF((sala[[#This Row],[Tiempo de Permanencia]]-sala[[#This Row],[Tiempo de Preparación]])&gt;0,sala[[#This Row],[Tiempo de Permanencia]]-sala[[#This Row],[Tiempo de Preparación]],0)</f>
        <v>4.0972222218988469E-2</v>
      </c>
      <c r="R188" s="10">
        <f>IF(sala[[#This Row],[Tiempo de degustación]]&gt;0,1,0)</f>
        <v>1</v>
      </c>
      <c r="S188" s="1" t="str">
        <f>WEEKDAY(sala[[#This Row],[Fecha de Factura]],11)&amp;". "&amp;TEXT(sala[[#This Row],[Fecha de Factura]],"dddd")</f>
        <v>7. domingo</v>
      </c>
      <c r="T188" s="4">
        <f>SUMIF('cocina'!A:A,sala[[#This Row],[Número de Orden]],'cocina'!G:G)</f>
        <v>7</v>
      </c>
      <c r="U188" s="4">
        <f>sala[[#This Row],[Tiempo de Preparación]]*24</f>
        <v>2.0999999999999996</v>
      </c>
      <c r="V188">
        <f>sala[[#This Row],[Cobrada]]*sala[[#This Row],[Monto Total de la Cuenta]]</f>
        <v>208</v>
      </c>
      <c r="W188" s="4">
        <f>sala[[#This Row],[Tiempo de Permanencia]]*24</f>
        <v>3.0833333332557231</v>
      </c>
    </row>
    <row r="189" spans="1:23" x14ac:dyDescent="0.3">
      <c r="A189">
        <v>20</v>
      </c>
      <c r="B189" s="1" t="s">
        <v>231</v>
      </c>
      <c r="C189">
        <v>4</v>
      </c>
      <c r="D189" s="2">
        <v>45018.152777777781</v>
      </c>
      <c r="E189" s="2">
        <v>45018.222916666666</v>
      </c>
      <c r="F189" s="1" t="s">
        <v>13</v>
      </c>
      <c r="G189" s="1" t="s">
        <v>20</v>
      </c>
      <c r="H189" s="1" t="s">
        <v>25</v>
      </c>
      <c r="I189">
        <v>13.95</v>
      </c>
      <c r="J189" s="1" t="s">
        <v>16</v>
      </c>
      <c r="K189">
        <v>188</v>
      </c>
      <c r="L189" s="1" t="s">
        <v>22</v>
      </c>
      <c r="M189" s="1">
        <f>SUMIF('cocina'!A:A,sala[[#This Row],[Número de Orden]],'cocina'!K:K)</f>
        <v>83</v>
      </c>
      <c r="N189" s="2">
        <f>sala[[#This Row],[Hora de Salida]]</f>
        <v>45018.222916666666</v>
      </c>
      <c r="O189" s="3">
        <f>IF(sala[[#This Row],[Estado de la Mesa]]="Ocupada",sala[[#This Row],[Hora de Salida]]-sala[[#This Row],[Hora de Llegada]]+15/(24*60),sala[[#This Row],[Hora de Salida]]-sala[[#This Row],[Hora de Llegada]])</f>
        <v>7.0138888884685002E-2</v>
      </c>
      <c r="P189" s="3">
        <f>SUMIF('cocina'!A:A,sala[[#This Row],[Número de Orden]],'cocina'!H:H)/(24*60)</f>
        <v>7.2916666666666671E-2</v>
      </c>
      <c r="Q189" s="3">
        <f>IF((sala[[#This Row],[Tiempo de Permanencia]]-sala[[#This Row],[Tiempo de Preparación]])&gt;0,sala[[#This Row],[Tiempo de Permanencia]]-sala[[#This Row],[Tiempo de Preparación]],0)</f>
        <v>0</v>
      </c>
      <c r="R189" s="10">
        <f>IF(sala[[#This Row],[Tiempo de degustación]]&gt;0,1,0)</f>
        <v>0</v>
      </c>
      <c r="S189" s="1" t="str">
        <f>WEEKDAY(sala[[#This Row],[Fecha de Factura]],11)&amp;". "&amp;TEXT(sala[[#This Row],[Fecha de Factura]],"dddd")</f>
        <v>7. domingo</v>
      </c>
      <c r="T189" s="4">
        <f>SUMIF('cocina'!A:A,sala[[#This Row],[Número de Orden]],'cocina'!G:G)</f>
        <v>3</v>
      </c>
      <c r="U189" s="4">
        <f>sala[[#This Row],[Tiempo de Preparación]]*24</f>
        <v>1.75</v>
      </c>
      <c r="V189">
        <f>sala[[#This Row],[Cobrada]]*sala[[#This Row],[Monto Total de la Cuenta]]</f>
        <v>0</v>
      </c>
      <c r="W189" s="4">
        <f>sala[[#This Row],[Tiempo de Permanencia]]*24</f>
        <v>1.6833333332324401</v>
      </c>
    </row>
    <row r="190" spans="1:23" x14ac:dyDescent="0.3">
      <c r="A190">
        <v>11</v>
      </c>
      <c r="B190" s="1" t="s">
        <v>232</v>
      </c>
      <c r="C190">
        <v>4</v>
      </c>
      <c r="D190" s="2">
        <v>45018.158333333333</v>
      </c>
      <c r="E190" s="2">
        <v>45018.256944444445</v>
      </c>
      <c r="F190" s="1" t="s">
        <v>24</v>
      </c>
      <c r="G190" s="1" t="s">
        <v>14</v>
      </c>
      <c r="H190" s="1" t="s">
        <v>25</v>
      </c>
      <c r="I190">
        <v>41.66</v>
      </c>
      <c r="J190" s="1" t="s">
        <v>16</v>
      </c>
      <c r="K190">
        <v>189</v>
      </c>
      <c r="L190" s="1" t="s">
        <v>17</v>
      </c>
      <c r="M190" s="1">
        <f>SUMIF('cocina'!A:A,sala[[#This Row],[Número de Orden]],'cocina'!K:K)</f>
        <v>192</v>
      </c>
      <c r="N190" s="2">
        <f>sala[[#This Row],[Hora de Salida]]</f>
        <v>45018.256944444445</v>
      </c>
      <c r="O190" s="3">
        <f>IF(sala[[#This Row],[Estado de la Mesa]]="Ocupada",sala[[#This Row],[Hora de Salida]]-sala[[#This Row],[Hora de Llegada]]+15/(24*60),sala[[#This Row],[Hora de Salida]]-sala[[#This Row],[Hora de Llegada]])</f>
        <v>9.8611111112404615E-2</v>
      </c>
      <c r="P190" s="3">
        <f>SUMIF('cocina'!A:A,sala[[#This Row],[Número de Orden]],'cocina'!H:H)/(24*60)</f>
        <v>8.1250000000000003E-2</v>
      </c>
      <c r="Q190" s="3">
        <f>IF((sala[[#This Row],[Tiempo de Permanencia]]-sala[[#This Row],[Tiempo de Preparación]])&gt;0,sala[[#This Row],[Tiempo de Permanencia]]-sala[[#This Row],[Tiempo de Preparación]],0)</f>
        <v>1.7361111112404612E-2</v>
      </c>
      <c r="R190" s="10">
        <f>IF(sala[[#This Row],[Tiempo de degustación]]&gt;0,1,0)</f>
        <v>1</v>
      </c>
      <c r="S190" s="1" t="str">
        <f>WEEKDAY(sala[[#This Row],[Fecha de Factura]],11)&amp;". "&amp;TEXT(sala[[#This Row],[Fecha de Factura]],"dddd")</f>
        <v>7. domingo</v>
      </c>
      <c r="T190" s="4">
        <f>SUMIF('cocina'!A:A,sala[[#This Row],[Número de Orden]],'cocina'!G:G)</f>
        <v>7</v>
      </c>
      <c r="U190" s="4">
        <f>sala[[#This Row],[Tiempo de Preparación]]*24</f>
        <v>1.9500000000000002</v>
      </c>
      <c r="V190">
        <f>sala[[#This Row],[Cobrada]]*sala[[#This Row],[Monto Total de la Cuenta]]</f>
        <v>192</v>
      </c>
      <c r="W190" s="4">
        <f>sala[[#This Row],[Tiempo de Permanencia]]*24</f>
        <v>2.3666666666977108</v>
      </c>
    </row>
    <row r="191" spans="1:23" x14ac:dyDescent="0.3">
      <c r="A191">
        <v>5</v>
      </c>
      <c r="B191" s="1" t="s">
        <v>193</v>
      </c>
      <c r="C191">
        <v>2</v>
      </c>
      <c r="D191" s="2">
        <v>45018.063194444447</v>
      </c>
      <c r="E191" s="2">
        <v>45018.140277777777</v>
      </c>
      <c r="F191" s="1" t="s">
        <v>24</v>
      </c>
      <c r="G191" s="1" t="s">
        <v>14</v>
      </c>
      <c r="H191" s="1" t="s">
        <v>25</v>
      </c>
      <c r="I191">
        <v>38.880000000000003</v>
      </c>
      <c r="J191" s="1" t="s">
        <v>26</v>
      </c>
      <c r="K191">
        <v>190</v>
      </c>
      <c r="L191" s="1" t="s">
        <v>22</v>
      </c>
      <c r="M191" s="1">
        <f>SUMIF('cocina'!A:A,sala[[#This Row],[Número de Orden]],'cocina'!K:K)</f>
        <v>202</v>
      </c>
      <c r="N191" s="2">
        <f>sala[[#This Row],[Hora de Salida]]</f>
        <v>45018.140277777777</v>
      </c>
      <c r="O191" s="3">
        <f>IF(sala[[#This Row],[Estado de la Mesa]]="Ocupada",sala[[#This Row],[Hora de Salida]]-sala[[#This Row],[Hora de Llegada]]+15/(24*60),sala[[#This Row],[Hora de Salida]]-sala[[#This Row],[Hora de Llegada]])</f>
        <v>7.7083333329937886E-2</v>
      </c>
      <c r="P191" s="3">
        <f>SUMIF('cocina'!A:A,sala[[#This Row],[Número de Orden]],'cocina'!H:H)/(24*60)</f>
        <v>7.0833333333333331E-2</v>
      </c>
      <c r="Q191" s="3">
        <f>IF((sala[[#This Row],[Tiempo de Permanencia]]-sala[[#This Row],[Tiempo de Preparación]])&gt;0,sala[[#This Row],[Tiempo de Permanencia]]-sala[[#This Row],[Tiempo de Preparación]],0)</f>
        <v>6.249999996604555E-3</v>
      </c>
      <c r="R191" s="10">
        <f>IF(sala[[#This Row],[Tiempo de degustación]]&gt;0,1,0)</f>
        <v>1</v>
      </c>
      <c r="S191" s="1" t="str">
        <f>WEEKDAY(sala[[#This Row],[Fecha de Factura]],11)&amp;". "&amp;TEXT(sala[[#This Row],[Fecha de Factura]],"dddd")</f>
        <v>7. domingo</v>
      </c>
      <c r="T191" s="4">
        <f>SUMIF('cocina'!A:A,sala[[#This Row],[Número de Orden]],'cocina'!G:G)</f>
        <v>7</v>
      </c>
      <c r="U191" s="4">
        <f>sala[[#This Row],[Tiempo de Preparación]]*24</f>
        <v>1.7</v>
      </c>
      <c r="V191">
        <f>sala[[#This Row],[Cobrada]]*sala[[#This Row],[Monto Total de la Cuenta]]</f>
        <v>202</v>
      </c>
      <c r="W191" s="4">
        <f>sala[[#This Row],[Tiempo de Permanencia]]*24</f>
        <v>1.8499999999185093</v>
      </c>
    </row>
    <row r="192" spans="1:23" x14ac:dyDescent="0.3">
      <c r="A192">
        <v>12</v>
      </c>
      <c r="B192" s="1" t="s">
        <v>233</v>
      </c>
      <c r="C192">
        <v>6</v>
      </c>
      <c r="D192" s="2">
        <v>45018</v>
      </c>
      <c r="E192" s="2">
        <v>45018.10833333333</v>
      </c>
      <c r="F192" s="1" t="s">
        <v>24</v>
      </c>
      <c r="G192" s="1" t="s">
        <v>14</v>
      </c>
      <c r="H192" s="1" t="s">
        <v>25</v>
      </c>
      <c r="I192">
        <v>24.36</v>
      </c>
      <c r="J192" s="1" t="s">
        <v>38</v>
      </c>
      <c r="K192">
        <v>191</v>
      </c>
      <c r="L192" s="1" t="s">
        <v>30</v>
      </c>
      <c r="M192" s="1">
        <f>SUMIF('cocina'!A:A,sala[[#This Row],[Número de Orden]],'cocina'!K:K)</f>
        <v>162</v>
      </c>
      <c r="N192" s="2">
        <f>sala[[#This Row],[Hora de Salida]]</f>
        <v>45018.10833333333</v>
      </c>
      <c r="O192" s="3">
        <f>IF(sala[[#This Row],[Estado de la Mesa]]="Ocupada",sala[[#This Row],[Hora de Salida]]-sala[[#This Row],[Hora de Llegada]]+15/(24*60),sala[[#This Row],[Hora de Salida]]-sala[[#This Row],[Hora de Llegada]])</f>
        <v>0.11874999999660456</v>
      </c>
      <c r="P192" s="3">
        <f>SUMIF('cocina'!A:A,sala[[#This Row],[Número de Orden]],'cocina'!H:H)/(24*60)</f>
        <v>6.0416666666666667E-2</v>
      </c>
      <c r="Q192" s="3">
        <f>IF((sala[[#This Row],[Tiempo de Permanencia]]-sala[[#This Row],[Tiempo de Preparación]])&gt;0,sala[[#This Row],[Tiempo de Permanencia]]-sala[[#This Row],[Tiempo de Preparación]],0)</f>
        <v>5.8333333329937891E-2</v>
      </c>
      <c r="R192" s="10">
        <f>IF(sala[[#This Row],[Tiempo de degustación]]&gt;0,1,0)</f>
        <v>1</v>
      </c>
      <c r="S192" s="1" t="str">
        <f>WEEKDAY(sala[[#This Row],[Fecha de Factura]],11)&amp;". "&amp;TEXT(sala[[#This Row],[Fecha de Factura]],"dddd")</f>
        <v>7. domingo</v>
      </c>
      <c r="T192" s="4">
        <f>SUMIF('cocina'!A:A,sala[[#This Row],[Número de Orden]],'cocina'!G:G)</f>
        <v>6</v>
      </c>
      <c r="U192" s="4">
        <f>sala[[#This Row],[Tiempo de Preparación]]*24</f>
        <v>1.45</v>
      </c>
      <c r="V192">
        <f>sala[[#This Row],[Cobrada]]*sala[[#This Row],[Monto Total de la Cuenta]]</f>
        <v>162</v>
      </c>
      <c r="W192" s="4">
        <f>sala[[#This Row],[Tiempo de Permanencia]]*24</f>
        <v>2.8499999999185093</v>
      </c>
    </row>
    <row r="193" spans="1:23" x14ac:dyDescent="0.3">
      <c r="A193">
        <v>17</v>
      </c>
      <c r="B193" s="1" t="s">
        <v>234</v>
      </c>
      <c r="C193">
        <v>4</v>
      </c>
      <c r="D193" s="2">
        <v>45018.10833333333</v>
      </c>
      <c r="E193" s="2">
        <v>45018.203472222223</v>
      </c>
      <c r="F193" s="1" t="s">
        <v>24</v>
      </c>
      <c r="G193" s="1" t="s">
        <v>20</v>
      </c>
      <c r="H193" s="1" t="s">
        <v>21</v>
      </c>
      <c r="I193">
        <v>15.99</v>
      </c>
      <c r="J193" s="1" t="s">
        <v>26</v>
      </c>
      <c r="K193">
        <v>192</v>
      </c>
      <c r="L193" s="1" t="s">
        <v>57</v>
      </c>
      <c r="M193" s="1">
        <f>SUMIF('cocina'!A:A,sala[[#This Row],[Número de Orden]],'cocina'!K:K)</f>
        <v>75</v>
      </c>
      <c r="N193" s="2">
        <f>sala[[#This Row],[Hora de Salida]]</f>
        <v>45018.203472222223</v>
      </c>
      <c r="O193" s="3">
        <f>IF(sala[[#This Row],[Estado de la Mesa]]="Ocupada",sala[[#This Row],[Hora de Salida]]-sala[[#This Row],[Hora de Llegada]]+15/(24*60),sala[[#This Row],[Hora de Salida]]-sala[[#This Row],[Hora de Llegada]])</f>
        <v>9.5138888893416151E-2</v>
      </c>
      <c r="P193" s="3">
        <f>SUMIF('cocina'!A:A,sala[[#This Row],[Número de Orden]],'cocina'!H:H)/(24*60)</f>
        <v>1.8055555555555554E-2</v>
      </c>
      <c r="Q193" s="3">
        <f>IF((sala[[#This Row],[Tiempo de Permanencia]]-sala[[#This Row],[Tiempo de Preparación]])&gt;0,sala[[#This Row],[Tiempo de Permanencia]]-sala[[#This Row],[Tiempo de Preparación]],0)</f>
        <v>7.7083333337860604E-2</v>
      </c>
      <c r="R193" s="10">
        <f>IF(sala[[#This Row],[Tiempo de degustación]]&gt;0,1,0)</f>
        <v>1</v>
      </c>
      <c r="S193" s="1" t="str">
        <f>WEEKDAY(sala[[#This Row],[Fecha de Factura]],11)&amp;". "&amp;TEXT(sala[[#This Row],[Fecha de Factura]],"dddd")</f>
        <v>7. domingo</v>
      </c>
      <c r="T193" s="4">
        <f>SUMIF('cocina'!A:A,sala[[#This Row],[Número de Orden]],'cocina'!G:G)</f>
        <v>3</v>
      </c>
      <c r="U193" s="4">
        <f>sala[[#This Row],[Tiempo de Preparación]]*24</f>
        <v>0.43333333333333329</v>
      </c>
      <c r="V193">
        <f>sala[[#This Row],[Cobrada]]*sala[[#This Row],[Monto Total de la Cuenta]]</f>
        <v>75</v>
      </c>
      <c r="W193" s="4">
        <f>sala[[#This Row],[Tiempo de Permanencia]]*24</f>
        <v>2.2833333334419876</v>
      </c>
    </row>
    <row r="194" spans="1:23" x14ac:dyDescent="0.3">
      <c r="A194">
        <v>3</v>
      </c>
      <c r="B194" s="1" t="s">
        <v>235</v>
      </c>
      <c r="C194">
        <v>5</v>
      </c>
      <c r="D194" s="2">
        <v>45018.008333333331</v>
      </c>
      <c r="E194" s="2">
        <v>45018.12777777778</v>
      </c>
      <c r="F194" s="1" t="s">
        <v>29</v>
      </c>
      <c r="G194" s="1" t="s">
        <v>20</v>
      </c>
      <c r="H194" s="1" t="s">
        <v>25</v>
      </c>
      <c r="I194">
        <v>24.85</v>
      </c>
      <c r="J194" s="1" t="s">
        <v>16</v>
      </c>
      <c r="K194">
        <v>193</v>
      </c>
      <c r="L194" s="1" t="s">
        <v>69</v>
      </c>
      <c r="M194" s="1">
        <f>SUMIF('cocina'!A:A,sala[[#This Row],[Número de Orden]],'cocina'!K:K)</f>
        <v>220</v>
      </c>
      <c r="N194" s="2">
        <f>sala[[#This Row],[Hora de Salida]]</f>
        <v>45018.12777777778</v>
      </c>
      <c r="O194" s="3">
        <f>IF(sala[[#This Row],[Estado de la Mesa]]="Ocupada",sala[[#This Row],[Hora de Salida]]-sala[[#This Row],[Hora de Llegada]]+15/(24*60),sala[[#This Row],[Hora de Salida]]-sala[[#This Row],[Hora de Llegada]])</f>
        <v>0.11944444444816327</v>
      </c>
      <c r="P194" s="3">
        <f>SUMIF('cocina'!A:A,sala[[#This Row],[Número de Orden]],'cocina'!H:H)/(24*60)</f>
        <v>0.11874999999999999</v>
      </c>
      <c r="Q194" s="3">
        <f>IF((sala[[#This Row],[Tiempo de Permanencia]]-sala[[#This Row],[Tiempo de Preparación]])&gt;0,sala[[#This Row],[Tiempo de Permanencia]]-sala[[#This Row],[Tiempo de Preparación]],0)</f>
        <v>6.9444444816327278E-4</v>
      </c>
      <c r="R194" s="10">
        <f>IF(sala[[#This Row],[Tiempo de degustación]]&gt;0,1,0)</f>
        <v>1</v>
      </c>
      <c r="S194" s="1" t="str">
        <f>WEEKDAY(sala[[#This Row],[Fecha de Factura]],11)&amp;". "&amp;TEXT(sala[[#This Row],[Fecha de Factura]],"dddd")</f>
        <v>7. domingo</v>
      </c>
      <c r="T194" s="4">
        <f>SUMIF('cocina'!A:A,sala[[#This Row],[Número de Orden]],'cocina'!G:G)</f>
        <v>8</v>
      </c>
      <c r="U194" s="4">
        <f>sala[[#This Row],[Tiempo de Preparación]]*24</f>
        <v>2.8499999999999996</v>
      </c>
      <c r="V194">
        <f>sala[[#This Row],[Cobrada]]*sala[[#This Row],[Monto Total de la Cuenta]]</f>
        <v>220</v>
      </c>
      <c r="W194" s="4">
        <f>sala[[#This Row],[Tiempo de Permanencia]]*24</f>
        <v>2.8666666667559184</v>
      </c>
    </row>
    <row r="195" spans="1:23" x14ac:dyDescent="0.3">
      <c r="A195">
        <v>3</v>
      </c>
      <c r="B195" s="1" t="s">
        <v>236</v>
      </c>
      <c r="C195">
        <v>6</v>
      </c>
      <c r="D195" s="2">
        <v>45018.111111111109</v>
      </c>
      <c r="E195" s="2">
        <v>45018.163888888892</v>
      </c>
      <c r="F195" s="1" t="s">
        <v>29</v>
      </c>
      <c r="G195" s="1" t="s">
        <v>14</v>
      </c>
      <c r="H195" s="1" t="s">
        <v>15</v>
      </c>
      <c r="I195">
        <v>11.41</v>
      </c>
      <c r="J195" s="1" t="s">
        <v>16</v>
      </c>
      <c r="K195">
        <v>194</v>
      </c>
      <c r="L195" s="1" t="s">
        <v>33</v>
      </c>
      <c r="M195" s="1">
        <f>SUMIF('cocina'!A:A,sala[[#This Row],[Número de Orden]],'cocina'!K:K)</f>
        <v>96</v>
      </c>
      <c r="N195" s="2">
        <f>sala[[#This Row],[Hora de Salida]]</f>
        <v>45018.163888888892</v>
      </c>
      <c r="O195" s="3">
        <f>IF(sala[[#This Row],[Estado de la Mesa]]="Ocupada",sala[[#This Row],[Hora de Salida]]-sala[[#This Row],[Hora de Llegada]]+15/(24*60),sala[[#This Row],[Hora de Salida]]-sala[[#This Row],[Hora de Llegada]])</f>
        <v>5.2777777782466728E-2</v>
      </c>
      <c r="P195" s="3">
        <f>SUMIF('cocina'!A:A,sala[[#This Row],[Número de Orden]],'cocina'!H:H)/(24*60)</f>
        <v>4.7222222222222221E-2</v>
      </c>
      <c r="Q195" s="3">
        <f>IF((sala[[#This Row],[Tiempo de Permanencia]]-sala[[#This Row],[Tiempo de Preparación]])&gt;0,sala[[#This Row],[Tiempo de Permanencia]]-sala[[#This Row],[Tiempo de Preparación]],0)</f>
        <v>5.5555555602445073E-3</v>
      </c>
      <c r="R195" s="10">
        <f>IF(sala[[#This Row],[Tiempo de degustación]]&gt;0,1,0)</f>
        <v>1</v>
      </c>
      <c r="S195" s="1" t="str">
        <f>WEEKDAY(sala[[#This Row],[Fecha de Factura]],11)&amp;". "&amp;TEXT(sala[[#This Row],[Fecha de Factura]],"dddd")</f>
        <v>7. domingo</v>
      </c>
      <c r="T195" s="4">
        <f>SUMIF('cocina'!A:A,sala[[#This Row],[Número de Orden]],'cocina'!G:G)</f>
        <v>3</v>
      </c>
      <c r="U195" s="4">
        <f>sala[[#This Row],[Tiempo de Preparación]]*24</f>
        <v>1.1333333333333333</v>
      </c>
      <c r="V195">
        <f>sala[[#This Row],[Cobrada]]*sala[[#This Row],[Monto Total de la Cuenta]]</f>
        <v>96</v>
      </c>
      <c r="W195" s="4">
        <f>sala[[#This Row],[Tiempo de Permanencia]]*24</f>
        <v>1.2666666667792015</v>
      </c>
    </row>
    <row r="196" spans="1:23" x14ac:dyDescent="0.3">
      <c r="A196">
        <v>2</v>
      </c>
      <c r="B196" s="1" t="s">
        <v>237</v>
      </c>
      <c r="C196">
        <v>1</v>
      </c>
      <c r="D196" s="2">
        <v>45018.12777777778</v>
      </c>
      <c r="E196" s="2">
        <v>45018.17291666667</v>
      </c>
      <c r="F196" s="1" t="s">
        <v>13</v>
      </c>
      <c r="G196" s="1" t="s">
        <v>14</v>
      </c>
      <c r="H196" s="1" t="s">
        <v>15</v>
      </c>
      <c r="I196">
        <v>10.06</v>
      </c>
      <c r="J196" s="1" t="s">
        <v>38</v>
      </c>
      <c r="K196">
        <v>195</v>
      </c>
      <c r="L196" s="1" t="s">
        <v>22</v>
      </c>
      <c r="M196" s="1">
        <f>SUMIF('cocina'!A:A,sala[[#This Row],[Número de Orden]],'cocina'!K:K)</f>
        <v>50</v>
      </c>
      <c r="N196" s="2">
        <f>sala[[#This Row],[Hora de Salida]]</f>
        <v>45018.17291666667</v>
      </c>
      <c r="O196" s="3">
        <f>IF(sala[[#This Row],[Estado de la Mesa]]="Ocupada",sala[[#This Row],[Hora de Salida]]-sala[[#This Row],[Hora de Llegada]]+15/(24*60),sala[[#This Row],[Hora de Salida]]-sala[[#This Row],[Hora de Llegada]])</f>
        <v>5.5555555557172433E-2</v>
      </c>
      <c r="P196" s="3">
        <f>SUMIF('cocina'!A:A,sala[[#This Row],[Número de Orden]],'cocina'!H:H)/(24*60)</f>
        <v>3.5416666666666666E-2</v>
      </c>
      <c r="Q196" s="3">
        <f>IF((sala[[#This Row],[Tiempo de Permanencia]]-sala[[#This Row],[Tiempo de Preparación]])&gt;0,sala[[#This Row],[Tiempo de Permanencia]]-sala[[#This Row],[Tiempo de Preparación]],0)</f>
        <v>2.0138888890505767E-2</v>
      </c>
      <c r="R196" s="10">
        <f>IF(sala[[#This Row],[Tiempo de degustación]]&gt;0,1,0)</f>
        <v>1</v>
      </c>
      <c r="S196" s="1" t="str">
        <f>WEEKDAY(sala[[#This Row],[Fecha de Factura]],11)&amp;". "&amp;TEXT(sala[[#This Row],[Fecha de Factura]],"dddd")</f>
        <v>7. domingo</v>
      </c>
      <c r="T196" s="4">
        <f>SUMIF('cocina'!A:A,sala[[#This Row],[Número de Orden]],'cocina'!G:G)</f>
        <v>2</v>
      </c>
      <c r="U196" s="4">
        <f>sala[[#This Row],[Tiempo de Preparación]]*24</f>
        <v>0.85</v>
      </c>
      <c r="V196">
        <f>sala[[#This Row],[Cobrada]]*sala[[#This Row],[Monto Total de la Cuenta]]</f>
        <v>50</v>
      </c>
      <c r="W196" s="4">
        <f>sala[[#This Row],[Tiempo de Permanencia]]*24</f>
        <v>1.3333333333721384</v>
      </c>
    </row>
    <row r="197" spans="1:23" x14ac:dyDescent="0.3">
      <c r="A197">
        <v>4</v>
      </c>
      <c r="B197" s="1" t="s">
        <v>34</v>
      </c>
      <c r="C197">
        <v>3</v>
      </c>
      <c r="D197" s="2">
        <v>45018.007638888892</v>
      </c>
      <c r="E197" s="2">
        <v>45018.173611111109</v>
      </c>
      <c r="F197" s="1" t="s">
        <v>24</v>
      </c>
      <c r="G197" s="1" t="s">
        <v>14</v>
      </c>
      <c r="H197" s="1" t="s">
        <v>25</v>
      </c>
      <c r="I197">
        <v>42.65</v>
      </c>
      <c r="J197" s="1" t="s">
        <v>16</v>
      </c>
      <c r="K197">
        <v>196</v>
      </c>
      <c r="L197" s="1" t="s">
        <v>17</v>
      </c>
      <c r="M197" s="1">
        <f>SUMIF('cocina'!A:A,sala[[#This Row],[Número de Orden]],'cocina'!K:K)</f>
        <v>191</v>
      </c>
      <c r="N197" s="2">
        <f>sala[[#This Row],[Hora de Salida]]</f>
        <v>45018.173611111109</v>
      </c>
      <c r="O197" s="3">
        <f>IF(sala[[#This Row],[Estado de la Mesa]]="Ocupada",sala[[#This Row],[Hora de Salida]]-sala[[#This Row],[Hora de Llegada]]+15/(24*60),sala[[#This Row],[Hora de Salida]]-sala[[#This Row],[Hora de Llegada]])</f>
        <v>0.16597222221753327</v>
      </c>
      <c r="P197" s="3">
        <f>SUMIF('cocina'!A:A,sala[[#This Row],[Número de Orden]],'cocina'!H:H)/(24*60)</f>
        <v>0.12222222222222222</v>
      </c>
      <c r="Q197" s="3">
        <f>IF((sala[[#This Row],[Tiempo de Permanencia]]-sala[[#This Row],[Tiempo de Preparación]])&gt;0,sala[[#This Row],[Tiempo de Permanencia]]-sala[[#This Row],[Tiempo de Preparación]],0)</f>
        <v>4.3749999995311054E-2</v>
      </c>
      <c r="R197" s="10">
        <f>IF(sala[[#This Row],[Tiempo de degustación]]&gt;0,1,0)</f>
        <v>1</v>
      </c>
      <c r="S197" s="1" t="str">
        <f>WEEKDAY(sala[[#This Row],[Fecha de Factura]],11)&amp;". "&amp;TEXT(sala[[#This Row],[Fecha de Factura]],"dddd")</f>
        <v>7. domingo</v>
      </c>
      <c r="T197" s="4">
        <f>SUMIF('cocina'!A:A,sala[[#This Row],[Número de Orden]],'cocina'!G:G)</f>
        <v>8</v>
      </c>
      <c r="U197" s="4">
        <f>sala[[#This Row],[Tiempo de Preparación]]*24</f>
        <v>2.9333333333333331</v>
      </c>
      <c r="V197">
        <f>sala[[#This Row],[Cobrada]]*sala[[#This Row],[Monto Total de la Cuenta]]</f>
        <v>191</v>
      </c>
      <c r="W197" s="4">
        <f>sala[[#This Row],[Tiempo de Permanencia]]*24</f>
        <v>3.9833333332207985</v>
      </c>
    </row>
    <row r="198" spans="1:23" x14ac:dyDescent="0.3">
      <c r="A198">
        <v>5</v>
      </c>
      <c r="B198" s="1" t="s">
        <v>238</v>
      </c>
      <c r="C198">
        <v>6</v>
      </c>
      <c r="D198" s="2">
        <v>45018.115277777775</v>
      </c>
      <c r="E198" s="2">
        <v>45018.20416666667</v>
      </c>
      <c r="F198" s="1" t="s">
        <v>24</v>
      </c>
      <c r="G198" s="1" t="s">
        <v>20</v>
      </c>
      <c r="H198" s="1" t="s">
        <v>15</v>
      </c>
      <c r="I198">
        <v>20.11</v>
      </c>
      <c r="J198" s="1" t="s">
        <v>38</v>
      </c>
      <c r="K198">
        <v>197</v>
      </c>
      <c r="L198" s="1" t="s">
        <v>22</v>
      </c>
      <c r="M198" s="1">
        <f>SUMIF('cocina'!A:A,sala[[#This Row],[Número de Orden]],'cocina'!K:K)</f>
        <v>129</v>
      </c>
      <c r="N198" s="2">
        <f>sala[[#This Row],[Hora de Salida]]</f>
        <v>45018.20416666667</v>
      </c>
      <c r="O198" s="3">
        <f>IF(sala[[#This Row],[Estado de la Mesa]]="Ocupada",sala[[#This Row],[Hora de Salida]]-sala[[#This Row],[Hora de Llegada]]+15/(24*60),sala[[#This Row],[Hora de Salida]]-sala[[#This Row],[Hora de Llegada]])</f>
        <v>9.9305555561538014E-2</v>
      </c>
      <c r="P198" s="3">
        <f>SUMIF('cocina'!A:A,sala[[#This Row],[Número de Orden]],'cocina'!H:H)/(24*60)</f>
        <v>0.05</v>
      </c>
      <c r="Q198" s="3">
        <f>IF((sala[[#This Row],[Tiempo de Permanencia]]-sala[[#This Row],[Tiempo de Preparación]])&gt;0,sala[[#This Row],[Tiempo de Permanencia]]-sala[[#This Row],[Tiempo de Preparación]],0)</f>
        <v>4.9305555561538011E-2</v>
      </c>
      <c r="R198" s="10">
        <f>IF(sala[[#This Row],[Tiempo de degustación]]&gt;0,1,0)</f>
        <v>1</v>
      </c>
      <c r="S198" s="1" t="str">
        <f>WEEKDAY(sala[[#This Row],[Fecha de Factura]],11)&amp;". "&amp;TEXT(sala[[#This Row],[Fecha de Factura]],"dddd")</f>
        <v>7. domingo</v>
      </c>
      <c r="T198" s="4">
        <f>SUMIF('cocina'!A:A,sala[[#This Row],[Número de Orden]],'cocina'!G:G)</f>
        <v>4</v>
      </c>
      <c r="U198" s="4">
        <f>sala[[#This Row],[Tiempo de Preparación]]*24</f>
        <v>1.2000000000000002</v>
      </c>
      <c r="V198">
        <f>sala[[#This Row],[Cobrada]]*sala[[#This Row],[Monto Total de la Cuenta]]</f>
        <v>129</v>
      </c>
      <c r="W198" s="4">
        <f>sala[[#This Row],[Tiempo de Permanencia]]*24</f>
        <v>2.3833333334769122</v>
      </c>
    </row>
    <row r="199" spans="1:23" x14ac:dyDescent="0.3">
      <c r="A199">
        <v>9</v>
      </c>
      <c r="B199" s="1" t="s">
        <v>239</v>
      </c>
      <c r="C199">
        <v>4</v>
      </c>
      <c r="D199" s="2">
        <v>45018.025000000001</v>
      </c>
      <c r="E199" s="2">
        <v>45018.128472222219</v>
      </c>
      <c r="F199" s="1" t="s">
        <v>19</v>
      </c>
      <c r="G199" s="1" t="s">
        <v>14</v>
      </c>
      <c r="H199" s="1" t="s">
        <v>25</v>
      </c>
      <c r="I199">
        <v>36.72</v>
      </c>
      <c r="J199" s="1" t="s">
        <v>16</v>
      </c>
      <c r="K199">
        <v>198</v>
      </c>
      <c r="L199" s="1" t="s">
        <v>17</v>
      </c>
      <c r="M199" s="1">
        <f>SUMIF('cocina'!A:A,sala[[#This Row],[Número de Orden]],'cocina'!K:K)</f>
        <v>54</v>
      </c>
      <c r="N199" s="2">
        <f>sala[[#This Row],[Hora de Salida]]</f>
        <v>45018.128472222219</v>
      </c>
      <c r="O199" s="3">
        <f>IF(sala[[#This Row],[Estado de la Mesa]]="Ocupada",sala[[#This Row],[Hora de Salida]]-sala[[#This Row],[Hora de Llegada]]+15/(24*60),sala[[#This Row],[Hora de Salida]]-sala[[#This Row],[Hora de Llegada]])</f>
        <v>0.10347222221753327</v>
      </c>
      <c r="P199" s="3">
        <f>SUMIF('cocina'!A:A,sala[[#This Row],[Número de Orden]],'cocina'!H:H)/(24*60)</f>
        <v>2.2916666666666665E-2</v>
      </c>
      <c r="Q199" s="3">
        <f>IF((sala[[#This Row],[Tiempo de Permanencia]]-sala[[#This Row],[Tiempo de Preparación]])&gt;0,sala[[#This Row],[Tiempo de Permanencia]]-sala[[#This Row],[Tiempo de Preparación]],0)</f>
        <v>8.0555555550866603E-2</v>
      </c>
      <c r="R199" s="10">
        <f>IF(sala[[#This Row],[Tiempo de degustación]]&gt;0,1,0)</f>
        <v>1</v>
      </c>
      <c r="S199" s="1" t="str">
        <f>WEEKDAY(sala[[#This Row],[Fecha de Factura]],11)&amp;". "&amp;TEXT(sala[[#This Row],[Fecha de Factura]],"dddd")</f>
        <v>7. domingo</v>
      </c>
      <c r="T199" s="4">
        <f>SUMIF('cocina'!A:A,sala[[#This Row],[Número de Orden]],'cocina'!G:G)</f>
        <v>2</v>
      </c>
      <c r="U199" s="4">
        <f>sala[[#This Row],[Tiempo de Preparación]]*24</f>
        <v>0.54999999999999993</v>
      </c>
      <c r="V199">
        <f>sala[[#This Row],[Cobrada]]*sala[[#This Row],[Monto Total de la Cuenta]]</f>
        <v>54</v>
      </c>
      <c r="W199" s="4">
        <f>sala[[#This Row],[Tiempo de Permanencia]]*24</f>
        <v>2.4833333332207985</v>
      </c>
    </row>
    <row r="200" spans="1:23" x14ac:dyDescent="0.3">
      <c r="A200">
        <v>11</v>
      </c>
      <c r="B200" s="1" t="s">
        <v>240</v>
      </c>
      <c r="C200">
        <v>5</v>
      </c>
      <c r="D200" s="2">
        <v>45018.080555555556</v>
      </c>
      <c r="E200" s="2">
        <v>45018.236111111109</v>
      </c>
      <c r="F200" s="1" t="s">
        <v>24</v>
      </c>
      <c r="G200" s="1" t="s">
        <v>35</v>
      </c>
      <c r="H200" s="1" t="s">
        <v>15</v>
      </c>
      <c r="I200">
        <v>13.26</v>
      </c>
      <c r="J200" s="1" t="s">
        <v>26</v>
      </c>
      <c r="K200">
        <v>199</v>
      </c>
      <c r="L200" s="1" t="s">
        <v>30</v>
      </c>
      <c r="M200" s="1">
        <f>SUMIF('cocina'!A:A,sala[[#This Row],[Número de Orden]],'cocina'!K:K)</f>
        <v>261</v>
      </c>
      <c r="N200" s="2">
        <f>sala[[#This Row],[Hora de Salida]]</f>
        <v>45018.236111111109</v>
      </c>
      <c r="O200" s="3">
        <f>IF(sala[[#This Row],[Estado de la Mesa]]="Ocupada",sala[[#This Row],[Hora de Salida]]-sala[[#This Row],[Hora de Llegada]]+15/(24*60),sala[[#This Row],[Hora de Salida]]-sala[[#This Row],[Hora de Llegada]])</f>
        <v>0.15555555555329192</v>
      </c>
      <c r="P200" s="3">
        <f>SUMIF('cocina'!A:A,sala[[#This Row],[Número de Orden]],'cocina'!H:H)/(24*60)</f>
        <v>9.8611111111111108E-2</v>
      </c>
      <c r="Q200" s="3">
        <f>IF((sala[[#This Row],[Tiempo de Permanencia]]-sala[[#This Row],[Tiempo de Preparación]])&gt;0,sala[[#This Row],[Tiempo de Permanencia]]-sala[[#This Row],[Tiempo de Preparación]],0)</f>
        <v>5.6944444442180817E-2</v>
      </c>
      <c r="R200" s="10">
        <f>IF(sala[[#This Row],[Tiempo de degustación]]&gt;0,1,0)</f>
        <v>1</v>
      </c>
      <c r="S200" s="1" t="str">
        <f>WEEKDAY(sala[[#This Row],[Fecha de Factura]],11)&amp;". "&amp;TEXT(sala[[#This Row],[Fecha de Factura]],"dddd")</f>
        <v>7. domingo</v>
      </c>
      <c r="T200" s="4">
        <f>SUMIF('cocina'!A:A,sala[[#This Row],[Número de Orden]],'cocina'!G:G)</f>
        <v>9</v>
      </c>
      <c r="U200" s="4">
        <f>sala[[#This Row],[Tiempo de Preparación]]*24</f>
        <v>2.3666666666666667</v>
      </c>
      <c r="V200">
        <f>sala[[#This Row],[Cobrada]]*sala[[#This Row],[Monto Total de la Cuenta]]</f>
        <v>261</v>
      </c>
      <c r="W200" s="4">
        <f>sala[[#This Row],[Tiempo de Permanencia]]*24</f>
        <v>3.7333333332790062</v>
      </c>
    </row>
    <row r="201" spans="1:23" x14ac:dyDescent="0.3">
      <c r="A201">
        <v>11</v>
      </c>
      <c r="B201" s="1" t="s">
        <v>241</v>
      </c>
      <c r="C201">
        <v>4</v>
      </c>
      <c r="D201" s="2">
        <v>45018.107638888891</v>
      </c>
      <c r="E201" s="2">
        <v>45018.226388888892</v>
      </c>
      <c r="F201" s="1" t="s">
        <v>13</v>
      </c>
      <c r="G201" s="1" t="s">
        <v>14</v>
      </c>
      <c r="H201" s="1" t="s">
        <v>25</v>
      </c>
      <c r="I201">
        <v>48.73</v>
      </c>
      <c r="J201" s="1" t="s">
        <v>16</v>
      </c>
      <c r="K201">
        <v>200</v>
      </c>
      <c r="L201" s="1" t="s">
        <v>22</v>
      </c>
      <c r="M201" s="1">
        <f>SUMIF('cocina'!A:A,sala[[#This Row],[Número de Orden]],'cocina'!K:K)</f>
        <v>88</v>
      </c>
      <c r="N201" s="2">
        <f>sala[[#This Row],[Hora de Salida]]</f>
        <v>45018.226388888892</v>
      </c>
      <c r="O201" s="3">
        <f>IF(sala[[#This Row],[Estado de la Mesa]]="Ocupada",sala[[#This Row],[Hora de Salida]]-sala[[#This Row],[Hora de Llegada]]+15/(24*60),sala[[#This Row],[Hora de Salida]]-sala[[#This Row],[Hora de Llegada]])</f>
        <v>0.11875000000145519</v>
      </c>
      <c r="P201" s="3">
        <f>SUMIF('cocina'!A:A,sala[[#This Row],[Número de Orden]],'cocina'!H:H)/(24*60)</f>
        <v>4.6527777777777779E-2</v>
      </c>
      <c r="Q201" s="3">
        <f>IF((sala[[#This Row],[Tiempo de Permanencia]]-sala[[#This Row],[Tiempo de Preparación]])&gt;0,sala[[#This Row],[Tiempo de Permanencia]]-sala[[#This Row],[Tiempo de Preparación]],0)</f>
        <v>7.2222222223677413E-2</v>
      </c>
      <c r="R201" s="10">
        <f>IF(sala[[#This Row],[Tiempo de degustación]]&gt;0,1,0)</f>
        <v>1</v>
      </c>
      <c r="S201" s="1" t="str">
        <f>WEEKDAY(sala[[#This Row],[Fecha de Factura]],11)&amp;". "&amp;TEXT(sala[[#This Row],[Fecha de Factura]],"dddd")</f>
        <v>7. domingo</v>
      </c>
      <c r="T201" s="4">
        <f>SUMIF('cocina'!A:A,sala[[#This Row],[Número de Orden]],'cocina'!G:G)</f>
        <v>4</v>
      </c>
      <c r="U201" s="4">
        <f>sala[[#This Row],[Tiempo de Preparación]]*24</f>
        <v>1.1166666666666667</v>
      </c>
      <c r="V201">
        <f>sala[[#This Row],[Cobrada]]*sala[[#This Row],[Monto Total de la Cuenta]]</f>
        <v>88</v>
      </c>
      <c r="W201" s="4">
        <f>sala[[#This Row],[Tiempo de Permanencia]]*24</f>
        <v>2.8500000000349246</v>
      </c>
    </row>
    <row r="202" spans="1:23" x14ac:dyDescent="0.3">
      <c r="A202">
        <v>3</v>
      </c>
      <c r="B202" s="1" t="s">
        <v>242</v>
      </c>
      <c r="C202">
        <v>5</v>
      </c>
      <c r="D202" s="2">
        <v>45018.012499999997</v>
      </c>
      <c r="E202" s="2">
        <v>45018.076388888891</v>
      </c>
      <c r="F202" s="1" t="s">
        <v>19</v>
      </c>
      <c r="G202" s="1" t="s">
        <v>35</v>
      </c>
      <c r="H202" s="1" t="s">
        <v>25</v>
      </c>
      <c r="I202">
        <v>19.84</v>
      </c>
      <c r="J202" s="1" t="s">
        <v>16</v>
      </c>
      <c r="K202">
        <v>201</v>
      </c>
      <c r="L202" s="1" t="s">
        <v>33</v>
      </c>
      <c r="M202" s="1">
        <f>SUMIF('cocina'!A:A,sala[[#This Row],[Número de Orden]],'cocina'!K:K)</f>
        <v>72</v>
      </c>
      <c r="N202" s="2">
        <f>sala[[#This Row],[Hora de Salida]]</f>
        <v>45018.076388888891</v>
      </c>
      <c r="O202" s="3">
        <f>IF(sala[[#This Row],[Estado de la Mesa]]="Ocupada",sala[[#This Row],[Hora de Salida]]-sala[[#This Row],[Hora de Llegada]]+15/(24*60),sala[[#This Row],[Hora de Salida]]-sala[[#This Row],[Hora de Llegada]])</f>
        <v>6.3888888893416151E-2</v>
      </c>
      <c r="P202" s="3">
        <f>SUMIF('cocina'!A:A,sala[[#This Row],[Número de Orden]],'cocina'!H:H)/(24*60)</f>
        <v>4.027777777777778E-2</v>
      </c>
      <c r="Q202" s="3">
        <f>IF((sala[[#This Row],[Tiempo de Permanencia]]-sala[[#This Row],[Tiempo de Preparación]])&gt;0,sala[[#This Row],[Tiempo de Permanencia]]-sala[[#This Row],[Tiempo de Preparación]],0)</f>
        <v>2.3611111115638371E-2</v>
      </c>
      <c r="R202" s="10">
        <f>IF(sala[[#This Row],[Tiempo de degustación]]&gt;0,1,0)</f>
        <v>1</v>
      </c>
      <c r="S202" s="1" t="str">
        <f>WEEKDAY(sala[[#This Row],[Fecha de Factura]],11)&amp;". "&amp;TEXT(sala[[#This Row],[Fecha de Factura]],"dddd")</f>
        <v>7. domingo</v>
      </c>
      <c r="T202" s="4">
        <f>SUMIF('cocina'!A:A,sala[[#This Row],[Número de Orden]],'cocina'!G:G)</f>
        <v>3</v>
      </c>
      <c r="U202" s="4">
        <f>sala[[#This Row],[Tiempo de Preparación]]*24</f>
        <v>0.96666666666666679</v>
      </c>
      <c r="V202">
        <f>sala[[#This Row],[Cobrada]]*sala[[#This Row],[Monto Total de la Cuenta]]</f>
        <v>72</v>
      </c>
      <c r="W202" s="4">
        <f>sala[[#This Row],[Tiempo de Permanencia]]*24</f>
        <v>1.5333333334419876</v>
      </c>
    </row>
    <row r="203" spans="1:23" x14ac:dyDescent="0.3">
      <c r="A203">
        <v>16</v>
      </c>
      <c r="B203" s="1" t="s">
        <v>243</v>
      </c>
      <c r="C203">
        <v>5</v>
      </c>
      <c r="D203" s="2">
        <v>45018.040277777778</v>
      </c>
      <c r="E203" s="2">
        <v>45018.083333333336</v>
      </c>
      <c r="F203" s="1" t="s">
        <v>13</v>
      </c>
      <c r="G203" s="1" t="s">
        <v>14</v>
      </c>
      <c r="H203" s="1" t="s">
        <v>25</v>
      </c>
      <c r="I203">
        <v>24.19</v>
      </c>
      <c r="J203" s="1" t="s">
        <v>38</v>
      </c>
      <c r="K203">
        <v>202</v>
      </c>
      <c r="L203" s="1" t="s">
        <v>42</v>
      </c>
      <c r="M203" s="1">
        <f>SUMIF('cocina'!A:A,sala[[#This Row],[Número de Orden]],'cocina'!K:K)</f>
        <v>206</v>
      </c>
      <c r="N203" s="2">
        <f>sala[[#This Row],[Hora de Salida]]</f>
        <v>45018.083333333336</v>
      </c>
      <c r="O203" s="3">
        <f>IF(sala[[#This Row],[Estado de la Mesa]]="Ocupada",sala[[#This Row],[Hora de Salida]]-sala[[#This Row],[Hora de Llegada]]+15/(24*60),sala[[#This Row],[Hora de Salida]]-sala[[#This Row],[Hora de Llegada]])</f>
        <v>5.3472222224324163E-2</v>
      </c>
      <c r="P203" s="3">
        <f>SUMIF('cocina'!A:A,sala[[#This Row],[Número de Orden]],'cocina'!H:H)/(24*60)</f>
        <v>0.10833333333333334</v>
      </c>
      <c r="Q203" s="3">
        <f>IF((sala[[#This Row],[Tiempo de Permanencia]]-sala[[#This Row],[Tiempo de Preparación]])&gt;0,sala[[#This Row],[Tiempo de Permanencia]]-sala[[#This Row],[Tiempo de Preparación]],0)</f>
        <v>0</v>
      </c>
      <c r="R203" s="10">
        <f>IF(sala[[#This Row],[Tiempo de degustación]]&gt;0,1,0)</f>
        <v>0</v>
      </c>
      <c r="S203" s="1" t="str">
        <f>WEEKDAY(sala[[#This Row],[Fecha de Factura]],11)&amp;". "&amp;TEXT(sala[[#This Row],[Fecha de Factura]],"dddd")</f>
        <v>7. domingo</v>
      </c>
      <c r="T203" s="4">
        <f>SUMIF('cocina'!A:A,sala[[#This Row],[Número de Orden]],'cocina'!G:G)</f>
        <v>6</v>
      </c>
      <c r="U203" s="4">
        <f>sala[[#This Row],[Tiempo de Preparación]]*24</f>
        <v>2.6</v>
      </c>
      <c r="V203">
        <f>sala[[#This Row],[Cobrada]]*sala[[#This Row],[Monto Total de la Cuenta]]</f>
        <v>0</v>
      </c>
      <c r="W203" s="4">
        <f>sala[[#This Row],[Tiempo de Permanencia]]*24</f>
        <v>1.28333333338378</v>
      </c>
    </row>
    <row r="204" spans="1:23" x14ac:dyDescent="0.3">
      <c r="A204">
        <v>5</v>
      </c>
      <c r="B204" s="1" t="s">
        <v>244</v>
      </c>
      <c r="C204">
        <v>2</v>
      </c>
      <c r="D204" s="2">
        <v>45018.164583333331</v>
      </c>
      <c r="E204" s="2">
        <v>45018.222916666666</v>
      </c>
      <c r="F204" s="1" t="s">
        <v>19</v>
      </c>
      <c r="G204" s="1" t="s">
        <v>14</v>
      </c>
      <c r="H204" s="1" t="s">
        <v>25</v>
      </c>
      <c r="I204">
        <v>40.19</v>
      </c>
      <c r="J204" s="1" t="s">
        <v>26</v>
      </c>
      <c r="K204">
        <v>203</v>
      </c>
      <c r="L204" s="1" t="s">
        <v>33</v>
      </c>
      <c r="M204" s="1">
        <f>SUMIF('cocina'!A:A,sala[[#This Row],[Número de Orden]],'cocina'!K:K)</f>
        <v>156</v>
      </c>
      <c r="N204" s="2">
        <f>sala[[#This Row],[Hora de Salida]]</f>
        <v>45018.222916666666</v>
      </c>
      <c r="O204" s="3">
        <f>IF(sala[[#This Row],[Estado de la Mesa]]="Ocupada",sala[[#This Row],[Hora de Salida]]-sala[[#This Row],[Hora de Llegada]]+15/(24*60),sala[[#This Row],[Hora de Salida]]-sala[[#This Row],[Hora de Llegada]])</f>
        <v>5.8333333334303461E-2</v>
      </c>
      <c r="P204" s="3">
        <f>SUMIF('cocina'!A:A,sala[[#This Row],[Número de Orden]],'cocina'!H:H)/(24*60)</f>
        <v>5.9027777777777776E-2</v>
      </c>
      <c r="Q204" s="3">
        <f>IF((sala[[#This Row],[Tiempo de Permanencia]]-sala[[#This Row],[Tiempo de Preparación]])&gt;0,sala[[#This Row],[Tiempo de Permanencia]]-sala[[#This Row],[Tiempo de Preparación]],0)</f>
        <v>0</v>
      </c>
      <c r="R204" s="10">
        <f>IF(sala[[#This Row],[Tiempo de degustación]]&gt;0,1,0)</f>
        <v>0</v>
      </c>
      <c r="S204" s="1" t="str">
        <f>WEEKDAY(sala[[#This Row],[Fecha de Factura]],11)&amp;". "&amp;TEXT(sala[[#This Row],[Fecha de Factura]],"dddd")</f>
        <v>7. domingo</v>
      </c>
      <c r="T204" s="4">
        <f>SUMIF('cocina'!A:A,sala[[#This Row],[Número de Orden]],'cocina'!G:G)</f>
        <v>6</v>
      </c>
      <c r="U204" s="4">
        <f>sala[[#This Row],[Tiempo de Preparación]]*24</f>
        <v>1.4166666666666665</v>
      </c>
      <c r="V204">
        <f>sala[[#This Row],[Cobrada]]*sala[[#This Row],[Monto Total de la Cuenta]]</f>
        <v>0</v>
      </c>
      <c r="W204" s="4">
        <f>sala[[#This Row],[Tiempo de Permanencia]]*24</f>
        <v>1.4000000000232831</v>
      </c>
    </row>
    <row r="205" spans="1:23" x14ac:dyDescent="0.3">
      <c r="A205">
        <v>16</v>
      </c>
      <c r="B205" s="1" t="s">
        <v>245</v>
      </c>
      <c r="C205">
        <v>5</v>
      </c>
      <c r="D205" s="2">
        <v>45018.011805555558</v>
      </c>
      <c r="E205" s="2">
        <v>45018.100694444445</v>
      </c>
      <c r="F205" s="1" t="s">
        <v>19</v>
      </c>
      <c r="G205" s="1" t="s">
        <v>14</v>
      </c>
      <c r="H205" s="1" t="s">
        <v>21</v>
      </c>
      <c r="I205">
        <v>49.56</v>
      </c>
      <c r="J205" s="1" t="s">
        <v>26</v>
      </c>
      <c r="K205">
        <v>204</v>
      </c>
      <c r="L205" s="1" t="s">
        <v>44</v>
      </c>
      <c r="M205" s="1">
        <f>SUMIF('cocina'!A:A,sala[[#This Row],[Número de Orden]],'cocina'!K:K)</f>
        <v>48</v>
      </c>
      <c r="N205" s="2">
        <f>sala[[#This Row],[Hora de Salida]]</f>
        <v>45018.100694444445</v>
      </c>
      <c r="O205" s="3">
        <f>IF(sala[[#This Row],[Estado de la Mesa]]="Ocupada",sala[[#This Row],[Hora de Salida]]-sala[[#This Row],[Hora de Llegada]]+15/(24*60),sala[[#This Row],[Hora de Salida]]-sala[[#This Row],[Hora de Llegada]])</f>
        <v>8.8888888887595385E-2</v>
      </c>
      <c r="P205" s="3">
        <f>SUMIF('cocina'!A:A,sala[[#This Row],[Número de Orden]],'cocina'!H:H)/(24*60)</f>
        <v>1.4583333333333334E-2</v>
      </c>
      <c r="Q205" s="3">
        <f>IF((sala[[#This Row],[Tiempo de Permanencia]]-sala[[#This Row],[Tiempo de Preparación]])&gt;0,sala[[#This Row],[Tiempo de Permanencia]]-sala[[#This Row],[Tiempo de Preparación]],0)</f>
        <v>7.4305555554262048E-2</v>
      </c>
      <c r="R205" s="10">
        <f>IF(sala[[#This Row],[Tiempo de degustación]]&gt;0,1,0)</f>
        <v>1</v>
      </c>
      <c r="S205" s="1" t="str">
        <f>WEEKDAY(sala[[#This Row],[Fecha de Factura]],11)&amp;". "&amp;TEXT(sala[[#This Row],[Fecha de Factura]],"dddd")</f>
        <v>7. domingo</v>
      </c>
      <c r="T205" s="4">
        <f>SUMIF('cocina'!A:A,sala[[#This Row],[Número de Orden]],'cocina'!G:G)</f>
        <v>2</v>
      </c>
      <c r="U205" s="4">
        <f>sala[[#This Row],[Tiempo de Preparación]]*24</f>
        <v>0.35</v>
      </c>
      <c r="V205">
        <f>sala[[#This Row],[Cobrada]]*sala[[#This Row],[Monto Total de la Cuenta]]</f>
        <v>48</v>
      </c>
      <c r="W205" s="4">
        <f>sala[[#This Row],[Tiempo de Permanencia]]*24</f>
        <v>2.1333333333022892</v>
      </c>
    </row>
    <row r="206" spans="1:23" x14ac:dyDescent="0.3">
      <c r="A206">
        <v>14</v>
      </c>
      <c r="B206" s="1" t="s">
        <v>246</v>
      </c>
      <c r="C206">
        <v>1</v>
      </c>
      <c r="D206" s="2">
        <v>45018.09375</v>
      </c>
      <c r="E206" s="2">
        <v>45018.259722222225</v>
      </c>
      <c r="F206" s="1" t="s">
        <v>24</v>
      </c>
      <c r="G206" s="1" t="s">
        <v>14</v>
      </c>
      <c r="H206" s="1" t="s">
        <v>15</v>
      </c>
      <c r="I206">
        <v>26.49</v>
      </c>
      <c r="J206" s="1" t="s">
        <v>26</v>
      </c>
      <c r="K206">
        <v>205</v>
      </c>
      <c r="L206" s="1" t="s">
        <v>57</v>
      </c>
      <c r="M206" s="1">
        <f>SUMIF('cocina'!A:A,sala[[#This Row],[Número de Orden]],'cocina'!K:K)</f>
        <v>61</v>
      </c>
      <c r="N206" s="2">
        <f>sala[[#This Row],[Hora de Salida]]</f>
        <v>45018.259722222225</v>
      </c>
      <c r="O206" s="3">
        <f>IF(sala[[#This Row],[Estado de la Mesa]]="Ocupada",sala[[#This Row],[Hora de Salida]]-sala[[#This Row],[Hora de Llegada]]+15/(24*60),sala[[#This Row],[Hora de Salida]]-sala[[#This Row],[Hora de Llegada]])</f>
        <v>0.16597222222480923</v>
      </c>
      <c r="P206" s="3">
        <f>SUMIF('cocina'!A:A,sala[[#This Row],[Número de Orden]],'cocina'!H:H)/(24*60)</f>
        <v>5.9722222222222225E-2</v>
      </c>
      <c r="Q206" s="3">
        <f>IF((sala[[#This Row],[Tiempo de Permanencia]]-sala[[#This Row],[Tiempo de Preparación]])&gt;0,sala[[#This Row],[Tiempo de Permanencia]]-sala[[#This Row],[Tiempo de Preparación]],0)</f>
        <v>0.106250000002587</v>
      </c>
      <c r="R206" s="10">
        <f>IF(sala[[#This Row],[Tiempo de degustación]]&gt;0,1,0)</f>
        <v>1</v>
      </c>
      <c r="S206" s="1" t="str">
        <f>WEEKDAY(sala[[#This Row],[Fecha de Factura]],11)&amp;". "&amp;TEXT(sala[[#This Row],[Fecha de Factura]],"dddd")</f>
        <v>7. domingo</v>
      </c>
      <c r="T206" s="4">
        <f>SUMIF('cocina'!A:A,sala[[#This Row],[Número de Orden]],'cocina'!G:G)</f>
        <v>2</v>
      </c>
      <c r="U206" s="4">
        <f>sala[[#This Row],[Tiempo de Preparación]]*24</f>
        <v>1.4333333333333333</v>
      </c>
      <c r="V206">
        <f>sala[[#This Row],[Cobrada]]*sala[[#This Row],[Monto Total de la Cuenta]]</f>
        <v>61</v>
      </c>
      <c r="W206" s="4">
        <f>sala[[#This Row],[Tiempo de Permanencia]]*24</f>
        <v>3.9833333333954215</v>
      </c>
    </row>
    <row r="207" spans="1:23" x14ac:dyDescent="0.3">
      <c r="A207">
        <v>4</v>
      </c>
      <c r="B207" s="1" t="s">
        <v>247</v>
      </c>
      <c r="C207">
        <v>6</v>
      </c>
      <c r="D207" s="2">
        <v>45018.143750000003</v>
      </c>
      <c r="E207" s="2">
        <v>45018.256249999999</v>
      </c>
      <c r="F207" s="1" t="s">
        <v>32</v>
      </c>
      <c r="G207" s="1" t="s">
        <v>14</v>
      </c>
      <c r="H207" s="1" t="s">
        <v>25</v>
      </c>
      <c r="I207">
        <v>36.96</v>
      </c>
      <c r="J207" s="1" t="s">
        <v>38</v>
      </c>
      <c r="K207">
        <v>206</v>
      </c>
      <c r="L207" s="1" t="s">
        <v>42</v>
      </c>
      <c r="M207" s="1">
        <f>SUMIF('cocina'!A:A,sala[[#This Row],[Número de Orden]],'cocina'!K:K)</f>
        <v>30</v>
      </c>
      <c r="N207" s="2">
        <f>sala[[#This Row],[Hora de Salida]]</f>
        <v>45018.256249999999</v>
      </c>
      <c r="O207" s="3">
        <f>IF(sala[[#This Row],[Estado de la Mesa]]="Ocupada",sala[[#This Row],[Hora de Salida]]-sala[[#This Row],[Hora de Llegada]]+15/(24*60),sala[[#This Row],[Hora de Salida]]-sala[[#This Row],[Hora de Llegada]])</f>
        <v>0.1229166666623011</v>
      </c>
      <c r="P207" s="3">
        <f>SUMIF('cocina'!A:A,sala[[#This Row],[Número de Orden]],'cocina'!H:H)/(24*60)</f>
        <v>4.027777777777778E-2</v>
      </c>
      <c r="Q207" s="3">
        <f>IF((sala[[#This Row],[Tiempo de Permanencia]]-sala[[#This Row],[Tiempo de Preparación]])&gt;0,sala[[#This Row],[Tiempo de Permanencia]]-sala[[#This Row],[Tiempo de Preparación]],0)</f>
        <v>8.2638888884523309E-2</v>
      </c>
      <c r="R207" s="10">
        <f>IF(sala[[#This Row],[Tiempo de degustación]]&gt;0,1,0)</f>
        <v>1</v>
      </c>
      <c r="S207" s="1" t="str">
        <f>WEEKDAY(sala[[#This Row],[Fecha de Factura]],11)&amp;". "&amp;TEXT(sala[[#This Row],[Fecha de Factura]],"dddd")</f>
        <v>7. domingo</v>
      </c>
      <c r="T207" s="4">
        <f>SUMIF('cocina'!A:A,sala[[#This Row],[Número de Orden]],'cocina'!G:G)</f>
        <v>1</v>
      </c>
      <c r="U207" s="4">
        <f>sala[[#This Row],[Tiempo de Preparación]]*24</f>
        <v>0.96666666666666679</v>
      </c>
      <c r="V207">
        <f>sala[[#This Row],[Cobrada]]*sala[[#This Row],[Monto Total de la Cuenta]]</f>
        <v>30</v>
      </c>
      <c r="W207" s="4">
        <f>sala[[#This Row],[Tiempo de Permanencia]]*24</f>
        <v>2.9499999998952262</v>
      </c>
    </row>
    <row r="208" spans="1:23" x14ac:dyDescent="0.3">
      <c r="A208">
        <v>20</v>
      </c>
      <c r="B208" s="1" t="s">
        <v>248</v>
      </c>
      <c r="C208">
        <v>3</v>
      </c>
      <c r="D208" s="2">
        <v>45018.117361111108</v>
      </c>
      <c r="E208" s="2">
        <v>45018.168055555558</v>
      </c>
      <c r="F208" s="1" t="s">
        <v>29</v>
      </c>
      <c r="G208" s="1" t="s">
        <v>35</v>
      </c>
      <c r="H208" s="1" t="s">
        <v>25</v>
      </c>
      <c r="I208">
        <v>46.54</v>
      </c>
      <c r="J208" s="1" t="s">
        <v>16</v>
      </c>
      <c r="K208">
        <v>207</v>
      </c>
      <c r="L208" s="1" t="s">
        <v>27</v>
      </c>
      <c r="M208" s="1">
        <f>SUMIF('cocina'!A:A,sala[[#This Row],[Número de Orden]],'cocina'!K:K)</f>
        <v>180</v>
      </c>
      <c r="N208" s="2">
        <f>sala[[#This Row],[Hora de Salida]]</f>
        <v>45018.168055555558</v>
      </c>
      <c r="O208" s="3">
        <f>IF(sala[[#This Row],[Estado de la Mesa]]="Ocupada",sala[[#This Row],[Hora de Salida]]-sala[[#This Row],[Hora de Llegada]]+15/(24*60),sala[[#This Row],[Hora de Salida]]-sala[[#This Row],[Hora de Llegada]])</f>
        <v>5.0694444449618459E-2</v>
      </c>
      <c r="P208" s="3">
        <f>SUMIF('cocina'!A:A,sala[[#This Row],[Número de Orden]],'cocina'!H:H)/(24*60)</f>
        <v>7.7083333333333337E-2</v>
      </c>
      <c r="Q208" s="3">
        <f>IF((sala[[#This Row],[Tiempo de Permanencia]]-sala[[#This Row],[Tiempo de Preparación]])&gt;0,sala[[#This Row],[Tiempo de Permanencia]]-sala[[#This Row],[Tiempo de Preparación]],0)</f>
        <v>0</v>
      </c>
      <c r="R208" s="10">
        <f>IF(sala[[#This Row],[Tiempo de degustación]]&gt;0,1,0)</f>
        <v>0</v>
      </c>
      <c r="S208" s="1" t="str">
        <f>WEEKDAY(sala[[#This Row],[Fecha de Factura]],11)&amp;". "&amp;TEXT(sala[[#This Row],[Fecha de Factura]],"dddd")</f>
        <v>7. domingo</v>
      </c>
      <c r="T208" s="4">
        <f>SUMIF('cocina'!A:A,sala[[#This Row],[Número de Orden]],'cocina'!G:G)</f>
        <v>6</v>
      </c>
      <c r="U208" s="4">
        <f>sala[[#This Row],[Tiempo de Preparación]]*24</f>
        <v>1.85</v>
      </c>
      <c r="V208">
        <f>sala[[#This Row],[Cobrada]]*sala[[#This Row],[Monto Total de la Cuenta]]</f>
        <v>0</v>
      </c>
      <c r="W208" s="4">
        <f>sala[[#This Row],[Tiempo de Permanencia]]*24</f>
        <v>1.216666666790843</v>
      </c>
    </row>
    <row r="209" spans="1:23" x14ac:dyDescent="0.3">
      <c r="A209">
        <v>16</v>
      </c>
      <c r="B209" s="1" t="s">
        <v>249</v>
      </c>
      <c r="C209">
        <v>4</v>
      </c>
      <c r="D209" s="2">
        <v>45018.147916666669</v>
      </c>
      <c r="E209" s="2">
        <v>45018.275000000001</v>
      </c>
      <c r="F209" s="1" t="s">
        <v>19</v>
      </c>
      <c r="G209" s="1" t="s">
        <v>14</v>
      </c>
      <c r="H209" s="1" t="s">
        <v>15</v>
      </c>
      <c r="I209">
        <v>36.700000000000003</v>
      </c>
      <c r="J209" s="1" t="s">
        <v>38</v>
      </c>
      <c r="K209">
        <v>208</v>
      </c>
      <c r="L209" s="1" t="s">
        <v>33</v>
      </c>
      <c r="M209" s="1">
        <f>SUMIF('cocina'!A:A,sala[[#This Row],[Número de Orden]],'cocina'!K:K)</f>
        <v>180</v>
      </c>
      <c r="N209" s="2">
        <f>sala[[#This Row],[Hora de Salida]]</f>
        <v>45018.275000000001</v>
      </c>
      <c r="O209" s="3">
        <f>IF(sala[[#This Row],[Estado de la Mesa]]="Ocupada",sala[[#This Row],[Hora de Salida]]-sala[[#This Row],[Hora de Llegada]]+15/(24*60),sala[[#This Row],[Hora de Salida]]-sala[[#This Row],[Hora de Llegada]])</f>
        <v>0.13749999999951493</v>
      </c>
      <c r="P209" s="3">
        <f>SUMIF('cocina'!A:A,sala[[#This Row],[Número de Orden]],'cocina'!H:H)/(24*60)</f>
        <v>6.9444444444444448E-2</v>
      </c>
      <c r="Q209" s="3">
        <f>IF((sala[[#This Row],[Tiempo de Permanencia]]-sala[[#This Row],[Tiempo de Preparación]])&gt;0,sala[[#This Row],[Tiempo de Permanencia]]-sala[[#This Row],[Tiempo de Preparación]],0)</f>
        <v>6.8055555555070479E-2</v>
      </c>
      <c r="R209" s="10">
        <f>IF(sala[[#This Row],[Tiempo de degustación]]&gt;0,1,0)</f>
        <v>1</v>
      </c>
      <c r="S209" s="1" t="str">
        <f>WEEKDAY(sala[[#This Row],[Fecha de Factura]],11)&amp;". "&amp;TEXT(sala[[#This Row],[Fecha de Factura]],"dddd")</f>
        <v>7. domingo</v>
      </c>
      <c r="T209" s="4">
        <f>SUMIF('cocina'!A:A,sala[[#This Row],[Número de Orden]],'cocina'!G:G)</f>
        <v>6</v>
      </c>
      <c r="U209" s="4">
        <f>sala[[#This Row],[Tiempo de Preparación]]*24</f>
        <v>1.6666666666666667</v>
      </c>
      <c r="V209">
        <f>sala[[#This Row],[Cobrada]]*sala[[#This Row],[Monto Total de la Cuenta]]</f>
        <v>180</v>
      </c>
      <c r="W209" s="4">
        <f>sala[[#This Row],[Tiempo de Permanencia]]*24</f>
        <v>3.2999999999883585</v>
      </c>
    </row>
    <row r="210" spans="1:23" x14ac:dyDescent="0.3">
      <c r="A210">
        <v>9</v>
      </c>
      <c r="B210" s="1" t="s">
        <v>250</v>
      </c>
      <c r="C210">
        <v>6</v>
      </c>
      <c r="D210" s="2">
        <v>45018.063194444447</v>
      </c>
      <c r="E210" s="2">
        <v>45018.17083333333</v>
      </c>
      <c r="F210" s="1" t="s">
        <v>19</v>
      </c>
      <c r="G210" s="1" t="s">
        <v>35</v>
      </c>
      <c r="H210" s="1" t="s">
        <v>21</v>
      </c>
      <c r="I210">
        <v>34.49</v>
      </c>
      <c r="J210" s="1" t="s">
        <v>16</v>
      </c>
      <c r="K210">
        <v>209</v>
      </c>
      <c r="L210" s="1" t="s">
        <v>42</v>
      </c>
      <c r="M210" s="1">
        <f>SUMIF('cocina'!A:A,sala[[#This Row],[Número de Orden]],'cocina'!K:K)</f>
        <v>214</v>
      </c>
      <c r="N210" s="2">
        <f>sala[[#This Row],[Hora de Salida]]</f>
        <v>45018.17083333333</v>
      </c>
      <c r="O210" s="3">
        <f>IF(sala[[#This Row],[Estado de la Mesa]]="Ocupada",sala[[#This Row],[Hora de Salida]]-sala[[#This Row],[Hora de Llegada]]+15/(24*60),sala[[#This Row],[Hora de Salida]]-sala[[#This Row],[Hora de Llegada]])</f>
        <v>0.10763888888322981</v>
      </c>
      <c r="P210" s="3">
        <f>SUMIF('cocina'!A:A,sala[[#This Row],[Número de Orden]],'cocina'!H:H)/(24*60)</f>
        <v>0.11874999999999999</v>
      </c>
      <c r="Q210" s="3">
        <f>IF((sala[[#This Row],[Tiempo de Permanencia]]-sala[[#This Row],[Tiempo de Preparación]])&gt;0,sala[[#This Row],[Tiempo de Permanencia]]-sala[[#This Row],[Tiempo de Preparación]],0)</f>
        <v>0</v>
      </c>
      <c r="R210" s="10">
        <f>IF(sala[[#This Row],[Tiempo de degustación]]&gt;0,1,0)</f>
        <v>0</v>
      </c>
      <c r="S210" s="1" t="str">
        <f>WEEKDAY(sala[[#This Row],[Fecha de Factura]],11)&amp;". "&amp;TEXT(sala[[#This Row],[Fecha de Factura]],"dddd")</f>
        <v>7. domingo</v>
      </c>
      <c r="T210" s="4">
        <f>SUMIF('cocina'!A:A,sala[[#This Row],[Número de Orden]],'cocina'!G:G)</f>
        <v>8</v>
      </c>
      <c r="U210" s="4">
        <f>sala[[#This Row],[Tiempo de Preparación]]*24</f>
        <v>2.8499999999999996</v>
      </c>
      <c r="V210">
        <f>sala[[#This Row],[Cobrada]]*sala[[#This Row],[Monto Total de la Cuenta]]</f>
        <v>0</v>
      </c>
      <c r="W210" s="4">
        <f>sala[[#This Row],[Tiempo de Permanencia]]*24</f>
        <v>2.5833333331975155</v>
      </c>
    </row>
    <row r="211" spans="1:23" x14ac:dyDescent="0.3">
      <c r="A211">
        <v>10</v>
      </c>
      <c r="B211" s="1" t="s">
        <v>251</v>
      </c>
      <c r="C211">
        <v>4</v>
      </c>
      <c r="D211" s="2">
        <v>45018.113194444442</v>
      </c>
      <c r="E211" s="2">
        <v>45018.186805555553</v>
      </c>
      <c r="F211" s="1" t="s">
        <v>24</v>
      </c>
      <c r="G211" s="1" t="s">
        <v>20</v>
      </c>
      <c r="H211" s="1" t="s">
        <v>25</v>
      </c>
      <c r="I211">
        <v>14.67</v>
      </c>
      <c r="J211" s="1" t="s">
        <v>26</v>
      </c>
      <c r="K211">
        <v>210</v>
      </c>
      <c r="L211" s="1" t="s">
        <v>39</v>
      </c>
      <c r="M211" s="1">
        <f>SUMIF('cocina'!A:A,sala[[#This Row],[Número de Orden]],'cocina'!K:K)</f>
        <v>195</v>
      </c>
      <c r="N211" s="2">
        <f>sala[[#This Row],[Hora de Salida]]</f>
        <v>45018.186805555553</v>
      </c>
      <c r="O211" s="3">
        <f>IF(sala[[#This Row],[Estado de la Mesa]]="Ocupada",sala[[#This Row],[Hora de Salida]]-sala[[#This Row],[Hora de Llegada]]+15/(24*60),sala[[#This Row],[Hora de Salida]]-sala[[#This Row],[Hora de Llegada]])</f>
        <v>7.3611111110949423E-2</v>
      </c>
      <c r="P211" s="3">
        <f>SUMIF('cocina'!A:A,sala[[#This Row],[Número de Orden]],'cocina'!H:H)/(24*60)</f>
        <v>0.10972222222222222</v>
      </c>
      <c r="Q211" s="3">
        <f>IF((sala[[#This Row],[Tiempo de Permanencia]]-sala[[#This Row],[Tiempo de Preparación]])&gt;0,sala[[#This Row],[Tiempo de Permanencia]]-sala[[#This Row],[Tiempo de Preparación]],0)</f>
        <v>0</v>
      </c>
      <c r="R211" s="10">
        <f>IF(sala[[#This Row],[Tiempo de degustación]]&gt;0,1,0)</f>
        <v>0</v>
      </c>
      <c r="S211" s="1" t="str">
        <f>WEEKDAY(sala[[#This Row],[Fecha de Factura]],11)&amp;". "&amp;TEXT(sala[[#This Row],[Fecha de Factura]],"dddd")</f>
        <v>7. domingo</v>
      </c>
      <c r="T211" s="4">
        <f>SUMIF('cocina'!A:A,sala[[#This Row],[Número de Orden]],'cocina'!G:G)</f>
        <v>6</v>
      </c>
      <c r="U211" s="4">
        <f>sala[[#This Row],[Tiempo de Preparación]]*24</f>
        <v>2.6333333333333333</v>
      </c>
      <c r="V211">
        <f>sala[[#This Row],[Cobrada]]*sala[[#This Row],[Monto Total de la Cuenta]]</f>
        <v>0</v>
      </c>
      <c r="W211" s="4">
        <f>sala[[#This Row],[Tiempo de Permanencia]]*24</f>
        <v>1.7666666666627862</v>
      </c>
    </row>
    <row r="212" spans="1:23" x14ac:dyDescent="0.3">
      <c r="A212">
        <v>1</v>
      </c>
      <c r="B212" s="1" t="s">
        <v>252</v>
      </c>
      <c r="C212">
        <v>2</v>
      </c>
      <c r="D212" s="2">
        <v>45018.152777777781</v>
      </c>
      <c r="E212" s="2">
        <v>45018.226388888892</v>
      </c>
      <c r="F212" s="1" t="s">
        <v>19</v>
      </c>
      <c r="G212" s="1" t="s">
        <v>14</v>
      </c>
      <c r="H212" s="1" t="s">
        <v>15</v>
      </c>
      <c r="I212">
        <v>11.13</v>
      </c>
      <c r="J212" s="1" t="s">
        <v>16</v>
      </c>
      <c r="K212">
        <v>211</v>
      </c>
      <c r="L212" s="1" t="s">
        <v>69</v>
      </c>
      <c r="M212" s="1">
        <f>SUMIF('cocina'!A:A,sala[[#This Row],[Número de Orden]],'cocina'!K:K)</f>
        <v>169</v>
      </c>
      <c r="N212" s="2">
        <f>sala[[#This Row],[Hora de Salida]]</f>
        <v>45018.226388888892</v>
      </c>
      <c r="O212" s="3">
        <f>IF(sala[[#This Row],[Estado de la Mesa]]="Ocupada",sala[[#This Row],[Hora de Salida]]-sala[[#This Row],[Hora de Llegada]]+15/(24*60),sala[[#This Row],[Hora de Salida]]-sala[[#This Row],[Hora de Llegada]])</f>
        <v>7.3611111110949423E-2</v>
      </c>
      <c r="P212" s="3">
        <f>SUMIF('cocina'!A:A,sala[[#This Row],[Número de Orden]],'cocina'!H:H)/(24*60)</f>
        <v>9.375E-2</v>
      </c>
      <c r="Q212" s="3">
        <f>IF((sala[[#This Row],[Tiempo de Permanencia]]-sala[[#This Row],[Tiempo de Preparación]])&gt;0,sala[[#This Row],[Tiempo de Permanencia]]-sala[[#This Row],[Tiempo de Preparación]],0)</f>
        <v>0</v>
      </c>
      <c r="R212" s="10">
        <f>IF(sala[[#This Row],[Tiempo de degustación]]&gt;0,1,0)</f>
        <v>0</v>
      </c>
      <c r="S212" s="1" t="str">
        <f>WEEKDAY(sala[[#This Row],[Fecha de Factura]],11)&amp;". "&amp;TEXT(sala[[#This Row],[Fecha de Factura]],"dddd")</f>
        <v>7. domingo</v>
      </c>
      <c r="T212" s="4">
        <f>SUMIF('cocina'!A:A,sala[[#This Row],[Número de Orden]],'cocina'!G:G)</f>
        <v>8</v>
      </c>
      <c r="U212" s="4">
        <f>sala[[#This Row],[Tiempo de Preparación]]*24</f>
        <v>2.25</v>
      </c>
      <c r="V212">
        <f>sala[[#This Row],[Cobrada]]*sala[[#This Row],[Monto Total de la Cuenta]]</f>
        <v>0</v>
      </c>
      <c r="W212" s="4">
        <f>sala[[#This Row],[Tiempo de Permanencia]]*24</f>
        <v>1.7666666666627862</v>
      </c>
    </row>
    <row r="213" spans="1:23" x14ac:dyDescent="0.3">
      <c r="A213">
        <v>14</v>
      </c>
      <c r="B213" s="1" t="s">
        <v>134</v>
      </c>
      <c r="C213">
        <v>6</v>
      </c>
      <c r="D213" s="2">
        <v>45018.107638888891</v>
      </c>
      <c r="E213" s="2">
        <v>45018.152777777781</v>
      </c>
      <c r="F213" s="1" t="s">
        <v>32</v>
      </c>
      <c r="G213" s="1" t="s">
        <v>14</v>
      </c>
      <c r="H213" s="1" t="s">
        <v>15</v>
      </c>
      <c r="I213">
        <v>18.850000000000001</v>
      </c>
      <c r="J213" s="1" t="s">
        <v>38</v>
      </c>
      <c r="K213">
        <v>212</v>
      </c>
      <c r="L213" s="1" t="s">
        <v>33</v>
      </c>
      <c r="M213" s="1">
        <f>SUMIF('cocina'!A:A,sala[[#This Row],[Número de Orden]],'cocina'!K:K)</f>
        <v>245</v>
      </c>
      <c r="N213" s="2">
        <f>sala[[#This Row],[Hora de Salida]]</f>
        <v>45018.152777777781</v>
      </c>
      <c r="O213" s="3">
        <f>IF(sala[[#This Row],[Estado de la Mesa]]="Ocupada",sala[[#This Row],[Hora de Salida]]-sala[[#This Row],[Hora de Llegada]]+15/(24*60),sala[[#This Row],[Hora de Salida]]-sala[[#This Row],[Hora de Llegada]])</f>
        <v>5.5555555557172433E-2</v>
      </c>
      <c r="P213" s="3">
        <f>SUMIF('cocina'!A:A,sala[[#This Row],[Número de Orden]],'cocina'!H:H)/(24*60)</f>
        <v>0.11388888888888889</v>
      </c>
      <c r="Q213" s="3">
        <f>IF((sala[[#This Row],[Tiempo de Permanencia]]-sala[[#This Row],[Tiempo de Preparación]])&gt;0,sala[[#This Row],[Tiempo de Permanencia]]-sala[[#This Row],[Tiempo de Preparación]],0)</f>
        <v>0</v>
      </c>
      <c r="R213" s="10">
        <f>IF(sala[[#This Row],[Tiempo de degustación]]&gt;0,1,0)</f>
        <v>0</v>
      </c>
      <c r="S213" s="1" t="str">
        <f>WEEKDAY(sala[[#This Row],[Fecha de Factura]],11)&amp;". "&amp;TEXT(sala[[#This Row],[Fecha de Factura]],"dddd")</f>
        <v>7. domingo</v>
      </c>
      <c r="T213" s="4">
        <f>SUMIF('cocina'!A:A,sala[[#This Row],[Número de Orden]],'cocina'!G:G)</f>
        <v>9</v>
      </c>
      <c r="U213" s="4">
        <f>sala[[#This Row],[Tiempo de Preparación]]*24</f>
        <v>2.7333333333333334</v>
      </c>
      <c r="V213">
        <f>sala[[#This Row],[Cobrada]]*sala[[#This Row],[Monto Total de la Cuenta]]</f>
        <v>0</v>
      </c>
      <c r="W213" s="4">
        <f>sala[[#This Row],[Tiempo de Permanencia]]*24</f>
        <v>1.3333333333721384</v>
      </c>
    </row>
    <row r="214" spans="1:23" x14ac:dyDescent="0.3">
      <c r="A214">
        <v>13</v>
      </c>
      <c r="B214" s="1" t="s">
        <v>253</v>
      </c>
      <c r="C214">
        <v>6</v>
      </c>
      <c r="D214" s="2">
        <v>45018.073611111111</v>
      </c>
      <c r="E214" s="2">
        <v>45018.206944444442</v>
      </c>
      <c r="F214" s="1" t="s">
        <v>29</v>
      </c>
      <c r="G214" s="1" t="s">
        <v>14</v>
      </c>
      <c r="H214" s="1" t="s">
        <v>25</v>
      </c>
      <c r="I214">
        <v>28.1</v>
      </c>
      <c r="J214" s="1" t="s">
        <v>26</v>
      </c>
      <c r="K214">
        <v>213</v>
      </c>
      <c r="L214" s="1" t="s">
        <v>33</v>
      </c>
      <c r="M214" s="1">
        <f>SUMIF('cocina'!A:A,sala[[#This Row],[Número de Orden]],'cocina'!K:K)</f>
        <v>87</v>
      </c>
      <c r="N214" s="2">
        <f>sala[[#This Row],[Hora de Salida]]</f>
        <v>45018.206944444442</v>
      </c>
      <c r="O214" s="3">
        <f>IF(sala[[#This Row],[Estado de la Mesa]]="Ocupada",sala[[#This Row],[Hora de Salida]]-sala[[#This Row],[Hora de Llegada]]+15/(24*60),sala[[#This Row],[Hora de Salida]]-sala[[#This Row],[Hora de Llegada]])</f>
        <v>0.13333333333139308</v>
      </c>
      <c r="P214" s="3">
        <f>SUMIF('cocina'!A:A,sala[[#This Row],[Número de Orden]],'cocina'!H:H)/(24*60)</f>
        <v>6.9444444444444448E-2</v>
      </c>
      <c r="Q214" s="3">
        <f>IF((sala[[#This Row],[Tiempo de Permanencia]]-sala[[#This Row],[Tiempo de Preparación]])&gt;0,sala[[#This Row],[Tiempo de Permanencia]]-sala[[#This Row],[Tiempo de Preparación]],0)</f>
        <v>6.388888888694863E-2</v>
      </c>
      <c r="R214" s="10">
        <f>IF(sala[[#This Row],[Tiempo de degustación]]&gt;0,1,0)</f>
        <v>1</v>
      </c>
      <c r="S214" s="1" t="str">
        <f>WEEKDAY(sala[[#This Row],[Fecha de Factura]],11)&amp;". "&amp;TEXT(sala[[#This Row],[Fecha de Factura]],"dddd")</f>
        <v>7. domingo</v>
      </c>
      <c r="T214" s="4">
        <f>SUMIF('cocina'!A:A,sala[[#This Row],[Número de Orden]],'cocina'!G:G)</f>
        <v>3</v>
      </c>
      <c r="U214" s="4">
        <f>sala[[#This Row],[Tiempo de Preparación]]*24</f>
        <v>1.6666666666666667</v>
      </c>
      <c r="V214">
        <f>sala[[#This Row],[Cobrada]]*sala[[#This Row],[Monto Total de la Cuenta]]</f>
        <v>87</v>
      </c>
      <c r="W214" s="4">
        <f>sala[[#This Row],[Tiempo de Permanencia]]*24</f>
        <v>3.1999999999534339</v>
      </c>
    </row>
    <row r="215" spans="1:23" x14ac:dyDescent="0.3">
      <c r="A215">
        <v>2</v>
      </c>
      <c r="B215" s="1" t="s">
        <v>254</v>
      </c>
      <c r="C215">
        <v>4</v>
      </c>
      <c r="D215" s="2">
        <v>45018.137499999997</v>
      </c>
      <c r="E215" s="2">
        <v>45018.214583333334</v>
      </c>
      <c r="F215" s="1" t="s">
        <v>19</v>
      </c>
      <c r="G215" s="1" t="s">
        <v>14</v>
      </c>
      <c r="H215" s="1" t="s">
        <v>15</v>
      </c>
      <c r="I215">
        <v>33.39</v>
      </c>
      <c r="J215" s="1" t="s">
        <v>38</v>
      </c>
      <c r="K215">
        <v>214</v>
      </c>
      <c r="L215" s="1" t="s">
        <v>69</v>
      </c>
      <c r="M215" s="1">
        <f>SUMIF('cocina'!A:A,sala[[#This Row],[Número de Orden]],'cocina'!K:K)</f>
        <v>228</v>
      </c>
      <c r="N215" s="2">
        <f>sala[[#This Row],[Hora de Salida]]</f>
        <v>45018.214583333334</v>
      </c>
      <c r="O215" s="3">
        <f>IF(sala[[#This Row],[Estado de la Mesa]]="Ocupada",sala[[#This Row],[Hora de Salida]]-sala[[#This Row],[Hora de Llegada]]+15/(24*60),sala[[#This Row],[Hora de Salida]]-sala[[#This Row],[Hora de Llegada]])</f>
        <v>8.7500000003880515E-2</v>
      </c>
      <c r="P215" s="3">
        <f>SUMIF('cocina'!A:A,sala[[#This Row],[Número de Orden]],'cocina'!H:H)/(24*60)</f>
        <v>2.6388888888888889E-2</v>
      </c>
      <c r="Q215" s="3">
        <f>IF((sala[[#This Row],[Tiempo de Permanencia]]-sala[[#This Row],[Tiempo de Preparación]])&gt;0,sala[[#This Row],[Tiempo de Permanencia]]-sala[[#This Row],[Tiempo de Preparación]],0)</f>
        <v>6.1111111114991623E-2</v>
      </c>
      <c r="R215" s="10">
        <f>IF(sala[[#This Row],[Tiempo de degustación]]&gt;0,1,0)</f>
        <v>1</v>
      </c>
      <c r="S215" s="1" t="str">
        <f>WEEKDAY(sala[[#This Row],[Fecha de Factura]],11)&amp;". "&amp;TEXT(sala[[#This Row],[Fecha de Factura]],"dddd")</f>
        <v>7. domingo</v>
      </c>
      <c r="T215" s="4">
        <f>SUMIF('cocina'!A:A,sala[[#This Row],[Número de Orden]],'cocina'!G:G)</f>
        <v>7</v>
      </c>
      <c r="U215" s="4">
        <f>sala[[#This Row],[Tiempo de Preparación]]*24</f>
        <v>0.6333333333333333</v>
      </c>
      <c r="V215">
        <f>sala[[#This Row],[Cobrada]]*sala[[#This Row],[Monto Total de la Cuenta]]</f>
        <v>228</v>
      </c>
      <c r="W215" s="4">
        <f>sala[[#This Row],[Tiempo de Permanencia]]*24</f>
        <v>2.1000000000931323</v>
      </c>
    </row>
    <row r="216" spans="1:23" x14ac:dyDescent="0.3">
      <c r="A216">
        <v>6</v>
      </c>
      <c r="B216" s="1" t="s">
        <v>255</v>
      </c>
      <c r="C216">
        <v>4</v>
      </c>
      <c r="D216" s="2">
        <v>45018.161111111112</v>
      </c>
      <c r="E216" s="2">
        <v>45018.267361111109</v>
      </c>
      <c r="F216" s="1" t="s">
        <v>13</v>
      </c>
      <c r="G216" s="1" t="s">
        <v>14</v>
      </c>
      <c r="H216" s="1" t="s">
        <v>15</v>
      </c>
      <c r="I216">
        <v>35.64</v>
      </c>
      <c r="J216" s="1" t="s">
        <v>38</v>
      </c>
      <c r="K216">
        <v>215</v>
      </c>
      <c r="L216" s="1" t="s">
        <v>44</v>
      </c>
      <c r="M216" s="1">
        <f>SUMIF('cocina'!A:A,sala[[#This Row],[Número de Orden]],'cocina'!K:K)</f>
        <v>158</v>
      </c>
      <c r="N216" s="2">
        <f>sala[[#This Row],[Hora de Salida]]</f>
        <v>45018.267361111109</v>
      </c>
      <c r="O216" s="3">
        <f>IF(sala[[#This Row],[Estado de la Mesa]]="Ocupada",sala[[#This Row],[Hora de Salida]]-sala[[#This Row],[Hora de Llegada]]+15/(24*60),sala[[#This Row],[Hora de Salida]]-sala[[#This Row],[Hora de Llegada]])</f>
        <v>0.11666666666375629</v>
      </c>
      <c r="P216" s="3">
        <f>SUMIF('cocina'!A:A,sala[[#This Row],[Número de Orden]],'cocina'!H:H)/(24*60)</f>
        <v>3.1944444444444442E-2</v>
      </c>
      <c r="Q216" s="3">
        <f>IF((sala[[#This Row],[Tiempo de Permanencia]]-sala[[#This Row],[Tiempo de Preparación]])&gt;0,sala[[#This Row],[Tiempo de Permanencia]]-sala[[#This Row],[Tiempo de Preparación]],0)</f>
        <v>8.4722222219311846E-2</v>
      </c>
      <c r="R216" s="10">
        <f>IF(sala[[#This Row],[Tiempo de degustación]]&gt;0,1,0)</f>
        <v>1</v>
      </c>
      <c r="S216" s="1" t="str">
        <f>WEEKDAY(sala[[#This Row],[Fecha de Factura]],11)&amp;". "&amp;TEXT(sala[[#This Row],[Fecha de Factura]],"dddd")</f>
        <v>7. domingo</v>
      </c>
      <c r="T216" s="4">
        <f>SUMIF('cocina'!A:A,sala[[#This Row],[Número de Orden]],'cocina'!G:G)</f>
        <v>5</v>
      </c>
      <c r="U216" s="4">
        <f>sala[[#This Row],[Tiempo de Preparación]]*24</f>
        <v>0.76666666666666661</v>
      </c>
      <c r="V216">
        <f>sala[[#This Row],[Cobrada]]*sala[[#This Row],[Monto Total de la Cuenta]]</f>
        <v>158</v>
      </c>
      <c r="W216" s="4">
        <f>sala[[#This Row],[Tiempo de Permanencia]]*24</f>
        <v>2.7999999999301508</v>
      </c>
    </row>
    <row r="217" spans="1:23" x14ac:dyDescent="0.3">
      <c r="A217">
        <v>17</v>
      </c>
      <c r="B217" s="1" t="s">
        <v>256</v>
      </c>
      <c r="C217">
        <v>6</v>
      </c>
      <c r="D217" s="2">
        <v>45018.073611111111</v>
      </c>
      <c r="E217" s="2">
        <v>45018.23333333333</v>
      </c>
      <c r="F217" s="1" t="s">
        <v>24</v>
      </c>
      <c r="G217" s="1" t="s">
        <v>14</v>
      </c>
      <c r="H217" s="1" t="s">
        <v>25</v>
      </c>
      <c r="I217">
        <v>35.69</v>
      </c>
      <c r="J217" s="1" t="s">
        <v>26</v>
      </c>
      <c r="K217">
        <v>216</v>
      </c>
      <c r="L217" s="1" t="s">
        <v>44</v>
      </c>
      <c r="M217" s="1">
        <f>SUMIF('cocina'!A:A,sala[[#This Row],[Número de Orden]],'cocina'!K:K)</f>
        <v>142</v>
      </c>
      <c r="N217" s="2">
        <f>sala[[#This Row],[Hora de Salida]]</f>
        <v>45018.23333333333</v>
      </c>
      <c r="O217" s="3">
        <f>IF(sala[[#This Row],[Estado de la Mesa]]="Ocupada",sala[[#This Row],[Hora de Salida]]-sala[[#This Row],[Hora de Llegada]]+15/(24*60),sala[[#This Row],[Hora de Salida]]-sala[[#This Row],[Hora de Llegada]])</f>
        <v>0.15972222221898846</v>
      </c>
      <c r="P217" s="3">
        <f>SUMIF('cocina'!A:A,sala[[#This Row],[Número de Orden]],'cocina'!H:H)/(24*60)</f>
        <v>8.3333333333333329E-2</v>
      </c>
      <c r="Q217" s="3">
        <f>IF((sala[[#This Row],[Tiempo de Permanencia]]-sala[[#This Row],[Tiempo de Preparación]])&gt;0,sala[[#This Row],[Tiempo de Permanencia]]-sala[[#This Row],[Tiempo de Preparación]],0)</f>
        <v>7.6388888885655135E-2</v>
      </c>
      <c r="R217" s="10">
        <f>IF(sala[[#This Row],[Tiempo de degustación]]&gt;0,1,0)</f>
        <v>1</v>
      </c>
      <c r="S217" s="1" t="str">
        <f>WEEKDAY(sala[[#This Row],[Fecha de Factura]],11)&amp;". "&amp;TEXT(sala[[#This Row],[Fecha de Factura]],"dddd")</f>
        <v>7. domingo</v>
      </c>
      <c r="T217" s="4">
        <f>SUMIF('cocina'!A:A,sala[[#This Row],[Número de Orden]],'cocina'!G:G)</f>
        <v>6</v>
      </c>
      <c r="U217" s="4">
        <f>sala[[#This Row],[Tiempo de Preparación]]*24</f>
        <v>2</v>
      </c>
      <c r="V217">
        <f>sala[[#This Row],[Cobrada]]*sala[[#This Row],[Monto Total de la Cuenta]]</f>
        <v>142</v>
      </c>
      <c r="W217" s="4">
        <f>sala[[#This Row],[Tiempo de Permanencia]]*24</f>
        <v>3.8333333332557231</v>
      </c>
    </row>
    <row r="218" spans="1:23" x14ac:dyDescent="0.3">
      <c r="A218">
        <v>1</v>
      </c>
      <c r="B218" s="1" t="s">
        <v>219</v>
      </c>
      <c r="C218">
        <v>2</v>
      </c>
      <c r="D218" s="2">
        <v>45018.037499999999</v>
      </c>
      <c r="E218" s="2">
        <v>45018.197916666664</v>
      </c>
      <c r="F218" s="1" t="s">
        <v>13</v>
      </c>
      <c r="G218" s="1" t="s">
        <v>35</v>
      </c>
      <c r="H218" s="1" t="s">
        <v>25</v>
      </c>
      <c r="I218">
        <v>31.17</v>
      </c>
      <c r="J218" s="1" t="s">
        <v>38</v>
      </c>
      <c r="K218">
        <v>217</v>
      </c>
      <c r="L218" s="1" t="s">
        <v>22</v>
      </c>
      <c r="M218" s="1">
        <f>SUMIF('cocina'!A:A,sala[[#This Row],[Número de Orden]],'cocina'!K:K)</f>
        <v>96</v>
      </c>
      <c r="N218" s="2">
        <f>sala[[#This Row],[Hora de Salida]]</f>
        <v>45018.197916666664</v>
      </c>
      <c r="O218" s="3">
        <f>IF(sala[[#This Row],[Estado de la Mesa]]="Ocupada",sala[[#This Row],[Hora de Salida]]-sala[[#This Row],[Hora de Llegada]]+15/(24*60),sala[[#This Row],[Hora de Salida]]-sala[[#This Row],[Hora de Llegada]])</f>
        <v>0.1708333333323632</v>
      </c>
      <c r="P218" s="3">
        <f>SUMIF('cocina'!A:A,sala[[#This Row],[Número de Orden]],'cocina'!H:H)/(24*60)</f>
        <v>9.0277777777777769E-3</v>
      </c>
      <c r="Q218" s="3">
        <f>IF((sala[[#This Row],[Tiempo de Permanencia]]-sala[[#This Row],[Tiempo de Preparación]])&gt;0,sala[[#This Row],[Tiempo de Permanencia]]-sala[[#This Row],[Tiempo de Preparación]],0)</f>
        <v>0.16180555555458542</v>
      </c>
      <c r="R218" s="10">
        <f>IF(sala[[#This Row],[Tiempo de degustación]]&gt;0,1,0)</f>
        <v>1</v>
      </c>
      <c r="S218" s="1" t="str">
        <f>WEEKDAY(sala[[#This Row],[Fecha de Factura]],11)&amp;". "&amp;TEXT(sala[[#This Row],[Fecha de Factura]],"dddd")</f>
        <v>7. domingo</v>
      </c>
      <c r="T218" s="4">
        <f>SUMIF('cocina'!A:A,sala[[#This Row],[Número de Orden]],'cocina'!G:G)</f>
        <v>3</v>
      </c>
      <c r="U218" s="4">
        <f>sala[[#This Row],[Tiempo de Preparación]]*24</f>
        <v>0.21666666666666665</v>
      </c>
      <c r="V218">
        <f>sala[[#This Row],[Cobrada]]*sala[[#This Row],[Monto Total de la Cuenta]]</f>
        <v>96</v>
      </c>
      <c r="W218" s="4">
        <f>sala[[#This Row],[Tiempo de Permanencia]]*24</f>
        <v>4.0999999999767169</v>
      </c>
    </row>
    <row r="219" spans="1:23" x14ac:dyDescent="0.3">
      <c r="A219">
        <v>13</v>
      </c>
      <c r="B219" s="1" t="s">
        <v>258</v>
      </c>
      <c r="C219">
        <v>3</v>
      </c>
      <c r="D219" s="2">
        <v>45018.018750000003</v>
      </c>
      <c r="E219" s="2">
        <v>45018.15347222222</v>
      </c>
      <c r="F219" s="1" t="s">
        <v>29</v>
      </c>
      <c r="G219" s="1" t="s">
        <v>14</v>
      </c>
      <c r="H219" s="1" t="s">
        <v>25</v>
      </c>
      <c r="I219">
        <v>23.34</v>
      </c>
      <c r="J219" s="1" t="s">
        <v>38</v>
      </c>
      <c r="K219">
        <v>218</v>
      </c>
      <c r="L219" s="1" t="s">
        <v>69</v>
      </c>
      <c r="M219" s="1">
        <f>SUMIF('cocina'!A:A,sala[[#This Row],[Número de Orden]],'cocina'!K:K)</f>
        <v>184</v>
      </c>
      <c r="N219" s="2">
        <f>sala[[#This Row],[Hora de Salida]]</f>
        <v>45018.15347222222</v>
      </c>
      <c r="O219" s="3">
        <f>IF(sala[[#This Row],[Estado de la Mesa]]="Ocupada",sala[[#This Row],[Hora de Salida]]-sala[[#This Row],[Hora de Llegada]]+15/(24*60),sala[[#This Row],[Hora de Salida]]-sala[[#This Row],[Hora de Llegada]])</f>
        <v>0.14513888888419993</v>
      </c>
      <c r="P219" s="3">
        <f>SUMIF('cocina'!A:A,sala[[#This Row],[Número de Orden]],'cocina'!H:H)/(24*60)</f>
        <v>3.1944444444444442E-2</v>
      </c>
      <c r="Q219" s="3">
        <f>IF((sala[[#This Row],[Tiempo de Permanencia]]-sala[[#This Row],[Tiempo de Preparación]])&gt;0,sala[[#This Row],[Tiempo de Permanencia]]-sala[[#This Row],[Tiempo de Preparación]],0)</f>
        <v>0.11319444443975549</v>
      </c>
      <c r="R219" s="10">
        <f>IF(sala[[#This Row],[Tiempo de degustación]]&gt;0,1,0)</f>
        <v>1</v>
      </c>
      <c r="S219" s="1" t="str">
        <f>WEEKDAY(sala[[#This Row],[Fecha de Factura]],11)&amp;". "&amp;TEXT(sala[[#This Row],[Fecha de Factura]],"dddd")</f>
        <v>7. domingo</v>
      </c>
      <c r="T219" s="4">
        <f>SUMIF('cocina'!A:A,sala[[#This Row],[Número de Orden]],'cocina'!G:G)</f>
        <v>8</v>
      </c>
      <c r="U219" s="4">
        <f>sala[[#This Row],[Tiempo de Preparación]]*24</f>
        <v>0.76666666666666661</v>
      </c>
      <c r="V219">
        <f>sala[[#This Row],[Cobrada]]*sala[[#This Row],[Monto Total de la Cuenta]]</f>
        <v>184</v>
      </c>
      <c r="W219" s="4">
        <f>sala[[#This Row],[Tiempo de Permanencia]]*24</f>
        <v>3.4833333332207985</v>
      </c>
    </row>
    <row r="220" spans="1:23" x14ac:dyDescent="0.3">
      <c r="A220">
        <v>1</v>
      </c>
      <c r="B220" s="1" t="s">
        <v>259</v>
      </c>
      <c r="C220">
        <v>5</v>
      </c>
      <c r="D220" s="2">
        <v>45018.106249999997</v>
      </c>
      <c r="E220" s="2">
        <v>45018.200694444444</v>
      </c>
      <c r="F220" s="1" t="s">
        <v>13</v>
      </c>
      <c r="G220" s="1" t="s">
        <v>14</v>
      </c>
      <c r="H220" s="1" t="s">
        <v>25</v>
      </c>
      <c r="I220">
        <v>46.96</v>
      </c>
      <c r="J220" s="1" t="s">
        <v>26</v>
      </c>
      <c r="K220">
        <v>219</v>
      </c>
      <c r="L220" s="1" t="s">
        <v>39</v>
      </c>
      <c r="M220" s="1">
        <f>SUMIF('cocina'!A:A,sala[[#This Row],[Número de Orden]],'cocina'!K:K)</f>
        <v>139</v>
      </c>
      <c r="N220" s="2">
        <f>sala[[#This Row],[Hora de Salida]]</f>
        <v>45018.200694444444</v>
      </c>
      <c r="O220" s="3">
        <f>IF(sala[[#This Row],[Estado de la Mesa]]="Ocupada",sala[[#This Row],[Hora de Salida]]-sala[[#This Row],[Hora de Llegada]]+15/(24*60),sala[[#This Row],[Hora de Salida]]-sala[[#This Row],[Hora de Llegada]])</f>
        <v>9.4444444446708076E-2</v>
      </c>
      <c r="P220" s="3">
        <f>SUMIF('cocina'!A:A,sala[[#This Row],[Número de Orden]],'cocina'!H:H)/(24*60)</f>
        <v>1.5972222222222221E-2</v>
      </c>
      <c r="Q220" s="3">
        <f>IF((sala[[#This Row],[Tiempo de Permanencia]]-sala[[#This Row],[Tiempo de Preparación]])&gt;0,sala[[#This Row],[Tiempo de Permanencia]]-sala[[#This Row],[Tiempo de Preparación]],0)</f>
        <v>7.8472222224485855E-2</v>
      </c>
      <c r="R220" s="10">
        <f>IF(sala[[#This Row],[Tiempo de degustación]]&gt;0,1,0)</f>
        <v>1</v>
      </c>
      <c r="S220" s="1" t="str">
        <f>WEEKDAY(sala[[#This Row],[Fecha de Factura]],11)&amp;". "&amp;TEXT(sala[[#This Row],[Fecha de Factura]],"dddd")</f>
        <v>7. domingo</v>
      </c>
      <c r="T220" s="4">
        <f>SUMIF('cocina'!A:A,sala[[#This Row],[Número de Orden]],'cocina'!G:G)</f>
        <v>5</v>
      </c>
      <c r="U220" s="4">
        <f>sala[[#This Row],[Tiempo de Preparación]]*24</f>
        <v>0.3833333333333333</v>
      </c>
      <c r="V220">
        <f>sala[[#This Row],[Cobrada]]*sala[[#This Row],[Monto Total de la Cuenta]]</f>
        <v>139</v>
      </c>
      <c r="W220" s="4">
        <f>sala[[#This Row],[Tiempo de Permanencia]]*24</f>
        <v>2.2666666667209938</v>
      </c>
    </row>
    <row r="221" spans="1:23" x14ac:dyDescent="0.3">
      <c r="A221">
        <v>15</v>
      </c>
      <c r="B221" s="1" t="s">
        <v>236</v>
      </c>
      <c r="C221">
        <v>6</v>
      </c>
      <c r="D221" s="2">
        <v>45018.042361111111</v>
      </c>
      <c r="E221" s="2">
        <v>45018.206250000003</v>
      </c>
      <c r="F221" s="1" t="s">
        <v>29</v>
      </c>
      <c r="G221" s="1" t="s">
        <v>14</v>
      </c>
      <c r="H221" s="1" t="s">
        <v>25</v>
      </c>
      <c r="I221">
        <v>48.5</v>
      </c>
      <c r="J221" s="1" t="s">
        <v>16</v>
      </c>
      <c r="K221">
        <v>220</v>
      </c>
      <c r="L221" s="1" t="s">
        <v>54</v>
      </c>
      <c r="M221" s="1">
        <f>SUMIF('cocina'!A:A,sala[[#This Row],[Número de Orden]],'cocina'!K:K)</f>
        <v>24</v>
      </c>
      <c r="N221" s="2">
        <f>sala[[#This Row],[Hora de Salida]]</f>
        <v>45018.206250000003</v>
      </c>
      <c r="O221" s="3">
        <f>IF(sala[[#This Row],[Estado de la Mesa]]="Ocupada",sala[[#This Row],[Hora de Salida]]-sala[[#This Row],[Hora de Llegada]]+15/(24*60),sala[[#This Row],[Hora de Salida]]-sala[[#This Row],[Hora de Llegada]])</f>
        <v>0.16388888889196096</v>
      </c>
      <c r="P221" s="3">
        <f>SUMIF('cocina'!A:A,sala[[#This Row],[Número de Orden]],'cocina'!H:H)/(24*60)</f>
        <v>9.0277777777777769E-3</v>
      </c>
      <c r="Q221" s="3">
        <f>IF((sala[[#This Row],[Tiempo de Permanencia]]-sala[[#This Row],[Tiempo de Preparación]])&gt;0,sala[[#This Row],[Tiempo de Permanencia]]-sala[[#This Row],[Tiempo de Preparación]],0)</f>
        <v>0.15486111111418319</v>
      </c>
      <c r="R221" s="10">
        <f>IF(sala[[#This Row],[Tiempo de degustación]]&gt;0,1,0)</f>
        <v>1</v>
      </c>
      <c r="S221" s="1" t="str">
        <f>WEEKDAY(sala[[#This Row],[Fecha de Factura]],11)&amp;". "&amp;TEXT(sala[[#This Row],[Fecha de Factura]],"dddd")</f>
        <v>7. domingo</v>
      </c>
      <c r="T221" s="4">
        <f>SUMIF('cocina'!A:A,sala[[#This Row],[Número de Orden]],'cocina'!G:G)</f>
        <v>1</v>
      </c>
      <c r="U221" s="4">
        <f>sala[[#This Row],[Tiempo de Preparación]]*24</f>
        <v>0.21666666666666665</v>
      </c>
      <c r="V221">
        <f>sala[[#This Row],[Cobrada]]*sala[[#This Row],[Monto Total de la Cuenta]]</f>
        <v>24</v>
      </c>
      <c r="W221" s="4">
        <f>sala[[#This Row],[Tiempo de Permanencia]]*24</f>
        <v>3.933333333407063</v>
      </c>
    </row>
    <row r="222" spans="1:23" x14ac:dyDescent="0.3">
      <c r="A222">
        <v>16</v>
      </c>
      <c r="B222" s="1" t="s">
        <v>260</v>
      </c>
      <c r="C222">
        <v>1</v>
      </c>
      <c r="D222" s="2">
        <v>45018.07708333333</v>
      </c>
      <c r="E222" s="2">
        <v>45018.128472222219</v>
      </c>
      <c r="F222" s="1" t="s">
        <v>13</v>
      </c>
      <c r="G222" s="1" t="s">
        <v>14</v>
      </c>
      <c r="H222" s="1" t="s">
        <v>25</v>
      </c>
      <c r="I222">
        <v>17.829999999999998</v>
      </c>
      <c r="J222" s="1" t="s">
        <v>26</v>
      </c>
      <c r="K222">
        <v>221</v>
      </c>
      <c r="L222" s="1" t="s">
        <v>57</v>
      </c>
      <c r="M222" s="1">
        <f>SUMIF('cocina'!A:A,sala[[#This Row],[Número de Orden]],'cocina'!K:K)</f>
        <v>193</v>
      </c>
      <c r="N222" s="2">
        <f>sala[[#This Row],[Hora de Salida]]</f>
        <v>45018.128472222219</v>
      </c>
      <c r="O222" s="3">
        <f>IF(sala[[#This Row],[Estado de la Mesa]]="Ocupada",sala[[#This Row],[Hora de Salida]]-sala[[#This Row],[Hora de Llegada]]+15/(24*60),sala[[#This Row],[Hora de Salida]]-sala[[#This Row],[Hora de Llegada]])</f>
        <v>5.1388888889050577E-2</v>
      </c>
      <c r="P222" s="3">
        <f>SUMIF('cocina'!A:A,sala[[#This Row],[Número de Orden]],'cocina'!H:H)/(24*60)</f>
        <v>7.4999999999999997E-2</v>
      </c>
      <c r="Q222" s="3">
        <f>IF((sala[[#This Row],[Tiempo de Permanencia]]-sala[[#This Row],[Tiempo de Preparación]])&gt;0,sala[[#This Row],[Tiempo de Permanencia]]-sala[[#This Row],[Tiempo de Preparación]],0)</f>
        <v>0</v>
      </c>
      <c r="R222" s="10">
        <f>IF(sala[[#This Row],[Tiempo de degustación]]&gt;0,1,0)</f>
        <v>0</v>
      </c>
      <c r="S222" s="1" t="str">
        <f>WEEKDAY(sala[[#This Row],[Fecha de Factura]],11)&amp;". "&amp;TEXT(sala[[#This Row],[Fecha de Factura]],"dddd")</f>
        <v>7. domingo</v>
      </c>
      <c r="T222" s="4">
        <f>SUMIF('cocina'!A:A,sala[[#This Row],[Número de Orden]],'cocina'!G:G)</f>
        <v>6</v>
      </c>
      <c r="U222" s="4">
        <f>sala[[#This Row],[Tiempo de Preparación]]*24</f>
        <v>1.7999999999999998</v>
      </c>
      <c r="V222">
        <f>sala[[#This Row],[Cobrada]]*sala[[#This Row],[Monto Total de la Cuenta]]</f>
        <v>0</v>
      </c>
      <c r="W222" s="4">
        <f>sala[[#This Row],[Tiempo de Permanencia]]*24</f>
        <v>1.2333333333372138</v>
      </c>
    </row>
    <row r="223" spans="1:23" x14ac:dyDescent="0.3">
      <c r="A223">
        <v>3</v>
      </c>
      <c r="B223" s="1" t="s">
        <v>261</v>
      </c>
      <c r="C223">
        <v>3</v>
      </c>
      <c r="D223" s="2">
        <v>45018.151388888888</v>
      </c>
      <c r="E223" s="2">
        <v>45018.279166666667</v>
      </c>
      <c r="F223" s="1" t="s">
        <v>29</v>
      </c>
      <c r="G223" s="1" t="s">
        <v>35</v>
      </c>
      <c r="H223" s="1" t="s">
        <v>15</v>
      </c>
      <c r="I223">
        <v>32.58</v>
      </c>
      <c r="J223" s="1" t="s">
        <v>26</v>
      </c>
      <c r="K223">
        <v>222</v>
      </c>
      <c r="L223" s="1" t="s">
        <v>54</v>
      </c>
      <c r="M223" s="1">
        <f>SUMIF('cocina'!A:A,sala[[#This Row],[Número de Orden]],'cocina'!K:K)</f>
        <v>97</v>
      </c>
      <c r="N223" s="2">
        <f>sala[[#This Row],[Hora de Salida]]</f>
        <v>45018.279166666667</v>
      </c>
      <c r="O223" s="3">
        <f>IF(sala[[#This Row],[Estado de la Mesa]]="Ocupada",sala[[#This Row],[Hora de Salida]]-sala[[#This Row],[Hora de Llegada]]+15/(24*60),sala[[#This Row],[Hora de Salida]]-sala[[#This Row],[Hora de Llegada]])</f>
        <v>0.12777777777955635</v>
      </c>
      <c r="P223" s="3">
        <f>SUMIF('cocina'!A:A,sala[[#This Row],[Número de Orden]],'cocina'!H:H)/(24*60)</f>
        <v>5.9027777777777776E-2</v>
      </c>
      <c r="Q223" s="3">
        <f>IF((sala[[#This Row],[Tiempo de Permanencia]]-sala[[#This Row],[Tiempo de Preparación]])&gt;0,sala[[#This Row],[Tiempo de Permanencia]]-sala[[#This Row],[Tiempo de Preparación]],0)</f>
        <v>6.8750000001778569E-2</v>
      </c>
      <c r="R223" s="10">
        <f>IF(sala[[#This Row],[Tiempo de degustación]]&gt;0,1,0)</f>
        <v>1</v>
      </c>
      <c r="S223" s="1" t="str">
        <f>WEEKDAY(sala[[#This Row],[Fecha de Factura]],11)&amp;". "&amp;TEXT(sala[[#This Row],[Fecha de Factura]],"dddd")</f>
        <v>7. domingo</v>
      </c>
      <c r="T223" s="4">
        <f>SUMIF('cocina'!A:A,sala[[#This Row],[Número de Orden]],'cocina'!G:G)</f>
        <v>4</v>
      </c>
      <c r="U223" s="4">
        <f>sala[[#This Row],[Tiempo de Preparación]]*24</f>
        <v>1.4166666666666665</v>
      </c>
      <c r="V223">
        <f>sala[[#This Row],[Cobrada]]*sala[[#This Row],[Monto Total de la Cuenta]]</f>
        <v>97</v>
      </c>
      <c r="W223" s="4">
        <f>sala[[#This Row],[Tiempo de Permanencia]]*24</f>
        <v>3.0666666667093523</v>
      </c>
    </row>
    <row r="224" spans="1:23" x14ac:dyDescent="0.3">
      <c r="A224">
        <v>19</v>
      </c>
      <c r="B224" s="1" t="s">
        <v>262</v>
      </c>
      <c r="C224">
        <v>2</v>
      </c>
      <c r="D224" s="2">
        <v>45018.052777777775</v>
      </c>
      <c r="E224" s="2">
        <v>45018.118055555555</v>
      </c>
      <c r="F224" s="1" t="s">
        <v>29</v>
      </c>
      <c r="G224" s="1" t="s">
        <v>35</v>
      </c>
      <c r="H224" s="1" t="s">
        <v>25</v>
      </c>
      <c r="I224">
        <v>49.62</v>
      </c>
      <c r="J224" s="1" t="s">
        <v>16</v>
      </c>
      <c r="K224">
        <v>223</v>
      </c>
      <c r="L224" s="1" t="s">
        <v>69</v>
      </c>
      <c r="M224" s="1">
        <f>SUMIF('cocina'!A:A,sala[[#This Row],[Número de Orden]],'cocina'!K:K)</f>
        <v>32</v>
      </c>
      <c r="N224" s="2">
        <f>sala[[#This Row],[Hora de Salida]]</f>
        <v>45018.118055555555</v>
      </c>
      <c r="O224" s="3">
        <f>IF(sala[[#This Row],[Estado de la Mesa]]="Ocupada",sala[[#This Row],[Hora de Salida]]-sala[[#This Row],[Hora de Llegada]]+15/(24*60),sala[[#This Row],[Hora de Salida]]-sala[[#This Row],[Hora de Llegada]])</f>
        <v>6.5277777779556345E-2</v>
      </c>
      <c r="P224" s="3">
        <f>SUMIF('cocina'!A:A,sala[[#This Row],[Número de Orden]],'cocina'!H:H)/(24*60)</f>
        <v>3.6805555555555557E-2</v>
      </c>
      <c r="Q224" s="3">
        <f>IF((sala[[#This Row],[Tiempo de Permanencia]]-sala[[#This Row],[Tiempo de Preparación]])&gt;0,sala[[#This Row],[Tiempo de Permanencia]]-sala[[#This Row],[Tiempo de Preparación]],0)</f>
        <v>2.8472222224000789E-2</v>
      </c>
      <c r="R224" s="10">
        <f>IF(sala[[#This Row],[Tiempo de degustación]]&gt;0,1,0)</f>
        <v>1</v>
      </c>
      <c r="S224" s="1" t="str">
        <f>WEEKDAY(sala[[#This Row],[Fecha de Factura]],11)&amp;". "&amp;TEXT(sala[[#This Row],[Fecha de Factura]],"dddd")</f>
        <v>7. domingo</v>
      </c>
      <c r="T224" s="4">
        <f>SUMIF('cocina'!A:A,sala[[#This Row],[Número de Orden]],'cocina'!G:G)</f>
        <v>1</v>
      </c>
      <c r="U224" s="4">
        <f>sala[[#This Row],[Tiempo de Preparación]]*24</f>
        <v>0.8833333333333333</v>
      </c>
      <c r="V224">
        <f>sala[[#This Row],[Cobrada]]*sala[[#This Row],[Monto Total de la Cuenta]]</f>
        <v>32</v>
      </c>
      <c r="W224" s="4">
        <f>sala[[#This Row],[Tiempo de Permanencia]]*24</f>
        <v>1.5666666667093523</v>
      </c>
    </row>
    <row r="225" spans="1:23" x14ac:dyDescent="0.3">
      <c r="A225">
        <v>7</v>
      </c>
      <c r="B225" s="1" t="s">
        <v>263</v>
      </c>
      <c r="C225">
        <v>6</v>
      </c>
      <c r="D225" s="2">
        <v>45018.088194444441</v>
      </c>
      <c r="E225" s="2">
        <v>45018.240972222222</v>
      </c>
      <c r="F225" s="1" t="s">
        <v>13</v>
      </c>
      <c r="G225" s="1" t="s">
        <v>14</v>
      </c>
      <c r="H225" s="1" t="s">
        <v>25</v>
      </c>
      <c r="I225">
        <v>17.61</v>
      </c>
      <c r="J225" s="1" t="s">
        <v>38</v>
      </c>
      <c r="K225">
        <v>224</v>
      </c>
      <c r="L225" s="1" t="s">
        <v>42</v>
      </c>
      <c r="M225" s="1">
        <f>SUMIF('cocina'!A:A,sala[[#This Row],[Número de Orden]],'cocina'!K:K)</f>
        <v>52</v>
      </c>
      <c r="N225" s="2">
        <f>sala[[#This Row],[Hora de Salida]]</f>
        <v>45018.240972222222</v>
      </c>
      <c r="O225" s="3">
        <f>IF(sala[[#This Row],[Estado de la Mesa]]="Ocupada",sala[[#This Row],[Hora de Salida]]-sala[[#This Row],[Hora de Llegada]]+15/(24*60),sala[[#This Row],[Hora de Salida]]-sala[[#This Row],[Hora de Llegada]])</f>
        <v>0.16319444444767819</v>
      </c>
      <c r="P225" s="3">
        <f>SUMIF('cocina'!A:A,sala[[#This Row],[Número de Orden]],'cocina'!H:H)/(24*60)</f>
        <v>1.3888888888888888E-2</v>
      </c>
      <c r="Q225" s="3">
        <f>IF((sala[[#This Row],[Tiempo de Permanencia]]-sala[[#This Row],[Tiempo de Preparación]])&gt;0,sala[[#This Row],[Tiempo de Permanencia]]-sala[[#This Row],[Tiempo de Preparación]],0)</f>
        <v>0.1493055555587893</v>
      </c>
      <c r="R225" s="10">
        <f>IF(sala[[#This Row],[Tiempo de degustación]]&gt;0,1,0)</f>
        <v>1</v>
      </c>
      <c r="S225" s="1" t="str">
        <f>WEEKDAY(sala[[#This Row],[Fecha de Factura]],11)&amp;". "&amp;TEXT(sala[[#This Row],[Fecha de Factura]],"dddd")</f>
        <v>7. domingo</v>
      </c>
      <c r="T225" s="4">
        <f>SUMIF('cocina'!A:A,sala[[#This Row],[Número de Orden]],'cocina'!G:G)</f>
        <v>2</v>
      </c>
      <c r="U225" s="4">
        <f>sala[[#This Row],[Tiempo de Preparación]]*24</f>
        <v>0.33333333333333331</v>
      </c>
      <c r="V225">
        <f>sala[[#This Row],[Cobrada]]*sala[[#This Row],[Monto Total de la Cuenta]]</f>
        <v>52</v>
      </c>
      <c r="W225" s="4">
        <f>sala[[#This Row],[Tiempo de Permanencia]]*24</f>
        <v>3.9166666667442769</v>
      </c>
    </row>
    <row r="226" spans="1:23" x14ac:dyDescent="0.3">
      <c r="A226">
        <v>19</v>
      </c>
      <c r="B226" s="1" t="s">
        <v>264</v>
      </c>
      <c r="C226">
        <v>4</v>
      </c>
      <c r="D226" s="2">
        <v>45018.009722222225</v>
      </c>
      <c r="E226" s="2">
        <v>45018.058333333334</v>
      </c>
      <c r="F226" s="1" t="s">
        <v>13</v>
      </c>
      <c r="G226" s="1" t="s">
        <v>20</v>
      </c>
      <c r="H226" s="1" t="s">
        <v>25</v>
      </c>
      <c r="I226">
        <v>35.020000000000003</v>
      </c>
      <c r="J226" s="1" t="s">
        <v>16</v>
      </c>
      <c r="K226">
        <v>225</v>
      </c>
      <c r="L226" s="1" t="s">
        <v>33</v>
      </c>
      <c r="M226" s="1">
        <f>SUMIF('cocina'!A:A,sala[[#This Row],[Número de Orden]],'cocina'!K:K)</f>
        <v>168</v>
      </c>
      <c r="N226" s="2">
        <f>sala[[#This Row],[Hora de Salida]]</f>
        <v>45018.058333333334</v>
      </c>
      <c r="O226" s="3">
        <f>IF(sala[[#This Row],[Estado de la Mesa]]="Ocupada",sala[[#This Row],[Hora de Salida]]-sala[[#This Row],[Hora de Llegada]]+15/(24*60),sala[[#This Row],[Hora de Salida]]-sala[[#This Row],[Hora de Llegada]])</f>
        <v>4.8611111109494232E-2</v>
      </c>
      <c r="P226" s="3">
        <f>SUMIF('cocina'!A:A,sala[[#This Row],[Número de Orden]],'cocina'!H:H)/(24*60)</f>
        <v>6.5277777777777782E-2</v>
      </c>
      <c r="Q226" s="3">
        <f>IF((sala[[#This Row],[Tiempo de Permanencia]]-sala[[#This Row],[Tiempo de Preparación]])&gt;0,sala[[#This Row],[Tiempo de Permanencia]]-sala[[#This Row],[Tiempo de Preparación]],0)</f>
        <v>0</v>
      </c>
      <c r="R226" s="10">
        <f>IF(sala[[#This Row],[Tiempo de degustación]]&gt;0,1,0)</f>
        <v>0</v>
      </c>
      <c r="S226" s="1" t="str">
        <f>WEEKDAY(sala[[#This Row],[Fecha de Factura]],11)&amp;". "&amp;TEXT(sala[[#This Row],[Fecha de Factura]],"dddd")</f>
        <v>7. domingo</v>
      </c>
      <c r="T226" s="4">
        <f>SUMIF('cocina'!A:A,sala[[#This Row],[Número de Orden]],'cocina'!G:G)</f>
        <v>6</v>
      </c>
      <c r="U226" s="4">
        <f>sala[[#This Row],[Tiempo de Preparación]]*24</f>
        <v>1.5666666666666669</v>
      </c>
      <c r="V226">
        <f>sala[[#This Row],[Cobrada]]*sala[[#This Row],[Monto Total de la Cuenta]]</f>
        <v>0</v>
      </c>
      <c r="W226" s="4">
        <f>sala[[#This Row],[Tiempo de Permanencia]]*24</f>
        <v>1.1666666666278616</v>
      </c>
    </row>
    <row r="227" spans="1:23" x14ac:dyDescent="0.3">
      <c r="A227">
        <v>7</v>
      </c>
      <c r="B227" s="1" t="s">
        <v>265</v>
      </c>
      <c r="C227">
        <v>6</v>
      </c>
      <c r="D227" s="2">
        <v>45018.040277777778</v>
      </c>
      <c r="E227" s="2">
        <v>45018.17291666667</v>
      </c>
      <c r="F227" s="1" t="s">
        <v>19</v>
      </c>
      <c r="G227" s="1" t="s">
        <v>35</v>
      </c>
      <c r="H227" s="1" t="s">
        <v>25</v>
      </c>
      <c r="I227">
        <v>39.479999999999997</v>
      </c>
      <c r="J227" s="1" t="s">
        <v>16</v>
      </c>
      <c r="K227">
        <v>226</v>
      </c>
      <c r="L227" s="1" t="s">
        <v>39</v>
      </c>
      <c r="M227" s="1">
        <f>SUMIF('cocina'!A:A,sala[[#This Row],[Número de Orden]],'cocina'!K:K)</f>
        <v>171</v>
      </c>
      <c r="N227" s="2">
        <f>sala[[#This Row],[Hora de Salida]]</f>
        <v>45018.17291666667</v>
      </c>
      <c r="O227" s="3">
        <f>IF(sala[[#This Row],[Estado de la Mesa]]="Ocupada",sala[[#This Row],[Hora de Salida]]-sala[[#This Row],[Hora de Llegada]]+15/(24*60),sala[[#This Row],[Hora de Salida]]-sala[[#This Row],[Hora de Llegada]])</f>
        <v>0.13263888889196096</v>
      </c>
      <c r="P227" s="3">
        <f>SUMIF('cocina'!A:A,sala[[#This Row],[Número de Orden]],'cocina'!H:H)/(24*60)</f>
        <v>0.10138888888888889</v>
      </c>
      <c r="Q227" s="3">
        <f>IF((sala[[#This Row],[Tiempo de Permanencia]]-sala[[#This Row],[Tiempo de Preparación]])&gt;0,sala[[#This Row],[Tiempo de Permanencia]]-sala[[#This Row],[Tiempo de Preparación]],0)</f>
        <v>3.125000000307207E-2</v>
      </c>
      <c r="R227" s="10">
        <f>IF(sala[[#This Row],[Tiempo de degustación]]&gt;0,1,0)</f>
        <v>1</v>
      </c>
      <c r="S227" s="1" t="str">
        <f>WEEKDAY(sala[[#This Row],[Fecha de Factura]],11)&amp;". "&amp;TEXT(sala[[#This Row],[Fecha de Factura]],"dddd")</f>
        <v>7. domingo</v>
      </c>
      <c r="T227" s="4">
        <f>SUMIF('cocina'!A:A,sala[[#This Row],[Número de Orden]],'cocina'!G:G)</f>
        <v>7</v>
      </c>
      <c r="U227" s="4">
        <f>sala[[#This Row],[Tiempo de Preparación]]*24</f>
        <v>2.4333333333333336</v>
      </c>
      <c r="V227">
        <f>sala[[#This Row],[Cobrada]]*sala[[#This Row],[Monto Total de la Cuenta]]</f>
        <v>171</v>
      </c>
      <c r="W227" s="4">
        <f>sala[[#This Row],[Tiempo de Permanencia]]*24</f>
        <v>3.183333333407063</v>
      </c>
    </row>
    <row r="228" spans="1:23" x14ac:dyDescent="0.3">
      <c r="A228">
        <v>17</v>
      </c>
      <c r="B228" s="1" t="s">
        <v>137</v>
      </c>
      <c r="C228">
        <v>6</v>
      </c>
      <c r="D228" s="2">
        <v>45018.075694444444</v>
      </c>
      <c r="E228" s="2">
        <v>45018.202777777777</v>
      </c>
      <c r="F228" s="1" t="s">
        <v>29</v>
      </c>
      <c r="G228" s="1" t="s">
        <v>14</v>
      </c>
      <c r="H228" s="1" t="s">
        <v>25</v>
      </c>
      <c r="I228">
        <v>41.05</v>
      </c>
      <c r="J228" s="1" t="s">
        <v>26</v>
      </c>
      <c r="K228">
        <v>227</v>
      </c>
      <c r="L228" s="1" t="s">
        <v>57</v>
      </c>
      <c r="M228" s="1">
        <f>SUMIF('cocina'!A:A,sala[[#This Row],[Número de Orden]],'cocina'!K:K)</f>
        <v>211</v>
      </c>
      <c r="N228" s="2">
        <f>sala[[#This Row],[Hora de Salida]]</f>
        <v>45018.202777777777</v>
      </c>
      <c r="O228" s="3">
        <f>IF(sala[[#This Row],[Estado de la Mesa]]="Ocupada",sala[[#This Row],[Hora de Salida]]-sala[[#This Row],[Hora de Llegada]]+15/(24*60),sala[[#This Row],[Hora de Salida]]-sala[[#This Row],[Hora de Llegada]])</f>
        <v>0.12708333333284827</v>
      </c>
      <c r="P228" s="3">
        <f>SUMIF('cocina'!A:A,sala[[#This Row],[Número de Orden]],'cocina'!H:H)/(24*60)</f>
        <v>8.2638888888888887E-2</v>
      </c>
      <c r="Q228" s="3">
        <f>IF((sala[[#This Row],[Tiempo de Permanencia]]-sala[[#This Row],[Tiempo de Preparación]])&gt;0,sala[[#This Row],[Tiempo de Permanencia]]-sala[[#This Row],[Tiempo de Preparación]],0)</f>
        <v>4.4444444443959383E-2</v>
      </c>
      <c r="R228" s="10">
        <f>IF(sala[[#This Row],[Tiempo de degustación]]&gt;0,1,0)</f>
        <v>1</v>
      </c>
      <c r="S228" s="1" t="str">
        <f>WEEKDAY(sala[[#This Row],[Fecha de Factura]],11)&amp;". "&amp;TEXT(sala[[#This Row],[Fecha de Factura]],"dddd")</f>
        <v>7. domingo</v>
      </c>
      <c r="T228" s="4">
        <f>SUMIF('cocina'!A:A,sala[[#This Row],[Número de Orden]],'cocina'!G:G)</f>
        <v>7</v>
      </c>
      <c r="U228" s="4">
        <f>sala[[#This Row],[Tiempo de Preparación]]*24</f>
        <v>1.9833333333333334</v>
      </c>
      <c r="V228">
        <f>sala[[#This Row],[Cobrada]]*sala[[#This Row],[Monto Total de la Cuenta]]</f>
        <v>211</v>
      </c>
      <c r="W228" s="4">
        <f>sala[[#This Row],[Tiempo de Permanencia]]*24</f>
        <v>3.0499999999883585</v>
      </c>
    </row>
    <row r="229" spans="1:23" x14ac:dyDescent="0.3">
      <c r="A229">
        <v>16</v>
      </c>
      <c r="B229" s="1" t="s">
        <v>266</v>
      </c>
      <c r="C229">
        <v>4</v>
      </c>
      <c r="D229" s="2">
        <v>45018.069444444445</v>
      </c>
      <c r="E229" s="2">
        <v>45018.168055555558</v>
      </c>
      <c r="F229" s="1" t="s">
        <v>13</v>
      </c>
      <c r="G229" s="1" t="s">
        <v>14</v>
      </c>
      <c r="H229" s="1" t="s">
        <v>25</v>
      </c>
      <c r="I229">
        <v>10.66</v>
      </c>
      <c r="J229" s="1" t="s">
        <v>38</v>
      </c>
      <c r="K229">
        <v>228</v>
      </c>
      <c r="L229" s="1" t="s">
        <v>54</v>
      </c>
      <c r="M229" s="1">
        <f>SUMIF('cocina'!A:A,sala[[#This Row],[Número de Orden]],'cocina'!K:K)</f>
        <v>69</v>
      </c>
      <c r="N229" s="2">
        <f>sala[[#This Row],[Hora de Salida]]</f>
        <v>45018.168055555558</v>
      </c>
      <c r="O229" s="3">
        <f>IF(sala[[#This Row],[Estado de la Mesa]]="Ocupada",sala[[#This Row],[Hora de Salida]]-sala[[#This Row],[Hora de Llegada]]+15/(24*60),sala[[#This Row],[Hora de Salida]]-sala[[#This Row],[Hora de Llegada]])</f>
        <v>0.10902777777907129</v>
      </c>
      <c r="P229" s="3">
        <f>SUMIF('cocina'!A:A,sala[[#This Row],[Número de Orden]],'cocina'!H:H)/(24*60)</f>
        <v>2.4305555555555556E-2</v>
      </c>
      <c r="Q229" s="3">
        <f>IF((sala[[#This Row],[Tiempo de Permanencia]]-sala[[#This Row],[Tiempo de Preparación]])&gt;0,sala[[#This Row],[Tiempo de Permanencia]]-sala[[#This Row],[Tiempo de Preparación]],0)</f>
        <v>8.4722222223515734E-2</v>
      </c>
      <c r="R229" s="10">
        <f>IF(sala[[#This Row],[Tiempo de degustación]]&gt;0,1,0)</f>
        <v>1</v>
      </c>
      <c r="S229" s="1" t="str">
        <f>WEEKDAY(sala[[#This Row],[Fecha de Factura]],11)&amp;". "&amp;TEXT(sala[[#This Row],[Fecha de Factura]],"dddd")</f>
        <v>7. domingo</v>
      </c>
      <c r="T229" s="4">
        <f>SUMIF('cocina'!A:A,sala[[#This Row],[Número de Orden]],'cocina'!G:G)</f>
        <v>3</v>
      </c>
      <c r="U229" s="4">
        <f>sala[[#This Row],[Tiempo de Preparación]]*24</f>
        <v>0.58333333333333337</v>
      </c>
      <c r="V229">
        <f>sala[[#This Row],[Cobrada]]*sala[[#This Row],[Monto Total de la Cuenta]]</f>
        <v>69</v>
      </c>
      <c r="W229" s="4">
        <f>sala[[#This Row],[Tiempo de Permanencia]]*24</f>
        <v>2.6166666666977108</v>
      </c>
    </row>
    <row r="230" spans="1:23" x14ac:dyDescent="0.3">
      <c r="A230">
        <v>14</v>
      </c>
      <c r="B230" s="1" t="s">
        <v>267</v>
      </c>
      <c r="C230">
        <v>3</v>
      </c>
      <c r="D230" s="2">
        <v>45018.106944444444</v>
      </c>
      <c r="E230" s="2">
        <v>45018.1875</v>
      </c>
      <c r="F230" s="1" t="s">
        <v>24</v>
      </c>
      <c r="G230" s="1" t="s">
        <v>35</v>
      </c>
      <c r="H230" s="1" t="s">
        <v>25</v>
      </c>
      <c r="I230">
        <v>28.58</v>
      </c>
      <c r="J230" s="1" t="s">
        <v>16</v>
      </c>
      <c r="K230">
        <v>229</v>
      </c>
      <c r="L230" s="1" t="s">
        <v>42</v>
      </c>
      <c r="M230" s="1">
        <f>SUMIF('cocina'!A:A,sala[[#This Row],[Número de Orden]],'cocina'!K:K)</f>
        <v>124</v>
      </c>
      <c r="N230" s="2">
        <f>sala[[#This Row],[Hora de Salida]]</f>
        <v>45018.1875</v>
      </c>
      <c r="O230" s="3">
        <f>IF(sala[[#This Row],[Estado de la Mesa]]="Ocupada",sala[[#This Row],[Hora de Salida]]-sala[[#This Row],[Hora de Llegada]]+15/(24*60),sala[[#This Row],[Hora de Salida]]-sala[[#This Row],[Hora de Llegada]])</f>
        <v>8.0555555556202307E-2</v>
      </c>
      <c r="P230" s="3">
        <f>SUMIF('cocina'!A:A,sala[[#This Row],[Número de Orden]],'cocina'!H:H)/(24*60)</f>
        <v>8.1250000000000003E-2</v>
      </c>
      <c r="Q230" s="3">
        <f>IF((sala[[#This Row],[Tiempo de Permanencia]]-sala[[#This Row],[Tiempo de Preparación]])&gt;0,sala[[#This Row],[Tiempo de Permanencia]]-sala[[#This Row],[Tiempo de Preparación]],0)</f>
        <v>0</v>
      </c>
      <c r="R230" s="10">
        <f>IF(sala[[#This Row],[Tiempo de degustación]]&gt;0,1,0)</f>
        <v>0</v>
      </c>
      <c r="S230" s="1" t="str">
        <f>WEEKDAY(sala[[#This Row],[Fecha de Factura]],11)&amp;". "&amp;TEXT(sala[[#This Row],[Fecha de Factura]],"dddd")</f>
        <v>7. domingo</v>
      </c>
      <c r="T230" s="4">
        <f>SUMIF('cocina'!A:A,sala[[#This Row],[Número de Orden]],'cocina'!G:G)</f>
        <v>4</v>
      </c>
      <c r="U230" s="4">
        <f>sala[[#This Row],[Tiempo de Preparación]]*24</f>
        <v>1.9500000000000002</v>
      </c>
      <c r="V230">
        <f>sala[[#This Row],[Cobrada]]*sala[[#This Row],[Monto Total de la Cuenta]]</f>
        <v>0</v>
      </c>
      <c r="W230" s="4">
        <f>sala[[#This Row],[Tiempo de Permanencia]]*24</f>
        <v>1.9333333333488554</v>
      </c>
    </row>
    <row r="231" spans="1:23" x14ac:dyDescent="0.3">
      <c r="A231">
        <v>5</v>
      </c>
      <c r="B231" s="1" t="s">
        <v>81</v>
      </c>
      <c r="C231">
        <v>5</v>
      </c>
      <c r="D231" s="2">
        <v>45018.09375</v>
      </c>
      <c r="E231" s="2">
        <v>45018.2</v>
      </c>
      <c r="F231" s="1" t="s">
        <v>24</v>
      </c>
      <c r="G231" s="1" t="s">
        <v>14</v>
      </c>
      <c r="H231" s="1" t="s">
        <v>25</v>
      </c>
      <c r="I231">
        <v>15.84</v>
      </c>
      <c r="J231" s="1" t="s">
        <v>26</v>
      </c>
      <c r="K231">
        <v>230</v>
      </c>
      <c r="L231" s="1" t="s">
        <v>39</v>
      </c>
      <c r="M231" s="1">
        <f>SUMIF('cocina'!A:A,sala[[#This Row],[Número de Orden]],'cocina'!K:K)</f>
        <v>214</v>
      </c>
      <c r="N231" s="2">
        <f>sala[[#This Row],[Hora de Salida]]</f>
        <v>45018.2</v>
      </c>
      <c r="O231" s="3">
        <f>IF(sala[[#This Row],[Estado de la Mesa]]="Ocupada",sala[[#This Row],[Hora de Salida]]-sala[[#This Row],[Hora de Llegada]]+15/(24*60),sala[[#This Row],[Hora de Salida]]-sala[[#This Row],[Hora de Llegada]])</f>
        <v>0.10624999999708962</v>
      </c>
      <c r="P231" s="3">
        <f>SUMIF('cocina'!A:A,sala[[#This Row],[Número de Orden]],'cocina'!H:H)/(24*60)</f>
        <v>6.3194444444444442E-2</v>
      </c>
      <c r="Q231" s="3">
        <f>IF((sala[[#This Row],[Tiempo de Permanencia]]-sala[[#This Row],[Tiempo de Preparación]])&gt;0,sala[[#This Row],[Tiempo de Permanencia]]-sala[[#This Row],[Tiempo de Preparación]],0)</f>
        <v>4.3055555552645175E-2</v>
      </c>
      <c r="R231" s="10">
        <f>IF(sala[[#This Row],[Tiempo de degustación]]&gt;0,1,0)</f>
        <v>1</v>
      </c>
      <c r="S231" s="1" t="str">
        <f>WEEKDAY(sala[[#This Row],[Fecha de Factura]],11)&amp;". "&amp;TEXT(sala[[#This Row],[Fecha de Factura]],"dddd")</f>
        <v>7. domingo</v>
      </c>
      <c r="T231" s="4">
        <f>SUMIF('cocina'!A:A,sala[[#This Row],[Número de Orden]],'cocina'!G:G)</f>
        <v>7</v>
      </c>
      <c r="U231" s="4">
        <f>sala[[#This Row],[Tiempo de Preparación]]*24</f>
        <v>1.5166666666666666</v>
      </c>
      <c r="V231">
        <f>sala[[#This Row],[Cobrada]]*sala[[#This Row],[Monto Total de la Cuenta]]</f>
        <v>214</v>
      </c>
      <c r="W231" s="4">
        <f>sala[[#This Row],[Tiempo de Permanencia]]*24</f>
        <v>2.5499999999301508</v>
      </c>
    </row>
    <row r="232" spans="1:23" x14ac:dyDescent="0.3">
      <c r="A232">
        <v>8</v>
      </c>
      <c r="B232" s="1" t="s">
        <v>268</v>
      </c>
      <c r="C232">
        <v>2</v>
      </c>
      <c r="D232" s="2">
        <v>45018.05</v>
      </c>
      <c r="E232" s="2">
        <v>45018.131944444445</v>
      </c>
      <c r="F232" s="1" t="s">
        <v>24</v>
      </c>
      <c r="G232" s="1" t="s">
        <v>14</v>
      </c>
      <c r="H232" s="1" t="s">
        <v>25</v>
      </c>
      <c r="I232">
        <v>49.1</v>
      </c>
      <c r="J232" s="1" t="s">
        <v>38</v>
      </c>
      <c r="K232">
        <v>231</v>
      </c>
      <c r="L232" s="1" t="s">
        <v>33</v>
      </c>
      <c r="M232" s="1">
        <f>SUMIF('cocina'!A:A,sala[[#This Row],[Número de Orden]],'cocina'!K:K)</f>
        <v>208</v>
      </c>
      <c r="N232" s="2">
        <f>sala[[#This Row],[Hora de Salida]]</f>
        <v>45018.131944444445</v>
      </c>
      <c r="O232" s="3">
        <f>IF(sala[[#This Row],[Estado de la Mesa]]="Ocupada",sala[[#This Row],[Hora de Salida]]-sala[[#This Row],[Hora de Llegada]]+15/(24*60),sala[[#This Row],[Hora de Salida]]-sala[[#This Row],[Hora de Llegada]])</f>
        <v>9.2361111109009172E-2</v>
      </c>
      <c r="P232" s="3">
        <f>SUMIF('cocina'!A:A,sala[[#This Row],[Número de Orden]],'cocina'!H:H)/(24*60)</f>
        <v>0.10416666666666667</v>
      </c>
      <c r="Q232" s="3">
        <f>IF((sala[[#This Row],[Tiempo de Permanencia]]-sala[[#This Row],[Tiempo de Preparación]])&gt;0,sala[[#This Row],[Tiempo de Permanencia]]-sala[[#This Row],[Tiempo de Preparación]],0)</f>
        <v>0</v>
      </c>
      <c r="R232" s="10">
        <f>IF(sala[[#This Row],[Tiempo de degustación]]&gt;0,1,0)</f>
        <v>0</v>
      </c>
      <c r="S232" s="1" t="str">
        <f>WEEKDAY(sala[[#This Row],[Fecha de Factura]],11)&amp;". "&amp;TEXT(sala[[#This Row],[Fecha de Factura]],"dddd")</f>
        <v>7. domingo</v>
      </c>
      <c r="T232" s="4">
        <f>SUMIF('cocina'!A:A,sala[[#This Row],[Número de Orden]],'cocina'!G:G)</f>
        <v>7</v>
      </c>
      <c r="U232" s="4">
        <f>sala[[#This Row],[Tiempo de Preparación]]*24</f>
        <v>2.5</v>
      </c>
      <c r="V232">
        <f>sala[[#This Row],[Cobrada]]*sala[[#This Row],[Monto Total de la Cuenta]]</f>
        <v>0</v>
      </c>
      <c r="W232" s="4">
        <f>sala[[#This Row],[Tiempo de Permanencia]]*24</f>
        <v>2.21666666661622</v>
      </c>
    </row>
    <row r="233" spans="1:23" x14ac:dyDescent="0.3">
      <c r="A233">
        <v>2</v>
      </c>
      <c r="B233" s="1" t="s">
        <v>269</v>
      </c>
      <c r="C233">
        <v>2</v>
      </c>
      <c r="D233" s="2">
        <v>45018.086111111108</v>
      </c>
      <c r="E233" s="2">
        <v>45018.142361111109</v>
      </c>
      <c r="F233" s="1" t="s">
        <v>19</v>
      </c>
      <c r="G233" s="1" t="s">
        <v>14</v>
      </c>
      <c r="H233" s="1" t="s">
        <v>25</v>
      </c>
      <c r="I233">
        <v>15.43</v>
      </c>
      <c r="J233" s="1" t="s">
        <v>16</v>
      </c>
      <c r="K233">
        <v>232</v>
      </c>
      <c r="L233" s="1" t="s">
        <v>69</v>
      </c>
      <c r="M233" s="1">
        <f>SUMIF('cocina'!A:A,sala[[#This Row],[Número de Orden]],'cocina'!K:K)</f>
        <v>190</v>
      </c>
      <c r="N233" s="2">
        <f>sala[[#This Row],[Hora de Salida]]</f>
        <v>45018.142361111109</v>
      </c>
      <c r="O233" s="3">
        <f>IF(sala[[#This Row],[Estado de la Mesa]]="Ocupada",sala[[#This Row],[Hora de Salida]]-sala[[#This Row],[Hora de Llegada]]+15/(24*60),sala[[#This Row],[Hora de Salida]]-sala[[#This Row],[Hora de Llegada]])</f>
        <v>5.6250000001455192E-2</v>
      </c>
      <c r="P233" s="3">
        <f>SUMIF('cocina'!A:A,sala[[#This Row],[Número de Orden]],'cocina'!H:H)/(24*60)</f>
        <v>9.6527777777777782E-2</v>
      </c>
      <c r="Q233" s="3">
        <f>IF((sala[[#This Row],[Tiempo de Permanencia]]-sala[[#This Row],[Tiempo de Preparación]])&gt;0,sala[[#This Row],[Tiempo de Permanencia]]-sala[[#This Row],[Tiempo de Preparación]],0)</f>
        <v>0</v>
      </c>
      <c r="R233" s="10">
        <f>IF(sala[[#This Row],[Tiempo de degustación]]&gt;0,1,0)</f>
        <v>0</v>
      </c>
      <c r="S233" s="1" t="str">
        <f>WEEKDAY(sala[[#This Row],[Fecha de Factura]],11)&amp;". "&amp;TEXT(sala[[#This Row],[Fecha de Factura]],"dddd")</f>
        <v>7. domingo</v>
      </c>
      <c r="T233" s="4">
        <f>SUMIF('cocina'!A:A,sala[[#This Row],[Número de Orden]],'cocina'!G:G)</f>
        <v>7</v>
      </c>
      <c r="U233" s="4">
        <f>sala[[#This Row],[Tiempo de Preparación]]*24</f>
        <v>2.3166666666666669</v>
      </c>
      <c r="V233">
        <f>sala[[#This Row],[Cobrada]]*sala[[#This Row],[Monto Total de la Cuenta]]</f>
        <v>0</v>
      </c>
      <c r="W233" s="4">
        <f>sala[[#This Row],[Tiempo de Permanencia]]*24</f>
        <v>1.3500000000349246</v>
      </c>
    </row>
    <row r="234" spans="1:23" x14ac:dyDescent="0.3">
      <c r="A234">
        <v>8</v>
      </c>
      <c r="B234" s="1" t="s">
        <v>45</v>
      </c>
      <c r="C234">
        <v>1</v>
      </c>
      <c r="D234" s="2">
        <v>45018.036111111112</v>
      </c>
      <c r="E234" s="2">
        <v>45018.11041666667</v>
      </c>
      <c r="F234" s="1" t="s">
        <v>24</v>
      </c>
      <c r="G234" s="1" t="s">
        <v>20</v>
      </c>
      <c r="H234" s="1" t="s">
        <v>15</v>
      </c>
      <c r="I234">
        <v>45.64</v>
      </c>
      <c r="J234" s="1" t="s">
        <v>26</v>
      </c>
      <c r="K234">
        <v>233</v>
      </c>
      <c r="L234" s="1" t="s">
        <v>69</v>
      </c>
      <c r="M234" s="1">
        <f>SUMIF('cocina'!A:A,sala[[#This Row],[Número de Orden]],'cocina'!K:K)</f>
        <v>38</v>
      </c>
      <c r="N234" s="2">
        <f>sala[[#This Row],[Hora de Salida]]</f>
        <v>45018.11041666667</v>
      </c>
      <c r="O234" s="3">
        <f>IF(sala[[#This Row],[Estado de la Mesa]]="Ocupada",sala[[#This Row],[Hora de Salida]]-sala[[#This Row],[Hora de Llegada]]+15/(24*60),sala[[#This Row],[Hora de Salida]]-sala[[#This Row],[Hora de Llegada]])</f>
        <v>7.4305555557657499E-2</v>
      </c>
      <c r="P234" s="3">
        <f>SUMIF('cocina'!A:A,sala[[#This Row],[Número de Orden]],'cocina'!H:H)/(24*60)</f>
        <v>2.1527777777777778E-2</v>
      </c>
      <c r="Q234" s="3">
        <f>IF((sala[[#This Row],[Tiempo de Permanencia]]-sala[[#This Row],[Tiempo de Preparación]])&gt;0,sala[[#This Row],[Tiempo de Permanencia]]-sala[[#This Row],[Tiempo de Preparación]],0)</f>
        <v>5.2777777779879721E-2</v>
      </c>
      <c r="R234" s="10">
        <f>IF(sala[[#This Row],[Tiempo de degustación]]&gt;0,1,0)</f>
        <v>1</v>
      </c>
      <c r="S234" s="1" t="str">
        <f>WEEKDAY(sala[[#This Row],[Fecha de Factura]],11)&amp;". "&amp;TEXT(sala[[#This Row],[Fecha de Factura]],"dddd")</f>
        <v>7. domingo</v>
      </c>
      <c r="T234" s="4">
        <f>SUMIF('cocina'!A:A,sala[[#This Row],[Número de Orden]],'cocina'!G:G)</f>
        <v>2</v>
      </c>
      <c r="U234" s="4">
        <f>sala[[#This Row],[Tiempo de Preparación]]*24</f>
        <v>0.51666666666666661</v>
      </c>
      <c r="V234">
        <f>sala[[#This Row],[Cobrada]]*sala[[#This Row],[Monto Total de la Cuenta]]</f>
        <v>38</v>
      </c>
      <c r="W234" s="4">
        <f>sala[[#This Row],[Tiempo de Permanencia]]*24</f>
        <v>1.78333333338378</v>
      </c>
    </row>
    <row r="235" spans="1:23" x14ac:dyDescent="0.3">
      <c r="A235">
        <v>17</v>
      </c>
      <c r="B235" s="1" t="s">
        <v>270</v>
      </c>
      <c r="C235">
        <v>6</v>
      </c>
      <c r="D235" s="2">
        <v>45018.115277777775</v>
      </c>
      <c r="E235" s="2">
        <v>45018.227777777778</v>
      </c>
      <c r="F235" s="1" t="s">
        <v>13</v>
      </c>
      <c r="G235" s="1" t="s">
        <v>20</v>
      </c>
      <c r="H235" s="1" t="s">
        <v>25</v>
      </c>
      <c r="I235">
        <v>10.220000000000001</v>
      </c>
      <c r="J235" s="1" t="s">
        <v>26</v>
      </c>
      <c r="K235">
        <v>234</v>
      </c>
      <c r="L235" s="1" t="s">
        <v>27</v>
      </c>
      <c r="M235" s="1">
        <f>SUMIF('cocina'!A:A,sala[[#This Row],[Número de Orden]],'cocina'!K:K)</f>
        <v>225</v>
      </c>
      <c r="N235" s="2">
        <f>sala[[#This Row],[Hora de Salida]]</f>
        <v>45018.227777777778</v>
      </c>
      <c r="O235" s="3">
        <f>IF(sala[[#This Row],[Estado de la Mesa]]="Ocupada",sala[[#This Row],[Hora de Salida]]-sala[[#This Row],[Hora de Llegada]]+15/(24*60),sala[[#This Row],[Hora de Salida]]-sala[[#This Row],[Hora de Llegada]])</f>
        <v>0.11250000000291038</v>
      </c>
      <c r="P235" s="3">
        <f>SUMIF('cocina'!A:A,sala[[#This Row],[Número de Orden]],'cocina'!H:H)/(24*60)</f>
        <v>6.8750000000000006E-2</v>
      </c>
      <c r="Q235" s="3">
        <f>IF((sala[[#This Row],[Tiempo de Permanencia]]-sala[[#This Row],[Tiempo de Preparación]])&gt;0,sala[[#This Row],[Tiempo de Permanencia]]-sala[[#This Row],[Tiempo de Preparación]],0)</f>
        <v>4.3750000002910377E-2</v>
      </c>
      <c r="R235" s="10">
        <f>IF(sala[[#This Row],[Tiempo de degustación]]&gt;0,1,0)</f>
        <v>1</v>
      </c>
      <c r="S235" s="1" t="str">
        <f>WEEKDAY(sala[[#This Row],[Fecha de Factura]],11)&amp;". "&amp;TEXT(sala[[#This Row],[Fecha de Factura]],"dddd")</f>
        <v>7. domingo</v>
      </c>
      <c r="T235" s="4">
        <f>SUMIF('cocina'!A:A,sala[[#This Row],[Número de Orden]],'cocina'!G:G)</f>
        <v>8</v>
      </c>
      <c r="U235" s="4">
        <f>sala[[#This Row],[Tiempo de Preparación]]*24</f>
        <v>1.6500000000000001</v>
      </c>
      <c r="V235">
        <f>sala[[#This Row],[Cobrada]]*sala[[#This Row],[Monto Total de la Cuenta]]</f>
        <v>225</v>
      </c>
      <c r="W235" s="4">
        <f>sala[[#This Row],[Tiempo de Permanencia]]*24</f>
        <v>2.7000000000698492</v>
      </c>
    </row>
    <row r="236" spans="1:23" x14ac:dyDescent="0.3">
      <c r="A236">
        <v>13</v>
      </c>
      <c r="B236" s="1" t="s">
        <v>86</v>
      </c>
      <c r="C236">
        <v>5</v>
      </c>
      <c r="D236" s="2">
        <v>45018.015277777777</v>
      </c>
      <c r="E236" s="2">
        <v>45018.116666666669</v>
      </c>
      <c r="F236" s="1" t="s">
        <v>13</v>
      </c>
      <c r="G236" s="1" t="s">
        <v>35</v>
      </c>
      <c r="H236" s="1" t="s">
        <v>25</v>
      </c>
      <c r="I236">
        <v>26.37</v>
      </c>
      <c r="J236" s="1" t="s">
        <v>16</v>
      </c>
      <c r="K236">
        <v>235</v>
      </c>
      <c r="L236" s="1" t="s">
        <v>17</v>
      </c>
      <c r="M236" s="1">
        <f>SUMIF('cocina'!A:A,sala[[#This Row],[Número de Orden]],'cocina'!K:K)</f>
        <v>33</v>
      </c>
      <c r="N236" s="2">
        <f>sala[[#This Row],[Hora de Salida]]</f>
        <v>45018.116666666669</v>
      </c>
      <c r="O236" s="3">
        <f>IF(sala[[#This Row],[Estado de la Mesa]]="Ocupada",sala[[#This Row],[Hora de Salida]]-sala[[#This Row],[Hora de Llegada]]+15/(24*60),sala[[#This Row],[Hora de Salida]]-sala[[#This Row],[Hora de Llegada]])</f>
        <v>0.10138888889196096</v>
      </c>
      <c r="P236" s="3">
        <f>SUMIF('cocina'!A:A,sala[[#This Row],[Número de Orden]],'cocina'!H:H)/(24*60)</f>
        <v>1.7361111111111112E-2</v>
      </c>
      <c r="Q236" s="3">
        <f>IF((sala[[#This Row],[Tiempo de Permanencia]]-sala[[#This Row],[Tiempo de Preparación]])&gt;0,sala[[#This Row],[Tiempo de Permanencia]]-sala[[#This Row],[Tiempo de Preparación]],0)</f>
        <v>8.4027777780849855E-2</v>
      </c>
      <c r="R236" s="10">
        <f>IF(sala[[#This Row],[Tiempo de degustación]]&gt;0,1,0)</f>
        <v>1</v>
      </c>
      <c r="S236" s="1" t="str">
        <f>WEEKDAY(sala[[#This Row],[Fecha de Factura]],11)&amp;". "&amp;TEXT(sala[[#This Row],[Fecha de Factura]],"dddd")</f>
        <v>7. domingo</v>
      </c>
      <c r="T236" s="4">
        <f>SUMIF('cocina'!A:A,sala[[#This Row],[Número de Orden]],'cocina'!G:G)</f>
        <v>1</v>
      </c>
      <c r="U236" s="4">
        <f>sala[[#This Row],[Tiempo de Preparación]]*24</f>
        <v>0.41666666666666669</v>
      </c>
      <c r="V236">
        <f>sala[[#This Row],[Cobrada]]*sala[[#This Row],[Monto Total de la Cuenta]]</f>
        <v>33</v>
      </c>
      <c r="W236" s="4">
        <f>sala[[#This Row],[Tiempo de Permanencia]]*24</f>
        <v>2.433333333407063</v>
      </c>
    </row>
    <row r="237" spans="1:23" x14ac:dyDescent="0.3">
      <c r="A237">
        <v>12</v>
      </c>
      <c r="B237" s="1" t="s">
        <v>272</v>
      </c>
      <c r="C237">
        <v>2</v>
      </c>
      <c r="D237" s="2">
        <v>45018.036111111112</v>
      </c>
      <c r="E237" s="2">
        <v>45018.101388888892</v>
      </c>
      <c r="F237" s="1" t="s">
        <v>13</v>
      </c>
      <c r="G237" s="1" t="s">
        <v>14</v>
      </c>
      <c r="H237" s="1" t="s">
        <v>25</v>
      </c>
      <c r="I237">
        <v>39.81</v>
      </c>
      <c r="J237" s="1" t="s">
        <v>26</v>
      </c>
      <c r="K237">
        <v>236</v>
      </c>
      <c r="L237" s="1" t="s">
        <v>69</v>
      </c>
      <c r="M237" s="1">
        <f>SUMIF('cocina'!A:A,sala[[#This Row],[Número de Orden]],'cocina'!K:K)</f>
        <v>255</v>
      </c>
      <c r="N237" s="2">
        <f>sala[[#This Row],[Hora de Salida]]</f>
        <v>45018.101388888892</v>
      </c>
      <c r="O237" s="3">
        <f>IF(sala[[#This Row],[Estado de la Mesa]]="Ocupada",sala[[#This Row],[Hora de Salida]]-sala[[#This Row],[Hora de Llegada]]+15/(24*60),sala[[#This Row],[Hora de Salida]]-sala[[#This Row],[Hora de Llegada]])</f>
        <v>6.5277777779556345E-2</v>
      </c>
      <c r="P237" s="3">
        <f>SUMIF('cocina'!A:A,sala[[#This Row],[Número de Orden]],'cocina'!H:H)/(24*60)</f>
        <v>7.013888888888889E-2</v>
      </c>
      <c r="Q237" s="3">
        <f>IF((sala[[#This Row],[Tiempo de Permanencia]]-sala[[#This Row],[Tiempo de Preparación]])&gt;0,sala[[#This Row],[Tiempo de Permanencia]]-sala[[#This Row],[Tiempo de Preparación]],0)</f>
        <v>0</v>
      </c>
      <c r="R237" s="10">
        <f>IF(sala[[#This Row],[Tiempo de degustación]]&gt;0,1,0)</f>
        <v>0</v>
      </c>
      <c r="S237" s="1" t="str">
        <f>WEEKDAY(sala[[#This Row],[Fecha de Factura]],11)&amp;". "&amp;TEXT(sala[[#This Row],[Fecha de Factura]],"dddd")</f>
        <v>7. domingo</v>
      </c>
      <c r="T237" s="4">
        <f>SUMIF('cocina'!A:A,sala[[#This Row],[Número de Orden]],'cocina'!G:G)</f>
        <v>8</v>
      </c>
      <c r="U237" s="4">
        <f>sala[[#This Row],[Tiempo de Preparación]]*24</f>
        <v>1.6833333333333333</v>
      </c>
      <c r="V237">
        <f>sala[[#This Row],[Cobrada]]*sala[[#This Row],[Monto Total de la Cuenta]]</f>
        <v>0</v>
      </c>
      <c r="W237" s="4">
        <f>sala[[#This Row],[Tiempo de Permanencia]]*24</f>
        <v>1.5666666667093523</v>
      </c>
    </row>
    <row r="238" spans="1:23" x14ac:dyDescent="0.3">
      <c r="A238">
        <v>4</v>
      </c>
      <c r="B238" s="1" t="s">
        <v>224</v>
      </c>
      <c r="C238">
        <v>6</v>
      </c>
      <c r="D238" s="2">
        <v>45018.114583333336</v>
      </c>
      <c r="E238" s="2">
        <v>45018.25</v>
      </c>
      <c r="F238" s="1" t="s">
        <v>24</v>
      </c>
      <c r="G238" s="1" t="s">
        <v>14</v>
      </c>
      <c r="H238" s="1" t="s">
        <v>25</v>
      </c>
      <c r="I238">
        <v>13.15</v>
      </c>
      <c r="J238" s="1" t="s">
        <v>38</v>
      </c>
      <c r="K238">
        <v>237</v>
      </c>
      <c r="L238" s="1" t="s">
        <v>33</v>
      </c>
      <c r="M238" s="1">
        <f>SUMIF('cocina'!A:A,sala[[#This Row],[Número de Orden]],'cocina'!K:K)</f>
        <v>106</v>
      </c>
      <c r="N238" s="2">
        <f>sala[[#This Row],[Hora de Salida]]</f>
        <v>45018.25</v>
      </c>
      <c r="O238" s="3">
        <f>IF(sala[[#This Row],[Estado de la Mesa]]="Ocupada",sala[[#This Row],[Hora de Salida]]-sala[[#This Row],[Hora de Llegada]]+15/(24*60),sala[[#This Row],[Hora de Salida]]-sala[[#This Row],[Hora de Llegada]])</f>
        <v>0.145833333330908</v>
      </c>
      <c r="P238" s="3">
        <f>SUMIF('cocina'!A:A,sala[[#This Row],[Número de Orden]],'cocina'!H:H)/(24*60)</f>
        <v>2.5694444444444443E-2</v>
      </c>
      <c r="Q238" s="3">
        <f>IF((sala[[#This Row],[Tiempo de Permanencia]]-sala[[#This Row],[Tiempo de Preparación]])&gt;0,sala[[#This Row],[Tiempo de Permanencia]]-sala[[#This Row],[Tiempo de Preparación]],0)</f>
        <v>0.12013888888646357</v>
      </c>
      <c r="R238" s="10">
        <f>IF(sala[[#This Row],[Tiempo de degustación]]&gt;0,1,0)</f>
        <v>1</v>
      </c>
      <c r="S238" s="1" t="str">
        <f>WEEKDAY(sala[[#This Row],[Fecha de Factura]],11)&amp;". "&amp;TEXT(sala[[#This Row],[Fecha de Factura]],"dddd")</f>
        <v>7. domingo</v>
      </c>
      <c r="T238" s="4">
        <f>SUMIF('cocina'!A:A,sala[[#This Row],[Número de Orden]],'cocina'!G:G)</f>
        <v>4</v>
      </c>
      <c r="U238" s="4">
        <f>sala[[#This Row],[Tiempo de Preparación]]*24</f>
        <v>0.6166666666666667</v>
      </c>
      <c r="V238">
        <f>sala[[#This Row],[Cobrada]]*sala[[#This Row],[Monto Total de la Cuenta]]</f>
        <v>106</v>
      </c>
      <c r="W238" s="4">
        <f>sala[[#This Row],[Tiempo de Permanencia]]*24</f>
        <v>3.4999999999417923</v>
      </c>
    </row>
    <row r="239" spans="1:23" x14ac:dyDescent="0.3">
      <c r="A239">
        <v>13</v>
      </c>
      <c r="B239" s="1" t="s">
        <v>273</v>
      </c>
      <c r="C239">
        <v>6</v>
      </c>
      <c r="D239" s="2">
        <v>45018.095138888886</v>
      </c>
      <c r="E239" s="2">
        <v>45018.205555555556</v>
      </c>
      <c r="F239" s="1" t="s">
        <v>24</v>
      </c>
      <c r="G239" s="1" t="s">
        <v>20</v>
      </c>
      <c r="H239" s="1" t="s">
        <v>25</v>
      </c>
      <c r="I239">
        <v>33.020000000000003</v>
      </c>
      <c r="J239" s="1" t="s">
        <v>26</v>
      </c>
      <c r="K239">
        <v>238</v>
      </c>
      <c r="L239" s="1" t="s">
        <v>27</v>
      </c>
      <c r="M239" s="1">
        <f>SUMIF('cocina'!A:A,sala[[#This Row],[Número de Orden]],'cocina'!K:K)</f>
        <v>72</v>
      </c>
      <c r="N239" s="2">
        <f>sala[[#This Row],[Hora de Salida]]</f>
        <v>45018.205555555556</v>
      </c>
      <c r="O239" s="3">
        <f>IF(sala[[#This Row],[Estado de la Mesa]]="Ocupada",sala[[#This Row],[Hora de Salida]]-sala[[#This Row],[Hora de Llegada]]+15/(24*60),sala[[#This Row],[Hora de Salida]]-sala[[#This Row],[Hora de Llegada]])</f>
        <v>0.11041666667006211</v>
      </c>
      <c r="P239" s="3">
        <f>SUMIF('cocina'!A:A,sala[[#This Row],[Número de Orden]],'cocina'!H:H)/(24*60)</f>
        <v>3.125E-2</v>
      </c>
      <c r="Q239" s="3">
        <f>IF((sala[[#This Row],[Tiempo de Permanencia]]-sala[[#This Row],[Tiempo de Preparación]])&gt;0,sala[[#This Row],[Tiempo de Permanencia]]-sala[[#This Row],[Tiempo de Preparación]],0)</f>
        <v>7.9166666670062114E-2</v>
      </c>
      <c r="R239" s="10">
        <f>IF(sala[[#This Row],[Tiempo de degustación]]&gt;0,1,0)</f>
        <v>1</v>
      </c>
      <c r="S239" s="1" t="str">
        <f>WEEKDAY(sala[[#This Row],[Fecha de Factura]],11)&amp;". "&amp;TEXT(sala[[#This Row],[Fecha de Factura]],"dddd")</f>
        <v>7. domingo</v>
      </c>
      <c r="T239" s="4">
        <f>SUMIF('cocina'!A:A,sala[[#This Row],[Número de Orden]],'cocina'!G:G)</f>
        <v>2</v>
      </c>
      <c r="U239" s="4">
        <f>sala[[#This Row],[Tiempo de Preparación]]*24</f>
        <v>0.75</v>
      </c>
      <c r="V239">
        <f>sala[[#This Row],[Cobrada]]*sala[[#This Row],[Monto Total de la Cuenta]]</f>
        <v>72</v>
      </c>
      <c r="W239" s="4">
        <f>sala[[#This Row],[Tiempo de Permanencia]]*24</f>
        <v>2.6500000000814907</v>
      </c>
    </row>
    <row r="240" spans="1:23" x14ac:dyDescent="0.3">
      <c r="A240">
        <v>12</v>
      </c>
      <c r="B240" s="1" t="s">
        <v>274</v>
      </c>
      <c r="C240">
        <v>6</v>
      </c>
      <c r="D240" s="2">
        <v>45018.115277777775</v>
      </c>
      <c r="E240" s="2">
        <v>45018.254861111112</v>
      </c>
      <c r="F240" s="1" t="s">
        <v>32</v>
      </c>
      <c r="G240" s="1" t="s">
        <v>14</v>
      </c>
      <c r="H240" s="1" t="s">
        <v>21</v>
      </c>
      <c r="I240">
        <v>11.76</v>
      </c>
      <c r="J240" s="1" t="s">
        <v>16</v>
      </c>
      <c r="K240">
        <v>239</v>
      </c>
      <c r="L240" s="1" t="s">
        <v>27</v>
      </c>
      <c r="M240" s="1">
        <f>SUMIF('cocina'!A:A,sala[[#This Row],[Número de Orden]],'cocina'!K:K)</f>
        <v>74</v>
      </c>
      <c r="N240" s="2">
        <f>sala[[#This Row],[Hora de Salida]]</f>
        <v>45018.254861111112</v>
      </c>
      <c r="O240" s="3">
        <f>IF(sala[[#This Row],[Estado de la Mesa]]="Ocupada",sala[[#This Row],[Hora de Salida]]-sala[[#This Row],[Hora de Llegada]]+15/(24*60),sala[[#This Row],[Hora de Salida]]-sala[[#This Row],[Hora de Llegada]])</f>
        <v>0.13958333333721384</v>
      </c>
      <c r="P240" s="3">
        <f>SUMIF('cocina'!A:A,sala[[#This Row],[Número de Orden]],'cocina'!H:H)/(24*60)</f>
        <v>5.0694444444444445E-2</v>
      </c>
      <c r="Q240" s="3">
        <f>IF((sala[[#This Row],[Tiempo de Permanencia]]-sala[[#This Row],[Tiempo de Preparación]])&gt;0,sala[[#This Row],[Tiempo de Permanencia]]-sala[[#This Row],[Tiempo de Preparación]],0)</f>
        <v>8.8888888892769399E-2</v>
      </c>
      <c r="R240" s="10">
        <f>IF(sala[[#This Row],[Tiempo de degustación]]&gt;0,1,0)</f>
        <v>1</v>
      </c>
      <c r="S240" s="1" t="str">
        <f>WEEKDAY(sala[[#This Row],[Fecha de Factura]],11)&amp;". "&amp;TEXT(sala[[#This Row],[Fecha de Factura]],"dddd")</f>
        <v>7. domingo</v>
      </c>
      <c r="T240" s="4">
        <f>SUMIF('cocina'!A:A,sala[[#This Row],[Número de Orden]],'cocina'!G:G)</f>
        <v>3</v>
      </c>
      <c r="U240" s="4">
        <f>sala[[#This Row],[Tiempo de Preparación]]*24</f>
        <v>1.2166666666666668</v>
      </c>
      <c r="V240">
        <f>sala[[#This Row],[Cobrada]]*sala[[#This Row],[Monto Total de la Cuenta]]</f>
        <v>74</v>
      </c>
      <c r="W240" s="4">
        <f>sala[[#This Row],[Tiempo de Permanencia]]*24</f>
        <v>3.3500000000931323</v>
      </c>
    </row>
    <row r="241" spans="1:23" x14ac:dyDescent="0.3">
      <c r="A241">
        <v>9</v>
      </c>
      <c r="B241" s="1" t="s">
        <v>275</v>
      </c>
      <c r="C241">
        <v>1</v>
      </c>
      <c r="D241" s="2">
        <v>45018.011111111111</v>
      </c>
      <c r="E241" s="2">
        <v>45018.131944444445</v>
      </c>
      <c r="F241" s="1" t="s">
        <v>13</v>
      </c>
      <c r="G241" s="1" t="s">
        <v>14</v>
      </c>
      <c r="H241" s="1" t="s">
        <v>15</v>
      </c>
      <c r="I241">
        <v>33.81</v>
      </c>
      <c r="J241" s="1" t="s">
        <v>26</v>
      </c>
      <c r="K241">
        <v>240</v>
      </c>
      <c r="L241" s="1" t="s">
        <v>33</v>
      </c>
      <c r="M241" s="1">
        <f>SUMIF('cocina'!A:A,sala[[#This Row],[Número de Orden]],'cocina'!K:K)</f>
        <v>294</v>
      </c>
      <c r="N241" s="2">
        <f>sala[[#This Row],[Hora de Salida]]</f>
        <v>45018.131944444445</v>
      </c>
      <c r="O241" s="3">
        <f>IF(sala[[#This Row],[Estado de la Mesa]]="Ocupada",sala[[#This Row],[Hora de Salida]]-sala[[#This Row],[Hora de Llegada]]+15/(24*60),sala[[#This Row],[Hora de Salida]]-sala[[#This Row],[Hora de Llegada]])</f>
        <v>0.12083333333430346</v>
      </c>
      <c r="P241" s="3">
        <f>SUMIF('cocina'!A:A,sala[[#This Row],[Número de Orden]],'cocina'!H:H)/(24*60)</f>
        <v>8.9583333333333334E-2</v>
      </c>
      <c r="Q241" s="3">
        <f>IF((sala[[#This Row],[Tiempo de Permanencia]]-sala[[#This Row],[Tiempo de Preparación]])&gt;0,sala[[#This Row],[Tiempo de Permanencia]]-sala[[#This Row],[Tiempo de Preparación]],0)</f>
        <v>3.1250000000970127E-2</v>
      </c>
      <c r="R241" s="10">
        <f>IF(sala[[#This Row],[Tiempo de degustación]]&gt;0,1,0)</f>
        <v>1</v>
      </c>
      <c r="S241" s="1" t="str">
        <f>WEEKDAY(sala[[#This Row],[Fecha de Factura]],11)&amp;". "&amp;TEXT(sala[[#This Row],[Fecha de Factura]],"dddd")</f>
        <v>7. domingo</v>
      </c>
      <c r="T241" s="4">
        <f>SUMIF('cocina'!A:A,sala[[#This Row],[Número de Orden]],'cocina'!G:G)</f>
        <v>11</v>
      </c>
      <c r="U241" s="4">
        <f>sala[[#This Row],[Tiempo de Preparación]]*24</f>
        <v>2.15</v>
      </c>
      <c r="V241">
        <f>sala[[#This Row],[Cobrada]]*sala[[#This Row],[Monto Total de la Cuenta]]</f>
        <v>294</v>
      </c>
      <c r="W241" s="4">
        <f>sala[[#This Row],[Tiempo de Permanencia]]*24</f>
        <v>2.9000000000232831</v>
      </c>
    </row>
    <row r="242" spans="1:23" x14ac:dyDescent="0.3">
      <c r="A242">
        <v>12</v>
      </c>
      <c r="B242" s="1" t="s">
        <v>276</v>
      </c>
      <c r="C242">
        <v>4</v>
      </c>
      <c r="D242" s="2">
        <v>45018.00277777778</v>
      </c>
      <c r="E242" s="2">
        <v>45018.044444444444</v>
      </c>
      <c r="F242" s="1" t="s">
        <v>29</v>
      </c>
      <c r="G242" s="1" t="s">
        <v>14</v>
      </c>
      <c r="H242" s="1" t="s">
        <v>25</v>
      </c>
      <c r="I242">
        <v>38.97</v>
      </c>
      <c r="J242" s="1" t="s">
        <v>38</v>
      </c>
      <c r="K242">
        <v>241</v>
      </c>
      <c r="L242" s="1" t="s">
        <v>27</v>
      </c>
      <c r="M242" s="1">
        <f>SUMIF('cocina'!A:A,sala[[#This Row],[Número de Orden]],'cocina'!K:K)</f>
        <v>18</v>
      </c>
      <c r="N242" s="2">
        <f>sala[[#This Row],[Hora de Salida]]</f>
        <v>45018.044444444444</v>
      </c>
      <c r="O242" s="3">
        <f>IF(sala[[#This Row],[Estado de la Mesa]]="Ocupada",sala[[#This Row],[Hora de Salida]]-sala[[#This Row],[Hora de Llegada]]+15/(24*60),sala[[#This Row],[Hora de Salida]]-sala[[#This Row],[Hora de Llegada]])</f>
        <v>5.2083333330908012E-2</v>
      </c>
      <c r="P242" s="3">
        <f>SUMIF('cocina'!A:A,sala[[#This Row],[Número de Orden]],'cocina'!H:H)/(24*60)</f>
        <v>7.6388888888888886E-3</v>
      </c>
      <c r="Q242" s="3">
        <f>IF((sala[[#This Row],[Tiempo de Permanencia]]-sala[[#This Row],[Tiempo de Preparación]])&gt;0,sala[[#This Row],[Tiempo de Permanencia]]-sala[[#This Row],[Tiempo de Preparación]],0)</f>
        <v>4.4444444442019122E-2</v>
      </c>
      <c r="R242" s="10">
        <f>IF(sala[[#This Row],[Tiempo de degustación]]&gt;0,1,0)</f>
        <v>1</v>
      </c>
      <c r="S242" s="1" t="str">
        <f>WEEKDAY(sala[[#This Row],[Fecha de Factura]],11)&amp;". "&amp;TEXT(sala[[#This Row],[Fecha de Factura]],"dddd")</f>
        <v>7. domingo</v>
      </c>
      <c r="T242" s="4">
        <f>SUMIF('cocina'!A:A,sala[[#This Row],[Número de Orden]],'cocina'!G:G)</f>
        <v>1</v>
      </c>
      <c r="U242" s="4">
        <f>sala[[#This Row],[Tiempo de Preparación]]*24</f>
        <v>0.18333333333333332</v>
      </c>
      <c r="V242">
        <f>sala[[#This Row],[Cobrada]]*sala[[#This Row],[Monto Total de la Cuenta]]</f>
        <v>18</v>
      </c>
      <c r="W242" s="4">
        <f>sala[[#This Row],[Tiempo de Permanencia]]*24</f>
        <v>1.2499999999417923</v>
      </c>
    </row>
    <row r="243" spans="1:23" x14ac:dyDescent="0.3">
      <c r="A243">
        <v>12</v>
      </c>
      <c r="B243" s="1" t="s">
        <v>277</v>
      </c>
      <c r="C243">
        <v>2</v>
      </c>
      <c r="D243" s="2">
        <v>45018.154166666667</v>
      </c>
      <c r="E243" s="2">
        <v>45018.214583333334</v>
      </c>
      <c r="F243" s="1" t="s">
        <v>24</v>
      </c>
      <c r="G243" s="1" t="s">
        <v>14</v>
      </c>
      <c r="H243" s="1" t="s">
        <v>25</v>
      </c>
      <c r="I243">
        <v>31.29</v>
      </c>
      <c r="J243" s="1" t="s">
        <v>16</v>
      </c>
      <c r="K243">
        <v>242</v>
      </c>
      <c r="L243" s="1" t="s">
        <v>39</v>
      </c>
      <c r="M243" s="1">
        <f>SUMIF('cocina'!A:A,sala[[#This Row],[Número de Orden]],'cocina'!K:K)</f>
        <v>134</v>
      </c>
      <c r="N243" s="2">
        <f>sala[[#This Row],[Hora de Salida]]</f>
        <v>45018.214583333334</v>
      </c>
      <c r="O243" s="3">
        <f>IF(sala[[#This Row],[Estado de la Mesa]]="Ocupada",sala[[#This Row],[Hora de Salida]]-sala[[#This Row],[Hora de Llegada]]+15/(24*60),sala[[#This Row],[Hora de Salida]]-sala[[#This Row],[Hora de Llegada]])</f>
        <v>6.0416666667151731E-2</v>
      </c>
      <c r="P243" s="3">
        <f>SUMIF('cocina'!A:A,sala[[#This Row],[Número de Orden]],'cocina'!H:H)/(24*60)</f>
        <v>6.8750000000000006E-2</v>
      </c>
      <c r="Q243" s="3">
        <f>IF((sala[[#This Row],[Tiempo de Permanencia]]-sala[[#This Row],[Tiempo de Preparación]])&gt;0,sala[[#This Row],[Tiempo de Permanencia]]-sala[[#This Row],[Tiempo de Preparación]],0)</f>
        <v>0</v>
      </c>
      <c r="R243" s="10">
        <f>IF(sala[[#This Row],[Tiempo de degustación]]&gt;0,1,0)</f>
        <v>0</v>
      </c>
      <c r="S243" s="1" t="str">
        <f>WEEKDAY(sala[[#This Row],[Fecha de Factura]],11)&amp;". "&amp;TEXT(sala[[#This Row],[Fecha de Factura]],"dddd")</f>
        <v>7. domingo</v>
      </c>
      <c r="T243" s="4">
        <f>SUMIF('cocina'!A:A,sala[[#This Row],[Número de Orden]],'cocina'!G:G)</f>
        <v>5</v>
      </c>
      <c r="U243" s="4">
        <f>sala[[#This Row],[Tiempo de Preparación]]*24</f>
        <v>1.6500000000000001</v>
      </c>
      <c r="V243">
        <f>sala[[#This Row],[Cobrada]]*sala[[#This Row],[Monto Total de la Cuenta]]</f>
        <v>0</v>
      </c>
      <c r="W243" s="4">
        <f>sala[[#This Row],[Tiempo de Permanencia]]*24</f>
        <v>1.4500000000116415</v>
      </c>
    </row>
    <row r="244" spans="1:23" x14ac:dyDescent="0.3">
      <c r="A244">
        <v>4</v>
      </c>
      <c r="B244" s="1" t="s">
        <v>278</v>
      </c>
      <c r="C244">
        <v>4</v>
      </c>
      <c r="D244" s="2">
        <v>45018.029166666667</v>
      </c>
      <c r="E244" s="2">
        <v>45018.174305555556</v>
      </c>
      <c r="F244" s="1" t="s">
        <v>24</v>
      </c>
      <c r="G244" s="1" t="s">
        <v>14</v>
      </c>
      <c r="H244" s="1" t="s">
        <v>25</v>
      </c>
      <c r="I244">
        <v>21.45</v>
      </c>
      <c r="J244" s="1" t="s">
        <v>26</v>
      </c>
      <c r="K244">
        <v>243</v>
      </c>
      <c r="L244" s="1" t="s">
        <v>17</v>
      </c>
      <c r="M244" s="1">
        <f>SUMIF('cocina'!A:A,sala[[#This Row],[Número de Orden]],'cocina'!K:K)</f>
        <v>120</v>
      </c>
      <c r="N244" s="2">
        <f>sala[[#This Row],[Hora de Salida]]</f>
        <v>45018.174305555556</v>
      </c>
      <c r="O244" s="3">
        <f>IF(sala[[#This Row],[Estado de la Mesa]]="Ocupada",sala[[#This Row],[Hora de Salida]]-sala[[#This Row],[Hora de Llegada]]+15/(24*60),sala[[#This Row],[Hora de Salida]]-sala[[#This Row],[Hora de Llegada]])</f>
        <v>0.14513888888905058</v>
      </c>
      <c r="P244" s="3">
        <f>SUMIF('cocina'!A:A,sala[[#This Row],[Número de Orden]],'cocina'!H:H)/(24*60)</f>
        <v>1.5277777777777777E-2</v>
      </c>
      <c r="Q244" s="3">
        <f>IF((sala[[#This Row],[Tiempo de Permanencia]]-sala[[#This Row],[Tiempo de Preparación]])&gt;0,sala[[#This Row],[Tiempo de Permanencia]]-sala[[#This Row],[Tiempo de Preparación]],0)</f>
        <v>0.1298611111112728</v>
      </c>
      <c r="R244" s="10">
        <f>IF(sala[[#This Row],[Tiempo de degustación]]&gt;0,1,0)</f>
        <v>1</v>
      </c>
      <c r="S244" s="1" t="str">
        <f>WEEKDAY(sala[[#This Row],[Fecha de Factura]],11)&amp;". "&amp;TEXT(sala[[#This Row],[Fecha de Factura]],"dddd")</f>
        <v>7. domingo</v>
      </c>
      <c r="T244" s="4">
        <f>SUMIF('cocina'!A:A,sala[[#This Row],[Número de Orden]],'cocina'!G:G)</f>
        <v>3</v>
      </c>
      <c r="U244" s="4">
        <f>sala[[#This Row],[Tiempo de Preparación]]*24</f>
        <v>0.36666666666666664</v>
      </c>
      <c r="V244">
        <f>sala[[#This Row],[Cobrada]]*sala[[#This Row],[Monto Total de la Cuenta]]</f>
        <v>120</v>
      </c>
      <c r="W244" s="4">
        <f>sala[[#This Row],[Tiempo de Permanencia]]*24</f>
        <v>3.4833333333372138</v>
      </c>
    </row>
    <row r="245" spans="1:23" x14ac:dyDescent="0.3">
      <c r="A245">
        <v>17</v>
      </c>
      <c r="B245" s="1" t="s">
        <v>99</v>
      </c>
      <c r="C245">
        <v>6</v>
      </c>
      <c r="D245" s="2">
        <v>45018.155555555553</v>
      </c>
      <c r="E245" s="2">
        <v>45018.250694444447</v>
      </c>
      <c r="F245" s="1" t="s">
        <v>13</v>
      </c>
      <c r="G245" s="1" t="s">
        <v>14</v>
      </c>
      <c r="H245" s="1" t="s">
        <v>21</v>
      </c>
      <c r="I245">
        <v>17.649999999999999</v>
      </c>
      <c r="J245" s="1" t="s">
        <v>16</v>
      </c>
      <c r="K245">
        <v>244</v>
      </c>
      <c r="L245" s="1" t="s">
        <v>33</v>
      </c>
      <c r="M245" s="1">
        <f>SUMIF('cocina'!A:A,sala[[#This Row],[Número de Orden]],'cocina'!K:K)</f>
        <v>158</v>
      </c>
      <c r="N245" s="2">
        <f>sala[[#This Row],[Hora de Salida]]</f>
        <v>45018.250694444447</v>
      </c>
      <c r="O245" s="3">
        <f>IF(sala[[#This Row],[Estado de la Mesa]]="Ocupada",sala[[#This Row],[Hora de Salida]]-sala[[#This Row],[Hora de Llegada]]+15/(24*60),sala[[#This Row],[Hora de Salida]]-sala[[#This Row],[Hora de Llegada]])</f>
        <v>9.5138888893416151E-2</v>
      </c>
      <c r="P245" s="3">
        <f>SUMIF('cocina'!A:A,sala[[#This Row],[Número de Orden]],'cocina'!H:H)/(24*60)</f>
        <v>6.1805555555555558E-2</v>
      </c>
      <c r="Q245" s="3">
        <f>IF((sala[[#This Row],[Tiempo de Permanencia]]-sala[[#This Row],[Tiempo de Preparación]])&gt;0,sala[[#This Row],[Tiempo de Permanencia]]-sala[[#This Row],[Tiempo de Preparación]],0)</f>
        <v>3.3333333337860593E-2</v>
      </c>
      <c r="R245" s="10">
        <f>IF(sala[[#This Row],[Tiempo de degustación]]&gt;0,1,0)</f>
        <v>1</v>
      </c>
      <c r="S245" s="1" t="str">
        <f>WEEKDAY(sala[[#This Row],[Fecha de Factura]],11)&amp;". "&amp;TEXT(sala[[#This Row],[Fecha de Factura]],"dddd")</f>
        <v>7. domingo</v>
      </c>
      <c r="T245" s="4">
        <f>SUMIF('cocina'!A:A,sala[[#This Row],[Número de Orden]],'cocina'!G:G)</f>
        <v>5</v>
      </c>
      <c r="U245" s="4">
        <f>sala[[#This Row],[Tiempo de Preparación]]*24</f>
        <v>1.4833333333333334</v>
      </c>
      <c r="V245">
        <f>sala[[#This Row],[Cobrada]]*sala[[#This Row],[Monto Total de la Cuenta]]</f>
        <v>158</v>
      </c>
      <c r="W245" s="4">
        <f>sala[[#This Row],[Tiempo de Permanencia]]*24</f>
        <v>2.2833333334419876</v>
      </c>
    </row>
    <row r="246" spans="1:23" x14ac:dyDescent="0.3">
      <c r="A246">
        <v>11</v>
      </c>
      <c r="B246" s="1" t="s">
        <v>279</v>
      </c>
      <c r="C246">
        <v>1</v>
      </c>
      <c r="D246" s="2">
        <v>45018.146527777775</v>
      </c>
      <c r="E246" s="2">
        <v>45018.289583333331</v>
      </c>
      <c r="F246" s="1" t="s">
        <v>19</v>
      </c>
      <c r="G246" s="1" t="s">
        <v>14</v>
      </c>
      <c r="H246" s="1" t="s">
        <v>25</v>
      </c>
      <c r="I246">
        <v>14.82</v>
      </c>
      <c r="J246" s="1" t="s">
        <v>16</v>
      </c>
      <c r="K246">
        <v>245</v>
      </c>
      <c r="L246" s="1" t="s">
        <v>42</v>
      </c>
      <c r="M246" s="1">
        <f>SUMIF('cocina'!A:A,sala[[#This Row],[Número de Orden]],'cocina'!K:K)</f>
        <v>273</v>
      </c>
      <c r="N246" s="2">
        <f>sala[[#This Row],[Hora de Salida]]</f>
        <v>45018.289583333331</v>
      </c>
      <c r="O246" s="3">
        <f>IF(sala[[#This Row],[Estado de la Mesa]]="Ocupada",sala[[#This Row],[Hora de Salida]]-sala[[#This Row],[Hora de Llegada]]+15/(24*60),sala[[#This Row],[Hora de Salida]]-sala[[#This Row],[Hora de Llegada]])</f>
        <v>0.14305555555620231</v>
      </c>
      <c r="P246" s="3">
        <f>SUMIF('cocina'!A:A,sala[[#This Row],[Número de Orden]],'cocina'!H:H)/(24*60)</f>
        <v>8.0555555555555561E-2</v>
      </c>
      <c r="Q246" s="3">
        <f>IF((sala[[#This Row],[Tiempo de Permanencia]]-sala[[#This Row],[Tiempo de Preparación]])&gt;0,sala[[#This Row],[Tiempo de Permanencia]]-sala[[#This Row],[Tiempo de Preparación]],0)</f>
        <v>6.2500000000646747E-2</v>
      </c>
      <c r="R246" s="10">
        <f>IF(sala[[#This Row],[Tiempo de degustación]]&gt;0,1,0)</f>
        <v>1</v>
      </c>
      <c r="S246" s="1" t="str">
        <f>WEEKDAY(sala[[#This Row],[Fecha de Factura]],11)&amp;". "&amp;TEXT(sala[[#This Row],[Fecha de Factura]],"dddd")</f>
        <v>7. domingo</v>
      </c>
      <c r="T246" s="4">
        <f>SUMIF('cocina'!A:A,sala[[#This Row],[Número de Orden]],'cocina'!G:G)</f>
        <v>9</v>
      </c>
      <c r="U246" s="4">
        <f>sala[[#This Row],[Tiempo de Preparación]]*24</f>
        <v>1.9333333333333336</v>
      </c>
      <c r="V246">
        <f>sala[[#This Row],[Cobrada]]*sala[[#This Row],[Monto Total de la Cuenta]]</f>
        <v>273</v>
      </c>
      <c r="W246" s="4">
        <f>sala[[#This Row],[Tiempo de Permanencia]]*24</f>
        <v>3.4333333333488554</v>
      </c>
    </row>
    <row r="247" spans="1:23" x14ac:dyDescent="0.3">
      <c r="A247">
        <v>2</v>
      </c>
      <c r="B247" s="1" t="s">
        <v>277</v>
      </c>
      <c r="C247">
        <v>6</v>
      </c>
      <c r="D247" s="2">
        <v>45018.076388888891</v>
      </c>
      <c r="E247" s="2">
        <v>45018.17291666667</v>
      </c>
      <c r="F247" s="1" t="s">
        <v>24</v>
      </c>
      <c r="G247" s="1" t="s">
        <v>14</v>
      </c>
      <c r="H247" s="1" t="s">
        <v>25</v>
      </c>
      <c r="I247">
        <v>42.75</v>
      </c>
      <c r="J247" s="1" t="s">
        <v>26</v>
      </c>
      <c r="K247">
        <v>246</v>
      </c>
      <c r="L247" s="1" t="s">
        <v>42</v>
      </c>
      <c r="M247" s="1">
        <f>SUMIF('cocina'!A:A,sala[[#This Row],[Número de Orden]],'cocina'!K:K)</f>
        <v>327</v>
      </c>
      <c r="N247" s="2">
        <f>sala[[#This Row],[Hora de Salida]]</f>
        <v>45018.17291666667</v>
      </c>
      <c r="O247" s="3">
        <f>IF(sala[[#This Row],[Estado de la Mesa]]="Ocupada",sala[[#This Row],[Hora de Salida]]-sala[[#This Row],[Hora de Llegada]]+15/(24*60),sala[[#This Row],[Hora de Salida]]-sala[[#This Row],[Hora de Llegada]])</f>
        <v>9.6527777779556345E-2</v>
      </c>
      <c r="P247" s="3">
        <f>SUMIF('cocina'!A:A,sala[[#This Row],[Número de Orden]],'cocina'!H:H)/(24*60)</f>
        <v>0.10138888888888889</v>
      </c>
      <c r="Q247" s="3">
        <f>IF((sala[[#This Row],[Tiempo de Permanencia]]-sala[[#This Row],[Tiempo de Preparación]])&gt;0,sala[[#This Row],[Tiempo de Permanencia]]-sala[[#This Row],[Tiempo de Preparación]],0)</f>
        <v>0</v>
      </c>
      <c r="R247" s="10">
        <f>IF(sala[[#This Row],[Tiempo de degustación]]&gt;0,1,0)</f>
        <v>0</v>
      </c>
      <c r="S247" s="1" t="str">
        <f>WEEKDAY(sala[[#This Row],[Fecha de Factura]],11)&amp;". "&amp;TEXT(sala[[#This Row],[Fecha de Factura]],"dddd")</f>
        <v>7. domingo</v>
      </c>
      <c r="T247" s="4">
        <f>SUMIF('cocina'!A:A,sala[[#This Row],[Número de Orden]],'cocina'!G:G)</f>
        <v>11</v>
      </c>
      <c r="U247" s="4">
        <f>sala[[#This Row],[Tiempo de Preparación]]*24</f>
        <v>2.4333333333333336</v>
      </c>
      <c r="V247">
        <f>sala[[#This Row],[Cobrada]]*sala[[#This Row],[Monto Total de la Cuenta]]</f>
        <v>0</v>
      </c>
      <c r="W247" s="4">
        <f>sala[[#This Row],[Tiempo de Permanencia]]*24</f>
        <v>2.3166666667093523</v>
      </c>
    </row>
    <row r="248" spans="1:23" x14ac:dyDescent="0.3">
      <c r="A248">
        <v>11</v>
      </c>
      <c r="B248" s="1" t="s">
        <v>203</v>
      </c>
      <c r="C248">
        <v>6</v>
      </c>
      <c r="D248" s="2">
        <v>45018.106944444444</v>
      </c>
      <c r="E248" s="2">
        <v>45018.222916666666</v>
      </c>
      <c r="F248" s="1" t="s">
        <v>24</v>
      </c>
      <c r="G248" s="1" t="s">
        <v>14</v>
      </c>
      <c r="H248" s="1" t="s">
        <v>25</v>
      </c>
      <c r="I248">
        <v>49.07</v>
      </c>
      <c r="J248" s="1" t="s">
        <v>38</v>
      </c>
      <c r="K248">
        <v>247</v>
      </c>
      <c r="L248" s="1" t="s">
        <v>54</v>
      </c>
      <c r="M248" s="1">
        <f>SUMIF('cocina'!A:A,sala[[#This Row],[Número de Orden]],'cocina'!K:K)</f>
        <v>66</v>
      </c>
      <c r="N248" s="2">
        <f>sala[[#This Row],[Hora de Salida]]</f>
        <v>45018.222916666666</v>
      </c>
      <c r="O248" s="3">
        <f>IF(sala[[#This Row],[Estado de la Mesa]]="Ocupada",sala[[#This Row],[Hora de Salida]]-sala[[#This Row],[Hora de Llegada]]+15/(24*60),sala[[#This Row],[Hora de Salida]]-sala[[#This Row],[Hora de Llegada]])</f>
        <v>0.1263888888885655</v>
      </c>
      <c r="P248" s="3">
        <f>SUMIF('cocina'!A:A,sala[[#This Row],[Número de Orden]],'cocina'!H:H)/(24*60)</f>
        <v>4.0972222222222222E-2</v>
      </c>
      <c r="Q248" s="3">
        <f>IF((sala[[#This Row],[Tiempo de Permanencia]]-sala[[#This Row],[Tiempo de Preparación]])&gt;0,sala[[#This Row],[Tiempo de Permanencia]]-sala[[#This Row],[Tiempo de Preparación]],0)</f>
        <v>8.5416666666343288E-2</v>
      </c>
      <c r="R248" s="10">
        <f>IF(sala[[#This Row],[Tiempo de degustación]]&gt;0,1,0)</f>
        <v>1</v>
      </c>
      <c r="S248" s="1" t="str">
        <f>WEEKDAY(sala[[#This Row],[Fecha de Factura]],11)&amp;". "&amp;TEXT(sala[[#This Row],[Fecha de Factura]],"dddd")</f>
        <v>7. domingo</v>
      </c>
      <c r="T248" s="4">
        <f>SUMIF('cocina'!A:A,sala[[#This Row],[Número de Orden]],'cocina'!G:G)</f>
        <v>2</v>
      </c>
      <c r="U248" s="4">
        <f>sala[[#This Row],[Tiempo de Preparación]]*24</f>
        <v>0.98333333333333339</v>
      </c>
      <c r="V248">
        <f>sala[[#This Row],[Cobrada]]*sala[[#This Row],[Monto Total de la Cuenta]]</f>
        <v>66</v>
      </c>
      <c r="W248" s="4">
        <f>sala[[#This Row],[Tiempo de Permanencia]]*24</f>
        <v>3.0333333333255723</v>
      </c>
    </row>
    <row r="249" spans="1:23" x14ac:dyDescent="0.3">
      <c r="A249">
        <v>12</v>
      </c>
      <c r="B249" s="1" t="s">
        <v>280</v>
      </c>
      <c r="C249">
        <v>6</v>
      </c>
      <c r="D249" s="2">
        <v>45018.018055555556</v>
      </c>
      <c r="E249" s="2">
        <v>45018.095833333333</v>
      </c>
      <c r="F249" s="1" t="s">
        <v>24</v>
      </c>
      <c r="G249" s="1" t="s">
        <v>14</v>
      </c>
      <c r="H249" s="1" t="s">
        <v>15</v>
      </c>
      <c r="I249">
        <v>18.690000000000001</v>
      </c>
      <c r="J249" s="1" t="s">
        <v>38</v>
      </c>
      <c r="K249">
        <v>248</v>
      </c>
      <c r="L249" s="1" t="s">
        <v>57</v>
      </c>
      <c r="M249" s="1">
        <f>SUMIF('cocina'!A:A,sala[[#This Row],[Número de Orden]],'cocina'!K:K)</f>
        <v>225</v>
      </c>
      <c r="N249" s="2">
        <f>sala[[#This Row],[Hora de Salida]]</f>
        <v>45018.095833333333</v>
      </c>
      <c r="O249" s="3">
        <f>IF(sala[[#This Row],[Estado de la Mesa]]="Ocupada",sala[[#This Row],[Hora de Salida]]-sala[[#This Row],[Hora de Llegada]]+15/(24*60),sala[[#This Row],[Hora de Salida]]-sala[[#This Row],[Hora de Llegada]])</f>
        <v>8.8194444443312633E-2</v>
      </c>
      <c r="P249" s="3">
        <f>SUMIF('cocina'!A:A,sala[[#This Row],[Número de Orden]],'cocina'!H:H)/(24*60)</f>
        <v>8.3333333333333329E-2</v>
      </c>
      <c r="Q249" s="3">
        <f>IF((sala[[#This Row],[Tiempo de Permanencia]]-sala[[#This Row],[Tiempo de Preparación]])&gt;0,sala[[#This Row],[Tiempo de Permanencia]]-sala[[#This Row],[Tiempo de Preparación]],0)</f>
        <v>4.8611111099793047E-3</v>
      </c>
      <c r="R249" s="10">
        <f>IF(sala[[#This Row],[Tiempo de degustación]]&gt;0,1,0)</f>
        <v>1</v>
      </c>
      <c r="S249" s="1" t="str">
        <f>WEEKDAY(sala[[#This Row],[Fecha de Factura]],11)&amp;". "&amp;TEXT(sala[[#This Row],[Fecha de Factura]],"dddd")</f>
        <v>7. domingo</v>
      </c>
      <c r="T249" s="4">
        <f>SUMIF('cocina'!A:A,sala[[#This Row],[Número de Orden]],'cocina'!G:G)</f>
        <v>8</v>
      </c>
      <c r="U249" s="4">
        <f>sala[[#This Row],[Tiempo de Preparación]]*24</f>
        <v>2</v>
      </c>
      <c r="V249">
        <f>sala[[#This Row],[Cobrada]]*sala[[#This Row],[Monto Total de la Cuenta]]</f>
        <v>225</v>
      </c>
      <c r="W249" s="4">
        <f>sala[[#This Row],[Tiempo de Permanencia]]*24</f>
        <v>2.1166666666395031</v>
      </c>
    </row>
    <row r="250" spans="1:23" x14ac:dyDescent="0.3">
      <c r="A250">
        <v>8</v>
      </c>
      <c r="B250" s="1" t="s">
        <v>281</v>
      </c>
      <c r="C250">
        <v>6</v>
      </c>
      <c r="D250" s="2">
        <v>45018.040277777778</v>
      </c>
      <c r="E250" s="2">
        <v>45018.163194444445</v>
      </c>
      <c r="F250" s="1" t="s">
        <v>24</v>
      </c>
      <c r="G250" s="1" t="s">
        <v>35</v>
      </c>
      <c r="H250" s="1" t="s">
        <v>25</v>
      </c>
      <c r="I250">
        <v>47.71</v>
      </c>
      <c r="J250" s="1" t="s">
        <v>38</v>
      </c>
      <c r="K250">
        <v>249</v>
      </c>
      <c r="L250" s="1" t="s">
        <v>17</v>
      </c>
      <c r="M250" s="1">
        <f>SUMIF('cocina'!A:A,sala[[#This Row],[Número de Orden]],'cocina'!K:K)</f>
        <v>80</v>
      </c>
      <c r="N250" s="2">
        <f>sala[[#This Row],[Hora de Salida]]</f>
        <v>45018.163194444445</v>
      </c>
      <c r="O250" s="3">
        <f>IF(sala[[#This Row],[Estado de la Mesa]]="Ocupada",sala[[#This Row],[Hora de Salida]]-sala[[#This Row],[Hora de Llegada]]+15/(24*60),sala[[#This Row],[Hora de Salida]]-sala[[#This Row],[Hora de Llegada]])</f>
        <v>0.13333333333381839</v>
      </c>
      <c r="P250" s="3">
        <f>SUMIF('cocina'!A:A,sala[[#This Row],[Número de Orden]],'cocina'!H:H)/(24*60)</f>
        <v>7.5694444444444439E-2</v>
      </c>
      <c r="Q250" s="3">
        <f>IF((sala[[#This Row],[Tiempo de Permanencia]]-sala[[#This Row],[Tiempo de Preparación]])&gt;0,sala[[#This Row],[Tiempo de Permanencia]]-sala[[#This Row],[Tiempo de Preparación]],0)</f>
        <v>5.7638888889373949E-2</v>
      </c>
      <c r="R250" s="10">
        <f>IF(sala[[#This Row],[Tiempo de degustación]]&gt;0,1,0)</f>
        <v>1</v>
      </c>
      <c r="S250" s="1" t="str">
        <f>WEEKDAY(sala[[#This Row],[Fecha de Factura]],11)&amp;". "&amp;TEXT(sala[[#This Row],[Fecha de Factura]],"dddd")</f>
        <v>7. domingo</v>
      </c>
      <c r="T250" s="4">
        <f>SUMIF('cocina'!A:A,sala[[#This Row],[Número de Orden]],'cocina'!G:G)</f>
        <v>4</v>
      </c>
      <c r="U250" s="4">
        <f>sala[[#This Row],[Tiempo de Preparación]]*24</f>
        <v>1.8166666666666664</v>
      </c>
      <c r="V250">
        <f>sala[[#This Row],[Cobrada]]*sala[[#This Row],[Monto Total de la Cuenta]]</f>
        <v>80</v>
      </c>
      <c r="W250" s="4">
        <f>sala[[#This Row],[Tiempo de Permanencia]]*24</f>
        <v>3.2000000000116415</v>
      </c>
    </row>
    <row r="251" spans="1:23" x14ac:dyDescent="0.3">
      <c r="A251">
        <v>8</v>
      </c>
      <c r="B251" s="1" t="s">
        <v>282</v>
      </c>
      <c r="C251">
        <v>2</v>
      </c>
      <c r="D251" s="2">
        <v>45018.12222222222</v>
      </c>
      <c r="E251" s="2">
        <v>45018.272916666669</v>
      </c>
      <c r="F251" s="1" t="s">
        <v>32</v>
      </c>
      <c r="G251" s="1" t="s">
        <v>14</v>
      </c>
      <c r="H251" s="1" t="s">
        <v>25</v>
      </c>
      <c r="I251">
        <v>23.21</v>
      </c>
      <c r="J251" s="1" t="s">
        <v>26</v>
      </c>
      <c r="K251">
        <v>250</v>
      </c>
      <c r="L251" s="1" t="s">
        <v>17</v>
      </c>
      <c r="M251" s="1">
        <f>SUMIF('cocina'!A:A,sala[[#This Row],[Número de Orden]],'cocina'!K:K)</f>
        <v>20</v>
      </c>
      <c r="N251" s="2">
        <f>sala[[#This Row],[Hora de Salida]]</f>
        <v>45018.272916666669</v>
      </c>
      <c r="O251" s="3">
        <f>IF(sala[[#This Row],[Estado de la Mesa]]="Ocupada",sala[[#This Row],[Hora de Salida]]-sala[[#This Row],[Hora de Llegada]]+15/(24*60),sala[[#This Row],[Hora de Salida]]-sala[[#This Row],[Hora de Llegada]])</f>
        <v>0.15069444444816327</v>
      </c>
      <c r="P251" s="3">
        <f>SUMIF('cocina'!A:A,sala[[#This Row],[Número de Orden]],'cocina'!H:H)/(24*60)</f>
        <v>2.013888888888889E-2</v>
      </c>
      <c r="Q251" s="3">
        <f>IF((sala[[#This Row],[Tiempo de Permanencia]]-sala[[#This Row],[Tiempo de Preparación]])&gt;0,sala[[#This Row],[Tiempo de Permanencia]]-sala[[#This Row],[Tiempo de Preparación]],0)</f>
        <v>0.13055555555927437</v>
      </c>
      <c r="R251" s="10">
        <f>IF(sala[[#This Row],[Tiempo de degustación]]&gt;0,1,0)</f>
        <v>1</v>
      </c>
      <c r="S251" s="1" t="str">
        <f>WEEKDAY(sala[[#This Row],[Fecha de Factura]],11)&amp;". "&amp;TEXT(sala[[#This Row],[Fecha de Factura]],"dddd")</f>
        <v>7. domingo</v>
      </c>
      <c r="T251" s="4">
        <f>SUMIF('cocina'!A:A,sala[[#This Row],[Número de Orden]],'cocina'!G:G)</f>
        <v>1</v>
      </c>
      <c r="U251" s="4">
        <f>sala[[#This Row],[Tiempo de Preparación]]*24</f>
        <v>0.48333333333333339</v>
      </c>
      <c r="V251">
        <f>sala[[#This Row],[Cobrada]]*sala[[#This Row],[Monto Total de la Cuenta]]</f>
        <v>20</v>
      </c>
      <c r="W251" s="4">
        <f>sala[[#This Row],[Tiempo de Permanencia]]*24</f>
        <v>3.6166666667559184</v>
      </c>
    </row>
    <row r="252" spans="1:23" x14ac:dyDescent="0.3">
      <c r="A252">
        <v>12</v>
      </c>
      <c r="B252" s="1" t="s">
        <v>283</v>
      </c>
      <c r="C252">
        <v>6</v>
      </c>
      <c r="D252" s="2">
        <v>45018.055555555555</v>
      </c>
      <c r="E252" s="2">
        <v>45018.183333333334</v>
      </c>
      <c r="F252" s="1" t="s">
        <v>19</v>
      </c>
      <c r="G252" s="1" t="s">
        <v>14</v>
      </c>
      <c r="H252" s="1" t="s">
        <v>25</v>
      </c>
      <c r="I252">
        <v>13.69</v>
      </c>
      <c r="J252" s="1" t="s">
        <v>38</v>
      </c>
      <c r="K252">
        <v>251</v>
      </c>
      <c r="L252" s="1" t="s">
        <v>44</v>
      </c>
      <c r="M252" s="1">
        <f>SUMIF('cocina'!A:A,sala[[#This Row],[Número de Orden]],'cocina'!K:K)</f>
        <v>109</v>
      </c>
      <c r="N252" s="2">
        <f>sala[[#This Row],[Hora de Salida]]</f>
        <v>45018.183333333334</v>
      </c>
      <c r="O252" s="3">
        <f>IF(sala[[#This Row],[Estado de la Mesa]]="Ocupada",sala[[#This Row],[Hora de Salida]]-sala[[#This Row],[Hora de Llegada]]+15/(24*60),sala[[#This Row],[Hora de Salida]]-sala[[#This Row],[Hora de Llegada]])</f>
        <v>0.138194444446223</v>
      </c>
      <c r="P252" s="3">
        <f>SUMIF('cocina'!A:A,sala[[#This Row],[Número de Orden]],'cocina'!H:H)/(24*60)</f>
        <v>8.4722222222222227E-2</v>
      </c>
      <c r="Q252" s="3">
        <f>IF((sala[[#This Row],[Tiempo de Permanencia]]-sala[[#This Row],[Tiempo de Preparación]])&gt;0,sala[[#This Row],[Tiempo de Permanencia]]-sala[[#This Row],[Tiempo de Preparación]],0)</f>
        <v>5.3472222224000776E-2</v>
      </c>
      <c r="R252" s="10">
        <f>IF(sala[[#This Row],[Tiempo de degustación]]&gt;0,1,0)</f>
        <v>1</v>
      </c>
      <c r="S252" s="1" t="str">
        <f>WEEKDAY(sala[[#This Row],[Fecha de Factura]],11)&amp;". "&amp;TEXT(sala[[#This Row],[Fecha de Factura]],"dddd")</f>
        <v>7. domingo</v>
      </c>
      <c r="T252" s="4">
        <f>SUMIF('cocina'!A:A,sala[[#This Row],[Número de Orden]],'cocina'!G:G)</f>
        <v>5</v>
      </c>
      <c r="U252" s="4">
        <f>sala[[#This Row],[Tiempo de Preparación]]*24</f>
        <v>2.0333333333333332</v>
      </c>
      <c r="V252">
        <f>sala[[#This Row],[Cobrada]]*sala[[#This Row],[Monto Total de la Cuenta]]</f>
        <v>109</v>
      </c>
      <c r="W252" s="4">
        <f>sala[[#This Row],[Tiempo de Permanencia]]*24</f>
        <v>3.3166666667093523</v>
      </c>
    </row>
    <row r="253" spans="1:23" x14ac:dyDescent="0.3">
      <c r="A253">
        <v>4</v>
      </c>
      <c r="B253" s="1" t="s">
        <v>284</v>
      </c>
      <c r="C253">
        <v>3</v>
      </c>
      <c r="D253" s="2">
        <v>45018.027083333334</v>
      </c>
      <c r="E253" s="2">
        <v>45018.183333333334</v>
      </c>
      <c r="F253" s="1" t="s">
        <v>32</v>
      </c>
      <c r="G253" s="1" t="s">
        <v>14</v>
      </c>
      <c r="H253" s="1" t="s">
        <v>25</v>
      </c>
      <c r="I253">
        <v>43.81</v>
      </c>
      <c r="J253" s="1" t="s">
        <v>26</v>
      </c>
      <c r="K253">
        <v>252</v>
      </c>
      <c r="L253" s="1" t="s">
        <v>22</v>
      </c>
      <c r="M253" s="1">
        <f>SUMIF('cocina'!A:A,sala[[#This Row],[Número de Orden]],'cocina'!K:K)</f>
        <v>102</v>
      </c>
      <c r="N253" s="2">
        <f>sala[[#This Row],[Hora de Salida]]</f>
        <v>45018.183333333334</v>
      </c>
      <c r="O253" s="3">
        <f>IF(sala[[#This Row],[Estado de la Mesa]]="Ocupada",sala[[#This Row],[Hora de Salida]]-sala[[#This Row],[Hora de Llegada]]+15/(24*60),sala[[#This Row],[Hora de Salida]]-sala[[#This Row],[Hora de Llegada]])</f>
        <v>0.15625</v>
      </c>
      <c r="P253" s="3">
        <f>SUMIF('cocina'!A:A,sala[[#This Row],[Número de Orden]],'cocina'!H:H)/(24*60)</f>
        <v>5.8333333333333334E-2</v>
      </c>
      <c r="Q253" s="3">
        <f>IF((sala[[#This Row],[Tiempo de Permanencia]]-sala[[#This Row],[Tiempo de Preparación]])&gt;0,sala[[#This Row],[Tiempo de Permanencia]]-sala[[#This Row],[Tiempo de Preparación]],0)</f>
        <v>9.7916666666666666E-2</v>
      </c>
      <c r="R253" s="10">
        <f>IF(sala[[#This Row],[Tiempo de degustación]]&gt;0,1,0)</f>
        <v>1</v>
      </c>
      <c r="S253" s="1" t="str">
        <f>WEEKDAY(sala[[#This Row],[Fecha de Factura]],11)&amp;". "&amp;TEXT(sala[[#This Row],[Fecha de Factura]],"dddd")</f>
        <v>7. domingo</v>
      </c>
      <c r="T253" s="4">
        <f>SUMIF('cocina'!A:A,sala[[#This Row],[Número de Orden]],'cocina'!G:G)</f>
        <v>4</v>
      </c>
      <c r="U253" s="4">
        <f>sala[[#This Row],[Tiempo de Preparación]]*24</f>
        <v>1.4</v>
      </c>
      <c r="V253">
        <f>sala[[#This Row],[Cobrada]]*sala[[#This Row],[Monto Total de la Cuenta]]</f>
        <v>102</v>
      </c>
      <c r="W253" s="4">
        <f>sala[[#This Row],[Tiempo de Permanencia]]*24</f>
        <v>3.75</v>
      </c>
    </row>
    <row r="254" spans="1:23" x14ac:dyDescent="0.3">
      <c r="A254">
        <v>8</v>
      </c>
      <c r="B254" s="1" t="s">
        <v>285</v>
      </c>
      <c r="C254">
        <v>2</v>
      </c>
      <c r="D254" s="2">
        <v>45018.037499999999</v>
      </c>
      <c r="E254" s="2">
        <v>45018.15625</v>
      </c>
      <c r="F254" s="1" t="s">
        <v>13</v>
      </c>
      <c r="G254" s="1" t="s">
        <v>35</v>
      </c>
      <c r="H254" s="1" t="s">
        <v>25</v>
      </c>
      <c r="I254">
        <v>34.69</v>
      </c>
      <c r="J254" s="1" t="s">
        <v>38</v>
      </c>
      <c r="K254">
        <v>253</v>
      </c>
      <c r="L254" s="1" t="s">
        <v>69</v>
      </c>
      <c r="M254" s="1">
        <f>SUMIF('cocina'!A:A,sala[[#This Row],[Número de Orden]],'cocina'!K:K)</f>
        <v>154</v>
      </c>
      <c r="N254" s="2">
        <f>sala[[#This Row],[Hora de Salida]]</f>
        <v>45018.15625</v>
      </c>
      <c r="O254" s="3">
        <f>IF(sala[[#This Row],[Estado de la Mesa]]="Ocupada",sala[[#This Row],[Hora de Salida]]-sala[[#This Row],[Hora de Llegada]]+15/(24*60),sala[[#This Row],[Hora de Salida]]-sala[[#This Row],[Hora de Llegada]])</f>
        <v>0.12916666666812185</v>
      </c>
      <c r="P254" s="3">
        <f>SUMIF('cocina'!A:A,sala[[#This Row],[Número de Orden]],'cocina'!H:H)/(24*60)</f>
        <v>3.8194444444444448E-2</v>
      </c>
      <c r="Q254" s="3">
        <f>IF((sala[[#This Row],[Tiempo de Permanencia]]-sala[[#This Row],[Tiempo de Preparación]])&gt;0,sala[[#This Row],[Tiempo de Permanencia]]-sala[[#This Row],[Tiempo de Preparación]],0)</f>
        <v>9.0972222223677401E-2</v>
      </c>
      <c r="R254" s="10">
        <f>IF(sala[[#This Row],[Tiempo de degustación]]&gt;0,1,0)</f>
        <v>1</v>
      </c>
      <c r="S254" s="1" t="str">
        <f>WEEKDAY(sala[[#This Row],[Fecha de Factura]],11)&amp;". "&amp;TEXT(sala[[#This Row],[Fecha de Factura]],"dddd")</f>
        <v>7. domingo</v>
      </c>
      <c r="T254" s="4">
        <f>SUMIF('cocina'!A:A,sala[[#This Row],[Número de Orden]],'cocina'!G:G)</f>
        <v>6</v>
      </c>
      <c r="U254" s="4">
        <f>sala[[#This Row],[Tiempo de Preparación]]*24</f>
        <v>0.91666666666666674</v>
      </c>
      <c r="V254">
        <f>sala[[#This Row],[Cobrada]]*sala[[#This Row],[Monto Total de la Cuenta]]</f>
        <v>154</v>
      </c>
      <c r="W254" s="4">
        <f>sala[[#This Row],[Tiempo de Permanencia]]*24</f>
        <v>3.1000000000349246</v>
      </c>
    </row>
    <row r="255" spans="1:23" x14ac:dyDescent="0.3">
      <c r="A255">
        <v>10</v>
      </c>
      <c r="B255" s="1" t="s">
        <v>286</v>
      </c>
      <c r="C255">
        <v>6</v>
      </c>
      <c r="D255" s="2">
        <v>45018.128472222219</v>
      </c>
      <c r="E255" s="2">
        <v>45018.240972222222</v>
      </c>
      <c r="F255" s="1" t="s">
        <v>19</v>
      </c>
      <c r="G255" s="1" t="s">
        <v>35</v>
      </c>
      <c r="H255" s="1" t="s">
        <v>25</v>
      </c>
      <c r="I255">
        <v>36.43</v>
      </c>
      <c r="J255" s="1" t="s">
        <v>16</v>
      </c>
      <c r="K255">
        <v>254</v>
      </c>
      <c r="L255" s="1" t="s">
        <v>30</v>
      </c>
      <c r="M255" s="1">
        <f>SUMIF('cocina'!A:A,sala[[#This Row],[Número de Orden]],'cocina'!K:K)</f>
        <v>297</v>
      </c>
      <c r="N255" s="2">
        <f>sala[[#This Row],[Hora de Salida]]</f>
        <v>45018.240972222222</v>
      </c>
      <c r="O255" s="3">
        <f>IF(sala[[#This Row],[Estado de la Mesa]]="Ocupada",sala[[#This Row],[Hora de Salida]]-sala[[#This Row],[Hora de Llegada]]+15/(24*60),sala[[#This Row],[Hora de Salida]]-sala[[#This Row],[Hora de Llegada]])</f>
        <v>0.11250000000291038</v>
      </c>
      <c r="P255" s="3">
        <f>SUMIF('cocina'!A:A,sala[[#This Row],[Número de Orden]],'cocina'!H:H)/(24*60)</f>
        <v>9.7916666666666666E-2</v>
      </c>
      <c r="Q255" s="3">
        <f>IF((sala[[#This Row],[Tiempo de Permanencia]]-sala[[#This Row],[Tiempo de Preparación]])&gt;0,sala[[#This Row],[Tiempo de Permanencia]]-sala[[#This Row],[Tiempo de Preparación]],0)</f>
        <v>1.4583333336243717E-2</v>
      </c>
      <c r="R255" s="10">
        <f>IF(sala[[#This Row],[Tiempo de degustación]]&gt;0,1,0)</f>
        <v>1</v>
      </c>
      <c r="S255" s="1" t="str">
        <f>WEEKDAY(sala[[#This Row],[Fecha de Factura]],11)&amp;". "&amp;TEXT(sala[[#This Row],[Fecha de Factura]],"dddd")</f>
        <v>7. domingo</v>
      </c>
      <c r="T255" s="4">
        <f>SUMIF('cocina'!A:A,sala[[#This Row],[Número de Orden]],'cocina'!G:G)</f>
        <v>10</v>
      </c>
      <c r="U255" s="4">
        <f>sala[[#This Row],[Tiempo de Preparación]]*24</f>
        <v>2.35</v>
      </c>
      <c r="V255">
        <f>sala[[#This Row],[Cobrada]]*sala[[#This Row],[Monto Total de la Cuenta]]</f>
        <v>297</v>
      </c>
      <c r="W255" s="4">
        <f>sala[[#This Row],[Tiempo de Permanencia]]*24</f>
        <v>2.7000000000698492</v>
      </c>
    </row>
    <row r="256" spans="1:23" x14ac:dyDescent="0.3">
      <c r="A256">
        <v>8</v>
      </c>
      <c r="B256" s="1" t="s">
        <v>287</v>
      </c>
      <c r="C256">
        <v>4</v>
      </c>
      <c r="D256" s="2">
        <v>45018.099305555559</v>
      </c>
      <c r="E256" s="2">
        <v>45018.165972222225</v>
      </c>
      <c r="F256" s="1" t="s">
        <v>24</v>
      </c>
      <c r="G256" s="1" t="s">
        <v>35</v>
      </c>
      <c r="H256" s="1" t="s">
        <v>21</v>
      </c>
      <c r="I256">
        <v>13.34</v>
      </c>
      <c r="J256" s="1" t="s">
        <v>16</v>
      </c>
      <c r="K256">
        <v>255</v>
      </c>
      <c r="L256" s="1" t="s">
        <v>44</v>
      </c>
      <c r="M256" s="1">
        <f>SUMIF('cocina'!A:A,sala[[#This Row],[Número de Orden]],'cocina'!K:K)</f>
        <v>25</v>
      </c>
      <c r="N256" s="2">
        <f>sala[[#This Row],[Hora de Salida]]</f>
        <v>45018.165972222225</v>
      </c>
      <c r="O256" s="3">
        <f>IF(sala[[#This Row],[Estado de la Mesa]]="Ocupada",sala[[#This Row],[Hora de Salida]]-sala[[#This Row],[Hora de Llegada]]+15/(24*60),sala[[#This Row],[Hora de Salida]]-sala[[#This Row],[Hora de Llegada]])</f>
        <v>6.6666666665696539E-2</v>
      </c>
      <c r="P256" s="3">
        <f>SUMIF('cocina'!A:A,sala[[#This Row],[Número de Orden]],'cocina'!H:H)/(24*60)</f>
        <v>2.5694444444444443E-2</v>
      </c>
      <c r="Q256" s="3">
        <f>IF((sala[[#This Row],[Tiempo de Permanencia]]-sala[[#This Row],[Tiempo de Preparación]])&gt;0,sala[[#This Row],[Tiempo de Permanencia]]-sala[[#This Row],[Tiempo de Preparación]],0)</f>
        <v>4.0972222221252096E-2</v>
      </c>
      <c r="R256" s="10">
        <f>IF(sala[[#This Row],[Tiempo de degustación]]&gt;0,1,0)</f>
        <v>1</v>
      </c>
      <c r="S256" s="1" t="str">
        <f>WEEKDAY(sala[[#This Row],[Fecha de Factura]],11)&amp;". "&amp;TEXT(sala[[#This Row],[Fecha de Factura]],"dddd")</f>
        <v>7. domingo</v>
      </c>
      <c r="T256" s="4">
        <f>SUMIF('cocina'!A:A,sala[[#This Row],[Número de Orden]],'cocina'!G:G)</f>
        <v>1</v>
      </c>
      <c r="U256" s="4">
        <f>sala[[#This Row],[Tiempo de Preparación]]*24</f>
        <v>0.6166666666666667</v>
      </c>
      <c r="V256">
        <f>sala[[#This Row],[Cobrada]]*sala[[#This Row],[Monto Total de la Cuenta]]</f>
        <v>25</v>
      </c>
      <c r="W256" s="4">
        <f>sala[[#This Row],[Tiempo de Permanencia]]*24</f>
        <v>1.5999999999767169</v>
      </c>
    </row>
    <row r="257" spans="1:23" x14ac:dyDescent="0.3">
      <c r="A257">
        <v>5</v>
      </c>
      <c r="B257" s="1" t="s">
        <v>288</v>
      </c>
      <c r="C257">
        <v>2</v>
      </c>
      <c r="D257" s="2">
        <v>45018.015972222223</v>
      </c>
      <c r="E257" s="2">
        <v>45018.143750000003</v>
      </c>
      <c r="F257" s="1" t="s">
        <v>29</v>
      </c>
      <c r="G257" s="1" t="s">
        <v>20</v>
      </c>
      <c r="H257" s="1" t="s">
        <v>21</v>
      </c>
      <c r="I257">
        <v>49.88</v>
      </c>
      <c r="J257" s="1" t="s">
        <v>16</v>
      </c>
      <c r="K257">
        <v>256</v>
      </c>
      <c r="L257" s="1" t="s">
        <v>69</v>
      </c>
      <c r="M257" s="1">
        <f>SUMIF('cocina'!A:A,sala[[#This Row],[Número de Orden]],'cocina'!K:K)</f>
        <v>21</v>
      </c>
      <c r="N257" s="2">
        <f>sala[[#This Row],[Hora de Salida]]</f>
        <v>45018.143750000003</v>
      </c>
      <c r="O257" s="3">
        <f>IF(sala[[#This Row],[Estado de la Mesa]]="Ocupada",sala[[#This Row],[Hora de Salida]]-sala[[#This Row],[Hora de Llegada]]+15/(24*60),sala[[#This Row],[Hora de Salida]]-sala[[#This Row],[Hora de Llegada]])</f>
        <v>0.12777777777955635</v>
      </c>
      <c r="P257" s="3">
        <f>SUMIF('cocina'!A:A,sala[[#This Row],[Número de Orden]],'cocina'!H:H)/(24*60)</f>
        <v>1.1111111111111112E-2</v>
      </c>
      <c r="Q257" s="3">
        <f>IF((sala[[#This Row],[Tiempo de Permanencia]]-sala[[#This Row],[Tiempo de Preparación]])&gt;0,sala[[#This Row],[Tiempo de Permanencia]]-sala[[#This Row],[Tiempo de Preparación]],0)</f>
        <v>0.11666666666844523</v>
      </c>
      <c r="R257" s="10">
        <f>IF(sala[[#This Row],[Tiempo de degustación]]&gt;0,1,0)</f>
        <v>1</v>
      </c>
      <c r="S257" s="1" t="str">
        <f>WEEKDAY(sala[[#This Row],[Fecha de Factura]],11)&amp;". "&amp;TEXT(sala[[#This Row],[Fecha de Factura]],"dddd")</f>
        <v>7. domingo</v>
      </c>
      <c r="T257" s="4">
        <f>SUMIF('cocina'!A:A,sala[[#This Row],[Número de Orden]],'cocina'!G:G)</f>
        <v>1</v>
      </c>
      <c r="U257" s="4">
        <f>sala[[#This Row],[Tiempo de Preparación]]*24</f>
        <v>0.26666666666666666</v>
      </c>
      <c r="V257">
        <f>sala[[#This Row],[Cobrada]]*sala[[#This Row],[Monto Total de la Cuenta]]</f>
        <v>21</v>
      </c>
      <c r="W257" s="4">
        <f>sala[[#This Row],[Tiempo de Permanencia]]*24</f>
        <v>3.0666666667093523</v>
      </c>
    </row>
    <row r="258" spans="1:23" x14ac:dyDescent="0.3">
      <c r="A258">
        <v>12</v>
      </c>
      <c r="B258" s="1" t="s">
        <v>289</v>
      </c>
      <c r="C258">
        <v>5</v>
      </c>
      <c r="D258" s="2">
        <v>45018.088888888888</v>
      </c>
      <c r="E258" s="2">
        <v>45018.136805555558</v>
      </c>
      <c r="F258" s="1" t="s">
        <v>24</v>
      </c>
      <c r="G258" s="1" t="s">
        <v>14</v>
      </c>
      <c r="H258" s="1" t="s">
        <v>25</v>
      </c>
      <c r="I258">
        <v>26.78</v>
      </c>
      <c r="J258" s="1" t="s">
        <v>16</v>
      </c>
      <c r="K258">
        <v>257</v>
      </c>
      <c r="L258" s="1" t="s">
        <v>54</v>
      </c>
      <c r="M258" s="1">
        <f>SUMIF('cocina'!A:A,sala[[#This Row],[Número de Orden]],'cocina'!K:K)</f>
        <v>46</v>
      </c>
      <c r="N258" s="2">
        <f>sala[[#This Row],[Hora de Salida]]</f>
        <v>45018.136805555558</v>
      </c>
      <c r="O258" s="3">
        <f>IF(sala[[#This Row],[Estado de la Mesa]]="Ocupada",sala[[#This Row],[Hora de Salida]]-sala[[#This Row],[Hora de Llegada]]+15/(24*60),sala[[#This Row],[Hora de Salida]]-sala[[#This Row],[Hora de Llegada]])</f>
        <v>4.7916666670062114E-2</v>
      </c>
      <c r="P258" s="3">
        <f>SUMIF('cocina'!A:A,sala[[#This Row],[Número de Orden]],'cocina'!H:H)/(24*60)</f>
        <v>1.9444444444444445E-2</v>
      </c>
      <c r="Q258" s="3">
        <f>IF((sala[[#This Row],[Tiempo de Permanencia]]-sala[[#This Row],[Tiempo de Preparación]])&gt;0,sala[[#This Row],[Tiempo de Permanencia]]-sala[[#This Row],[Tiempo de Preparación]],0)</f>
        <v>2.8472222225617669E-2</v>
      </c>
      <c r="R258" s="10">
        <f>IF(sala[[#This Row],[Tiempo de degustación]]&gt;0,1,0)</f>
        <v>1</v>
      </c>
      <c r="S258" s="1" t="str">
        <f>WEEKDAY(sala[[#This Row],[Fecha de Factura]],11)&amp;". "&amp;TEXT(sala[[#This Row],[Fecha de Factura]],"dddd")</f>
        <v>7. domingo</v>
      </c>
      <c r="T258" s="4">
        <f>SUMIF('cocina'!A:A,sala[[#This Row],[Número de Orden]],'cocina'!G:G)</f>
        <v>2</v>
      </c>
      <c r="U258" s="4">
        <f>sala[[#This Row],[Tiempo de Preparación]]*24</f>
        <v>0.46666666666666667</v>
      </c>
      <c r="V258">
        <f>sala[[#This Row],[Cobrada]]*sala[[#This Row],[Monto Total de la Cuenta]]</f>
        <v>46</v>
      </c>
      <c r="W258" s="4">
        <f>sala[[#This Row],[Tiempo de Permanencia]]*24</f>
        <v>1.1500000000814907</v>
      </c>
    </row>
    <row r="259" spans="1:23" x14ac:dyDescent="0.3">
      <c r="A259">
        <v>12</v>
      </c>
      <c r="B259" s="1" t="s">
        <v>290</v>
      </c>
      <c r="C259">
        <v>1</v>
      </c>
      <c r="D259" s="2">
        <v>45018.027083333334</v>
      </c>
      <c r="E259" s="2">
        <v>45018.188888888886</v>
      </c>
      <c r="F259" s="1" t="s">
        <v>24</v>
      </c>
      <c r="G259" s="1" t="s">
        <v>20</v>
      </c>
      <c r="H259" s="1" t="s">
        <v>25</v>
      </c>
      <c r="I259">
        <v>47.99</v>
      </c>
      <c r="J259" s="1" t="s">
        <v>16</v>
      </c>
      <c r="K259">
        <v>258</v>
      </c>
      <c r="L259" s="1" t="s">
        <v>42</v>
      </c>
      <c r="M259" s="1">
        <f>SUMIF('cocina'!A:A,sala[[#This Row],[Número de Orden]],'cocina'!K:K)</f>
        <v>117</v>
      </c>
      <c r="N259" s="2">
        <f>sala[[#This Row],[Hora de Salida]]</f>
        <v>45018.188888888886</v>
      </c>
      <c r="O259" s="3">
        <f>IF(sala[[#This Row],[Estado de la Mesa]]="Ocupada",sala[[#This Row],[Hora de Salida]]-sala[[#This Row],[Hora de Llegada]]+15/(24*60),sala[[#This Row],[Hora de Salida]]-sala[[#This Row],[Hora de Llegada]])</f>
        <v>0.16180555555183673</v>
      </c>
      <c r="P259" s="3">
        <f>SUMIF('cocina'!A:A,sala[[#This Row],[Número de Orden]],'cocina'!H:H)/(24*60)</f>
        <v>7.2916666666666671E-2</v>
      </c>
      <c r="Q259" s="3">
        <f>IF((sala[[#This Row],[Tiempo de Permanencia]]-sala[[#This Row],[Tiempo de Preparación]])&gt;0,sala[[#This Row],[Tiempo de Permanencia]]-sala[[#This Row],[Tiempo de Preparación]],0)</f>
        <v>8.8888888885170061E-2</v>
      </c>
      <c r="R259" s="10">
        <f>IF(sala[[#This Row],[Tiempo de degustación]]&gt;0,1,0)</f>
        <v>1</v>
      </c>
      <c r="S259" s="1" t="str">
        <f>WEEKDAY(sala[[#This Row],[Fecha de Factura]],11)&amp;". "&amp;TEXT(sala[[#This Row],[Fecha de Factura]],"dddd")</f>
        <v>7. domingo</v>
      </c>
      <c r="T259" s="4">
        <f>SUMIF('cocina'!A:A,sala[[#This Row],[Número de Orden]],'cocina'!G:G)</f>
        <v>4</v>
      </c>
      <c r="U259" s="4">
        <f>sala[[#This Row],[Tiempo de Preparación]]*24</f>
        <v>1.75</v>
      </c>
      <c r="V259">
        <f>sala[[#This Row],[Cobrada]]*sala[[#This Row],[Monto Total de la Cuenta]]</f>
        <v>117</v>
      </c>
      <c r="W259" s="4">
        <f>sala[[#This Row],[Tiempo de Permanencia]]*24</f>
        <v>3.8833333332440816</v>
      </c>
    </row>
    <row r="260" spans="1:23" x14ac:dyDescent="0.3">
      <c r="A260">
        <v>10</v>
      </c>
      <c r="B260" s="1" t="s">
        <v>104</v>
      </c>
      <c r="C260">
        <v>5</v>
      </c>
      <c r="D260" s="2">
        <v>45018.143750000003</v>
      </c>
      <c r="E260" s="2">
        <v>45018.261111111111</v>
      </c>
      <c r="F260" s="1" t="s">
        <v>19</v>
      </c>
      <c r="G260" s="1" t="s">
        <v>14</v>
      </c>
      <c r="H260" s="1" t="s">
        <v>25</v>
      </c>
      <c r="I260">
        <v>46.72</v>
      </c>
      <c r="J260" s="1" t="s">
        <v>38</v>
      </c>
      <c r="K260">
        <v>259</v>
      </c>
      <c r="L260" s="1" t="s">
        <v>39</v>
      </c>
      <c r="M260" s="1">
        <f>SUMIF('cocina'!A:A,sala[[#This Row],[Número de Orden]],'cocina'!K:K)</f>
        <v>81</v>
      </c>
      <c r="N260" s="2">
        <f>sala[[#This Row],[Hora de Salida]]</f>
        <v>45018.261111111111</v>
      </c>
      <c r="O260" s="3">
        <f>IF(sala[[#This Row],[Estado de la Mesa]]="Ocupada",sala[[#This Row],[Hora de Salida]]-sala[[#This Row],[Hora de Llegada]]+15/(24*60),sala[[#This Row],[Hora de Salida]]-sala[[#This Row],[Hora de Llegada]])</f>
        <v>0.1277777777747057</v>
      </c>
      <c r="P260" s="3">
        <f>SUMIF('cocina'!A:A,sala[[#This Row],[Número de Orden]],'cocina'!H:H)/(24*60)</f>
        <v>7.6388888888888886E-3</v>
      </c>
      <c r="Q260" s="3">
        <f>IF((sala[[#This Row],[Tiempo de Permanencia]]-sala[[#This Row],[Tiempo de Preparación]])&gt;0,sala[[#This Row],[Tiempo de Permanencia]]-sala[[#This Row],[Tiempo de Preparación]],0)</f>
        <v>0.12013888888581681</v>
      </c>
      <c r="R260" s="10">
        <f>IF(sala[[#This Row],[Tiempo de degustación]]&gt;0,1,0)</f>
        <v>1</v>
      </c>
      <c r="S260" s="1" t="str">
        <f>WEEKDAY(sala[[#This Row],[Fecha de Factura]],11)&amp;". "&amp;TEXT(sala[[#This Row],[Fecha de Factura]],"dddd")</f>
        <v>7. domingo</v>
      </c>
      <c r="T260" s="4">
        <f>SUMIF('cocina'!A:A,sala[[#This Row],[Número de Orden]],'cocina'!G:G)</f>
        <v>3</v>
      </c>
      <c r="U260" s="4">
        <f>sala[[#This Row],[Tiempo de Preparación]]*24</f>
        <v>0.18333333333333332</v>
      </c>
      <c r="V260">
        <f>sala[[#This Row],[Cobrada]]*sala[[#This Row],[Monto Total de la Cuenta]]</f>
        <v>81</v>
      </c>
      <c r="W260" s="4">
        <f>sala[[#This Row],[Tiempo de Permanencia]]*24</f>
        <v>3.066666666592937</v>
      </c>
    </row>
    <row r="261" spans="1:23" x14ac:dyDescent="0.3">
      <c r="A261">
        <v>20</v>
      </c>
      <c r="B261" s="1" t="s">
        <v>291</v>
      </c>
      <c r="C261">
        <v>6</v>
      </c>
      <c r="D261" s="2">
        <v>45018.057638888888</v>
      </c>
      <c r="E261" s="2">
        <v>45018.193055555559</v>
      </c>
      <c r="F261" s="1" t="s">
        <v>29</v>
      </c>
      <c r="G261" s="1" t="s">
        <v>14</v>
      </c>
      <c r="H261" s="1" t="s">
        <v>21</v>
      </c>
      <c r="I261">
        <v>47.55</v>
      </c>
      <c r="J261" s="1" t="s">
        <v>38</v>
      </c>
      <c r="K261">
        <v>260</v>
      </c>
      <c r="L261" s="1" t="s">
        <v>44</v>
      </c>
      <c r="M261" s="1">
        <f>SUMIF('cocina'!A:A,sala[[#This Row],[Número de Orden]],'cocina'!K:K)</f>
        <v>69</v>
      </c>
      <c r="N261" s="2">
        <f>sala[[#This Row],[Hora de Salida]]</f>
        <v>45018.193055555559</v>
      </c>
      <c r="O261" s="3">
        <f>IF(sala[[#This Row],[Estado de la Mesa]]="Ocupada",sala[[#This Row],[Hora de Salida]]-sala[[#This Row],[Hora de Llegada]]+15/(24*60),sala[[#This Row],[Hora de Salida]]-sala[[#This Row],[Hora de Llegada]])</f>
        <v>0.14583333333818396</v>
      </c>
      <c r="P261" s="3">
        <f>SUMIF('cocina'!A:A,sala[[#This Row],[Número de Orden]],'cocina'!H:H)/(24*60)</f>
        <v>3.4027777777777775E-2</v>
      </c>
      <c r="Q261" s="3">
        <f>IF((sala[[#This Row],[Tiempo de Permanencia]]-sala[[#This Row],[Tiempo de Preparación]])&gt;0,sala[[#This Row],[Tiempo de Permanencia]]-sala[[#This Row],[Tiempo de Preparación]],0)</f>
        <v>0.11180555556040619</v>
      </c>
      <c r="R261" s="10">
        <f>IF(sala[[#This Row],[Tiempo de degustación]]&gt;0,1,0)</f>
        <v>1</v>
      </c>
      <c r="S261" s="1" t="str">
        <f>WEEKDAY(sala[[#This Row],[Fecha de Factura]],11)&amp;". "&amp;TEXT(sala[[#This Row],[Fecha de Factura]],"dddd")</f>
        <v>7. domingo</v>
      </c>
      <c r="T261" s="4">
        <f>SUMIF('cocina'!A:A,sala[[#This Row],[Número de Orden]],'cocina'!G:G)</f>
        <v>3</v>
      </c>
      <c r="U261" s="4">
        <f>sala[[#This Row],[Tiempo de Preparación]]*24</f>
        <v>0.81666666666666665</v>
      </c>
      <c r="V261">
        <f>sala[[#This Row],[Cobrada]]*sala[[#This Row],[Monto Total de la Cuenta]]</f>
        <v>69</v>
      </c>
      <c r="W261" s="4">
        <f>sala[[#This Row],[Tiempo de Permanencia]]*24</f>
        <v>3.5000000001164153</v>
      </c>
    </row>
    <row r="262" spans="1:23" x14ac:dyDescent="0.3">
      <c r="A262">
        <v>8</v>
      </c>
      <c r="B262" s="1" t="s">
        <v>292</v>
      </c>
      <c r="C262">
        <v>1</v>
      </c>
      <c r="D262" s="2">
        <v>45018.047222222223</v>
      </c>
      <c r="E262" s="2">
        <v>45018.121527777781</v>
      </c>
      <c r="F262" s="1" t="s">
        <v>32</v>
      </c>
      <c r="G262" s="1" t="s">
        <v>14</v>
      </c>
      <c r="H262" s="1" t="s">
        <v>25</v>
      </c>
      <c r="I262">
        <v>32.42</v>
      </c>
      <c r="J262" s="1" t="s">
        <v>38</v>
      </c>
      <c r="K262">
        <v>261</v>
      </c>
      <c r="L262" s="1" t="s">
        <v>57</v>
      </c>
      <c r="M262" s="1">
        <f>SUMIF('cocina'!A:A,sala[[#This Row],[Número de Orden]],'cocina'!K:K)</f>
        <v>154</v>
      </c>
      <c r="N262" s="2">
        <f>sala[[#This Row],[Hora de Salida]]</f>
        <v>45018.121527777781</v>
      </c>
      <c r="O262" s="3">
        <f>IF(sala[[#This Row],[Estado de la Mesa]]="Ocupada",sala[[#This Row],[Hora de Salida]]-sala[[#This Row],[Hora de Llegada]]+15/(24*60),sala[[#This Row],[Hora de Salida]]-sala[[#This Row],[Hora de Llegada]])</f>
        <v>8.472222222432417E-2</v>
      </c>
      <c r="P262" s="3">
        <f>SUMIF('cocina'!A:A,sala[[#This Row],[Número de Orden]],'cocina'!H:H)/(24*60)</f>
        <v>3.8194444444444448E-2</v>
      </c>
      <c r="Q262" s="3">
        <f>IF((sala[[#This Row],[Tiempo de Permanencia]]-sala[[#This Row],[Tiempo de Preparación]])&gt;0,sala[[#This Row],[Tiempo de Permanencia]]-sala[[#This Row],[Tiempo de Preparación]],0)</f>
        <v>4.6527777779879723E-2</v>
      </c>
      <c r="R262" s="10">
        <f>IF(sala[[#This Row],[Tiempo de degustación]]&gt;0,1,0)</f>
        <v>1</v>
      </c>
      <c r="S262" s="1" t="str">
        <f>WEEKDAY(sala[[#This Row],[Fecha de Factura]],11)&amp;". "&amp;TEXT(sala[[#This Row],[Fecha de Factura]],"dddd")</f>
        <v>7. domingo</v>
      </c>
      <c r="T262" s="4">
        <f>SUMIF('cocina'!A:A,sala[[#This Row],[Número de Orden]],'cocina'!G:G)</f>
        <v>5</v>
      </c>
      <c r="U262" s="4">
        <f>sala[[#This Row],[Tiempo de Preparación]]*24</f>
        <v>0.91666666666666674</v>
      </c>
      <c r="V262">
        <f>sala[[#This Row],[Cobrada]]*sala[[#This Row],[Monto Total de la Cuenta]]</f>
        <v>154</v>
      </c>
      <c r="W262" s="4">
        <f>sala[[#This Row],[Tiempo de Permanencia]]*24</f>
        <v>2.03333333338378</v>
      </c>
    </row>
    <row r="263" spans="1:23" x14ac:dyDescent="0.3">
      <c r="A263">
        <v>18</v>
      </c>
      <c r="B263" s="1" t="s">
        <v>293</v>
      </c>
      <c r="C263">
        <v>4</v>
      </c>
      <c r="D263" s="2">
        <v>45018.155555555553</v>
      </c>
      <c r="E263" s="2">
        <v>45018.306250000001</v>
      </c>
      <c r="F263" s="1" t="s">
        <v>24</v>
      </c>
      <c r="G263" s="1" t="s">
        <v>14</v>
      </c>
      <c r="H263" s="1" t="s">
        <v>25</v>
      </c>
      <c r="I263">
        <v>42.83</v>
      </c>
      <c r="J263" s="1" t="s">
        <v>38</v>
      </c>
      <c r="K263">
        <v>262</v>
      </c>
      <c r="L263" s="1" t="s">
        <v>39</v>
      </c>
      <c r="M263" s="1">
        <f>SUMIF('cocina'!A:A,sala[[#This Row],[Número de Orden]],'cocina'!K:K)</f>
        <v>115</v>
      </c>
      <c r="N263" s="2">
        <f>sala[[#This Row],[Hora de Salida]]</f>
        <v>45018.306250000001</v>
      </c>
      <c r="O263" s="3">
        <f>IF(sala[[#This Row],[Estado de la Mesa]]="Ocupada",sala[[#This Row],[Hora de Salida]]-sala[[#This Row],[Hora de Llegada]]+15/(24*60),sala[[#This Row],[Hora de Salida]]-sala[[#This Row],[Hora de Llegada]])</f>
        <v>0.16111111111482992</v>
      </c>
      <c r="P263" s="3">
        <f>SUMIF('cocina'!A:A,sala[[#This Row],[Número de Orden]],'cocina'!H:H)/(24*60)</f>
        <v>3.3333333333333333E-2</v>
      </c>
      <c r="Q263" s="3">
        <f>IF((sala[[#This Row],[Tiempo de Permanencia]]-sala[[#This Row],[Tiempo de Preparación]])&gt;0,sala[[#This Row],[Tiempo de Permanencia]]-sala[[#This Row],[Tiempo de Preparación]],0)</f>
        <v>0.1277777777814966</v>
      </c>
      <c r="R263" s="10">
        <f>IF(sala[[#This Row],[Tiempo de degustación]]&gt;0,1,0)</f>
        <v>1</v>
      </c>
      <c r="S263" s="1" t="str">
        <f>WEEKDAY(sala[[#This Row],[Fecha de Factura]],11)&amp;". "&amp;TEXT(sala[[#This Row],[Fecha de Factura]],"dddd")</f>
        <v>7. domingo</v>
      </c>
      <c r="T263" s="4">
        <f>SUMIF('cocina'!A:A,sala[[#This Row],[Número de Orden]],'cocina'!G:G)</f>
        <v>4</v>
      </c>
      <c r="U263" s="4">
        <f>sala[[#This Row],[Tiempo de Preparación]]*24</f>
        <v>0.8</v>
      </c>
      <c r="V263">
        <f>sala[[#This Row],[Cobrada]]*sala[[#This Row],[Monto Total de la Cuenta]]</f>
        <v>115</v>
      </c>
      <c r="W263" s="4">
        <f>sala[[#This Row],[Tiempo de Permanencia]]*24</f>
        <v>3.8666666667559184</v>
      </c>
    </row>
    <row r="264" spans="1:23" x14ac:dyDescent="0.3">
      <c r="A264">
        <v>5</v>
      </c>
      <c r="B264" s="1" t="s">
        <v>170</v>
      </c>
      <c r="C264">
        <v>1</v>
      </c>
      <c r="D264" s="2">
        <v>45018.120138888888</v>
      </c>
      <c r="E264" s="2">
        <v>45018.226388888892</v>
      </c>
      <c r="F264" s="1" t="s">
        <v>19</v>
      </c>
      <c r="G264" s="1" t="s">
        <v>20</v>
      </c>
      <c r="H264" s="1" t="s">
        <v>25</v>
      </c>
      <c r="I264">
        <v>42.96</v>
      </c>
      <c r="J264" s="1" t="s">
        <v>26</v>
      </c>
      <c r="K264">
        <v>263</v>
      </c>
      <c r="L264" s="1" t="s">
        <v>44</v>
      </c>
      <c r="M264" s="1">
        <f>SUMIF('cocina'!A:A,sala[[#This Row],[Número de Orden]],'cocina'!K:K)</f>
        <v>121</v>
      </c>
      <c r="N264" s="2">
        <f>sala[[#This Row],[Hora de Salida]]</f>
        <v>45018.226388888892</v>
      </c>
      <c r="O264" s="3">
        <f>IF(sala[[#This Row],[Estado de la Mesa]]="Ocupada",sala[[#This Row],[Hora de Salida]]-sala[[#This Row],[Hora de Llegada]]+15/(24*60),sala[[#This Row],[Hora de Salida]]-sala[[#This Row],[Hora de Llegada]])</f>
        <v>0.10625000000436557</v>
      </c>
      <c r="P264" s="3">
        <f>SUMIF('cocina'!A:A,sala[[#This Row],[Número de Orden]],'cocina'!H:H)/(24*60)</f>
        <v>0.10347222222222222</v>
      </c>
      <c r="Q264" s="3">
        <f>IF((sala[[#This Row],[Tiempo de Permanencia]]-sala[[#This Row],[Tiempo de Preparación]])&gt;0,sala[[#This Row],[Tiempo de Permanencia]]-sala[[#This Row],[Tiempo de Preparación]],0)</f>
        <v>2.7777777821433591E-3</v>
      </c>
      <c r="R264" s="10">
        <f>IF(sala[[#This Row],[Tiempo de degustación]]&gt;0,1,0)</f>
        <v>1</v>
      </c>
      <c r="S264" s="1" t="str">
        <f>WEEKDAY(sala[[#This Row],[Fecha de Factura]],11)&amp;". "&amp;TEXT(sala[[#This Row],[Fecha de Factura]],"dddd")</f>
        <v>7. domingo</v>
      </c>
      <c r="T264" s="4">
        <f>SUMIF('cocina'!A:A,sala[[#This Row],[Número de Orden]],'cocina'!G:G)</f>
        <v>4</v>
      </c>
      <c r="U264" s="4">
        <f>sala[[#This Row],[Tiempo de Preparación]]*24</f>
        <v>2.4833333333333334</v>
      </c>
      <c r="V264">
        <f>sala[[#This Row],[Cobrada]]*sala[[#This Row],[Monto Total de la Cuenta]]</f>
        <v>121</v>
      </c>
      <c r="W264" s="4">
        <f>sala[[#This Row],[Tiempo de Permanencia]]*24</f>
        <v>2.5500000001047738</v>
      </c>
    </row>
    <row r="265" spans="1:23" x14ac:dyDescent="0.3">
      <c r="A265">
        <v>2</v>
      </c>
      <c r="B265" s="1" t="s">
        <v>294</v>
      </c>
      <c r="C265">
        <v>1</v>
      </c>
      <c r="D265" s="2">
        <v>45018.132638888892</v>
      </c>
      <c r="E265" s="2">
        <v>45018.18472222222</v>
      </c>
      <c r="F265" s="1" t="s">
        <v>19</v>
      </c>
      <c r="G265" s="1" t="s">
        <v>14</v>
      </c>
      <c r="H265" s="1" t="s">
        <v>25</v>
      </c>
      <c r="I265">
        <v>49.21</v>
      </c>
      <c r="J265" s="1" t="s">
        <v>26</v>
      </c>
      <c r="K265">
        <v>264</v>
      </c>
      <c r="L265" s="1" t="s">
        <v>42</v>
      </c>
      <c r="M265" s="1">
        <f>SUMIF('cocina'!A:A,sala[[#This Row],[Número de Orden]],'cocina'!K:K)</f>
        <v>182</v>
      </c>
      <c r="N265" s="2">
        <f>sala[[#This Row],[Hora de Salida]]</f>
        <v>45018.18472222222</v>
      </c>
      <c r="O265" s="3">
        <f>IF(sala[[#This Row],[Estado de la Mesa]]="Ocupada",sala[[#This Row],[Hora de Salida]]-sala[[#This Row],[Hora de Llegada]]+15/(24*60),sala[[#This Row],[Hora de Salida]]-sala[[#This Row],[Hora de Llegada]])</f>
        <v>5.2083333328482695E-2</v>
      </c>
      <c r="P265" s="3">
        <f>SUMIF('cocina'!A:A,sala[[#This Row],[Número de Orden]],'cocina'!H:H)/(24*60)</f>
        <v>8.1250000000000003E-2</v>
      </c>
      <c r="Q265" s="3">
        <f>IF((sala[[#This Row],[Tiempo de Permanencia]]-sala[[#This Row],[Tiempo de Preparación]])&gt;0,sala[[#This Row],[Tiempo de Permanencia]]-sala[[#This Row],[Tiempo de Preparación]],0)</f>
        <v>0</v>
      </c>
      <c r="R265" s="10">
        <f>IF(sala[[#This Row],[Tiempo de degustación]]&gt;0,1,0)</f>
        <v>0</v>
      </c>
      <c r="S265" s="1" t="str">
        <f>WEEKDAY(sala[[#This Row],[Fecha de Factura]],11)&amp;". "&amp;TEXT(sala[[#This Row],[Fecha de Factura]],"dddd")</f>
        <v>7. domingo</v>
      </c>
      <c r="T265" s="4">
        <f>SUMIF('cocina'!A:A,sala[[#This Row],[Número de Orden]],'cocina'!G:G)</f>
        <v>6</v>
      </c>
      <c r="U265" s="4">
        <f>sala[[#This Row],[Tiempo de Preparación]]*24</f>
        <v>1.9500000000000002</v>
      </c>
      <c r="V265">
        <f>sala[[#This Row],[Cobrada]]*sala[[#This Row],[Monto Total de la Cuenta]]</f>
        <v>0</v>
      </c>
      <c r="W265" s="4">
        <f>sala[[#This Row],[Tiempo de Permanencia]]*24</f>
        <v>1.2499999998835847</v>
      </c>
    </row>
    <row r="266" spans="1:23" x14ac:dyDescent="0.3">
      <c r="A266">
        <v>6</v>
      </c>
      <c r="B266" s="1" t="s">
        <v>295</v>
      </c>
      <c r="C266">
        <v>1</v>
      </c>
      <c r="D266" s="2">
        <v>45018.120833333334</v>
      </c>
      <c r="E266" s="2">
        <v>45018.260416666664</v>
      </c>
      <c r="F266" s="1" t="s">
        <v>24</v>
      </c>
      <c r="G266" s="1" t="s">
        <v>20</v>
      </c>
      <c r="H266" s="1" t="s">
        <v>15</v>
      </c>
      <c r="I266">
        <v>21.48</v>
      </c>
      <c r="J266" s="1" t="s">
        <v>26</v>
      </c>
      <c r="K266">
        <v>265</v>
      </c>
      <c r="L266" s="1" t="s">
        <v>57</v>
      </c>
      <c r="M266" s="1">
        <f>SUMIF('cocina'!A:A,sala[[#This Row],[Número de Orden]],'cocina'!K:K)</f>
        <v>171</v>
      </c>
      <c r="N266" s="2">
        <f>sala[[#This Row],[Hora de Salida]]</f>
        <v>45018.260416666664</v>
      </c>
      <c r="O266" s="3">
        <f>IF(sala[[#This Row],[Estado de la Mesa]]="Ocupada",sala[[#This Row],[Hora de Salida]]-sala[[#This Row],[Hora de Llegada]]+15/(24*60),sala[[#This Row],[Hora de Salida]]-sala[[#This Row],[Hora de Llegada]])</f>
        <v>0.13958333332993789</v>
      </c>
      <c r="P266" s="3">
        <f>SUMIF('cocina'!A:A,sala[[#This Row],[Número de Orden]],'cocina'!H:H)/(24*60)</f>
        <v>9.375E-2</v>
      </c>
      <c r="Q266" s="3">
        <f>IF((sala[[#This Row],[Tiempo de Permanencia]]-sala[[#This Row],[Tiempo de Preparación]])&gt;0,sala[[#This Row],[Tiempo de Permanencia]]-sala[[#This Row],[Tiempo de Preparación]],0)</f>
        <v>4.5833333329937886E-2</v>
      </c>
      <c r="R266" s="10">
        <f>IF(sala[[#This Row],[Tiempo de degustación]]&gt;0,1,0)</f>
        <v>1</v>
      </c>
      <c r="S266" s="1" t="str">
        <f>WEEKDAY(sala[[#This Row],[Fecha de Factura]],11)&amp;". "&amp;TEXT(sala[[#This Row],[Fecha de Factura]],"dddd")</f>
        <v>7. domingo</v>
      </c>
      <c r="T266" s="4">
        <f>SUMIF('cocina'!A:A,sala[[#This Row],[Número de Orden]],'cocina'!G:G)</f>
        <v>6</v>
      </c>
      <c r="U266" s="4">
        <f>sala[[#This Row],[Tiempo de Preparación]]*24</f>
        <v>2.25</v>
      </c>
      <c r="V266">
        <f>sala[[#This Row],[Cobrada]]*sala[[#This Row],[Monto Total de la Cuenta]]</f>
        <v>171</v>
      </c>
      <c r="W266" s="4">
        <f>sala[[#This Row],[Tiempo de Permanencia]]*24</f>
        <v>3.3499999999185093</v>
      </c>
    </row>
    <row r="267" spans="1:23" x14ac:dyDescent="0.3">
      <c r="A267">
        <v>4</v>
      </c>
      <c r="B267" s="1" t="s">
        <v>296</v>
      </c>
      <c r="C267">
        <v>4</v>
      </c>
      <c r="D267" s="2">
        <v>45018.020833333336</v>
      </c>
      <c r="E267" s="2">
        <v>45018.086111111108</v>
      </c>
      <c r="F267" s="1" t="s">
        <v>24</v>
      </c>
      <c r="G267" s="1" t="s">
        <v>14</v>
      </c>
      <c r="H267" s="1" t="s">
        <v>25</v>
      </c>
      <c r="I267">
        <v>24.75</v>
      </c>
      <c r="J267" s="1" t="s">
        <v>16</v>
      </c>
      <c r="K267">
        <v>266</v>
      </c>
      <c r="L267" s="1" t="s">
        <v>30</v>
      </c>
      <c r="M267" s="1">
        <f>SUMIF('cocina'!A:A,sala[[#This Row],[Número de Orden]],'cocina'!K:K)</f>
        <v>99</v>
      </c>
      <c r="N267" s="2">
        <f>sala[[#This Row],[Hora de Salida]]</f>
        <v>45018.086111111108</v>
      </c>
      <c r="O267" s="3">
        <f>IF(sala[[#This Row],[Estado de la Mesa]]="Ocupada",sala[[#This Row],[Hora de Salida]]-sala[[#This Row],[Hora de Llegada]]+15/(24*60),sala[[#This Row],[Hora de Salida]]-sala[[#This Row],[Hora de Llegada]])</f>
        <v>6.5277777772280388E-2</v>
      </c>
      <c r="P267" s="3">
        <f>SUMIF('cocina'!A:A,sala[[#This Row],[Número de Orden]],'cocina'!H:H)/(24*60)</f>
        <v>7.3611111111111113E-2</v>
      </c>
      <c r="Q267" s="3">
        <f>IF((sala[[#This Row],[Tiempo de Permanencia]]-sala[[#This Row],[Tiempo de Preparación]])&gt;0,sala[[#This Row],[Tiempo de Permanencia]]-sala[[#This Row],[Tiempo de Preparación]],0)</f>
        <v>0</v>
      </c>
      <c r="R267" s="10">
        <f>IF(sala[[#This Row],[Tiempo de degustación]]&gt;0,1,0)</f>
        <v>0</v>
      </c>
      <c r="S267" s="1" t="str">
        <f>WEEKDAY(sala[[#This Row],[Fecha de Factura]],11)&amp;". "&amp;TEXT(sala[[#This Row],[Fecha de Factura]],"dddd")</f>
        <v>7. domingo</v>
      </c>
      <c r="T267" s="4">
        <f>SUMIF('cocina'!A:A,sala[[#This Row],[Número de Orden]],'cocina'!G:G)</f>
        <v>4</v>
      </c>
      <c r="U267" s="4">
        <f>sala[[#This Row],[Tiempo de Preparación]]*24</f>
        <v>1.7666666666666666</v>
      </c>
      <c r="V267">
        <f>sala[[#This Row],[Cobrada]]*sala[[#This Row],[Monto Total de la Cuenta]]</f>
        <v>0</v>
      </c>
      <c r="W267" s="4">
        <f>sala[[#This Row],[Tiempo de Permanencia]]*24</f>
        <v>1.5666666665347293</v>
      </c>
    </row>
    <row r="268" spans="1:23" x14ac:dyDescent="0.3">
      <c r="A268">
        <v>7</v>
      </c>
      <c r="B268" s="1" t="s">
        <v>297</v>
      </c>
      <c r="C268">
        <v>5</v>
      </c>
      <c r="D268" s="2">
        <v>45019.088194444441</v>
      </c>
      <c r="E268" s="2">
        <v>45019.158333333333</v>
      </c>
      <c r="F268" s="1" t="s">
        <v>24</v>
      </c>
      <c r="G268" s="1" t="s">
        <v>35</v>
      </c>
      <c r="H268" s="1" t="s">
        <v>25</v>
      </c>
      <c r="I268">
        <v>44.66</v>
      </c>
      <c r="J268" s="1" t="s">
        <v>38</v>
      </c>
      <c r="K268">
        <v>267</v>
      </c>
      <c r="L268" s="1" t="s">
        <v>17</v>
      </c>
      <c r="M268" s="1">
        <f>SUMIF('cocina'!A:A,sala[[#This Row],[Número de Orden]],'cocina'!K:K)</f>
        <v>118</v>
      </c>
      <c r="N268" s="2">
        <f>sala[[#This Row],[Hora de Salida]]</f>
        <v>45019.158333333333</v>
      </c>
      <c r="O268" s="3">
        <f>IF(sala[[#This Row],[Estado de la Mesa]]="Ocupada",sala[[#This Row],[Hora de Salida]]-sala[[#This Row],[Hora de Llegada]]+15/(24*60),sala[[#This Row],[Hora de Salida]]-sala[[#This Row],[Hora de Llegada]])</f>
        <v>8.0555555558627631E-2</v>
      </c>
      <c r="P268" s="3">
        <f>SUMIF('cocina'!A:A,sala[[#This Row],[Número de Orden]],'cocina'!H:H)/(24*60)</f>
        <v>6.6666666666666666E-2</v>
      </c>
      <c r="Q268" s="3">
        <f>IF((sala[[#This Row],[Tiempo de Permanencia]]-sala[[#This Row],[Tiempo de Preparación]])&gt;0,sala[[#This Row],[Tiempo de Permanencia]]-sala[[#This Row],[Tiempo de Preparación]],0)</f>
        <v>1.3888888891960965E-2</v>
      </c>
      <c r="R268" s="10">
        <f>IF(sala[[#This Row],[Tiempo de degustación]]&gt;0,1,0)</f>
        <v>1</v>
      </c>
      <c r="S268" s="1" t="str">
        <f>WEEKDAY(sala[[#This Row],[Fecha de Factura]],11)&amp;". "&amp;TEXT(sala[[#This Row],[Fecha de Factura]],"dddd")</f>
        <v>1. lunes</v>
      </c>
      <c r="T268" s="4">
        <f>SUMIF('cocina'!A:A,sala[[#This Row],[Número de Orden]],'cocina'!G:G)</f>
        <v>4</v>
      </c>
      <c r="U268" s="4">
        <f>sala[[#This Row],[Tiempo de Preparación]]*24</f>
        <v>1.6</v>
      </c>
      <c r="V268">
        <f>sala[[#This Row],[Cobrada]]*sala[[#This Row],[Monto Total de la Cuenta]]</f>
        <v>118</v>
      </c>
      <c r="W268" s="4">
        <f>sala[[#This Row],[Tiempo de Permanencia]]*24</f>
        <v>1.933333333407063</v>
      </c>
    </row>
    <row r="269" spans="1:23" x14ac:dyDescent="0.3">
      <c r="A269">
        <v>14</v>
      </c>
      <c r="B269" s="1" t="s">
        <v>298</v>
      </c>
      <c r="C269">
        <v>1</v>
      </c>
      <c r="D269" s="2">
        <v>45019.031944444447</v>
      </c>
      <c r="E269" s="2">
        <v>45019.155555555553</v>
      </c>
      <c r="F269" s="1" t="s">
        <v>13</v>
      </c>
      <c r="G269" s="1" t="s">
        <v>14</v>
      </c>
      <c r="H269" s="1" t="s">
        <v>15</v>
      </c>
      <c r="I269">
        <v>23.16</v>
      </c>
      <c r="J269" s="1" t="s">
        <v>26</v>
      </c>
      <c r="K269">
        <v>268</v>
      </c>
      <c r="L269" s="1" t="s">
        <v>44</v>
      </c>
      <c r="M269" s="1">
        <f>SUMIF('cocina'!A:A,sala[[#This Row],[Número de Orden]],'cocina'!K:K)</f>
        <v>68</v>
      </c>
      <c r="N269" s="2">
        <f>sala[[#This Row],[Hora de Salida]]</f>
        <v>45019.155555555553</v>
      </c>
      <c r="O269" s="3">
        <f>IF(sala[[#This Row],[Estado de la Mesa]]="Ocupada",sala[[#This Row],[Hora de Salida]]-sala[[#This Row],[Hora de Llegada]]+15/(24*60),sala[[#This Row],[Hora de Salida]]-sala[[#This Row],[Hora de Llegada]])</f>
        <v>0.12361111110658385</v>
      </c>
      <c r="P269" s="3">
        <f>SUMIF('cocina'!A:A,sala[[#This Row],[Número de Orden]],'cocina'!H:H)/(24*60)</f>
        <v>5.7638888888888892E-2</v>
      </c>
      <c r="Q269" s="3">
        <f>IF((sala[[#This Row],[Tiempo de Permanencia]]-sala[[#This Row],[Tiempo de Preparación]])&gt;0,sala[[#This Row],[Tiempo de Permanencia]]-sala[[#This Row],[Tiempo de Preparación]],0)</f>
        <v>6.5972222217694956E-2</v>
      </c>
      <c r="R269" s="10">
        <f>IF(sala[[#This Row],[Tiempo de degustación]]&gt;0,1,0)</f>
        <v>1</v>
      </c>
      <c r="S269" s="1" t="str">
        <f>WEEKDAY(sala[[#This Row],[Fecha de Factura]],11)&amp;". "&amp;TEXT(sala[[#This Row],[Fecha de Factura]],"dddd")</f>
        <v>1. lunes</v>
      </c>
      <c r="T269" s="4">
        <f>SUMIF('cocina'!A:A,sala[[#This Row],[Número de Orden]],'cocina'!G:G)</f>
        <v>3</v>
      </c>
      <c r="U269" s="4">
        <f>sala[[#This Row],[Tiempo de Preparación]]*24</f>
        <v>1.3833333333333333</v>
      </c>
      <c r="V269">
        <f>sala[[#This Row],[Cobrada]]*sala[[#This Row],[Monto Total de la Cuenta]]</f>
        <v>68</v>
      </c>
      <c r="W269" s="4">
        <f>sala[[#This Row],[Tiempo de Permanencia]]*24</f>
        <v>2.9666666665580124</v>
      </c>
    </row>
    <row r="270" spans="1:23" x14ac:dyDescent="0.3">
      <c r="A270">
        <v>11</v>
      </c>
      <c r="B270" s="1" t="s">
        <v>299</v>
      </c>
      <c r="C270">
        <v>2</v>
      </c>
      <c r="D270" s="2">
        <v>45019.123611111114</v>
      </c>
      <c r="E270" s="2">
        <v>45019.177083333336</v>
      </c>
      <c r="F270" s="1" t="s">
        <v>24</v>
      </c>
      <c r="G270" s="1" t="s">
        <v>14</v>
      </c>
      <c r="H270" s="1" t="s">
        <v>15</v>
      </c>
      <c r="I270">
        <v>39.17</v>
      </c>
      <c r="J270" s="1" t="s">
        <v>26</v>
      </c>
      <c r="K270">
        <v>269</v>
      </c>
      <c r="L270" s="1" t="s">
        <v>39</v>
      </c>
      <c r="M270" s="1">
        <f>SUMIF('cocina'!A:A,sala[[#This Row],[Número de Orden]],'cocina'!K:K)</f>
        <v>250</v>
      </c>
      <c r="N270" s="2">
        <f>sala[[#This Row],[Hora de Salida]]</f>
        <v>45019.177083333336</v>
      </c>
      <c r="O270" s="3">
        <f>IF(sala[[#This Row],[Estado de la Mesa]]="Ocupada",sala[[#This Row],[Hora de Salida]]-sala[[#This Row],[Hora de Llegada]]+15/(24*60),sala[[#This Row],[Hora de Salida]]-sala[[#This Row],[Hora de Llegada]])</f>
        <v>5.3472222221898846E-2</v>
      </c>
      <c r="P270" s="3">
        <f>SUMIF('cocina'!A:A,sala[[#This Row],[Número de Orden]],'cocina'!H:H)/(24*60)</f>
        <v>7.013888888888889E-2</v>
      </c>
      <c r="Q270" s="3">
        <f>IF((sala[[#This Row],[Tiempo de Permanencia]]-sala[[#This Row],[Tiempo de Preparación]])&gt;0,sala[[#This Row],[Tiempo de Permanencia]]-sala[[#This Row],[Tiempo de Preparación]],0)</f>
        <v>0</v>
      </c>
      <c r="R270" s="10">
        <f>IF(sala[[#This Row],[Tiempo de degustación]]&gt;0,1,0)</f>
        <v>0</v>
      </c>
      <c r="S270" s="1" t="str">
        <f>WEEKDAY(sala[[#This Row],[Fecha de Factura]],11)&amp;". "&amp;TEXT(sala[[#This Row],[Fecha de Factura]],"dddd")</f>
        <v>1. lunes</v>
      </c>
      <c r="T270" s="4">
        <f>SUMIF('cocina'!A:A,sala[[#This Row],[Número de Orden]],'cocina'!G:G)</f>
        <v>7</v>
      </c>
      <c r="U270" s="4">
        <f>sala[[#This Row],[Tiempo de Preparación]]*24</f>
        <v>1.6833333333333333</v>
      </c>
      <c r="V270">
        <f>sala[[#This Row],[Cobrada]]*sala[[#This Row],[Monto Total de la Cuenta]]</f>
        <v>0</v>
      </c>
      <c r="W270" s="4">
        <f>sala[[#This Row],[Tiempo de Permanencia]]*24</f>
        <v>1.2833333333255723</v>
      </c>
    </row>
    <row r="271" spans="1:23" x14ac:dyDescent="0.3">
      <c r="A271">
        <v>10</v>
      </c>
      <c r="B271" s="1" t="s">
        <v>67</v>
      </c>
      <c r="C271">
        <v>1</v>
      </c>
      <c r="D271" s="2">
        <v>45019.049305555556</v>
      </c>
      <c r="E271" s="2">
        <v>45019.207638888889</v>
      </c>
      <c r="F271" s="1" t="s">
        <v>32</v>
      </c>
      <c r="G271" s="1" t="s">
        <v>14</v>
      </c>
      <c r="H271" s="1" t="s">
        <v>25</v>
      </c>
      <c r="I271">
        <v>10.130000000000001</v>
      </c>
      <c r="J271" s="1" t="s">
        <v>26</v>
      </c>
      <c r="K271">
        <v>270</v>
      </c>
      <c r="L271" s="1" t="s">
        <v>54</v>
      </c>
      <c r="M271" s="1">
        <f>SUMIF('cocina'!A:A,sala[[#This Row],[Número de Orden]],'cocina'!K:K)</f>
        <v>102</v>
      </c>
      <c r="N271" s="2">
        <f>sala[[#This Row],[Hora de Salida]]</f>
        <v>45019.207638888889</v>
      </c>
      <c r="O271" s="3">
        <f>IF(sala[[#This Row],[Estado de la Mesa]]="Ocupada",sala[[#This Row],[Hora de Salida]]-sala[[#This Row],[Hora de Llegada]]+15/(24*60),sala[[#This Row],[Hora de Salida]]-sala[[#This Row],[Hora de Llegada]])</f>
        <v>0.15833333333284827</v>
      </c>
      <c r="P271" s="3">
        <f>SUMIF('cocina'!A:A,sala[[#This Row],[Número de Orden]],'cocina'!H:H)/(24*60)</f>
        <v>1.8055555555555554E-2</v>
      </c>
      <c r="Q271" s="3">
        <f>IF((sala[[#This Row],[Tiempo de Permanencia]]-sala[[#This Row],[Tiempo de Preparación]])&gt;0,sala[[#This Row],[Tiempo de Permanencia]]-sala[[#This Row],[Tiempo de Preparación]],0)</f>
        <v>0.14027777777729272</v>
      </c>
      <c r="R271" s="10">
        <f>IF(sala[[#This Row],[Tiempo de degustación]]&gt;0,1,0)</f>
        <v>1</v>
      </c>
      <c r="S271" s="1" t="str">
        <f>WEEKDAY(sala[[#This Row],[Fecha de Factura]],11)&amp;". "&amp;TEXT(sala[[#This Row],[Fecha de Factura]],"dddd")</f>
        <v>1. lunes</v>
      </c>
      <c r="T271" s="4">
        <f>SUMIF('cocina'!A:A,sala[[#This Row],[Número de Orden]],'cocina'!G:G)</f>
        <v>3</v>
      </c>
      <c r="U271" s="4">
        <f>sala[[#This Row],[Tiempo de Preparación]]*24</f>
        <v>0.43333333333333329</v>
      </c>
      <c r="V271">
        <f>sala[[#This Row],[Cobrada]]*sala[[#This Row],[Monto Total de la Cuenta]]</f>
        <v>102</v>
      </c>
      <c r="W271" s="4">
        <f>sala[[#This Row],[Tiempo de Permanencia]]*24</f>
        <v>3.7999999999883585</v>
      </c>
    </row>
    <row r="272" spans="1:23" x14ac:dyDescent="0.3">
      <c r="A272">
        <v>3</v>
      </c>
      <c r="B272" s="1" t="s">
        <v>300</v>
      </c>
      <c r="C272">
        <v>3</v>
      </c>
      <c r="D272" s="2">
        <v>45019.069444444445</v>
      </c>
      <c r="E272" s="2">
        <v>45019.215277777781</v>
      </c>
      <c r="F272" s="1" t="s">
        <v>13</v>
      </c>
      <c r="G272" s="1" t="s">
        <v>14</v>
      </c>
      <c r="H272" s="1" t="s">
        <v>25</v>
      </c>
      <c r="I272">
        <v>16.11</v>
      </c>
      <c r="J272" s="1" t="s">
        <v>38</v>
      </c>
      <c r="K272">
        <v>271</v>
      </c>
      <c r="L272" s="1" t="s">
        <v>42</v>
      </c>
      <c r="M272" s="1">
        <f>SUMIF('cocina'!A:A,sala[[#This Row],[Número de Orden]],'cocina'!K:K)</f>
        <v>44</v>
      </c>
      <c r="N272" s="2">
        <f>sala[[#This Row],[Hora de Salida]]</f>
        <v>45019.215277777781</v>
      </c>
      <c r="O272" s="3">
        <f>IF(sala[[#This Row],[Estado de la Mesa]]="Ocupada",sala[[#This Row],[Hora de Salida]]-sala[[#This Row],[Hora de Llegada]]+15/(24*60),sala[[#This Row],[Hora de Salida]]-sala[[#This Row],[Hora de Llegada]])</f>
        <v>0.15625000000242531</v>
      </c>
      <c r="P272" s="3">
        <f>SUMIF('cocina'!A:A,sala[[#This Row],[Número de Orden]],'cocina'!H:H)/(24*60)</f>
        <v>3.8194444444444448E-2</v>
      </c>
      <c r="Q272" s="3">
        <f>IF((sala[[#This Row],[Tiempo de Permanencia]]-sala[[#This Row],[Tiempo de Preparación]])&gt;0,sala[[#This Row],[Tiempo de Permanencia]]-sala[[#This Row],[Tiempo de Preparación]],0)</f>
        <v>0.11805555555798086</v>
      </c>
      <c r="R272" s="10">
        <f>IF(sala[[#This Row],[Tiempo de degustación]]&gt;0,1,0)</f>
        <v>1</v>
      </c>
      <c r="S272" s="1" t="str">
        <f>WEEKDAY(sala[[#This Row],[Fecha de Factura]],11)&amp;". "&amp;TEXT(sala[[#This Row],[Fecha de Factura]],"dddd")</f>
        <v>1. lunes</v>
      </c>
      <c r="T272" s="4">
        <f>SUMIF('cocina'!A:A,sala[[#This Row],[Número de Orden]],'cocina'!G:G)</f>
        <v>2</v>
      </c>
      <c r="U272" s="4">
        <f>sala[[#This Row],[Tiempo de Preparación]]*24</f>
        <v>0.91666666666666674</v>
      </c>
      <c r="V272">
        <f>sala[[#This Row],[Cobrada]]*sala[[#This Row],[Monto Total de la Cuenta]]</f>
        <v>44</v>
      </c>
      <c r="W272" s="4">
        <f>sala[[#This Row],[Tiempo de Permanencia]]*24</f>
        <v>3.7500000000582077</v>
      </c>
    </row>
    <row r="273" spans="1:23" x14ac:dyDescent="0.3">
      <c r="A273">
        <v>7</v>
      </c>
      <c r="B273" s="1" t="s">
        <v>301</v>
      </c>
      <c r="C273">
        <v>1</v>
      </c>
      <c r="D273" s="2">
        <v>45019.023611111108</v>
      </c>
      <c r="E273" s="2">
        <v>45019.183333333334</v>
      </c>
      <c r="F273" s="1" t="s">
        <v>32</v>
      </c>
      <c r="G273" s="1" t="s">
        <v>14</v>
      </c>
      <c r="H273" s="1" t="s">
        <v>25</v>
      </c>
      <c r="I273">
        <v>42.73</v>
      </c>
      <c r="J273" s="1" t="s">
        <v>16</v>
      </c>
      <c r="K273">
        <v>272</v>
      </c>
      <c r="L273" s="1" t="s">
        <v>17</v>
      </c>
      <c r="M273" s="1">
        <f>SUMIF('cocina'!A:A,sala[[#This Row],[Número de Orden]],'cocina'!K:K)</f>
        <v>83</v>
      </c>
      <c r="N273" s="2">
        <f>sala[[#This Row],[Hora de Salida]]</f>
        <v>45019.183333333334</v>
      </c>
      <c r="O273" s="3">
        <f>IF(sala[[#This Row],[Estado de la Mesa]]="Ocupada",sala[[#This Row],[Hora de Salida]]-sala[[#This Row],[Hora de Llegada]]+15/(24*60),sala[[#This Row],[Hora de Salida]]-sala[[#This Row],[Hora de Llegada]])</f>
        <v>0.15972222222626442</v>
      </c>
      <c r="P273" s="3">
        <f>SUMIF('cocina'!A:A,sala[[#This Row],[Número de Orden]],'cocina'!H:H)/(24*60)</f>
        <v>5.7638888888888892E-2</v>
      </c>
      <c r="Q273" s="3">
        <f>IF((sala[[#This Row],[Tiempo de Permanencia]]-sala[[#This Row],[Tiempo de Preparación]])&gt;0,sala[[#This Row],[Tiempo de Permanencia]]-sala[[#This Row],[Tiempo de Preparación]],0)</f>
        <v>0.10208333333737553</v>
      </c>
      <c r="R273" s="10">
        <f>IF(sala[[#This Row],[Tiempo de degustación]]&gt;0,1,0)</f>
        <v>1</v>
      </c>
      <c r="S273" s="1" t="str">
        <f>WEEKDAY(sala[[#This Row],[Fecha de Factura]],11)&amp;". "&amp;TEXT(sala[[#This Row],[Fecha de Factura]],"dddd")</f>
        <v>1. lunes</v>
      </c>
      <c r="T273" s="4">
        <f>SUMIF('cocina'!A:A,sala[[#This Row],[Número de Orden]],'cocina'!G:G)</f>
        <v>3</v>
      </c>
      <c r="U273" s="4">
        <f>sala[[#This Row],[Tiempo de Preparación]]*24</f>
        <v>1.3833333333333333</v>
      </c>
      <c r="V273">
        <f>sala[[#This Row],[Cobrada]]*sala[[#This Row],[Monto Total de la Cuenta]]</f>
        <v>83</v>
      </c>
      <c r="W273" s="4">
        <f>sala[[#This Row],[Tiempo de Permanencia]]*24</f>
        <v>3.8333333334303461</v>
      </c>
    </row>
    <row r="274" spans="1:23" x14ac:dyDescent="0.3">
      <c r="A274">
        <v>20</v>
      </c>
      <c r="B274" s="1" t="s">
        <v>193</v>
      </c>
      <c r="C274">
        <v>5</v>
      </c>
      <c r="D274" s="2">
        <v>45019.074305555558</v>
      </c>
      <c r="E274" s="2">
        <v>45019.145138888889</v>
      </c>
      <c r="F274" s="1" t="s">
        <v>24</v>
      </c>
      <c r="G274" s="1" t="s">
        <v>14</v>
      </c>
      <c r="H274" s="1" t="s">
        <v>21</v>
      </c>
      <c r="I274">
        <v>36.299999999999997</v>
      </c>
      <c r="J274" s="1" t="s">
        <v>38</v>
      </c>
      <c r="K274">
        <v>273</v>
      </c>
      <c r="L274" s="1" t="s">
        <v>22</v>
      </c>
      <c r="M274" s="1">
        <f>SUMIF('cocina'!A:A,sala[[#This Row],[Número de Orden]],'cocina'!K:K)</f>
        <v>123</v>
      </c>
      <c r="N274" s="2">
        <f>sala[[#This Row],[Hora de Salida]]</f>
        <v>45019.145138888889</v>
      </c>
      <c r="O274" s="3">
        <f>IF(sala[[#This Row],[Estado de la Mesa]]="Ocupada",sala[[#This Row],[Hora de Salida]]-sala[[#This Row],[Hora de Llegada]]+15/(24*60),sala[[#This Row],[Hora de Salida]]-sala[[#This Row],[Hora de Llegada]])</f>
        <v>8.1249999998059749E-2</v>
      </c>
      <c r="P274" s="3">
        <f>SUMIF('cocina'!A:A,sala[[#This Row],[Número de Orden]],'cocina'!H:H)/(24*60)</f>
        <v>4.6527777777777779E-2</v>
      </c>
      <c r="Q274" s="3">
        <f>IF((sala[[#This Row],[Tiempo de Permanencia]]-sala[[#This Row],[Tiempo de Preparación]])&gt;0,sala[[#This Row],[Tiempo de Permanencia]]-sala[[#This Row],[Tiempo de Preparación]],0)</f>
        <v>3.472222222028197E-2</v>
      </c>
      <c r="R274" s="10">
        <f>IF(sala[[#This Row],[Tiempo de degustación]]&gt;0,1,0)</f>
        <v>1</v>
      </c>
      <c r="S274" s="1" t="str">
        <f>WEEKDAY(sala[[#This Row],[Fecha de Factura]],11)&amp;". "&amp;TEXT(sala[[#This Row],[Fecha de Factura]],"dddd")</f>
        <v>1. lunes</v>
      </c>
      <c r="T274" s="4">
        <f>SUMIF('cocina'!A:A,sala[[#This Row],[Número de Orden]],'cocina'!G:G)</f>
        <v>5</v>
      </c>
      <c r="U274" s="4">
        <f>sala[[#This Row],[Tiempo de Preparación]]*24</f>
        <v>1.1166666666666667</v>
      </c>
      <c r="V274">
        <f>sala[[#This Row],[Cobrada]]*sala[[#This Row],[Monto Total de la Cuenta]]</f>
        <v>123</v>
      </c>
      <c r="W274" s="4">
        <f>sala[[#This Row],[Tiempo de Permanencia]]*24</f>
        <v>1.9499999999534339</v>
      </c>
    </row>
    <row r="275" spans="1:23" x14ac:dyDescent="0.3">
      <c r="A275">
        <v>7</v>
      </c>
      <c r="B275" s="1" t="s">
        <v>302</v>
      </c>
      <c r="C275">
        <v>1</v>
      </c>
      <c r="D275" s="2">
        <v>45019.135416666664</v>
      </c>
      <c r="E275" s="2">
        <v>45019.244444444441</v>
      </c>
      <c r="F275" s="1" t="s">
        <v>19</v>
      </c>
      <c r="G275" s="1" t="s">
        <v>14</v>
      </c>
      <c r="H275" s="1" t="s">
        <v>15</v>
      </c>
      <c r="I275">
        <v>19.93</v>
      </c>
      <c r="J275" s="1" t="s">
        <v>38</v>
      </c>
      <c r="K275">
        <v>274</v>
      </c>
      <c r="L275" s="1" t="s">
        <v>27</v>
      </c>
      <c r="M275" s="1">
        <f>SUMIF('cocina'!A:A,sala[[#This Row],[Número de Orden]],'cocina'!K:K)</f>
        <v>116</v>
      </c>
      <c r="N275" s="2">
        <f>sala[[#This Row],[Hora de Salida]]</f>
        <v>45019.244444444441</v>
      </c>
      <c r="O275" s="3">
        <f>IF(sala[[#This Row],[Estado de la Mesa]]="Ocupada",sala[[#This Row],[Hora de Salida]]-sala[[#This Row],[Hora de Llegada]]+15/(24*60),sala[[#This Row],[Hora de Salida]]-sala[[#This Row],[Hora de Llegada]])</f>
        <v>0.11944444444331263</v>
      </c>
      <c r="P275" s="3">
        <f>SUMIF('cocina'!A:A,sala[[#This Row],[Número de Orden]],'cocina'!H:H)/(24*60)</f>
        <v>5.2083333333333336E-2</v>
      </c>
      <c r="Q275" s="3">
        <f>IF((sala[[#This Row],[Tiempo de Permanencia]]-sala[[#This Row],[Tiempo de Preparación]])&gt;0,sala[[#This Row],[Tiempo de Permanencia]]-sala[[#This Row],[Tiempo de Preparación]],0)</f>
        <v>6.7361111109979305E-2</v>
      </c>
      <c r="R275" s="10">
        <f>IF(sala[[#This Row],[Tiempo de degustación]]&gt;0,1,0)</f>
        <v>1</v>
      </c>
      <c r="S275" s="1" t="str">
        <f>WEEKDAY(sala[[#This Row],[Fecha de Factura]],11)&amp;". "&amp;TEXT(sala[[#This Row],[Fecha de Factura]],"dddd")</f>
        <v>1. lunes</v>
      </c>
      <c r="T275" s="4">
        <f>SUMIF('cocina'!A:A,sala[[#This Row],[Número de Orden]],'cocina'!G:G)</f>
        <v>5</v>
      </c>
      <c r="U275" s="4">
        <f>sala[[#This Row],[Tiempo de Preparación]]*24</f>
        <v>1.25</v>
      </c>
      <c r="V275">
        <f>sala[[#This Row],[Cobrada]]*sala[[#This Row],[Monto Total de la Cuenta]]</f>
        <v>116</v>
      </c>
      <c r="W275" s="4">
        <f>sala[[#This Row],[Tiempo de Permanencia]]*24</f>
        <v>2.8666666666395031</v>
      </c>
    </row>
    <row r="276" spans="1:23" x14ac:dyDescent="0.3">
      <c r="A276">
        <v>5</v>
      </c>
      <c r="B276" s="1" t="s">
        <v>241</v>
      </c>
      <c r="C276">
        <v>3</v>
      </c>
      <c r="D276" s="2">
        <v>45019.092361111114</v>
      </c>
      <c r="E276" s="2">
        <v>45019.248611111114</v>
      </c>
      <c r="F276" s="1" t="s">
        <v>24</v>
      </c>
      <c r="G276" s="1" t="s">
        <v>14</v>
      </c>
      <c r="H276" s="1" t="s">
        <v>25</v>
      </c>
      <c r="I276">
        <v>49.67</v>
      </c>
      <c r="J276" s="1" t="s">
        <v>16</v>
      </c>
      <c r="K276">
        <v>275</v>
      </c>
      <c r="L276" s="1" t="s">
        <v>42</v>
      </c>
      <c r="M276" s="1">
        <f>SUMIF('cocina'!A:A,sala[[#This Row],[Número de Orden]],'cocina'!K:K)</f>
        <v>121</v>
      </c>
      <c r="N276" s="2">
        <f>sala[[#This Row],[Hora de Salida]]</f>
        <v>45019.248611111114</v>
      </c>
      <c r="O276" s="3">
        <f>IF(sala[[#This Row],[Estado de la Mesa]]="Ocupada",sala[[#This Row],[Hora de Salida]]-sala[[#This Row],[Hora de Llegada]]+15/(24*60),sala[[#This Row],[Hora de Salida]]-sala[[#This Row],[Hora de Llegada]])</f>
        <v>0.15625</v>
      </c>
      <c r="P276" s="3">
        <f>SUMIF('cocina'!A:A,sala[[#This Row],[Número de Orden]],'cocina'!H:H)/(24*60)</f>
        <v>8.4722222222222227E-2</v>
      </c>
      <c r="Q276" s="3">
        <f>IF((sala[[#This Row],[Tiempo de Permanencia]]-sala[[#This Row],[Tiempo de Preparación]])&gt;0,sala[[#This Row],[Tiempo de Permanencia]]-sala[[#This Row],[Tiempo de Preparación]],0)</f>
        <v>7.1527777777777773E-2</v>
      </c>
      <c r="R276" s="10">
        <f>IF(sala[[#This Row],[Tiempo de degustación]]&gt;0,1,0)</f>
        <v>1</v>
      </c>
      <c r="S276" s="1" t="str">
        <f>WEEKDAY(sala[[#This Row],[Fecha de Factura]],11)&amp;". "&amp;TEXT(sala[[#This Row],[Fecha de Factura]],"dddd")</f>
        <v>1. lunes</v>
      </c>
      <c r="T276" s="4">
        <f>SUMIF('cocina'!A:A,sala[[#This Row],[Número de Orden]],'cocina'!G:G)</f>
        <v>4</v>
      </c>
      <c r="U276" s="4">
        <f>sala[[#This Row],[Tiempo de Preparación]]*24</f>
        <v>2.0333333333333332</v>
      </c>
      <c r="V276">
        <f>sala[[#This Row],[Cobrada]]*sala[[#This Row],[Monto Total de la Cuenta]]</f>
        <v>121</v>
      </c>
      <c r="W276" s="4">
        <f>sala[[#This Row],[Tiempo de Permanencia]]*24</f>
        <v>3.75</v>
      </c>
    </row>
    <row r="277" spans="1:23" x14ac:dyDescent="0.3">
      <c r="A277">
        <v>15</v>
      </c>
      <c r="B277" s="1" t="s">
        <v>303</v>
      </c>
      <c r="C277">
        <v>6</v>
      </c>
      <c r="D277" s="2">
        <v>45019.107638888891</v>
      </c>
      <c r="E277" s="2">
        <v>45019.231944444444</v>
      </c>
      <c r="F277" s="1" t="s">
        <v>32</v>
      </c>
      <c r="G277" s="1" t="s">
        <v>14</v>
      </c>
      <c r="H277" s="1" t="s">
        <v>15</v>
      </c>
      <c r="I277">
        <v>20.98</v>
      </c>
      <c r="J277" s="1" t="s">
        <v>16</v>
      </c>
      <c r="K277">
        <v>276</v>
      </c>
      <c r="L277" s="1" t="s">
        <v>54</v>
      </c>
      <c r="M277" s="1">
        <f>SUMIF('cocina'!A:A,sala[[#This Row],[Número de Orden]],'cocina'!K:K)</f>
        <v>70</v>
      </c>
      <c r="N277" s="2">
        <f>sala[[#This Row],[Hora de Salida]]</f>
        <v>45019.231944444444</v>
      </c>
      <c r="O277" s="3">
        <f>IF(sala[[#This Row],[Estado de la Mesa]]="Ocupada",sala[[#This Row],[Hora de Salida]]-sala[[#This Row],[Hora de Llegada]]+15/(24*60),sala[[#This Row],[Hora de Salida]]-sala[[#This Row],[Hora de Llegada]])</f>
        <v>0.12430555555329192</v>
      </c>
      <c r="P277" s="3">
        <f>SUMIF('cocina'!A:A,sala[[#This Row],[Número de Orden]],'cocina'!H:H)/(24*60)</f>
        <v>5.9027777777777776E-2</v>
      </c>
      <c r="Q277" s="3">
        <f>IF((sala[[#This Row],[Tiempo de Permanencia]]-sala[[#This Row],[Tiempo de Preparación]])&gt;0,sala[[#This Row],[Tiempo de Permanencia]]-sala[[#This Row],[Tiempo de Preparación]],0)</f>
        <v>6.5277777775514148E-2</v>
      </c>
      <c r="R277" s="10">
        <f>IF(sala[[#This Row],[Tiempo de degustación]]&gt;0,1,0)</f>
        <v>1</v>
      </c>
      <c r="S277" s="1" t="str">
        <f>WEEKDAY(sala[[#This Row],[Fecha de Factura]],11)&amp;". "&amp;TEXT(sala[[#This Row],[Fecha de Factura]],"dddd")</f>
        <v>1. lunes</v>
      </c>
      <c r="T277" s="4">
        <f>SUMIF('cocina'!A:A,sala[[#This Row],[Número de Orden]],'cocina'!G:G)</f>
        <v>3</v>
      </c>
      <c r="U277" s="4">
        <f>sala[[#This Row],[Tiempo de Preparación]]*24</f>
        <v>1.4166666666666665</v>
      </c>
      <c r="V277">
        <f>sala[[#This Row],[Cobrada]]*sala[[#This Row],[Monto Total de la Cuenta]]</f>
        <v>70</v>
      </c>
      <c r="W277" s="4">
        <f>sala[[#This Row],[Tiempo de Permanencia]]*24</f>
        <v>2.9833333332790062</v>
      </c>
    </row>
    <row r="278" spans="1:23" x14ac:dyDescent="0.3">
      <c r="A278">
        <v>4</v>
      </c>
      <c r="B278" s="1" t="s">
        <v>304</v>
      </c>
      <c r="C278">
        <v>2</v>
      </c>
      <c r="D278" s="2">
        <v>45019.061111111114</v>
      </c>
      <c r="E278" s="2">
        <v>45019.163888888892</v>
      </c>
      <c r="F278" s="1" t="s">
        <v>29</v>
      </c>
      <c r="G278" s="1" t="s">
        <v>14</v>
      </c>
      <c r="H278" s="1" t="s">
        <v>25</v>
      </c>
      <c r="I278">
        <v>10.29</v>
      </c>
      <c r="J278" s="1" t="s">
        <v>26</v>
      </c>
      <c r="K278">
        <v>277</v>
      </c>
      <c r="L278" s="1" t="s">
        <v>17</v>
      </c>
      <c r="M278" s="1">
        <f>SUMIF('cocina'!A:A,sala[[#This Row],[Número de Orden]],'cocina'!K:K)</f>
        <v>93</v>
      </c>
      <c r="N278" s="2">
        <f>sala[[#This Row],[Hora de Salida]]</f>
        <v>45019.163888888892</v>
      </c>
      <c r="O278" s="3">
        <f>IF(sala[[#This Row],[Estado de la Mesa]]="Ocupada",sala[[#This Row],[Hora de Salida]]-sala[[#This Row],[Hora de Llegada]]+15/(24*60),sala[[#This Row],[Hora de Salida]]-sala[[#This Row],[Hora de Llegada]])</f>
        <v>0.10277777777810115</v>
      </c>
      <c r="P278" s="3">
        <f>SUMIF('cocina'!A:A,sala[[#This Row],[Número de Orden]],'cocina'!H:H)/(24*60)</f>
        <v>2.013888888888889E-2</v>
      </c>
      <c r="Q278" s="3">
        <f>IF((sala[[#This Row],[Tiempo de Permanencia]]-sala[[#This Row],[Tiempo de Preparación]])&gt;0,sala[[#This Row],[Tiempo de Permanencia]]-sala[[#This Row],[Tiempo de Preparación]],0)</f>
        <v>8.2638888889212267E-2</v>
      </c>
      <c r="R278" s="10">
        <f>IF(sala[[#This Row],[Tiempo de degustación]]&gt;0,1,0)</f>
        <v>1</v>
      </c>
      <c r="S278" s="1" t="str">
        <f>WEEKDAY(sala[[#This Row],[Fecha de Factura]],11)&amp;". "&amp;TEXT(sala[[#This Row],[Fecha de Factura]],"dddd")</f>
        <v>1. lunes</v>
      </c>
      <c r="T278" s="4">
        <f>SUMIF('cocina'!A:A,sala[[#This Row],[Número de Orden]],'cocina'!G:G)</f>
        <v>3</v>
      </c>
      <c r="U278" s="4">
        <f>sala[[#This Row],[Tiempo de Preparación]]*24</f>
        <v>0.48333333333333339</v>
      </c>
      <c r="V278">
        <f>sala[[#This Row],[Cobrada]]*sala[[#This Row],[Monto Total de la Cuenta]]</f>
        <v>93</v>
      </c>
      <c r="W278" s="4">
        <f>sala[[#This Row],[Tiempo de Permanencia]]*24</f>
        <v>2.4666666666744277</v>
      </c>
    </row>
    <row r="279" spans="1:23" x14ac:dyDescent="0.3">
      <c r="A279">
        <v>5</v>
      </c>
      <c r="B279" s="1" t="s">
        <v>79</v>
      </c>
      <c r="C279">
        <v>4</v>
      </c>
      <c r="D279" s="2">
        <v>45019.131944444445</v>
      </c>
      <c r="E279" s="2">
        <v>45019.216666666667</v>
      </c>
      <c r="F279" s="1" t="s">
        <v>13</v>
      </c>
      <c r="G279" s="1" t="s">
        <v>14</v>
      </c>
      <c r="H279" s="1" t="s">
        <v>21</v>
      </c>
      <c r="I279">
        <v>41.36</v>
      </c>
      <c r="J279" s="1" t="s">
        <v>26</v>
      </c>
      <c r="K279">
        <v>278</v>
      </c>
      <c r="L279" s="1" t="s">
        <v>39</v>
      </c>
      <c r="M279" s="1">
        <f>SUMIF('cocina'!A:A,sala[[#This Row],[Número de Orden]],'cocina'!K:K)</f>
        <v>141</v>
      </c>
      <c r="N279" s="2">
        <f>sala[[#This Row],[Hora de Salida]]</f>
        <v>45019.216666666667</v>
      </c>
      <c r="O279" s="3">
        <f>IF(sala[[#This Row],[Estado de la Mesa]]="Ocupada",sala[[#This Row],[Hora de Salida]]-sala[[#This Row],[Hora de Llegada]]+15/(24*60),sala[[#This Row],[Hora de Salida]]-sala[[#This Row],[Hora de Llegada]])</f>
        <v>8.4722222221898846E-2</v>
      </c>
      <c r="P279" s="3">
        <f>SUMIF('cocina'!A:A,sala[[#This Row],[Número de Orden]],'cocina'!H:H)/(24*60)</f>
        <v>4.2361111111111113E-2</v>
      </c>
      <c r="Q279" s="3">
        <f>IF((sala[[#This Row],[Tiempo de Permanencia]]-sala[[#This Row],[Tiempo de Preparación]])&gt;0,sala[[#This Row],[Tiempo de Permanencia]]-sala[[#This Row],[Tiempo de Preparación]],0)</f>
        <v>4.2361111110787733E-2</v>
      </c>
      <c r="R279" s="10">
        <f>IF(sala[[#This Row],[Tiempo de degustación]]&gt;0,1,0)</f>
        <v>1</v>
      </c>
      <c r="S279" s="1" t="str">
        <f>WEEKDAY(sala[[#This Row],[Fecha de Factura]],11)&amp;". "&amp;TEXT(sala[[#This Row],[Fecha de Factura]],"dddd")</f>
        <v>1. lunes</v>
      </c>
      <c r="T279" s="4">
        <f>SUMIF('cocina'!A:A,sala[[#This Row],[Número de Orden]],'cocina'!G:G)</f>
        <v>5</v>
      </c>
      <c r="U279" s="4">
        <f>sala[[#This Row],[Tiempo de Preparación]]*24</f>
        <v>1.0166666666666666</v>
      </c>
      <c r="V279">
        <f>sala[[#This Row],[Cobrada]]*sala[[#This Row],[Monto Total de la Cuenta]]</f>
        <v>141</v>
      </c>
      <c r="W279" s="4">
        <f>sala[[#This Row],[Tiempo de Permanencia]]*24</f>
        <v>2.0333333333255723</v>
      </c>
    </row>
    <row r="280" spans="1:23" x14ac:dyDescent="0.3">
      <c r="A280">
        <v>11</v>
      </c>
      <c r="B280" s="1" t="s">
        <v>101</v>
      </c>
      <c r="C280">
        <v>5</v>
      </c>
      <c r="D280" s="2">
        <v>45019.010416666664</v>
      </c>
      <c r="E280" s="2">
        <v>45019.107638888891</v>
      </c>
      <c r="F280" s="1" t="s">
        <v>24</v>
      </c>
      <c r="G280" s="1" t="s">
        <v>35</v>
      </c>
      <c r="H280" s="1" t="s">
        <v>25</v>
      </c>
      <c r="I280">
        <v>43.53</v>
      </c>
      <c r="J280" s="1" t="s">
        <v>26</v>
      </c>
      <c r="K280">
        <v>279</v>
      </c>
      <c r="L280" s="1" t="s">
        <v>39</v>
      </c>
      <c r="M280" s="1">
        <f>SUMIF('cocina'!A:A,sala[[#This Row],[Número de Orden]],'cocina'!K:K)</f>
        <v>201</v>
      </c>
      <c r="N280" s="2">
        <f>sala[[#This Row],[Hora de Salida]]</f>
        <v>45019.107638888891</v>
      </c>
      <c r="O280" s="3">
        <f>IF(sala[[#This Row],[Estado de la Mesa]]="Ocupada",sala[[#This Row],[Hora de Salida]]-sala[[#This Row],[Hora de Llegada]]+15/(24*60),sala[[#This Row],[Hora de Salida]]-sala[[#This Row],[Hora de Llegada]])</f>
        <v>9.7222222226264421E-2</v>
      </c>
      <c r="P280" s="3">
        <f>SUMIF('cocina'!A:A,sala[[#This Row],[Número de Orden]],'cocina'!H:H)/(24*60)</f>
        <v>9.8611111111111108E-2</v>
      </c>
      <c r="Q280" s="3">
        <f>IF((sala[[#This Row],[Tiempo de Permanencia]]-sala[[#This Row],[Tiempo de Preparación]])&gt;0,sala[[#This Row],[Tiempo de Permanencia]]-sala[[#This Row],[Tiempo de Preparación]],0)</f>
        <v>0</v>
      </c>
      <c r="R280" s="10">
        <f>IF(sala[[#This Row],[Tiempo de degustación]]&gt;0,1,0)</f>
        <v>0</v>
      </c>
      <c r="S280" s="1" t="str">
        <f>WEEKDAY(sala[[#This Row],[Fecha de Factura]],11)&amp;". "&amp;TEXT(sala[[#This Row],[Fecha de Factura]],"dddd")</f>
        <v>1. lunes</v>
      </c>
      <c r="T280" s="4">
        <f>SUMIF('cocina'!A:A,sala[[#This Row],[Número de Orden]],'cocina'!G:G)</f>
        <v>6</v>
      </c>
      <c r="U280" s="4">
        <f>sala[[#This Row],[Tiempo de Preparación]]*24</f>
        <v>2.3666666666666667</v>
      </c>
      <c r="V280">
        <f>sala[[#This Row],[Cobrada]]*sala[[#This Row],[Monto Total de la Cuenta]]</f>
        <v>0</v>
      </c>
      <c r="W280" s="4">
        <f>sala[[#This Row],[Tiempo de Permanencia]]*24</f>
        <v>2.3333333334303461</v>
      </c>
    </row>
    <row r="281" spans="1:23" x14ac:dyDescent="0.3">
      <c r="A281">
        <v>14</v>
      </c>
      <c r="B281" s="1" t="s">
        <v>305</v>
      </c>
      <c r="C281">
        <v>6</v>
      </c>
      <c r="D281" s="2">
        <v>45019.020833333336</v>
      </c>
      <c r="E281" s="2">
        <v>45019.111805555556</v>
      </c>
      <c r="F281" s="1" t="s">
        <v>29</v>
      </c>
      <c r="G281" s="1" t="s">
        <v>14</v>
      </c>
      <c r="H281" s="1" t="s">
        <v>25</v>
      </c>
      <c r="I281">
        <v>36.08</v>
      </c>
      <c r="J281" s="1" t="s">
        <v>16</v>
      </c>
      <c r="K281">
        <v>280</v>
      </c>
      <c r="L281" s="1" t="s">
        <v>54</v>
      </c>
      <c r="M281" s="1">
        <f>SUMIF('cocina'!A:A,sala[[#This Row],[Número de Orden]],'cocina'!K:K)</f>
        <v>117</v>
      </c>
      <c r="N281" s="2">
        <f>sala[[#This Row],[Hora de Salida]]</f>
        <v>45019.111805555556</v>
      </c>
      <c r="O281" s="3">
        <f>IF(sala[[#This Row],[Estado de la Mesa]]="Ocupada",sala[[#This Row],[Hora de Salida]]-sala[[#This Row],[Hora de Llegada]]+15/(24*60),sala[[#This Row],[Hora de Salida]]-sala[[#This Row],[Hora de Llegada]])</f>
        <v>9.0972222220443655E-2</v>
      </c>
      <c r="P281" s="3">
        <f>SUMIF('cocina'!A:A,sala[[#This Row],[Número de Orden]],'cocina'!H:H)/(24*60)</f>
        <v>5.9722222222222225E-2</v>
      </c>
      <c r="Q281" s="3">
        <f>IF((sala[[#This Row],[Tiempo de Permanencia]]-sala[[#This Row],[Tiempo de Preparación]])&gt;0,sala[[#This Row],[Tiempo de Permanencia]]-sala[[#This Row],[Tiempo de Preparación]],0)</f>
        <v>3.124999999822143E-2</v>
      </c>
      <c r="R281" s="10">
        <f>IF(sala[[#This Row],[Tiempo de degustación]]&gt;0,1,0)</f>
        <v>1</v>
      </c>
      <c r="S281" s="1" t="str">
        <f>WEEKDAY(sala[[#This Row],[Fecha de Factura]],11)&amp;". "&amp;TEXT(sala[[#This Row],[Fecha de Factura]],"dddd")</f>
        <v>1. lunes</v>
      </c>
      <c r="T281" s="4">
        <f>SUMIF('cocina'!A:A,sala[[#This Row],[Número de Orden]],'cocina'!G:G)</f>
        <v>5</v>
      </c>
      <c r="U281" s="4">
        <f>sala[[#This Row],[Tiempo de Preparación]]*24</f>
        <v>1.4333333333333333</v>
      </c>
      <c r="V281">
        <f>sala[[#This Row],[Cobrada]]*sala[[#This Row],[Monto Total de la Cuenta]]</f>
        <v>117</v>
      </c>
      <c r="W281" s="4">
        <f>sala[[#This Row],[Tiempo de Permanencia]]*24</f>
        <v>2.1833333332906477</v>
      </c>
    </row>
    <row r="282" spans="1:23" x14ac:dyDescent="0.3">
      <c r="A282">
        <v>18</v>
      </c>
      <c r="B282" s="1" t="s">
        <v>306</v>
      </c>
      <c r="C282">
        <v>2</v>
      </c>
      <c r="D282" s="2">
        <v>45019.161111111112</v>
      </c>
      <c r="E282" s="2">
        <v>45019.326388888891</v>
      </c>
      <c r="F282" s="1" t="s">
        <v>32</v>
      </c>
      <c r="G282" s="1" t="s">
        <v>20</v>
      </c>
      <c r="H282" s="1" t="s">
        <v>21</v>
      </c>
      <c r="I282">
        <v>44.3</v>
      </c>
      <c r="J282" s="1" t="s">
        <v>38</v>
      </c>
      <c r="K282">
        <v>281</v>
      </c>
      <c r="L282" s="1" t="s">
        <v>33</v>
      </c>
      <c r="M282" s="1">
        <f>SUMIF('cocina'!A:A,sala[[#This Row],[Número de Orden]],'cocina'!K:K)</f>
        <v>66</v>
      </c>
      <c r="N282" s="2">
        <f>sala[[#This Row],[Hora de Salida]]</f>
        <v>45019.326388888891</v>
      </c>
      <c r="O282" s="3">
        <f>IF(sala[[#This Row],[Estado de la Mesa]]="Ocupada",sala[[#This Row],[Hora de Salida]]-sala[[#This Row],[Hora de Llegada]]+15/(24*60),sala[[#This Row],[Hora de Salida]]-sala[[#This Row],[Hora de Llegada]])</f>
        <v>0.17569444444476781</v>
      </c>
      <c r="P282" s="3">
        <f>SUMIF('cocina'!A:A,sala[[#This Row],[Número de Orden]],'cocina'!H:H)/(24*60)</f>
        <v>6.2500000000000003E-3</v>
      </c>
      <c r="Q282" s="3">
        <f>IF((sala[[#This Row],[Tiempo de Permanencia]]-sala[[#This Row],[Tiempo de Preparación]])&gt;0,sala[[#This Row],[Tiempo de Permanencia]]-sala[[#This Row],[Tiempo de Preparación]],0)</f>
        <v>0.16944444444476781</v>
      </c>
      <c r="R282" s="10">
        <f>IF(sala[[#This Row],[Tiempo de degustación]]&gt;0,1,0)</f>
        <v>1</v>
      </c>
      <c r="S282" s="1" t="str">
        <f>WEEKDAY(sala[[#This Row],[Fecha de Factura]],11)&amp;". "&amp;TEXT(sala[[#This Row],[Fecha de Factura]],"dddd")</f>
        <v>1. lunes</v>
      </c>
      <c r="T282" s="4">
        <f>SUMIF('cocina'!A:A,sala[[#This Row],[Número de Orden]],'cocina'!G:G)</f>
        <v>2</v>
      </c>
      <c r="U282" s="4">
        <f>sala[[#This Row],[Tiempo de Preparación]]*24</f>
        <v>0.15000000000000002</v>
      </c>
      <c r="V282">
        <f>sala[[#This Row],[Cobrada]]*sala[[#This Row],[Monto Total de la Cuenta]]</f>
        <v>66</v>
      </c>
      <c r="W282" s="4">
        <f>sala[[#This Row],[Tiempo de Permanencia]]*24</f>
        <v>4.2166666666744277</v>
      </c>
    </row>
    <row r="283" spans="1:23" x14ac:dyDescent="0.3">
      <c r="A283">
        <v>6</v>
      </c>
      <c r="B283" s="1" t="s">
        <v>307</v>
      </c>
      <c r="C283">
        <v>1</v>
      </c>
      <c r="D283" s="2">
        <v>45019.049305555556</v>
      </c>
      <c r="E283" s="2">
        <v>45019.209722222222</v>
      </c>
      <c r="F283" s="1" t="s">
        <v>32</v>
      </c>
      <c r="G283" s="1" t="s">
        <v>14</v>
      </c>
      <c r="H283" s="1" t="s">
        <v>25</v>
      </c>
      <c r="I283">
        <v>19.05</v>
      </c>
      <c r="J283" s="1" t="s">
        <v>26</v>
      </c>
      <c r="K283">
        <v>282</v>
      </c>
      <c r="L283" s="1" t="s">
        <v>44</v>
      </c>
      <c r="M283" s="1">
        <f>SUMIF('cocina'!A:A,sala[[#This Row],[Número de Orden]],'cocina'!K:K)</f>
        <v>74</v>
      </c>
      <c r="N283" s="2">
        <f>sala[[#This Row],[Hora de Salida]]</f>
        <v>45019.209722222222</v>
      </c>
      <c r="O283" s="3">
        <f>IF(sala[[#This Row],[Estado de la Mesa]]="Ocupada",sala[[#This Row],[Hora de Salida]]-sala[[#This Row],[Hora de Llegada]]+15/(24*60),sala[[#This Row],[Hora de Salida]]-sala[[#This Row],[Hora de Llegada]])</f>
        <v>0.16041666666569654</v>
      </c>
      <c r="P283" s="3">
        <f>SUMIF('cocina'!A:A,sala[[#This Row],[Número de Orden]],'cocina'!H:H)/(24*60)</f>
        <v>7.9166666666666663E-2</v>
      </c>
      <c r="Q283" s="3">
        <f>IF((sala[[#This Row],[Tiempo de Permanencia]]-sala[[#This Row],[Tiempo de Preparación]])&gt;0,sala[[#This Row],[Tiempo de Permanencia]]-sala[[#This Row],[Tiempo de Preparación]],0)</f>
        <v>8.1249999999029876E-2</v>
      </c>
      <c r="R283" s="10">
        <f>IF(sala[[#This Row],[Tiempo de degustación]]&gt;0,1,0)</f>
        <v>1</v>
      </c>
      <c r="S283" s="1" t="str">
        <f>WEEKDAY(sala[[#This Row],[Fecha de Factura]],11)&amp;". "&amp;TEXT(sala[[#This Row],[Fecha de Factura]],"dddd")</f>
        <v>1. lunes</v>
      </c>
      <c r="T283" s="4">
        <f>SUMIF('cocina'!A:A,sala[[#This Row],[Número de Orden]],'cocina'!G:G)</f>
        <v>4</v>
      </c>
      <c r="U283" s="4">
        <f>sala[[#This Row],[Tiempo de Preparación]]*24</f>
        <v>1.9</v>
      </c>
      <c r="V283">
        <f>sala[[#This Row],[Cobrada]]*sala[[#This Row],[Monto Total de la Cuenta]]</f>
        <v>74</v>
      </c>
      <c r="W283" s="4">
        <f>sala[[#This Row],[Tiempo de Permanencia]]*24</f>
        <v>3.8499999999767169</v>
      </c>
    </row>
    <row r="284" spans="1:23" x14ac:dyDescent="0.3">
      <c r="A284">
        <v>19</v>
      </c>
      <c r="B284" s="1" t="s">
        <v>308</v>
      </c>
      <c r="C284">
        <v>5</v>
      </c>
      <c r="D284" s="2">
        <v>45019.044444444444</v>
      </c>
      <c r="E284" s="2">
        <v>45019.199999999997</v>
      </c>
      <c r="F284" s="1" t="s">
        <v>29</v>
      </c>
      <c r="G284" s="1" t="s">
        <v>35</v>
      </c>
      <c r="H284" s="1" t="s">
        <v>25</v>
      </c>
      <c r="I284">
        <v>43.07</v>
      </c>
      <c r="J284" s="1" t="s">
        <v>26</v>
      </c>
      <c r="K284">
        <v>283</v>
      </c>
      <c r="L284" s="1" t="s">
        <v>27</v>
      </c>
      <c r="M284" s="1">
        <f>SUMIF('cocina'!A:A,sala[[#This Row],[Número de Orden]],'cocina'!K:K)</f>
        <v>78</v>
      </c>
      <c r="N284" s="2">
        <f>sala[[#This Row],[Hora de Salida]]</f>
        <v>45019.199999999997</v>
      </c>
      <c r="O284" s="3">
        <f>IF(sala[[#This Row],[Estado de la Mesa]]="Ocupada",sala[[#This Row],[Hora de Salida]]-sala[[#This Row],[Hora de Llegada]]+15/(24*60),sala[[#This Row],[Hora de Salida]]-sala[[#This Row],[Hora de Llegada]])</f>
        <v>0.15555555555329192</v>
      </c>
      <c r="P284" s="3">
        <f>SUMIF('cocina'!A:A,sala[[#This Row],[Número de Orden]],'cocina'!H:H)/(24*60)</f>
        <v>4.1666666666666666E-3</v>
      </c>
      <c r="Q284" s="3">
        <f>IF((sala[[#This Row],[Tiempo de Permanencia]]-sala[[#This Row],[Tiempo de Preparación]])&gt;0,sala[[#This Row],[Tiempo de Permanencia]]-sala[[#This Row],[Tiempo de Preparación]],0)</f>
        <v>0.15138888888662524</v>
      </c>
      <c r="R284" s="10">
        <f>IF(sala[[#This Row],[Tiempo de degustación]]&gt;0,1,0)</f>
        <v>1</v>
      </c>
      <c r="S284" s="1" t="str">
        <f>WEEKDAY(sala[[#This Row],[Fecha de Factura]],11)&amp;". "&amp;TEXT(sala[[#This Row],[Fecha de Factura]],"dddd")</f>
        <v>1. lunes</v>
      </c>
      <c r="T284" s="4">
        <f>SUMIF('cocina'!A:A,sala[[#This Row],[Número de Orden]],'cocina'!G:G)</f>
        <v>3</v>
      </c>
      <c r="U284" s="4">
        <f>sala[[#This Row],[Tiempo de Preparación]]*24</f>
        <v>0.1</v>
      </c>
      <c r="V284">
        <f>sala[[#This Row],[Cobrada]]*sala[[#This Row],[Monto Total de la Cuenta]]</f>
        <v>78</v>
      </c>
      <c r="W284" s="4">
        <f>sala[[#This Row],[Tiempo de Permanencia]]*24</f>
        <v>3.7333333332790062</v>
      </c>
    </row>
    <row r="285" spans="1:23" x14ac:dyDescent="0.3">
      <c r="A285">
        <v>11</v>
      </c>
      <c r="B285" s="1" t="s">
        <v>309</v>
      </c>
      <c r="C285">
        <v>4</v>
      </c>
      <c r="D285" s="2">
        <v>45019.102777777778</v>
      </c>
      <c r="E285" s="2">
        <v>45019.192361111112</v>
      </c>
      <c r="F285" s="1" t="s">
        <v>29</v>
      </c>
      <c r="G285" s="1" t="s">
        <v>14</v>
      </c>
      <c r="H285" s="1" t="s">
        <v>15</v>
      </c>
      <c r="I285">
        <v>29.99</v>
      </c>
      <c r="J285" s="1" t="s">
        <v>38</v>
      </c>
      <c r="K285">
        <v>284</v>
      </c>
      <c r="L285" s="1" t="s">
        <v>33</v>
      </c>
      <c r="M285" s="1">
        <f>SUMIF('cocina'!A:A,sala[[#This Row],[Número de Orden]],'cocina'!K:K)</f>
        <v>158</v>
      </c>
      <c r="N285" s="2">
        <f>sala[[#This Row],[Hora de Salida]]</f>
        <v>45019.192361111112</v>
      </c>
      <c r="O285" s="3">
        <f>IF(sala[[#This Row],[Estado de la Mesa]]="Ocupada",sala[[#This Row],[Hora de Salida]]-sala[[#This Row],[Hora de Llegada]]+15/(24*60),sala[[#This Row],[Hora de Salida]]-sala[[#This Row],[Hora de Llegada]])</f>
        <v>0.10000000000097013</v>
      </c>
      <c r="P285" s="3">
        <f>SUMIF('cocina'!A:A,sala[[#This Row],[Número de Orden]],'cocina'!H:H)/(24*60)</f>
        <v>0.13541666666666666</v>
      </c>
      <c r="Q285" s="3">
        <f>IF((sala[[#This Row],[Tiempo de Permanencia]]-sala[[#This Row],[Tiempo de Preparación]])&gt;0,sala[[#This Row],[Tiempo de Permanencia]]-sala[[#This Row],[Tiempo de Preparación]],0)</f>
        <v>0</v>
      </c>
      <c r="R285" s="10">
        <f>IF(sala[[#This Row],[Tiempo de degustación]]&gt;0,1,0)</f>
        <v>0</v>
      </c>
      <c r="S285" s="1" t="str">
        <f>WEEKDAY(sala[[#This Row],[Fecha de Factura]],11)&amp;". "&amp;TEXT(sala[[#This Row],[Fecha de Factura]],"dddd")</f>
        <v>1. lunes</v>
      </c>
      <c r="T285" s="4">
        <f>SUMIF('cocina'!A:A,sala[[#This Row],[Número de Orden]],'cocina'!G:G)</f>
        <v>7</v>
      </c>
      <c r="U285" s="4">
        <f>sala[[#This Row],[Tiempo de Preparación]]*24</f>
        <v>3.25</v>
      </c>
      <c r="V285">
        <f>sala[[#This Row],[Cobrada]]*sala[[#This Row],[Monto Total de la Cuenta]]</f>
        <v>0</v>
      </c>
      <c r="W285" s="4">
        <f>sala[[#This Row],[Tiempo de Permanencia]]*24</f>
        <v>2.4000000000232831</v>
      </c>
    </row>
    <row r="286" spans="1:23" x14ac:dyDescent="0.3">
      <c r="A286">
        <v>18</v>
      </c>
      <c r="B286" s="1" t="s">
        <v>310</v>
      </c>
      <c r="C286">
        <v>6</v>
      </c>
      <c r="D286" s="2">
        <v>45019.127083333333</v>
      </c>
      <c r="E286" s="2">
        <v>45019.253472222219</v>
      </c>
      <c r="F286" s="1" t="s">
        <v>32</v>
      </c>
      <c r="G286" s="1" t="s">
        <v>14</v>
      </c>
      <c r="H286" s="1" t="s">
        <v>15</v>
      </c>
      <c r="I286">
        <v>10.94</v>
      </c>
      <c r="J286" s="1" t="s">
        <v>16</v>
      </c>
      <c r="K286">
        <v>285</v>
      </c>
      <c r="L286" s="1" t="s">
        <v>17</v>
      </c>
      <c r="M286" s="1">
        <f>SUMIF('cocina'!A:A,sala[[#This Row],[Número de Orden]],'cocina'!K:K)</f>
        <v>42</v>
      </c>
      <c r="N286" s="2">
        <f>sala[[#This Row],[Hora de Salida]]</f>
        <v>45019.253472222219</v>
      </c>
      <c r="O286" s="3">
        <f>IF(sala[[#This Row],[Estado de la Mesa]]="Ocupada",sala[[#This Row],[Hora de Salida]]-sala[[#This Row],[Hora de Llegada]]+15/(24*60),sala[[#This Row],[Hora de Salida]]-sala[[#This Row],[Hora de Llegada]])</f>
        <v>0.12638888888614019</v>
      </c>
      <c r="P286" s="3">
        <f>SUMIF('cocina'!A:A,sala[[#This Row],[Número de Orden]],'cocina'!H:H)/(24*60)</f>
        <v>8.3333333333333332E-3</v>
      </c>
      <c r="Q286" s="3">
        <f>IF((sala[[#This Row],[Tiempo de Permanencia]]-sala[[#This Row],[Tiempo de Preparación]])&gt;0,sala[[#This Row],[Tiempo de Permanencia]]-sala[[#This Row],[Tiempo de Preparación]],0)</f>
        <v>0.11805555555280686</v>
      </c>
      <c r="R286" s="10">
        <f>IF(sala[[#This Row],[Tiempo de degustación]]&gt;0,1,0)</f>
        <v>1</v>
      </c>
      <c r="S286" s="1" t="str">
        <f>WEEKDAY(sala[[#This Row],[Fecha de Factura]],11)&amp;". "&amp;TEXT(sala[[#This Row],[Fecha de Factura]],"dddd")</f>
        <v>1. lunes</v>
      </c>
      <c r="T286" s="4">
        <f>SUMIF('cocina'!A:A,sala[[#This Row],[Número de Orden]],'cocina'!G:G)</f>
        <v>2</v>
      </c>
      <c r="U286" s="4">
        <f>sala[[#This Row],[Tiempo de Preparación]]*24</f>
        <v>0.2</v>
      </c>
      <c r="V286">
        <f>sala[[#This Row],[Cobrada]]*sala[[#This Row],[Monto Total de la Cuenta]]</f>
        <v>42</v>
      </c>
      <c r="W286" s="4">
        <f>sala[[#This Row],[Tiempo de Permanencia]]*24</f>
        <v>3.0333333332673647</v>
      </c>
    </row>
    <row r="287" spans="1:23" x14ac:dyDescent="0.3">
      <c r="A287">
        <v>15</v>
      </c>
      <c r="B287" s="1" t="s">
        <v>140</v>
      </c>
      <c r="C287">
        <v>6</v>
      </c>
      <c r="D287" s="2">
        <v>45019.015277777777</v>
      </c>
      <c r="E287" s="2">
        <v>45019.102777777778</v>
      </c>
      <c r="F287" s="1" t="s">
        <v>13</v>
      </c>
      <c r="G287" s="1" t="s">
        <v>14</v>
      </c>
      <c r="H287" s="1" t="s">
        <v>25</v>
      </c>
      <c r="I287">
        <v>41.96</v>
      </c>
      <c r="J287" s="1" t="s">
        <v>38</v>
      </c>
      <c r="K287">
        <v>286</v>
      </c>
      <c r="L287" s="1" t="s">
        <v>69</v>
      </c>
      <c r="M287" s="1">
        <f>SUMIF('cocina'!A:A,sala[[#This Row],[Número de Orden]],'cocina'!K:K)</f>
        <v>68</v>
      </c>
      <c r="N287" s="2">
        <f>sala[[#This Row],[Hora de Salida]]</f>
        <v>45019.102777777778</v>
      </c>
      <c r="O287" s="3">
        <f>IF(sala[[#This Row],[Estado de la Mesa]]="Ocupada",sala[[#This Row],[Hora de Salida]]-sala[[#This Row],[Hora de Llegada]]+15/(24*60),sala[[#This Row],[Hora de Salida]]-sala[[#This Row],[Hora de Llegada]])</f>
        <v>9.7916666668121863E-2</v>
      </c>
      <c r="P287" s="3">
        <f>SUMIF('cocina'!A:A,sala[[#This Row],[Número de Orden]],'cocina'!H:H)/(24*60)</f>
        <v>1.7361111111111112E-2</v>
      </c>
      <c r="Q287" s="3">
        <f>IF((sala[[#This Row],[Tiempo de Permanencia]]-sala[[#This Row],[Tiempo de Preparación]])&gt;0,sala[[#This Row],[Tiempo de Permanencia]]-sala[[#This Row],[Tiempo de Preparación]],0)</f>
        <v>8.0555555557010744E-2</v>
      </c>
      <c r="R287" s="10">
        <f>IF(sala[[#This Row],[Tiempo de degustación]]&gt;0,1,0)</f>
        <v>1</v>
      </c>
      <c r="S287" s="1" t="str">
        <f>WEEKDAY(sala[[#This Row],[Fecha de Factura]],11)&amp;". "&amp;TEXT(sala[[#This Row],[Fecha de Factura]],"dddd")</f>
        <v>1. lunes</v>
      </c>
      <c r="T287" s="4">
        <f>SUMIF('cocina'!A:A,sala[[#This Row],[Número de Orden]],'cocina'!G:G)</f>
        <v>2</v>
      </c>
      <c r="U287" s="4">
        <f>sala[[#This Row],[Tiempo de Preparación]]*24</f>
        <v>0.41666666666666669</v>
      </c>
      <c r="V287">
        <f>sala[[#This Row],[Cobrada]]*sala[[#This Row],[Monto Total de la Cuenta]]</f>
        <v>68</v>
      </c>
      <c r="W287" s="4">
        <f>sala[[#This Row],[Tiempo de Permanencia]]*24</f>
        <v>2.3500000000349246</v>
      </c>
    </row>
    <row r="288" spans="1:23" x14ac:dyDescent="0.3">
      <c r="A288">
        <v>20</v>
      </c>
      <c r="B288" s="1" t="s">
        <v>186</v>
      </c>
      <c r="C288">
        <v>2</v>
      </c>
      <c r="D288" s="2">
        <v>45019.150694444441</v>
      </c>
      <c r="E288" s="2">
        <v>45019.197222222225</v>
      </c>
      <c r="F288" s="1" t="s">
        <v>29</v>
      </c>
      <c r="G288" s="1" t="s">
        <v>14</v>
      </c>
      <c r="H288" s="1" t="s">
        <v>15</v>
      </c>
      <c r="I288">
        <v>31.67</v>
      </c>
      <c r="J288" s="1" t="s">
        <v>16</v>
      </c>
      <c r="K288">
        <v>287</v>
      </c>
      <c r="L288" s="1" t="s">
        <v>22</v>
      </c>
      <c r="M288" s="1">
        <f>SUMIF('cocina'!A:A,sala[[#This Row],[Número de Orden]],'cocina'!K:K)</f>
        <v>202</v>
      </c>
      <c r="N288" s="2">
        <f>sala[[#This Row],[Hora de Salida]]</f>
        <v>45019.197222222225</v>
      </c>
      <c r="O288" s="3">
        <f>IF(sala[[#This Row],[Estado de la Mesa]]="Ocupada",sala[[#This Row],[Hora de Salida]]-sala[[#This Row],[Hora de Llegada]]+15/(24*60),sala[[#This Row],[Hora de Salida]]-sala[[#This Row],[Hora de Llegada]])</f>
        <v>4.652777778392192E-2</v>
      </c>
      <c r="P288" s="3">
        <f>SUMIF('cocina'!A:A,sala[[#This Row],[Número de Orden]],'cocina'!H:H)/(24*60)</f>
        <v>8.4027777777777785E-2</v>
      </c>
      <c r="Q288" s="3">
        <f>IF((sala[[#This Row],[Tiempo de Permanencia]]-sala[[#This Row],[Tiempo de Preparación]])&gt;0,sala[[#This Row],[Tiempo de Permanencia]]-sala[[#This Row],[Tiempo de Preparación]],0)</f>
        <v>0</v>
      </c>
      <c r="R288" s="10">
        <f>IF(sala[[#This Row],[Tiempo de degustación]]&gt;0,1,0)</f>
        <v>0</v>
      </c>
      <c r="S288" s="1" t="str">
        <f>WEEKDAY(sala[[#This Row],[Fecha de Factura]],11)&amp;". "&amp;TEXT(sala[[#This Row],[Fecha de Factura]],"dddd")</f>
        <v>1. lunes</v>
      </c>
      <c r="T288" s="4">
        <f>SUMIF('cocina'!A:A,sala[[#This Row],[Número de Orden]],'cocina'!G:G)</f>
        <v>7</v>
      </c>
      <c r="U288" s="4">
        <f>sala[[#This Row],[Tiempo de Preparación]]*24</f>
        <v>2.0166666666666666</v>
      </c>
      <c r="V288">
        <f>sala[[#This Row],[Cobrada]]*sala[[#This Row],[Monto Total de la Cuenta]]</f>
        <v>0</v>
      </c>
      <c r="W288" s="4">
        <f>sala[[#This Row],[Tiempo de Permanencia]]*24</f>
        <v>1.1166666668141261</v>
      </c>
    </row>
    <row r="289" spans="1:23" x14ac:dyDescent="0.3">
      <c r="A289">
        <v>15</v>
      </c>
      <c r="B289" s="1" t="s">
        <v>311</v>
      </c>
      <c r="C289">
        <v>3</v>
      </c>
      <c r="D289" s="2">
        <v>45019.088888888888</v>
      </c>
      <c r="E289" s="2">
        <v>45019.231249999997</v>
      </c>
      <c r="F289" s="1" t="s">
        <v>29</v>
      </c>
      <c r="G289" s="1" t="s">
        <v>35</v>
      </c>
      <c r="H289" s="1" t="s">
        <v>25</v>
      </c>
      <c r="I289">
        <v>13.3</v>
      </c>
      <c r="J289" s="1" t="s">
        <v>16</v>
      </c>
      <c r="K289">
        <v>288</v>
      </c>
      <c r="L289" s="1" t="s">
        <v>44</v>
      </c>
      <c r="M289" s="1">
        <f>SUMIF('cocina'!A:A,sala[[#This Row],[Número de Orden]],'cocina'!K:K)</f>
        <v>86</v>
      </c>
      <c r="N289" s="2">
        <f>sala[[#This Row],[Hora de Salida]]</f>
        <v>45019.231249999997</v>
      </c>
      <c r="O289" s="3">
        <f>IF(sala[[#This Row],[Estado de la Mesa]]="Ocupada",sala[[#This Row],[Hora de Salida]]-sala[[#This Row],[Hora de Llegada]]+15/(24*60),sala[[#This Row],[Hora de Salida]]-sala[[#This Row],[Hora de Llegada]])</f>
        <v>0.14236111110949423</v>
      </c>
      <c r="P289" s="3">
        <f>SUMIF('cocina'!A:A,sala[[#This Row],[Número de Orden]],'cocina'!H:H)/(24*60)</f>
        <v>2.6388888888888889E-2</v>
      </c>
      <c r="Q289" s="3">
        <f>IF((sala[[#This Row],[Tiempo de Permanencia]]-sala[[#This Row],[Tiempo de Preparación]])&gt;0,sala[[#This Row],[Tiempo de Permanencia]]-sala[[#This Row],[Tiempo de Preparación]],0)</f>
        <v>0.11597222222060534</v>
      </c>
      <c r="R289" s="10">
        <f>IF(sala[[#This Row],[Tiempo de degustación]]&gt;0,1,0)</f>
        <v>1</v>
      </c>
      <c r="S289" s="1" t="str">
        <f>WEEKDAY(sala[[#This Row],[Fecha de Factura]],11)&amp;". "&amp;TEXT(sala[[#This Row],[Fecha de Factura]],"dddd")</f>
        <v>1. lunes</v>
      </c>
      <c r="T289" s="4">
        <f>SUMIF('cocina'!A:A,sala[[#This Row],[Número de Orden]],'cocina'!G:G)</f>
        <v>4</v>
      </c>
      <c r="U289" s="4">
        <f>sala[[#This Row],[Tiempo de Preparación]]*24</f>
        <v>0.6333333333333333</v>
      </c>
      <c r="V289">
        <f>sala[[#This Row],[Cobrada]]*sala[[#This Row],[Monto Total de la Cuenta]]</f>
        <v>86</v>
      </c>
      <c r="W289" s="4">
        <f>sala[[#This Row],[Tiempo de Permanencia]]*24</f>
        <v>3.4166666666278616</v>
      </c>
    </row>
    <row r="290" spans="1:23" x14ac:dyDescent="0.3">
      <c r="A290">
        <v>15</v>
      </c>
      <c r="B290" s="1" t="s">
        <v>312</v>
      </c>
      <c r="C290">
        <v>5</v>
      </c>
      <c r="D290" s="2">
        <v>45019.130555555559</v>
      </c>
      <c r="E290" s="2">
        <v>45019.265972222223</v>
      </c>
      <c r="F290" s="1" t="s">
        <v>29</v>
      </c>
      <c r="G290" s="1" t="s">
        <v>14</v>
      </c>
      <c r="H290" s="1" t="s">
        <v>15</v>
      </c>
      <c r="I290">
        <v>26.56</v>
      </c>
      <c r="J290" s="1" t="s">
        <v>26</v>
      </c>
      <c r="K290">
        <v>289</v>
      </c>
      <c r="L290" s="1" t="s">
        <v>17</v>
      </c>
      <c r="M290" s="1">
        <f>SUMIF('cocina'!A:A,sala[[#This Row],[Número de Orden]],'cocina'!K:K)</f>
        <v>138</v>
      </c>
      <c r="N290" s="2">
        <f>sala[[#This Row],[Hora de Salida]]</f>
        <v>45019.265972222223</v>
      </c>
      <c r="O290" s="3">
        <f>IF(sala[[#This Row],[Estado de la Mesa]]="Ocupada",sala[[#This Row],[Hora de Salida]]-sala[[#This Row],[Hora de Llegada]]+15/(24*60),sala[[#This Row],[Hora de Salida]]-sala[[#This Row],[Hora de Llegada]])</f>
        <v>0.13541666666424135</v>
      </c>
      <c r="P290" s="3">
        <f>SUMIF('cocina'!A:A,sala[[#This Row],[Número de Orden]],'cocina'!H:H)/(24*60)</f>
        <v>4.7222222222222221E-2</v>
      </c>
      <c r="Q290" s="3">
        <f>IF((sala[[#This Row],[Tiempo de Permanencia]]-sala[[#This Row],[Tiempo de Preparación]])&gt;0,sala[[#This Row],[Tiempo de Permanencia]]-sala[[#This Row],[Tiempo de Preparación]],0)</f>
        <v>8.8194444442019126E-2</v>
      </c>
      <c r="R290" s="10">
        <f>IF(sala[[#This Row],[Tiempo de degustación]]&gt;0,1,0)</f>
        <v>1</v>
      </c>
      <c r="S290" s="1" t="str">
        <f>WEEKDAY(sala[[#This Row],[Fecha de Factura]],11)&amp;". "&amp;TEXT(sala[[#This Row],[Fecha de Factura]],"dddd")</f>
        <v>1. lunes</v>
      </c>
      <c r="T290" s="4">
        <f>SUMIF('cocina'!A:A,sala[[#This Row],[Número de Orden]],'cocina'!G:G)</f>
        <v>6</v>
      </c>
      <c r="U290" s="4">
        <f>sala[[#This Row],[Tiempo de Preparación]]*24</f>
        <v>1.1333333333333333</v>
      </c>
      <c r="V290">
        <f>sala[[#This Row],[Cobrada]]*sala[[#This Row],[Monto Total de la Cuenta]]</f>
        <v>138</v>
      </c>
      <c r="W290" s="4">
        <f>sala[[#This Row],[Tiempo de Permanencia]]*24</f>
        <v>3.2499999999417923</v>
      </c>
    </row>
    <row r="291" spans="1:23" x14ac:dyDescent="0.3">
      <c r="A291">
        <v>19</v>
      </c>
      <c r="B291" s="1" t="s">
        <v>177</v>
      </c>
      <c r="C291">
        <v>3</v>
      </c>
      <c r="D291" s="2">
        <v>45019.087500000001</v>
      </c>
      <c r="E291" s="2">
        <v>45019.189583333333</v>
      </c>
      <c r="F291" s="1" t="s">
        <v>13</v>
      </c>
      <c r="G291" s="1" t="s">
        <v>14</v>
      </c>
      <c r="H291" s="1" t="s">
        <v>25</v>
      </c>
      <c r="I291">
        <v>14.59</v>
      </c>
      <c r="J291" s="1" t="s">
        <v>38</v>
      </c>
      <c r="K291">
        <v>290</v>
      </c>
      <c r="L291" s="1" t="s">
        <v>17</v>
      </c>
      <c r="M291" s="1">
        <f>SUMIF('cocina'!A:A,sala[[#This Row],[Número de Orden]],'cocina'!K:K)</f>
        <v>40</v>
      </c>
      <c r="N291" s="2">
        <f>sala[[#This Row],[Hora de Salida]]</f>
        <v>45019.189583333333</v>
      </c>
      <c r="O291" s="3">
        <f>IF(sala[[#This Row],[Estado de la Mesa]]="Ocupada",sala[[#This Row],[Hora de Salida]]-sala[[#This Row],[Hora de Llegada]]+15/(24*60),sala[[#This Row],[Hora de Salida]]-sala[[#This Row],[Hora de Llegada]])</f>
        <v>0.11249999999805975</v>
      </c>
      <c r="P291" s="3">
        <f>SUMIF('cocina'!A:A,sala[[#This Row],[Número de Orden]],'cocina'!H:H)/(24*60)</f>
        <v>3.9583333333333331E-2</v>
      </c>
      <c r="Q291" s="3">
        <f>IF((sala[[#This Row],[Tiempo de Permanencia]]-sala[[#This Row],[Tiempo de Preparación]])&gt;0,sala[[#This Row],[Tiempo de Permanencia]]-sala[[#This Row],[Tiempo de Preparación]],0)</f>
        <v>7.2916666664726418E-2</v>
      </c>
      <c r="R291" s="10">
        <f>IF(sala[[#This Row],[Tiempo de degustación]]&gt;0,1,0)</f>
        <v>1</v>
      </c>
      <c r="S291" s="1" t="str">
        <f>WEEKDAY(sala[[#This Row],[Fecha de Factura]],11)&amp;". "&amp;TEXT(sala[[#This Row],[Fecha de Factura]],"dddd")</f>
        <v>1. lunes</v>
      </c>
      <c r="T291" s="4">
        <f>SUMIF('cocina'!A:A,sala[[#This Row],[Número de Orden]],'cocina'!G:G)</f>
        <v>1</v>
      </c>
      <c r="U291" s="4">
        <f>sala[[#This Row],[Tiempo de Preparación]]*24</f>
        <v>0.95</v>
      </c>
      <c r="V291">
        <f>sala[[#This Row],[Cobrada]]*sala[[#This Row],[Monto Total de la Cuenta]]</f>
        <v>40</v>
      </c>
      <c r="W291" s="4">
        <f>sala[[#This Row],[Tiempo de Permanencia]]*24</f>
        <v>2.6999999999534339</v>
      </c>
    </row>
    <row r="292" spans="1:23" x14ac:dyDescent="0.3">
      <c r="A292">
        <v>2</v>
      </c>
      <c r="B292" s="1" t="s">
        <v>313</v>
      </c>
      <c r="C292">
        <v>6</v>
      </c>
      <c r="D292" s="2">
        <v>45019.137499999997</v>
      </c>
      <c r="E292" s="2">
        <v>45019.256249999999</v>
      </c>
      <c r="F292" s="1" t="s">
        <v>24</v>
      </c>
      <c r="G292" s="1" t="s">
        <v>20</v>
      </c>
      <c r="H292" s="1" t="s">
        <v>21</v>
      </c>
      <c r="I292">
        <v>15.44</v>
      </c>
      <c r="J292" s="1" t="s">
        <v>38</v>
      </c>
      <c r="K292">
        <v>291</v>
      </c>
      <c r="L292" s="1" t="s">
        <v>42</v>
      </c>
      <c r="M292" s="1">
        <f>SUMIF('cocina'!A:A,sala[[#This Row],[Número de Orden]],'cocina'!K:K)</f>
        <v>260</v>
      </c>
      <c r="N292" s="2">
        <f>sala[[#This Row],[Hora de Salida]]</f>
        <v>45019.256249999999</v>
      </c>
      <c r="O292" s="3">
        <f>IF(sala[[#This Row],[Estado de la Mesa]]="Ocupada",sala[[#This Row],[Hora de Salida]]-sala[[#This Row],[Hora de Llegada]]+15/(24*60),sala[[#This Row],[Hora de Salida]]-sala[[#This Row],[Hora de Llegada]])</f>
        <v>0.12916666666812185</v>
      </c>
      <c r="P292" s="3">
        <f>SUMIF('cocina'!A:A,sala[[#This Row],[Número de Orden]],'cocina'!H:H)/(24*60)</f>
        <v>6.5972222222222224E-2</v>
      </c>
      <c r="Q292" s="3">
        <f>IF((sala[[#This Row],[Tiempo de Permanencia]]-sala[[#This Row],[Tiempo de Preparación]])&gt;0,sala[[#This Row],[Tiempo de Permanencia]]-sala[[#This Row],[Tiempo de Preparación]],0)</f>
        <v>6.3194444445899625E-2</v>
      </c>
      <c r="R292" s="10">
        <f>IF(sala[[#This Row],[Tiempo de degustación]]&gt;0,1,0)</f>
        <v>1</v>
      </c>
      <c r="S292" s="1" t="str">
        <f>WEEKDAY(sala[[#This Row],[Fecha de Factura]],11)&amp;". "&amp;TEXT(sala[[#This Row],[Fecha de Factura]],"dddd")</f>
        <v>1. lunes</v>
      </c>
      <c r="T292" s="4">
        <f>SUMIF('cocina'!A:A,sala[[#This Row],[Número de Orden]],'cocina'!G:G)</f>
        <v>8</v>
      </c>
      <c r="U292" s="4">
        <f>sala[[#This Row],[Tiempo de Preparación]]*24</f>
        <v>1.5833333333333335</v>
      </c>
      <c r="V292">
        <f>sala[[#This Row],[Cobrada]]*sala[[#This Row],[Monto Total de la Cuenta]]</f>
        <v>260</v>
      </c>
      <c r="W292" s="4">
        <f>sala[[#This Row],[Tiempo de Permanencia]]*24</f>
        <v>3.1000000000349246</v>
      </c>
    </row>
    <row r="293" spans="1:23" x14ac:dyDescent="0.3">
      <c r="A293">
        <v>10</v>
      </c>
      <c r="B293" s="1" t="s">
        <v>314</v>
      </c>
      <c r="C293">
        <v>3</v>
      </c>
      <c r="D293" s="2">
        <v>45019.006249999999</v>
      </c>
      <c r="E293" s="2">
        <v>45019.07708333333</v>
      </c>
      <c r="F293" s="1" t="s">
        <v>13</v>
      </c>
      <c r="G293" s="1" t="s">
        <v>35</v>
      </c>
      <c r="H293" s="1" t="s">
        <v>15</v>
      </c>
      <c r="I293">
        <v>29.72</v>
      </c>
      <c r="J293" s="1" t="s">
        <v>16</v>
      </c>
      <c r="K293">
        <v>292</v>
      </c>
      <c r="L293" s="1" t="s">
        <v>69</v>
      </c>
      <c r="M293" s="1">
        <f>SUMIF('cocina'!A:A,sala[[#This Row],[Número de Orden]],'cocina'!K:K)</f>
        <v>84</v>
      </c>
      <c r="N293" s="2">
        <f>sala[[#This Row],[Hora de Salida]]</f>
        <v>45019.07708333333</v>
      </c>
      <c r="O293" s="3">
        <f>IF(sala[[#This Row],[Estado de la Mesa]]="Ocupada",sala[[#This Row],[Hora de Salida]]-sala[[#This Row],[Hora de Llegada]]+15/(24*60),sala[[#This Row],[Hora de Salida]]-sala[[#This Row],[Hora de Llegada]])</f>
        <v>7.0833333331393078E-2</v>
      </c>
      <c r="P293" s="3">
        <f>SUMIF('cocina'!A:A,sala[[#This Row],[Número de Orden]],'cocina'!H:H)/(24*60)</f>
        <v>1.5972222222222221E-2</v>
      </c>
      <c r="Q293" s="3">
        <f>IF((sala[[#This Row],[Tiempo de Permanencia]]-sala[[#This Row],[Tiempo de Preparación]])&gt;0,sala[[#This Row],[Tiempo de Permanencia]]-sala[[#This Row],[Tiempo de Preparación]],0)</f>
        <v>5.4861111109170857E-2</v>
      </c>
      <c r="R293" s="10">
        <f>IF(sala[[#This Row],[Tiempo de degustación]]&gt;0,1,0)</f>
        <v>1</v>
      </c>
      <c r="S293" s="1" t="str">
        <f>WEEKDAY(sala[[#This Row],[Fecha de Factura]],11)&amp;". "&amp;TEXT(sala[[#This Row],[Fecha de Factura]],"dddd")</f>
        <v>1. lunes</v>
      </c>
      <c r="T293" s="4">
        <f>SUMIF('cocina'!A:A,sala[[#This Row],[Número de Orden]],'cocina'!G:G)</f>
        <v>3</v>
      </c>
      <c r="U293" s="4">
        <f>sala[[#This Row],[Tiempo de Preparación]]*24</f>
        <v>0.3833333333333333</v>
      </c>
      <c r="V293">
        <f>sala[[#This Row],[Cobrada]]*sala[[#This Row],[Monto Total de la Cuenta]]</f>
        <v>84</v>
      </c>
      <c r="W293" s="4">
        <f>sala[[#This Row],[Tiempo de Permanencia]]*24</f>
        <v>1.6999999999534339</v>
      </c>
    </row>
    <row r="294" spans="1:23" x14ac:dyDescent="0.3">
      <c r="A294">
        <v>16</v>
      </c>
      <c r="B294" s="1" t="s">
        <v>315</v>
      </c>
      <c r="C294">
        <v>4</v>
      </c>
      <c r="D294" s="2">
        <v>45019.121527777781</v>
      </c>
      <c r="E294" s="2">
        <v>45019.190972222219</v>
      </c>
      <c r="F294" s="1" t="s">
        <v>13</v>
      </c>
      <c r="G294" s="1" t="s">
        <v>14</v>
      </c>
      <c r="H294" s="1" t="s">
        <v>15</v>
      </c>
      <c r="I294">
        <v>33.11</v>
      </c>
      <c r="J294" s="1" t="s">
        <v>16</v>
      </c>
      <c r="K294">
        <v>293</v>
      </c>
      <c r="L294" s="1" t="s">
        <v>69</v>
      </c>
      <c r="M294" s="1">
        <f>SUMIF('cocina'!A:A,sala[[#This Row],[Número de Orden]],'cocina'!K:K)</f>
        <v>216</v>
      </c>
      <c r="N294" s="2">
        <f>sala[[#This Row],[Hora de Salida]]</f>
        <v>45019.190972222219</v>
      </c>
      <c r="O294" s="3">
        <f>IF(sala[[#This Row],[Estado de la Mesa]]="Ocupada",sala[[#This Row],[Hora de Salida]]-sala[[#This Row],[Hora de Llegada]]+15/(24*60),sala[[#This Row],[Hora de Salida]]-sala[[#This Row],[Hora de Llegada]])</f>
        <v>6.9444444437976927E-2</v>
      </c>
      <c r="P294" s="3">
        <f>SUMIF('cocina'!A:A,sala[[#This Row],[Número de Orden]],'cocina'!H:H)/(24*60)</f>
        <v>8.3333333333333329E-2</v>
      </c>
      <c r="Q294" s="3">
        <f>IF((sala[[#This Row],[Tiempo de Permanencia]]-sala[[#This Row],[Tiempo de Preparación]])&gt;0,sala[[#This Row],[Tiempo de Permanencia]]-sala[[#This Row],[Tiempo de Preparación]],0)</f>
        <v>0</v>
      </c>
      <c r="R294" s="10">
        <f>IF(sala[[#This Row],[Tiempo de degustación]]&gt;0,1,0)</f>
        <v>0</v>
      </c>
      <c r="S294" s="1" t="str">
        <f>WEEKDAY(sala[[#This Row],[Fecha de Factura]],11)&amp;". "&amp;TEXT(sala[[#This Row],[Fecha de Factura]],"dddd")</f>
        <v>1. lunes</v>
      </c>
      <c r="T294" s="4">
        <f>SUMIF('cocina'!A:A,sala[[#This Row],[Número de Orden]],'cocina'!G:G)</f>
        <v>7</v>
      </c>
      <c r="U294" s="4">
        <f>sala[[#This Row],[Tiempo de Preparación]]*24</f>
        <v>2</v>
      </c>
      <c r="V294">
        <f>sala[[#This Row],[Cobrada]]*sala[[#This Row],[Monto Total de la Cuenta]]</f>
        <v>0</v>
      </c>
      <c r="W294" s="4">
        <f>sala[[#This Row],[Tiempo de Permanencia]]*24</f>
        <v>1.6666666665114462</v>
      </c>
    </row>
    <row r="295" spans="1:23" x14ac:dyDescent="0.3">
      <c r="A295">
        <v>17</v>
      </c>
      <c r="B295" s="1" t="s">
        <v>247</v>
      </c>
      <c r="C295">
        <v>6</v>
      </c>
      <c r="D295" s="2">
        <v>45019.018055555556</v>
      </c>
      <c r="E295" s="2">
        <v>45019.164583333331</v>
      </c>
      <c r="F295" s="1" t="s">
        <v>24</v>
      </c>
      <c r="G295" s="1" t="s">
        <v>20</v>
      </c>
      <c r="H295" s="1" t="s">
        <v>25</v>
      </c>
      <c r="I295">
        <v>20.36</v>
      </c>
      <c r="J295" s="1" t="s">
        <v>26</v>
      </c>
      <c r="K295">
        <v>294</v>
      </c>
      <c r="L295" s="1" t="s">
        <v>22</v>
      </c>
      <c r="M295" s="1">
        <f>SUMIF('cocina'!A:A,sala[[#This Row],[Número de Orden]],'cocina'!K:K)</f>
        <v>326</v>
      </c>
      <c r="N295" s="2">
        <f>sala[[#This Row],[Hora de Salida]]</f>
        <v>45019.164583333331</v>
      </c>
      <c r="O295" s="3">
        <f>IF(sala[[#This Row],[Estado de la Mesa]]="Ocupada",sala[[#This Row],[Hora de Salida]]-sala[[#This Row],[Hora de Llegada]]+15/(24*60),sala[[#This Row],[Hora de Salida]]-sala[[#This Row],[Hora de Llegada]])</f>
        <v>0.14652777777519077</v>
      </c>
      <c r="P295" s="3">
        <f>SUMIF('cocina'!A:A,sala[[#This Row],[Número de Orden]],'cocina'!H:H)/(24*60)</f>
        <v>5.9722222222222225E-2</v>
      </c>
      <c r="Q295" s="3">
        <f>IF((sala[[#This Row],[Tiempo de Permanencia]]-sala[[#This Row],[Tiempo de Preparación]])&gt;0,sala[[#This Row],[Tiempo de Permanencia]]-sala[[#This Row],[Tiempo de Preparación]],0)</f>
        <v>8.6805555552968539E-2</v>
      </c>
      <c r="R295" s="10">
        <f>IF(sala[[#This Row],[Tiempo de degustación]]&gt;0,1,0)</f>
        <v>1</v>
      </c>
      <c r="S295" s="1" t="str">
        <f>WEEKDAY(sala[[#This Row],[Fecha de Factura]],11)&amp;". "&amp;TEXT(sala[[#This Row],[Fecha de Factura]],"dddd")</f>
        <v>1. lunes</v>
      </c>
      <c r="T295" s="4">
        <f>SUMIF('cocina'!A:A,sala[[#This Row],[Número de Orden]],'cocina'!G:G)</f>
        <v>11</v>
      </c>
      <c r="U295" s="4">
        <f>sala[[#This Row],[Tiempo de Preparación]]*24</f>
        <v>1.4333333333333333</v>
      </c>
      <c r="V295">
        <f>sala[[#This Row],[Cobrada]]*sala[[#This Row],[Monto Total de la Cuenta]]</f>
        <v>326</v>
      </c>
      <c r="W295" s="4">
        <f>sala[[#This Row],[Tiempo de Permanencia]]*24</f>
        <v>3.5166666666045785</v>
      </c>
    </row>
    <row r="296" spans="1:23" x14ac:dyDescent="0.3">
      <c r="A296">
        <v>3</v>
      </c>
      <c r="B296" s="1" t="s">
        <v>316</v>
      </c>
      <c r="C296">
        <v>1</v>
      </c>
      <c r="D296" s="2">
        <v>45019.006944444445</v>
      </c>
      <c r="E296" s="2">
        <v>45019.084027777775</v>
      </c>
      <c r="F296" s="1" t="s">
        <v>24</v>
      </c>
      <c r="G296" s="1" t="s">
        <v>14</v>
      </c>
      <c r="H296" s="1" t="s">
        <v>25</v>
      </c>
      <c r="I296">
        <v>46.42</v>
      </c>
      <c r="J296" s="1" t="s">
        <v>16</v>
      </c>
      <c r="K296">
        <v>295</v>
      </c>
      <c r="L296" s="1" t="s">
        <v>44</v>
      </c>
      <c r="M296" s="1">
        <f>SUMIF('cocina'!A:A,sala[[#This Row],[Número de Orden]],'cocina'!K:K)</f>
        <v>247</v>
      </c>
      <c r="N296" s="2">
        <f>sala[[#This Row],[Hora de Salida]]</f>
        <v>45019.084027777775</v>
      </c>
      <c r="O296" s="3">
        <f>IF(sala[[#This Row],[Estado de la Mesa]]="Ocupada",sala[[#This Row],[Hora de Salida]]-sala[[#This Row],[Hora de Llegada]]+15/(24*60),sala[[#This Row],[Hora de Salida]]-sala[[#This Row],[Hora de Llegada]])</f>
        <v>7.7083333329937886E-2</v>
      </c>
      <c r="P296" s="3">
        <f>SUMIF('cocina'!A:A,sala[[#This Row],[Número de Orden]],'cocina'!H:H)/(24*60)</f>
        <v>0.12291666666666666</v>
      </c>
      <c r="Q296" s="3">
        <f>IF((sala[[#This Row],[Tiempo de Permanencia]]-sala[[#This Row],[Tiempo de Preparación]])&gt;0,sala[[#This Row],[Tiempo de Permanencia]]-sala[[#This Row],[Tiempo de Preparación]],0)</f>
        <v>0</v>
      </c>
      <c r="R296" s="10">
        <f>IF(sala[[#This Row],[Tiempo de degustación]]&gt;0,1,0)</f>
        <v>0</v>
      </c>
      <c r="S296" s="1" t="str">
        <f>WEEKDAY(sala[[#This Row],[Fecha de Factura]],11)&amp;". "&amp;TEXT(sala[[#This Row],[Fecha de Factura]],"dddd")</f>
        <v>1. lunes</v>
      </c>
      <c r="T296" s="4">
        <f>SUMIF('cocina'!A:A,sala[[#This Row],[Número de Orden]],'cocina'!G:G)</f>
        <v>9</v>
      </c>
      <c r="U296" s="4">
        <f>sala[[#This Row],[Tiempo de Preparación]]*24</f>
        <v>2.9499999999999997</v>
      </c>
      <c r="V296">
        <f>sala[[#This Row],[Cobrada]]*sala[[#This Row],[Monto Total de la Cuenta]]</f>
        <v>0</v>
      </c>
      <c r="W296" s="4">
        <f>sala[[#This Row],[Tiempo de Permanencia]]*24</f>
        <v>1.8499999999185093</v>
      </c>
    </row>
    <row r="297" spans="1:23" x14ac:dyDescent="0.3">
      <c r="A297">
        <v>14</v>
      </c>
      <c r="B297" s="1" t="s">
        <v>317</v>
      </c>
      <c r="C297">
        <v>1</v>
      </c>
      <c r="D297" s="2">
        <v>45019.117361111108</v>
      </c>
      <c r="E297" s="2">
        <v>45019.248611111114</v>
      </c>
      <c r="F297" s="1" t="s">
        <v>24</v>
      </c>
      <c r="G297" s="1" t="s">
        <v>35</v>
      </c>
      <c r="H297" s="1" t="s">
        <v>25</v>
      </c>
      <c r="I297">
        <v>29.07</v>
      </c>
      <c r="J297" s="1" t="s">
        <v>38</v>
      </c>
      <c r="K297">
        <v>296</v>
      </c>
      <c r="L297" s="1" t="s">
        <v>17</v>
      </c>
      <c r="M297" s="1">
        <f>SUMIF('cocina'!A:A,sala[[#This Row],[Número de Orden]],'cocina'!K:K)</f>
        <v>59</v>
      </c>
      <c r="N297" s="2">
        <f>sala[[#This Row],[Hora de Salida]]</f>
        <v>45019.248611111114</v>
      </c>
      <c r="O297" s="3">
        <f>IF(sala[[#This Row],[Estado de la Mesa]]="Ocupada",sala[[#This Row],[Hora de Salida]]-sala[[#This Row],[Hora de Llegada]]+15/(24*60),sala[[#This Row],[Hora de Salida]]-sala[[#This Row],[Hora de Llegada]])</f>
        <v>0.14166666667248742</v>
      </c>
      <c r="P297" s="3">
        <f>SUMIF('cocina'!A:A,sala[[#This Row],[Número de Orden]],'cocina'!H:H)/(24*60)</f>
        <v>3.1944444444444442E-2</v>
      </c>
      <c r="Q297" s="3">
        <f>IF((sala[[#This Row],[Tiempo de Permanencia]]-sala[[#This Row],[Tiempo de Preparación]])&gt;0,sala[[#This Row],[Tiempo de Permanencia]]-sala[[#This Row],[Tiempo de Preparación]],0)</f>
        <v>0.10972222222804298</v>
      </c>
      <c r="R297" s="10">
        <f>IF(sala[[#This Row],[Tiempo de degustación]]&gt;0,1,0)</f>
        <v>1</v>
      </c>
      <c r="S297" s="1" t="str">
        <f>WEEKDAY(sala[[#This Row],[Fecha de Factura]],11)&amp;". "&amp;TEXT(sala[[#This Row],[Fecha de Factura]],"dddd")</f>
        <v>1. lunes</v>
      </c>
      <c r="T297" s="4">
        <f>SUMIF('cocina'!A:A,sala[[#This Row],[Número de Orden]],'cocina'!G:G)</f>
        <v>2</v>
      </c>
      <c r="U297" s="4">
        <f>sala[[#This Row],[Tiempo de Preparación]]*24</f>
        <v>0.76666666666666661</v>
      </c>
      <c r="V297">
        <f>sala[[#This Row],[Cobrada]]*sala[[#This Row],[Monto Total de la Cuenta]]</f>
        <v>59</v>
      </c>
      <c r="W297" s="4">
        <f>sala[[#This Row],[Tiempo de Permanencia]]*24</f>
        <v>3.4000000001396984</v>
      </c>
    </row>
    <row r="298" spans="1:23" x14ac:dyDescent="0.3">
      <c r="A298">
        <v>4</v>
      </c>
      <c r="B298" s="1" t="s">
        <v>47</v>
      </c>
      <c r="C298">
        <v>3</v>
      </c>
      <c r="D298" s="2">
        <v>45019.043749999997</v>
      </c>
      <c r="E298" s="2">
        <v>45019.185416666667</v>
      </c>
      <c r="F298" s="1" t="s">
        <v>19</v>
      </c>
      <c r="G298" s="1" t="s">
        <v>14</v>
      </c>
      <c r="H298" s="1" t="s">
        <v>25</v>
      </c>
      <c r="I298">
        <v>43.46</v>
      </c>
      <c r="J298" s="1" t="s">
        <v>38</v>
      </c>
      <c r="K298">
        <v>297</v>
      </c>
      <c r="L298" s="1" t="s">
        <v>17</v>
      </c>
      <c r="M298" s="1">
        <f>SUMIF('cocina'!A:A,sala[[#This Row],[Número de Orden]],'cocina'!K:K)</f>
        <v>175</v>
      </c>
      <c r="N298" s="2">
        <f>sala[[#This Row],[Hora de Salida]]</f>
        <v>45019.185416666667</v>
      </c>
      <c r="O298" s="3">
        <f>IF(sala[[#This Row],[Estado de la Mesa]]="Ocupada",sala[[#This Row],[Hora de Salida]]-sala[[#This Row],[Hora de Llegada]]+15/(24*60),sala[[#This Row],[Hora de Salida]]-sala[[#This Row],[Hora de Llegada]])</f>
        <v>0.15208333333672877</v>
      </c>
      <c r="P298" s="3">
        <f>SUMIF('cocina'!A:A,sala[[#This Row],[Número de Orden]],'cocina'!H:H)/(24*60)</f>
        <v>7.7777777777777779E-2</v>
      </c>
      <c r="Q298" s="3">
        <f>IF((sala[[#This Row],[Tiempo de Permanencia]]-sala[[#This Row],[Tiempo de Preparación]])&gt;0,sala[[#This Row],[Tiempo de Permanencia]]-sala[[#This Row],[Tiempo de Preparación]],0)</f>
        <v>7.4305555558950992E-2</v>
      </c>
      <c r="R298" s="10">
        <f>IF(sala[[#This Row],[Tiempo de degustación]]&gt;0,1,0)</f>
        <v>1</v>
      </c>
      <c r="S298" s="1" t="str">
        <f>WEEKDAY(sala[[#This Row],[Fecha de Factura]],11)&amp;". "&amp;TEXT(sala[[#This Row],[Fecha de Factura]],"dddd")</f>
        <v>1. lunes</v>
      </c>
      <c r="T298" s="4">
        <f>SUMIF('cocina'!A:A,sala[[#This Row],[Número de Orden]],'cocina'!G:G)</f>
        <v>8</v>
      </c>
      <c r="U298" s="4">
        <f>sala[[#This Row],[Tiempo de Preparación]]*24</f>
        <v>1.8666666666666667</v>
      </c>
      <c r="V298">
        <f>sala[[#This Row],[Cobrada]]*sala[[#This Row],[Monto Total de la Cuenta]]</f>
        <v>175</v>
      </c>
      <c r="W298" s="4">
        <f>sala[[#This Row],[Tiempo de Permanencia]]*24</f>
        <v>3.6500000000814907</v>
      </c>
    </row>
    <row r="299" spans="1:23" x14ac:dyDescent="0.3">
      <c r="A299">
        <v>11</v>
      </c>
      <c r="B299" s="1" t="s">
        <v>318</v>
      </c>
      <c r="C299">
        <v>4</v>
      </c>
      <c r="D299" s="2">
        <v>45019.134722222225</v>
      </c>
      <c r="E299" s="2">
        <v>45019.228472222225</v>
      </c>
      <c r="F299" s="1" t="s">
        <v>29</v>
      </c>
      <c r="G299" s="1" t="s">
        <v>20</v>
      </c>
      <c r="H299" s="1" t="s">
        <v>25</v>
      </c>
      <c r="I299">
        <v>23.24</v>
      </c>
      <c r="J299" s="1" t="s">
        <v>16</v>
      </c>
      <c r="K299">
        <v>298</v>
      </c>
      <c r="L299" s="1" t="s">
        <v>42</v>
      </c>
      <c r="M299" s="1">
        <f>SUMIF('cocina'!A:A,sala[[#This Row],[Número de Orden]],'cocina'!K:K)</f>
        <v>255</v>
      </c>
      <c r="N299" s="2">
        <f>sala[[#This Row],[Hora de Salida]]</f>
        <v>45019.228472222225</v>
      </c>
      <c r="O299" s="3">
        <f>IF(sala[[#This Row],[Estado de la Mesa]]="Ocupada",sala[[#This Row],[Hora de Salida]]-sala[[#This Row],[Hora de Llegada]]+15/(24*60),sala[[#This Row],[Hora de Salida]]-sala[[#This Row],[Hora de Llegada]])</f>
        <v>9.375E-2</v>
      </c>
      <c r="P299" s="3">
        <f>SUMIF('cocina'!A:A,sala[[#This Row],[Número de Orden]],'cocina'!H:H)/(24*60)</f>
        <v>9.7916666666666666E-2</v>
      </c>
      <c r="Q299" s="3">
        <f>IF((sala[[#This Row],[Tiempo de Permanencia]]-sala[[#This Row],[Tiempo de Preparación]])&gt;0,sala[[#This Row],[Tiempo de Permanencia]]-sala[[#This Row],[Tiempo de Preparación]],0)</f>
        <v>0</v>
      </c>
      <c r="R299" s="10">
        <f>IF(sala[[#This Row],[Tiempo de degustación]]&gt;0,1,0)</f>
        <v>0</v>
      </c>
      <c r="S299" s="1" t="str">
        <f>WEEKDAY(sala[[#This Row],[Fecha de Factura]],11)&amp;". "&amp;TEXT(sala[[#This Row],[Fecha de Factura]],"dddd")</f>
        <v>1. lunes</v>
      </c>
      <c r="T299" s="4">
        <f>SUMIF('cocina'!A:A,sala[[#This Row],[Número de Orden]],'cocina'!G:G)</f>
        <v>9</v>
      </c>
      <c r="U299" s="4">
        <f>sala[[#This Row],[Tiempo de Preparación]]*24</f>
        <v>2.35</v>
      </c>
      <c r="V299">
        <f>sala[[#This Row],[Cobrada]]*sala[[#This Row],[Monto Total de la Cuenta]]</f>
        <v>0</v>
      </c>
      <c r="W299" s="4">
        <f>sala[[#This Row],[Tiempo de Permanencia]]*24</f>
        <v>2.25</v>
      </c>
    </row>
    <row r="300" spans="1:23" x14ac:dyDescent="0.3">
      <c r="A300">
        <v>6</v>
      </c>
      <c r="B300" s="1" t="s">
        <v>319</v>
      </c>
      <c r="C300">
        <v>1</v>
      </c>
      <c r="D300" s="2">
        <v>45019.054861111108</v>
      </c>
      <c r="E300" s="2">
        <v>45019.114583333336</v>
      </c>
      <c r="F300" s="1" t="s">
        <v>29</v>
      </c>
      <c r="G300" s="1" t="s">
        <v>35</v>
      </c>
      <c r="H300" s="1" t="s">
        <v>21</v>
      </c>
      <c r="I300">
        <v>29.68</v>
      </c>
      <c r="J300" s="1" t="s">
        <v>38</v>
      </c>
      <c r="K300">
        <v>299</v>
      </c>
      <c r="L300" s="1" t="s">
        <v>44</v>
      </c>
      <c r="M300" s="1">
        <f>SUMIF('cocina'!A:A,sala[[#This Row],[Número de Orden]],'cocina'!K:K)</f>
        <v>182</v>
      </c>
      <c r="N300" s="2">
        <f>sala[[#This Row],[Hora de Salida]]</f>
        <v>45019.114583333336</v>
      </c>
      <c r="O300" s="3">
        <f>IF(sala[[#This Row],[Estado de la Mesa]]="Ocupada",sala[[#This Row],[Hora de Salida]]-sala[[#This Row],[Hora de Llegada]]+15/(24*60),sala[[#This Row],[Hora de Salida]]-sala[[#This Row],[Hora de Llegada]])</f>
        <v>7.0138888894386284E-2</v>
      </c>
      <c r="P300" s="3">
        <f>SUMIF('cocina'!A:A,sala[[#This Row],[Número de Orden]],'cocina'!H:H)/(24*60)</f>
        <v>7.8472222222222221E-2</v>
      </c>
      <c r="Q300" s="3">
        <f>IF((sala[[#This Row],[Tiempo de Permanencia]]-sala[[#This Row],[Tiempo de Preparación]])&gt;0,sala[[#This Row],[Tiempo de Permanencia]]-sala[[#This Row],[Tiempo de Preparación]],0)</f>
        <v>0</v>
      </c>
      <c r="R300" s="10">
        <f>IF(sala[[#This Row],[Tiempo de degustación]]&gt;0,1,0)</f>
        <v>0</v>
      </c>
      <c r="S300" s="1" t="str">
        <f>WEEKDAY(sala[[#This Row],[Fecha de Factura]],11)&amp;". "&amp;TEXT(sala[[#This Row],[Fecha de Factura]],"dddd")</f>
        <v>1. lunes</v>
      </c>
      <c r="T300" s="4">
        <f>SUMIF('cocina'!A:A,sala[[#This Row],[Número de Orden]],'cocina'!G:G)</f>
        <v>7</v>
      </c>
      <c r="U300" s="4">
        <f>sala[[#This Row],[Tiempo de Preparación]]*24</f>
        <v>1.8833333333333333</v>
      </c>
      <c r="V300">
        <f>sala[[#This Row],[Cobrada]]*sala[[#This Row],[Monto Total de la Cuenta]]</f>
        <v>0</v>
      </c>
      <c r="W300" s="4">
        <f>sala[[#This Row],[Tiempo de Permanencia]]*24</f>
        <v>1.6833333334652707</v>
      </c>
    </row>
    <row r="301" spans="1:23" x14ac:dyDescent="0.3">
      <c r="A301">
        <v>18</v>
      </c>
      <c r="B301" s="1" t="s">
        <v>171</v>
      </c>
      <c r="C301">
        <v>6</v>
      </c>
      <c r="D301" s="2">
        <v>45019.095138888886</v>
      </c>
      <c r="E301" s="2">
        <v>45019.179861111108</v>
      </c>
      <c r="F301" s="1" t="s">
        <v>24</v>
      </c>
      <c r="G301" s="1" t="s">
        <v>20</v>
      </c>
      <c r="H301" s="1" t="s">
        <v>25</v>
      </c>
      <c r="I301">
        <v>38.380000000000003</v>
      </c>
      <c r="J301" s="1" t="s">
        <v>16</v>
      </c>
      <c r="K301">
        <v>300</v>
      </c>
      <c r="L301" s="1" t="s">
        <v>30</v>
      </c>
      <c r="M301" s="1">
        <f>SUMIF('cocina'!A:A,sala[[#This Row],[Número de Orden]],'cocina'!K:K)</f>
        <v>290</v>
      </c>
      <c r="N301" s="2">
        <f>sala[[#This Row],[Hora de Salida]]</f>
        <v>45019.179861111108</v>
      </c>
      <c r="O301" s="3">
        <f>IF(sala[[#This Row],[Estado de la Mesa]]="Ocupada",sala[[#This Row],[Hora de Salida]]-sala[[#This Row],[Hora de Llegada]]+15/(24*60),sala[[#This Row],[Hora de Salida]]-sala[[#This Row],[Hora de Llegada]])</f>
        <v>8.4722222221898846E-2</v>
      </c>
      <c r="P301" s="3">
        <f>SUMIF('cocina'!A:A,sala[[#This Row],[Número de Orden]],'cocina'!H:H)/(24*60)</f>
        <v>8.1944444444444445E-2</v>
      </c>
      <c r="Q301" s="3">
        <f>IF((sala[[#This Row],[Tiempo de Permanencia]]-sala[[#This Row],[Tiempo de Preparación]])&gt;0,sala[[#This Row],[Tiempo de Permanencia]]-sala[[#This Row],[Tiempo de Preparación]],0)</f>
        <v>2.7777777774544016E-3</v>
      </c>
      <c r="R301" s="10">
        <f>IF(sala[[#This Row],[Tiempo de degustación]]&gt;0,1,0)</f>
        <v>1</v>
      </c>
      <c r="S301" s="1" t="str">
        <f>WEEKDAY(sala[[#This Row],[Fecha de Factura]],11)&amp;". "&amp;TEXT(sala[[#This Row],[Fecha de Factura]],"dddd")</f>
        <v>1. lunes</v>
      </c>
      <c r="T301" s="4">
        <f>SUMIF('cocina'!A:A,sala[[#This Row],[Número de Orden]],'cocina'!G:G)</f>
        <v>10</v>
      </c>
      <c r="U301" s="4">
        <f>sala[[#This Row],[Tiempo de Preparación]]*24</f>
        <v>1.9666666666666668</v>
      </c>
      <c r="V301">
        <f>sala[[#This Row],[Cobrada]]*sala[[#This Row],[Monto Total de la Cuenta]]</f>
        <v>290</v>
      </c>
      <c r="W301" s="4">
        <f>sala[[#This Row],[Tiempo de Permanencia]]*24</f>
        <v>2.0333333333255723</v>
      </c>
    </row>
    <row r="302" spans="1:23" x14ac:dyDescent="0.3">
      <c r="A302">
        <v>8</v>
      </c>
      <c r="B302" s="1" t="s">
        <v>320</v>
      </c>
      <c r="C302">
        <v>6</v>
      </c>
      <c r="D302" s="2">
        <v>45019.093055555553</v>
      </c>
      <c r="E302" s="2">
        <v>45019.172222222223</v>
      </c>
      <c r="F302" s="1" t="s">
        <v>29</v>
      </c>
      <c r="G302" s="1" t="s">
        <v>14</v>
      </c>
      <c r="H302" s="1" t="s">
        <v>25</v>
      </c>
      <c r="I302">
        <v>16.52</v>
      </c>
      <c r="J302" s="1" t="s">
        <v>16</v>
      </c>
      <c r="K302">
        <v>301</v>
      </c>
      <c r="L302" s="1" t="s">
        <v>44</v>
      </c>
      <c r="M302" s="1">
        <f>SUMIF('cocina'!A:A,sala[[#This Row],[Número de Orden]],'cocina'!K:K)</f>
        <v>223</v>
      </c>
      <c r="N302" s="2">
        <f>sala[[#This Row],[Hora de Salida]]</f>
        <v>45019.172222222223</v>
      </c>
      <c r="O302" s="3">
        <f>IF(sala[[#This Row],[Estado de la Mesa]]="Ocupada",sala[[#This Row],[Hora de Salida]]-sala[[#This Row],[Hora de Llegada]]+15/(24*60),sala[[#This Row],[Hora de Salida]]-sala[[#This Row],[Hora de Llegada]])</f>
        <v>7.9166666670062114E-2</v>
      </c>
      <c r="P302" s="3">
        <f>SUMIF('cocina'!A:A,sala[[#This Row],[Número de Orden]],'cocina'!H:H)/(24*60)</f>
        <v>0.12708333333333333</v>
      </c>
      <c r="Q302" s="3">
        <f>IF((sala[[#This Row],[Tiempo de Permanencia]]-sala[[#This Row],[Tiempo de Preparación]])&gt;0,sala[[#This Row],[Tiempo de Permanencia]]-sala[[#This Row],[Tiempo de Preparación]],0)</f>
        <v>0</v>
      </c>
      <c r="R302" s="10">
        <f>IF(sala[[#This Row],[Tiempo de degustación]]&gt;0,1,0)</f>
        <v>0</v>
      </c>
      <c r="S302" s="1" t="str">
        <f>WEEKDAY(sala[[#This Row],[Fecha de Factura]],11)&amp;". "&amp;TEXT(sala[[#This Row],[Fecha de Factura]],"dddd")</f>
        <v>1. lunes</v>
      </c>
      <c r="T302" s="4">
        <f>SUMIF('cocina'!A:A,sala[[#This Row],[Número de Orden]],'cocina'!G:G)</f>
        <v>8</v>
      </c>
      <c r="U302" s="4">
        <f>sala[[#This Row],[Tiempo de Preparación]]*24</f>
        <v>3.05</v>
      </c>
      <c r="V302">
        <f>sala[[#This Row],[Cobrada]]*sala[[#This Row],[Monto Total de la Cuenta]]</f>
        <v>0</v>
      </c>
      <c r="W302" s="4">
        <f>sala[[#This Row],[Tiempo de Permanencia]]*24</f>
        <v>1.9000000000814907</v>
      </c>
    </row>
    <row r="303" spans="1:23" x14ac:dyDescent="0.3">
      <c r="A303">
        <v>5</v>
      </c>
      <c r="B303" s="1" t="s">
        <v>93</v>
      </c>
      <c r="C303">
        <v>2</v>
      </c>
      <c r="D303" s="2">
        <v>45019.055555555555</v>
      </c>
      <c r="E303" s="2">
        <v>45019.205555555556</v>
      </c>
      <c r="F303" s="1" t="s">
        <v>19</v>
      </c>
      <c r="G303" s="1" t="s">
        <v>20</v>
      </c>
      <c r="H303" s="1" t="s">
        <v>25</v>
      </c>
      <c r="I303">
        <v>39.89</v>
      </c>
      <c r="J303" s="1" t="s">
        <v>16</v>
      </c>
      <c r="K303">
        <v>302</v>
      </c>
      <c r="L303" s="1" t="s">
        <v>22</v>
      </c>
      <c r="M303" s="1">
        <f>SUMIF('cocina'!A:A,sala[[#This Row],[Número de Orden]],'cocina'!K:K)</f>
        <v>96</v>
      </c>
      <c r="N303" s="2">
        <f>sala[[#This Row],[Hora de Salida]]</f>
        <v>45019.205555555556</v>
      </c>
      <c r="O303" s="3">
        <f>IF(sala[[#This Row],[Estado de la Mesa]]="Ocupada",sala[[#This Row],[Hora de Salida]]-sala[[#This Row],[Hora de Llegada]]+15/(24*60),sala[[#This Row],[Hora de Salida]]-sala[[#This Row],[Hora de Llegada]])</f>
        <v>0.15000000000145519</v>
      </c>
      <c r="P303" s="3">
        <f>SUMIF('cocina'!A:A,sala[[#This Row],[Número de Orden]],'cocina'!H:H)/(24*60)</f>
        <v>1.0416666666666666E-2</v>
      </c>
      <c r="Q303" s="3">
        <f>IF((sala[[#This Row],[Tiempo de Permanencia]]-sala[[#This Row],[Tiempo de Preparación]])&gt;0,sala[[#This Row],[Tiempo de Permanencia]]-sala[[#This Row],[Tiempo de Preparación]],0)</f>
        <v>0.13958333333478853</v>
      </c>
      <c r="R303" s="10">
        <f>IF(sala[[#This Row],[Tiempo de degustación]]&gt;0,1,0)</f>
        <v>1</v>
      </c>
      <c r="S303" s="1" t="str">
        <f>WEEKDAY(sala[[#This Row],[Fecha de Factura]],11)&amp;". "&amp;TEXT(sala[[#This Row],[Fecha de Factura]],"dddd")</f>
        <v>1. lunes</v>
      </c>
      <c r="T303" s="4">
        <f>SUMIF('cocina'!A:A,sala[[#This Row],[Número de Orden]],'cocina'!G:G)</f>
        <v>3</v>
      </c>
      <c r="U303" s="4">
        <f>sala[[#This Row],[Tiempo de Preparación]]*24</f>
        <v>0.25</v>
      </c>
      <c r="V303">
        <f>sala[[#This Row],[Cobrada]]*sala[[#This Row],[Monto Total de la Cuenta]]</f>
        <v>96</v>
      </c>
      <c r="W303" s="4">
        <f>sala[[#This Row],[Tiempo de Permanencia]]*24</f>
        <v>3.6000000000349246</v>
      </c>
    </row>
    <row r="304" spans="1:23" x14ac:dyDescent="0.3">
      <c r="A304">
        <v>14</v>
      </c>
      <c r="B304" s="1" t="s">
        <v>321</v>
      </c>
      <c r="C304">
        <v>5</v>
      </c>
      <c r="D304" s="2">
        <v>45019.151388888888</v>
      </c>
      <c r="E304" s="2">
        <v>45019.26666666667</v>
      </c>
      <c r="F304" s="1" t="s">
        <v>29</v>
      </c>
      <c r="G304" s="1" t="s">
        <v>20</v>
      </c>
      <c r="H304" s="1" t="s">
        <v>15</v>
      </c>
      <c r="I304">
        <v>16.489999999999998</v>
      </c>
      <c r="J304" s="1" t="s">
        <v>38</v>
      </c>
      <c r="K304">
        <v>303</v>
      </c>
      <c r="L304" s="1" t="s">
        <v>27</v>
      </c>
      <c r="M304" s="1">
        <f>SUMIF('cocina'!A:A,sala[[#This Row],[Número de Orden]],'cocina'!K:K)</f>
        <v>210</v>
      </c>
      <c r="N304" s="2">
        <f>sala[[#This Row],[Hora de Salida]]</f>
        <v>45019.26666666667</v>
      </c>
      <c r="O304" s="3">
        <f>IF(sala[[#This Row],[Estado de la Mesa]]="Ocupada",sala[[#This Row],[Hora de Salida]]-sala[[#This Row],[Hora de Llegada]]+15/(24*60),sala[[#This Row],[Hora de Salida]]-sala[[#This Row],[Hora de Llegada]])</f>
        <v>0.12569444444913339</v>
      </c>
      <c r="P304" s="3">
        <f>SUMIF('cocina'!A:A,sala[[#This Row],[Número de Orden]],'cocina'!H:H)/(24*60)</f>
        <v>6.3888888888888884E-2</v>
      </c>
      <c r="Q304" s="3">
        <f>IF((sala[[#This Row],[Tiempo de Permanencia]]-sala[[#This Row],[Tiempo de Preparación]])&gt;0,sala[[#This Row],[Tiempo de Permanencia]]-sala[[#This Row],[Tiempo de Preparación]],0)</f>
        <v>6.1805555560244502E-2</v>
      </c>
      <c r="R304" s="10">
        <f>IF(sala[[#This Row],[Tiempo de degustación]]&gt;0,1,0)</f>
        <v>1</v>
      </c>
      <c r="S304" s="1" t="str">
        <f>WEEKDAY(sala[[#This Row],[Fecha de Factura]],11)&amp;". "&amp;TEXT(sala[[#This Row],[Fecha de Factura]],"dddd")</f>
        <v>1. lunes</v>
      </c>
      <c r="T304" s="4">
        <f>SUMIF('cocina'!A:A,sala[[#This Row],[Número de Orden]],'cocina'!G:G)</f>
        <v>7</v>
      </c>
      <c r="U304" s="4">
        <f>sala[[#This Row],[Tiempo de Preparación]]*24</f>
        <v>1.5333333333333332</v>
      </c>
      <c r="V304">
        <f>sala[[#This Row],[Cobrada]]*sala[[#This Row],[Monto Total de la Cuenta]]</f>
        <v>210</v>
      </c>
      <c r="W304" s="4">
        <f>sala[[#This Row],[Tiempo de Permanencia]]*24</f>
        <v>3.0166666667792015</v>
      </c>
    </row>
    <row r="305" spans="1:23" x14ac:dyDescent="0.3">
      <c r="A305">
        <v>6</v>
      </c>
      <c r="B305" s="1" t="s">
        <v>322</v>
      </c>
      <c r="C305">
        <v>4</v>
      </c>
      <c r="D305" s="2">
        <v>45019.14166666667</v>
      </c>
      <c r="E305" s="2">
        <v>45019.194444444445</v>
      </c>
      <c r="F305" s="1" t="s">
        <v>19</v>
      </c>
      <c r="G305" s="1" t="s">
        <v>14</v>
      </c>
      <c r="H305" s="1" t="s">
        <v>25</v>
      </c>
      <c r="I305">
        <v>22.05</v>
      </c>
      <c r="J305" s="1" t="s">
        <v>16</v>
      </c>
      <c r="K305">
        <v>304</v>
      </c>
      <c r="L305" s="1" t="s">
        <v>22</v>
      </c>
      <c r="M305" s="1">
        <f>SUMIF('cocina'!A:A,sala[[#This Row],[Número de Orden]],'cocina'!K:K)</f>
        <v>279</v>
      </c>
      <c r="N305" s="2">
        <f>sala[[#This Row],[Hora de Salida]]</f>
        <v>45019.194444444445</v>
      </c>
      <c r="O305" s="3">
        <f>IF(sala[[#This Row],[Estado de la Mesa]]="Ocupada",sala[[#This Row],[Hora de Salida]]-sala[[#This Row],[Hora de Llegada]]+15/(24*60),sala[[#This Row],[Hora de Salida]]-sala[[#This Row],[Hora de Llegada]])</f>
        <v>5.2777777775190771E-2</v>
      </c>
      <c r="P305" s="3">
        <f>SUMIF('cocina'!A:A,sala[[#This Row],[Número de Orden]],'cocina'!H:H)/(24*60)</f>
        <v>5.9027777777777776E-2</v>
      </c>
      <c r="Q305" s="3">
        <f>IF((sala[[#This Row],[Tiempo de Permanencia]]-sala[[#This Row],[Tiempo de Preparación]])&gt;0,sala[[#This Row],[Tiempo de Permanencia]]-sala[[#This Row],[Tiempo de Preparación]],0)</f>
        <v>0</v>
      </c>
      <c r="R305" s="10">
        <f>IF(sala[[#This Row],[Tiempo de degustación]]&gt;0,1,0)</f>
        <v>0</v>
      </c>
      <c r="S305" s="1" t="str">
        <f>WEEKDAY(sala[[#This Row],[Fecha de Factura]],11)&amp;". "&amp;TEXT(sala[[#This Row],[Fecha de Factura]],"dddd")</f>
        <v>1. lunes</v>
      </c>
      <c r="T305" s="4">
        <f>SUMIF('cocina'!A:A,sala[[#This Row],[Número de Orden]],'cocina'!G:G)</f>
        <v>9</v>
      </c>
      <c r="U305" s="4">
        <f>sala[[#This Row],[Tiempo de Preparación]]*24</f>
        <v>1.4166666666666665</v>
      </c>
      <c r="V305">
        <f>sala[[#This Row],[Cobrada]]*sala[[#This Row],[Monto Total de la Cuenta]]</f>
        <v>0</v>
      </c>
      <c r="W305" s="4">
        <f>sala[[#This Row],[Tiempo de Permanencia]]*24</f>
        <v>1.2666666666045785</v>
      </c>
    </row>
    <row r="306" spans="1:23" x14ac:dyDescent="0.3">
      <c r="A306">
        <v>1</v>
      </c>
      <c r="B306" s="1" t="s">
        <v>323</v>
      </c>
      <c r="C306">
        <v>2</v>
      </c>
      <c r="D306" s="2">
        <v>45019.03125</v>
      </c>
      <c r="E306" s="2">
        <v>45019.175694444442</v>
      </c>
      <c r="F306" s="1" t="s">
        <v>19</v>
      </c>
      <c r="G306" s="1" t="s">
        <v>14</v>
      </c>
      <c r="H306" s="1" t="s">
        <v>25</v>
      </c>
      <c r="I306">
        <v>37.92</v>
      </c>
      <c r="J306" s="1" t="s">
        <v>16</v>
      </c>
      <c r="K306">
        <v>305</v>
      </c>
      <c r="L306" s="1" t="s">
        <v>57</v>
      </c>
      <c r="M306" s="1">
        <f>SUMIF('cocina'!A:A,sala[[#This Row],[Número de Orden]],'cocina'!K:K)</f>
        <v>128</v>
      </c>
      <c r="N306" s="2">
        <f>sala[[#This Row],[Hora de Salida]]</f>
        <v>45019.175694444442</v>
      </c>
      <c r="O306" s="3">
        <f>IF(sala[[#This Row],[Estado de la Mesa]]="Ocupada",sala[[#This Row],[Hora de Salida]]-sala[[#This Row],[Hora de Llegada]]+15/(24*60),sala[[#This Row],[Hora de Salida]]-sala[[#This Row],[Hora de Llegada]])</f>
        <v>0.1444444444423425</v>
      </c>
      <c r="P306" s="3">
        <f>SUMIF('cocina'!A:A,sala[[#This Row],[Número de Orden]],'cocina'!H:H)/(24*60)</f>
        <v>4.5138888888888888E-2</v>
      </c>
      <c r="Q306" s="3">
        <f>IF((sala[[#This Row],[Tiempo de Permanencia]]-sala[[#This Row],[Tiempo de Preparación]])&gt;0,sala[[#This Row],[Tiempo de Permanencia]]-sala[[#This Row],[Tiempo de Preparación]],0)</f>
        <v>9.9305555553453606E-2</v>
      </c>
      <c r="R306" s="10">
        <f>IF(sala[[#This Row],[Tiempo de degustación]]&gt;0,1,0)</f>
        <v>1</v>
      </c>
      <c r="S306" s="1" t="str">
        <f>WEEKDAY(sala[[#This Row],[Fecha de Factura]],11)&amp;". "&amp;TEXT(sala[[#This Row],[Fecha de Factura]],"dddd")</f>
        <v>1. lunes</v>
      </c>
      <c r="T306" s="4">
        <f>SUMIF('cocina'!A:A,sala[[#This Row],[Número de Orden]],'cocina'!G:G)</f>
        <v>4</v>
      </c>
      <c r="U306" s="4">
        <f>sala[[#This Row],[Tiempo de Preparación]]*24</f>
        <v>1.0833333333333333</v>
      </c>
      <c r="V306">
        <f>sala[[#This Row],[Cobrada]]*sala[[#This Row],[Monto Total de la Cuenta]]</f>
        <v>128</v>
      </c>
      <c r="W306" s="4">
        <f>sala[[#This Row],[Tiempo de Permanencia]]*24</f>
        <v>3.46666666661622</v>
      </c>
    </row>
    <row r="307" spans="1:23" x14ac:dyDescent="0.3">
      <c r="A307">
        <v>7</v>
      </c>
      <c r="B307" s="1" t="s">
        <v>324</v>
      </c>
      <c r="C307">
        <v>4</v>
      </c>
      <c r="D307" s="2">
        <v>45019.002083333333</v>
      </c>
      <c r="E307" s="2">
        <v>45019.105555555558</v>
      </c>
      <c r="F307" s="1" t="s">
        <v>29</v>
      </c>
      <c r="G307" s="1" t="s">
        <v>14</v>
      </c>
      <c r="H307" s="1" t="s">
        <v>25</v>
      </c>
      <c r="I307">
        <v>16.96</v>
      </c>
      <c r="J307" s="1" t="s">
        <v>38</v>
      </c>
      <c r="K307">
        <v>306</v>
      </c>
      <c r="L307" s="1" t="s">
        <v>57</v>
      </c>
      <c r="M307" s="1">
        <f>SUMIF('cocina'!A:A,sala[[#This Row],[Número de Orden]],'cocina'!K:K)</f>
        <v>32</v>
      </c>
      <c r="N307" s="2">
        <f>sala[[#This Row],[Hora de Salida]]</f>
        <v>45019.105555555558</v>
      </c>
      <c r="O307" s="3">
        <f>IF(sala[[#This Row],[Estado de la Mesa]]="Ocupada",sala[[#This Row],[Hora de Salida]]-sala[[#This Row],[Hora de Llegada]]+15/(24*60),sala[[#This Row],[Hora de Salida]]-sala[[#This Row],[Hora de Llegada]])</f>
        <v>0.1138888888914759</v>
      </c>
      <c r="P307" s="3">
        <f>SUMIF('cocina'!A:A,sala[[#This Row],[Número de Orden]],'cocina'!H:H)/(24*60)</f>
        <v>1.4583333333333334E-2</v>
      </c>
      <c r="Q307" s="3">
        <f>IF((sala[[#This Row],[Tiempo de Permanencia]]-sala[[#This Row],[Tiempo de Preparación]])&gt;0,sala[[#This Row],[Tiempo de Permanencia]]-sala[[#This Row],[Tiempo de Preparación]],0)</f>
        <v>9.9305555558142564E-2</v>
      </c>
      <c r="R307" s="10">
        <f>IF(sala[[#This Row],[Tiempo de degustación]]&gt;0,1,0)</f>
        <v>1</v>
      </c>
      <c r="S307" s="1" t="str">
        <f>WEEKDAY(sala[[#This Row],[Fecha de Factura]],11)&amp;". "&amp;TEXT(sala[[#This Row],[Fecha de Factura]],"dddd")</f>
        <v>1. lunes</v>
      </c>
      <c r="T307" s="4">
        <f>SUMIF('cocina'!A:A,sala[[#This Row],[Número de Orden]],'cocina'!G:G)</f>
        <v>1</v>
      </c>
      <c r="U307" s="4">
        <f>sala[[#This Row],[Tiempo de Preparación]]*24</f>
        <v>0.35</v>
      </c>
      <c r="V307">
        <f>sala[[#This Row],[Cobrada]]*sala[[#This Row],[Monto Total de la Cuenta]]</f>
        <v>32</v>
      </c>
      <c r="W307" s="4">
        <f>sala[[#This Row],[Tiempo de Permanencia]]*24</f>
        <v>2.7333333333954215</v>
      </c>
    </row>
    <row r="308" spans="1:23" x14ac:dyDescent="0.3">
      <c r="A308">
        <v>20</v>
      </c>
      <c r="B308" s="1" t="s">
        <v>51</v>
      </c>
      <c r="C308">
        <v>5</v>
      </c>
      <c r="D308" s="2">
        <v>45019.131249999999</v>
      </c>
      <c r="E308" s="2">
        <v>45019.23541666667</v>
      </c>
      <c r="F308" s="1" t="s">
        <v>19</v>
      </c>
      <c r="G308" s="1" t="s">
        <v>14</v>
      </c>
      <c r="H308" s="1" t="s">
        <v>21</v>
      </c>
      <c r="I308">
        <v>31.66</v>
      </c>
      <c r="J308" s="1" t="s">
        <v>26</v>
      </c>
      <c r="K308">
        <v>307</v>
      </c>
      <c r="L308" s="1" t="s">
        <v>33</v>
      </c>
      <c r="M308" s="1">
        <f>SUMIF('cocina'!A:A,sala[[#This Row],[Número de Orden]],'cocina'!K:K)</f>
        <v>63</v>
      </c>
      <c r="N308" s="2">
        <f>sala[[#This Row],[Hora de Salida]]</f>
        <v>45019.23541666667</v>
      </c>
      <c r="O308" s="3">
        <f>IF(sala[[#This Row],[Estado de la Mesa]]="Ocupada",sala[[#This Row],[Hora de Salida]]-sala[[#This Row],[Hora de Llegada]]+15/(24*60),sala[[#This Row],[Hora de Salida]]-sala[[#This Row],[Hora de Llegada]])</f>
        <v>0.10416666667151731</v>
      </c>
      <c r="P308" s="3">
        <f>SUMIF('cocina'!A:A,sala[[#This Row],[Número de Orden]],'cocina'!H:H)/(24*60)</f>
        <v>2.7083333333333334E-2</v>
      </c>
      <c r="Q308" s="3">
        <f>IF((sala[[#This Row],[Tiempo de Permanencia]]-sala[[#This Row],[Tiempo de Preparación]])&gt;0,sala[[#This Row],[Tiempo de Permanencia]]-sala[[#This Row],[Tiempo de Preparación]],0)</f>
        <v>7.7083333338183971E-2</v>
      </c>
      <c r="R308" s="10">
        <f>IF(sala[[#This Row],[Tiempo de degustación]]&gt;0,1,0)</f>
        <v>1</v>
      </c>
      <c r="S308" s="1" t="str">
        <f>WEEKDAY(sala[[#This Row],[Fecha de Factura]],11)&amp;". "&amp;TEXT(sala[[#This Row],[Fecha de Factura]],"dddd")</f>
        <v>1. lunes</v>
      </c>
      <c r="T308" s="4">
        <f>SUMIF('cocina'!A:A,sala[[#This Row],[Número de Orden]],'cocina'!G:G)</f>
        <v>3</v>
      </c>
      <c r="U308" s="4">
        <f>sala[[#This Row],[Tiempo de Preparación]]*24</f>
        <v>0.65</v>
      </c>
      <c r="V308">
        <f>sala[[#This Row],[Cobrada]]*sala[[#This Row],[Monto Total de la Cuenta]]</f>
        <v>63</v>
      </c>
      <c r="W308" s="4">
        <f>sala[[#This Row],[Tiempo de Permanencia]]*24</f>
        <v>2.5000000001164153</v>
      </c>
    </row>
    <row r="309" spans="1:23" x14ac:dyDescent="0.3">
      <c r="A309">
        <v>14</v>
      </c>
      <c r="B309" s="1" t="s">
        <v>325</v>
      </c>
      <c r="C309">
        <v>6</v>
      </c>
      <c r="D309" s="2">
        <v>45019.079861111109</v>
      </c>
      <c r="E309" s="2">
        <v>45019.193749999999</v>
      </c>
      <c r="F309" s="1" t="s">
        <v>24</v>
      </c>
      <c r="G309" s="1" t="s">
        <v>14</v>
      </c>
      <c r="H309" s="1" t="s">
        <v>25</v>
      </c>
      <c r="I309">
        <v>33.79</v>
      </c>
      <c r="J309" s="1" t="s">
        <v>16</v>
      </c>
      <c r="K309">
        <v>308</v>
      </c>
      <c r="L309" s="1" t="s">
        <v>44</v>
      </c>
      <c r="M309" s="1">
        <f>SUMIF('cocina'!A:A,sala[[#This Row],[Número de Orden]],'cocina'!K:K)</f>
        <v>222</v>
      </c>
      <c r="N309" s="2">
        <f>sala[[#This Row],[Hora de Salida]]</f>
        <v>45019.193749999999</v>
      </c>
      <c r="O309" s="3">
        <f>IF(sala[[#This Row],[Estado de la Mesa]]="Ocupada",sala[[#This Row],[Hora de Salida]]-sala[[#This Row],[Hora de Llegada]]+15/(24*60),sala[[#This Row],[Hora de Salida]]-sala[[#This Row],[Hora de Llegada]])</f>
        <v>0.11388888888905058</v>
      </c>
      <c r="P309" s="3">
        <f>SUMIF('cocina'!A:A,sala[[#This Row],[Número de Orden]],'cocina'!H:H)/(24*60)</f>
        <v>0.12916666666666668</v>
      </c>
      <c r="Q309" s="3">
        <f>IF((sala[[#This Row],[Tiempo de Permanencia]]-sala[[#This Row],[Tiempo de Preparación]])&gt;0,sala[[#This Row],[Tiempo de Permanencia]]-sala[[#This Row],[Tiempo de Preparación]],0)</f>
        <v>0</v>
      </c>
      <c r="R309" s="10">
        <f>IF(sala[[#This Row],[Tiempo de degustación]]&gt;0,1,0)</f>
        <v>0</v>
      </c>
      <c r="S309" s="1" t="str">
        <f>WEEKDAY(sala[[#This Row],[Fecha de Factura]],11)&amp;". "&amp;TEXT(sala[[#This Row],[Fecha de Factura]],"dddd")</f>
        <v>1. lunes</v>
      </c>
      <c r="T309" s="4">
        <f>SUMIF('cocina'!A:A,sala[[#This Row],[Número de Orden]],'cocina'!G:G)</f>
        <v>7</v>
      </c>
      <c r="U309" s="4">
        <f>sala[[#This Row],[Tiempo de Preparación]]*24</f>
        <v>3.1000000000000005</v>
      </c>
      <c r="V309">
        <f>sala[[#This Row],[Cobrada]]*sala[[#This Row],[Monto Total de la Cuenta]]</f>
        <v>0</v>
      </c>
      <c r="W309" s="4">
        <f>sala[[#This Row],[Tiempo de Permanencia]]*24</f>
        <v>2.7333333333372138</v>
      </c>
    </row>
    <row r="310" spans="1:23" x14ac:dyDescent="0.3">
      <c r="A310">
        <v>9</v>
      </c>
      <c r="B310" s="1" t="s">
        <v>326</v>
      </c>
      <c r="C310">
        <v>3</v>
      </c>
      <c r="D310" s="2">
        <v>45019.019444444442</v>
      </c>
      <c r="E310" s="2">
        <v>45019.170138888891</v>
      </c>
      <c r="F310" s="1" t="s">
        <v>19</v>
      </c>
      <c r="G310" s="1" t="s">
        <v>14</v>
      </c>
      <c r="H310" s="1" t="s">
        <v>25</v>
      </c>
      <c r="I310">
        <v>36.090000000000003</v>
      </c>
      <c r="J310" s="1" t="s">
        <v>16</v>
      </c>
      <c r="K310">
        <v>309</v>
      </c>
      <c r="L310" s="1" t="s">
        <v>69</v>
      </c>
      <c r="M310" s="1">
        <f>SUMIF('cocina'!A:A,sala[[#This Row],[Número de Orden]],'cocina'!K:K)</f>
        <v>172</v>
      </c>
      <c r="N310" s="2">
        <f>sala[[#This Row],[Hora de Salida]]</f>
        <v>45019.170138888891</v>
      </c>
      <c r="O310" s="3">
        <f>IF(sala[[#This Row],[Estado de la Mesa]]="Ocupada",sala[[#This Row],[Hora de Salida]]-sala[[#This Row],[Hora de Llegada]]+15/(24*60),sala[[#This Row],[Hora de Salida]]-sala[[#This Row],[Hora de Llegada]])</f>
        <v>0.15069444444816327</v>
      </c>
      <c r="P310" s="3">
        <f>SUMIF('cocina'!A:A,sala[[#This Row],[Número de Orden]],'cocina'!H:H)/(24*60)</f>
        <v>8.5416666666666669E-2</v>
      </c>
      <c r="Q310" s="3">
        <f>IF((sala[[#This Row],[Tiempo de Permanencia]]-sala[[#This Row],[Tiempo de Preparación]])&gt;0,sala[[#This Row],[Tiempo de Permanencia]]-sala[[#This Row],[Tiempo de Preparación]],0)</f>
        <v>6.5277777781496599E-2</v>
      </c>
      <c r="R310" s="10">
        <f>IF(sala[[#This Row],[Tiempo de degustación]]&gt;0,1,0)</f>
        <v>1</v>
      </c>
      <c r="S310" s="1" t="str">
        <f>WEEKDAY(sala[[#This Row],[Fecha de Factura]],11)&amp;". "&amp;TEXT(sala[[#This Row],[Fecha de Factura]],"dddd")</f>
        <v>1. lunes</v>
      </c>
      <c r="T310" s="4">
        <f>SUMIF('cocina'!A:A,sala[[#This Row],[Número de Orden]],'cocina'!G:G)</f>
        <v>5</v>
      </c>
      <c r="U310" s="4">
        <f>sala[[#This Row],[Tiempo de Preparación]]*24</f>
        <v>2.0499999999999998</v>
      </c>
      <c r="V310">
        <f>sala[[#This Row],[Cobrada]]*sala[[#This Row],[Monto Total de la Cuenta]]</f>
        <v>172</v>
      </c>
      <c r="W310" s="4">
        <f>sala[[#This Row],[Tiempo de Permanencia]]*24</f>
        <v>3.6166666667559184</v>
      </c>
    </row>
    <row r="311" spans="1:23" x14ac:dyDescent="0.3">
      <c r="A311">
        <v>17</v>
      </c>
      <c r="B311" s="1" t="s">
        <v>327</v>
      </c>
      <c r="C311">
        <v>3</v>
      </c>
      <c r="D311" s="2">
        <v>45019.12777777778</v>
      </c>
      <c r="E311" s="2">
        <v>45019.265972222223</v>
      </c>
      <c r="F311" s="1" t="s">
        <v>29</v>
      </c>
      <c r="G311" s="1" t="s">
        <v>35</v>
      </c>
      <c r="H311" s="1" t="s">
        <v>25</v>
      </c>
      <c r="I311">
        <v>11.47</v>
      </c>
      <c r="J311" s="1" t="s">
        <v>26</v>
      </c>
      <c r="K311">
        <v>310</v>
      </c>
      <c r="L311" s="1" t="s">
        <v>44</v>
      </c>
      <c r="M311" s="1">
        <f>SUMIF('cocina'!A:A,sala[[#This Row],[Número de Orden]],'cocina'!K:K)</f>
        <v>138</v>
      </c>
      <c r="N311" s="2">
        <f>sala[[#This Row],[Hora de Salida]]</f>
        <v>45019.265972222223</v>
      </c>
      <c r="O311" s="3">
        <f>IF(sala[[#This Row],[Estado de la Mesa]]="Ocupada",sala[[#This Row],[Hora de Salida]]-sala[[#This Row],[Hora de Llegada]]+15/(24*60),sala[[#This Row],[Hora de Salida]]-sala[[#This Row],[Hora de Llegada]])</f>
        <v>0.13819444444379769</v>
      </c>
      <c r="P311" s="3">
        <f>SUMIF('cocina'!A:A,sala[[#This Row],[Número de Orden]],'cocina'!H:H)/(24*60)</f>
        <v>6.7361111111111108E-2</v>
      </c>
      <c r="Q311" s="3">
        <f>IF((sala[[#This Row],[Tiempo de Permanencia]]-sala[[#This Row],[Tiempo de Preparación]])&gt;0,sala[[#This Row],[Tiempo de Permanencia]]-sala[[#This Row],[Tiempo de Preparación]],0)</f>
        <v>7.0833333332686585E-2</v>
      </c>
      <c r="R311" s="10">
        <f>IF(sala[[#This Row],[Tiempo de degustación]]&gt;0,1,0)</f>
        <v>1</v>
      </c>
      <c r="S311" s="1" t="str">
        <f>WEEKDAY(sala[[#This Row],[Fecha de Factura]],11)&amp;". "&amp;TEXT(sala[[#This Row],[Fecha de Factura]],"dddd")</f>
        <v>1. lunes</v>
      </c>
      <c r="T311" s="4">
        <f>SUMIF('cocina'!A:A,sala[[#This Row],[Número de Orden]],'cocina'!G:G)</f>
        <v>5</v>
      </c>
      <c r="U311" s="4">
        <f>sala[[#This Row],[Tiempo de Preparación]]*24</f>
        <v>1.6166666666666667</v>
      </c>
      <c r="V311">
        <f>sala[[#This Row],[Cobrada]]*sala[[#This Row],[Monto Total de la Cuenta]]</f>
        <v>138</v>
      </c>
      <c r="W311" s="4">
        <f>sala[[#This Row],[Tiempo de Permanencia]]*24</f>
        <v>3.3166666666511446</v>
      </c>
    </row>
    <row r="312" spans="1:23" x14ac:dyDescent="0.3">
      <c r="A312">
        <v>6</v>
      </c>
      <c r="B312" s="1" t="s">
        <v>328</v>
      </c>
      <c r="C312">
        <v>4</v>
      </c>
      <c r="D312" s="2">
        <v>45019.069444444445</v>
      </c>
      <c r="E312" s="2">
        <v>45019.113194444442</v>
      </c>
      <c r="F312" s="1" t="s">
        <v>13</v>
      </c>
      <c r="G312" s="1" t="s">
        <v>20</v>
      </c>
      <c r="H312" s="1" t="s">
        <v>21</v>
      </c>
      <c r="I312">
        <v>39.270000000000003</v>
      </c>
      <c r="J312" s="1" t="s">
        <v>38</v>
      </c>
      <c r="K312">
        <v>311</v>
      </c>
      <c r="L312" s="1" t="s">
        <v>30</v>
      </c>
      <c r="M312" s="1">
        <f>SUMIF('cocina'!A:A,sala[[#This Row],[Número de Orden]],'cocina'!K:K)</f>
        <v>53</v>
      </c>
      <c r="N312" s="2">
        <f>sala[[#This Row],[Hora de Salida]]</f>
        <v>45019.113194444442</v>
      </c>
      <c r="O312" s="3">
        <f>IF(sala[[#This Row],[Estado de la Mesa]]="Ocupada",sala[[#This Row],[Hora de Salida]]-sala[[#This Row],[Hora de Llegada]]+15/(24*60),sala[[#This Row],[Hora de Salida]]-sala[[#This Row],[Hora de Llegada]])</f>
        <v>5.4166666663756281E-2</v>
      </c>
      <c r="P312" s="3">
        <f>SUMIF('cocina'!A:A,sala[[#This Row],[Número de Orden]],'cocina'!H:H)/(24*60)</f>
        <v>5.1388888888888887E-2</v>
      </c>
      <c r="Q312" s="3">
        <f>IF((sala[[#This Row],[Tiempo de Permanencia]]-sala[[#This Row],[Tiempo de Preparación]])&gt;0,sala[[#This Row],[Tiempo de Permanencia]]-sala[[#This Row],[Tiempo de Preparación]],0)</f>
        <v>2.7777777748673946E-3</v>
      </c>
      <c r="R312" s="10">
        <f>IF(sala[[#This Row],[Tiempo de degustación]]&gt;0,1,0)</f>
        <v>1</v>
      </c>
      <c r="S312" s="1" t="str">
        <f>WEEKDAY(sala[[#This Row],[Fecha de Factura]],11)&amp;". "&amp;TEXT(sala[[#This Row],[Fecha de Factura]],"dddd")</f>
        <v>1. lunes</v>
      </c>
      <c r="T312" s="4">
        <f>SUMIF('cocina'!A:A,sala[[#This Row],[Número de Orden]],'cocina'!G:G)</f>
        <v>2</v>
      </c>
      <c r="U312" s="4">
        <f>sala[[#This Row],[Tiempo de Preparación]]*24</f>
        <v>1.2333333333333334</v>
      </c>
      <c r="V312">
        <f>sala[[#This Row],[Cobrada]]*sala[[#This Row],[Monto Total de la Cuenta]]</f>
        <v>53</v>
      </c>
      <c r="W312" s="4">
        <f>sala[[#This Row],[Tiempo de Permanencia]]*24</f>
        <v>1.2999999999301508</v>
      </c>
    </row>
    <row r="313" spans="1:23" x14ac:dyDescent="0.3">
      <c r="A313">
        <v>2</v>
      </c>
      <c r="B313" s="1" t="s">
        <v>329</v>
      </c>
      <c r="C313">
        <v>4</v>
      </c>
      <c r="D313" s="2">
        <v>45019.129861111112</v>
      </c>
      <c r="E313" s="2">
        <v>45019.258333333331</v>
      </c>
      <c r="F313" s="1" t="s">
        <v>13</v>
      </c>
      <c r="G313" s="1" t="s">
        <v>14</v>
      </c>
      <c r="H313" s="1" t="s">
        <v>25</v>
      </c>
      <c r="I313">
        <v>30.89</v>
      </c>
      <c r="J313" s="1" t="s">
        <v>16</v>
      </c>
      <c r="K313">
        <v>312</v>
      </c>
      <c r="L313" s="1" t="s">
        <v>44</v>
      </c>
      <c r="M313" s="1">
        <f>SUMIF('cocina'!A:A,sala[[#This Row],[Número de Orden]],'cocina'!K:K)</f>
        <v>134</v>
      </c>
      <c r="N313" s="2">
        <f>sala[[#This Row],[Hora de Salida]]</f>
        <v>45019.258333333331</v>
      </c>
      <c r="O313" s="3">
        <f>IF(sala[[#This Row],[Estado de la Mesa]]="Ocupada",sala[[#This Row],[Hora de Salida]]-sala[[#This Row],[Hora de Llegada]]+15/(24*60),sala[[#This Row],[Hora de Salida]]-sala[[#This Row],[Hora de Llegada]])</f>
        <v>0.12847222221898846</v>
      </c>
      <c r="P313" s="3">
        <f>SUMIF('cocina'!A:A,sala[[#This Row],[Número de Orden]],'cocina'!H:H)/(24*60)</f>
        <v>3.8194444444444448E-2</v>
      </c>
      <c r="Q313" s="3">
        <f>IF((sala[[#This Row],[Tiempo de Permanencia]]-sala[[#This Row],[Tiempo de Preparación]])&gt;0,sala[[#This Row],[Tiempo de Permanencia]]-sala[[#This Row],[Tiempo de Preparación]],0)</f>
        <v>9.0277777774544016E-2</v>
      </c>
      <c r="R313" s="10">
        <f>IF(sala[[#This Row],[Tiempo de degustación]]&gt;0,1,0)</f>
        <v>1</v>
      </c>
      <c r="S313" s="1" t="str">
        <f>WEEKDAY(sala[[#This Row],[Fecha de Factura]],11)&amp;". "&amp;TEXT(sala[[#This Row],[Fecha de Factura]],"dddd")</f>
        <v>1. lunes</v>
      </c>
      <c r="T313" s="4">
        <f>SUMIF('cocina'!A:A,sala[[#This Row],[Número de Orden]],'cocina'!G:G)</f>
        <v>4</v>
      </c>
      <c r="U313" s="4">
        <f>sala[[#This Row],[Tiempo de Preparación]]*24</f>
        <v>0.91666666666666674</v>
      </c>
      <c r="V313">
        <f>sala[[#This Row],[Cobrada]]*sala[[#This Row],[Monto Total de la Cuenta]]</f>
        <v>134</v>
      </c>
      <c r="W313" s="4">
        <f>sala[[#This Row],[Tiempo de Permanencia]]*24</f>
        <v>3.0833333332557231</v>
      </c>
    </row>
    <row r="314" spans="1:23" x14ac:dyDescent="0.3">
      <c r="A314">
        <v>10</v>
      </c>
      <c r="B314" s="1" t="s">
        <v>40</v>
      </c>
      <c r="C314">
        <v>3</v>
      </c>
      <c r="D314" s="2">
        <v>45019.099305555559</v>
      </c>
      <c r="E314" s="2">
        <v>45019.240277777775</v>
      </c>
      <c r="F314" s="1" t="s">
        <v>19</v>
      </c>
      <c r="G314" s="1" t="s">
        <v>20</v>
      </c>
      <c r="H314" s="1" t="s">
        <v>15</v>
      </c>
      <c r="I314">
        <v>43.14</v>
      </c>
      <c r="J314" s="1" t="s">
        <v>16</v>
      </c>
      <c r="K314">
        <v>313</v>
      </c>
      <c r="L314" s="1" t="s">
        <v>17</v>
      </c>
      <c r="M314" s="1">
        <f>SUMIF('cocina'!A:A,sala[[#This Row],[Número de Orden]],'cocina'!K:K)</f>
        <v>232</v>
      </c>
      <c r="N314" s="2">
        <f>sala[[#This Row],[Hora de Salida]]</f>
        <v>45019.240277777775</v>
      </c>
      <c r="O314" s="3">
        <f>IF(sala[[#This Row],[Estado de la Mesa]]="Ocupada",sala[[#This Row],[Hora de Salida]]-sala[[#This Row],[Hora de Llegada]]+15/(24*60),sala[[#This Row],[Hora de Salida]]-sala[[#This Row],[Hora de Llegada]])</f>
        <v>0.14097222221607808</v>
      </c>
      <c r="P314" s="3">
        <f>SUMIF('cocina'!A:A,sala[[#This Row],[Número de Orden]],'cocina'!H:H)/(24*60)</f>
        <v>7.3611111111111113E-2</v>
      </c>
      <c r="Q314" s="3">
        <f>IF((sala[[#This Row],[Tiempo de Permanencia]]-sala[[#This Row],[Tiempo de Preparación]])&gt;0,sala[[#This Row],[Tiempo de Permanencia]]-sala[[#This Row],[Tiempo de Preparación]],0)</f>
        <v>6.7361111104966967E-2</v>
      </c>
      <c r="R314" s="10">
        <f>IF(sala[[#This Row],[Tiempo de degustación]]&gt;0,1,0)</f>
        <v>1</v>
      </c>
      <c r="S314" s="1" t="str">
        <f>WEEKDAY(sala[[#This Row],[Fecha de Factura]],11)&amp;". "&amp;TEXT(sala[[#This Row],[Fecha de Factura]],"dddd")</f>
        <v>1. lunes</v>
      </c>
      <c r="T314" s="4">
        <f>SUMIF('cocina'!A:A,sala[[#This Row],[Número de Orden]],'cocina'!G:G)</f>
        <v>8</v>
      </c>
      <c r="U314" s="4">
        <f>sala[[#This Row],[Tiempo de Preparación]]*24</f>
        <v>1.7666666666666666</v>
      </c>
      <c r="V314">
        <f>sala[[#This Row],[Cobrada]]*sala[[#This Row],[Monto Total de la Cuenta]]</f>
        <v>232</v>
      </c>
      <c r="W314" s="4">
        <f>sala[[#This Row],[Tiempo de Permanencia]]*24</f>
        <v>3.3833333331858739</v>
      </c>
    </row>
    <row r="315" spans="1:23" x14ac:dyDescent="0.3">
      <c r="A315">
        <v>20</v>
      </c>
      <c r="B315" s="1" t="s">
        <v>330</v>
      </c>
      <c r="C315">
        <v>5</v>
      </c>
      <c r="D315" s="2">
        <v>45019.031944444447</v>
      </c>
      <c r="E315" s="2">
        <v>45019.161805555559</v>
      </c>
      <c r="F315" s="1" t="s">
        <v>32</v>
      </c>
      <c r="G315" s="1" t="s">
        <v>14</v>
      </c>
      <c r="H315" s="1" t="s">
        <v>15</v>
      </c>
      <c r="I315">
        <v>32.18</v>
      </c>
      <c r="J315" s="1" t="s">
        <v>38</v>
      </c>
      <c r="K315">
        <v>314</v>
      </c>
      <c r="L315" s="1" t="s">
        <v>57</v>
      </c>
      <c r="M315" s="1">
        <f>SUMIF('cocina'!A:A,sala[[#This Row],[Número de Orden]],'cocina'!K:K)</f>
        <v>27</v>
      </c>
      <c r="N315" s="2">
        <f>sala[[#This Row],[Hora de Salida]]</f>
        <v>45019.161805555559</v>
      </c>
      <c r="O315" s="3">
        <f>IF(sala[[#This Row],[Estado de la Mesa]]="Ocupada",sala[[#This Row],[Hora de Salida]]-sala[[#This Row],[Hora de Llegada]]+15/(24*60),sala[[#This Row],[Hora de Salida]]-sala[[#This Row],[Hora de Llegada]])</f>
        <v>0.14027777777907127</v>
      </c>
      <c r="P315" s="3">
        <f>SUMIF('cocina'!A:A,sala[[#This Row],[Número de Orden]],'cocina'!H:H)/(24*60)</f>
        <v>3.472222222222222E-3</v>
      </c>
      <c r="Q315" s="3">
        <f>IF((sala[[#This Row],[Tiempo de Permanencia]]-sala[[#This Row],[Tiempo de Preparación]])&gt;0,sala[[#This Row],[Tiempo de Permanencia]]-sala[[#This Row],[Tiempo de Preparación]],0)</f>
        <v>0.13680555555684906</v>
      </c>
      <c r="R315" s="10">
        <f>IF(sala[[#This Row],[Tiempo de degustación]]&gt;0,1,0)</f>
        <v>1</v>
      </c>
      <c r="S315" s="1" t="str">
        <f>WEEKDAY(sala[[#This Row],[Fecha de Factura]],11)&amp;". "&amp;TEXT(sala[[#This Row],[Fecha de Factura]],"dddd")</f>
        <v>1. lunes</v>
      </c>
      <c r="T315" s="4">
        <f>SUMIF('cocina'!A:A,sala[[#This Row],[Número de Orden]],'cocina'!G:G)</f>
        <v>1</v>
      </c>
      <c r="U315" s="4">
        <f>sala[[#This Row],[Tiempo de Preparación]]*24</f>
        <v>8.3333333333333329E-2</v>
      </c>
      <c r="V315">
        <f>sala[[#This Row],[Cobrada]]*sala[[#This Row],[Monto Total de la Cuenta]]</f>
        <v>27</v>
      </c>
      <c r="W315" s="4">
        <f>sala[[#This Row],[Tiempo de Permanencia]]*24</f>
        <v>3.3666666666977108</v>
      </c>
    </row>
    <row r="316" spans="1:23" x14ac:dyDescent="0.3">
      <c r="A316">
        <v>14</v>
      </c>
      <c r="B316" s="1" t="s">
        <v>331</v>
      </c>
      <c r="C316">
        <v>1</v>
      </c>
      <c r="D316" s="2">
        <v>45019.008333333331</v>
      </c>
      <c r="E316" s="2">
        <v>45019.145138888889</v>
      </c>
      <c r="F316" s="1" t="s">
        <v>24</v>
      </c>
      <c r="G316" s="1" t="s">
        <v>14</v>
      </c>
      <c r="H316" s="1" t="s">
        <v>25</v>
      </c>
      <c r="I316">
        <v>20.6</v>
      </c>
      <c r="J316" s="1" t="s">
        <v>26</v>
      </c>
      <c r="K316">
        <v>315</v>
      </c>
      <c r="L316" s="1" t="s">
        <v>57</v>
      </c>
      <c r="M316" s="1">
        <f>SUMIF('cocina'!A:A,sala[[#This Row],[Número de Orden]],'cocina'!K:K)</f>
        <v>161</v>
      </c>
      <c r="N316" s="2">
        <f>sala[[#This Row],[Hora de Salida]]</f>
        <v>45019.145138888889</v>
      </c>
      <c r="O316" s="3">
        <f>IF(sala[[#This Row],[Estado de la Mesa]]="Ocupada",sala[[#This Row],[Hora de Salida]]-sala[[#This Row],[Hora de Llegada]]+15/(24*60),sala[[#This Row],[Hora de Salida]]-sala[[#This Row],[Hora de Llegada]])</f>
        <v>0.1368055555576575</v>
      </c>
      <c r="P316" s="3">
        <f>SUMIF('cocina'!A:A,sala[[#This Row],[Número de Orden]],'cocina'!H:H)/(24*60)</f>
        <v>8.7499999999999994E-2</v>
      </c>
      <c r="Q316" s="3">
        <f>IF((sala[[#This Row],[Tiempo de Permanencia]]-sala[[#This Row],[Tiempo de Preparación]])&gt;0,sala[[#This Row],[Tiempo de Permanencia]]-sala[[#This Row],[Tiempo de Preparación]],0)</f>
        <v>4.9305555557657504E-2</v>
      </c>
      <c r="R316" s="10">
        <f>IF(sala[[#This Row],[Tiempo de degustación]]&gt;0,1,0)</f>
        <v>1</v>
      </c>
      <c r="S316" s="1" t="str">
        <f>WEEKDAY(sala[[#This Row],[Fecha de Factura]],11)&amp;". "&amp;TEXT(sala[[#This Row],[Fecha de Factura]],"dddd")</f>
        <v>1. lunes</v>
      </c>
      <c r="T316" s="4">
        <f>SUMIF('cocina'!A:A,sala[[#This Row],[Número de Orden]],'cocina'!G:G)</f>
        <v>6</v>
      </c>
      <c r="U316" s="4">
        <f>sala[[#This Row],[Tiempo de Preparación]]*24</f>
        <v>2.0999999999999996</v>
      </c>
      <c r="V316">
        <f>sala[[#This Row],[Cobrada]]*sala[[#This Row],[Monto Total de la Cuenta]]</f>
        <v>161</v>
      </c>
      <c r="W316" s="4">
        <f>sala[[#This Row],[Tiempo de Permanencia]]*24</f>
        <v>3.28333333338378</v>
      </c>
    </row>
    <row r="317" spans="1:23" x14ac:dyDescent="0.3">
      <c r="A317">
        <v>2</v>
      </c>
      <c r="B317" s="1" t="s">
        <v>332</v>
      </c>
      <c r="C317">
        <v>2</v>
      </c>
      <c r="D317" s="2">
        <v>45019.068055555559</v>
      </c>
      <c r="E317" s="2">
        <v>45019.230555555558</v>
      </c>
      <c r="F317" s="1" t="s">
        <v>29</v>
      </c>
      <c r="G317" s="1" t="s">
        <v>20</v>
      </c>
      <c r="H317" s="1" t="s">
        <v>25</v>
      </c>
      <c r="I317">
        <v>31.13</v>
      </c>
      <c r="J317" s="1" t="s">
        <v>16</v>
      </c>
      <c r="K317">
        <v>316</v>
      </c>
      <c r="L317" s="1" t="s">
        <v>33</v>
      </c>
      <c r="M317" s="1">
        <f>SUMIF('cocina'!A:A,sala[[#This Row],[Número de Orden]],'cocina'!K:K)</f>
        <v>160</v>
      </c>
      <c r="N317" s="2">
        <f>sala[[#This Row],[Hora de Salida]]</f>
        <v>45019.230555555558</v>
      </c>
      <c r="O317" s="3">
        <f>IF(sala[[#This Row],[Estado de la Mesa]]="Ocupada",sala[[#This Row],[Hora de Salida]]-sala[[#This Row],[Hora de Llegada]]+15/(24*60),sala[[#This Row],[Hora de Salida]]-sala[[#This Row],[Hora de Llegada]])</f>
        <v>0.16249999999854481</v>
      </c>
      <c r="P317" s="3">
        <f>SUMIF('cocina'!A:A,sala[[#This Row],[Número de Orden]],'cocina'!H:H)/(24*60)</f>
        <v>0.10972222222222222</v>
      </c>
      <c r="Q317" s="3">
        <f>IF((sala[[#This Row],[Tiempo de Permanencia]]-sala[[#This Row],[Tiempo de Preparación]])&gt;0,sala[[#This Row],[Tiempo de Permanencia]]-sala[[#This Row],[Tiempo de Preparación]],0)</f>
        <v>5.2777777776322587E-2</v>
      </c>
      <c r="R317" s="10">
        <f>IF(sala[[#This Row],[Tiempo de degustación]]&gt;0,1,0)</f>
        <v>1</v>
      </c>
      <c r="S317" s="1" t="str">
        <f>WEEKDAY(sala[[#This Row],[Fecha de Factura]],11)&amp;". "&amp;TEXT(sala[[#This Row],[Fecha de Factura]],"dddd")</f>
        <v>1. lunes</v>
      </c>
      <c r="T317" s="4">
        <f>SUMIF('cocina'!A:A,sala[[#This Row],[Número de Orden]],'cocina'!G:G)</f>
        <v>6</v>
      </c>
      <c r="U317" s="4">
        <f>sala[[#This Row],[Tiempo de Preparación]]*24</f>
        <v>2.6333333333333333</v>
      </c>
      <c r="V317">
        <f>sala[[#This Row],[Cobrada]]*sala[[#This Row],[Monto Total de la Cuenta]]</f>
        <v>160</v>
      </c>
      <c r="W317" s="4">
        <f>sala[[#This Row],[Tiempo de Permanencia]]*24</f>
        <v>3.8999999999650754</v>
      </c>
    </row>
    <row r="318" spans="1:23" x14ac:dyDescent="0.3">
      <c r="A318">
        <v>17</v>
      </c>
      <c r="B318" s="1" t="s">
        <v>113</v>
      </c>
      <c r="C318">
        <v>2</v>
      </c>
      <c r="D318" s="2">
        <v>45019.100694444445</v>
      </c>
      <c r="E318" s="2">
        <v>45019.261111111111</v>
      </c>
      <c r="F318" s="1" t="s">
        <v>24</v>
      </c>
      <c r="G318" s="1" t="s">
        <v>20</v>
      </c>
      <c r="H318" s="1" t="s">
        <v>21</v>
      </c>
      <c r="I318">
        <v>24.55</v>
      </c>
      <c r="J318" s="1" t="s">
        <v>26</v>
      </c>
      <c r="K318">
        <v>317</v>
      </c>
      <c r="L318" s="1" t="s">
        <v>44</v>
      </c>
      <c r="M318" s="1">
        <f>SUMIF('cocina'!A:A,sala[[#This Row],[Número de Orden]],'cocina'!K:K)</f>
        <v>178</v>
      </c>
      <c r="N318" s="2">
        <f>sala[[#This Row],[Hora de Salida]]</f>
        <v>45019.261111111111</v>
      </c>
      <c r="O318" s="3">
        <f>IF(sala[[#This Row],[Estado de la Mesa]]="Ocupada",sala[[#This Row],[Hora de Salida]]-sala[[#This Row],[Hora de Llegada]]+15/(24*60),sala[[#This Row],[Hora de Salida]]-sala[[#This Row],[Hora de Llegada]])</f>
        <v>0.16041666666569654</v>
      </c>
      <c r="P318" s="3">
        <f>SUMIF('cocina'!A:A,sala[[#This Row],[Número de Orden]],'cocina'!H:H)/(24*60)</f>
        <v>6.1111111111111109E-2</v>
      </c>
      <c r="Q318" s="3">
        <f>IF((sala[[#This Row],[Tiempo de Permanencia]]-sala[[#This Row],[Tiempo de Preparación]])&gt;0,sala[[#This Row],[Tiempo de Permanencia]]-sala[[#This Row],[Tiempo de Preparación]],0)</f>
        <v>9.9305555554585423E-2</v>
      </c>
      <c r="R318" s="10">
        <f>IF(sala[[#This Row],[Tiempo de degustación]]&gt;0,1,0)</f>
        <v>1</v>
      </c>
      <c r="S318" s="1" t="str">
        <f>WEEKDAY(sala[[#This Row],[Fecha de Factura]],11)&amp;". "&amp;TEXT(sala[[#This Row],[Fecha de Factura]],"dddd")</f>
        <v>1. lunes</v>
      </c>
      <c r="T318" s="4">
        <f>SUMIF('cocina'!A:A,sala[[#This Row],[Número de Orden]],'cocina'!G:G)</f>
        <v>6</v>
      </c>
      <c r="U318" s="4">
        <f>sala[[#This Row],[Tiempo de Preparación]]*24</f>
        <v>1.4666666666666666</v>
      </c>
      <c r="V318">
        <f>sala[[#This Row],[Cobrada]]*sala[[#This Row],[Monto Total de la Cuenta]]</f>
        <v>178</v>
      </c>
      <c r="W318" s="4">
        <f>sala[[#This Row],[Tiempo de Permanencia]]*24</f>
        <v>3.8499999999767169</v>
      </c>
    </row>
    <row r="319" spans="1:23" x14ac:dyDescent="0.3">
      <c r="A319">
        <v>13</v>
      </c>
      <c r="B319" s="1" t="s">
        <v>333</v>
      </c>
      <c r="C319">
        <v>3</v>
      </c>
      <c r="D319" s="2">
        <v>45019.147916666669</v>
      </c>
      <c r="E319" s="2">
        <v>45019.214583333334</v>
      </c>
      <c r="F319" s="1" t="s">
        <v>13</v>
      </c>
      <c r="G319" s="1" t="s">
        <v>35</v>
      </c>
      <c r="H319" s="1" t="s">
        <v>25</v>
      </c>
      <c r="I319">
        <v>10.08</v>
      </c>
      <c r="J319" s="1" t="s">
        <v>16</v>
      </c>
      <c r="K319">
        <v>318</v>
      </c>
      <c r="L319" s="1" t="s">
        <v>39</v>
      </c>
      <c r="M319" s="1">
        <f>SUMIF('cocina'!A:A,sala[[#This Row],[Número de Orden]],'cocina'!K:K)</f>
        <v>29</v>
      </c>
      <c r="N319" s="2">
        <f>sala[[#This Row],[Hora de Salida]]</f>
        <v>45019.214583333334</v>
      </c>
      <c r="O319" s="3">
        <f>IF(sala[[#This Row],[Estado de la Mesa]]="Ocupada",sala[[#This Row],[Hora de Salida]]-sala[[#This Row],[Hora de Llegada]]+15/(24*60),sala[[#This Row],[Hora de Salida]]-sala[[#This Row],[Hora de Llegada]])</f>
        <v>6.6666666665696539E-2</v>
      </c>
      <c r="P319" s="3">
        <f>SUMIF('cocina'!A:A,sala[[#This Row],[Número de Orden]],'cocina'!H:H)/(24*60)</f>
        <v>2.7083333333333334E-2</v>
      </c>
      <c r="Q319" s="3">
        <f>IF((sala[[#This Row],[Tiempo de Permanencia]]-sala[[#This Row],[Tiempo de Preparación]])&gt;0,sala[[#This Row],[Tiempo de Permanencia]]-sala[[#This Row],[Tiempo de Preparación]],0)</f>
        <v>3.9583333332363205E-2</v>
      </c>
      <c r="R319" s="10">
        <f>IF(sala[[#This Row],[Tiempo de degustación]]&gt;0,1,0)</f>
        <v>1</v>
      </c>
      <c r="S319" s="1" t="str">
        <f>WEEKDAY(sala[[#This Row],[Fecha de Factura]],11)&amp;". "&amp;TEXT(sala[[#This Row],[Fecha de Factura]],"dddd")</f>
        <v>1. lunes</v>
      </c>
      <c r="T319" s="4">
        <f>SUMIF('cocina'!A:A,sala[[#This Row],[Número de Orden]],'cocina'!G:G)</f>
        <v>1</v>
      </c>
      <c r="U319" s="4">
        <f>sala[[#This Row],[Tiempo de Preparación]]*24</f>
        <v>0.65</v>
      </c>
      <c r="V319">
        <f>sala[[#This Row],[Cobrada]]*sala[[#This Row],[Monto Total de la Cuenta]]</f>
        <v>29</v>
      </c>
      <c r="W319" s="4">
        <f>sala[[#This Row],[Tiempo de Permanencia]]*24</f>
        <v>1.5999999999767169</v>
      </c>
    </row>
    <row r="320" spans="1:23" x14ac:dyDescent="0.3">
      <c r="A320">
        <v>1</v>
      </c>
      <c r="B320" s="1" t="s">
        <v>334</v>
      </c>
      <c r="C320">
        <v>1</v>
      </c>
      <c r="D320" s="2">
        <v>45019.033333333333</v>
      </c>
      <c r="E320" s="2">
        <v>45019.165972222225</v>
      </c>
      <c r="F320" s="1" t="s">
        <v>19</v>
      </c>
      <c r="G320" s="1" t="s">
        <v>14</v>
      </c>
      <c r="H320" s="1" t="s">
        <v>21</v>
      </c>
      <c r="I320">
        <v>30.05</v>
      </c>
      <c r="J320" s="1" t="s">
        <v>26</v>
      </c>
      <c r="K320">
        <v>319</v>
      </c>
      <c r="L320" s="1" t="s">
        <v>42</v>
      </c>
      <c r="M320" s="1">
        <f>SUMIF('cocina'!A:A,sala[[#This Row],[Número de Orden]],'cocina'!K:K)</f>
        <v>268</v>
      </c>
      <c r="N320" s="2">
        <f>sala[[#This Row],[Hora de Salida]]</f>
        <v>45019.165972222225</v>
      </c>
      <c r="O320" s="3">
        <f>IF(sala[[#This Row],[Estado de la Mesa]]="Ocupada",sala[[#This Row],[Hora de Salida]]-sala[[#This Row],[Hora de Llegada]]+15/(24*60),sala[[#This Row],[Hora de Salida]]-sala[[#This Row],[Hora de Llegada]])</f>
        <v>0.13263888889196096</v>
      </c>
      <c r="P320" s="3">
        <f>SUMIF('cocina'!A:A,sala[[#This Row],[Número de Orden]],'cocina'!H:H)/(24*60)</f>
        <v>8.7499999999999994E-2</v>
      </c>
      <c r="Q320" s="3">
        <f>IF((sala[[#This Row],[Tiempo de Permanencia]]-sala[[#This Row],[Tiempo de Preparación]])&gt;0,sala[[#This Row],[Tiempo de Permanencia]]-sala[[#This Row],[Tiempo de Preparación]],0)</f>
        <v>4.5138888891960965E-2</v>
      </c>
      <c r="R320" s="10">
        <f>IF(sala[[#This Row],[Tiempo de degustación]]&gt;0,1,0)</f>
        <v>1</v>
      </c>
      <c r="S320" s="1" t="str">
        <f>WEEKDAY(sala[[#This Row],[Fecha de Factura]],11)&amp;". "&amp;TEXT(sala[[#This Row],[Fecha de Factura]],"dddd")</f>
        <v>1. lunes</v>
      </c>
      <c r="T320" s="4">
        <f>SUMIF('cocina'!A:A,sala[[#This Row],[Número de Orden]],'cocina'!G:G)</f>
        <v>8</v>
      </c>
      <c r="U320" s="4">
        <f>sala[[#This Row],[Tiempo de Preparación]]*24</f>
        <v>2.0999999999999996</v>
      </c>
      <c r="V320">
        <f>sala[[#This Row],[Cobrada]]*sala[[#This Row],[Monto Total de la Cuenta]]</f>
        <v>268</v>
      </c>
      <c r="W320" s="4">
        <f>sala[[#This Row],[Tiempo de Permanencia]]*24</f>
        <v>3.183333333407063</v>
      </c>
    </row>
    <row r="321" spans="1:23" x14ac:dyDescent="0.3">
      <c r="A321">
        <v>9</v>
      </c>
      <c r="B321" s="1" t="s">
        <v>335</v>
      </c>
      <c r="C321">
        <v>1</v>
      </c>
      <c r="D321" s="2">
        <v>45019.0625</v>
      </c>
      <c r="E321" s="2">
        <v>45019.178472222222</v>
      </c>
      <c r="F321" s="1" t="s">
        <v>13</v>
      </c>
      <c r="G321" s="1" t="s">
        <v>14</v>
      </c>
      <c r="H321" s="1" t="s">
        <v>15</v>
      </c>
      <c r="I321">
        <v>44.02</v>
      </c>
      <c r="J321" s="1" t="s">
        <v>16</v>
      </c>
      <c r="K321">
        <v>320</v>
      </c>
      <c r="L321" s="1" t="s">
        <v>17</v>
      </c>
      <c r="M321" s="1">
        <f>SUMIF('cocina'!A:A,sala[[#This Row],[Número de Orden]],'cocina'!K:K)</f>
        <v>98</v>
      </c>
      <c r="N321" s="2">
        <f>sala[[#This Row],[Hora de Salida]]</f>
        <v>45019.178472222222</v>
      </c>
      <c r="O321" s="3">
        <f>IF(sala[[#This Row],[Estado de la Mesa]]="Ocupada",sala[[#This Row],[Hora de Salida]]-sala[[#This Row],[Hora de Llegada]]+15/(24*60),sala[[#This Row],[Hora de Salida]]-sala[[#This Row],[Hora de Llegada]])</f>
        <v>0.11597222222189885</v>
      </c>
      <c r="P321" s="3">
        <f>SUMIF('cocina'!A:A,sala[[#This Row],[Número de Orden]],'cocina'!H:H)/(24*60)</f>
        <v>9.0277777777777776E-2</v>
      </c>
      <c r="Q321" s="3">
        <f>IF((sala[[#This Row],[Tiempo de Permanencia]]-sala[[#This Row],[Tiempo de Preparación]])&gt;0,sala[[#This Row],[Tiempo de Permanencia]]-sala[[#This Row],[Tiempo de Preparación]],0)</f>
        <v>2.569444444412107E-2</v>
      </c>
      <c r="R321" s="10">
        <f>IF(sala[[#This Row],[Tiempo de degustación]]&gt;0,1,0)</f>
        <v>1</v>
      </c>
      <c r="S321" s="1" t="str">
        <f>WEEKDAY(sala[[#This Row],[Fecha de Factura]],11)&amp;". "&amp;TEXT(sala[[#This Row],[Fecha de Factura]],"dddd")</f>
        <v>1. lunes</v>
      </c>
      <c r="T321" s="4">
        <f>SUMIF('cocina'!A:A,sala[[#This Row],[Número de Orden]],'cocina'!G:G)</f>
        <v>4</v>
      </c>
      <c r="U321" s="4">
        <f>sala[[#This Row],[Tiempo de Preparación]]*24</f>
        <v>2.1666666666666665</v>
      </c>
      <c r="V321">
        <f>sala[[#This Row],[Cobrada]]*sala[[#This Row],[Monto Total de la Cuenta]]</f>
        <v>98</v>
      </c>
      <c r="W321" s="4">
        <f>sala[[#This Row],[Tiempo de Permanencia]]*24</f>
        <v>2.7833333333255723</v>
      </c>
    </row>
    <row r="322" spans="1:23" x14ac:dyDescent="0.3">
      <c r="A322">
        <v>18</v>
      </c>
      <c r="B322" s="1" t="s">
        <v>336</v>
      </c>
      <c r="C322">
        <v>5</v>
      </c>
      <c r="D322" s="2">
        <v>45019.086111111108</v>
      </c>
      <c r="E322" s="2">
        <v>45019.179166666669</v>
      </c>
      <c r="F322" s="1" t="s">
        <v>19</v>
      </c>
      <c r="G322" s="1" t="s">
        <v>14</v>
      </c>
      <c r="H322" s="1" t="s">
        <v>25</v>
      </c>
      <c r="I322">
        <v>23.59</v>
      </c>
      <c r="J322" s="1" t="s">
        <v>26</v>
      </c>
      <c r="K322">
        <v>321</v>
      </c>
      <c r="L322" s="1" t="s">
        <v>39</v>
      </c>
      <c r="M322" s="1">
        <f>SUMIF('cocina'!A:A,sala[[#This Row],[Número de Orden]],'cocina'!K:K)</f>
        <v>141</v>
      </c>
      <c r="N322" s="2">
        <f>sala[[#This Row],[Hora de Salida]]</f>
        <v>45019.179166666669</v>
      </c>
      <c r="O322" s="3">
        <f>IF(sala[[#This Row],[Estado de la Mesa]]="Ocupada",sala[[#This Row],[Hora de Salida]]-sala[[#This Row],[Hora de Llegada]]+15/(24*60),sala[[#This Row],[Hora de Salida]]-sala[[#This Row],[Hora de Llegada]])</f>
        <v>9.3055555560567882E-2</v>
      </c>
      <c r="P322" s="3">
        <f>SUMIF('cocina'!A:A,sala[[#This Row],[Número de Orden]],'cocina'!H:H)/(24*60)</f>
        <v>6.5972222222222224E-2</v>
      </c>
      <c r="Q322" s="3">
        <f>IF((sala[[#This Row],[Tiempo de Permanencia]]-sala[[#This Row],[Tiempo de Preparación]])&gt;0,sala[[#This Row],[Tiempo de Permanencia]]-sala[[#This Row],[Tiempo de Preparación]],0)</f>
        <v>2.7083333338345658E-2</v>
      </c>
      <c r="R322" s="10">
        <f>IF(sala[[#This Row],[Tiempo de degustación]]&gt;0,1,0)</f>
        <v>1</v>
      </c>
      <c r="S322" s="1" t="str">
        <f>WEEKDAY(sala[[#This Row],[Fecha de Factura]],11)&amp;". "&amp;TEXT(sala[[#This Row],[Fecha de Factura]],"dddd")</f>
        <v>1. lunes</v>
      </c>
      <c r="T322" s="4">
        <f>SUMIF('cocina'!A:A,sala[[#This Row],[Número de Orden]],'cocina'!G:G)</f>
        <v>6</v>
      </c>
      <c r="U322" s="4">
        <f>sala[[#This Row],[Tiempo de Preparación]]*24</f>
        <v>1.5833333333333335</v>
      </c>
      <c r="V322">
        <f>sala[[#This Row],[Cobrada]]*sala[[#This Row],[Monto Total de la Cuenta]]</f>
        <v>141</v>
      </c>
      <c r="W322" s="4">
        <f>sala[[#This Row],[Tiempo de Permanencia]]*24</f>
        <v>2.2333333334536292</v>
      </c>
    </row>
    <row r="323" spans="1:23" x14ac:dyDescent="0.3">
      <c r="A323">
        <v>12</v>
      </c>
      <c r="B323" s="1" t="s">
        <v>337</v>
      </c>
      <c r="C323">
        <v>1</v>
      </c>
      <c r="D323" s="2">
        <v>45019.15347222222</v>
      </c>
      <c r="E323" s="2">
        <v>45019.240972222222</v>
      </c>
      <c r="F323" s="1" t="s">
        <v>24</v>
      </c>
      <c r="G323" s="1" t="s">
        <v>35</v>
      </c>
      <c r="H323" s="1" t="s">
        <v>25</v>
      </c>
      <c r="I323">
        <v>24.69</v>
      </c>
      <c r="J323" s="1" t="s">
        <v>38</v>
      </c>
      <c r="K323">
        <v>322</v>
      </c>
      <c r="L323" s="1" t="s">
        <v>54</v>
      </c>
      <c r="M323" s="1">
        <f>SUMIF('cocina'!A:A,sala[[#This Row],[Número de Orden]],'cocina'!K:K)</f>
        <v>85</v>
      </c>
      <c r="N323" s="2">
        <f>sala[[#This Row],[Hora de Salida]]</f>
        <v>45019.240972222222</v>
      </c>
      <c r="O323" s="3">
        <f>IF(sala[[#This Row],[Estado de la Mesa]]="Ocupada",sala[[#This Row],[Hora de Salida]]-sala[[#This Row],[Hora de Llegada]]+15/(24*60),sala[[#This Row],[Hora de Salida]]-sala[[#This Row],[Hora de Llegada]])</f>
        <v>9.7916666668121863E-2</v>
      </c>
      <c r="P323" s="3">
        <f>SUMIF('cocina'!A:A,sala[[#This Row],[Número de Orden]],'cocina'!H:H)/(24*60)</f>
        <v>4.1666666666666664E-2</v>
      </c>
      <c r="Q323" s="3">
        <f>IF((sala[[#This Row],[Tiempo de Permanencia]]-sala[[#This Row],[Tiempo de Preparación]])&gt;0,sala[[#This Row],[Tiempo de Permanencia]]-sala[[#This Row],[Tiempo de Preparación]],0)</f>
        <v>5.6250000001455198E-2</v>
      </c>
      <c r="R323" s="10">
        <f>IF(sala[[#This Row],[Tiempo de degustación]]&gt;0,1,0)</f>
        <v>1</v>
      </c>
      <c r="S323" s="1" t="str">
        <f>WEEKDAY(sala[[#This Row],[Fecha de Factura]],11)&amp;". "&amp;TEXT(sala[[#This Row],[Fecha de Factura]],"dddd")</f>
        <v>1. lunes</v>
      </c>
      <c r="T323" s="4">
        <f>SUMIF('cocina'!A:A,sala[[#This Row],[Número de Orden]],'cocina'!G:G)</f>
        <v>3</v>
      </c>
      <c r="U323" s="4">
        <f>sala[[#This Row],[Tiempo de Preparación]]*24</f>
        <v>1</v>
      </c>
      <c r="V323">
        <f>sala[[#This Row],[Cobrada]]*sala[[#This Row],[Monto Total de la Cuenta]]</f>
        <v>85</v>
      </c>
      <c r="W323" s="4">
        <f>sala[[#This Row],[Tiempo de Permanencia]]*24</f>
        <v>2.3500000000349246</v>
      </c>
    </row>
    <row r="324" spans="1:23" x14ac:dyDescent="0.3">
      <c r="A324">
        <v>8</v>
      </c>
      <c r="B324" s="1" t="s">
        <v>338</v>
      </c>
      <c r="C324">
        <v>1</v>
      </c>
      <c r="D324" s="2">
        <v>45019.057638888888</v>
      </c>
      <c r="E324" s="2">
        <v>45019.179861111108</v>
      </c>
      <c r="F324" s="1" t="s">
        <v>29</v>
      </c>
      <c r="G324" s="1" t="s">
        <v>20</v>
      </c>
      <c r="H324" s="1" t="s">
        <v>21</v>
      </c>
      <c r="I324">
        <v>44.3</v>
      </c>
      <c r="J324" s="1" t="s">
        <v>26</v>
      </c>
      <c r="K324">
        <v>323</v>
      </c>
      <c r="L324" s="1" t="s">
        <v>57</v>
      </c>
      <c r="M324" s="1">
        <f>SUMIF('cocina'!A:A,sala[[#This Row],[Número de Orden]],'cocina'!K:K)</f>
        <v>208</v>
      </c>
      <c r="N324" s="2">
        <f>sala[[#This Row],[Hora de Salida]]</f>
        <v>45019.179861111108</v>
      </c>
      <c r="O324" s="3">
        <f>IF(sala[[#This Row],[Estado de la Mesa]]="Ocupada",sala[[#This Row],[Hora de Salida]]-sala[[#This Row],[Hora de Llegada]]+15/(24*60),sala[[#This Row],[Hora de Salida]]-sala[[#This Row],[Hora de Llegada]])</f>
        <v>0.12222222222044365</v>
      </c>
      <c r="P324" s="3">
        <f>SUMIF('cocina'!A:A,sala[[#This Row],[Número de Orden]],'cocina'!H:H)/(24*60)</f>
        <v>8.4722222222222227E-2</v>
      </c>
      <c r="Q324" s="3">
        <f>IF((sala[[#This Row],[Tiempo de Permanencia]]-sala[[#This Row],[Tiempo de Preparación]])&gt;0,sala[[#This Row],[Tiempo de Permanencia]]-sala[[#This Row],[Tiempo de Preparación]],0)</f>
        <v>3.7499999998221428E-2</v>
      </c>
      <c r="R324" s="10">
        <f>IF(sala[[#This Row],[Tiempo de degustación]]&gt;0,1,0)</f>
        <v>1</v>
      </c>
      <c r="S324" s="1" t="str">
        <f>WEEKDAY(sala[[#This Row],[Fecha de Factura]],11)&amp;". "&amp;TEXT(sala[[#This Row],[Fecha de Factura]],"dddd")</f>
        <v>1. lunes</v>
      </c>
      <c r="T324" s="4">
        <f>SUMIF('cocina'!A:A,sala[[#This Row],[Número de Orden]],'cocina'!G:G)</f>
        <v>9</v>
      </c>
      <c r="U324" s="4">
        <f>sala[[#This Row],[Tiempo de Preparación]]*24</f>
        <v>2.0333333333333332</v>
      </c>
      <c r="V324">
        <f>sala[[#This Row],[Cobrada]]*sala[[#This Row],[Monto Total de la Cuenta]]</f>
        <v>208</v>
      </c>
      <c r="W324" s="4">
        <f>sala[[#This Row],[Tiempo de Permanencia]]*24</f>
        <v>2.9333333332906477</v>
      </c>
    </row>
    <row r="325" spans="1:23" x14ac:dyDescent="0.3">
      <c r="A325">
        <v>9</v>
      </c>
      <c r="B325" s="1" t="s">
        <v>339</v>
      </c>
      <c r="C325">
        <v>6</v>
      </c>
      <c r="D325" s="2">
        <v>45019.029861111114</v>
      </c>
      <c r="E325" s="2">
        <v>45019.07708333333</v>
      </c>
      <c r="F325" s="1" t="s">
        <v>19</v>
      </c>
      <c r="G325" s="1" t="s">
        <v>35</v>
      </c>
      <c r="H325" s="1" t="s">
        <v>25</v>
      </c>
      <c r="I325">
        <v>21.6</v>
      </c>
      <c r="J325" s="1" t="s">
        <v>26</v>
      </c>
      <c r="K325">
        <v>324</v>
      </c>
      <c r="L325" s="1" t="s">
        <v>33</v>
      </c>
      <c r="M325" s="1">
        <f>SUMIF('cocina'!A:A,sala[[#This Row],[Número de Orden]],'cocina'!K:K)</f>
        <v>137</v>
      </c>
      <c r="N325" s="2">
        <f>sala[[#This Row],[Hora de Salida]]</f>
        <v>45019.07708333333</v>
      </c>
      <c r="O325" s="3">
        <f>IF(sala[[#This Row],[Estado de la Mesa]]="Ocupada",sala[[#This Row],[Hora de Salida]]-sala[[#This Row],[Hora de Llegada]]+15/(24*60),sala[[#This Row],[Hora de Salida]]-sala[[#This Row],[Hora de Llegada]])</f>
        <v>4.722222221607808E-2</v>
      </c>
      <c r="P325" s="3">
        <f>SUMIF('cocina'!A:A,sala[[#This Row],[Número de Orden]],'cocina'!H:H)/(24*60)</f>
        <v>6.25E-2</v>
      </c>
      <c r="Q325" s="3">
        <f>IF((sala[[#This Row],[Tiempo de Permanencia]]-sala[[#This Row],[Tiempo de Preparación]])&gt;0,sala[[#This Row],[Tiempo de Permanencia]]-sala[[#This Row],[Tiempo de Preparación]],0)</f>
        <v>0</v>
      </c>
      <c r="R325" s="10">
        <f>IF(sala[[#This Row],[Tiempo de degustación]]&gt;0,1,0)</f>
        <v>0</v>
      </c>
      <c r="S325" s="1" t="str">
        <f>WEEKDAY(sala[[#This Row],[Fecha de Factura]],11)&amp;". "&amp;TEXT(sala[[#This Row],[Fecha de Factura]],"dddd")</f>
        <v>1. lunes</v>
      </c>
      <c r="T325" s="4">
        <f>SUMIF('cocina'!A:A,sala[[#This Row],[Número de Orden]],'cocina'!G:G)</f>
        <v>5</v>
      </c>
      <c r="U325" s="4">
        <f>sala[[#This Row],[Tiempo de Preparación]]*24</f>
        <v>1.5</v>
      </c>
      <c r="V325">
        <f>sala[[#This Row],[Cobrada]]*sala[[#This Row],[Monto Total de la Cuenta]]</f>
        <v>0</v>
      </c>
      <c r="W325" s="4">
        <f>sala[[#This Row],[Tiempo de Permanencia]]*24</f>
        <v>1.1333333331858739</v>
      </c>
    </row>
    <row r="326" spans="1:23" x14ac:dyDescent="0.3">
      <c r="A326">
        <v>18</v>
      </c>
      <c r="B326" s="1" t="s">
        <v>340</v>
      </c>
      <c r="C326">
        <v>1</v>
      </c>
      <c r="D326" s="2">
        <v>45019.041666666664</v>
      </c>
      <c r="E326" s="2">
        <v>45019.095833333333</v>
      </c>
      <c r="F326" s="1" t="s">
        <v>24</v>
      </c>
      <c r="G326" s="1" t="s">
        <v>14</v>
      </c>
      <c r="H326" s="1" t="s">
        <v>25</v>
      </c>
      <c r="I326">
        <v>32.5</v>
      </c>
      <c r="J326" s="1" t="s">
        <v>16</v>
      </c>
      <c r="K326">
        <v>325</v>
      </c>
      <c r="L326" s="1" t="s">
        <v>33</v>
      </c>
      <c r="M326" s="1">
        <f>SUMIF('cocina'!A:A,sala[[#This Row],[Número de Orden]],'cocina'!K:K)</f>
        <v>154</v>
      </c>
      <c r="N326" s="2">
        <f>sala[[#This Row],[Hora de Salida]]</f>
        <v>45019.095833333333</v>
      </c>
      <c r="O326" s="3">
        <f>IF(sala[[#This Row],[Estado de la Mesa]]="Ocupada",sala[[#This Row],[Hora de Salida]]-sala[[#This Row],[Hora de Llegada]]+15/(24*60),sala[[#This Row],[Hora de Salida]]-sala[[#This Row],[Hora de Llegada]])</f>
        <v>5.4166666668606922E-2</v>
      </c>
      <c r="P326" s="3">
        <f>SUMIF('cocina'!A:A,sala[[#This Row],[Número de Orden]],'cocina'!H:H)/(24*60)</f>
        <v>4.9305555555555554E-2</v>
      </c>
      <c r="Q326" s="3">
        <f>IF((sala[[#This Row],[Tiempo de Permanencia]]-sala[[#This Row],[Tiempo de Preparación]])&gt;0,sala[[#This Row],[Tiempo de Permanencia]]-sala[[#This Row],[Tiempo de Preparación]],0)</f>
        <v>4.8611111130513682E-3</v>
      </c>
      <c r="R326" s="10">
        <f>IF(sala[[#This Row],[Tiempo de degustación]]&gt;0,1,0)</f>
        <v>1</v>
      </c>
      <c r="S326" s="1" t="str">
        <f>WEEKDAY(sala[[#This Row],[Fecha de Factura]],11)&amp;". "&amp;TEXT(sala[[#This Row],[Fecha de Factura]],"dddd")</f>
        <v>1. lunes</v>
      </c>
      <c r="T326" s="4">
        <f>SUMIF('cocina'!A:A,sala[[#This Row],[Número de Orden]],'cocina'!G:G)</f>
        <v>5</v>
      </c>
      <c r="U326" s="4">
        <f>sala[[#This Row],[Tiempo de Preparación]]*24</f>
        <v>1.1833333333333333</v>
      </c>
      <c r="V326">
        <f>sala[[#This Row],[Cobrada]]*sala[[#This Row],[Monto Total de la Cuenta]]</f>
        <v>154</v>
      </c>
      <c r="W326" s="4">
        <f>sala[[#This Row],[Tiempo de Permanencia]]*24</f>
        <v>1.3000000000465661</v>
      </c>
    </row>
    <row r="327" spans="1:23" x14ac:dyDescent="0.3">
      <c r="A327">
        <v>14</v>
      </c>
      <c r="B327" s="1" t="s">
        <v>341</v>
      </c>
      <c r="C327">
        <v>4</v>
      </c>
      <c r="D327" s="2">
        <v>45020.068749999999</v>
      </c>
      <c r="E327" s="2">
        <v>45020.231944444444</v>
      </c>
      <c r="F327" s="1" t="s">
        <v>19</v>
      </c>
      <c r="G327" s="1" t="s">
        <v>20</v>
      </c>
      <c r="H327" s="1" t="s">
        <v>15</v>
      </c>
      <c r="I327">
        <v>13.85</v>
      </c>
      <c r="J327" s="1" t="s">
        <v>38</v>
      </c>
      <c r="K327">
        <v>326</v>
      </c>
      <c r="L327" s="1" t="s">
        <v>33</v>
      </c>
      <c r="M327" s="1">
        <f>SUMIF('cocina'!A:A,sala[[#This Row],[Número de Orden]],'cocina'!K:K)</f>
        <v>81</v>
      </c>
      <c r="N327" s="2">
        <f>sala[[#This Row],[Hora de Salida]]</f>
        <v>45020.231944444444</v>
      </c>
      <c r="O327" s="3">
        <f>IF(sala[[#This Row],[Estado de la Mesa]]="Ocupada",sala[[#This Row],[Hora de Salida]]-sala[[#This Row],[Hora de Llegada]]+15/(24*60),sala[[#This Row],[Hora de Salida]]-sala[[#This Row],[Hora de Llegada]])</f>
        <v>0.17361111111191954</v>
      </c>
      <c r="P327" s="3">
        <f>SUMIF('cocina'!A:A,sala[[#This Row],[Número de Orden]],'cocina'!H:H)/(24*60)</f>
        <v>6.3194444444444442E-2</v>
      </c>
      <c r="Q327" s="3">
        <f>IF((sala[[#This Row],[Tiempo de Permanencia]]-sala[[#This Row],[Tiempo de Preparación]])&gt;0,sala[[#This Row],[Tiempo de Permanencia]]-sala[[#This Row],[Tiempo de Preparación]],0)</f>
        <v>0.1104166666674751</v>
      </c>
      <c r="R327" s="10">
        <f>IF(sala[[#This Row],[Tiempo de degustación]]&gt;0,1,0)</f>
        <v>1</v>
      </c>
      <c r="S327" s="1" t="str">
        <f>WEEKDAY(sala[[#This Row],[Fecha de Factura]],11)&amp;". "&amp;TEXT(sala[[#This Row],[Fecha de Factura]],"dddd")</f>
        <v>2. martes</v>
      </c>
      <c r="T327" s="4">
        <f>SUMIF('cocina'!A:A,sala[[#This Row],[Número de Orden]],'cocina'!G:G)</f>
        <v>3</v>
      </c>
      <c r="U327" s="4">
        <f>sala[[#This Row],[Tiempo de Preparación]]*24</f>
        <v>1.5166666666666666</v>
      </c>
      <c r="V327">
        <f>sala[[#This Row],[Cobrada]]*sala[[#This Row],[Monto Total de la Cuenta]]</f>
        <v>81</v>
      </c>
      <c r="W327" s="4">
        <f>sala[[#This Row],[Tiempo de Permanencia]]*24</f>
        <v>4.1666666666860692</v>
      </c>
    </row>
    <row r="328" spans="1:23" x14ac:dyDescent="0.3">
      <c r="A328">
        <v>12</v>
      </c>
      <c r="B328" s="1" t="s">
        <v>238</v>
      </c>
      <c r="C328">
        <v>5</v>
      </c>
      <c r="D328" s="2">
        <v>45020.124305555553</v>
      </c>
      <c r="E328" s="2">
        <v>45020.191666666666</v>
      </c>
      <c r="F328" s="1" t="s">
        <v>29</v>
      </c>
      <c r="G328" s="1" t="s">
        <v>35</v>
      </c>
      <c r="H328" s="1" t="s">
        <v>25</v>
      </c>
      <c r="I328">
        <v>15.08</v>
      </c>
      <c r="J328" s="1" t="s">
        <v>16</v>
      </c>
      <c r="K328">
        <v>327</v>
      </c>
      <c r="L328" s="1" t="s">
        <v>22</v>
      </c>
      <c r="M328" s="1">
        <f>SUMIF('cocina'!A:A,sala[[#This Row],[Número de Orden]],'cocina'!K:K)</f>
        <v>147</v>
      </c>
      <c r="N328" s="2">
        <f>sala[[#This Row],[Hora de Salida]]</f>
        <v>45020.191666666666</v>
      </c>
      <c r="O328" s="3">
        <f>IF(sala[[#This Row],[Estado de la Mesa]]="Ocupada",sala[[#This Row],[Hora de Salida]]-sala[[#This Row],[Hora de Llegada]]+15/(24*60),sala[[#This Row],[Hora de Salida]]-sala[[#This Row],[Hora de Llegada]])</f>
        <v>6.7361111112404615E-2</v>
      </c>
      <c r="P328" s="3">
        <f>SUMIF('cocina'!A:A,sala[[#This Row],[Número de Orden]],'cocina'!H:H)/(24*60)</f>
        <v>5.1388888888888887E-2</v>
      </c>
      <c r="Q328" s="3">
        <f>IF((sala[[#This Row],[Tiempo de Permanencia]]-sala[[#This Row],[Tiempo de Preparación]])&gt;0,sala[[#This Row],[Tiempo de Permanencia]]-sala[[#This Row],[Tiempo de Preparación]],0)</f>
        <v>1.5972222223515728E-2</v>
      </c>
      <c r="R328" s="10">
        <f>IF(sala[[#This Row],[Tiempo de degustación]]&gt;0,1,0)</f>
        <v>1</v>
      </c>
      <c r="S328" s="1" t="str">
        <f>WEEKDAY(sala[[#This Row],[Fecha de Factura]],11)&amp;". "&amp;TEXT(sala[[#This Row],[Fecha de Factura]],"dddd")</f>
        <v>2. martes</v>
      </c>
      <c r="T328" s="4">
        <f>SUMIF('cocina'!A:A,sala[[#This Row],[Número de Orden]],'cocina'!G:G)</f>
        <v>5</v>
      </c>
      <c r="U328" s="4">
        <f>sala[[#This Row],[Tiempo de Preparación]]*24</f>
        <v>1.2333333333333334</v>
      </c>
      <c r="V328">
        <f>sala[[#This Row],[Cobrada]]*sala[[#This Row],[Monto Total de la Cuenta]]</f>
        <v>147</v>
      </c>
      <c r="W328" s="4">
        <f>sala[[#This Row],[Tiempo de Permanencia]]*24</f>
        <v>1.6166666666977108</v>
      </c>
    </row>
    <row r="329" spans="1:23" x14ac:dyDescent="0.3">
      <c r="A329">
        <v>4</v>
      </c>
      <c r="B329" s="1" t="s">
        <v>342</v>
      </c>
      <c r="C329">
        <v>3</v>
      </c>
      <c r="D329" s="2">
        <v>45020.072222222225</v>
      </c>
      <c r="E329" s="2">
        <v>45020.171527777777</v>
      </c>
      <c r="F329" s="1" t="s">
        <v>24</v>
      </c>
      <c r="G329" s="1" t="s">
        <v>35</v>
      </c>
      <c r="H329" s="1" t="s">
        <v>25</v>
      </c>
      <c r="I329">
        <v>13.85</v>
      </c>
      <c r="J329" s="1" t="s">
        <v>16</v>
      </c>
      <c r="K329">
        <v>328</v>
      </c>
      <c r="L329" s="1" t="s">
        <v>57</v>
      </c>
      <c r="M329" s="1">
        <f>SUMIF('cocina'!A:A,sala[[#This Row],[Número de Orden]],'cocina'!K:K)</f>
        <v>35</v>
      </c>
      <c r="N329" s="2">
        <f>sala[[#This Row],[Hora de Salida]]</f>
        <v>45020.171527777777</v>
      </c>
      <c r="O329" s="3">
        <f>IF(sala[[#This Row],[Estado de la Mesa]]="Ocupada",sala[[#This Row],[Hora de Salida]]-sala[[#This Row],[Hora de Llegada]]+15/(24*60),sala[[#This Row],[Hora de Salida]]-sala[[#This Row],[Hora de Llegada]])</f>
        <v>9.9305555551836733E-2</v>
      </c>
      <c r="P329" s="3">
        <f>SUMIF('cocina'!A:A,sala[[#This Row],[Número de Orden]],'cocina'!H:H)/(24*60)</f>
        <v>1.4583333333333334E-2</v>
      </c>
      <c r="Q329" s="3">
        <f>IF((sala[[#This Row],[Tiempo de Permanencia]]-sala[[#This Row],[Tiempo de Preparación]])&gt;0,sala[[#This Row],[Tiempo de Permanencia]]-sala[[#This Row],[Tiempo de Preparación]],0)</f>
        <v>8.4722222218503396E-2</v>
      </c>
      <c r="R329" s="10">
        <f>IF(sala[[#This Row],[Tiempo de degustación]]&gt;0,1,0)</f>
        <v>1</v>
      </c>
      <c r="S329" s="1" t="str">
        <f>WEEKDAY(sala[[#This Row],[Fecha de Factura]],11)&amp;". "&amp;TEXT(sala[[#This Row],[Fecha de Factura]],"dddd")</f>
        <v>2. martes</v>
      </c>
      <c r="T329" s="4">
        <f>SUMIF('cocina'!A:A,sala[[#This Row],[Número de Orden]],'cocina'!G:G)</f>
        <v>1</v>
      </c>
      <c r="U329" s="4">
        <f>sala[[#This Row],[Tiempo de Preparación]]*24</f>
        <v>0.35</v>
      </c>
      <c r="V329">
        <f>sala[[#This Row],[Cobrada]]*sala[[#This Row],[Monto Total de la Cuenta]]</f>
        <v>35</v>
      </c>
      <c r="W329" s="4">
        <f>sala[[#This Row],[Tiempo de Permanencia]]*24</f>
        <v>2.3833333332440816</v>
      </c>
    </row>
    <row r="330" spans="1:23" x14ac:dyDescent="0.3">
      <c r="A330">
        <v>13</v>
      </c>
      <c r="B330" s="1" t="s">
        <v>343</v>
      </c>
      <c r="C330">
        <v>1</v>
      </c>
      <c r="D330" s="2">
        <v>45020.018055555556</v>
      </c>
      <c r="E330" s="2">
        <v>45020.111805555556</v>
      </c>
      <c r="F330" s="1" t="s">
        <v>24</v>
      </c>
      <c r="G330" s="1" t="s">
        <v>14</v>
      </c>
      <c r="H330" s="1" t="s">
        <v>25</v>
      </c>
      <c r="I330">
        <v>38.89</v>
      </c>
      <c r="J330" s="1" t="s">
        <v>38</v>
      </c>
      <c r="K330">
        <v>329</v>
      </c>
      <c r="L330" s="1" t="s">
        <v>42</v>
      </c>
      <c r="M330" s="1">
        <f>SUMIF('cocina'!A:A,sala[[#This Row],[Número de Orden]],'cocina'!K:K)</f>
        <v>207</v>
      </c>
      <c r="N330" s="2">
        <f>sala[[#This Row],[Hora de Salida]]</f>
        <v>45020.111805555556</v>
      </c>
      <c r="O330" s="3">
        <f>IF(sala[[#This Row],[Estado de la Mesa]]="Ocupada",sala[[#This Row],[Hora de Salida]]-sala[[#This Row],[Hora de Llegada]]+15/(24*60),sala[[#This Row],[Hora de Salida]]-sala[[#This Row],[Hora de Llegada]])</f>
        <v>0.10416666666666667</v>
      </c>
      <c r="P330" s="3">
        <f>SUMIF('cocina'!A:A,sala[[#This Row],[Número de Orden]],'cocina'!H:H)/(24*60)</f>
        <v>9.6527777777777782E-2</v>
      </c>
      <c r="Q330" s="3">
        <f>IF((sala[[#This Row],[Tiempo de Permanencia]]-sala[[#This Row],[Tiempo de Preparación]])&gt;0,sala[[#This Row],[Tiempo de Permanencia]]-sala[[#This Row],[Tiempo de Preparación]],0)</f>
        <v>7.6388888888888895E-3</v>
      </c>
      <c r="R330" s="10">
        <f>IF(sala[[#This Row],[Tiempo de degustación]]&gt;0,1,0)</f>
        <v>1</v>
      </c>
      <c r="S330" s="1" t="str">
        <f>WEEKDAY(sala[[#This Row],[Fecha de Factura]],11)&amp;". "&amp;TEXT(sala[[#This Row],[Fecha de Factura]],"dddd")</f>
        <v>2. martes</v>
      </c>
      <c r="T330" s="4">
        <f>SUMIF('cocina'!A:A,sala[[#This Row],[Número de Orden]],'cocina'!G:G)</f>
        <v>7</v>
      </c>
      <c r="U330" s="4">
        <f>sala[[#This Row],[Tiempo de Preparación]]*24</f>
        <v>2.3166666666666669</v>
      </c>
      <c r="V330">
        <f>sala[[#This Row],[Cobrada]]*sala[[#This Row],[Monto Total de la Cuenta]]</f>
        <v>207</v>
      </c>
      <c r="W330" s="4">
        <f>sala[[#This Row],[Tiempo de Permanencia]]*24</f>
        <v>2.5</v>
      </c>
    </row>
    <row r="331" spans="1:23" x14ac:dyDescent="0.3">
      <c r="A331">
        <v>10</v>
      </c>
      <c r="B331" s="1" t="s">
        <v>344</v>
      </c>
      <c r="C331">
        <v>6</v>
      </c>
      <c r="D331" s="2">
        <v>45020.076388888891</v>
      </c>
      <c r="E331" s="2">
        <v>45020.164583333331</v>
      </c>
      <c r="F331" s="1" t="s">
        <v>13</v>
      </c>
      <c r="G331" s="1" t="s">
        <v>20</v>
      </c>
      <c r="H331" s="1" t="s">
        <v>25</v>
      </c>
      <c r="I331">
        <v>32.17</v>
      </c>
      <c r="J331" s="1" t="s">
        <v>38</v>
      </c>
      <c r="K331">
        <v>330</v>
      </c>
      <c r="L331" s="1" t="s">
        <v>42</v>
      </c>
      <c r="M331" s="1">
        <f>SUMIF('cocina'!A:A,sala[[#This Row],[Número de Orden]],'cocina'!K:K)</f>
        <v>217</v>
      </c>
      <c r="N331" s="2">
        <f>sala[[#This Row],[Hora de Salida]]</f>
        <v>45020.164583333331</v>
      </c>
      <c r="O331" s="3">
        <f>IF(sala[[#This Row],[Estado de la Mesa]]="Ocupada",sala[[#This Row],[Hora de Salida]]-sala[[#This Row],[Hora de Llegada]]+15/(24*60),sala[[#This Row],[Hora de Salida]]-sala[[#This Row],[Hora de Llegada]])</f>
        <v>9.8611111107553981E-2</v>
      </c>
      <c r="P331" s="3">
        <f>SUMIF('cocina'!A:A,sala[[#This Row],[Número de Orden]],'cocina'!H:H)/(24*60)</f>
        <v>9.7222222222222224E-2</v>
      </c>
      <c r="Q331" s="3">
        <f>IF((sala[[#This Row],[Tiempo de Permanencia]]-sala[[#This Row],[Tiempo de Preparación]])&gt;0,sala[[#This Row],[Tiempo de Permanencia]]-sala[[#This Row],[Tiempo de Preparación]],0)</f>
        <v>1.3888888853317571E-3</v>
      </c>
      <c r="R331" s="10">
        <f>IF(sala[[#This Row],[Tiempo de degustación]]&gt;0,1,0)</f>
        <v>1</v>
      </c>
      <c r="S331" s="1" t="str">
        <f>WEEKDAY(sala[[#This Row],[Fecha de Factura]],11)&amp;". "&amp;TEXT(sala[[#This Row],[Fecha de Factura]],"dddd")</f>
        <v>2. martes</v>
      </c>
      <c r="T331" s="4">
        <f>SUMIF('cocina'!A:A,sala[[#This Row],[Número de Orden]],'cocina'!G:G)</f>
        <v>9</v>
      </c>
      <c r="U331" s="4">
        <f>sala[[#This Row],[Tiempo de Preparación]]*24</f>
        <v>2.3333333333333335</v>
      </c>
      <c r="V331">
        <f>sala[[#This Row],[Cobrada]]*sala[[#This Row],[Monto Total de la Cuenta]]</f>
        <v>217</v>
      </c>
      <c r="W331" s="4">
        <f>sala[[#This Row],[Tiempo de Permanencia]]*24</f>
        <v>2.3666666665812954</v>
      </c>
    </row>
    <row r="332" spans="1:23" x14ac:dyDescent="0.3">
      <c r="A332">
        <v>20</v>
      </c>
      <c r="B332" s="1" t="s">
        <v>345</v>
      </c>
      <c r="C332">
        <v>3</v>
      </c>
      <c r="D332" s="2">
        <v>45020.129166666666</v>
      </c>
      <c r="E332" s="2">
        <v>45020.261805555558</v>
      </c>
      <c r="F332" s="1" t="s">
        <v>32</v>
      </c>
      <c r="G332" s="1" t="s">
        <v>35</v>
      </c>
      <c r="H332" s="1" t="s">
        <v>15</v>
      </c>
      <c r="I332">
        <v>36.61</v>
      </c>
      <c r="J332" s="1" t="s">
        <v>16</v>
      </c>
      <c r="K332">
        <v>331</v>
      </c>
      <c r="L332" s="1" t="s">
        <v>30</v>
      </c>
      <c r="M332" s="1">
        <f>SUMIF('cocina'!A:A,sala[[#This Row],[Número de Orden]],'cocina'!K:K)</f>
        <v>173</v>
      </c>
      <c r="N332" s="2">
        <f>sala[[#This Row],[Hora de Salida]]</f>
        <v>45020.261805555558</v>
      </c>
      <c r="O332" s="3">
        <f>IF(sala[[#This Row],[Estado de la Mesa]]="Ocupada",sala[[#This Row],[Hora de Salida]]-sala[[#This Row],[Hora de Llegada]]+15/(24*60),sala[[#This Row],[Hora de Salida]]-sala[[#This Row],[Hora de Llegada]])</f>
        <v>0.13263888889196096</v>
      </c>
      <c r="P332" s="3">
        <f>SUMIF('cocina'!A:A,sala[[#This Row],[Número de Orden]],'cocina'!H:H)/(24*60)</f>
        <v>8.4027777777777785E-2</v>
      </c>
      <c r="Q332" s="3">
        <f>IF((sala[[#This Row],[Tiempo de Permanencia]]-sala[[#This Row],[Tiempo de Preparación]])&gt;0,sala[[#This Row],[Tiempo de Permanencia]]-sala[[#This Row],[Tiempo de Preparación]],0)</f>
        <v>4.8611111114183175E-2</v>
      </c>
      <c r="R332" s="10">
        <f>IF(sala[[#This Row],[Tiempo de degustación]]&gt;0,1,0)</f>
        <v>1</v>
      </c>
      <c r="S332" s="1" t="str">
        <f>WEEKDAY(sala[[#This Row],[Fecha de Factura]],11)&amp;". "&amp;TEXT(sala[[#This Row],[Fecha de Factura]],"dddd")</f>
        <v>2. martes</v>
      </c>
      <c r="T332" s="4">
        <f>SUMIF('cocina'!A:A,sala[[#This Row],[Número de Orden]],'cocina'!G:G)</f>
        <v>6</v>
      </c>
      <c r="U332" s="4">
        <f>sala[[#This Row],[Tiempo de Preparación]]*24</f>
        <v>2.0166666666666666</v>
      </c>
      <c r="V332">
        <f>sala[[#This Row],[Cobrada]]*sala[[#This Row],[Monto Total de la Cuenta]]</f>
        <v>173</v>
      </c>
      <c r="W332" s="4">
        <f>sala[[#This Row],[Tiempo de Permanencia]]*24</f>
        <v>3.183333333407063</v>
      </c>
    </row>
    <row r="333" spans="1:23" x14ac:dyDescent="0.3">
      <c r="A333">
        <v>6</v>
      </c>
      <c r="B333" s="1" t="s">
        <v>346</v>
      </c>
      <c r="C333">
        <v>1</v>
      </c>
      <c r="D333" s="2">
        <v>45020.009722222225</v>
      </c>
      <c r="E333" s="2">
        <v>45020.061805555553</v>
      </c>
      <c r="F333" s="1" t="s">
        <v>24</v>
      </c>
      <c r="G333" s="1" t="s">
        <v>14</v>
      </c>
      <c r="H333" s="1" t="s">
        <v>15</v>
      </c>
      <c r="I333">
        <v>25.21</v>
      </c>
      <c r="J333" s="1" t="s">
        <v>16</v>
      </c>
      <c r="K333">
        <v>332</v>
      </c>
      <c r="L333" s="1" t="s">
        <v>69</v>
      </c>
      <c r="M333" s="1">
        <f>SUMIF('cocina'!A:A,sala[[#This Row],[Número de Orden]],'cocina'!K:K)</f>
        <v>120</v>
      </c>
      <c r="N333" s="2">
        <f>sala[[#This Row],[Hora de Salida]]</f>
        <v>45020.061805555553</v>
      </c>
      <c r="O333" s="3">
        <f>IF(sala[[#This Row],[Estado de la Mesa]]="Ocupada",sala[[#This Row],[Hora de Salida]]-sala[[#This Row],[Hora de Llegada]]+15/(24*60),sala[[#This Row],[Hora de Salida]]-sala[[#This Row],[Hora de Llegada]])</f>
        <v>5.2083333328482695E-2</v>
      </c>
      <c r="P333" s="3">
        <f>SUMIF('cocina'!A:A,sala[[#This Row],[Número de Orden]],'cocina'!H:H)/(24*60)</f>
        <v>1.1805555555555555E-2</v>
      </c>
      <c r="Q333" s="3">
        <f>IF((sala[[#This Row],[Tiempo de Permanencia]]-sala[[#This Row],[Tiempo de Preparación]])&gt;0,sala[[#This Row],[Tiempo de Permanencia]]-sala[[#This Row],[Tiempo de Preparación]],0)</f>
        <v>4.027777777292714E-2</v>
      </c>
      <c r="R333" s="10">
        <f>IF(sala[[#This Row],[Tiempo de degustación]]&gt;0,1,0)</f>
        <v>1</v>
      </c>
      <c r="S333" s="1" t="str">
        <f>WEEKDAY(sala[[#This Row],[Fecha de Factura]],11)&amp;". "&amp;TEXT(sala[[#This Row],[Fecha de Factura]],"dddd")</f>
        <v>2. martes</v>
      </c>
      <c r="T333" s="4">
        <f>SUMIF('cocina'!A:A,sala[[#This Row],[Número de Orden]],'cocina'!G:G)</f>
        <v>3</v>
      </c>
      <c r="U333" s="4">
        <f>sala[[#This Row],[Tiempo de Preparación]]*24</f>
        <v>0.28333333333333333</v>
      </c>
      <c r="V333">
        <f>sala[[#This Row],[Cobrada]]*sala[[#This Row],[Monto Total de la Cuenta]]</f>
        <v>120</v>
      </c>
      <c r="W333" s="4">
        <f>sala[[#This Row],[Tiempo de Permanencia]]*24</f>
        <v>1.2499999998835847</v>
      </c>
    </row>
    <row r="334" spans="1:23" x14ac:dyDescent="0.3">
      <c r="A334">
        <v>6</v>
      </c>
      <c r="B334" s="1" t="s">
        <v>347</v>
      </c>
      <c r="C334">
        <v>1</v>
      </c>
      <c r="D334" s="2">
        <v>45020.131944444445</v>
      </c>
      <c r="E334" s="2">
        <v>45020.186805555553</v>
      </c>
      <c r="F334" s="1" t="s">
        <v>32</v>
      </c>
      <c r="G334" s="1" t="s">
        <v>35</v>
      </c>
      <c r="H334" s="1" t="s">
        <v>25</v>
      </c>
      <c r="I334">
        <v>13.19</v>
      </c>
      <c r="J334" s="1" t="s">
        <v>26</v>
      </c>
      <c r="K334">
        <v>333</v>
      </c>
      <c r="L334" s="1" t="s">
        <v>30</v>
      </c>
      <c r="M334" s="1">
        <f>SUMIF('cocina'!A:A,sala[[#This Row],[Número de Orden]],'cocina'!K:K)</f>
        <v>72</v>
      </c>
      <c r="N334" s="2">
        <f>sala[[#This Row],[Hora de Salida]]</f>
        <v>45020.186805555553</v>
      </c>
      <c r="O334" s="3">
        <f>IF(sala[[#This Row],[Estado de la Mesa]]="Ocupada",sala[[#This Row],[Hora de Salida]]-sala[[#This Row],[Hora de Llegada]]+15/(24*60),sala[[#This Row],[Hora de Salida]]-sala[[#This Row],[Hora de Llegada]])</f>
        <v>5.486111110803904E-2</v>
      </c>
      <c r="P334" s="3">
        <f>SUMIF('cocina'!A:A,sala[[#This Row],[Número de Orden]],'cocina'!H:H)/(24*60)</f>
        <v>4.2361111111111113E-2</v>
      </c>
      <c r="Q334" s="3">
        <f>IF((sala[[#This Row],[Tiempo de Permanencia]]-sala[[#This Row],[Tiempo de Preparación]])&gt;0,sala[[#This Row],[Tiempo de Permanencia]]-sala[[#This Row],[Tiempo de Preparación]],0)</f>
        <v>1.2499999996927927E-2</v>
      </c>
      <c r="R334" s="10">
        <f>IF(sala[[#This Row],[Tiempo de degustación]]&gt;0,1,0)</f>
        <v>1</v>
      </c>
      <c r="S334" s="1" t="str">
        <f>WEEKDAY(sala[[#This Row],[Fecha de Factura]],11)&amp;". "&amp;TEXT(sala[[#This Row],[Fecha de Factura]],"dddd")</f>
        <v>2. martes</v>
      </c>
      <c r="T334" s="4">
        <f>SUMIF('cocina'!A:A,sala[[#This Row],[Número de Orden]],'cocina'!G:G)</f>
        <v>3</v>
      </c>
      <c r="U334" s="4">
        <f>sala[[#This Row],[Tiempo de Preparación]]*24</f>
        <v>1.0166666666666666</v>
      </c>
      <c r="V334">
        <f>sala[[#This Row],[Cobrada]]*sala[[#This Row],[Monto Total de la Cuenta]]</f>
        <v>72</v>
      </c>
      <c r="W334" s="4">
        <f>sala[[#This Row],[Tiempo de Permanencia]]*24</f>
        <v>1.316666666592937</v>
      </c>
    </row>
    <row r="335" spans="1:23" x14ac:dyDescent="0.3">
      <c r="A335">
        <v>12</v>
      </c>
      <c r="B335" s="1" t="s">
        <v>348</v>
      </c>
      <c r="C335">
        <v>4</v>
      </c>
      <c r="D335" s="2">
        <v>45020.118750000001</v>
      </c>
      <c r="E335" s="2">
        <v>45020.271527777775</v>
      </c>
      <c r="F335" s="1" t="s">
        <v>19</v>
      </c>
      <c r="G335" s="1" t="s">
        <v>20</v>
      </c>
      <c r="H335" s="1" t="s">
        <v>25</v>
      </c>
      <c r="I335">
        <v>17.5</v>
      </c>
      <c r="J335" s="1" t="s">
        <v>26</v>
      </c>
      <c r="K335">
        <v>334</v>
      </c>
      <c r="L335" s="1" t="s">
        <v>69</v>
      </c>
      <c r="M335" s="1">
        <f>SUMIF('cocina'!A:A,sala[[#This Row],[Número de Orden]],'cocina'!K:K)</f>
        <v>173</v>
      </c>
      <c r="N335" s="2">
        <f>sala[[#This Row],[Hora de Salida]]</f>
        <v>45020.271527777775</v>
      </c>
      <c r="O335" s="3">
        <f>IF(sala[[#This Row],[Estado de la Mesa]]="Ocupada",sala[[#This Row],[Hora de Salida]]-sala[[#This Row],[Hora de Llegada]]+15/(24*60),sala[[#This Row],[Hora de Salida]]-sala[[#This Row],[Hora de Llegada]])</f>
        <v>0.15277777777373558</v>
      </c>
      <c r="P335" s="3">
        <f>SUMIF('cocina'!A:A,sala[[#This Row],[Número de Orden]],'cocina'!H:H)/(24*60)</f>
        <v>0.10833333333333334</v>
      </c>
      <c r="Q335" s="3">
        <f>IF((sala[[#This Row],[Tiempo de Permanencia]]-sala[[#This Row],[Tiempo de Preparación]])&gt;0,sala[[#This Row],[Tiempo de Permanencia]]-sala[[#This Row],[Tiempo de Preparación]],0)</f>
        <v>4.4444444440402242E-2</v>
      </c>
      <c r="R335" s="10">
        <f>IF(sala[[#This Row],[Tiempo de degustación]]&gt;0,1,0)</f>
        <v>1</v>
      </c>
      <c r="S335" s="1" t="str">
        <f>WEEKDAY(sala[[#This Row],[Fecha de Factura]],11)&amp;". "&amp;TEXT(sala[[#This Row],[Fecha de Factura]],"dddd")</f>
        <v>2. martes</v>
      </c>
      <c r="T335" s="4">
        <f>SUMIF('cocina'!A:A,sala[[#This Row],[Número de Orden]],'cocina'!G:G)</f>
        <v>7</v>
      </c>
      <c r="U335" s="4">
        <f>sala[[#This Row],[Tiempo de Preparación]]*24</f>
        <v>2.6</v>
      </c>
      <c r="V335">
        <f>sala[[#This Row],[Cobrada]]*sala[[#This Row],[Monto Total de la Cuenta]]</f>
        <v>173</v>
      </c>
      <c r="W335" s="4">
        <f>sala[[#This Row],[Tiempo de Permanencia]]*24</f>
        <v>3.6666666665696539</v>
      </c>
    </row>
    <row r="336" spans="1:23" x14ac:dyDescent="0.3">
      <c r="A336">
        <v>14</v>
      </c>
      <c r="B336" s="1" t="s">
        <v>349</v>
      </c>
      <c r="C336">
        <v>3</v>
      </c>
      <c r="D336" s="2">
        <v>45020.080555555556</v>
      </c>
      <c r="E336" s="2">
        <v>45020.131249999999</v>
      </c>
      <c r="F336" s="1" t="s">
        <v>32</v>
      </c>
      <c r="G336" s="1" t="s">
        <v>14</v>
      </c>
      <c r="H336" s="1" t="s">
        <v>15</v>
      </c>
      <c r="I336">
        <v>41.56</v>
      </c>
      <c r="J336" s="1" t="s">
        <v>26</v>
      </c>
      <c r="K336">
        <v>335</v>
      </c>
      <c r="L336" s="1" t="s">
        <v>27</v>
      </c>
      <c r="M336" s="1">
        <f>SUMIF('cocina'!A:A,sala[[#This Row],[Número de Orden]],'cocina'!K:K)</f>
        <v>114</v>
      </c>
      <c r="N336" s="2">
        <f>sala[[#This Row],[Hora de Salida]]</f>
        <v>45020.131249999999</v>
      </c>
      <c r="O336" s="3">
        <f>IF(sala[[#This Row],[Estado de la Mesa]]="Ocupada",sala[[#This Row],[Hora de Salida]]-sala[[#This Row],[Hora de Llegada]]+15/(24*60),sala[[#This Row],[Hora de Salida]]-sala[[#This Row],[Hora de Llegada]])</f>
        <v>5.0694444442342501E-2</v>
      </c>
      <c r="P336" s="3">
        <f>SUMIF('cocina'!A:A,sala[[#This Row],[Número de Orden]],'cocina'!H:H)/(24*60)</f>
        <v>4.791666666666667E-2</v>
      </c>
      <c r="Q336" s="3">
        <f>IF((sala[[#This Row],[Tiempo de Permanencia]]-sala[[#This Row],[Tiempo de Preparación]])&gt;0,sala[[#This Row],[Tiempo de Permanencia]]-sala[[#This Row],[Tiempo de Preparación]],0)</f>
        <v>2.7777777756758312E-3</v>
      </c>
      <c r="R336" s="10">
        <f>IF(sala[[#This Row],[Tiempo de degustación]]&gt;0,1,0)</f>
        <v>1</v>
      </c>
      <c r="S336" s="1" t="str">
        <f>WEEKDAY(sala[[#This Row],[Fecha de Factura]],11)&amp;". "&amp;TEXT(sala[[#This Row],[Fecha de Factura]],"dddd")</f>
        <v>2. martes</v>
      </c>
      <c r="T336" s="4">
        <f>SUMIF('cocina'!A:A,sala[[#This Row],[Número de Orden]],'cocina'!G:G)</f>
        <v>4</v>
      </c>
      <c r="U336" s="4">
        <f>sala[[#This Row],[Tiempo de Preparación]]*24</f>
        <v>1.1500000000000001</v>
      </c>
      <c r="V336">
        <f>sala[[#This Row],[Cobrada]]*sala[[#This Row],[Monto Total de la Cuenta]]</f>
        <v>114</v>
      </c>
      <c r="W336" s="4">
        <f>sala[[#This Row],[Tiempo de Permanencia]]*24</f>
        <v>1.21666666661622</v>
      </c>
    </row>
    <row r="337" spans="1:23" x14ac:dyDescent="0.3">
      <c r="A337">
        <v>4</v>
      </c>
      <c r="B337" s="1" t="s">
        <v>350</v>
      </c>
      <c r="C337">
        <v>5</v>
      </c>
      <c r="D337" s="2">
        <v>45020.065972222219</v>
      </c>
      <c r="E337" s="2">
        <v>45020.20208333333</v>
      </c>
      <c r="F337" s="1" t="s">
        <v>24</v>
      </c>
      <c r="G337" s="1" t="s">
        <v>35</v>
      </c>
      <c r="H337" s="1" t="s">
        <v>25</v>
      </c>
      <c r="I337">
        <v>17.93</v>
      </c>
      <c r="J337" s="1" t="s">
        <v>26</v>
      </c>
      <c r="K337">
        <v>336</v>
      </c>
      <c r="L337" s="1" t="s">
        <v>69</v>
      </c>
      <c r="M337" s="1">
        <f>SUMIF('cocina'!A:A,sala[[#This Row],[Número de Orden]],'cocina'!K:K)</f>
        <v>158</v>
      </c>
      <c r="N337" s="2">
        <f>sala[[#This Row],[Hora de Salida]]</f>
        <v>45020.20208333333</v>
      </c>
      <c r="O337" s="3">
        <f>IF(sala[[#This Row],[Estado de la Mesa]]="Ocupada",sala[[#This Row],[Hora de Salida]]-sala[[#This Row],[Hora de Llegada]]+15/(24*60),sala[[#This Row],[Hora de Salida]]-sala[[#This Row],[Hora de Llegada]])</f>
        <v>0.13611111111094942</v>
      </c>
      <c r="P337" s="3">
        <f>SUMIF('cocina'!A:A,sala[[#This Row],[Número de Orden]],'cocina'!H:H)/(24*60)</f>
        <v>4.5138888888888888E-2</v>
      </c>
      <c r="Q337" s="3">
        <f>IF((sala[[#This Row],[Tiempo de Permanencia]]-sala[[#This Row],[Tiempo de Preparación]])&gt;0,sala[[#This Row],[Tiempo de Permanencia]]-sala[[#This Row],[Tiempo de Preparación]],0)</f>
        <v>9.0972222222060528E-2</v>
      </c>
      <c r="R337" s="10">
        <f>IF(sala[[#This Row],[Tiempo de degustación]]&gt;0,1,0)</f>
        <v>1</v>
      </c>
      <c r="S337" s="1" t="str">
        <f>WEEKDAY(sala[[#This Row],[Fecha de Factura]],11)&amp;". "&amp;TEXT(sala[[#This Row],[Fecha de Factura]],"dddd")</f>
        <v>2. martes</v>
      </c>
      <c r="T337" s="4">
        <f>SUMIF('cocina'!A:A,sala[[#This Row],[Número de Orden]],'cocina'!G:G)</f>
        <v>7</v>
      </c>
      <c r="U337" s="4">
        <f>sala[[#This Row],[Tiempo de Preparación]]*24</f>
        <v>1.0833333333333333</v>
      </c>
      <c r="V337">
        <f>sala[[#This Row],[Cobrada]]*sala[[#This Row],[Monto Total de la Cuenta]]</f>
        <v>158</v>
      </c>
      <c r="W337" s="4">
        <f>sala[[#This Row],[Tiempo de Permanencia]]*24</f>
        <v>3.2666666666627862</v>
      </c>
    </row>
    <row r="338" spans="1:23" x14ac:dyDescent="0.3">
      <c r="A338">
        <v>11</v>
      </c>
      <c r="B338" s="1" t="s">
        <v>351</v>
      </c>
      <c r="C338">
        <v>2</v>
      </c>
      <c r="D338" s="2">
        <v>45020.068055555559</v>
      </c>
      <c r="E338" s="2">
        <v>45020.188194444447</v>
      </c>
      <c r="F338" s="1" t="s">
        <v>29</v>
      </c>
      <c r="G338" s="1" t="s">
        <v>35</v>
      </c>
      <c r="H338" s="1" t="s">
        <v>25</v>
      </c>
      <c r="I338">
        <v>19.28</v>
      </c>
      <c r="J338" s="1" t="s">
        <v>16</v>
      </c>
      <c r="K338">
        <v>337</v>
      </c>
      <c r="L338" s="1" t="s">
        <v>27</v>
      </c>
      <c r="M338" s="1">
        <f>SUMIF('cocina'!A:A,sala[[#This Row],[Número de Orden]],'cocina'!K:K)</f>
        <v>100</v>
      </c>
      <c r="N338" s="2">
        <f>sala[[#This Row],[Hora de Salida]]</f>
        <v>45020.188194444447</v>
      </c>
      <c r="O338" s="3">
        <f>IF(sala[[#This Row],[Estado de la Mesa]]="Ocupada",sala[[#This Row],[Hora de Salida]]-sala[[#This Row],[Hora de Llegada]]+15/(24*60),sala[[#This Row],[Hora de Salida]]-sala[[#This Row],[Hora de Llegada]])</f>
        <v>0.12013888888759539</v>
      </c>
      <c r="P338" s="3">
        <f>SUMIF('cocina'!A:A,sala[[#This Row],[Número de Orden]],'cocina'!H:H)/(24*60)</f>
        <v>4.027777777777778E-2</v>
      </c>
      <c r="Q338" s="3">
        <f>IF((sala[[#This Row],[Tiempo de Permanencia]]-sala[[#This Row],[Tiempo de Preparación]])&gt;0,sala[[#This Row],[Tiempo de Permanencia]]-sala[[#This Row],[Tiempo de Preparación]],0)</f>
        <v>7.9861111109817612E-2</v>
      </c>
      <c r="R338" s="10">
        <f>IF(sala[[#This Row],[Tiempo de degustación]]&gt;0,1,0)</f>
        <v>1</v>
      </c>
      <c r="S338" s="1" t="str">
        <f>WEEKDAY(sala[[#This Row],[Fecha de Factura]],11)&amp;". "&amp;TEXT(sala[[#This Row],[Fecha de Factura]],"dddd")</f>
        <v>2. martes</v>
      </c>
      <c r="T338" s="4">
        <f>SUMIF('cocina'!A:A,sala[[#This Row],[Número de Orden]],'cocina'!G:G)</f>
        <v>4</v>
      </c>
      <c r="U338" s="4">
        <f>sala[[#This Row],[Tiempo de Preparación]]*24</f>
        <v>0.96666666666666679</v>
      </c>
      <c r="V338">
        <f>sala[[#This Row],[Cobrada]]*sala[[#This Row],[Monto Total de la Cuenta]]</f>
        <v>100</v>
      </c>
      <c r="W338" s="4">
        <f>sala[[#This Row],[Tiempo de Permanencia]]*24</f>
        <v>2.8833333333022892</v>
      </c>
    </row>
    <row r="339" spans="1:23" x14ac:dyDescent="0.3">
      <c r="A339">
        <v>18</v>
      </c>
      <c r="B339" s="1" t="s">
        <v>352</v>
      </c>
      <c r="C339">
        <v>2</v>
      </c>
      <c r="D339" s="2">
        <v>45020.022222222222</v>
      </c>
      <c r="E339" s="2">
        <v>45020.145833333336</v>
      </c>
      <c r="F339" s="1" t="s">
        <v>29</v>
      </c>
      <c r="G339" s="1" t="s">
        <v>14</v>
      </c>
      <c r="H339" s="1" t="s">
        <v>15</v>
      </c>
      <c r="I339">
        <v>30.62</v>
      </c>
      <c r="J339" s="1" t="s">
        <v>16</v>
      </c>
      <c r="K339">
        <v>338</v>
      </c>
      <c r="L339" s="1" t="s">
        <v>54</v>
      </c>
      <c r="M339" s="1">
        <f>SUMIF('cocina'!A:A,sala[[#This Row],[Número de Orden]],'cocina'!K:K)</f>
        <v>279</v>
      </c>
      <c r="N339" s="2">
        <f>sala[[#This Row],[Hora de Salida]]</f>
        <v>45020.145833333336</v>
      </c>
      <c r="O339" s="3">
        <f>IF(sala[[#This Row],[Estado de la Mesa]]="Ocupada",sala[[#This Row],[Hora de Salida]]-sala[[#This Row],[Hora de Llegada]]+15/(24*60),sala[[#This Row],[Hora de Salida]]-sala[[#This Row],[Hora de Llegada]])</f>
        <v>0.12361111111385981</v>
      </c>
      <c r="P339" s="3">
        <f>SUMIF('cocina'!A:A,sala[[#This Row],[Número de Orden]],'cocina'!H:H)/(24*60)</f>
        <v>9.930555555555555E-2</v>
      </c>
      <c r="Q339" s="3">
        <f>IF((sala[[#This Row],[Tiempo de Permanencia]]-sala[[#This Row],[Tiempo de Preparación]])&gt;0,sala[[#This Row],[Tiempo de Permanencia]]-sala[[#This Row],[Tiempo de Preparación]],0)</f>
        <v>2.4305555558304257E-2</v>
      </c>
      <c r="R339" s="10">
        <f>IF(sala[[#This Row],[Tiempo de degustación]]&gt;0,1,0)</f>
        <v>1</v>
      </c>
      <c r="S339" s="1" t="str">
        <f>WEEKDAY(sala[[#This Row],[Fecha de Factura]],11)&amp;". "&amp;TEXT(sala[[#This Row],[Fecha de Factura]],"dddd")</f>
        <v>2. martes</v>
      </c>
      <c r="T339" s="4">
        <f>SUMIF('cocina'!A:A,sala[[#This Row],[Número de Orden]],'cocina'!G:G)</f>
        <v>10</v>
      </c>
      <c r="U339" s="4">
        <f>sala[[#This Row],[Tiempo de Preparación]]*24</f>
        <v>2.3833333333333333</v>
      </c>
      <c r="V339">
        <f>sala[[#This Row],[Cobrada]]*sala[[#This Row],[Monto Total de la Cuenta]]</f>
        <v>279</v>
      </c>
      <c r="W339" s="4">
        <f>sala[[#This Row],[Tiempo de Permanencia]]*24</f>
        <v>2.9666666667326353</v>
      </c>
    </row>
    <row r="340" spans="1:23" x14ac:dyDescent="0.3">
      <c r="A340">
        <v>13</v>
      </c>
      <c r="B340" s="1" t="s">
        <v>353</v>
      </c>
      <c r="C340">
        <v>2</v>
      </c>
      <c r="D340" s="2">
        <v>45020</v>
      </c>
      <c r="E340" s="2">
        <v>45020.084027777775</v>
      </c>
      <c r="F340" s="1" t="s">
        <v>13</v>
      </c>
      <c r="G340" s="1" t="s">
        <v>20</v>
      </c>
      <c r="H340" s="1" t="s">
        <v>15</v>
      </c>
      <c r="I340">
        <v>19.600000000000001</v>
      </c>
      <c r="J340" s="1" t="s">
        <v>16</v>
      </c>
      <c r="K340">
        <v>339</v>
      </c>
      <c r="L340" s="1" t="s">
        <v>33</v>
      </c>
      <c r="M340" s="1">
        <f>SUMIF('cocina'!A:A,sala[[#This Row],[Número de Orden]],'cocina'!K:K)</f>
        <v>104</v>
      </c>
      <c r="N340" s="2">
        <f>sala[[#This Row],[Hora de Salida]]</f>
        <v>45020.084027777775</v>
      </c>
      <c r="O340" s="3">
        <f>IF(sala[[#This Row],[Estado de la Mesa]]="Ocupada",sala[[#This Row],[Hora de Salida]]-sala[[#This Row],[Hora de Llegada]]+15/(24*60),sala[[#This Row],[Hora de Salida]]-sala[[#This Row],[Hora de Llegada]])</f>
        <v>8.4027777775190771E-2</v>
      </c>
      <c r="P340" s="3">
        <f>SUMIF('cocina'!A:A,sala[[#This Row],[Número de Orden]],'cocina'!H:H)/(24*60)</f>
        <v>3.1944444444444442E-2</v>
      </c>
      <c r="Q340" s="3">
        <f>IF((sala[[#This Row],[Tiempo de Permanencia]]-sala[[#This Row],[Tiempo de Preparación]])&gt;0,sala[[#This Row],[Tiempo de Permanencia]]-sala[[#This Row],[Tiempo de Preparación]],0)</f>
        <v>5.2083333330746329E-2</v>
      </c>
      <c r="R340" s="10">
        <f>IF(sala[[#This Row],[Tiempo de degustación]]&gt;0,1,0)</f>
        <v>1</v>
      </c>
      <c r="S340" s="1" t="str">
        <f>WEEKDAY(sala[[#This Row],[Fecha de Factura]],11)&amp;". "&amp;TEXT(sala[[#This Row],[Fecha de Factura]],"dddd")</f>
        <v>2. martes</v>
      </c>
      <c r="T340" s="4">
        <f>SUMIF('cocina'!A:A,sala[[#This Row],[Número de Orden]],'cocina'!G:G)</f>
        <v>4</v>
      </c>
      <c r="U340" s="4">
        <f>sala[[#This Row],[Tiempo de Preparación]]*24</f>
        <v>0.76666666666666661</v>
      </c>
      <c r="V340">
        <f>sala[[#This Row],[Cobrada]]*sala[[#This Row],[Monto Total de la Cuenta]]</f>
        <v>104</v>
      </c>
      <c r="W340" s="4">
        <f>sala[[#This Row],[Tiempo de Permanencia]]*24</f>
        <v>2.0166666666045785</v>
      </c>
    </row>
    <row r="341" spans="1:23" x14ac:dyDescent="0.3">
      <c r="A341">
        <v>15</v>
      </c>
      <c r="B341" s="1" t="s">
        <v>354</v>
      </c>
      <c r="C341">
        <v>1</v>
      </c>
      <c r="D341" s="2">
        <v>45020.05</v>
      </c>
      <c r="E341" s="2">
        <v>45020.193055555559</v>
      </c>
      <c r="F341" s="1" t="s">
        <v>13</v>
      </c>
      <c r="G341" s="1" t="s">
        <v>14</v>
      </c>
      <c r="H341" s="1" t="s">
        <v>25</v>
      </c>
      <c r="I341">
        <v>38.520000000000003</v>
      </c>
      <c r="J341" s="1" t="s">
        <v>26</v>
      </c>
      <c r="K341">
        <v>340</v>
      </c>
      <c r="L341" s="1" t="s">
        <v>17</v>
      </c>
      <c r="M341" s="1">
        <f>SUMIF('cocina'!A:A,sala[[#This Row],[Número de Orden]],'cocina'!K:K)</f>
        <v>164</v>
      </c>
      <c r="N341" s="2">
        <f>sala[[#This Row],[Hora de Salida]]</f>
        <v>45020.193055555559</v>
      </c>
      <c r="O341" s="3">
        <f>IF(sala[[#This Row],[Estado de la Mesa]]="Ocupada",sala[[#This Row],[Hora de Salida]]-sala[[#This Row],[Hora de Llegada]]+15/(24*60),sala[[#This Row],[Hora de Salida]]-sala[[#This Row],[Hora de Llegada]])</f>
        <v>0.14305555555620231</v>
      </c>
      <c r="P341" s="3">
        <f>SUMIF('cocina'!A:A,sala[[#This Row],[Número de Orden]],'cocina'!H:H)/(24*60)</f>
        <v>6.3194444444444442E-2</v>
      </c>
      <c r="Q341" s="3">
        <f>IF((sala[[#This Row],[Tiempo de Permanencia]]-sala[[#This Row],[Tiempo de Preparación]])&gt;0,sala[[#This Row],[Tiempo de Permanencia]]-sala[[#This Row],[Tiempo de Preparación]],0)</f>
        <v>7.9861111111757865E-2</v>
      </c>
      <c r="R341" s="10">
        <f>IF(sala[[#This Row],[Tiempo de degustación]]&gt;0,1,0)</f>
        <v>1</v>
      </c>
      <c r="S341" s="1" t="str">
        <f>WEEKDAY(sala[[#This Row],[Fecha de Factura]],11)&amp;". "&amp;TEXT(sala[[#This Row],[Fecha de Factura]],"dddd")</f>
        <v>2. martes</v>
      </c>
      <c r="T341" s="4">
        <f>SUMIF('cocina'!A:A,sala[[#This Row],[Número de Orden]],'cocina'!G:G)</f>
        <v>5</v>
      </c>
      <c r="U341" s="4">
        <f>sala[[#This Row],[Tiempo de Preparación]]*24</f>
        <v>1.5166666666666666</v>
      </c>
      <c r="V341">
        <f>sala[[#This Row],[Cobrada]]*sala[[#This Row],[Monto Total de la Cuenta]]</f>
        <v>164</v>
      </c>
      <c r="W341" s="4">
        <f>sala[[#This Row],[Tiempo de Permanencia]]*24</f>
        <v>3.4333333333488554</v>
      </c>
    </row>
    <row r="342" spans="1:23" x14ac:dyDescent="0.3">
      <c r="A342">
        <v>14</v>
      </c>
      <c r="B342" s="1" t="s">
        <v>355</v>
      </c>
      <c r="C342">
        <v>5</v>
      </c>
      <c r="D342" s="2">
        <v>45020.086805555555</v>
      </c>
      <c r="E342" s="2">
        <v>45020.179861111108</v>
      </c>
      <c r="F342" s="1" t="s">
        <v>13</v>
      </c>
      <c r="G342" s="1" t="s">
        <v>20</v>
      </c>
      <c r="H342" s="1" t="s">
        <v>25</v>
      </c>
      <c r="I342">
        <v>47.05</v>
      </c>
      <c r="J342" s="1" t="s">
        <v>26</v>
      </c>
      <c r="K342">
        <v>341</v>
      </c>
      <c r="L342" s="1" t="s">
        <v>33</v>
      </c>
      <c r="M342" s="1">
        <f>SUMIF('cocina'!A:A,sala[[#This Row],[Número de Orden]],'cocina'!K:K)</f>
        <v>177</v>
      </c>
      <c r="N342" s="2">
        <f>sala[[#This Row],[Hora de Salida]]</f>
        <v>45020.179861111108</v>
      </c>
      <c r="O342" s="3">
        <f>IF(sala[[#This Row],[Estado de la Mesa]]="Ocupada",sala[[#This Row],[Hora de Salida]]-sala[[#This Row],[Hora de Llegada]]+15/(24*60),sala[[#This Row],[Hora de Salida]]-sala[[#This Row],[Hora de Llegada]])</f>
        <v>9.3055555553291924E-2</v>
      </c>
      <c r="P342" s="3">
        <f>SUMIF('cocina'!A:A,sala[[#This Row],[Número de Orden]],'cocina'!H:H)/(24*60)</f>
        <v>6.1111111111111109E-2</v>
      </c>
      <c r="Q342" s="3">
        <f>IF((sala[[#This Row],[Tiempo de Permanencia]]-sala[[#This Row],[Tiempo de Preparación]])&gt;0,sala[[#This Row],[Tiempo de Permanencia]]-sala[[#This Row],[Tiempo de Preparación]],0)</f>
        <v>3.1944444442180815E-2</v>
      </c>
      <c r="R342" s="10">
        <f>IF(sala[[#This Row],[Tiempo de degustación]]&gt;0,1,0)</f>
        <v>1</v>
      </c>
      <c r="S342" s="1" t="str">
        <f>WEEKDAY(sala[[#This Row],[Fecha de Factura]],11)&amp;". "&amp;TEXT(sala[[#This Row],[Fecha de Factura]],"dddd")</f>
        <v>2. martes</v>
      </c>
      <c r="T342" s="4">
        <f>SUMIF('cocina'!A:A,sala[[#This Row],[Número de Orden]],'cocina'!G:G)</f>
        <v>6</v>
      </c>
      <c r="U342" s="4">
        <f>sala[[#This Row],[Tiempo de Preparación]]*24</f>
        <v>1.4666666666666666</v>
      </c>
      <c r="V342">
        <f>sala[[#This Row],[Cobrada]]*sala[[#This Row],[Monto Total de la Cuenta]]</f>
        <v>177</v>
      </c>
      <c r="W342" s="4">
        <f>sala[[#This Row],[Tiempo de Permanencia]]*24</f>
        <v>2.2333333332790062</v>
      </c>
    </row>
    <row r="343" spans="1:23" x14ac:dyDescent="0.3">
      <c r="A343">
        <v>19</v>
      </c>
      <c r="B343" s="1" t="s">
        <v>356</v>
      </c>
      <c r="C343">
        <v>5</v>
      </c>
      <c r="D343" s="2">
        <v>45020.104166666664</v>
      </c>
      <c r="E343" s="2">
        <v>45020.257638888892</v>
      </c>
      <c r="F343" s="1" t="s">
        <v>13</v>
      </c>
      <c r="G343" s="1" t="s">
        <v>20</v>
      </c>
      <c r="H343" s="1" t="s">
        <v>25</v>
      </c>
      <c r="I343">
        <v>20.059999999999999</v>
      </c>
      <c r="J343" s="1" t="s">
        <v>26</v>
      </c>
      <c r="K343">
        <v>342</v>
      </c>
      <c r="L343" s="1" t="s">
        <v>42</v>
      </c>
      <c r="M343" s="1">
        <f>SUMIF('cocina'!A:A,sala[[#This Row],[Número de Orden]],'cocina'!K:K)</f>
        <v>102</v>
      </c>
      <c r="N343" s="2">
        <f>sala[[#This Row],[Hora de Salida]]</f>
        <v>45020.257638888892</v>
      </c>
      <c r="O343" s="3">
        <f>IF(sala[[#This Row],[Estado de la Mesa]]="Ocupada",sala[[#This Row],[Hora de Salida]]-sala[[#This Row],[Hora de Llegada]]+15/(24*60),sala[[#This Row],[Hora de Salida]]-sala[[#This Row],[Hora de Llegada]])</f>
        <v>0.15347222222771961</v>
      </c>
      <c r="P343" s="3">
        <f>SUMIF('cocina'!A:A,sala[[#This Row],[Número de Orden]],'cocina'!H:H)/(24*60)</f>
        <v>3.7499999999999999E-2</v>
      </c>
      <c r="Q343" s="3">
        <f>IF((sala[[#This Row],[Tiempo de Permanencia]]-sala[[#This Row],[Tiempo de Preparación]])&gt;0,sala[[#This Row],[Tiempo de Permanencia]]-sala[[#This Row],[Tiempo de Preparación]],0)</f>
        <v>0.11597222222771961</v>
      </c>
      <c r="R343" s="10">
        <f>IF(sala[[#This Row],[Tiempo de degustación]]&gt;0,1,0)</f>
        <v>1</v>
      </c>
      <c r="S343" s="1" t="str">
        <f>WEEKDAY(sala[[#This Row],[Fecha de Factura]],11)&amp;". "&amp;TEXT(sala[[#This Row],[Fecha de Factura]],"dddd")</f>
        <v>2. martes</v>
      </c>
      <c r="T343" s="4">
        <f>SUMIF('cocina'!A:A,sala[[#This Row],[Número de Orden]],'cocina'!G:G)</f>
        <v>4</v>
      </c>
      <c r="U343" s="4">
        <f>sala[[#This Row],[Tiempo de Preparación]]*24</f>
        <v>0.89999999999999991</v>
      </c>
      <c r="V343">
        <f>sala[[#This Row],[Cobrada]]*sala[[#This Row],[Monto Total de la Cuenta]]</f>
        <v>102</v>
      </c>
      <c r="W343" s="4">
        <f>sala[[#This Row],[Tiempo de Permanencia]]*24</f>
        <v>3.6833333334652707</v>
      </c>
    </row>
    <row r="344" spans="1:23" x14ac:dyDescent="0.3">
      <c r="A344">
        <v>12</v>
      </c>
      <c r="B344" s="1" t="s">
        <v>357</v>
      </c>
      <c r="C344">
        <v>1</v>
      </c>
      <c r="D344" s="2">
        <v>45020.163888888892</v>
      </c>
      <c r="E344" s="2">
        <v>45020.239583333336</v>
      </c>
      <c r="F344" s="1" t="s">
        <v>29</v>
      </c>
      <c r="G344" s="1" t="s">
        <v>14</v>
      </c>
      <c r="H344" s="1" t="s">
        <v>25</v>
      </c>
      <c r="I344">
        <v>23.01</v>
      </c>
      <c r="J344" s="1" t="s">
        <v>38</v>
      </c>
      <c r="K344">
        <v>343</v>
      </c>
      <c r="L344" s="1" t="s">
        <v>33</v>
      </c>
      <c r="M344" s="1">
        <f>SUMIF('cocina'!A:A,sala[[#This Row],[Número de Orden]],'cocina'!K:K)</f>
        <v>137</v>
      </c>
      <c r="N344" s="2">
        <f>sala[[#This Row],[Hora de Salida]]</f>
        <v>45020.239583333336</v>
      </c>
      <c r="O344" s="3">
        <f>IF(sala[[#This Row],[Estado de la Mesa]]="Ocupada",sala[[#This Row],[Hora de Salida]]-sala[[#This Row],[Hora de Llegada]]+15/(24*60),sala[[#This Row],[Hora de Salida]]-sala[[#This Row],[Hora de Llegada]])</f>
        <v>8.6111111110464364E-2</v>
      </c>
      <c r="P344" s="3">
        <f>SUMIF('cocina'!A:A,sala[[#This Row],[Número de Orden]],'cocina'!H:H)/(24*60)</f>
        <v>7.013888888888889E-2</v>
      </c>
      <c r="Q344" s="3">
        <f>IF((sala[[#This Row],[Tiempo de Permanencia]]-sala[[#This Row],[Tiempo de Preparación]])&gt;0,sala[[#This Row],[Tiempo de Permanencia]]-sala[[#This Row],[Tiempo de Preparación]],0)</f>
        <v>1.5972222221575474E-2</v>
      </c>
      <c r="R344" s="10">
        <f>IF(sala[[#This Row],[Tiempo de degustación]]&gt;0,1,0)</f>
        <v>1</v>
      </c>
      <c r="S344" s="1" t="str">
        <f>WEEKDAY(sala[[#This Row],[Fecha de Factura]],11)&amp;". "&amp;TEXT(sala[[#This Row],[Fecha de Factura]],"dddd")</f>
        <v>2. martes</v>
      </c>
      <c r="T344" s="4">
        <f>SUMIF('cocina'!A:A,sala[[#This Row],[Número de Orden]],'cocina'!G:G)</f>
        <v>5</v>
      </c>
      <c r="U344" s="4">
        <f>sala[[#This Row],[Tiempo de Preparación]]*24</f>
        <v>1.6833333333333333</v>
      </c>
      <c r="V344">
        <f>sala[[#This Row],[Cobrada]]*sala[[#This Row],[Monto Total de la Cuenta]]</f>
        <v>137</v>
      </c>
      <c r="W344" s="4">
        <f>sala[[#This Row],[Tiempo de Permanencia]]*24</f>
        <v>2.0666666666511446</v>
      </c>
    </row>
    <row r="345" spans="1:23" x14ac:dyDescent="0.3">
      <c r="A345">
        <v>15</v>
      </c>
      <c r="B345" s="1" t="s">
        <v>358</v>
      </c>
      <c r="C345">
        <v>3</v>
      </c>
      <c r="D345" s="2">
        <v>45020.031944444447</v>
      </c>
      <c r="E345" s="2">
        <v>45020.086111111108</v>
      </c>
      <c r="F345" s="1" t="s">
        <v>24</v>
      </c>
      <c r="G345" s="1" t="s">
        <v>14</v>
      </c>
      <c r="H345" s="1" t="s">
        <v>25</v>
      </c>
      <c r="I345">
        <v>33.01</v>
      </c>
      <c r="J345" s="1" t="s">
        <v>38</v>
      </c>
      <c r="K345">
        <v>344</v>
      </c>
      <c r="L345" s="1" t="s">
        <v>57</v>
      </c>
      <c r="M345" s="1">
        <f>SUMIF('cocina'!A:A,sala[[#This Row],[Número de Orden]],'cocina'!K:K)</f>
        <v>183</v>
      </c>
      <c r="N345" s="2">
        <f>sala[[#This Row],[Hora de Salida]]</f>
        <v>45020.086111111108</v>
      </c>
      <c r="O345" s="3">
        <f>IF(sala[[#This Row],[Estado de la Mesa]]="Ocupada",sala[[#This Row],[Hora de Salida]]-sala[[#This Row],[Hora de Llegada]]+15/(24*60),sala[[#This Row],[Hora de Salida]]-sala[[#This Row],[Hora de Llegada]])</f>
        <v>6.4583333327997636E-2</v>
      </c>
      <c r="P345" s="3">
        <f>SUMIF('cocina'!A:A,sala[[#This Row],[Número de Orden]],'cocina'!H:H)/(24*60)</f>
        <v>5.9722222222222225E-2</v>
      </c>
      <c r="Q345" s="3">
        <f>IF((sala[[#This Row],[Tiempo de Permanencia]]-sala[[#This Row],[Tiempo de Preparación]])&gt;0,sala[[#This Row],[Tiempo de Permanencia]]-sala[[#This Row],[Tiempo de Preparación]],0)</f>
        <v>4.8611111057754106E-3</v>
      </c>
      <c r="R345" s="10">
        <f>IF(sala[[#This Row],[Tiempo de degustación]]&gt;0,1,0)</f>
        <v>1</v>
      </c>
      <c r="S345" s="1" t="str">
        <f>WEEKDAY(sala[[#This Row],[Fecha de Factura]],11)&amp;". "&amp;TEXT(sala[[#This Row],[Fecha de Factura]],"dddd")</f>
        <v>2. martes</v>
      </c>
      <c r="T345" s="4">
        <f>SUMIF('cocina'!A:A,sala[[#This Row],[Número de Orden]],'cocina'!G:G)</f>
        <v>6</v>
      </c>
      <c r="U345" s="4">
        <f>sala[[#This Row],[Tiempo de Preparación]]*24</f>
        <v>1.4333333333333333</v>
      </c>
      <c r="V345">
        <f>sala[[#This Row],[Cobrada]]*sala[[#This Row],[Monto Total de la Cuenta]]</f>
        <v>183</v>
      </c>
      <c r="W345" s="4">
        <f>sala[[#This Row],[Tiempo de Permanencia]]*24</f>
        <v>1.5499999998719431</v>
      </c>
    </row>
    <row r="346" spans="1:23" x14ac:dyDescent="0.3">
      <c r="A346">
        <v>16</v>
      </c>
      <c r="B346" s="1" t="s">
        <v>359</v>
      </c>
      <c r="C346">
        <v>3</v>
      </c>
      <c r="D346" s="2">
        <v>45020.054166666669</v>
      </c>
      <c r="E346" s="2">
        <v>45020.179861111108</v>
      </c>
      <c r="F346" s="1" t="s">
        <v>32</v>
      </c>
      <c r="G346" s="1" t="s">
        <v>14</v>
      </c>
      <c r="H346" s="1" t="s">
        <v>25</v>
      </c>
      <c r="I346">
        <v>13.98</v>
      </c>
      <c r="J346" s="1" t="s">
        <v>38</v>
      </c>
      <c r="K346">
        <v>345</v>
      </c>
      <c r="L346" s="1" t="s">
        <v>57</v>
      </c>
      <c r="M346" s="1">
        <f>SUMIF('cocina'!A:A,sala[[#This Row],[Número de Orden]],'cocina'!K:K)</f>
        <v>38</v>
      </c>
      <c r="N346" s="2">
        <f>sala[[#This Row],[Hora de Salida]]</f>
        <v>45020.179861111108</v>
      </c>
      <c r="O346" s="3">
        <f>IF(sala[[#This Row],[Estado de la Mesa]]="Ocupada",sala[[#This Row],[Hora de Salida]]-sala[[#This Row],[Hora de Llegada]]+15/(24*60),sala[[#This Row],[Hora de Salida]]-sala[[#This Row],[Hora de Llegada]])</f>
        <v>0.13611111110609878</v>
      </c>
      <c r="P346" s="3">
        <f>SUMIF('cocina'!A:A,sala[[#This Row],[Número de Orden]],'cocina'!H:H)/(24*60)</f>
        <v>1.2500000000000001E-2</v>
      </c>
      <c r="Q346" s="3">
        <f>IF((sala[[#This Row],[Tiempo de Permanencia]]-sala[[#This Row],[Tiempo de Preparación]])&gt;0,sala[[#This Row],[Tiempo de Permanencia]]-sala[[#This Row],[Tiempo de Preparación]],0)</f>
        <v>0.12361111110609878</v>
      </c>
      <c r="R346" s="10">
        <f>IF(sala[[#This Row],[Tiempo de degustación]]&gt;0,1,0)</f>
        <v>1</v>
      </c>
      <c r="S346" s="1" t="str">
        <f>WEEKDAY(sala[[#This Row],[Fecha de Factura]],11)&amp;". "&amp;TEXT(sala[[#This Row],[Fecha de Factura]],"dddd")</f>
        <v>2. martes</v>
      </c>
      <c r="T346" s="4">
        <f>SUMIF('cocina'!A:A,sala[[#This Row],[Número de Orden]],'cocina'!G:G)</f>
        <v>2</v>
      </c>
      <c r="U346" s="4">
        <f>sala[[#This Row],[Tiempo de Preparación]]*24</f>
        <v>0.30000000000000004</v>
      </c>
      <c r="V346">
        <f>sala[[#This Row],[Cobrada]]*sala[[#This Row],[Monto Total de la Cuenta]]</f>
        <v>38</v>
      </c>
      <c r="W346" s="4">
        <f>sala[[#This Row],[Tiempo de Permanencia]]*24</f>
        <v>3.2666666665463708</v>
      </c>
    </row>
    <row r="347" spans="1:23" x14ac:dyDescent="0.3">
      <c r="A347">
        <v>1</v>
      </c>
      <c r="B347" s="1" t="s">
        <v>360</v>
      </c>
      <c r="C347">
        <v>5</v>
      </c>
      <c r="D347" s="2">
        <v>45020.027777777781</v>
      </c>
      <c r="E347" s="2">
        <v>45020.163888888892</v>
      </c>
      <c r="F347" s="1" t="s">
        <v>29</v>
      </c>
      <c r="G347" s="1" t="s">
        <v>14</v>
      </c>
      <c r="H347" s="1" t="s">
        <v>15</v>
      </c>
      <c r="I347">
        <v>35.93</v>
      </c>
      <c r="J347" s="1" t="s">
        <v>16</v>
      </c>
      <c r="K347">
        <v>346</v>
      </c>
      <c r="L347" s="1" t="s">
        <v>69</v>
      </c>
      <c r="M347" s="1">
        <f>SUMIF('cocina'!A:A,sala[[#This Row],[Número de Orden]],'cocina'!K:K)</f>
        <v>72</v>
      </c>
      <c r="N347" s="2">
        <f>sala[[#This Row],[Hora de Salida]]</f>
        <v>45020.163888888892</v>
      </c>
      <c r="O347" s="3">
        <f>IF(sala[[#This Row],[Estado de la Mesa]]="Ocupada",sala[[#This Row],[Hora de Salida]]-sala[[#This Row],[Hora de Llegada]]+15/(24*60),sala[[#This Row],[Hora de Salida]]-sala[[#This Row],[Hora de Llegada]])</f>
        <v>0.13611111111094942</v>
      </c>
      <c r="P347" s="3">
        <f>SUMIF('cocina'!A:A,sala[[#This Row],[Número de Orden]],'cocina'!H:H)/(24*60)</f>
        <v>1.5277777777777777E-2</v>
      </c>
      <c r="Q347" s="3">
        <f>IF((sala[[#This Row],[Tiempo de Permanencia]]-sala[[#This Row],[Tiempo de Preparación]])&gt;0,sala[[#This Row],[Tiempo de Permanencia]]-sala[[#This Row],[Tiempo de Preparación]],0)</f>
        <v>0.12083333333317164</v>
      </c>
      <c r="R347" s="10">
        <f>IF(sala[[#This Row],[Tiempo de degustación]]&gt;0,1,0)</f>
        <v>1</v>
      </c>
      <c r="S347" s="1" t="str">
        <f>WEEKDAY(sala[[#This Row],[Fecha de Factura]],11)&amp;". "&amp;TEXT(sala[[#This Row],[Fecha de Factura]],"dddd")</f>
        <v>2. martes</v>
      </c>
      <c r="T347" s="4">
        <f>SUMIF('cocina'!A:A,sala[[#This Row],[Número de Orden]],'cocina'!G:G)</f>
        <v>2</v>
      </c>
      <c r="U347" s="4">
        <f>sala[[#This Row],[Tiempo de Preparación]]*24</f>
        <v>0.36666666666666664</v>
      </c>
      <c r="V347">
        <f>sala[[#This Row],[Cobrada]]*sala[[#This Row],[Monto Total de la Cuenta]]</f>
        <v>72</v>
      </c>
      <c r="W347" s="4">
        <f>sala[[#This Row],[Tiempo de Permanencia]]*24</f>
        <v>3.2666666666627862</v>
      </c>
    </row>
    <row r="348" spans="1:23" x14ac:dyDescent="0.3">
      <c r="A348">
        <v>7</v>
      </c>
      <c r="B348" s="1" t="s">
        <v>361</v>
      </c>
      <c r="C348">
        <v>4</v>
      </c>
      <c r="D348" s="2">
        <v>45020.075694444444</v>
      </c>
      <c r="E348" s="2">
        <v>45020.19027777778</v>
      </c>
      <c r="F348" s="1" t="s">
        <v>32</v>
      </c>
      <c r="G348" s="1" t="s">
        <v>14</v>
      </c>
      <c r="H348" s="1" t="s">
        <v>25</v>
      </c>
      <c r="I348">
        <v>48.52</v>
      </c>
      <c r="J348" s="1" t="s">
        <v>16</v>
      </c>
      <c r="K348">
        <v>347</v>
      </c>
      <c r="L348" s="1" t="s">
        <v>57</v>
      </c>
      <c r="M348" s="1">
        <f>SUMIF('cocina'!A:A,sala[[#This Row],[Número de Orden]],'cocina'!K:K)</f>
        <v>70</v>
      </c>
      <c r="N348" s="2">
        <f>sala[[#This Row],[Hora de Salida]]</f>
        <v>45020.19027777778</v>
      </c>
      <c r="O348" s="3">
        <f>IF(sala[[#This Row],[Estado de la Mesa]]="Ocupada",sala[[#This Row],[Hora de Salida]]-sala[[#This Row],[Hora de Llegada]]+15/(24*60),sala[[#This Row],[Hora de Salida]]-sala[[#This Row],[Hora de Llegada]])</f>
        <v>0.11458333333575865</v>
      </c>
      <c r="P348" s="3">
        <f>SUMIF('cocina'!A:A,sala[[#This Row],[Número de Orden]],'cocina'!H:H)/(24*60)</f>
        <v>3.0555555555555555E-2</v>
      </c>
      <c r="Q348" s="3">
        <f>IF((sala[[#This Row],[Tiempo de Permanencia]]-sala[[#This Row],[Tiempo de Preparación]])&gt;0,sala[[#This Row],[Tiempo de Permanencia]]-sala[[#This Row],[Tiempo de Preparación]],0)</f>
        <v>8.4027777780203095E-2</v>
      </c>
      <c r="R348" s="10">
        <f>IF(sala[[#This Row],[Tiempo de degustación]]&gt;0,1,0)</f>
        <v>1</v>
      </c>
      <c r="S348" s="1" t="str">
        <f>WEEKDAY(sala[[#This Row],[Fecha de Factura]],11)&amp;". "&amp;TEXT(sala[[#This Row],[Fecha de Factura]],"dddd")</f>
        <v>2. martes</v>
      </c>
      <c r="T348" s="4">
        <f>SUMIF('cocina'!A:A,sala[[#This Row],[Número de Orden]],'cocina'!G:G)</f>
        <v>2</v>
      </c>
      <c r="U348" s="4">
        <f>sala[[#This Row],[Tiempo de Preparación]]*24</f>
        <v>0.73333333333333328</v>
      </c>
      <c r="V348">
        <f>sala[[#This Row],[Cobrada]]*sala[[#This Row],[Monto Total de la Cuenta]]</f>
        <v>70</v>
      </c>
      <c r="W348" s="4">
        <f>sala[[#This Row],[Tiempo de Permanencia]]*24</f>
        <v>2.7500000000582077</v>
      </c>
    </row>
    <row r="349" spans="1:23" x14ac:dyDescent="0.3">
      <c r="A349">
        <v>16</v>
      </c>
      <c r="B349" s="1" t="s">
        <v>362</v>
      </c>
      <c r="C349">
        <v>2</v>
      </c>
      <c r="D349" s="2">
        <v>45020.053472222222</v>
      </c>
      <c r="E349" s="2">
        <v>45020.207638888889</v>
      </c>
      <c r="F349" s="1" t="s">
        <v>24</v>
      </c>
      <c r="G349" s="1" t="s">
        <v>14</v>
      </c>
      <c r="H349" s="1" t="s">
        <v>25</v>
      </c>
      <c r="I349">
        <v>30.78</v>
      </c>
      <c r="J349" s="1" t="s">
        <v>38</v>
      </c>
      <c r="K349">
        <v>348</v>
      </c>
      <c r="L349" s="1" t="s">
        <v>30</v>
      </c>
      <c r="M349" s="1">
        <f>SUMIF('cocina'!A:A,sala[[#This Row],[Número de Orden]],'cocina'!K:K)</f>
        <v>86</v>
      </c>
      <c r="N349" s="2">
        <f>sala[[#This Row],[Hora de Salida]]</f>
        <v>45020.207638888889</v>
      </c>
      <c r="O349" s="3">
        <f>IF(sala[[#This Row],[Estado de la Mesa]]="Ocupada",sala[[#This Row],[Hora de Salida]]-sala[[#This Row],[Hora de Llegada]]+15/(24*60),sala[[#This Row],[Hora de Salida]]-sala[[#This Row],[Hora de Llegada]])</f>
        <v>0.16458333333381839</v>
      </c>
      <c r="P349" s="3">
        <f>SUMIF('cocina'!A:A,sala[[#This Row],[Número de Orden]],'cocina'!H:H)/(24*60)</f>
        <v>6.1111111111111109E-2</v>
      </c>
      <c r="Q349" s="3">
        <f>IF((sala[[#This Row],[Tiempo de Permanencia]]-sala[[#This Row],[Tiempo de Preparación]])&gt;0,sala[[#This Row],[Tiempo de Permanencia]]-sala[[#This Row],[Tiempo de Preparación]],0)</f>
        <v>0.10347222222270727</v>
      </c>
      <c r="R349" s="10">
        <f>IF(sala[[#This Row],[Tiempo de degustación]]&gt;0,1,0)</f>
        <v>1</v>
      </c>
      <c r="S349" s="1" t="str">
        <f>WEEKDAY(sala[[#This Row],[Fecha de Factura]],11)&amp;". "&amp;TEXT(sala[[#This Row],[Fecha de Factura]],"dddd")</f>
        <v>2. martes</v>
      </c>
      <c r="T349" s="4">
        <f>SUMIF('cocina'!A:A,sala[[#This Row],[Número de Orden]],'cocina'!G:G)</f>
        <v>4</v>
      </c>
      <c r="U349" s="4">
        <f>sala[[#This Row],[Tiempo de Preparación]]*24</f>
        <v>1.4666666666666666</v>
      </c>
      <c r="V349">
        <f>sala[[#This Row],[Cobrada]]*sala[[#This Row],[Monto Total de la Cuenta]]</f>
        <v>86</v>
      </c>
      <c r="W349" s="4">
        <f>sala[[#This Row],[Tiempo de Permanencia]]*24</f>
        <v>3.9500000000116415</v>
      </c>
    </row>
    <row r="350" spans="1:23" x14ac:dyDescent="0.3">
      <c r="A350">
        <v>13</v>
      </c>
      <c r="B350" s="1" t="s">
        <v>363</v>
      </c>
      <c r="C350">
        <v>1</v>
      </c>
      <c r="D350" s="2">
        <v>45020.158333333333</v>
      </c>
      <c r="E350" s="2">
        <v>45020.313194444447</v>
      </c>
      <c r="F350" s="1" t="s">
        <v>29</v>
      </c>
      <c r="G350" s="1" t="s">
        <v>20</v>
      </c>
      <c r="H350" s="1" t="s">
        <v>25</v>
      </c>
      <c r="I350">
        <v>40.630000000000003</v>
      </c>
      <c r="J350" s="1" t="s">
        <v>38</v>
      </c>
      <c r="K350">
        <v>349</v>
      </c>
      <c r="L350" s="1" t="s">
        <v>27</v>
      </c>
      <c r="M350" s="1">
        <f>SUMIF('cocina'!A:A,sala[[#This Row],[Número de Orden]],'cocina'!K:K)</f>
        <v>152</v>
      </c>
      <c r="N350" s="2">
        <f>sala[[#This Row],[Hora de Salida]]</f>
        <v>45020.313194444447</v>
      </c>
      <c r="O350" s="3">
        <f>IF(sala[[#This Row],[Estado de la Mesa]]="Ocupada",sala[[#This Row],[Hora de Salida]]-sala[[#This Row],[Hora de Llegada]]+15/(24*60),sala[[#This Row],[Hora de Salida]]-sala[[#This Row],[Hora de Llegada]])</f>
        <v>0.16527777778052646</v>
      </c>
      <c r="P350" s="3">
        <f>SUMIF('cocina'!A:A,sala[[#This Row],[Número de Orden]],'cocina'!H:H)/(24*60)</f>
        <v>5.9027777777777776E-2</v>
      </c>
      <c r="Q350" s="3">
        <f>IF((sala[[#This Row],[Tiempo de Permanencia]]-sala[[#This Row],[Tiempo de Preparación]])&gt;0,sala[[#This Row],[Tiempo de Permanencia]]-sala[[#This Row],[Tiempo de Preparación]],0)</f>
        <v>0.10625000000274869</v>
      </c>
      <c r="R350" s="10">
        <f>IF(sala[[#This Row],[Tiempo de degustación]]&gt;0,1,0)</f>
        <v>1</v>
      </c>
      <c r="S350" s="1" t="str">
        <f>WEEKDAY(sala[[#This Row],[Fecha de Factura]],11)&amp;". "&amp;TEXT(sala[[#This Row],[Fecha de Factura]],"dddd")</f>
        <v>2. martes</v>
      </c>
      <c r="T350" s="4">
        <f>SUMIF('cocina'!A:A,sala[[#This Row],[Número de Orden]],'cocina'!G:G)</f>
        <v>6</v>
      </c>
      <c r="U350" s="4">
        <f>sala[[#This Row],[Tiempo de Preparación]]*24</f>
        <v>1.4166666666666665</v>
      </c>
      <c r="V350">
        <f>sala[[#This Row],[Cobrada]]*sala[[#This Row],[Monto Total de la Cuenta]]</f>
        <v>152</v>
      </c>
      <c r="W350" s="4">
        <f>sala[[#This Row],[Tiempo de Permanencia]]*24</f>
        <v>3.9666666667326353</v>
      </c>
    </row>
    <row r="351" spans="1:23" x14ac:dyDescent="0.3">
      <c r="A351">
        <v>2</v>
      </c>
      <c r="B351" s="1" t="s">
        <v>364</v>
      </c>
      <c r="C351">
        <v>6</v>
      </c>
      <c r="D351" s="2">
        <v>45020.024305555555</v>
      </c>
      <c r="E351" s="2">
        <v>45020.124305555553</v>
      </c>
      <c r="F351" s="1" t="s">
        <v>29</v>
      </c>
      <c r="G351" s="1" t="s">
        <v>20</v>
      </c>
      <c r="H351" s="1" t="s">
        <v>15</v>
      </c>
      <c r="I351">
        <v>36.21</v>
      </c>
      <c r="J351" s="1" t="s">
        <v>16</v>
      </c>
      <c r="K351">
        <v>350</v>
      </c>
      <c r="L351" s="1" t="s">
        <v>22</v>
      </c>
      <c r="M351" s="1">
        <f>SUMIF('cocina'!A:A,sala[[#This Row],[Número de Orden]],'cocina'!K:K)</f>
        <v>143</v>
      </c>
      <c r="N351" s="2">
        <f>sala[[#This Row],[Hora de Salida]]</f>
        <v>45020.124305555553</v>
      </c>
      <c r="O351" s="3">
        <f>IF(sala[[#This Row],[Estado de la Mesa]]="Ocupada",sala[[#This Row],[Hora de Salida]]-sala[[#This Row],[Hora de Llegada]]+15/(24*60),sala[[#This Row],[Hora de Salida]]-sala[[#This Row],[Hora de Llegada]])</f>
        <v>9.9999999998544808E-2</v>
      </c>
      <c r="P351" s="3">
        <f>SUMIF('cocina'!A:A,sala[[#This Row],[Número de Orden]],'cocina'!H:H)/(24*60)</f>
        <v>7.5694444444444439E-2</v>
      </c>
      <c r="Q351" s="3">
        <f>IF((sala[[#This Row],[Tiempo de Permanencia]]-sala[[#This Row],[Tiempo de Preparación]])&gt;0,sala[[#This Row],[Tiempo de Permanencia]]-sala[[#This Row],[Tiempo de Preparación]],0)</f>
        <v>2.4305555554100369E-2</v>
      </c>
      <c r="R351" s="10">
        <f>IF(sala[[#This Row],[Tiempo de degustación]]&gt;0,1,0)</f>
        <v>1</v>
      </c>
      <c r="S351" s="1" t="str">
        <f>WEEKDAY(sala[[#This Row],[Fecha de Factura]],11)&amp;". "&amp;TEXT(sala[[#This Row],[Fecha de Factura]],"dddd")</f>
        <v>2. martes</v>
      </c>
      <c r="T351" s="4">
        <f>SUMIF('cocina'!A:A,sala[[#This Row],[Número de Orden]],'cocina'!G:G)</f>
        <v>5</v>
      </c>
      <c r="U351" s="4">
        <f>sala[[#This Row],[Tiempo de Preparación]]*24</f>
        <v>1.8166666666666664</v>
      </c>
      <c r="V351">
        <f>sala[[#This Row],[Cobrada]]*sala[[#This Row],[Monto Total de la Cuenta]]</f>
        <v>143</v>
      </c>
      <c r="W351" s="4">
        <f>sala[[#This Row],[Tiempo de Permanencia]]*24</f>
        <v>2.3999999999650754</v>
      </c>
    </row>
    <row r="352" spans="1:23" x14ac:dyDescent="0.3">
      <c r="A352">
        <v>1</v>
      </c>
      <c r="B352" s="1" t="s">
        <v>365</v>
      </c>
      <c r="C352">
        <v>6</v>
      </c>
      <c r="D352" s="2">
        <v>45020.161111111112</v>
      </c>
      <c r="E352" s="2">
        <v>45020.256249999999</v>
      </c>
      <c r="F352" s="1" t="s">
        <v>19</v>
      </c>
      <c r="G352" s="1" t="s">
        <v>20</v>
      </c>
      <c r="H352" s="1" t="s">
        <v>25</v>
      </c>
      <c r="I352">
        <v>48.93</v>
      </c>
      <c r="J352" s="1" t="s">
        <v>26</v>
      </c>
      <c r="K352">
        <v>351</v>
      </c>
      <c r="L352" s="1" t="s">
        <v>27</v>
      </c>
      <c r="M352" s="1">
        <f>SUMIF('cocina'!A:A,sala[[#This Row],[Número de Orden]],'cocina'!K:K)</f>
        <v>201</v>
      </c>
      <c r="N352" s="2">
        <f>sala[[#This Row],[Hora de Salida]]</f>
        <v>45020.256249999999</v>
      </c>
      <c r="O352" s="3">
        <f>IF(sala[[#This Row],[Estado de la Mesa]]="Ocupada",sala[[#This Row],[Hora de Salida]]-sala[[#This Row],[Hora de Llegada]]+15/(24*60),sala[[#This Row],[Hora de Salida]]-sala[[#This Row],[Hora de Llegada]])</f>
        <v>9.5138888886140194E-2</v>
      </c>
      <c r="P352" s="3">
        <f>SUMIF('cocina'!A:A,sala[[#This Row],[Número de Orden]],'cocina'!H:H)/(24*60)</f>
        <v>1.7361111111111112E-2</v>
      </c>
      <c r="Q352" s="3">
        <f>IF((sala[[#This Row],[Tiempo de Permanencia]]-sala[[#This Row],[Tiempo de Preparación]])&gt;0,sala[[#This Row],[Tiempo de Permanencia]]-sala[[#This Row],[Tiempo de Preparación]],0)</f>
        <v>7.7777777775029089E-2</v>
      </c>
      <c r="R352" s="10">
        <f>IF(sala[[#This Row],[Tiempo de degustación]]&gt;0,1,0)</f>
        <v>1</v>
      </c>
      <c r="S352" s="1" t="str">
        <f>WEEKDAY(sala[[#This Row],[Fecha de Factura]],11)&amp;". "&amp;TEXT(sala[[#This Row],[Fecha de Factura]],"dddd")</f>
        <v>2. martes</v>
      </c>
      <c r="T352" s="4">
        <f>SUMIF('cocina'!A:A,sala[[#This Row],[Número de Orden]],'cocina'!G:G)</f>
        <v>6</v>
      </c>
      <c r="U352" s="4">
        <f>sala[[#This Row],[Tiempo de Preparación]]*24</f>
        <v>0.41666666666666669</v>
      </c>
      <c r="V352">
        <f>sala[[#This Row],[Cobrada]]*sala[[#This Row],[Monto Total de la Cuenta]]</f>
        <v>201</v>
      </c>
      <c r="W352" s="4">
        <f>sala[[#This Row],[Tiempo de Permanencia]]*24</f>
        <v>2.2833333332673647</v>
      </c>
    </row>
    <row r="353" spans="1:23" x14ac:dyDescent="0.3">
      <c r="A353">
        <v>1</v>
      </c>
      <c r="B353" s="1" t="s">
        <v>49</v>
      </c>
      <c r="C353">
        <v>3</v>
      </c>
      <c r="D353" s="2">
        <v>45020.011805555558</v>
      </c>
      <c r="E353" s="2">
        <v>45020.120138888888</v>
      </c>
      <c r="F353" s="1" t="s">
        <v>13</v>
      </c>
      <c r="G353" s="1" t="s">
        <v>20</v>
      </c>
      <c r="H353" s="1" t="s">
        <v>21</v>
      </c>
      <c r="I353">
        <v>17.55</v>
      </c>
      <c r="J353" s="1" t="s">
        <v>16</v>
      </c>
      <c r="K353">
        <v>352</v>
      </c>
      <c r="L353" s="1" t="s">
        <v>30</v>
      </c>
      <c r="M353" s="1">
        <f>SUMIF('cocina'!A:A,sala[[#This Row],[Número de Orden]],'cocina'!K:K)</f>
        <v>99</v>
      </c>
      <c r="N353" s="2">
        <f>sala[[#This Row],[Hora de Salida]]</f>
        <v>45020.120138888888</v>
      </c>
      <c r="O353" s="3">
        <f>IF(sala[[#This Row],[Estado de la Mesa]]="Ocupada",sala[[#This Row],[Hora de Salida]]-sala[[#This Row],[Hora de Llegada]]+15/(24*60),sala[[#This Row],[Hora de Salida]]-sala[[#This Row],[Hora de Llegada]])</f>
        <v>0.10833333332993789</v>
      </c>
      <c r="P353" s="3">
        <f>SUMIF('cocina'!A:A,sala[[#This Row],[Número de Orden]],'cocina'!H:H)/(24*60)</f>
        <v>4.8611111111111112E-3</v>
      </c>
      <c r="Q353" s="3">
        <f>IF((sala[[#This Row],[Tiempo de Permanencia]]-sala[[#This Row],[Tiempo de Preparación]])&gt;0,sala[[#This Row],[Tiempo de Permanencia]]-sala[[#This Row],[Tiempo de Preparación]],0)</f>
        <v>0.10347222221882678</v>
      </c>
      <c r="R353" s="10">
        <f>IF(sala[[#This Row],[Tiempo de degustación]]&gt;0,1,0)</f>
        <v>1</v>
      </c>
      <c r="S353" s="1" t="str">
        <f>WEEKDAY(sala[[#This Row],[Fecha de Factura]],11)&amp;". "&amp;TEXT(sala[[#This Row],[Fecha de Factura]],"dddd")</f>
        <v>2. martes</v>
      </c>
      <c r="T353" s="4">
        <f>SUMIF('cocina'!A:A,sala[[#This Row],[Número de Orden]],'cocina'!G:G)</f>
        <v>3</v>
      </c>
      <c r="U353" s="4">
        <f>sala[[#This Row],[Tiempo de Preparación]]*24</f>
        <v>0.11666666666666667</v>
      </c>
      <c r="V353">
        <f>sala[[#This Row],[Cobrada]]*sala[[#This Row],[Monto Total de la Cuenta]]</f>
        <v>99</v>
      </c>
      <c r="W353" s="4">
        <f>sala[[#This Row],[Tiempo de Permanencia]]*24</f>
        <v>2.5999999999185093</v>
      </c>
    </row>
    <row r="354" spans="1:23" x14ac:dyDescent="0.3">
      <c r="A354">
        <v>7</v>
      </c>
      <c r="B354" s="1" t="s">
        <v>366</v>
      </c>
      <c r="C354">
        <v>5</v>
      </c>
      <c r="D354" s="2">
        <v>45020.156944444447</v>
      </c>
      <c r="E354" s="2">
        <v>45020.316666666666</v>
      </c>
      <c r="F354" s="1" t="s">
        <v>29</v>
      </c>
      <c r="G354" s="1" t="s">
        <v>35</v>
      </c>
      <c r="H354" s="1" t="s">
        <v>25</v>
      </c>
      <c r="I354">
        <v>27.37</v>
      </c>
      <c r="J354" s="1" t="s">
        <v>16</v>
      </c>
      <c r="K354">
        <v>353</v>
      </c>
      <c r="L354" s="1" t="s">
        <v>27</v>
      </c>
      <c r="M354" s="1">
        <f>SUMIF('cocina'!A:A,sala[[#This Row],[Número de Orden]],'cocina'!K:K)</f>
        <v>212</v>
      </c>
      <c r="N354" s="2">
        <f>sala[[#This Row],[Hora de Salida]]</f>
        <v>45020.316666666666</v>
      </c>
      <c r="O354" s="3">
        <f>IF(sala[[#This Row],[Estado de la Mesa]]="Ocupada",sala[[#This Row],[Hora de Salida]]-sala[[#This Row],[Hora de Llegada]]+15/(24*60),sala[[#This Row],[Hora de Salida]]-sala[[#This Row],[Hora de Llegada]])</f>
        <v>0.15972222221898846</v>
      </c>
      <c r="P354" s="3">
        <f>SUMIF('cocina'!A:A,sala[[#This Row],[Número de Orden]],'cocina'!H:H)/(24*60)</f>
        <v>8.8888888888888892E-2</v>
      </c>
      <c r="Q354" s="3">
        <f>IF((sala[[#This Row],[Tiempo de Permanencia]]-sala[[#This Row],[Tiempo de Preparación]])&gt;0,sala[[#This Row],[Tiempo de Permanencia]]-sala[[#This Row],[Tiempo de Preparación]],0)</f>
        <v>7.0833333330099571E-2</v>
      </c>
      <c r="R354" s="10">
        <f>IF(sala[[#This Row],[Tiempo de degustación]]&gt;0,1,0)</f>
        <v>1</v>
      </c>
      <c r="S354" s="1" t="str">
        <f>WEEKDAY(sala[[#This Row],[Fecha de Factura]],11)&amp;". "&amp;TEXT(sala[[#This Row],[Fecha de Factura]],"dddd")</f>
        <v>2. martes</v>
      </c>
      <c r="T354" s="4">
        <f>SUMIF('cocina'!A:A,sala[[#This Row],[Número de Orden]],'cocina'!G:G)</f>
        <v>7</v>
      </c>
      <c r="U354" s="4">
        <f>sala[[#This Row],[Tiempo de Preparación]]*24</f>
        <v>2.1333333333333333</v>
      </c>
      <c r="V354">
        <f>sala[[#This Row],[Cobrada]]*sala[[#This Row],[Monto Total de la Cuenta]]</f>
        <v>212</v>
      </c>
      <c r="W354" s="4">
        <f>sala[[#This Row],[Tiempo de Permanencia]]*24</f>
        <v>3.8333333332557231</v>
      </c>
    </row>
    <row r="355" spans="1:23" x14ac:dyDescent="0.3">
      <c r="A355">
        <v>12</v>
      </c>
      <c r="B355" s="1" t="s">
        <v>367</v>
      </c>
      <c r="C355">
        <v>6</v>
      </c>
      <c r="D355" s="2">
        <v>45020.018055555556</v>
      </c>
      <c r="E355" s="2">
        <v>45020.14166666667</v>
      </c>
      <c r="F355" s="1" t="s">
        <v>29</v>
      </c>
      <c r="G355" s="1" t="s">
        <v>20</v>
      </c>
      <c r="H355" s="1" t="s">
        <v>25</v>
      </c>
      <c r="I355">
        <v>29.58</v>
      </c>
      <c r="J355" s="1" t="s">
        <v>38</v>
      </c>
      <c r="K355">
        <v>354</v>
      </c>
      <c r="L355" s="1" t="s">
        <v>30</v>
      </c>
      <c r="M355" s="1">
        <f>SUMIF('cocina'!A:A,sala[[#This Row],[Número de Orden]],'cocina'!K:K)</f>
        <v>181</v>
      </c>
      <c r="N355" s="2">
        <f>sala[[#This Row],[Hora de Salida]]</f>
        <v>45020.14166666667</v>
      </c>
      <c r="O355" s="3">
        <f>IF(sala[[#This Row],[Estado de la Mesa]]="Ocupada",sala[[#This Row],[Hora de Salida]]-sala[[#This Row],[Hora de Llegada]]+15/(24*60),sala[[#This Row],[Hora de Salida]]-sala[[#This Row],[Hora de Llegada]])</f>
        <v>0.13402777778052646</v>
      </c>
      <c r="P355" s="3">
        <f>SUMIF('cocina'!A:A,sala[[#This Row],[Número de Orden]],'cocina'!H:H)/(24*60)</f>
        <v>9.5138888888888884E-2</v>
      </c>
      <c r="Q355" s="3">
        <f>IF((sala[[#This Row],[Tiempo de Permanencia]]-sala[[#This Row],[Tiempo de Preparación]])&gt;0,sala[[#This Row],[Tiempo de Permanencia]]-sala[[#This Row],[Tiempo de Preparación]],0)</f>
        <v>3.888888889163758E-2</v>
      </c>
      <c r="R355" s="10">
        <f>IF(sala[[#This Row],[Tiempo de degustación]]&gt;0,1,0)</f>
        <v>1</v>
      </c>
      <c r="S355" s="1" t="str">
        <f>WEEKDAY(sala[[#This Row],[Fecha de Factura]],11)&amp;". "&amp;TEXT(sala[[#This Row],[Fecha de Factura]],"dddd")</f>
        <v>2. martes</v>
      </c>
      <c r="T355" s="4">
        <f>SUMIF('cocina'!A:A,sala[[#This Row],[Número de Orden]],'cocina'!G:G)</f>
        <v>8</v>
      </c>
      <c r="U355" s="4">
        <f>sala[[#This Row],[Tiempo de Preparación]]*24</f>
        <v>2.2833333333333332</v>
      </c>
      <c r="V355">
        <f>sala[[#This Row],[Cobrada]]*sala[[#This Row],[Monto Total de la Cuenta]]</f>
        <v>181</v>
      </c>
      <c r="W355" s="4">
        <f>sala[[#This Row],[Tiempo de Permanencia]]*24</f>
        <v>3.2166666667326353</v>
      </c>
    </row>
    <row r="356" spans="1:23" x14ac:dyDescent="0.3">
      <c r="A356">
        <v>4</v>
      </c>
      <c r="B356" s="1" t="s">
        <v>162</v>
      </c>
      <c r="C356">
        <v>4</v>
      </c>
      <c r="D356" s="2">
        <v>45020.070138888892</v>
      </c>
      <c r="E356" s="2">
        <v>45020.213194444441</v>
      </c>
      <c r="F356" s="1" t="s">
        <v>29</v>
      </c>
      <c r="G356" s="1" t="s">
        <v>20</v>
      </c>
      <c r="H356" s="1" t="s">
        <v>25</v>
      </c>
      <c r="I356">
        <v>30.53</v>
      </c>
      <c r="J356" s="1" t="s">
        <v>16</v>
      </c>
      <c r="K356">
        <v>355</v>
      </c>
      <c r="L356" s="1" t="s">
        <v>17</v>
      </c>
      <c r="M356" s="1">
        <f>SUMIF('cocina'!A:A,sala[[#This Row],[Número de Orden]],'cocina'!K:K)</f>
        <v>26</v>
      </c>
      <c r="N356" s="2">
        <f>sala[[#This Row],[Hora de Salida]]</f>
        <v>45020.213194444441</v>
      </c>
      <c r="O356" s="3">
        <f>IF(sala[[#This Row],[Estado de la Mesa]]="Ocupada",sala[[#This Row],[Hora de Salida]]-sala[[#This Row],[Hora de Llegada]]+15/(24*60),sala[[#This Row],[Hora de Salida]]-sala[[#This Row],[Hora de Llegada]])</f>
        <v>0.14305555554892635</v>
      </c>
      <c r="P356" s="3">
        <f>SUMIF('cocina'!A:A,sala[[#This Row],[Número de Orden]],'cocina'!H:H)/(24*60)</f>
        <v>4.8611111111111112E-3</v>
      </c>
      <c r="Q356" s="3">
        <f>IF((sala[[#This Row],[Tiempo de Permanencia]]-sala[[#This Row],[Tiempo de Preparación]])&gt;0,sala[[#This Row],[Tiempo de Permanencia]]-sala[[#This Row],[Tiempo de Preparación]],0)</f>
        <v>0.13819444443781523</v>
      </c>
      <c r="R356" s="10">
        <f>IF(sala[[#This Row],[Tiempo de degustación]]&gt;0,1,0)</f>
        <v>1</v>
      </c>
      <c r="S356" s="1" t="str">
        <f>WEEKDAY(sala[[#This Row],[Fecha de Factura]],11)&amp;". "&amp;TEXT(sala[[#This Row],[Fecha de Factura]],"dddd")</f>
        <v>2. martes</v>
      </c>
      <c r="T356" s="4">
        <f>SUMIF('cocina'!A:A,sala[[#This Row],[Número de Orden]],'cocina'!G:G)</f>
        <v>1</v>
      </c>
      <c r="U356" s="4">
        <f>sala[[#This Row],[Tiempo de Preparación]]*24</f>
        <v>0.11666666666666667</v>
      </c>
      <c r="V356">
        <f>sala[[#This Row],[Cobrada]]*sala[[#This Row],[Monto Total de la Cuenta]]</f>
        <v>26</v>
      </c>
      <c r="W356" s="4">
        <f>sala[[#This Row],[Tiempo de Permanencia]]*24</f>
        <v>3.4333333331742324</v>
      </c>
    </row>
    <row r="357" spans="1:23" x14ac:dyDescent="0.3">
      <c r="A357">
        <v>1</v>
      </c>
      <c r="B357" s="1" t="s">
        <v>368</v>
      </c>
      <c r="C357">
        <v>1</v>
      </c>
      <c r="D357" s="2">
        <v>45020.008333333331</v>
      </c>
      <c r="E357" s="2">
        <v>45020.095833333333</v>
      </c>
      <c r="F357" s="1" t="s">
        <v>13</v>
      </c>
      <c r="G357" s="1" t="s">
        <v>20</v>
      </c>
      <c r="H357" s="1" t="s">
        <v>25</v>
      </c>
      <c r="I357">
        <v>28.92</v>
      </c>
      <c r="J357" s="1" t="s">
        <v>38</v>
      </c>
      <c r="K357">
        <v>356</v>
      </c>
      <c r="L357" s="1" t="s">
        <v>27</v>
      </c>
      <c r="M357" s="1">
        <f>SUMIF('cocina'!A:A,sala[[#This Row],[Número de Orden]],'cocina'!K:K)</f>
        <v>36</v>
      </c>
      <c r="N357" s="2">
        <f>sala[[#This Row],[Hora de Salida]]</f>
        <v>45020.095833333333</v>
      </c>
      <c r="O357" s="3">
        <f>IF(sala[[#This Row],[Estado de la Mesa]]="Ocupada",sala[[#This Row],[Hora de Salida]]-sala[[#This Row],[Hora de Llegada]]+15/(24*60),sala[[#This Row],[Hora de Salida]]-sala[[#This Row],[Hora de Llegada]])</f>
        <v>9.7916666668121863E-2</v>
      </c>
      <c r="P357" s="3">
        <f>SUMIF('cocina'!A:A,sala[[#This Row],[Número de Orden]],'cocina'!H:H)/(24*60)</f>
        <v>4.8611111111111112E-3</v>
      </c>
      <c r="Q357" s="3">
        <f>IF((sala[[#This Row],[Tiempo de Permanencia]]-sala[[#This Row],[Tiempo de Preparación]])&gt;0,sala[[#This Row],[Tiempo de Permanencia]]-sala[[#This Row],[Tiempo de Preparación]],0)</f>
        <v>9.3055555557010755E-2</v>
      </c>
      <c r="R357" s="10">
        <f>IF(sala[[#This Row],[Tiempo de degustación]]&gt;0,1,0)</f>
        <v>1</v>
      </c>
      <c r="S357" s="1" t="str">
        <f>WEEKDAY(sala[[#This Row],[Fecha de Factura]],11)&amp;". "&amp;TEXT(sala[[#This Row],[Fecha de Factura]],"dddd")</f>
        <v>2. martes</v>
      </c>
      <c r="T357" s="4">
        <f>SUMIF('cocina'!A:A,sala[[#This Row],[Número de Orden]],'cocina'!G:G)</f>
        <v>2</v>
      </c>
      <c r="U357" s="4">
        <f>sala[[#This Row],[Tiempo de Preparación]]*24</f>
        <v>0.11666666666666667</v>
      </c>
      <c r="V357">
        <f>sala[[#This Row],[Cobrada]]*sala[[#This Row],[Monto Total de la Cuenta]]</f>
        <v>36</v>
      </c>
      <c r="W357" s="4">
        <f>sala[[#This Row],[Tiempo de Permanencia]]*24</f>
        <v>2.3500000000349246</v>
      </c>
    </row>
    <row r="358" spans="1:23" x14ac:dyDescent="0.3">
      <c r="A358">
        <v>17</v>
      </c>
      <c r="B358" s="1" t="s">
        <v>369</v>
      </c>
      <c r="C358">
        <v>2</v>
      </c>
      <c r="D358" s="2">
        <v>45020.054861111108</v>
      </c>
      <c r="E358" s="2">
        <v>45020.18472222222</v>
      </c>
      <c r="F358" s="1" t="s">
        <v>13</v>
      </c>
      <c r="G358" s="1" t="s">
        <v>20</v>
      </c>
      <c r="H358" s="1" t="s">
        <v>15</v>
      </c>
      <c r="I358">
        <v>26.87</v>
      </c>
      <c r="J358" s="1" t="s">
        <v>38</v>
      </c>
      <c r="K358">
        <v>357</v>
      </c>
      <c r="L358" s="1" t="s">
        <v>57</v>
      </c>
      <c r="M358" s="1">
        <f>SUMIF('cocina'!A:A,sala[[#This Row],[Número de Orden]],'cocina'!K:K)</f>
        <v>168</v>
      </c>
      <c r="N358" s="2">
        <f>sala[[#This Row],[Hora de Salida]]</f>
        <v>45020.18472222222</v>
      </c>
      <c r="O358" s="3">
        <f>IF(sala[[#This Row],[Estado de la Mesa]]="Ocupada",sala[[#This Row],[Hora de Salida]]-sala[[#This Row],[Hora de Llegada]]+15/(24*60),sala[[#This Row],[Hora de Salida]]-sala[[#This Row],[Hora de Llegada]])</f>
        <v>0.14027777777907127</v>
      </c>
      <c r="P358" s="3">
        <f>SUMIF('cocina'!A:A,sala[[#This Row],[Número de Orden]],'cocina'!H:H)/(24*60)</f>
        <v>6.6666666666666666E-2</v>
      </c>
      <c r="Q358" s="3">
        <f>IF((sala[[#This Row],[Tiempo de Permanencia]]-sala[[#This Row],[Tiempo de Preparación]])&gt;0,sala[[#This Row],[Tiempo de Permanencia]]-sala[[#This Row],[Tiempo de Preparación]],0)</f>
        <v>7.3611111112404606E-2</v>
      </c>
      <c r="R358" s="10">
        <f>IF(sala[[#This Row],[Tiempo de degustación]]&gt;0,1,0)</f>
        <v>1</v>
      </c>
      <c r="S358" s="1" t="str">
        <f>WEEKDAY(sala[[#This Row],[Fecha de Factura]],11)&amp;". "&amp;TEXT(sala[[#This Row],[Fecha de Factura]],"dddd")</f>
        <v>2. martes</v>
      </c>
      <c r="T358" s="4">
        <f>SUMIF('cocina'!A:A,sala[[#This Row],[Número de Orden]],'cocina'!G:G)</f>
        <v>7</v>
      </c>
      <c r="U358" s="4">
        <f>sala[[#This Row],[Tiempo de Preparación]]*24</f>
        <v>1.6</v>
      </c>
      <c r="V358">
        <f>sala[[#This Row],[Cobrada]]*sala[[#This Row],[Monto Total de la Cuenta]]</f>
        <v>168</v>
      </c>
      <c r="W358" s="4">
        <f>sala[[#This Row],[Tiempo de Permanencia]]*24</f>
        <v>3.3666666666977108</v>
      </c>
    </row>
    <row r="359" spans="1:23" x14ac:dyDescent="0.3">
      <c r="A359">
        <v>13</v>
      </c>
      <c r="B359" s="1" t="s">
        <v>307</v>
      </c>
      <c r="C359">
        <v>5</v>
      </c>
      <c r="D359" s="2">
        <v>45020.109027777777</v>
      </c>
      <c r="E359" s="2">
        <v>45020.247916666667</v>
      </c>
      <c r="F359" s="1" t="s">
        <v>29</v>
      </c>
      <c r="G359" s="1" t="s">
        <v>35</v>
      </c>
      <c r="H359" s="1" t="s">
        <v>25</v>
      </c>
      <c r="I359">
        <v>42.1</v>
      </c>
      <c r="J359" s="1" t="s">
        <v>16</v>
      </c>
      <c r="K359">
        <v>358</v>
      </c>
      <c r="L359" s="1" t="s">
        <v>44</v>
      </c>
      <c r="M359" s="1">
        <f>SUMIF('cocina'!A:A,sala[[#This Row],[Número de Orden]],'cocina'!K:K)</f>
        <v>166</v>
      </c>
      <c r="N359" s="2">
        <f>sala[[#This Row],[Hora de Salida]]</f>
        <v>45020.247916666667</v>
      </c>
      <c r="O359" s="3">
        <f>IF(sala[[#This Row],[Estado de la Mesa]]="Ocupada",sala[[#This Row],[Hora de Salida]]-sala[[#This Row],[Hora de Llegada]]+15/(24*60),sala[[#This Row],[Hora de Salida]]-sala[[#This Row],[Hora de Llegada]])</f>
        <v>0.13888888889050577</v>
      </c>
      <c r="P359" s="3">
        <f>SUMIF('cocina'!A:A,sala[[#This Row],[Número de Orden]],'cocina'!H:H)/(24*60)</f>
        <v>0.10555555555555556</v>
      </c>
      <c r="Q359" s="3">
        <f>IF((sala[[#This Row],[Tiempo de Permanencia]]-sala[[#This Row],[Tiempo de Preparación]])&gt;0,sala[[#This Row],[Tiempo de Permanencia]]-sala[[#This Row],[Tiempo de Preparación]],0)</f>
        <v>3.3333333334950213E-2</v>
      </c>
      <c r="R359" s="10">
        <f>IF(sala[[#This Row],[Tiempo de degustación]]&gt;0,1,0)</f>
        <v>1</v>
      </c>
      <c r="S359" s="1" t="str">
        <f>WEEKDAY(sala[[#This Row],[Fecha de Factura]],11)&amp;". "&amp;TEXT(sala[[#This Row],[Fecha de Factura]],"dddd")</f>
        <v>2. martes</v>
      </c>
      <c r="T359" s="4">
        <f>SUMIF('cocina'!A:A,sala[[#This Row],[Número de Orden]],'cocina'!G:G)</f>
        <v>8</v>
      </c>
      <c r="U359" s="4">
        <f>sala[[#This Row],[Tiempo de Preparación]]*24</f>
        <v>2.5333333333333332</v>
      </c>
      <c r="V359">
        <f>sala[[#This Row],[Cobrada]]*sala[[#This Row],[Monto Total de la Cuenta]]</f>
        <v>166</v>
      </c>
      <c r="W359" s="4">
        <f>sala[[#This Row],[Tiempo de Permanencia]]*24</f>
        <v>3.3333333333721384</v>
      </c>
    </row>
    <row r="360" spans="1:23" x14ac:dyDescent="0.3">
      <c r="A360">
        <v>11</v>
      </c>
      <c r="B360" s="1" t="s">
        <v>154</v>
      </c>
      <c r="C360">
        <v>2</v>
      </c>
      <c r="D360" s="2">
        <v>45020.02847222222</v>
      </c>
      <c r="E360" s="2">
        <v>45020.173611111109</v>
      </c>
      <c r="F360" s="1" t="s">
        <v>24</v>
      </c>
      <c r="G360" s="1" t="s">
        <v>14</v>
      </c>
      <c r="H360" s="1" t="s">
        <v>25</v>
      </c>
      <c r="I360">
        <v>12.2</v>
      </c>
      <c r="J360" s="1" t="s">
        <v>16</v>
      </c>
      <c r="K360">
        <v>359</v>
      </c>
      <c r="L360" s="1" t="s">
        <v>33</v>
      </c>
      <c r="M360" s="1">
        <f>SUMIF('cocina'!A:A,sala[[#This Row],[Número de Orden]],'cocina'!K:K)</f>
        <v>190</v>
      </c>
      <c r="N360" s="2">
        <f>sala[[#This Row],[Hora de Salida]]</f>
        <v>45020.173611111109</v>
      </c>
      <c r="O360" s="3">
        <f>IF(sala[[#This Row],[Estado de la Mesa]]="Ocupada",sala[[#This Row],[Hora de Salida]]-sala[[#This Row],[Hora de Llegada]]+15/(24*60),sala[[#This Row],[Hora de Salida]]-sala[[#This Row],[Hora de Llegada]])</f>
        <v>0.14513888888905058</v>
      </c>
      <c r="P360" s="3">
        <f>SUMIF('cocina'!A:A,sala[[#This Row],[Número de Orden]],'cocina'!H:H)/(24*60)</f>
        <v>0.10069444444444445</v>
      </c>
      <c r="Q360" s="3">
        <f>IF((sala[[#This Row],[Tiempo de Permanencia]]-sala[[#This Row],[Tiempo de Preparación]])&gt;0,sala[[#This Row],[Tiempo de Permanencia]]-sala[[#This Row],[Tiempo de Preparación]],0)</f>
        <v>4.4444444444606129E-2</v>
      </c>
      <c r="R360" s="10">
        <f>IF(sala[[#This Row],[Tiempo de degustación]]&gt;0,1,0)</f>
        <v>1</v>
      </c>
      <c r="S360" s="1" t="str">
        <f>WEEKDAY(sala[[#This Row],[Fecha de Factura]],11)&amp;". "&amp;TEXT(sala[[#This Row],[Fecha de Factura]],"dddd")</f>
        <v>2. martes</v>
      </c>
      <c r="T360" s="4">
        <f>SUMIF('cocina'!A:A,sala[[#This Row],[Número de Orden]],'cocina'!G:G)</f>
        <v>7</v>
      </c>
      <c r="U360" s="4">
        <f>sala[[#This Row],[Tiempo de Preparación]]*24</f>
        <v>2.416666666666667</v>
      </c>
      <c r="V360">
        <f>sala[[#This Row],[Cobrada]]*sala[[#This Row],[Monto Total de la Cuenta]]</f>
        <v>190</v>
      </c>
      <c r="W360" s="4">
        <f>sala[[#This Row],[Tiempo de Permanencia]]*24</f>
        <v>3.4833333333372138</v>
      </c>
    </row>
    <row r="361" spans="1:23" x14ac:dyDescent="0.3">
      <c r="A361">
        <v>16</v>
      </c>
      <c r="B361" s="1" t="s">
        <v>370</v>
      </c>
      <c r="C361">
        <v>3</v>
      </c>
      <c r="D361" s="2">
        <v>45020.048611111109</v>
      </c>
      <c r="E361" s="2">
        <v>45020.206944444442</v>
      </c>
      <c r="F361" s="1" t="s">
        <v>13</v>
      </c>
      <c r="G361" s="1" t="s">
        <v>14</v>
      </c>
      <c r="H361" s="1" t="s">
        <v>25</v>
      </c>
      <c r="I361">
        <v>39.26</v>
      </c>
      <c r="J361" s="1" t="s">
        <v>38</v>
      </c>
      <c r="K361">
        <v>360</v>
      </c>
      <c r="L361" s="1" t="s">
        <v>33</v>
      </c>
      <c r="M361" s="1">
        <f>SUMIF('cocina'!A:A,sala[[#This Row],[Número de Orden]],'cocina'!K:K)</f>
        <v>233</v>
      </c>
      <c r="N361" s="2">
        <f>sala[[#This Row],[Hora de Salida]]</f>
        <v>45020.206944444442</v>
      </c>
      <c r="O361" s="3">
        <f>IF(sala[[#This Row],[Estado de la Mesa]]="Ocupada",sala[[#This Row],[Hora de Salida]]-sala[[#This Row],[Hora de Llegada]]+15/(24*60),sala[[#This Row],[Hora de Salida]]-sala[[#This Row],[Hora de Llegada]])</f>
        <v>0.16874999999951493</v>
      </c>
      <c r="P361" s="3">
        <f>SUMIF('cocina'!A:A,sala[[#This Row],[Número de Orden]],'cocina'!H:H)/(24*60)</f>
        <v>0.11041666666666666</v>
      </c>
      <c r="Q361" s="3">
        <f>IF((sala[[#This Row],[Tiempo de Permanencia]]-sala[[#This Row],[Tiempo de Preparación]])&gt;0,sala[[#This Row],[Tiempo de Permanencia]]-sala[[#This Row],[Tiempo de Preparación]],0)</f>
        <v>5.8333333332848264E-2</v>
      </c>
      <c r="R361" s="10">
        <f>IF(sala[[#This Row],[Tiempo de degustación]]&gt;0,1,0)</f>
        <v>1</v>
      </c>
      <c r="S361" s="1" t="str">
        <f>WEEKDAY(sala[[#This Row],[Fecha de Factura]],11)&amp;". "&amp;TEXT(sala[[#This Row],[Fecha de Factura]],"dddd")</f>
        <v>2. martes</v>
      </c>
      <c r="T361" s="4">
        <f>SUMIF('cocina'!A:A,sala[[#This Row],[Número de Orden]],'cocina'!G:G)</f>
        <v>8</v>
      </c>
      <c r="U361" s="4">
        <f>sala[[#This Row],[Tiempo de Preparación]]*24</f>
        <v>2.65</v>
      </c>
      <c r="V361">
        <f>sala[[#This Row],[Cobrada]]*sala[[#This Row],[Monto Total de la Cuenta]]</f>
        <v>233</v>
      </c>
      <c r="W361" s="4">
        <f>sala[[#This Row],[Tiempo de Permanencia]]*24</f>
        <v>4.0499999999883585</v>
      </c>
    </row>
    <row r="362" spans="1:23" x14ac:dyDescent="0.3">
      <c r="A362">
        <v>16</v>
      </c>
      <c r="B362" s="1" t="s">
        <v>371</v>
      </c>
      <c r="C362">
        <v>1</v>
      </c>
      <c r="D362" s="2">
        <v>45020.078472222223</v>
      </c>
      <c r="E362" s="2">
        <v>45020.227777777778</v>
      </c>
      <c r="F362" s="1" t="s">
        <v>24</v>
      </c>
      <c r="G362" s="1" t="s">
        <v>35</v>
      </c>
      <c r="H362" s="1" t="s">
        <v>21</v>
      </c>
      <c r="I362">
        <v>41.73</v>
      </c>
      <c r="J362" s="1" t="s">
        <v>26</v>
      </c>
      <c r="K362">
        <v>361</v>
      </c>
      <c r="L362" s="1" t="s">
        <v>22</v>
      </c>
      <c r="M362" s="1">
        <f>SUMIF('cocina'!A:A,sala[[#This Row],[Número de Orden]],'cocina'!K:K)</f>
        <v>101</v>
      </c>
      <c r="N362" s="2">
        <f>sala[[#This Row],[Hora de Salida]]</f>
        <v>45020.227777777778</v>
      </c>
      <c r="O362" s="3">
        <f>IF(sala[[#This Row],[Estado de la Mesa]]="Ocupada",sala[[#This Row],[Hora de Salida]]-sala[[#This Row],[Hora de Llegada]]+15/(24*60),sala[[#This Row],[Hora de Salida]]-sala[[#This Row],[Hora de Llegada]])</f>
        <v>0.14930555555474712</v>
      </c>
      <c r="P362" s="3">
        <f>SUMIF('cocina'!A:A,sala[[#This Row],[Número de Orden]],'cocina'!H:H)/(24*60)</f>
        <v>7.7777777777777779E-2</v>
      </c>
      <c r="Q362" s="3">
        <f>IF((sala[[#This Row],[Tiempo de Permanencia]]-sala[[#This Row],[Tiempo de Preparación]])&gt;0,sala[[#This Row],[Tiempo de Permanencia]]-sala[[#This Row],[Tiempo de Preparación]],0)</f>
        <v>7.1527777776969337E-2</v>
      </c>
      <c r="R362" s="10">
        <f>IF(sala[[#This Row],[Tiempo de degustación]]&gt;0,1,0)</f>
        <v>1</v>
      </c>
      <c r="S362" s="1" t="str">
        <f>WEEKDAY(sala[[#This Row],[Fecha de Factura]],11)&amp;". "&amp;TEXT(sala[[#This Row],[Fecha de Factura]],"dddd")</f>
        <v>2. martes</v>
      </c>
      <c r="T362" s="4">
        <f>SUMIF('cocina'!A:A,sala[[#This Row],[Número de Orden]],'cocina'!G:G)</f>
        <v>4</v>
      </c>
      <c r="U362" s="4">
        <f>sala[[#This Row],[Tiempo de Preparación]]*24</f>
        <v>1.8666666666666667</v>
      </c>
      <c r="V362">
        <f>sala[[#This Row],[Cobrada]]*sala[[#This Row],[Monto Total de la Cuenta]]</f>
        <v>101</v>
      </c>
      <c r="W362" s="4">
        <f>sala[[#This Row],[Tiempo de Permanencia]]*24</f>
        <v>3.5833333333139308</v>
      </c>
    </row>
    <row r="363" spans="1:23" x14ac:dyDescent="0.3">
      <c r="A363">
        <v>15</v>
      </c>
      <c r="B363" s="1" t="s">
        <v>222</v>
      </c>
      <c r="C363">
        <v>2</v>
      </c>
      <c r="D363" s="2">
        <v>45020.085416666669</v>
      </c>
      <c r="E363" s="2">
        <v>45020.249305555553</v>
      </c>
      <c r="F363" s="1" t="s">
        <v>19</v>
      </c>
      <c r="G363" s="1" t="s">
        <v>14</v>
      </c>
      <c r="H363" s="1" t="s">
        <v>25</v>
      </c>
      <c r="I363">
        <v>47.21</v>
      </c>
      <c r="J363" s="1" t="s">
        <v>26</v>
      </c>
      <c r="K363">
        <v>362</v>
      </c>
      <c r="L363" s="1" t="s">
        <v>44</v>
      </c>
      <c r="M363" s="1">
        <f>SUMIF('cocina'!A:A,sala[[#This Row],[Número de Orden]],'cocina'!K:K)</f>
        <v>62</v>
      </c>
      <c r="N363" s="2">
        <f>sala[[#This Row],[Hora de Salida]]</f>
        <v>45020.249305555553</v>
      </c>
      <c r="O363" s="3">
        <f>IF(sala[[#This Row],[Estado de la Mesa]]="Ocupada",sala[[#This Row],[Hora de Salida]]-sala[[#This Row],[Hora de Llegada]]+15/(24*60),sala[[#This Row],[Hora de Salida]]-sala[[#This Row],[Hora de Llegada]])</f>
        <v>0.163888888884685</v>
      </c>
      <c r="P363" s="3">
        <f>SUMIF('cocina'!A:A,sala[[#This Row],[Número de Orden]],'cocina'!H:H)/(24*60)</f>
        <v>8.5416666666666669E-2</v>
      </c>
      <c r="Q363" s="3">
        <f>IF((sala[[#This Row],[Tiempo de Permanencia]]-sala[[#This Row],[Tiempo de Preparación]])&gt;0,sala[[#This Row],[Tiempo de Permanencia]]-sala[[#This Row],[Tiempo de Preparación]],0)</f>
        <v>7.8472222218018334E-2</v>
      </c>
      <c r="R363" s="10">
        <f>IF(sala[[#This Row],[Tiempo de degustación]]&gt;0,1,0)</f>
        <v>1</v>
      </c>
      <c r="S363" s="1" t="str">
        <f>WEEKDAY(sala[[#This Row],[Fecha de Factura]],11)&amp;". "&amp;TEXT(sala[[#This Row],[Fecha de Factura]],"dddd")</f>
        <v>2. martes</v>
      </c>
      <c r="T363" s="4">
        <f>SUMIF('cocina'!A:A,sala[[#This Row],[Número de Orden]],'cocina'!G:G)</f>
        <v>3</v>
      </c>
      <c r="U363" s="4">
        <f>sala[[#This Row],[Tiempo de Preparación]]*24</f>
        <v>2.0499999999999998</v>
      </c>
      <c r="V363">
        <f>sala[[#This Row],[Cobrada]]*sala[[#This Row],[Monto Total de la Cuenta]]</f>
        <v>62</v>
      </c>
      <c r="W363" s="4">
        <f>sala[[#This Row],[Tiempo de Permanencia]]*24</f>
        <v>3.9333333332324401</v>
      </c>
    </row>
    <row r="364" spans="1:23" x14ac:dyDescent="0.3">
      <c r="A364">
        <v>5</v>
      </c>
      <c r="B364" s="1" t="s">
        <v>372</v>
      </c>
      <c r="C364">
        <v>2</v>
      </c>
      <c r="D364" s="2">
        <v>45020.073611111111</v>
      </c>
      <c r="E364" s="2">
        <v>45020.145138888889</v>
      </c>
      <c r="F364" s="1" t="s">
        <v>13</v>
      </c>
      <c r="G364" s="1" t="s">
        <v>14</v>
      </c>
      <c r="H364" s="1" t="s">
        <v>25</v>
      </c>
      <c r="I364">
        <v>49.02</v>
      </c>
      <c r="J364" s="1" t="s">
        <v>38</v>
      </c>
      <c r="K364">
        <v>363</v>
      </c>
      <c r="L364" s="1" t="s">
        <v>27</v>
      </c>
      <c r="M364" s="1">
        <f>SUMIF('cocina'!A:A,sala[[#This Row],[Número de Orden]],'cocina'!K:K)</f>
        <v>240</v>
      </c>
      <c r="N364" s="2">
        <f>sala[[#This Row],[Hora de Salida]]</f>
        <v>45020.145138888889</v>
      </c>
      <c r="O364" s="3">
        <f>IF(sala[[#This Row],[Estado de la Mesa]]="Ocupada",sala[[#This Row],[Hora de Salida]]-sala[[#This Row],[Hora de Llegada]]+15/(24*60),sala[[#This Row],[Hora de Salida]]-sala[[#This Row],[Hora de Llegada]])</f>
        <v>8.1944444444767825E-2</v>
      </c>
      <c r="P364" s="3">
        <f>SUMIF('cocina'!A:A,sala[[#This Row],[Número de Orden]],'cocina'!H:H)/(24*60)</f>
        <v>0.10347222222222222</v>
      </c>
      <c r="Q364" s="3">
        <f>IF((sala[[#This Row],[Tiempo de Permanencia]]-sala[[#This Row],[Tiempo de Preparación]])&gt;0,sala[[#This Row],[Tiempo de Permanencia]]-sala[[#This Row],[Tiempo de Preparación]],0)</f>
        <v>0</v>
      </c>
      <c r="R364" s="10">
        <f>IF(sala[[#This Row],[Tiempo de degustación]]&gt;0,1,0)</f>
        <v>0</v>
      </c>
      <c r="S364" s="1" t="str">
        <f>WEEKDAY(sala[[#This Row],[Fecha de Factura]],11)&amp;". "&amp;TEXT(sala[[#This Row],[Fecha de Factura]],"dddd")</f>
        <v>2. martes</v>
      </c>
      <c r="T364" s="4">
        <f>SUMIF('cocina'!A:A,sala[[#This Row],[Número de Orden]],'cocina'!G:G)</f>
        <v>8</v>
      </c>
      <c r="U364" s="4">
        <f>sala[[#This Row],[Tiempo de Preparación]]*24</f>
        <v>2.4833333333333334</v>
      </c>
      <c r="V364">
        <f>sala[[#This Row],[Cobrada]]*sala[[#This Row],[Monto Total de la Cuenta]]</f>
        <v>0</v>
      </c>
      <c r="W364" s="4">
        <f>sala[[#This Row],[Tiempo de Permanencia]]*24</f>
        <v>1.9666666666744277</v>
      </c>
    </row>
    <row r="365" spans="1:23" x14ac:dyDescent="0.3">
      <c r="A365">
        <v>15</v>
      </c>
      <c r="B365" s="1" t="s">
        <v>373</v>
      </c>
      <c r="C365">
        <v>2</v>
      </c>
      <c r="D365" s="2">
        <v>45020.159722222219</v>
      </c>
      <c r="E365" s="2">
        <v>45020.298611111109</v>
      </c>
      <c r="F365" s="1" t="s">
        <v>29</v>
      </c>
      <c r="G365" s="1" t="s">
        <v>14</v>
      </c>
      <c r="H365" s="1" t="s">
        <v>15</v>
      </c>
      <c r="I365">
        <v>48.28</v>
      </c>
      <c r="J365" s="1" t="s">
        <v>16</v>
      </c>
      <c r="K365">
        <v>364</v>
      </c>
      <c r="L365" s="1" t="s">
        <v>27</v>
      </c>
      <c r="M365" s="1">
        <f>SUMIF('cocina'!A:A,sala[[#This Row],[Número de Orden]],'cocina'!K:K)</f>
        <v>157</v>
      </c>
      <c r="N365" s="2">
        <f>sala[[#This Row],[Hora de Salida]]</f>
        <v>45020.298611111109</v>
      </c>
      <c r="O365" s="3">
        <f>IF(sala[[#This Row],[Estado de la Mesa]]="Ocupada",sala[[#This Row],[Hora de Salida]]-sala[[#This Row],[Hora de Llegada]]+15/(24*60),sala[[#This Row],[Hora de Salida]]-sala[[#This Row],[Hora de Llegada]])</f>
        <v>0.13888888889050577</v>
      </c>
      <c r="P365" s="3">
        <f>SUMIF('cocina'!A:A,sala[[#This Row],[Número de Orden]],'cocina'!H:H)/(24*60)</f>
        <v>7.7777777777777779E-2</v>
      </c>
      <c r="Q365" s="3">
        <f>IF((sala[[#This Row],[Tiempo de Permanencia]]-sala[[#This Row],[Tiempo de Preparación]])&gt;0,sala[[#This Row],[Tiempo de Permanencia]]-sala[[#This Row],[Tiempo de Preparación]],0)</f>
        <v>6.1111111112727989E-2</v>
      </c>
      <c r="R365" s="10">
        <f>IF(sala[[#This Row],[Tiempo de degustación]]&gt;0,1,0)</f>
        <v>1</v>
      </c>
      <c r="S365" s="1" t="str">
        <f>WEEKDAY(sala[[#This Row],[Fecha de Factura]],11)&amp;". "&amp;TEXT(sala[[#This Row],[Fecha de Factura]],"dddd")</f>
        <v>2. martes</v>
      </c>
      <c r="T365" s="4">
        <f>SUMIF('cocina'!A:A,sala[[#This Row],[Número de Orden]],'cocina'!G:G)</f>
        <v>6</v>
      </c>
      <c r="U365" s="4">
        <f>sala[[#This Row],[Tiempo de Preparación]]*24</f>
        <v>1.8666666666666667</v>
      </c>
      <c r="V365">
        <f>sala[[#This Row],[Cobrada]]*sala[[#This Row],[Monto Total de la Cuenta]]</f>
        <v>157</v>
      </c>
      <c r="W365" s="4">
        <f>sala[[#This Row],[Tiempo de Permanencia]]*24</f>
        <v>3.3333333333721384</v>
      </c>
    </row>
    <row r="366" spans="1:23" x14ac:dyDescent="0.3">
      <c r="A366">
        <v>4</v>
      </c>
      <c r="B366" s="1" t="s">
        <v>374</v>
      </c>
      <c r="C366">
        <v>1</v>
      </c>
      <c r="D366" s="2">
        <v>45020.043749999997</v>
      </c>
      <c r="E366" s="2">
        <v>45020.189583333333</v>
      </c>
      <c r="F366" s="1" t="s">
        <v>13</v>
      </c>
      <c r="G366" s="1" t="s">
        <v>14</v>
      </c>
      <c r="H366" s="1" t="s">
        <v>21</v>
      </c>
      <c r="I366">
        <v>34.97</v>
      </c>
      <c r="J366" s="1" t="s">
        <v>38</v>
      </c>
      <c r="K366">
        <v>365</v>
      </c>
      <c r="L366" s="1" t="s">
        <v>57</v>
      </c>
      <c r="M366" s="1">
        <f>SUMIF('cocina'!A:A,sala[[#This Row],[Número de Orden]],'cocina'!K:K)</f>
        <v>108</v>
      </c>
      <c r="N366" s="2">
        <f>sala[[#This Row],[Hora de Salida]]</f>
        <v>45020.189583333333</v>
      </c>
      <c r="O366" s="3">
        <f>IF(sala[[#This Row],[Estado de la Mesa]]="Ocupada",sala[[#This Row],[Hora de Salida]]-sala[[#This Row],[Hora de Llegada]]+15/(24*60),sala[[#This Row],[Hora de Salida]]-sala[[#This Row],[Hora de Llegada]])</f>
        <v>0.15625000000242531</v>
      </c>
      <c r="P366" s="3">
        <f>SUMIF('cocina'!A:A,sala[[#This Row],[Número de Orden]],'cocina'!H:H)/(24*60)</f>
        <v>1.7361111111111112E-2</v>
      </c>
      <c r="Q366" s="3">
        <f>IF((sala[[#This Row],[Tiempo de Permanencia]]-sala[[#This Row],[Tiempo de Preparación]])&gt;0,sala[[#This Row],[Tiempo de Permanencia]]-sala[[#This Row],[Tiempo de Preparación]],0)</f>
        <v>0.13888888889131421</v>
      </c>
      <c r="R366" s="10">
        <f>IF(sala[[#This Row],[Tiempo de degustación]]&gt;0,1,0)</f>
        <v>1</v>
      </c>
      <c r="S366" s="1" t="str">
        <f>WEEKDAY(sala[[#This Row],[Fecha de Factura]],11)&amp;". "&amp;TEXT(sala[[#This Row],[Fecha de Factura]],"dddd")</f>
        <v>2. martes</v>
      </c>
      <c r="T366" s="4">
        <f>SUMIF('cocina'!A:A,sala[[#This Row],[Número de Orden]],'cocina'!G:G)</f>
        <v>3</v>
      </c>
      <c r="U366" s="4">
        <f>sala[[#This Row],[Tiempo de Preparación]]*24</f>
        <v>0.41666666666666669</v>
      </c>
      <c r="V366">
        <f>sala[[#This Row],[Cobrada]]*sala[[#This Row],[Monto Total de la Cuenta]]</f>
        <v>108</v>
      </c>
      <c r="W366" s="4">
        <f>sala[[#This Row],[Tiempo de Permanencia]]*24</f>
        <v>3.7500000000582077</v>
      </c>
    </row>
    <row r="367" spans="1:23" x14ac:dyDescent="0.3">
      <c r="A367">
        <v>17</v>
      </c>
      <c r="B367" s="1" t="s">
        <v>375</v>
      </c>
      <c r="C367">
        <v>5</v>
      </c>
      <c r="D367" s="2">
        <v>45020.064583333333</v>
      </c>
      <c r="E367" s="2">
        <v>45020.198611111111</v>
      </c>
      <c r="F367" s="1" t="s">
        <v>13</v>
      </c>
      <c r="G367" s="1" t="s">
        <v>14</v>
      </c>
      <c r="H367" s="1" t="s">
        <v>21</v>
      </c>
      <c r="I367">
        <v>10.57</v>
      </c>
      <c r="J367" s="1" t="s">
        <v>16</v>
      </c>
      <c r="K367">
        <v>366</v>
      </c>
      <c r="L367" s="1" t="s">
        <v>57</v>
      </c>
      <c r="M367" s="1">
        <f>SUMIF('cocina'!A:A,sala[[#This Row],[Número de Orden]],'cocina'!K:K)</f>
        <v>239</v>
      </c>
      <c r="N367" s="2">
        <f>sala[[#This Row],[Hora de Salida]]</f>
        <v>45020.198611111111</v>
      </c>
      <c r="O367" s="3">
        <f>IF(sala[[#This Row],[Estado de la Mesa]]="Ocupada",sala[[#This Row],[Hora de Salida]]-sala[[#This Row],[Hora de Llegada]]+15/(24*60),sala[[#This Row],[Hora de Salida]]-sala[[#This Row],[Hora de Llegada]])</f>
        <v>0.13402777777810115</v>
      </c>
      <c r="P367" s="3">
        <f>SUMIF('cocina'!A:A,sala[[#This Row],[Número de Orden]],'cocina'!H:H)/(24*60)</f>
        <v>6.25E-2</v>
      </c>
      <c r="Q367" s="3">
        <f>IF((sala[[#This Row],[Tiempo de Permanencia]]-sala[[#This Row],[Tiempo de Preparación]])&gt;0,sala[[#This Row],[Tiempo de Permanencia]]-sala[[#This Row],[Tiempo de Preparación]],0)</f>
        <v>7.1527777778101154E-2</v>
      </c>
      <c r="R367" s="10">
        <f>IF(sala[[#This Row],[Tiempo de degustación]]&gt;0,1,0)</f>
        <v>1</v>
      </c>
      <c r="S367" s="1" t="str">
        <f>WEEKDAY(sala[[#This Row],[Fecha de Factura]],11)&amp;". "&amp;TEXT(sala[[#This Row],[Fecha de Factura]],"dddd")</f>
        <v>2. martes</v>
      </c>
      <c r="T367" s="4">
        <f>SUMIF('cocina'!A:A,sala[[#This Row],[Número de Orden]],'cocina'!G:G)</f>
        <v>7</v>
      </c>
      <c r="U367" s="4">
        <f>sala[[#This Row],[Tiempo de Preparación]]*24</f>
        <v>1.5</v>
      </c>
      <c r="V367">
        <f>sala[[#This Row],[Cobrada]]*sala[[#This Row],[Monto Total de la Cuenta]]</f>
        <v>239</v>
      </c>
      <c r="W367" s="4">
        <f>sala[[#This Row],[Tiempo de Permanencia]]*24</f>
        <v>3.2166666666744277</v>
      </c>
    </row>
    <row r="368" spans="1:23" x14ac:dyDescent="0.3">
      <c r="A368">
        <v>12</v>
      </c>
      <c r="B368" s="1" t="s">
        <v>376</v>
      </c>
      <c r="C368">
        <v>2</v>
      </c>
      <c r="D368" s="2">
        <v>45020.036805555559</v>
      </c>
      <c r="E368" s="2">
        <v>45020.15625</v>
      </c>
      <c r="F368" s="1" t="s">
        <v>13</v>
      </c>
      <c r="G368" s="1" t="s">
        <v>35</v>
      </c>
      <c r="H368" s="1" t="s">
        <v>25</v>
      </c>
      <c r="I368">
        <v>12.62</v>
      </c>
      <c r="J368" s="1" t="s">
        <v>26</v>
      </c>
      <c r="K368">
        <v>367</v>
      </c>
      <c r="L368" s="1" t="s">
        <v>57</v>
      </c>
      <c r="M368" s="1">
        <f>SUMIF('cocina'!A:A,sala[[#This Row],[Número de Orden]],'cocina'!K:K)</f>
        <v>101</v>
      </c>
      <c r="N368" s="2">
        <f>sala[[#This Row],[Hora de Salida]]</f>
        <v>45020.15625</v>
      </c>
      <c r="O368" s="3">
        <f>IF(sala[[#This Row],[Estado de la Mesa]]="Ocupada",sala[[#This Row],[Hora de Salida]]-sala[[#This Row],[Hora de Llegada]]+15/(24*60),sala[[#This Row],[Hora de Salida]]-sala[[#This Row],[Hora de Llegada]])</f>
        <v>0.11944444444088731</v>
      </c>
      <c r="P368" s="3">
        <f>SUMIF('cocina'!A:A,sala[[#This Row],[Número de Orden]],'cocina'!H:H)/(24*60)</f>
        <v>5.0694444444444445E-2</v>
      </c>
      <c r="Q368" s="3">
        <f>IF((sala[[#This Row],[Tiempo de Permanencia]]-sala[[#This Row],[Tiempo de Preparación]])&gt;0,sala[[#This Row],[Tiempo de Permanencia]]-sala[[#This Row],[Tiempo de Preparación]],0)</f>
        <v>6.8749999996442865E-2</v>
      </c>
      <c r="R368" s="10">
        <f>IF(sala[[#This Row],[Tiempo de degustación]]&gt;0,1,0)</f>
        <v>1</v>
      </c>
      <c r="S368" s="1" t="str">
        <f>WEEKDAY(sala[[#This Row],[Fecha de Factura]],11)&amp;". "&amp;TEXT(sala[[#This Row],[Fecha de Factura]],"dddd")</f>
        <v>2. martes</v>
      </c>
      <c r="T368" s="4">
        <f>SUMIF('cocina'!A:A,sala[[#This Row],[Número de Orden]],'cocina'!G:G)</f>
        <v>4</v>
      </c>
      <c r="U368" s="4">
        <f>sala[[#This Row],[Tiempo de Preparación]]*24</f>
        <v>1.2166666666666668</v>
      </c>
      <c r="V368">
        <f>sala[[#This Row],[Cobrada]]*sala[[#This Row],[Monto Total de la Cuenta]]</f>
        <v>101</v>
      </c>
      <c r="W368" s="4">
        <f>sala[[#This Row],[Tiempo de Permanencia]]*24</f>
        <v>2.8666666665812954</v>
      </c>
    </row>
    <row r="369" spans="1:23" x14ac:dyDescent="0.3">
      <c r="A369">
        <v>13</v>
      </c>
      <c r="B369" s="1" t="s">
        <v>377</v>
      </c>
      <c r="C369">
        <v>1</v>
      </c>
      <c r="D369" s="2">
        <v>45020.14166666667</v>
      </c>
      <c r="E369" s="2">
        <v>45020.231249999997</v>
      </c>
      <c r="F369" s="1" t="s">
        <v>19</v>
      </c>
      <c r="G369" s="1" t="s">
        <v>20</v>
      </c>
      <c r="H369" s="1" t="s">
        <v>15</v>
      </c>
      <c r="I369">
        <v>37.65</v>
      </c>
      <c r="J369" s="1" t="s">
        <v>38</v>
      </c>
      <c r="K369">
        <v>368</v>
      </c>
      <c r="L369" s="1" t="s">
        <v>22</v>
      </c>
      <c r="M369" s="1">
        <f>SUMIF('cocina'!A:A,sala[[#This Row],[Número de Orden]],'cocina'!K:K)</f>
        <v>123</v>
      </c>
      <c r="N369" s="2">
        <f>sala[[#This Row],[Hora de Salida]]</f>
        <v>45020.231249999997</v>
      </c>
      <c r="O369" s="3">
        <f>IF(sala[[#This Row],[Estado de la Mesa]]="Ocupada",sala[[#This Row],[Hora de Salida]]-sala[[#This Row],[Hora de Llegada]]+15/(24*60),sala[[#This Row],[Hora de Salida]]-sala[[#This Row],[Hora de Llegada]])</f>
        <v>9.9999999993694175E-2</v>
      </c>
      <c r="P369" s="3">
        <f>SUMIF('cocina'!A:A,sala[[#This Row],[Número de Orden]],'cocina'!H:H)/(24*60)</f>
        <v>5.9027777777777776E-2</v>
      </c>
      <c r="Q369" s="3">
        <f>IF((sala[[#This Row],[Tiempo de Permanencia]]-sala[[#This Row],[Tiempo de Preparación]])&gt;0,sala[[#This Row],[Tiempo de Permanencia]]-sala[[#This Row],[Tiempo de Preparación]],0)</f>
        <v>4.0972222215916398E-2</v>
      </c>
      <c r="R369" s="10">
        <f>IF(sala[[#This Row],[Tiempo de degustación]]&gt;0,1,0)</f>
        <v>1</v>
      </c>
      <c r="S369" s="1" t="str">
        <f>WEEKDAY(sala[[#This Row],[Fecha de Factura]],11)&amp;". "&amp;TEXT(sala[[#This Row],[Fecha de Factura]],"dddd")</f>
        <v>2. martes</v>
      </c>
      <c r="T369" s="4">
        <f>SUMIF('cocina'!A:A,sala[[#This Row],[Número de Orden]],'cocina'!G:G)</f>
        <v>4</v>
      </c>
      <c r="U369" s="4">
        <f>sala[[#This Row],[Tiempo de Preparación]]*24</f>
        <v>1.4166666666666665</v>
      </c>
      <c r="V369">
        <f>sala[[#This Row],[Cobrada]]*sala[[#This Row],[Monto Total de la Cuenta]]</f>
        <v>123</v>
      </c>
      <c r="W369" s="4">
        <f>sala[[#This Row],[Tiempo de Permanencia]]*24</f>
        <v>2.3999999998486601</v>
      </c>
    </row>
    <row r="370" spans="1:23" x14ac:dyDescent="0.3">
      <c r="A370">
        <v>20</v>
      </c>
      <c r="B370" s="1" t="s">
        <v>378</v>
      </c>
      <c r="C370">
        <v>2</v>
      </c>
      <c r="D370" s="2">
        <v>45020.09097222222</v>
      </c>
      <c r="E370" s="2">
        <v>45020.245833333334</v>
      </c>
      <c r="F370" s="1" t="s">
        <v>29</v>
      </c>
      <c r="G370" s="1" t="s">
        <v>14</v>
      </c>
      <c r="H370" s="1" t="s">
        <v>25</v>
      </c>
      <c r="I370">
        <v>34.83</v>
      </c>
      <c r="J370" s="1" t="s">
        <v>26</v>
      </c>
      <c r="K370">
        <v>369</v>
      </c>
      <c r="L370" s="1" t="s">
        <v>44</v>
      </c>
      <c r="M370" s="1">
        <f>SUMIF('cocina'!A:A,sala[[#This Row],[Número de Orden]],'cocina'!K:K)</f>
        <v>242</v>
      </c>
      <c r="N370" s="2">
        <f>sala[[#This Row],[Hora de Salida]]</f>
        <v>45020.245833333334</v>
      </c>
      <c r="O370" s="3">
        <f>IF(sala[[#This Row],[Estado de la Mesa]]="Ocupada",sala[[#This Row],[Hora de Salida]]-sala[[#This Row],[Hora de Llegada]]+15/(24*60),sala[[#This Row],[Hora de Salida]]-sala[[#This Row],[Hora de Llegada]])</f>
        <v>0.15486111111385981</v>
      </c>
      <c r="P370" s="3">
        <f>SUMIF('cocina'!A:A,sala[[#This Row],[Número de Orden]],'cocina'!H:H)/(24*60)</f>
        <v>2.9166666666666667E-2</v>
      </c>
      <c r="Q370" s="3">
        <f>IF((sala[[#This Row],[Tiempo de Permanencia]]-sala[[#This Row],[Tiempo de Preparación]])&gt;0,sala[[#This Row],[Tiempo de Permanencia]]-sala[[#This Row],[Tiempo de Preparación]],0)</f>
        <v>0.12569444444719313</v>
      </c>
      <c r="R370" s="10">
        <f>IF(sala[[#This Row],[Tiempo de degustación]]&gt;0,1,0)</f>
        <v>1</v>
      </c>
      <c r="S370" s="1" t="str">
        <f>WEEKDAY(sala[[#This Row],[Fecha de Factura]],11)&amp;". "&amp;TEXT(sala[[#This Row],[Fecha de Factura]],"dddd")</f>
        <v>2. martes</v>
      </c>
      <c r="T370" s="4">
        <f>SUMIF('cocina'!A:A,sala[[#This Row],[Número de Orden]],'cocina'!G:G)</f>
        <v>9</v>
      </c>
      <c r="U370" s="4">
        <f>sala[[#This Row],[Tiempo de Preparación]]*24</f>
        <v>0.7</v>
      </c>
      <c r="V370">
        <f>sala[[#This Row],[Cobrada]]*sala[[#This Row],[Monto Total de la Cuenta]]</f>
        <v>242</v>
      </c>
      <c r="W370" s="4">
        <f>sala[[#This Row],[Tiempo de Permanencia]]*24</f>
        <v>3.7166666667326353</v>
      </c>
    </row>
    <row r="371" spans="1:23" x14ac:dyDescent="0.3">
      <c r="A371">
        <v>13</v>
      </c>
      <c r="B371" s="1" t="s">
        <v>379</v>
      </c>
      <c r="C371">
        <v>6</v>
      </c>
      <c r="D371" s="2">
        <v>45020.097222222219</v>
      </c>
      <c r="E371" s="2">
        <v>45020.140972222223</v>
      </c>
      <c r="F371" s="1" t="s">
        <v>13</v>
      </c>
      <c r="G371" s="1" t="s">
        <v>14</v>
      </c>
      <c r="H371" s="1" t="s">
        <v>25</v>
      </c>
      <c r="I371">
        <v>47.79</v>
      </c>
      <c r="J371" s="1" t="s">
        <v>26</v>
      </c>
      <c r="K371">
        <v>370</v>
      </c>
      <c r="L371" s="1" t="s">
        <v>44</v>
      </c>
      <c r="M371" s="1">
        <f>SUMIF('cocina'!A:A,sala[[#This Row],[Número de Orden]],'cocina'!K:K)</f>
        <v>72</v>
      </c>
      <c r="N371" s="2">
        <f>sala[[#This Row],[Hora de Salida]]</f>
        <v>45020.140972222223</v>
      </c>
      <c r="O371" s="3">
        <f>IF(sala[[#This Row],[Estado de la Mesa]]="Ocupada",sala[[#This Row],[Hora de Salida]]-sala[[#This Row],[Hora de Llegada]]+15/(24*60),sala[[#This Row],[Hora de Salida]]-sala[[#This Row],[Hora de Llegada]])</f>
        <v>4.3750000004365575E-2</v>
      </c>
      <c r="P371" s="3">
        <f>SUMIF('cocina'!A:A,sala[[#This Row],[Número de Orden]],'cocina'!H:H)/(24*60)</f>
        <v>2.2916666666666665E-2</v>
      </c>
      <c r="Q371" s="3">
        <f>IF((sala[[#This Row],[Tiempo de Permanencia]]-sala[[#This Row],[Tiempo de Preparación]])&gt;0,sala[[#This Row],[Tiempo de Permanencia]]-sala[[#This Row],[Tiempo de Preparación]],0)</f>
        <v>2.083333333769891E-2</v>
      </c>
      <c r="R371" s="10">
        <f>IF(sala[[#This Row],[Tiempo de degustación]]&gt;0,1,0)</f>
        <v>1</v>
      </c>
      <c r="S371" s="1" t="str">
        <f>WEEKDAY(sala[[#This Row],[Fecha de Factura]],11)&amp;". "&amp;TEXT(sala[[#This Row],[Fecha de Factura]],"dddd")</f>
        <v>2. martes</v>
      </c>
      <c r="T371" s="4">
        <f>SUMIF('cocina'!A:A,sala[[#This Row],[Número de Orden]],'cocina'!G:G)</f>
        <v>2</v>
      </c>
      <c r="U371" s="4">
        <f>sala[[#This Row],[Tiempo de Preparación]]*24</f>
        <v>0.54999999999999993</v>
      </c>
      <c r="V371">
        <f>sala[[#This Row],[Cobrada]]*sala[[#This Row],[Monto Total de la Cuenta]]</f>
        <v>72</v>
      </c>
      <c r="W371" s="4">
        <f>sala[[#This Row],[Tiempo de Permanencia]]*24</f>
        <v>1.0500000001047738</v>
      </c>
    </row>
    <row r="372" spans="1:23" x14ac:dyDescent="0.3">
      <c r="A372">
        <v>4</v>
      </c>
      <c r="B372" s="1" t="s">
        <v>380</v>
      </c>
      <c r="C372">
        <v>3</v>
      </c>
      <c r="D372" s="2">
        <v>45020.052777777775</v>
      </c>
      <c r="E372" s="2">
        <v>45020.188194444447</v>
      </c>
      <c r="F372" s="1" t="s">
        <v>32</v>
      </c>
      <c r="G372" s="1" t="s">
        <v>35</v>
      </c>
      <c r="H372" s="1" t="s">
        <v>25</v>
      </c>
      <c r="I372">
        <v>32.51</v>
      </c>
      <c r="J372" s="1" t="s">
        <v>38</v>
      </c>
      <c r="K372">
        <v>371</v>
      </c>
      <c r="L372" s="1" t="s">
        <v>54</v>
      </c>
      <c r="M372" s="1">
        <f>SUMIF('cocina'!A:A,sala[[#This Row],[Número de Orden]],'cocina'!K:K)</f>
        <v>200</v>
      </c>
      <c r="N372" s="2">
        <f>sala[[#This Row],[Hora de Salida]]</f>
        <v>45020.188194444447</v>
      </c>
      <c r="O372" s="3">
        <f>IF(sala[[#This Row],[Estado de la Mesa]]="Ocupada",sala[[#This Row],[Hora de Salida]]-sala[[#This Row],[Hora de Llegada]]+15/(24*60),sala[[#This Row],[Hora de Salida]]-sala[[#This Row],[Hora de Llegada]])</f>
        <v>0.14583333333818396</v>
      </c>
      <c r="P372" s="3">
        <f>SUMIF('cocina'!A:A,sala[[#This Row],[Número de Orden]],'cocina'!H:H)/(24*60)</f>
        <v>3.4027777777777775E-2</v>
      </c>
      <c r="Q372" s="3">
        <f>IF((sala[[#This Row],[Tiempo de Permanencia]]-sala[[#This Row],[Tiempo de Preparación]])&gt;0,sala[[#This Row],[Tiempo de Permanencia]]-sala[[#This Row],[Tiempo de Preparación]],0)</f>
        <v>0.11180555556040619</v>
      </c>
      <c r="R372" s="10">
        <f>IF(sala[[#This Row],[Tiempo de degustación]]&gt;0,1,0)</f>
        <v>1</v>
      </c>
      <c r="S372" s="1" t="str">
        <f>WEEKDAY(sala[[#This Row],[Fecha de Factura]],11)&amp;". "&amp;TEXT(sala[[#This Row],[Fecha de Factura]],"dddd")</f>
        <v>2. martes</v>
      </c>
      <c r="T372" s="4">
        <f>SUMIF('cocina'!A:A,sala[[#This Row],[Número de Orden]],'cocina'!G:G)</f>
        <v>7</v>
      </c>
      <c r="U372" s="4">
        <f>sala[[#This Row],[Tiempo de Preparación]]*24</f>
        <v>0.81666666666666665</v>
      </c>
      <c r="V372">
        <f>sala[[#This Row],[Cobrada]]*sala[[#This Row],[Monto Total de la Cuenta]]</f>
        <v>200</v>
      </c>
      <c r="W372" s="4">
        <f>sala[[#This Row],[Tiempo de Permanencia]]*24</f>
        <v>3.5000000001164153</v>
      </c>
    </row>
    <row r="373" spans="1:23" x14ac:dyDescent="0.3">
      <c r="A373">
        <v>14</v>
      </c>
      <c r="B373" s="1" t="s">
        <v>381</v>
      </c>
      <c r="C373">
        <v>5</v>
      </c>
      <c r="D373" s="2">
        <v>45020.115277777775</v>
      </c>
      <c r="E373" s="2">
        <v>45020.259722222225</v>
      </c>
      <c r="F373" s="1" t="s">
        <v>24</v>
      </c>
      <c r="G373" s="1" t="s">
        <v>14</v>
      </c>
      <c r="H373" s="1" t="s">
        <v>25</v>
      </c>
      <c r="I373">
        <v>17.170000000000002</v>
      </c>
      <c r="J373" s="1" t="s">
        <v>16</v>
      </c>
      <c r="K373">
        <v>372</v>
      </c>
      <c r="L373" s="1" t="s">
        <v>27</v>
      </c>
      <c r="M373" s="1">
        <f>SUMIF('cocina'!A:A,sala[[#This Row],[Número de Orden]],'cocina'!K:K)</f>
        <v>36</v>
      </c>
      <c r="N373" s="2">
        <f>sala[[#This Row],[Hora de Salida]]</f>
        <v>45020.259722222225</v>
      </c>
      <c r="O373" s="3">
        <f>IF(sala[[#This Row],[Estado de la Mesa]]="Ocupada",sala[[#This Row],[Hora de Salida]]-sala[[#This Row],[Hora de Llegada]]+15/(24*60),sala[[#This Row],[Hora de Salida]]-sala[[#This Row],[Hora de Llegada]])</f>
        <v>0.14444444444961846</v>
      </c>
      <c r="P373" s="3">
        <f>SUMIF('cocina'!A:A,sala[[#This Row],[Número de Orden]],'cocina'!H:H)/(24*60)</f>
        <v>1.5277777777777777E-2</v>
      </c>
      <c r="Q373" s="3">
        <f>IF((sala[[#This Row],[Tiempo de Permanencia]]-sala[[#This Row],[Tiempo de Preparación]])&gt;0,sala[[#This Row],[Tiempo de Permanencia]]-sala[[#This Row],[Tiempo de Preparación]],0)</f>
        <v>0.12916666667184068</v>
      </c>
      <c r="R373" s="10">
        <f>IF(sala[[#This Row],[Tiempo de degustación]]&gt;0,1,0)</f>
        <v>1</v>
      </c>
      <c r="S373" s="1" t="str">
        <f>WEEKDAY(sala[[#This Row],[Fecha de Factura]],11)&amp;". "&amp;TEXT(sala[[#This Row],[Fecha de Factura]],"dddd")</f>
        <v>2. martes</v>
      </c>
      <c r="T373" s="4">
        <f>SUMIF('cocina'!A:A,sala[[#This Row],[Número de Orden]],'cocina'!G:G)</f>
        <v>2</v>
      </c>
      <c r="U373" s="4">
        <f>sala[[#This Row],[Tiempo de Preparación]]*24</f>
        <v>0.36666666666666664</v>
      </c>
      <c r="V373">
        <f>sala[[#This Row],[Cobrada]]*sala[[#This Row],[Monto Total de la Cuenta]]</f>
        <v>36</v>
      </c>
      <c r="W373" s="4">
        <f>sala[[#This Row],[Tiempo de Permanencia]]*24</f>
        <v>3.466666666790843</v>
      </c>
    </row>
    <row r="374" spans="1:23" x14ac:dyDescent="0.3">
      <c r="A374">
        <v>19</v>
      </c>
      <c r="B374" s="1" t="s">
        <v>382</v>
      </c>
      <c r="C374">
        <v>2</v>
      </c>
      <c r="D374" s="2">
        <v>45020.025694444441</v>
      </c>
      <c r="E374" s="2">
        <v>45020.132638888892</v>
      </c>
      <c r="F374" s="1" t="s">
        <v>29</v>
      </c>
      <c r="G374" s="1" t="s">
        <v>20</v>
      </c>
      <c r="H374" s="1" t="s">
        <v>15</v>
      </c>
      <c r="I374">
        <v>26.62</v>
      </c>
      <c r="J374" s="1" t="s">
        <v>38</v>
      </c>
      <c r="K374">
        <v>373</v>
      </c>
      <c r="L374" s="1" t="s">
        <v>69</v>
      </c>
      <c r="M374" s="1">
        <f>SUMIF('cocina'!A:A,sala[[#This Row],[Número de Orden]],'cocina'!K:K)</f>
        <v>160</v>
      </c>
      <c r="N374" s="2">
        <f>sala[[#This Row],[Hora de Salida]]</f>
        <v>45020.132638888892</v>
      </c>
      <c r="O374" s="3">
        <f>IF(sala[[#This Row],[Estado de la Mesa]]="Ocupada",sala[[#This Row],[Hora de Salida]]-sala[[#This Row],[Hora de Llegada]]+15/(24*60),sala[[#This Row],[Hora de Salida]]-sala[[#This Row],[Hora de Llegada]])</f>
        <v>0.11736111111774032</v>
      </c>
      <c r="P374" s="3">
        <f>SUMIF('cocina'!A:A,sala[[#This Row],[Número de Orden]],'cocina'!H:H)/(24*60)</f>
        <v>8.0555555555555561E-2</v>
      </c>
      <c r="Q374" s="3">
        <f>IF((sala[[#This Row],[Tiempo de Permanencia]]-sala[[#This Row],[Tiempo de Preparación]])&gt;0,sala[[#This Row],[Tiempo de Permanencia]]-sala[[#This Row],[Tiempo de Preparación]],0)</f>
        <v>3.6805555562184761E-2</v>
      </c>
      <c r="R374" s="10">
        <f>IF(sala[[#This Row],[Tiempo de degustación]]&gt;0,1,0)</f>
        <v>1</v>
      </c>
      <c r="S374" s="1" t="str">
        <f>WEEKDAY(sala[[#This Row],[Fecha de Factura]],11)&amp;". "&amp;TEXT(sala[[#This Row],[Fecha de Factura]],"dddd")</f>
        <v>2. martes</v>
      </c>
      <c r="T374" s="4">
        <f>SUMIF('cocina'!A:A,sala[[#This Row],[Número de Orden]],'cocina'!G:G)</f>
        <v>7</v>
      </c>
      <c r="U374" s="4">
        <f>sala[[#This Row],[Tiempo de Preparación]]*24</f>
        <v>1.9333333333333336</v>
      </c>
      <c r="V374">
        <f>sala[[#This Row],[Cobrada]]*sala[[#This Row],[Monto Total de la Cuenta]]</f>
        <v>160</v>
      </c>
      <c r="W374" s="4">
        <f>sala[[#This Row],[Tiempo de Permanencia]]*24</f>
        <v>2.8166666668257676</v>
      </c>
    </row>
    <row r="375" spans="1:23" x14ac:dyDescent="0.3">
      <c r="A375">
        <v>18</v>
      </c>
      <c r="B375" s="1" t="s">
        <v>383</v>
      </c>
      <c r="C375">
        <v>3</v>
      </c>
      <c r="D375" s="2">
        <v>45020.138194444444</v>
      </c>
      <c r="E375" s="2">
        <v>45020.183333333334</v>
      </c>
      <c r="F375" s="1" t="s">
        <v>24</v>
      </c>
      <c r="G375" s="1" t="s">
        <v>14</v>
      </c>
      <c r="H375" s="1" t="s">
        <v>25</v>
      </c>
      <c r="I375">
        <v>33.35</v>
      </c>
      <c r="J375" s="1" t="s">
        <v>26</v>
      </c>
      <c r="K375">
        <v>374</v>
      </c>
      <c r="L375" s="1" t="s">
        <v>30</v>
      </c>
      <c r="M375" s="1">
        <f>SUMIF('cocina'!A:A,sala[[#This Row],[Número de Orden]],'cocina'!K:K)</f>
        <v>35</v>
      </c>
      <c r="N375" s="2">
        <f>sala[[#This Row],[Hora de Salida]]</f>
        <v>45020.183333333334</v>
      </c>
      <c r="O375" s="3">
        <f>IF(sala[[#This Row],[Estado de la Mesa]]="Ocupada",sala[[#This Row],[Hora de Salida]]-sala[[#This Row],[Hora de Llegada]]+15/(24*60),sala[[#This Row],[Hora de Salida]]-sala[[#This Row],[Hora de Llegada]])</f>
        <v>4.5138888890505768E-2</v>
      </c>
      <c r="P375" s="3">
        <f>SUMIF('cocina'!A:A,sala[[#This Row],[Número de Orden]],'cocina'!H:H)/(24*60)</f>
        <v>6.2500000000000003E-3</v>
      </c>
      <c r="Q375" s="3">
        <f>IF((sala[[#This Row],[Tiempo de Permanencia]]-sala[[#This Row],[Tiempo de Preparación]])&gt;0,sala[[#This Row],[Tiempo de Permanencia]]-sala[[#This Row],[Tiempo de Preparación]],0)</f>
        <v>3.888888889050577E-2</v>
      </c>
      <c r="R375" s="10">
        <f>IF(sala[[#This Row],[Tiempo de degustación]]&gt;0,1,0)</f>
        <v>1</v>
      </c>
      <c r="S375" s="1" t="str">
        <f>WEEKDAY(sala[[#This Row],[Fecha de Factura]],11)&amp;". "&amp;TEXT(sala[[#This Row],[Fecha de Factura]],"dddd")</f>
        <v>2. martes</v>
      </c>
      <c r="T375" s="4">
        <f>SUMIF('cocina'!A:A,sala[[#This Row],[Número de Orden]],'cocina'!G:G)</f>
        <v>1</v>
      </c>
      <c r="U375" s="4">
        <f>sala[[#This Row],[Tiempo de Preparación]]*24</f>
        <v>0.15000000000000002</v>
      </c>
      <c r="V375">
        <f>sala[[#This Row],[Cobrada]]*sala[[#This Row],[Monto Total de la Cuenta]]</f>
        <v>35</v>
      </c>
      <c r="W375" s="4">
        <f>sala[[#This Row],[Tiempo de Permanencia]]*24</f>
        <v>1.0833333333721384</v>
      </c>
    </row>
    <row r="376" spans="1:23" x14ac:dyDescent="0.3">
      <c r="A376">
        <v>18</v>
      </c>
      <c r="B376" s="1" t="s">
        <v>384</v>
      </c>
      <c r="C376">
        <v>1</v>
      </c>
      <c r="D376" s="2">
        <v>45020.011805555558</v>
      </c>
      <c r="E376" s="2">
        <v>45020.131249999999</v>
      </c>
      <c r="F376" s="1" t="s">
        <v>13</v>
      </c>
      <c r="G376" s="1" t="s">
        <v>14</v>
      </c>
      <c r="H376" s="1" t="s">
        <v>25</v>
      </c>
      <c r="I376">
        <v>22.3</v>
      </c>
      <c r="J376" s="1" t="s">
        <v>16</v>
      </c>
      <c r="K376">
        <v>375</v>
      </c>
      <c r="L376" s="1" t="s">
        <v>17</v>
      </c>
      <c r="M376" s="1">
        <f>SUMIF('cocina'!A:A,sala[[#This Row],[Número de Orden]],'cocina'!K:K)</f>
        <v>93</v>
      </c>
      <c r="N376" s="2">
        <f>sala[[#This Row],[Hora de Salida]]</f>
        <v>45020.131249999999</v>
      </c>
      <c r="O376" s="3">
        <f>IF(sala[[#This Row],[Estado de la Mesa]]="Ocupada",sala[[#This Row],[Hora de Salida]]-sala[[#This Row],[Hora de Llegada]]+15/(24*60),sala[[#This Row],[Hora de Salida]]-sala[[#This Row],[Hora de Llegada]])</f>
        <v>0.11944444444088731</v>
      </c>
      <c r="P376" s="3">
        <f>SUMIF('cocina'!A:A,sala[[#This Row],[Número de Orden]],'cocina'!H:H)/(24*60)</f>
        <v>1.8749999999999999E-2</v>
      </c>
      <c r="Q376" s="3">
        <f>IF((sala[[#This Row],[Tiempo de Permanencia]]-sala[[#This Row],[Tiempo de Preparación]])&gt;0,sala[[#This Row],[Tiempo de Permanencia]]-sala[[#This Row],[Tiempo de Preparación]],0)</f>
        <v>0.10069444444088731</v>
      </c>
      <c r="R376" s="10">
        <f>IF(sala[[#This Row],[Tiempo de degustación]]&gt;0,1,0)</f>
        <v>1</v>
      </c>
      <c r="S376" s="1" t="str">
        <f>WEEKDAY(sala[[#This Row],[Fecha de Factura]],11)&amp;". "&amp;TEXT(sala[[#This Row],[Fecha de Factura]],"dddd")</f>
        <v>2. martes</v>
      </c>
      <c r="T376" s="4">
        <f>SUMIF('cocina'!A:A,sala[[#This Row],[Número de Orden]],'cocina'!G:G)</f>
        <v>3</v>
      </c>
      <c r="U376" s="4">
        <f>sala[[#This Row],[Tiempo de Preparación]]*24</f>
        <v>0.44999999999999996</v>
      </c>
      <c r="V376">
        <f>sala[[#This Row],[Cobrada]]*sala[[#This Row],[Monto Total de la Cuenta]]</f>
        <v>93</v>
      </c>
      <c r="W376" s="4">
        <f>sala[[#This Row],[Tiempo de Permanencia]]*24</f>
        <v>2.8666666665812954</v>
      </c>
    </row>
    <row r="377" spans="1:23" x14ac:dyDescent="0.3">
      <c r="A377">
        <v>16</v>
      </c>
      <c r="B377" s="1" t="s">
        <v>371</v>
      </c>
      <c r="C377">
        <v>4</v>
      </c>
      <c r="D377" s="2">
        <v>45020.120138888888</v>
      </c>
      <c r="E377" s="2">
        <v>45020.216666666667</v>
      </c>
      <c r="F377" s="1" t="s">
        <v>19</v>
      </c>
      <c r="G377" s="1" t="s">
        <v>14</v>
      </c>
      <c r="H377" s="1" t="s">
        <v>21</v>
      </c>
      <c r="I377">
        <v>27.51</v>
      </c>
      <c r="J377" s="1" t="s">
        <v>38</v>
      </c>
      <c r="K377">
        <v>376</v>
      </c>
      <c r="L377" s="1" t="s">
        <v>54</v>
      </c>
      <c r="M377" s="1">
        <f>SUMIF('cocina'!A:A,sala[[#This Row],[Número de Orden]],'cocina'!K:K)</f>
        <v>46</v>
      </c>
      <c r="N377" s="2">
        <f>sala[[#This Row],[Hora de Salida]]</f>
        <v>45020.216666666667</v>
      </c>
      <c r="O377" s="3">
        <f>IF(sala[[#This Row],[Estado de la Mesa]]="Ocupada",sala[[#This Row],[Hora de Salida]]-sala[[#This Row],[Hora de Llegada]]+15/(24*60),sala[[#This Row],[Hora de Salida]]-sala[[#This Row],[Hora de Llegada]])</f>
        <v>0.10694444444622302</v>
      </c>
      <c r="P377" s="3">
        <f>SUMIF('cocina'!A:A,sala[[#This Row],[Número de Orden]],'cocina'!H:H)/(24*60)</f>
        <v>3.472222222222222E-3</v>
      </c>
      <c r="Q377" s="3">
        <f>IF((sala[[#This Row],[Tiempo de Permanencia]]-sala[[#This Row],[Tiempo de Preparación]])&gt;0,sala[[#This Row],[Tiempo de Permanencia]]-sala[[#This Row],[Tiempo de Preparación]],0)</f>
        <v>0.10347222222400079</v>
      </c>
      <c r="R377" s="10">
        <f>IF(sala[[#This Row],[Tiempo de degustación]]&gt;0,1,0)</f>
        <v>1</v>
      </c>
      <c r="S377" s="1" t="str">
        <f>WEEKDAY(sala[[#This Row],[Fecha de Factura]],11)&amp;". "&amp;TEXT(sala[[#This Row],[Fecha de Factura]],"dddd")</f>
        <v>2. martes</v>
      </c>
      <c r="T377" s="4">
        <f>SUMIF('cocina'!A:A,sala[[#This Row],[Número de Orden]],'cocina'!G:G)</f>
        <v>2</v>
      </c>
      <c r="U377" s="4">
        <f>sala[[#This Row],[Tiempo de Preparación]]*24</f>
        <v>8.3333333333333329E-2</v>
      </c>
      <c r="V377">
        <f>sala[[#This Row],[Cobrada]]*sala[[#This Row],[Monto Total de la Cuenta]]</f>
        <v>46</v>
      </c>
      <c r="W377" s="4">
        <f>sala[[#This Row],[Tiempo de Permanencia]]*24</f>
        <v>2.5666666667093523</v>
      </c>
    </row>
    <row r="378" spans="1:23" x14ac:dyDescent="0.3">
      <c r="A378">
        <v>5</v>
      </c>
      <c r="B378" s="1" t="s">
        <v>385</v>
      </c>
      <c r="C378">
        <v>1</v>
      </c>
      <c r="D378" s="2">
        <v>45020.054166666669</v>
      </c>
      <c r="E378" s="2">
        <v>45020.198611111111</v>
      </c>
      <c r="F378" s="1" t="s">
        <v>32</v>
      </c>
      <c r="G378" s="1" t="s">
        <v>14</v>
      </c>
      <c r="H378" s="1" t="s">
        <v>25</v>
      </c>
      <c r="I378">
        <v>14.96</v>
      </c>
      <c r="J378" s="1" t="s">
        <v>26</v>
      </c>
      <c r="K378">
        <v>377</v>
      </c>
      <c r="L378" s="1" t="s">
        <v>30</v>
      </c>
      <c r="M378" s="1">
        <f>SUMIF('cocina'!A:A,sala[[#This Row],[Número de Orden]],'cocina'!K:K)</f>
        <v>100</v>
      </c>
      <c r="N378" s="2">
        <f>sala[[#This Row],[Hora de Salida]]</f>
        <v>45020.198611111111</v>
      </c>
      <c r="O378" s="3">
        <f>IF(sala[[#This Row],[Estado de la Mesa]]="Ocupada",sala[[#This Row],[Hora de Salida]]-sala[[#This Row],[Hora de Llegada]]+15/(24*60),sala[[#This Row],[Hora de Salida]]-sala[[#This Row],[Hora de Llegada]])</f>
        <v>0.1444444444423425</v>
      </c>
      <c r="P378" s="3">
        <f>SUMIF('cocina'!A:A,sala[[#This Row],[Número de Orden]],'cocina'!H:H)/(24*60)</f>
        <v>3.1944444444444442E-2</v>
      </c>
      <c r="Q378" s="3">
        <f>IF((sala[[#This Row],[Tiempo de Permanencia]]-sala[[#This Row],[Tiempo de Preparación]])&gt;0,sala[[#This Row],[Tiempo de Permanencia]]-sala[[#This Row],[Tiempo de Preparación]],0)</f>
        <v>0.11249999999789806</v>
      </c>
      <c r="R378" s="10">
        <f>IF(sala[[#This Row],[Tiempo de degustación]]&gt;0,1,0)</f>
        <v>1</v>
      </c>
      <c r="S378" s="1" t="str">
        <f>WEEKDAY(sala[[#This Row],[Fecha de Factura]],11)&amp;". "&amp;TEXT(sala[[#This Row],[Fecha de Factura]],"dddd")</f>
        <v>2. martes</v>
      </c>
      <c r="T378" s="4">
        <f>SUMIF('cocina'!A:A,sala[[#This Row],[Número de Orden]],'cocina'!G:G)</f>
        <v>3</v>
      </c>
      <c r="U378" s="4">
        <f>sala[[#This Row],[Tiempo de Preparación]]*24</f>
        <v>0.76666666666666661</v>
      </c>
      <c r="V378">
        <f>sala[[#This Row],[Cobrada]]*sala[[#This Row],[Monto Total de la Cuenta]]</f>
        <v>100</v>
      </c>
      <c r="W378" s="4">
        <f>sala[[#This Row],[Tiempo de Permanencia]]*24</f>
        <v>3.46666666661622</v>
      </c>
    </row>
    <row r="379" spans="1:23" x14ac:dyDescent="0.3">
      <c r="A379">
        <v>3</v>
      </c>
      <c r="B379" s="1" t="s">
        <v>386</v>
      </c>
      <c r="C379">
        <v>1</v>
      </c>
      <c r="D379" s="2">
        <v>45020.163194444445</v>
      </c>
      <c r="E379" s="2">
        <v>45020.220833333333</v>
      </c>
      <c r="F379" s="1" t="s">
        <v>19</v>
      </c>
      <c r="G379" s="1" t="s">
        <v>14</v>
      </c>
      <c r="H379" s="1" t="s">
        <v>21</v>
      </c>
      <c r="I379">
        <v>40.31</v>
      </c>
      <c r="J379" s="1" t="s">
        <v>26</v>
      </c>
      <c r="K379">
        <v>378</v>
      </c>
      <c r="L379" s="1" t="s">
        <v>33</v>
      </c>
      <c r="M379" s="1">
        <f>SUMIF('cocina'!A:A,sala[[#This Row],[Número de Orden]],'cocina'!K:K)</f>
        <v>49</v>
      </c>
      <c r="N379" s="2">
        <f>sala[[#This Row],[Hora de Salida]]</f>
        <v>45020.220833333333</v>
      </c>
      <c r="O379" s="3">
        <f>IF(sala[[#This Row],[Estado de la Mesa]]="Ocupada",sala[[#This Row],[Hora de Salida]]-sala[[#This Row],[Hora de Llegada]]+15/(24*60),sala[[#This Row],[Hora de Salida]]-sala[[#This Row],[Hora de Llegada]])</f>
        <v>5.7638888887595385E-2</v>
      </c>
      <c r="P379" s="3">
        <f>SUMIF('cocina'!A:A,sala[[#This Row],[Número de Orden]],'cocina'!H:H)/(24*60)</f>
        <v>1.4583333333333334E-2</v>
      </c>
      <c r="Q379" s="3">
        <f>IF((sala[[#This Row],[Tiempo de Permanencia]]-sala[[#This Row],[Tiempo de Preparación]])&gt;0,sala[[#This Row],[Tiempo de Permanencia]]-sala[[#This Row],[Tiempo de Preparación]],0)</f>
        <v>4.3055555554262048E-2</v>
      </c>
      <c r="R379" s="10">
        <f>IF(sala[[#This Row],[Tiempo de degustación]]&gt;0,1,0)</f>
        <v>1</v>
      </c>
      <c r="S379" s="1" t="str">
        <f>WEEKDAY(sala[[#This Row],[Fecha de Factura]],11)&amp;". "&amp;TEXT(sala[[#This Row],[Fecha de Factura]],"dddd")</f>
        <v>2. martes</v>
      </c>
      <c r="T379" s="4">
        <f>SUMIF('cocina'!A:A,sala[[#This Row],[Número de Orden]],'cocina'!G:G)</f>
        <v>2</v>
      </c>
      <c r="U379" s="4">
        <f>sala[[#This Row],[Tiempo de Preparación]]*24</f>
        <v>0.35</v>
      </c>
      <c r="V379">
        <f>sala[[#This Row],[Cobrada]]*sala[[#This Row],[Monto Total de la Cuenta]]</f>
        <v>49</v>
      </c>
      <c r="W379" s="4">
        <f>sala[[#This Row],[Tiempo de Permanencia]]*24</f>
        <v>1.3833333333022892</v>
      </c>
    </row>
    <row r="380" spans="1:23" x14ac:dyDescent="0.3">
      <c r="A380">
        <v>4</v>
      </c>
      <c r="B380" s="1" t="s">
        <v>229</v>
      </c>
      <c r="C380">
        <v>2</v>
      </c>
      <c r="D380" s="2">
        <v>45020.063194444447</v>
      </c>
      <c r="E380" s="2">
        <v>45020.164583333331</v>
      </c>
      <c r="F380" s="1" t="s">
        <v>13</v>
      </c>
      <c r="G380" s="1" t="s">
        <v>20</v>
      </c>
      <c r="H380" s="1" t="s">
        <v>25</v>
      </c>
      <c r="I380">
        <v>10.61</v>
      </c>
      <c r="J380" s="1" t="s">
        <v>38</v>
      </c>
      <c r="K380">
        <v>379</v>
      </c>
      <c r="L380" s="1" t="s">
        <v>57</v>
      </c>
      <c r="M380" s="1">
        <f>SUMIF('cocina'!A:A,sala[[#This Row],[Número de Orden]],'cocina'!K:K)</f>
        <v>70</v>
      </c>
      <c r="N380" s="2">
        <f>sala[[#This Row],[Hora de Salida]]</f>
        <v>45020.164583333331</v>
      </c>
      <c r="O380" s="3">
        <f>IF(sala[[#This Row],[Estado de la Mesa]]="Ocupada",sala[[#This Row],[Hora de Salida]]-sala[[#This Row],[Hora de Llegada]]+15/(24*60),sala[[#This Row],[Hora de Salida]]-sala[[#This Row],[Hora de Llegada]])</f>
        <v>0.11180555555135167</v>
      </c>
      <c r="P380" s="3">
        <f>SUMIF('cocina'!A:A,sala[[#This Row],[Número de Orden]],'cocina'!H:H)/(24*60)</f>
        <v>4.1666666666666666E-3</v>
      </c>
      <c r="Q380" s="3">
        <f>IF((sala[[#This Row],[Tiempo de Permanencia]]-sala[[#This Row],[Tiempo de Preparación]])&gt;0,sala[[#This Row],[Tiempo de Permanencia]]-sala[[#This Row],[Tiempo de Preparación]],0)</f>
        <v>0.10763888888468501</v>
      </c>
      <c r="R380" s="10">
        <f>IF(sala[[#This Row],[Tiempo de degustación]]&gt;0,1,0)</f>
        <v>1</v>
      </c>
      <c r="S380" s="1" t="str">
        <f>WEEKDAY(sala[[#This Row],[Fecha de Factura]],11)&amp;". "&amp;TEXT(sala[[#This Row],[Fecha de Factura]],"dddd")</f>
        <v>2. martes</v>
      </c>
      <c r="T380" s="4">
        <f>SUMIF('cocina'!A:A,sala[[#This Row],[Número de Orden]],'cocina'!G:G)</f>
        <v>2</v>
      </c>
      <c r="U380" s="4">
        <f>sala[[#This Row],[Tiempo de Preparación]]*24</f>
        <v>0.1</v>
      </c>
      <c r="V380">
        <f>sala[[#This Row],[Cobrada]]*sala[[#This Row],[Monto Total de la Cuenta]]</f>
        <v>70</v>
      </c>
      <c r="W380" s="4">
        <f>sala[[#This Row],[Tiempo de Permanencia]]*24</f>
        <v>2.6833333332324401</v>
      </c>
    </row>
    <row r="381" spans="1:23" x14ac:dyDescent="0.3">
      <c r="A381">
        <v>5</v>
      </c>
      <c r="B381" s="1" t="s">
        <v>197</v>
      </c>
      <c r="C381">
        <v>1</v>
      </c>
      <c r="D381" s="2">
        <v>45020.040277777778</v>
      </c>
      <c r="E381" s="2">
        <v>45020.189583333333</v>
      </c>
      <c r="F381" s="1" t="s">
        <v>13</v>
      </c>
      <c r="G381" s="1" t="s">
        <v>35</v>
      </c>
      <c r="H381" s="1" t="s">
        <v>15</v>
      </c>
      <c r="I381">
        <v>22.53</v>
      </c>
      <c r="J381" s="1" t="s">
        <v>26</v>
      </c>
      <c r="K381">
        <v>380</v>
      </c>
      <c r="L381" s="1" t="s">
        <v>69</v>
      </c>
      <c r="M381" s="1">
        <f>SUMIF('cocina'!A:A,sala[[#This Row],[Número de Orden]],'cocina'!K:K)</f>
        <v>137</v>
      </c>
      <c r="N381" s="2">
        <f>sala[[#This Row],[Hora de Salida]]</f>
        <v>45020.189583333333</v>
      </c>
      <c r="O381" s="3">
        <f>IF(sala[[#This Row],[Estado de la Mesa]]="Ocupada",sala[[#This Row],[Hora de Salida]]-sala[[#This Row],[Hora de Llegada]]+15/(24*60),sala[[#This Row],[Hora de Salida]]-sala[[#This Row],[Hora de Llegada]])</f>
        <v>0.14930555555474712</v>
      </c>
      <c r="P381" s="3">
        <f>SUMIF('cocina'!A:A,sala[[#This Row],[Número de Orden]],'cocina'!H:H)/(24*60)</f>
        <v>6.458333333333334E-2</v>
      </c>
      <c r="Q381" s="3">
        <f>IF((sala[[#This Row],[Tiempo de Permanencia]]-sala[[#This Row],[Tiempo de Preparación]])&gt;0,sala[[#This Row],[Tiempo de Permanencia]]-sala[[#This Row],[Tiempo de Preparación]],0)</f>
        <v>8.4722222221413776E-2</v>
      </c>
      <c r="R381" s="10">
        <f>IF(sala[[#This Row],[Tiempo de degustación]]&gt;0,1,0)</f>
        <v>1</v>
      </c>
      <c r="S381" s="1" t="str">
        <f>WEEKDAY(sala[[#This Row],[Fecha de Factura]],11)&amp;". "&amp;TEXT(sala[[#This Row],[Fecha de Factura]],"dddd")</f>
        <v>2. martes</v>
      </c>
      <c r="T381" s="4">
        <f>SUMIF('cocina'!A:A,sala[[#This Row],[Número de Orden]],'cocina'!G:G)</f>
        <v>5</v>
      </c>
      <c r="U381" s="4">
        <f>sala[[#This Row],[Tiempo de Preparación]]*24</f>
        <v>1.5500000000000003</v>
      </c>
      <c r="V381">
        <f>sala[[#This Row],[Cobrada]]*sala[[#This Row],[Monto Total de la Cuenta]]</f>
        <v>137</v>
      </c>
      <c r="W381" s="4">
        <f>sala[[#This Row],[Tiempo de Permanencia]]*24</f>
        <v>3.5833333333139308</v>
      </c>
    </row>
    <row r="382" spans="1:23" x14ac:dyDescent="0.3">
      <c r="A382">
        <v>4</v>
      </c>
      <c r="B382" s="1" t="s">
        <v>387</v>
      </c>
      <c r="C382">
        <v>1</v>
      </c>
      <c r="D382" s="2">
        <v>45020.039583333331</v>
      </c>
      <c r="E382" s="2">
        <v>45020.188888888886</v>
      </c>
      <c r="F382" s="1" t="s">
        <v>19</v>
      </c>
      <c r="G382" s="1" t="s">
        <v>20</v>
      </c>
      <c r="H382" s="1" t="s">
        <v>15</v>
      </c>
      <c r="I382">
        <v>27.69</v>
      </c>
      <c r="J382" s="1" t="s">
        <v>26</v>
      </c>
      <c r="K382">
        <v>381</v>
      </c>
      <c r="L382" s="1" t="s">
        <v>44</v>
      </c>
      <c r="M382" s="1">
        <f>SUMIF('cocina'!A:A,sala[[#This Row],[Número de Orden]],'cocina'!K:K)</f>
        <v>144</v>
      </c>
      <c r="N382" s="2">
        <f>sala[[#This Row],[Hora de Salida]]</f>
        <v>45020.188888888886</v>
      </c>
      <c r="O382" s="3">
        <f>IF(sala[[#This Row],[Estado de la Mesa]]="Ocupada",sala[[#This Row],[Hora de Salida]]-sala[[#This Row],[Hora de Llegada]]+15/(24*60),sala[[#This Row],[Hora de Salida]]-sala[[#This Row],[Hora de Llegada]])</f>
        <v>0.14930555555474712</v>
      </c>
      <c r="P382" s="3">
        <f>SUMIF('cocina'!A:A,sala[[#This Row],[Número de Orden]],'cocina'!H:H)/(24*60)</f>
        <v>3.2638888888888891E-2</v>
      </c>
      <c r="Q382" s="3">
        <f>IF((sala[[#This Row],[Tiempo de Permanencia]]-sala[[#This Row],[Tiempo de Preparación]])&gt;0,sala[[#This Row],[Tiempo de Permanencia]]-sala[[#This Row],[Tiempo de Preparación]],0)</f>
        <v>0.11666666666585823</v>
      </c>
      <c r="R382" s="10">
        <f>IF(sala[[#This Row],[Tiempo de degustación]]&gt;0,1,0)</f>
        <v>1</v>
      </c>
      <c r="S382" s="1" t="str">
        <f>WEEKDAY(sala[[#This Row],[Fecha de Factura]],11)&amp;". "&amp;TEXT(sala[[#This Row],[Fecha de Factura]],"dddd")</f>
        <v>2. martes</v>
      </c>
      <c r="T382" s="4">
        <f>SUMIF('cocina'!A:A,sala[[#This Row],[Número de Orden]],'cocina'!G:G)</f>
        <v>5</v>
      </c>
      <c r="U382" s="4">
        <f>sala[[#This Row],[Tiempo de Preparación]]*24</f>
        <v>0.78333333333333344</v>
      </c>
      <c r="V382">
        <f>sala[[#This Row],[Cobrada]]*sala[[#This Row],[Monto Total de la Cuenta]]</f>
        <v>144</v>
      </c>
      <c r="W382" s="4">
        <f>sala[[#This Row],[Tiempo de Permanencia]]*24</f>
        <v>3.5833333333139308</v>
      </c>
    </row>
    <row r="383" spans="1:23" x14ac:dyDescent="0.3">
      <c r="A383">
        <v>20</v>
      </c>
      <c r="B383" s="1" t="s">
        <v>115</v>
      </c>
      <c r="C383">
        <v>6</v>
      </c>
      <c r="D383" s="2">
        <v>45020.131249999999</v>
      </c>
      <c r="E383" s="2">
        <v>45020.268750000003</v>
      </c>
      <c r="F383" s="1" t="s">
        <v>24</v>
      </c>
      <c r="G383" s="1" t="s">
        <v>35</v>
      </c>
      <c r="H383" s="1" t="s">
        <v>15</v>
      </c>
      <c r="I383">
        <v>19.8</v>
      </c>
      <c r="J383" s="1" t="s">
        <v>16</v>
      </c>
      <c r="K383">
        <v>382</v>
      </c>
      <c r="L383" s="1" t="s">
        <v>54</v>
      </c>
      <c r="M383" s="1">
        <f>SUMIF('cocina'!A:A,sala[[#This Row],[Número de Orden]],'cocina'!K:K)</f>
        <v>87</v>
      </c>
      <c r="N383" s="2">
        <f>sala[[#This Row],[Hora de Salida]]</f>
        <v>45020.268750000003</v>
      </c>
      <c r="O383" s="3">
        <f>IF(sala[[#This Row],[Estado de la Mesa]]="Ocupada",sala[[#This Row],[Hora de Salida]]-sala[[#This Row],[Hora de Llegada]]+15/(24*60),sala[[#This Row],[Hora de Salida]]-sala[[#This Row],[Hora de Llegada]])</f>
        <v>0.13750000000436557</v>
      </c>
      <c r="P383" s="3">
        <f>SUMIF('cocina'!A:A,sala[[#This Row],[Número de Orden]],'cocina'!H:H)/(24*60)</f>
        <v>3.7499999999999999E-2</v>
      </c>
      <c r="Q383" s="3">
        <f>IF((sala[[#This Row],[Tiempo de Permanencia]]-sala[[#This Row],[Tiempo de Preparación]])&gt;0,sala[[#This Row],[Tiempo de Permanencia]]-sala[[#This Row],[Tiempo de Preparación]],0)</f>
        <v>0.10000000000436557</v>
      </c>
      <c r="R383" s="10">
        <f>IF(sala[[#This Row],[Tiempo de degustación]]&gt;0,1,0)</f>
        <v>1</v>
      </c>
      <c r="S383" s="1" t="str">
        <f>WEEKDAY(sala[[#This Row],[Fecha de Factura]],11)&amp;". "&amp;TEXT(sala[[#This Row],[Fecha de Factura]],"dddd")</f>
        <v>2. martes</v>
      </c>
      <c r="T383" s="4">
        <f>SUMIF('cocina'!A:A,sala[[#This Row],[Número de Orden]],'cocina'!G:G)</f>
        <v>3</v>
      </c>
      <c r="U383" s="4">
        <f>sala[[#This Row],[Tiempo de Preparación]]*24</f>
        <v>0.89999999999999991</v>
      </c>
      <c r="V383">
        <f>sala[[#This Row],[Cobrada]]*sala[[#This Row],[Monto Total de la Cuenta]]</f>
        <v>87</v>
      </c>
      <c r="W383" s="4">
        <f>sala[[#This Row],[Tiempo de Permanencia]]*24</f>
        <v>3.3000000001047738</v>
      </c>
    </row>
    <row r="384" spans="1:23" x14ac:dyDescent="0.3">
      <c r="A384">
        <v>6</v>
      </c>
      <c r="B384" s="1" t="s">
        <v>388</v>
      </c>
      <c r="C384">
        <v>6</v>
      </c>
      <c r="D384" s="2">
        <v>45020.145138888889</v>
      </c>
      <c r="E384" s="2">
        <v>45020.272916666669</v>
      </c>
      <c r="F384" s="1" t="s">
        <v>32</v>
      </c>
      <c r="G384" s="1" t="s">
        <v>14</v>
      </c>
      <c r="H384" s="1" t="s">
        <v>25</v>
      </c>
      <c r="I384">
        <v>31.33</v>
      </c>
      <c r="J384" s="1" t="s">
        <v>26</v>
      </c>
      <c r="K384">
        <v>383</v>
      </c>
      <c r="L384" s="1" t="s">
        <v>57</v>
      </c>
      <c r="M384" s="1">
        <f>SUMIF('cocina'!A:A,sala[[#This Row],[Número de Orden]],'cocina'!K:K)</f>
        <v>108</v>
      </c>
      <c r="N384" s="2">
        <f>sala[[#This Row],[Hora de Salida]]</f>
        <v>45020.272916666669</v>
      </c>
      <c r="O384" s="3">
        <f>IF(sala[[#This Row],[Estado de la Mesa]]="Ocupada",sala[[#This Row],[Hora de Salida]]-sala[[#This Row],[Hora de Llegada]]+15/(24*60),sala[[#This Row],[Hora de Salida]]-sala[[#This Row],[Hora de Llegada]])</f>
        <v>0.12777777777955635</v>
      </c>
      <c r="P384" s="3">
        <f>SUMIF('cocina'!A:A,sala[[#This Row],[Número de Orden]],'cocina'!H:H)/(24*60)</f>
        <v>6.2500000000000003E-3</v>
      </c>
      <c r="Q384" s="3">
        <f>IF((sala[[#This Row],[Tiempo de Permanencia]]-sala[[#This Row],[Tiempo de Preparación]])&gt;0,sala[[#This Row],[Tiempo de Permanencia]]-sala[[#This Row],[Tiempo de Preparación]],0)</f>
        <v>0.12152777777955634</v>
      </c>
      <c r="R384" s="10">
        <f>IF(sala[[#This Row],[Tiempo de degustación]]&gt;0,1,0)</f>
        <v>1</v>
      </c>
      <c r="S384" s="1" t="str">
        <f>WEEKDAY(sala[[#This Row],[Fecha de Factura]],11)&amp;". "&amp;TEXT(sala[[#This Row],[Fecha de Factura]],"dddd")</f>
        <v>2. martes</v>
      </c>
      <c r="T384" s="4">
        <f>SUMIF('cocina'!A:A,sala[[#This Row],[Número de Orden]],'cocina'!G:G)</f>
        <v>3</v>
      </c>
      <c r="U384" s="4">
        <f>sala[[#This Row],[Tiempo de Preparación]]*24</f>
        <v>0.15000000000000002</v>
      </c>
      <c r="V384">
        <f>sala[[#This Row],[Cobrada]]*sala[[#This Row],[Monto Total de la Cuenta]]</f>
        <v>108</v>
      </c>
      <c r="W384" s="4">
        <f>sala[[#This Row],[Tiempo de Permanencia]]*24</f>
        <v>3.0666666667093523</v>
      </c>
    </row>
    <row r="385" spans="1:23" x14ac:dyDescent="0.3">
      <c r="A385">
        <v>1</v>
      </c>
      <c r="B385" s="1" t="s">
        <v>389</v>
      </c>
      <c r="C385">
        <v>5</v>
      </c>
      <c r="D385" s="2">
        <v>45020.007638888892</v>
      </c>
      <c r="E385" s="2">
        <v>45020.106249999997</v>
      </c>
      <c r="F385" s="1" t="s">
        <v>19</v>
      </c>
      <c r="G385" s="1" t="s">
        <v>20</v>
      </c>
      <c r="H385" s="1" t="s">
        <v>15</v>
      </c>
      <c r="I385">
        <v>39.32</v>
      </c>
      <c r="J385" s="1" t="s">
        <v>16</v>
      </c>
      <c r="K385">
        <v>384</v>
      </c>
      <c r="L385" s="1" t="s">
        <v>39</v>
      </c>
      <c r="M385" s="1">
        <f>SUMIF('cocina'!A:A,sala[[#This Row],[Número de Orden]],'cocina'!K:K)</f>
        <v>120</v>
      </c>
      <c r="N385" s="2">
        <f>sala[[#This Row],[Hora de Salida]]</f>
        <v>45020.106249999997</v>
      </c>
      <c r="O385" s="3">
        <f>IF(sala[[#This Row],[Estado de la Mesa]]="Ocupada",sala[[#This Row],[Hora de Salida]]-sala[[#This Row],[Hora de Llegada]]+15/(24*60),sala[[#This Row],[Hora de Salida]]-sala[[#This Row],[Hora de Llegada]])</f>
        <v>9.8611111105128657E-2</v>
      </c>
      <c r="P385" s="3">
        <f>SUMIF('cocina'!A:A,sala[[#This Row],[Número de Orden]],'cocina'!H:H)/(24*60)</f>
        <v>7.6388888888888895E-2</v>
      </c>
      <c r="Q385" s="3">
        <f>IF((sala[[#This Row],[Tiempo de Permanencia]]-sala[[#This Row],[Tiempo de Preparación]])&gt;0,sala[[#This Row],[Tiempo de Permanencia]]-sala[[#This Row],[Tiempo de Preparación]],0)</f>
        <v>2.2222222216239762E-2</v>
      </c>
      <c r="R385" s="10">
        <f>IF(sala[[#This Row],[Tiempo de degustación]]&gt;0,1,0)</f>
        <v>1</v>
      </c>
      <c r="S385" s="1" t="str">
        <f>WEEKDAY(sala[[#This Row],[Fecha de Factura]],11)&amp;". "&amp;TEXT(sala[[#This Row],[Fecha de Factura]],"dddd")</f>
        <v>2. martes</v>
      </c>
      <c r="T385" s="4">
        <f>SUMIF('cocina'!A:A,sala[[#This Row],[Número de Orden]],'cocina'!G:G)</f>
        <v>6</v>
      </c>
      <c r="U385" s="4">
        <f>sala[[#This Row],[Tiempo de Preparación]]*24</f>
        <v>1.8333333333333335</v>
      </c>
      <c r="V385">
        <f>sala[[#This Row],[Cobrada]]*sala[[#This Row],[Monto Total de la Cuenta]]</f>
        <v>120</v>
      </c>
      <c r="W385" s="4">
        <f>sala[[#This Row],[Tiempo de Permanencia]]*24</f>
        <v>2.3666666665230878</v>
      </c>
    </row>
    <row r="386" spans="1:23" x14ac:dyDescent="0.3">
      <c r="A386">
        <v>6</v>
      </c>
      <c r="B386" s="1" t="s">
        <v>390</v>
      </c>
      <c r="C386">
        <v>6</v>
      </c>
      <c r="D386" s="2">
        <v>45021.150694444441</v>
      </c>
      <c r="E386" s="2">
        <v>45021.279861111114</v>
      </c>
      <c r="F386" s="1" t="s">
        <v>13</v>
      </c>
      <c r="G386" s="1" t="s">
        <v>20</v>
      </c>
      <c r="H386" s="1" t="s">
        <v>25</v>
      </c>
      <c r="I386">
        <v>11.14</v>
      </c>
      <c r="J386" s="1" t="s">
        <v>38</v>
      </c>
      <c r="K386">
        <v>385</v>
      </c>
      <c r="L386" s="1" t="s">
        <v>17</v>
      </c>
      <c r="M386" s="1">
        <f>SUMIF('cocina'!A:A,sala[[#This Row],[Número de Orden]],'cocina'!K:K)</f>
        <v>60</v>
      </c>
      <c r="N386" s="2">
        <f>sala[[#This Row],[Hora de Salida]]</f>
        <v>45021.279861111114</v>
      </c>
      <c r="O386" s="3">
        <f>IF(sala[[#This Row],[Estado de la Mesa]]="Ocupada",sala[[#This Row],[Hora de Salida]]-sala[[#This Row],[Hora de Llegada]]+15/(24*60),sala[[#This Row],[Hora de Salida]]-sala[[#This Row],[Hora de Llegada]])</f>
        <v>0.13958333333963915</v>
      </c>
      <c r="P386" s="3">
        <f>SUMIF('cocina'!A:A,sala[[#This Row],[Número de Orden]],'cocina'!H:H)/(24*60)</f>
        <v>1.5277777777777777E-2</v>
      </c>
      <c r="Q386" s="3">
        <f>IF((sala[[#This Row],[Tiempo de Permanencia]]-sala[[#This Row],[Tiempo de Preparación]])&gt;0,sala[[#This Row],[Tiempo de Permanencia]]-sala[[#This Row],[Tiempo de Preparación]],0)</f>
        <v>0.12430555556186138</v>
      </c>
      <c r="R386" s="10">
        <f>IF(sala[[#This Row],[Tiempo de degustación]]&gt;0,1,0)</f>
        <v>1</v>
      </c>
      <c r="S386" s="1" t="str">
        <f>WEEKDAY(sala[[#This Row],[Fecha de Factura]],11)&amp;". "&amp;TEXT(sala[[#This Row],[Fecha de Factura]],"dddd")</f>
        <v>3. miércoles</v>
      </c>
      <c r="T386" s="4">
        <f>SUMIF('cocina'!A:A,sala[[#This Row],[Número de Orden]],'cocina'!G:G)</f>
        <v>2</v>
      </c>
      <c r="U386" s="4">
        <f>sala[[#This Row],[Tiempo de Preparación]]*24</f>
        <v>0.36666666666666664</v>
      </c>
      <c r="V386">
        <f>sala[[#This Row],[Cobrada]]*sala[[#This Row],[Monto Total de la Cuenta]]</f>
        <v>60</v>
      </c>
      <c r="W386" s="4">
        <f>sala[[#This Row],[Tiempo de Permanencia]]*24</f>
        <v>3.3500000001513399</v>
      </c>
    </row>
    <row r="387" spans="1:23" x14ac:dyDescent="0.3">
      <c r="A387">
        <v>5</v>
      </c>
      <c r="B387" s="1" t="s">
        <v>344</v>
      </c>
      <c r="C387">
        <v>2</v>
      </c>
      <c r="D387" s="2">
        <v>45021.022916666669</v>
      </c>
      <c r="E387" s="2">
        <v>45021.123611111114</v>
      </c>
      <c r="F387" s="1" t="s">
        <v>32</v>
      </c>
      <c r="G387" s="1" t="s">
        <v>14</v>
      </c>
      <c r="H387" s="1" t="s">
        <v>15</v>
      </c>
      <c r="I387">
        <v>28.96</v>
      </c>
      <c r="J387" s="1" t="s">
        <v>38</v>
      </c>
      <c r="K387">
        <v>386</v>
      </c>
      <c r="L387" s="1" t="s">
        <v>39</v>
      </c>
      <c r="M387" s="1">
        <f>SUMIF('cocina'!A:A,sala[[#This Row],[Número de Orden]],'cocina'!K:K)</f>
        <v>99</v>
      </c>
      <c r="N387" s="2">
        <f>sala[[#This Row],[Hora de Salida]]</f>
        <v>45021.123611111114</v>
      </c>
      <c r="O387" s="3">
        <f>IF(sala[[#This Row],[Estado de la Mesa]]="Ocupada",sala[[#This Row],[Hora de Salida]]-sala[[#This Row],[Hora de Llegada]]+15/(24*60),sala[[#This Row],[Hora de Salida]]-sala[[#This Row],[Hora de Llegada]])</f>
        <v>0.11111111111191956</v>
      </c>
      <c r="P387" s="3">
        <f>SUMIF('cocina'!A:A,sala[[#This Row],[Número de Orden]],'cocina'!H:H)/(24*60)</f>
        <v>2.7777777777777776E-2</v>
      </c>
      <c r="Q387" s="3">
        <f>IF((sala[[#This Row],[Tiempo de Permanencia]]-sala[[#This Row],[Tiempo de Preparación]])&gt;0,sala[[#This Row],[Tiempo de Permanencia]]-sala[[#This Row],[Tiempo de Preparación]],0)</f>
        <v>8.3333333334141779E-2</v>
      </c>
      <c r="R387" s="10">
        <f>IF(sala[[#This Row],[Tiempo de degustación]]&gt;0,1,0)</f>
        <v>1</v>
      </c>
      <c r="S387" s="1" t="str">
        <f>WEEKDAY(sala[[#This Row],[Fecha de Factura]],11)&amp;". "&amp;TEXT(sala[[#This Row],[Fecha de Factura]],"dddd")</f>
        <v>3. miércoles</v>
      </c>
      <c r="T387" s="4">
        <f>SUMIF('cocina'!A:A,sala[[#This Row],[Número de Orden]],'cocina'!G:G)</f>
        <v>3</v>
      </c>
      <c r="U387" s="4">
        <f>sala[[#This Row],[Tiempo de Preparación]]*24</f>
        <v>0.66666666666666663</v>
      </c>
      <c r="V387">
        <f>sala[[#This Row],[Cobrada]]*sala[[#This Row],[Monto Total de la Cuenta]]</f>
        <v>99</v>
      </c>
      <c r="W387" s="4">
        <f>sala[[#This Row],[Tiempo de Permanencia]]*24</f>
        <v>2.6666666666860692</v>
      </c>
    </row>
    <row r="388" spans="1:23" x14ac:dyDescent="0.3">
      <c r="A388">
        <v>6</v>
      </c>
      <c r="B388" s="1" t="s">
        <v>391</v>
      </c>
      <c r="C388">
        <v>5</v>
      </c>
      <c r="D388" s="2">
        <v>45021.131249999999</v>
      </c>
      <c r="E388" s="2">
        <v>45021.256944444445</v>
      </c>
      <c r="F388" s="1" t="s">
        <v>29</v>
      </c>
      <c r="G388" s="1" t="s">
        <v>14</v>
      </c>
      <c r="H388" s="1" t="s">
        <v>21</v>
      </c>
      <c r="I388">
        <v>20.84</v>
      </c>
      <c r="J388" s="1" t="s">
        <v>38</v>
      </c>
      <c r="K388">
        <v>387</v>
      </c>
      <c r="L388" s="1" t="s">
        <v>39</v>
      </c>
      <c r="M388" s="1">
        <f>SUMIF('cocina'!A:A,sala[[#This Row],[Número de Orden]],'cocina'!K:K)</f>
        <v>93</v>
      </c>
      <c r="N388" s="2">
        <f>sala[[#This Row],[Hora de Salida]]</f>
        <v>45021.256944444445</v>
      </c>
      <c r="O388" s="3">
        <f>IF(sala[[#This Row],[Estado de la Mesa]]="Ocupada",sala[[#This Row],[Hora de Salida]]-sala[[#This Row],[Hora de Llegada]]+15/(24*60),sala[[#This Row],[Hora de Salida]]-sala[[#This Row],[Hora de Llegada]])</f>
        <v>0.13611111111337473</v>
      </c>
      <c r="P388" s="3">
        <f>SUMIF('cocina'!A:A,sala[[#This Row],[Número de Orden]],'cocina'!H:H)/(24*60)</f>
        <v>1.2500000000000001E-2</v>
      </c>
      <c r="Q388" s="3">
        <f>IF((sala[[#This Row],[Tiempo de Permanencia]]-sala[[#This Row],[Tiempo de Preparación]])&gt;0,sala[[#This Row],[Tiempo de Permanencia]]-sala[[#This Row],[Tiempo de Preparación]],0)</f>
        <v>0.12361111111337474</v>
      </c>
      <c r="R388" s="10">
        <f>IF(sala[[#This Row],[Tiempo de degustación]]&gt;0,1,0)</f>
        <v>1</v>
      </c>
      <c r="S388" s="1" t="str">
        <f>WEEKDAY(sala[[#This Row],[Fecha de Factura]],11)&amp;". "&amp;TEXT(sala[[#This Row],[Fecha de Factura]],"dddd")</f>
        <v>3. miércoles</v>
      </c>
      <c r="T388" s="4">
        <f>SUMIF('cocina'!A:A,sala[[#This Row],[Número de Orden]],'cocina'!G:G)</f>
        <v>3</v>
      </c>
      <c r="U388" s="4">
        <f>sala[[#This Row],[Tiempo de Preparación]]*24</f>
        <v>0.30000000000000004</v>
      </c>
      <c r="V388">
        <f>sala[[#This Row],[Cobrada]]*sala[[#This Row],[Monto Total de la Cuenta]]</f>
        <v>93</v>
      </c>
      <c r="W388" s="4">
        <f>sala[[#This Row],[Tiempo de Permanencia]]*24</f>
        <v>3.2666666667209938</v>
      </c>
    </row>
    <row r="389" spans="1:23" x14ac:dyDescent="0.3">
      <c r="A389">
        <v>18</v>
      </c>
      <c r="B389" s="1" t="s">
        <v>209</v>
      </c>
      <c r="C389">
        <v>2</v>
      </c>
      <c r="D389" s="2">
        <v>45021.022916666669</v>
      </c>
      <c r="E389" s="2">
        <v>45021.149305555555</v>
      </c>
      <c r="F389" s="1" t="s">
        <v>24</v>
      </c>
      <c r="G389" s="1" t="s">
        <v>14</v>
      </c>
      <c r="H389" s="1" t="s">
        <v>25</v>
      </c>
      <c r="I389">
        <v>27.03</v>
      </c>
      <c r="J389" s="1" t="s">
        <v>26</v>
      </c>
      <c r="K389">
        <v>388</v>
      </c>
      <c r="L389" s="1" t="s">
        <v>17</v>
      </c>
      <c r="M389" s="1">
        <f>SUMIF('cocina'!A:A,sala[[#This Row],[Número de Orden]],'cocina'!K:K)</f>
        <v>291</v>
      </c>
      <c r="N389" s="2">
        <f>sala[[#This Row],[Hora de Salida]]</f>
        <v>45021.149305555555</v>
      </c>
      <c r="O389" s="3">
        <f>IF(sala[[#This Row],[Estado de la Mesa]]="Ocupada",sala[[#This Row],[Hora de Salida]]-sala[[#This Row],[Hora de Llegada]]+15/(24*60),sala[[#This Row],[Hora de Salida]]-sala[[#This Row],[Hora de Llegada]])</f>
        <v>0.12638888888614019</v>
      </c>
      <c r="P389" s="3">
        <f>SUMIF('cocina'!A:A,sala[[#This Row],[Número de Orden]],'cocina'!H:H)/(24*60)</f>
        <v>0.11874999999999999</v>
      </c>
      <c r="Q389" s="3">
        <f>IF((sala[[#This Row],[Tiempo de Permanencia]]-sala[[#This Row],[Tiempo de Preparación]])&gt;0,sala[[#This Row],[Tiempo de Permanencia]]-sala[[#This Row],[Tiempo de Preparación]],0)</f>
        <v>7.6388888861401993E-3</v>
      </c>
      <c r="R389" s="10">
        <f>IF(sala[[#This Row],[Tiempo de degustación]]&gt;0,1,0)</f>
        <v>1</v>
      </c>
      <c r="S389" s="1" t="str">
        <f>WEEKDAY(sala[[#This Row],[Fecha de Factura]],11)&amp;". "&amp;TEXT(sala[[#This Row],[Fecha de Factura]],"dddd")</f>
        <v>3. miércoles</v>
      </c>
      <c r="T389" s="4">
        <f>SUMIF('cocina'!A:A,sala[[#This Row],[Número de Orden]],'cocina'!G:G)</f>
        <v>9</v>
      </c>
      <c r="U389" s="4">
        <f>sala[[#This Row],[Tiempo de Preparación]]*24</f>
        <v>2.8499999999999996</v>
      </c>
      <c r="V389">
        <f>sala[[#This Row],[Cobrada]]*sala[[#This Row],[Monto Total de la Cuenta]]</f>
        <v>291</v>
      </c>
      <c r="W389" s="4">
        <f>sala[[#This Row],[Tiempo de Permanencia]]*24</f>
        <v>3.0333333332673647</v>
      </c>
    </row>
    <row r="390" spans="1:23" x14ac:dyDescent="0.3">
      <c r="A390">
        <v>19</v>
      </c>
      <c r="B390" s="1" t="s">
        <v>392</v>
      </c>
      <c r="C390">
        <v>5</v>
      </c>
      <c r="D390" s="2">
        <v>45021.001388888886</v>
      </c>
      <c r="E390" s="2">
        <v>45021.09375</v>
      </c>
      <c r="F390" s="1" t="s">
        <v>13</v>
      </c>
      <c r="G390" s="1" t="s">
        <v>14</v>
      </c>
      <c r="H390" s="1" t="s">
        <v>25</v>
      </c>
      <c r="I390">
        <v>39.14</v>
      </c>
      <c r="J390" s="1" t="s">
        <v>16</v>
      </c>
      <c r="K390">
        <v>389</v>
      </c>
      <c r="L390" s="1" t="s">
        <v>39</v>
      </c>
      <c r="M390" s="1">
        <f>SUMIF('cocina'!A:A,sala[[#This Row],[Número de Orden]],'cocina'!K:K)</f>
        <v>33</v>
      </c>
      <c r="N390" s="2">
        <f>sala[[#This Row],[Hora de Salida]]</f>
        <v>45021.09375</v>
      </c>
      <c r="O390" s="3">
        <f>IF(sala[[#This Row],[Estado de la Mesa]]="Ocupada",sala[[#This Row],[Hora de Salida]]-sala[[#This Row],[Hora de Llegada]]+15/(24*60),sala[[#This Row],[Hora de Salida]]-sala[[#This Row],[Hora de Llegada]])</f>
        <v>9.2361111113859806E-2</v>
      </c>
      <c r="P390" s="3">
        <f>SUMIF('cocina'!A:A,sala[[#This Row],[Número de Orden]],'cocina'!H:H)/(24*60)</f>
        <v>1.6666666666666666E-2</v>
      </c>
      <c r="Q390" s="3">
        <f>IF((sala[[#This Row],[Tiempo de Permanencia]]-sala[[#This Row],[Tiempo de Preparación]])&gt;0,sala[[#This Row],[Tiempo de Permanencia]]-sala[[#This Row],[Tiempo de Preparación]],0)</f>
        <v>7.5694444447193143E-2</v>
      </c>
      <c r="R390" s="10">
        <f>IF(sala[[#This Row],[Tiempo de degustación]]&gt;0,1,0)</f>
        <v>1</v>
      </c>
      <c r="S390" s="1" t="str">
        <f>WEEKDAY(sala[[#This Row],[Fecha de Factura]],11)&amp;". "&amp;TEXT(sala[[#This Row],[Fecha de Factura]],"dddd")</f>
        <v>3. miércoles</v>
      </c>
      <c r="T390" s="4">
        <f>SUMIF('cocina'!A:A,sala[[#This Row],[Número de Orden]],'cocina'!G:G)</f>
        <v>1</v>
      </c>
      <c r="U390" s="4">
        <f>sala[[#This Row],[Tiempo de Preparación]]*24</f>
        <v>0.4</v>
      </c>
      <c r="V390">
        <f>sala[[#This Row],[Cobrada]]*sala[[#This Row],[Monto Total de la Cuenta]]</f>
        <v>33</v>
      </c>
      <c r="W390" s="4">
        <f>sala[[#This Row],[Tiempo de Permanencia]]*24</f>
        <v>2.2166666667326353</v>
      </c>
    </row>
    <row r="391" spans="1:23" x14ac:dyDescent="0.3">
      <c r="A391">
        <v>9</v>
      </c>
      <c r="B391" s="1" t="s">
        <v>77</v>
      </c>
      <c r="C391">
        <v>2</v>
      </c>
      <c r="D391" s="2">
        <v>45021.124305555553</v>
      </c>
      <c r="E391" s="2">
        <v>45021.22152777778</v>
      </c>
      <c r="F391" s="1" t="s">
        <v>13</v>
      </c>
      <c r="G391" s="1" t="s">
        <v>14</v>
      </c>
      <c r="H391" s="1" t="s">
        <v>25</v>
      </c>
      <c r="I391">
        <v>42.68</v>
      </c>
      <c r="J391" s="1" t="s">
        <v>16</v>
      </c>
      <c r="K391">
        <v>390</v>
      </c>
      <c r="L391" s="1" t="s">
        <v>57</v>
      </c>
      <c r="M391" s="1">
        <f>SUMIF('cocina'!A:A,sala[[#This Row],[Número de Orden]],'cocina'!K:K)</f>
        <v>143</v>
      </c>
      <c r="N391" s="2">
        <f>sala[[#This Row],[Hora de Salida]]</f>
        <v>45021.22152777778</v>
      </c>
      <c r="O391" s="3">
        <f>IF(sala[[#This Row],[Estado de la Mesa]]="Ocupada",sala[[#This Row],[Hora de Salida]]-sala[[#This Row],[Hora de Llegada]]+15/(24*60),sala[[#This Row],[Hora de Salida]]-sala[[#This Row],[Hora de Llegada]])</f>
        <v>9.7222222226264421E-2</v>
      </c>
      <c r="P391" s="3">
        <f>SUMIF('cocina'!A:A,sala[[#This Row],[Número de Orden]],'cocina'!H:H)/(24*60)</f>
        <v>6.458333333333334E-2</v>
      </c>
      <c r="Q391" s="3">
        <f>IF((sala[[#This Row],[Tiempo de Permanencia]]-sala[[#This Row],[Tiempo de Preparación]])&gt;0,sala[[#This Row],[Tiempo de Permanencia]]-sala[[#This Row],[Tiempo de Preparación]],0)</f>
        <v>3.2638888892931081E-2</v>
      </c>
      <c r="R391" s="10">
        <f>IF(sala[[#This Row],[Tiempo de degustación]]&gt;0,1,0)</f>
        <v>1</v>
      </c>
      <c r="S391" s="1" t="str">
        <f>WEEKDAY(sala[[#This Row],[Fecha de Factura]],11)&amp;". "&amp;TEXT(sala[[#This Row],[Fecha de Factura]],"dddd")</f>
        <v>3. miércoles</v>
      </c>
      <c r="T391" s="4">
        <f>SUMIF('cocina'!A:A,sala[[#This Row],[Número de Orden]],'cocina'!G:G)</f>
        <v>6</v>
      </c>
      <c r="U391" s="4">
        <f>sala[[#This Row],[Tiempo de Preparación]]*24</f>
        <v>1.5500000000000003</v>
      </c>
      <c r="V391">
        <f>sala[[#This Row],[Cobrada]]*sala[[#This Row],[Monto Total de la Cuenta]]</f>
        <v>143</v>
      </c>
      <c r="W391" s="4">
        <f>sala[[#This Row],[Tiempo de Permanencia]]*24</f>
        <v>2.3333333334303461</v>
      </c>
    </row>
    <row r="392" spans="1:23" x14ac:dyDescent="0.3">
      <c r="A392">
        <v>15</v>
      </c>
      <c r="B392" s="1" t="s">
        <v>393</v>
      </c>
      <c r="C392">
        <v>1</v>
      </c>
      <c r="D392" s="2">
        <v>45021.086805555555</v>
      </c>
      <c r="E392" s="2">
        <v>45021.17291666667</v>
      </c>
      <c r="F392" s="1" t="s">
        <v>13</v>
      </c>
      <c r="G392" s="1" t="s">
        <v>14</v>
      </c>
      <c r="H392" s="1" t="s">
        <v>25</v>
      </c>
      <c r="I392">
        <v>48.6</v>
      </c>
      <c r="J392" s="1" t="s">
        <v>16</v>
      </c>
      <c r="K392">
        <v>391</v>
      </c>
      <c r="L392" s="1" t="s">
        <v>54</v>
      </c>
      <c r="M392" s="1">
        <f>SUMIF('cocina'!A:A,sala[[#This Row],[Número de Orden]],'cocina'!K:K)</f>
        <v>22</v>
      </c>
      <c r="N392" s="2">
        <f>sala[[#This Row],[Hora de Salida]]</f>
        <v>45021.17291666667</v>
      </c>
      <c r="O392" s="3">
        <f>IF(sala[[#This Row],[Estado de la Mesa]]="Ocupada",sala[[#This Row],[Hora de Salida]]-sala[[#This Row],[Hora de Llegada]]+15/(24*60),sala[[#This Row],[Hora de Salida]]-sala[[#This Row],[Hora de Llegada]])</f>
        <v>8.6111111115314998E-2</v>
      </c>
      <c r="P392" s="3">
        <f>SUMIF('cocina'!A:A,sala[[#This Row],[Número de Orden]],'cocina'!H:H)/(24*60)</f>
        <v>2.4305555555555556E-2</v>
      </c>
      <c r="Q392" s="3">
        <f>IF((sala[[#This Row],[Tiempo de Permanencia]]-sala[[#This Row],[Tiempo de Preparación]])&gt;0,sala[[#This Row],[Tiempo de Permanencia]]-sala[[#This Row],[Tiempo de Preparación]],0)</f>
        <v>6.1805555559759445E-2</v>
      </c>
      <c r="R392" s="10">
        <f>IF(sala[[#This Row],[Tiempo de degustación]]&gt;0,1,0)</f>
        <v>1</v>
      </c>
      <c r="S392" s="1" t="str">
        <f>WEEKDAY(sala[[#This Row],[Fecha de Factura]],11)&amp;". "&amp;TEXT(sala[[#This Row],[Fecha de Factura]],"dddd")</f>
        <v>3. miércoles</v>
      </c>
      <c r="T392" s="4">
        <f>SUMIF('cocina'!A:A,sala[[#This Row],[Número de Orden]],'cocina'!G:G)</f>
        <v>1</v>
      </c>
      <c r="U392" s="4">
        <f>sala[[#This Row],[Tiempo de Preparación]]*24</f>
        <v>0.58333333333333337</v>
      </c>
      <c r="V392">
        <f>sala[[#This Row],[Cobrada]]*sala[[#This Row],[Monto Total de la Cuenta]]</f>
        <v>22</v>
      </c>
      <c r="W392" s="4">
        <f>sala[[#This Row],[Tiempo de Permanencia]]*24</f>
        <v>2.0666666667675599</v>
      </c>
    </row>
    <row r="393" spans="1:23" x14ac:dyDescent="0.3">
      <c r="A393">
        <v>14</v>
      </c>
      <c r="B393" s="1" t="s">
        <v>394</v>
      </c>
      <c r="C393">
        <v>3</v>
      </c>
      <c r="D393" s="2">
        <v>45021.022916666669</v>
      </c>
      <c r="E393" s="2">
        <v>45021.172222222223</v>
      </c>
      <c r="F393" s="1" t="s">
        <v>24</v>
      </c>
      <c r="G393" s="1" t="s">
        <v>14</v>
      </c>
      <c r="H393" s="1" t="s">
        <v>25</v>
      </c>
      <c r="I393">
        <v>32.729999999999997</v>
      </c>
      <c r="J393" s="1" t="s">
        <v>38</v>
      </c>
      <c r="K393">
        <v>392</v>
      </c>
      <c r="L393" s="1" t="s">
        <v>42</v>
      </c>
      <c r="M393" s="1">
        <f>SUMIF('cocina'!A:A,sala[[#This Row],[Número de Orden]],'cocina'!K:K)</f>
        <v>120</v>
      </c>
      <c r="N393" s="2">
        <f>sala[[#This Row],[Hora de Salida]]</f>
        <v>45021.172222222223</v>
      </c>
      <c r="O393" s="3">
        <f>IF(sala[[#This Row],[Estado de la Mesa]]="Ocupada",sala[[#This Row],[Hora de Salida]]-sala[[#This Row],[Hora de Llegada]]+15/(24*60),sala[[#This Row],[Hora de Salida]]-sala[[#This Row],[Hora de Llegada]])</f>
        <v>0.15972222222141377</v>
      </c>
      <c r="P393" s="3">
        <f>SUMIF('cocina'!A:A,sala[[#This Row],[Número de Orden]],'cocina'!H:H)/(24*60)</f>
        <v>3.7499999999999999E-2</v>
      </c>
      <c r="Q393" s="3">
        <f>IF((sala[[#This Row],[Tiempo de Permanencia]]-sala[[#This Row],[Tiempo de Preparación]])&gt;0,sala[[#This Row],[Tiempo de Permanencia]]-sala[[#This Row],[Tiempo de Preparación]],0)</f>
        <v>0.12222222222141377</v>
      </c>
      <c r="R393" s="10">
        <f>IF(sala[[#This Row],[Tiempo de degustación]]&gt;0,1,0)</f>
        <v>1</v>
      </c>
      <c r="S393" s="1" t="str">
        <f>WEEKDAY(sala[[#This Row],[Fecha de Factura]],11)&amp;". "&amp;TEXT(sala[[#This Row],[Fecha de Factura]],"dddd")</f>
        <v>3. miércoles</v>
      </c>
      <c r="T393" s="4">
        <f>SUMIF('cocina'!A:A,sala[[#This Row],[Número de Orden]],'cocina'!G:G)</f>
        <v>4</v>
      </c>
      <c r="U393" s="4">
        <f>sala[[#This Row],[Tiempo de Preparación]]*24</f>
        <v>0.89999999999999991</v>
      </c>
      <c r="V393">
        <f>sala[[#This Row],[Cobrada]]*sala[[#This Row],[Monto Total de la Cuenta]]</f>
        <v>120</v>
      </c>
      <c r="W393" s="4">
        <f>sala[[#This Row],[Tiempo de Permanencia]]*24</f>
        <v>3.8333333333139308</v>
      </c>
    </row>
    <row r="394" spans="1:23" x14ac:dyDescent="0.3">
      <c r="A394">
        <v>13</v>
      </c>
      <c r="B394" s="1" t="s">
        <v>395</v>
      </c>
      <c r="C394">
        <v>3</v>
      </c>
      <c r="D394" s="2">
        <v>45021.106249999997</v>
      </c>
      <c r="E394" s="2">
        <v>45021.220138888886</v>
      </c>
      <c r="F394" s="1" t="s">
        <v>32</v>
      </c>
      <c r="G394" s="1" t="s">
        <v>14</v>
      </c>
      <c r="H394" s="1" t="s">
        <v>25</v>
      </c>
      <c r="I394">
        <v>12.54</v>
      </c>
      <c r="J394" s="1" t="s">
        <v>38</v>
      </c>
      <c r="K394">
        <v>393</v>
      </c>
      <c r="L394" s="1" t="s">
        <v>22</v>
      </c>
      <c r="M394" s="1">
        <f>SUMIF('cocina'!A:A,sala[[#This Row],[Número de Orden]],'cocina'!K:K)</f>
        <v>208</v>
      </c>
      <c r="N394" s="2">
        <f>sala[[#This Row],[Hora de Salida]]</f>
        <v>45021.220138888886</v>
      </c>
      <c r="O394" s="3">
        <f>IF(sala[[#This Row],[Estado de la Mesa]]="Ocupada",sala[[#This Row],[Hora de Salida]]-sala[[#This Row],[Hora de Llegada]]+15/(24*60),sala[[#This Row],[Hora de Salida]]-sala[[#This Row],[Hora de Llegada]])</f>
        <v>0.12430555555571725</v>
      </c>
      <c r="P394" s="3">
        <f>SUMIF('cocina'!A:A,sala[[#This Row],[Número de Orden]],'cocina'!H:H)/(24*60)</f>
        <v>7.5694444444444439E-2</v>
      </c>
      <c r="Q394" s="3">
        <f>IF((sala[[#This Row],[Tiempo de Permanencia]]-sala[[#This Row],[Tiempo de Preparación]])&gt;0,sala[[#This Row],[Tiempo de Permanencia]]-sala[[#This Row],[Tiempo de Preparación]],0)</f>
        <v>4.8611111111272809E-2</v>
      </c>
      <c r="R394" s="10">
        <f>IF(sala[[#This Row],[Tiempo de degustación]]&gt;0,1,0)</f>
        <v>1</v>
      </c>
      <c r="S394" s="1" t="str">
        <f>WEEKDAY(sala[[#This Row],[Fecha de Factura]],11)&amp;". "&amp;TEXT(sala[[#This Row],[Fecha de Factura]],"dddd")</f>
        <v>3. miércoles</v>
      </c>
      <c r="T394" s="4">
        <f>SUMIF('cocina'!A:A,sala[[#This Row],[Número de Orden]],'cocina'!G:G)</f>
        <v>8</v>
      </c>
      <c r="U394" s="4">
        <f>sala[[#This Row],[Tiempo de Preparación]]*24</f>
        <v>1.8166666666666664</v>
      </c>
      <c r="V394">
        <f>sala[[#This Row],[Cobrada]]*sala[[#This Row],[Monto Total de la Cuenta]]</f>
        <v>208</v>
      </c>
      <c r="W394" s="4">
        <f>sala[[#This Row],[Tiempo de Permanencia]]*24</f>
        <v>2.9833333333372138</v>
      </c>
    </row>
    <row r="395" spans="1:23" x14ac:dyDescent="0.3">
      <c r="A395">
        <v>17</v>
      </c>
      <c r="B395" s="1" t="s">
        <v>41</v>
      </c>
      <c r="C395">
        <v>1</v>
      </c>
      <c r="D395" s="2">
        <v>45021.143055555556</v>
      </c>
      <c r="E395" s="2">
        <v>45021.293055555558</v>
      </c>
      <c r="F395" s="1" t="s">
        <v>13</v>
      </c>
      <c r="G395" s="1" t="s">
        <v>14</v>
      </c>
      <c r="H395" s="1" t="s">
        <v>25</v>
      </c>
      <c r="I395">
        <v>18.05</v>
      </c>
      <c r="J395" s="1" t="s">
        <v>38</v>
      </c>
      <c r="K395">
        <v>394</v>
      </c>
      <c r="L395" s="1" t="s">
        <v>27</v>
      </c>
      <c r="M395" s="1">
        <f>SUMIF('cocina'!A:A,sala[[#This Row],[Número de Orden]],'cocina'!K:K)</f>
        <v>77</v>
      </c>
      <c r="N395" s="2">
        <f>sala[[#This Row],[Hora de Salida]]</f>
        <v>45021.293055555558</v>
      </c>
      <c r="O395" s="3">
        <f>IF(sala[[#This Row],[Estado de la Mesa]]="Ocupada",sala[[#This Row],[Hora de Salida]]-sala[[#This Row],[Hora de Llegada]]+15/(24*60),sala[[#This Row],[Hora de Salida]]-sala[[#This Row],[Hora de Llegada]])</f>
        <v>0.16041666666812185</v>
      </c>
      <c r="P395" s="3">
        <f>SUMIF('cocina'!A:A,sala[[#This Row],[Número de Orden]],'cocina'!H:H)/(24*60)</f>
        <v>3.2638888888888891E-2</v>
      </c>
      <c r="Q395" s="3">
        <f>IF((sala[[#This Row],[Tiempo de Permanencia]]-sala[[#This Row],[Tiempo de Preparación]])&gt;0,sala[[#This Row],[Tiempo de Permanencia]]-sala[[#This Row],[Tiempo de Preparación]],0)</f>
        <v>0.12777777777923296</v>
      </c>
      <c r="R395" s="10">
        <f>IF(sala[[#This Row],[Tiempo de degustación]]&gt;0,1,0)</f>
        <v>1</v>
      </c>
      <c r="S395" s="1" t="str">
        <f>WEEKDAY(sala[[#This Row],[Fecha de Factura]],11)&amp;". "&amp;TEXT(sala[[#This Row],[Fecha de Factura]],"dddd")</f>
        <v>3. miércoles</v>
      </c>
      <c r="T395" s="4">
        <f>SUMIF('cocina'!A:A,sala[[#This Row],[Número de Orden]],'cocina'!G:G)</f>
        <v>3</v>
      </c>
      <c r="U395" s="4">
        <f>sala[[#This Row],[Tiempo de Preparación]]*24</f>
        <v>0.78333333333333344</v>
      </c>
      <c r="V395">
        <f>sala[[#This Row],[Cobrada]]*sala[[#This Row],[Monto Total de la Cuenta]]</f>
        <v>77</v>
      </c>
      <c r="W395" s="4">
        <f>sala[[#This Row],[Tiempo de Permanencia]]*24</f>
        <v>3.8500000000349246</v>
      </c>
    </row>
    <row r="396" spans="1:23" x14ac:dyDescent="0.3">
      <c r="A396">
        <v>2</v>
      </c>
      <c r="B396" s="1" t="s">
        <v>396</v>
      </c>
      <c r="C396">
        <v>1</v>
      </c>
      <c r="D396" s="2">
        <v>45021.067361111112</v>
      </c>
      <c r="E396" s="2">
        <v>45021.231944444444</v>
      </c>
      <c r="F396" s="1" t="s">
        <v>24</v>
      </c>
      <c r="G396" s="1" t="s">
        <v>14</v>
      </c>
      <c r="H396" s="1" t="s">
        <v>15</v>
      </c>
      <c r="I396">
        <v>40.9</v>
      </c>
      <c r="J396" s="1" t="s">
        <v>26</v>
      </c>
      <c r="K396">
        <v>395</v>
      </c>
      <c r="L396" s="1" t="s">
        <v>54</v>
      </c>
      <c r="M396" s="1">
        <f>SUMIF('cocina'!A:A,sala[[#This Row],[Número de Orden]],'cocina'!K:K)</f>
        <v>38</v>
      </c>
      <c r="N396" s="2">
        <f>sala[[#This Row],[Hora de Salida]]</f>
        <v>45021.231944444444</v>
      </c>
      <c r="O396" s="3">
        <f>IF(sala[[#This Row],[Estado de la Mesa]]="Ocupada",sala[[#This Row],[Hora de Salida]]-sala[[#This Row],[Hora de Llegada]]+15/(24*60),sala[[#This Row],[Hora de Salida]]-sala[[#This Row],[Hora de Llegada]])</f>
        <v>0.16458333333139308</v>
      </c>
      <c r="P396" s="3">
        <f>SUMIF('cocina'!A:A,sala[[#This Row],[Número de Orden]],'cocina'!H:H)/(24*60)</f>
        <v>5.5555555555555558E-3</v>
      </c>
      <c r="Q396" s="3">
        <f>IF((sala[[#This Row],[Tiempo de Permanencia]]-sala[[#This Row],[Tiempo de Preparación]])&gt;0,sala[[#This Row],[Tiempo de Permanencia]]-sala[[#This Row],[Tiempo de Preparación]],0)</f>
        <v>0.15902777777583751</v>
      </c>
      <c r="R396" s="10">
        <f>IF(sala[[#This Row],[Tiempo de degustación]]&gt;0,1,0)</f>
        <v>1</v>
      </c>
      <c r="S396" s="1" t="str">
        <f>WEEKDAY(sala[[#This Row],[Fecha de Factura]],11)&amp;". "&amp;TEXT(sala[[#This Row],[Fecha de Factura]],"dddd")</f>
        <v>3. miércoles</v>
      </c>
      <c r="T396" s="4">
        <f>SUMIF('cocina'!A:A,sala[[#This Row],[Número de Orden]],'cocina'!G:G)</f>
        <v>2</v>
      </c>
      <c r="U396" s="4">
        <f>sala[[#This Row],[Tiempo de Preparación]]*24</f>
        <v>0.13333333333333333</v>
      </c>
      <c r="V396">
        <f>sala[[#This Row],[Cobrada]]*sala[[#This Row],[Monto Total de la Cuenta]]</f>
        <v>38</v>
      </c>
      <c r="W396" s="4">
        <f>sala[[#This Row],[Tiempo de Permanencia]]*24</f>
        <v>3.9499999999534339</v>
      </c>
    </row>
    <row r="397" spans="1:23" x14ac:dyDescent="0.3">
      <c r="A397">
        <v>11</v>
      </c>
      <c r="B397" s="1" t="s">
        <v>397</v>
      </c>
      <c r="C397">
        <v>1</v>
      </c>
      <c r="D397" s="2">
        <v>45021.022222222222</v>
      </c>
      <c r="E397" s="2">
        <v>45021.15</v>
      </c>
      <c r="F397" s="1" t="s">
        <v>24</v>
      </c>
      <c r="G397" s="1" t="s">
        <v>35</v>
      </c>
      <c r="H397" s="1" t="s">
        <v>21</v>
      </c>
      <c r="I397">
        <v>34.5</v>
      </c>
      <c r="J397" s="1" t="s">
        <v>26</v>
      </c>
      <c r="K397">
        <v>396</v>
      </c>
      <c r="L397" s="1" t="s">
        <v>33</v>
      </c>
      <c r="M397" s="1">
        <f>SUMIF('cocina'!A:A,sala[[#This Row],[Número de Orden]],'cocina'!K:K)</f>
        <v>83</v>
      </c>
      <c r="N397" s="2">
        <f>sala[[#This Row],[Hora de Salida]]</f>
        <v>45021.15</v>
      </c>
      <c r="O397" s="3">
        <f>IF(sala[[#This Row],[Estado de la Mesa]]="Ocupada",sala[[#This Row],[Hora de Salida]]-sala[[#This Row],[Hora de Llegada]]+15/(24*60),sala[[#This Row],[Hora de Salida]]-sala[[#This Row],[Hora de Llegada]])</f>
        <v>0.12777777777955635</v>
      </c>
      <c r="P397" s="3">
        <f>SUMIF('cocina'!A:A,sala[[#This Row],[Número de Orden]],'cocina'!H:H)/(24*60)</f>
        <v>3.9583333333333331E-2</v>
      </c>
      <c r="Q397" s="3">
        <f>IF((sala[[#This Row],[Tiempo de Permanencia]]-sala[[#This Row],[Tiempo de Preparación]])&gt;0,sala[[#This Row],[Tiempo de Permanencia]]-sala[[#This Row],[Tiempo de Preparación]],0)</f>
        <v>8.8194444446223014E-2</v>
      </c>
      <c r="R397" s="10">
        <f>IF(sala[[#This Row],[Tiempo de degustación]]&gt;0,1,0)</f>
        <v>1</v>
      </c>
      <c r="S397" s="1" t="str">
        <f>WEEKDAY(sala[[#This Row],[Fecha de Factura]],11)&amp;". "&amp;TEXT(sala[[#This Row],[Fecha de Factura]],"dddd")</f>
        <v>3. miércoles</v>
      </c>
      <c r="T397" s="4">
        <f>SUMIF('cocina'!A:A,sala[[#This Row],[Número de Orden]],'cocina'!G:G)</f>
        <v>4</v>
      </c>
      <c r="U397" s="4">
        <f>sala[[#This Row],[Tiempo de Preparación]]*24</f>
        <v>0.95</v>
      </c>
      <c r="V397">
        <f>sala[[#This Row],[Cobrada]]*sala[[#This Row],[Monto Total de la Cuenta]]</f>
        <v>83</v>
      </c>
      <c r="W397" s="4">
        <f>sala[[#This Row],[Tiempo de Permanencia]]*24</f>
        <v>3.0666666667093523</v>
      </c>
    </row>
    <row r="398" spans="1:23" x14ac:dyDescent="0.3">
      <c r="A398">
        <v>4</v>
      </c>
      <c r="B398" s="1" t="s">
        <v>360</v>
      </c>
      <c r="C398">
        <v>2</v>
      </c>
      <c r="D398" s="2">
        <v>45021.013888888891</v>
      </c>
      <c r="E398" s="2">
        <v>45021.06527777778</v>
      </c>
      <c r="F398" s="1" t="s">
        <v>32</v>
      </c>
      <c r="G398" s="1" t="s">
        <v>20</v>
      </c>
      <c r="H398" s="1" t="s">
        <v>15</v>
      </c>
      <c r="I398">
        <v>37.79</v>
      </c>
      <c r="J398" s="1" t="s">
        <v>26</v>
      </c>
      <c r="K398">
        <v>397</v>
      </c>
      <c r="L398" s="1" t="s">
        <v>57</v>
      </c>
      <c r="M398" s="1">
        <f>SUMIF('cocina'!A:A,sala[[#This Row],[Número de Orden]],'cocina'!K:K)</f>
        <v>147</v>
      </c>
      <c r="N398" s="2">
        <f>sala[[#This Row],[Hora de Salida]]</f>
        <v>45021.06527777778</v>
      </c>
      <c r="O398" s="3">
        <f>IF(sala[[#This Row],[Estado de la Mesa]]="Ocupada",sala[[#This Row],[Hora de Salida]]-sala[[#This Row],[Hora de Llegada]]+15/(24*60),sala[[#This Row],[Hora de Salida]]-sala[[#This Row],[Hora de Llegada]])</f>
        <v>5.1388888889050577E-2</v>
      </c>
      <c r="P398" s="3">
        <f>SUMIF('cocina'!A:A,sala[[#This Row],[Número de Orden]],'cocina'!H:H)/(24*60)</f>
        <v>4.791666666666667E-2</v>
      </c>
      <c r="Q398" s="3">
        <f>IF((sala[[#This Row],[Tiempo de Permanencia]]-sala[[#This Row],[Tiempo de Preparación]])&gt;0,sala[[#This Row],[Tiempo de Permanencia]]-sala[[#This Row],[Tiempo de Preparación]],0)</f>
        <v>3.4722222223839069E-3</v>
      </c>
      <c r="R398" s="10">
        <f>IF(sala[[#This Row],[Tiempo de degustación]]&gt;0,1,0)</f>
        <v>1</v>
      </c>
      <c r="S398" s="1" t="str">
        <f>WEEKDAY(sala[[#This Row],[Fecha de Factura]],11)&amp;". "&amp;TEXT(sala[[#This Row],[Fecha de Factura]],"dddd")</f>
        <v>3. miércoles</v>
      </c>
      <c r="T398" s="4">
        <f>SUMIF('cocina'!A:A,sala[[#This Row],[Número de Orden]],'cocina'!G:G)</f>
        <v>5</v>
      </c>
      <c r="U398" s="4">
        <f>sala[[#This Row],[Tiempo de Preparación]]*24</f>
        <v>1.1500000000000001</v>
      </c>
      <c r="V398">
        <f>sala[[#This Row],[Cobrada]]*sala[[#This Row],[Monto Total de la Cuenta]]</f>
        <v>147</v>
      </c>
      <c r="W398" s="4">
        <f>sala[[#This Row],[Tiempo de Permanencia]]*24</f>
        <v>1.2333333333372138</v>
      </c>
    </row>
    <row r="399" spans="1:23" x14ac:dyDescent="0.3">
      <c r="A399">
        <v>9</v>
      </c>
      <c r="B399" s="1" t="s">
        <v>398</v>
      </c>
      <c r="C399">
        <v>5</v>
      </c>
      <c r="D399" s="2">
        <v>45021.131944444445</v>
      </c>
      <c r="E399" s="2">
        <v>45021.295138888891</v>
      </c>
      <c r="F399" s="1" t="s">
        <v>19</v>
      </c>
      <c r="G399" s="1" t="s">
        <v>20</v>
      </c>
      <c r="H399" s="1" t="s">
        <v>25</v>
      </c>
      <c r="I399">
        <v>48.96</v>
      </c>
      <c r="J399" s="1" t="s">
        <v>26</v>
      </c>
      <c r="K399">
        <v>398</v>
      </c>
      <c r="L399" s="1" t="s">
        <v>33</v>
      </c>
      <c r="M399" s="1">
        <f>SUMIF('cocina'!A:A,sala[[#This Row],[Número de Orden]],'cocina'!K:K)</f>
        <v>122</v>
      </c>
      <c r="N399" s="2">
        <f>sala[[#This Row],[Hora de Salida]]</f>
        <v>45021.295138888891</v>
      </c>
      <c r="O399" s="3">
        <f>IF(sala[[#This Row],[Estado de la Mesa]]="Ocupada",sala[[#This Row],[Hora de Salida]]-sala[[#This Row],[Hora de Llegada]]+15/(24*60),sala[[#This Row],[Hora de Salida]]-sala[[#This Row],[Hora de Llegada]])</f>
        <v>0.16319444444525288</v>
      </c>
      <c r="P399" s="3">
        <f>SUMIF('cocina'!A:A,sala[[#This Row],[Número de Orden]],'cocina'!H:H)/(24*60)</f>
        <v>4.9305555555555554E-2</v>
      </c>
      <c r="Q399" s="3">
        <f>IF((sala[[#This Row],[Tiempo de Permanencia]]-sala[[#This Row],[Tiempo de Preparación]])&gt;0,sala[[#This Row],[Tiempo de Permanencia]]-sala[[#This Row],[Tiempo de Preparación]],0)</f>
        <v>0.11388888888969734</v>
      </c>
      <c r="R399" s="10">
        <f>IF(sala[[#This Row],[Tiempo de degustación]]&gt;0,1,0)</f>
        <v>1</v>
      </c>
      <c r="S399" s="1" t="str">
        <f>WEEKDAY(sala[[#This Row],[Fecha de Factura]],11)&amp;". "&amp;TEXT(sala[[#This Row],[Fecha de Factura]],"dddd")</f>
        <v>3. miércoles</v>
      </c>
      <c r="T399" s="4">
        <f>SUMIF('cocina'!A:A,sala[[#This Row],[Número de Orden]],'cocina'!G:G)</f>
        <v>4</v>
      </c>
      <c r="U399" s="4">
        <f>sala[[#This Row],[Tiempo de Preparación]]*24</f>
        <v>1.1833333333333333</v>
      </c>
      <c r="V399">
        <f>sala[[#This Row],[Cobrada]]*sala[[#This Row],[Monto Total de la Cuenta]]</f>
        <v>122</v>
      </c>
      <c r="W399" s="4">
        <f>sala[[#This Row],[Tiempo de Permanencia]]*24</f>
        <v>3.9166666666860692</v>
      </c>
    </row>
    <row r="400" spans="1:23" x14ac:dyDescent="0.3">
      <c r="A400">
        <v>7</v>
      </c>
      <c r="B400" s="1" t="s">
        <v>399</v>
      </c>
      <c r="C400">
        <v>6</v>
      </c>
      <c r="D400" s="2">
        <v>45021.116666666669</v>
      </c>
      <c r="E400" s="2">
        <v>45021.236111111109</v>
      </c>
      <c r="F400" s="1" t="s">
        <v>29</v>
      </c>
      <c r="G400" s="1" t="s">
        <v>14</v>
      </c>
      <c r="H400" s="1" t="s">
        <v>25</v>
      </c>
      <c r="I400">
        <v>27.32</v>
      </c>
      <c r="J400" s="1" t="s">
        <v>26</v>
      </c>
      <c r="K400">
        <v>399</v>
      </c>
      <c r="L400" s="1" t="s">
        <v>17</v>
      </c>
      <c r="M400" s="1">
        <f>SUMIF('cocina'!A:A,sala[[#This Row],[Número de Orden]],'cocina'!K:K)</f>
        <v>207</v>
      </c>
      <c r="N400" s="2">
        <f>sala[[#This Row],[Hora de Salida]]</f>
        <v>45021.236111111109</v>
      </c>
      <c r="O400" s="3">
        <f>IF(sala[[#This Row],[Estado de la Mesa]]="Ocupada",sala[[#This Row],[Hora de Salida]]-sala[[#This Row],[Hora de Llegada]]+15/(24*60),sala[[#This Row],[Hora de Salida]]-sala[[#This Row],[Hora de Llegada]])</f>
        <v>0.11944444444088731</v>
      </c>
      <c r="P400" s="3">
        <f>SUMIF('cocina'!A:A,sala[[#This Row],[Número de Orden]],'cocina'!H:H)/(24*60)</f>
        <v>6.3194444444444442E-2</v>
      </c>
      <c r="Q400" s="3">
        <f>IF((sala[[#This Row],[Tiempo de Permanencia]]-sala[[#This Row],[Tiempo de Preparación]])&gt;0,sala[[#This Row],[Tiempo de Permanencia]]-sala[[#This Row],[Tiempo de Preparación]],0)</f>
        <v>5.6249999996442868E-2</v>
      </c>
      <c r="R400" s="10">
        <f>IF(sala[[#This Row],[Tiempo de degustación]]&gt;0,1,0)</f>
        <v>1</v>
      </c>
      <c r="S400" s="1" t="str">
        <f>WEEKDAY(sala[[#This Row],[Fecha de Factura]],11)&amp;". "&amp;TEXT(sala[[#This Row],[Fecha de Factura]],"dddd")</f>
        <v>3. miércoles</v>
      </c>
      <c r="T400" s="4">
        <f>SUMIF('cocina'!A:A,sala[[#This Row],[Número de Orden]],'cocina'!G:G)</f>
        <v>6</v>
      </c>
      <c r="U400" s="4">
        <f>sala[[#This Row],[Tiempo de Preparación]]*24</f>
        <v>1.5166666666666666</v>
      </c>
      <c r="V400">
        <f>sala[[#This Row],[Cobrada]]*sala[[#This Row],[Monto Total de la Cuenta]]</f>
        <v>207</v>
      </c>
      <c r="W400" s="4">
        <f>sala[[#This Row],[Tiempo de Permanencia]]*24</f>
        <v>2.8666666665812954</v>
      </c>
    </row>
    <row r="401" spans="1:23" x14ac:dyDescent="0.3">
      <c r="A401">
        <v>9</v>
      </c>
      <c r="B401" s="1" t="s">
        <v>400</v>
      </c>
      <c r="C401">
        <v>4</v>
      </c>
      <c r="D401" s="2">
        <v>45021.09097222222</v>
      </c>
      <c r="E401" s="2">
        <v>45021.176388888889</v>
      </c>
      <c r="F401" s="1" t="s">
        <v>32</v>
      </c>
      <c r="G401" s="1" t="s">
        <v>14</v>
      </c>
      <c r="H401" s="1" t="s">
        <v>25</v>
      </c>
      <c r="I401">
        <v>42.96</v>
      </c>
      <c r="J401" s="1" t="s">
        <v>16</v>
      </c>
      <c r="K401">
        <v>400</v>
      </c>
      <c r="L401" s="1" t="s">
        <v>27</v>
      </c>
      <c r="M401" s="1">
        <f>SUMIF('cocina'!A:A,sala[[#This Row],[Número de Orden]],'cocina'!K:K)</f>
        <v>198</v>
      </c>
      <c r="N401" s="2">
        <f>sala[[#This Row],[Hora de Salida]]</f>
        <v>45021.176388888889</v>
      </c>
      <c r="O401" s="3">
        <f>IF(sala[[#This Row],[Estado de la Mesa]]="Ocupada",sala[[#This Row],[Hora de Salida]]-sala[[#This Row],[Hora de Llegada]]+15/(24*60),sala[[#This Row],[Hora de Salida]]-sala[[#This Row],[Hora de Llegada]])</f>
        <v>8.5416666668606922E-2</v>
      </c>
      <c r="P401" s="3">
        <f>SUMIF('cocina'!A:A,sala[[#This Row],[Número de Orden]],'cocina'!H:H)/(24*60)</f>
        <v>5.486111111111111E-2</v>
      </c>
      <c r="Q401" s="3">
        <f>IF((sala[[#This Row],[Tiempo de Permanencia]]-sala[[#This Row],[Tiempo de Preparación]])&gt;0,sala[[#This Row],[Tiempo de Permanencia]]-sala[[#This Row],[Tiempo de Preparación]],0)</f>
        <v>3.0555555557495812E-2</v>
      </c>
      <c r="R401" s="10">
        <f>IF(sala[[#This Row],[Tiempo de degustación]]&gt;0,1,0)</f>
        <v>1</v>
      </c>
      <c r="S401" s="1" t="str">
        <f>WEEKDAY(sala[[#This Row],[Fecha de Factura]],11)&amp;". "&amp;TEXT(sala[[#This Row],[Fecha de Factura]],"dddd")</f>
        <v>3. miércoles</v>
      </c>
      <c r="T401" s="4">
        <f>SUMIF('cocina'!A:A,sala[[#This Row],[Número de Orden]],'cocina'!G:G)</f>
        <v>6</v>
      </c>
      <c r="U401" s="4">
        <f>sala[[#This Row],[Tiempo de Preparación]]*24</f>
        <v>1.3166666666666667</v>
      </c>
      <c r="V401">
        <f>sala[[#This Row],[Cobrada]]*sala[[#This Row],[Monto Total de la Cuenta]]</f>
        <v>198</v>
      </c>
      <c r="W401" s="4">
        <f>sala[[#This Row],[Tiempo de Permanencia]]*24</f>
        <v>2.0500000000465661</v>
      </c>
    </row>
    <row r="402" spans="1:23" x14ac:dyDescent="0.3">
      <c r="A402">
        <v>16</v>
      </c>
      <c r="B402" s="1" t="s">
        <v>334</v>
      </c>
      <c r="C402">
        <v>2</v>
      </c>
      <c r="D402" s="2">
        <v>45021.160416666666</v>
      </c>
      <c r="E402" s="2">
        <v>45021.289583333331</v>
      </c>
      <c r="F402" s="1" t="s">
        <v>24</v>
      </c>
      <c r="G402" s="1" t="s">
        <v>14</v>
      </c>
      <c r="H402" s="1" t="s">
        <v>25</v>
      </c>
      <c r="I402">
        <v>15.87</v>
      </c>
      <c r="J402" s="1" t="s">
        <v>38</v>
      </c>
      <c r="K402">
        <v>401</v>
      </c>
      <c r="L402" s="1" t="s">
        <v>30</v>
      </c>
      <c r="M402" s="1">
        <f>SUMIF('cocina'!A:A,sala[[#This Row],[Número de Orden]],'cocina'!K:K)</f>
        <v>42</v>
      </c>
      <c r="N402" s="2">
        <f>sala[[#This Row],[Hora de Salida]]</f>
        <v>45021.289583333331</v>
      </c>
      <c r="O402" s="3">
        <f>IF(sala[[#This Row],[Estado de la Mesa]]="Ocupada",sala[[#This Row],[Hora de Salida]]-sala[[#This Row],[Hora de Llegada]]+15/(24*60),sala[[#This Row],[Hora de Salida]]-sala[[#This Row],[Hora de Llegada]])</f>
        <v>0.1395833333323632</v>
      </c>
      <c r="P402" s="3">
        <f>SUMIF('cocina'!A:A,sala[[#This Row],[Número de Orden]],'cocina'!H:H)/(24*60)</f>
        <v>1.3888888888888888E-2</v>
      </c>
      <c r="Q402" s="3">
        <f>IF((sala[[#This Row],[Tiempo de Permanencia]]-sala[[#This Row],[Tiempo de Preparación]])&gt;0,sala[[#This Row],[Tiempo de Permanencia]]-sala[[#This Row],[Tiempo de Preparación]],0)</f>
        <v>0.1256944444434743</v>
      </c>
      <c r="R402" s="10">
        <f>IF(sala[[#This Row],[Tiempo de degustación]]&gt;0,1,0)</f>
        <v>1</v>
      </c>
      <c r="S402" s="1" t="str">
        <f>WEEKDAY(sala[[#This Row],[Fecha de Factura]],11)&amp;". "&amp;TEXT(sala[[#This Row],[Fecha de Factura]],"dddd")</f>
        <v>3. miércoles</v>
      </c>
      <c r="T402" s="4">
        <f>SUMIF('cocina'!A:A,sala[[#This Row],[Número de Orden]],'cocina'!G:G)</f>
        <v>2</v>
      </c>
      <c r="U402" s="4">
        <f>sala[[#This Row],[Tiempo de Preparación]]*24</f>
        <v>0.33333333333333331</v>
      </c>
      <c r="V402">
        <f>sala[[#This Row],[Cobrada]]*sala[[#This Row],[Monto Total de la Cuenta]]</f>
        <v>42</v>
      </c>
      <c r="W402" s="4">
        <f>sala[[#This Row],[Tiempo de Permanencia]]*24</f>
        <v>3.3499999999767169</v>
      </c>
    </row>
    <row r="403" spans="1:23" x14ac:dyDescent="0.3">
      <c r="A403">
        <v>18</v>
      </c>
      <c r="B403" s="1" t="s">
        <v>401</v>
      </c>
      <c r="C403">
        <v>1</v>
      </c>
      <c r="D403" s="2">
        <v>45021.111805555556</v>
      </c>
      <c r="E403" s="2">
        <v>45021.213888888888</v>
      </c>
      <c r="F403" s="1" t="s">
        <v>13</v>
      </c>
      <c r="G403" s="1" t="s">
        <v>14</v>
      </c>
      <c r="H403" s="1" t="s">
        <v>25</v>
      </c>
      <c r="I403">
        <v>31.02</v>
      </c>
      <c r="J403" s="1" t="s">
        <v>16</v>
      </c>
      <c r="K403">
        <v>402</v>
      </c>
      <c r="L403" s="1" t="s">
        <v>22</v>
      </c>
      <c r="M403" s="1">
        <f>SUMIF('cocina'!A:A,sala[[#This Row],[Número de Orden]],'cocina'!K:K)</f>
        <v>151</v>
      </c>
      <c r="N403" s="2">
        <f>sala[[#This Row],[Hora de Salida]]</f>
        <v>45021.213888888888</v>
      </c>
      <c r="O403" s="3">
        <f>IF(sala[[#This Row],[Estado de la Mesa]]="Ocupada",sala[[#This Row],[Hora de Salida]]-sala[[#This Row],[Hora de Llegada]]+15/(24*60),sala[[#This Row],[Hora de Salida]]-sala[[#This Row],[Hora de Llegada]])</f>
        <v>0.10208333333139308</v>
      </c>
      <c r="P403" s="3">
        <f>SUMIF('cocina'!A:A,sala[[#This Row],[Número de Orden]],'cocina'!H:H)/(24*60)</f>
        <v>4.583333333333333E-2</v>
      </c>
      <c r="Q403" s="3">
        <f>IF((sala[[#This Row],[Tiempo de Permanencia]]-sala[[#This Row],[Tiempo de Preparación]])&gt;0,sala[[#This Row],[Tiempo de Permanencia]]-sala[[#This Row],[Tiempo de Preparación]],0)</f>
        <v>5.6249999998059748E-2</v>
      </c>
      <c r="R403" s="10">
        <f>IF(sala[[#This Row],[Tiempo de degustación]]&gt;0,1,0)</f>
        <v>1</v>
      </c>
      <c r="S403" s="1" t="str">
        <f>WEEKDAY(sala[[#This Row],[Fecha de Factura]],11)&amp;". "&amp;TEXT(sala[[#This Row],[Fecha de Factura]],"dddd")</f>
        <v>3. miércoles</v>
      </c>
      <c r="T403" s="4">
        <f>SUMIF('cocina'!A:A,sala[[#This Row],[Número de Orden]],'cocina'!G:G)</f>
        <v>7</v>
      </c>
      <c r="U403" s="4">
        <f>sala[[#This Row],[Tiempo de Preparación]]*24</f>
        <v>1.0999999999999999</v>
      </c>
      <c r="V403">
        <f>sala[[#This Row],[Cobrada]]*sala[[#This Row],[Monto Total de la Cuenta]]</f>
        <v>151</v>
      </c>
      <c r="W403" s="4">
        <f>sala[[#This Row],[Tiempo de Permanencia]]*24</f>
        <v>2.4499999999534339</v>
      </c>
    </row>
    <row r="404" spans="1:23" x14ac:dyDescent="0.3">
      <c r="A404">
        <v>14</v>
      </c>
      <c r="B404" s="1" t="s">
        <v>402</v>
      </c>
      <c r="C404">
        <v>5</v>
      </c>
      <c r="D404" s="2">
        <v>45021.09375</v>
      </c>
      <c r="E404" s="2">
        <v>45021.21875</v>
      </c>
      <c r="F404" s="1" t="s">
        <v>19</v>
      </c>
      <c r="G404" s="1" t="s">
        <v>14</v>
      </c>
      <c r="H404" s="1" t="s">
        <v>25</v>
      </c>
      <c r="I404">
        <v>14.76</v>
      </c>
      <c r="J404" s="1" t="s">
        <v>26</v>
      </c>
      <c r="K404">
        <v>403</v>
      </c>
      <c r="L404" s="1" t="s">
        <v>57</v>
      </c>
      <c r="M404" s="1">
        <f>SUMIF('cocina'!A:A,sala[[#This Row],[Número de Orden]],'cocina'!K:K)</f>
        <v>190</v>
      </c>
      <c r="N404" s="2">
        <f>sala[[#This Row],[Hora de Salida]]</f>
        <v>45021.21875</v>
      </c>
      <c r="O404" s="3">
        <f>IF(sala[[#This Row],[Estado de la Mesa]]="Ocupada",sala[[#This Row],[Hora de Salida]]-sala[[#This Row],[Hora de Llegada]]+15/(24*60),sala[[#This Row],[Hora de Salida]]-sala[[#This Row],[Hora de Llegada]])</f>
        <v>0.125</v>
      </c>
      <c r="P404" s="3">
        <f>SUMIF('cocina'!A:A,sala[[#This Row],[Número de Orden]],'cocina'!H:H)/(24*60)</f>
        <v>5.9027777777777776E-2</v>
      </c>
      <c r="Q404" s="3">
        <f>IF((sala[[#This Row],[Tiempo de Permanencia]]-sala[[#This Row],[Tiempo de Preparación]])&gt;0,sala[[#This Row],[Tiempo de Permanencia]]-sala[[#This Row],[Tiempo de Preparación]],0)</f>
        <v>6.5972222222222224E-2</v>
      </c>
      <c r="R404" s="10">
        <f>IF(sala[[#This Row],[Tiempo de degustación]]&gt;0,1,0)</f>
        <v>1</v>
      </c>
      <c r="S404" s="1" t="str">
        <f>WEEKDAY(sala[[#This Row],[Fecha de Factura]],11)&amp;". "&amp;TEXT(sala[[#This Row],[Fecha de Factura]],"dddd")</f>
        <v>3. miércoles</v>
      </c>
      <c r="T404" s="4">
        <f>SUMIF('cocina'!A:A,sala[[#This Row],[Número de Orden]],'cocina'!G:G)</f>
        <v>8</v>
      </c>
      <c r="U404" s="4">
        <f>sala[[#This Row],[Tiempo de Preparación]]*24</f>
        <v>1.4166666666666665</v>
      </c>
      <c r="V404">
        <f>sala[[#This Row],[Cobrada]]*sala[[#This Row],[Monto Total de la Cuenta]]</f>
        <v>190</v>
      </c>
      <c r="W404" s="4">
        <f>sala[[#This Row],[Tiempo de Permanencia]]*24</f>
        <v>3</v>
      </c>
    </row>
    <row r="405" spans="1:23" x14ac:dyDescent="0.3">
      <c r="A405">
        <v>17</v>
      </c>
      <c r="B405" s="1" t="s">
        <v>356</v>
      </c>
      <c r="C405">
        <v>2</v>
      </c>
      <c r="D405" s="2">
        <v>45021.026388888888</v>
      </c>
      <c r="E405" s="2">
        <v>45021.186805555553</v>
      </c>
      <c r="F405" s="1" t="s">
        <v>29</v>
      </c>
      <c r="G405" s="1" t="s">
        <v>14</v>
      </c>
      <c r="H405" s="1" t="s">
        <v>25</v>
      </c>
      <c r="I405">
        <v>32.56</v>
      </c>
      <c r="J405" s="1" t="s">
        <v>26</v>
      </c>
      <c r="K405">
        <v>404</v>
      </c>
      <c r="L405" s="1" t="s">
        <v>17</v>
      </c>
      <c r="M405" s="1">
        <f>SUMIF('cocina'!A:A,sala[[#This Row],[Número de Orden]],'cocina'!K:K)</f>
        <v>182</v>
      </c>
      <c r="N405" s="2">
        <f>sala[[#This Row],[Hora de Salida]]</f>
        <v>45021.186805555553</v>
      </c>
      <c r="O405" s="3">
        <f>IF(sala[[#This Row],[Estado de la Mesa]]="Ocupada",sala[[#This Row],[Hora de Salida]]-sala[[#This Row],[Hora de Llegada]]+15/(24*60),sala[[#This Row],[Hora de Salida]]-sala[[#This Row],[Hora de Llegada]])</f>
        <v>0.16041666666569654</v>
      </c>
      <c r="P405" s="3">
        <f>SUMIF('cocina'!A:A,sala[[#This Row],[Número de Orden]],'cocina'!H:H)/(24*60)</f>
        <v>7.0833333333333331E-2</v>
      </c>
      <c r="Q405" s="3">
        <f>IF((sala[[#This Row],[Tiempo de Permanencia]]-sala[[#This Row],[Tiempo de Preparación]])&gt;0,sala[[#This Row],[Tiempo de Permanencia]]-sala[[#This Row],[Tiempo de Preparación]],0)</f>
        <v>8.9583333332363208E-2</v>
      </c>
      <c r="R405" s="10">
        <f>IF(sala[[#This Row],[Tiempo de degustación]]&gt;0,1,0)</f>
        <v>1</v>
      </c>
      <c r="S405" s="1" t="str">
        <f>WEEKDAY(sala[[#This Row],[Fecha de Factura]],11)&amp;". "&amp;TEXT(sala[[#This Row],[Fecha de Factura]],"dddd")</f>
        <v>3. miércoles</v>
      </c>
      <c r="T405" s="4">
        <f>SUMIF('cocina'!A:A,sala[[#This Row],[Número de Orden]],'cocina'!G:G)</f>
        <v>6</v>
      </c>
      <c r="U405" s="4">
        <f>sala[[#This Row],[Tiempo de Preparación]]*24</f>
        <v>1.7</v>
      </c>
      <c r="V405">
        <f>sala[[#This Row],[Cobrada]]*sala[[#This Row],[Monto Total de la Cuenta]]</f>
        <v>182</v>
      </c>
      <c r="W405" s="4">
        <f>sala[[#This Row],[Tiempo de Permanencia]]*24</f>
        <v>3.8499999999767169</v>
      </c>
    </row>
    <row r="406" spans="1:23" x14ac:dyDescent="0.3">
      <c r="A406">
        <v>5</v>
      </c>
      <c r="B406" s="1" t="s">
        <v>403</v>
      </c>
      <c r="C406">
        <v>6</v>
      </c>
      <c r="D406" s="2">
        <v>45021.11041666667</v>
      </c>
      <c r="E406" s="2">
        <v>45021.207638888889</v>
      </c>
      <c r="F406" s="1" t="s">
        <v>24</v>
      </c>
      <c r="G406" s="1" t="s">
        <v>35</v>
      </c>
      <c r="H406" s="1" t="s">
        <v>25</v>
      </c>
      <c r="I406">
        <v>14.56</v>
      </c>
      <c r="J406" s="1" t="s">
        <v>16</v>
      </c>
      <c r="K406">
        <v>405</v>
      </c>
      <c r="L406" s="1" t="s">
        <v>69</v>
      </c>
      <c r="M406" s="1">
        <f>SUMIF('cocina'!A:A,sala[[#This Row],[Número de Orden]],'cocina'!K:K)</f>
        <v>106</v>
      </c>
      <c r="N406" s="2">
        <f>sala[[#This Row],[Hora de Salida]]</f>
        <v>45021.207638888889</v>
      </c>
      <c r="O406" s="3">
        <f>IF(sala[[#This Row],[Estado de la Mesa]]="Ocupada",sala[[#This Row],[Hora de Salida]]-sala[[#This Row],[Hora de Llegada]]+15/(24*60),sala[[#This Row],[Hora de Salida]]-sala[[#This Row],[Hora de Llegada]])</f>
        <v>9.7222222218988463E-2</v>
      </c>
      <c r="P406" s="3">
        <f>SUMIF('cocina'!A:A,sala[[#This Row],[Número de Orden]],'cocina'!H:H)/(24*60)</f>
        <v>6.805555555555555E-2</v>
      </c>
      <c r="Q406" s="3">
        <f>IF((sala[[#This Row],[Tiempo de Permanencia]]-sala[[#This Row],[Tiempo de Preparación]])&gt;0,sala[[#This Row],[Tiempo de Permanencia]]-sala[[#This Row],[Tiempo de Preparación]],0)</f>
        <v>2.9166666663432914E-2</v>
      </c>
      <c r="R406" s="10">
        <f>IF(sala[[#This Row],[Tiempo de degustación]]&gt;0,1,0)</f>
        <v>1</v>
      </c>
      <c r="S406" s="1" t="str">
        <f>WEEKDAY(sala[[#This Row],[Fecha de Factura]],11)&amp;". "&amp;TEXT(sala[[#This Row],[Fecha de Factura]],"dddd")</f>
        <v>3. miércoles</v>
      </c>
      <c r="T406" s="4">
        <f>SUMIF('cocina'!A:A,sala[[#This Row],[Número de Orden]],'cocina'!G:G)</f>
        <v>4</v>
      </c>
      <c r="U406" s="4">
        <f>sala[[#This Row],[Tiempo de Preparación]]*24</f>
        <v>1.6333333333333333</v>
      </c>
      <c r="V406">
        <f>sala[[#This Row],[Cobrada]]*sala[[#This Row],[Monto Total de la Cuenta]]</f>
        <v>106</v>
      </c>
      <c r="W406" s="4">
        <f>sala[[#This Row],[Tiempo de Permanencia]]*24</f>
        <v>2.3333333332557231</v>
      </c>
    </row>
    <row r="407" spans="1:23" x14ac:dyDescent="0.3">
      <c r="A407">
        <v>14</v>
      </c>
      <c r="B407" s="1" t="s">
        <v>281</v>
      </c>
      <c r="C407">
        <v>5</v>
      </c>
      <c r="D407" s="2">
        <v>45021.020138888889</v>
      </c>
      <c r="E407" s="2">
        <v>45021.109027777777</v>
      </c>
      <c r="F407" s="1" t="s">
        <v>24</v>
      </c>
      <c r="G407" s="1" t="s">
        <v>35</v>
      </c>
      <c r="H407" s="1" t="s">
        <v>21</v>
      </c>
      <c r="I407">
        <v>34.03</v>
      </c>
      <c r="J407" s="1" t="s">
        <v>38</v>
      </c>
      <c r="K407">
        <v>406</v>
      </c>
      <c r="L407" s="1" t="s">
        <v>17</v>
      </c>
      <c r="M407" s="1">
        <f>SUMIF('cocina'!A:A,sala[[#This Row],[Número de Orden]],'cocina'!K:K)</f>
        <v>155</v>
      </c>
      <c r="N407" s="2">
        <f>sala[[#This Row],[Hora de Salida]]</f>
        <v>45021.109027777777</v>
      </c>
      <c r="O407" s="3">
        <f>IF(sala[[#This Row],[Estado de la Mesa]]="Ocupada",sala[[#This Row],[Hora de Salida]]-sala[[#This Row],[Hora de Llegada]]+15/(24*60),sala[[#This Row],[Hora de Salida]]-sala[[#This Row],[Hora de Llegada]])</f>
        <v>9.9305555554262057E-2</v>
      </c>
      <c r="P407" s="3">
        <f>SUMIF('cocina'!A:A,sala[[#This Row],[Número de Orden]],'cocina'!H:H)/(24*60)</f>
        <v>8.1250000000000003E-2</v>
      </c>
      <c r="Q407" s="3">
        <f>IF((sala[[#This Row],[Tiempo de Permanencia]]-sala[[#This Row],[Tiempo de Preparación]])&gt;0,sala[[#This Row],[Tiempo de Permanencia]]-sala[[#This Row],[Tiempo de Preparación]],0)</f>
        <v>1.8055555554262054E-2</v>
      </c>
      <c r="R407" s="10">
        <f>IF(sala[[#This Row],[Tiempo de degustación]]&gt;0,1,0)</f>
        <v>1</v>
      </c>
      <c r="S407" s="1" t="str">
        <f>WEEKDAY(sala[[#This Row],[Fecha de Factura]],11)&amp;". "&amp;TEXT(sala[[#This Row],[Fecha de Factura]],"dddd")</f>
        <v>3. miércoles</v>
      </c>
      <c r="T407" s="4">
        <f>SUMIF('cocina'!A:A,sala[[#This Row],[Número de Orden]],'cocina'!G:G)</f>
        <v>6</v>
      </c>
      <c r="U407" s="4">
        <f>sala[[#This Row],[Tiempo de Preparación]]*24</f>
        <v>1.9500000000000002</v>
      </c>
      <c r="V407">
        <f>sala[[#This Row],[Cobrada]]*sala[[#This Row],[Monto Total de la Cuenta]]</f>
        <v>155</v>
      </c>
      <c r="W407" s="4">
        <f>sala[[#This Row],[Tiempo de Permanencia]]*24</f>
        <v>2.3833333333022892</v>
      </c>
    </row>
    <row r="408" spans="1:23" x14ac:dyDescent="0.3">
      <c r="A408">
        <v>4</v>
      </c>
      <c r="B408" s="1" t="s">
        <v>404</v>
      </c>
      <c r="C408">
        <v>1</v>
      </c>
      <c r="D408" s="2">
        <v>45021.092361111114</v>
      </c>
      <c r="E408" s="2">
        <v>45021.20208333333</v>
      </c>
      <c r="F408" s="1" t="s">
        <v>32</v>
      </c>
      <c r="G408" s="1" t="s">
        <v>20</v>
      </c>
      <c r="H408" s="1" t="s">
        <v>15</v>
      </c>
      <c r="I408">
        <v>22.98</v>
      </c>
      <c r="J408" s="1" t="s">
        <v>16</v>
      </c>
      <c r="K408">
        <v>407</v>
      </c>
      <c r="L408" s="1" t="s">
        <v>54</v>
      </c>
      <c r="M408" s="1">
        <f>SUMIF('cocina'!A:A,sala[[#This Row],[Número de Orden]],'cocina'!K:K)</f>
        <v>95</v>
      </c>
      <c r="N408" s="2">
        <f>sala[[#This Row],[Hora de Salida]]</f>
        <v>45021.20208333333</v>
      </c>
      <c r="O408" s="3">
        <f>IF(sala[[#This Row],[Estado de la Mesa]]="Ocupada",sala[[#This Row],[Hora de Salida]]-sala[[#This Row],[Hora de Llegada]]+15/(24*60),sala[[#This Row],[Hora de Salida]]-sala[[#This Row],[Hora de Llegada]])</f>
        <v>0.10972222221607808</v>
      </c>
      <c r="P408" s="3">
        <f>SUMIF('cocina'!A:A,sala[[#This Row],[Número de Orden]],'cocina'!H:H)/(24*60)</f>
        <v>3.4722222222222224E-2</v>
      </c>
      <c r="Q408" s="3">
        <f>IF((sala[[#This Row],[Tiempo de Permanencia]]-sala[[#This Row],[Tiempo de Preparación]])&gt;0,sala[[#This Row],[Tiempo de Permanencia]]-sala[[#This Row],[Tiempo de Preparación]],0)</f>
        <v>7.4999999993855856E-2</v>
      </c>
      <c r="R408" s="10">
        <f>IF(sala[[#This Row],[Tiempo de degustación]]&gt;0,1,0)</f>
        <v>1</v>
      </c>
      <c r="S408" s="1" t="str">
        <f>WEEKDAY(sala[[#This Row],[Fecha de Factura]],11)&amp;". "&amp;TEXT(sala[[#This Row],[Fecha de Factura]],"dddd")</f>
        <v>3. miércoles</v>
      </c>
      <c r="T408" s="4">
        <f>SUMIF('cocina'!A:A,sala[[#This Row],[Número de Orden]],'cocina'!G:G)</f>
        <v>4</v>
      </c>
      <c r="U408" s="4">
        <f>sala[[#This Row],[Tiempo de Preparación]]*24</f>
        <v>0.83333333333333337</v>
      </c>
      <c r="V408">
        <f>sala[[#This Row],[Cobrada]]*sala[[#This Row],[Monto Total de la Cuenta]]</f>
        <v>95</v>
      </c>
      <c r="W408" s="4">
        <f>sala[[#This Row],[Tiempo de Permanencia]]*24</f>
        <v>2.6333333331858739</v>
      </c>
    </row>
    <row r="409" spans="1:23" x14ac:dyDescent="0.3">
      <c r="A409">
        <v>17</v>
      </c>
      <c r="B409" s="1" t="s">
        <v>318</v>
      </c>
      <c r="C409">
        <v>3</v>
      </c>
      <c r="D409" s="2">
        <v>45021.038888888892</v>
      </c>
      <c r="E409" s="2">
        <v>45021.170138888891</v>
      </c>
      <c r="F409" s="1" t="s">
        <v>24</v>
      </c>
      <c r="G409" s="1" t="s">
        <v>14</v>
      </c>
      <c r="H409" s="1" t="s">
        <v>25</v>
      </c>
      <c r="I409">
        <v>10.14</v>
      </c>
      <c r="J409" s="1" t="s">
        <v>38</v>
      </c>
      <c r="K409">
        <v>408</v>
      </c>
      <c r="L409" s="1" t="s">
        <v>57</v>
      </c>
      <c r="M409" s="1">
        <f>SUMIF('cocina'!A:A,sala[[#This Row],[Número de Orden]],'cocina'!K:K)</f>
        <v>131</v>
      </c>
      <c r="N409" s="2">
        <f>sala[[#This Row],[Hora de Salida]]</f>
        <v>45021.170138888891</v>
      </c>
      <c r="O409" s="3">
        <f>IF(sala[[#This Row],[Estado de la Mesa]]="Ocupada",sala[[#This Row],[Hora de Salida]]-sala[[#This Row],[Hora de Llegada]]+15/(24*60),sala[[#This Row],[Hora de Salida]]-sala[[#This Row],[Hora de Llegada]])</f>
        <v>0.14166666666521147</v>
      </c>
      <c r="P409" s="3">
        <f>SUMIF('cocina'!A:A,sala[[#This Row],[Número de Orden]],'cocina'!H:H)/(24*60)</f>
        <v>7.3611111111111113E-2</v>
      </c>
      <c r="Q409" s="3">
        <f>IF((sala[[#This Row],[Tiempo de Permanencia]]-sala[[#This Row],[Tiempo de Preparación]])&gt;0,sala[[#This Row],[Tiempo de Permanencia]]-sala[[#This Row],[Tiempo de Preparación]],0)</f>
        <v>6.8055555554100353E-2</v>
      </c>
      <c r="R409" s="10">
        <f>IF(sala[[#This Row],[Tiempo de degustación]]&gt;0,1,0)</f>
        <v>1</v>
      </c>
      <c r="S409" s="1" t="str">
        <f>WEEKDAY(sala[[#This Row],[Fecha de Factura]],11)&amp;". "&amp;TEXT(sala[[#This Row],[Fecha de Factura]],"dddd")</f>
        <v>3. miércoles</v>
      </c>
      <c r="T409" s="4">
        <f>SUMIF('cocina'!A:A,sala[[#This Row],[Número de Orden]],'cocina'!G:G)</f>
        <v>5</v>
      </c>
      <c r="U409" s="4">
        <f>sala[[#This Row],[Tiempo de Preparación]]*24</f>
        <v>1.7666666666666666</v>
      </c>
      <c r="V409">
        <f>sala[[#This Row],[Cobrada]]*sala[[#This Row],[Monto Total de la Cuenta]]</f>
        <v>131</v>
      </c>
      <c r="W409" s="4">
        <f>sala[[#This Row],[Tiempo de Permanencia]]*24</f>
        <v>3.3999999999650754</v>
      </c>
    </row>
    <row r="410" spans="1:23" x14ac:dyDescent="0.3">
      <c r="A410">
        <v>15</v>
      </c>
      <c r="B410" s="1" t="s">
        <v>405</v>
      </c>
      <c r="C410">
        <v>5</v>
      </c>
      <c r="D410" s="2">
        <v>45021.079861111109</v>
      </c>
      <c r="E410" s="2">
        <v>45021.125694444447</v>
      </c>
      <c r="F410" s="1" t="s">
        <v>19</v>
      </c>
      <c r="G410" s="1" t="s">
        <v>14</v>
      </c>
      <c r="H410" s="1" t="s">
        <v>25</v>
      </c>
      <c r="I410">
        <v>48.7</v>
      </c>
      <c r="J410" s="1" t="s">
        <v>16</v>
      </c>
      <c r="K410">
        <v>409</v>
      </c>
      <c r="L410" s="1" t="s">
        <v>57</v>
      </c>
      <c r="M410" s="1">
        <f>SUMIF('cocina'!A:A,sala[[#This Row],[Número de Orden]],'cocina'!K:K)</f>
        <v>203</v>
      </c>
      <c r="N410" s="2">
        <f>sala[[#This Row],[Hora de Salida]]</f>
        <v>45021.125694444447</v>
      </c>
      <c r="O410" s="3">
        <f>IF(sala[[#This Row],[Estado de la Mesa]]="Ocupada",sala[[#This Row],[Hora de Salida]]-sala[[#This Row],[Hora de Llegada]]+15/(24*60),sala[[#This Row],[Hora de Salida]]-sala[[#This Row],[Hora de Llegada]])</f>
        <v>4.5833333337213844E-2</v>
      </c>
      <c r="P410" s="3">
        <f>SUMIF('cocina'!A:A,sala[[#This Row],[Número de Orden]],'cocina'!H:H)/(24*60)</f>
        <v>0.11319444444444444</v>
      </c>
      <c r="Q410" s="3">
        <f>IF((sala[[#This Row],[Tiempo de Permanencia]]-sala[[#This Row],[Tiempo de Preparación]])&gt;0,sala[[#This Row],[Tiempo de Permanencia]]-sala[[#This Row],[Tiempo de Preparación]],0)</f>
        <v>0</v>
      </c>
      <c r="R410" s="10">
        <f>IF(sala[[#This Row],[Tiempo de degustación]]&gt;0,1,0)</f>
        <v>0</v>
      </c>
      <c r="S410" s="1" t="str">
        <f>WEEKDAY(sala[[#This Row],[Fecha de Factura]],11)&amp;". "&amp;TEXT(sala[[#This Row],[Fecha de Factura]],"dddd")</f>
        <v>3. miércoles</v>
      </c>
      <c r="T410" s="4">
        <f>SUMIF('cocina'!A:A,sala[[#This Row],[Número de Orden]],'cocina'!G:G)</f>
        <v>8</v>
      </c>
      <c r="U410" s="4">
        <f>sala[[#This Row],[Tiempo de Preparación]]*24</f>
        <v>2.7166666666666668</v>
      </c>
      <c r="V410">
        <f>sala[[#This Row],[Cobrada]]*sala[[#This Row],[Monto Total de la Cuenta]]</f>
        <v>0</v>
      </c>
      <c r="W410" s="4">
        <f>sala[[#This Row],[Tiempo de Permanencia]]*24</f>
        <v>1.1000000000931323</v>
      </c>
    </row>
    <row r="411" spans="1:23" x14ac:dyDescent="0.3">
      <c r="A411">
        <v>1</v>
      </c>
      <c r="B411" s="1" t="s">
        <v>406</v>
      </c>
      <c r="C411">
        <v>3</v>
      </c>
      <c r="D411" s="2">
        <v>45021.115972222222</v>
      </c>
      <c r="E411" s="2">
        <v>45021.224305555559</v>
      </c>
      <c r="F411" s="1" t="s">
        <v>32</v>
      </c>
      <c r="G411" s="1" t="s">
        <v>35</v>
      </c>
      <c r="H411" s="1" t="s">
        <v>25</v>
      </c>
      <c r="I411">
        <v>43.65</v>
      </c>
      <c r="J411" s="1" t="s">
        <v>16</v>
      </c>
      <c r="K411">
        <v>410</v>
      </c>
      <c r="L411" s="1" t="s">
        <v>33</v>
      </c>
      <c r="M411" s="1">
        <f>SUMIF('cocina'!A:A,sala[[#This Row],[Número de Orden]],'cocina'!K:K)</f>
        <v>56</v>
      </c>
      <c r="N411" s="2">
        <f>sala[[#This Row],[Hora de Salida]]</f>
        <v>45021.224305555559</v>
      </c>
      <c r="O411" s="3">
        <f>IF(sala[[#This Row],[Estado de la Mesa]]="Ocupada",sala[[#This Row],[Hora de Salida]]-sala[[#This Row],[Hora de Llegada]]+15/(24*60),sala[[#This Row],[Hora de Salida]]-sala[[#This Row],[Hora de Llegada]])</f>
        <v>0.10833333333721384</v>
      </c>
      <c r="P411" s="3">
        <f>SUMIF('cocina'!A:A,sala[[#This Row],[Número de Orden]],'cocina'!H:H)/(24*60)</f>
        <v>6.3194444444444442E-2</v>
      </c>
      <c r="Q411" s="3">
        <f>IF((sala[[#This Row],[Tiempo de Permanencia]]-sala[[#This Row],[Tiempo de Preparación]])&gt;0,sala[[#This Row],[Tiempo de Permanencia]]-sala[[#This Row],[Tiempo de Preparación]],0)</f>
        <v>4.5138888892769402E-2</v>
      </c>
      <c r="R411" s="10">
        <f>IF(sala[[#This Row],[Tiempo de degustación]]&gt;0,1,0)</f>
        <v>1</v>
      </c>
      <c r="S411" s="1" t="str">
        <f>WEEKDAY(sala[[#This Row],[Fecha de Factura]],11)&amp;". "&amp;TEXT(sala[[#This Row],[Fecha de Factura]],"dddd")</f>
        <v>3. miércoles</v>
      </c>
      <c r="T411" s="4">
        <f>SUMIF('cocina'!A:A,sala[[#This Row],[Número de Orden]],'cocina'!G:G)</f>
        <v>2</v>
      </c>
      <c r="U411" s="4">
        <f>sala[[#This Row],[Tiempo de Preparación]]*24</f>
        <v>1.5166666666666666</v>
      </c>
      <c r="V411">
        <f>sala[[#This Row],[Cobrada]]*sala[[#This Row],[Monto Total de la Cuenta]]</f>
        <v>56</v>
      </c>
      <c r="W411" s="4">
        <f>sala[[#This Row],[Tiempo de Permanencia]]*24</f>
        <v>2.6000000000931323</v>
      </c>
    </row>
    <row r="412" spans="1:23" x14ac:dyDescent="0.3">
      <c r="A412">
        <v>3</v>
      </c>
      <c r="B412" s="1" t="s">
        <v>252</v>
      </c>
      <c r="C412">
        <v>3</v>
      </c>
      <c r="D412" s="2">
        <v>45021.09097222222</v>
      </c>
      <c r="E412" s="2">
        <v>45021.211111111108</v>
      </c>
      <c r="F412" s="1" t="s">
        <v>19</v>
      </c>
      <c r="G412" s="1" t="s">
        <v>14</v>
      </c>
      <c r="H412" s="1" t="s">
        <v>15</v>
      </c>
      <c r="I412">
        <v>21.88</v>
      </c>
      <c r="J412" s="1" t="s">
        <v>38</v>
      </c>
      <c r="K412">
        <v>411</v>
      </c>
      <c r="L412" s="1" t="s">
        <v>22</v>
      </c>
      <c r="M412" s="1">
        <f>SUMIF('cocina'!A:A,sala[[#This Row],[Número de Orden]],'cocina'!K:K)</f>
        <v>219</v>
      </c>
      <c r="N412" s="2">
        <f>sala[[#This Row],[Hora de Salida]]</f>
        <v>45021.211111111108</v>
      </c>
      <c r="O412" s="3">
        <f>IF(sala[[#This Row],[Estado de la Mesa]]="Ocupada",sala[[#This Row],[Hora de Salida]]-sala[[#This Row],[Hora de Llegada]]+15/(24*60),sala[[#This Row],[Hora de Salida]]-sala[[#This Row],[Hora de Llegada]])</f>
        <v>0.13055555555426204</v>
      </c>
      <c r="P412" s="3">
        <f>SUMIF('cocina'!A:A,sala[[#This Row],[Número de Orden]],'cocina'!H:H)/(24*60)</f>
        <v>5.4166666666666669E-2</v>
      </c>
      <c r="Q412" s="3">
        <f>IF((sala[[#This Row],[Tiempo de Permanencia]]-sala[[#This Row],[Tiempo de Preparación]])&gt;0,sala[[#This Row],[Tiempo de Permanencia]]-sala[[#This Row],[Tiempo de Preparación]],0)</f>
        <v>7.6388888887595374E-2</v>
      </c>
      <c r="R412" s="10">
        <f>IF(sala[[#This Row],[Tiempo de degustación]]&gt;0,1,0)</f>
        <v>1</v>
      </c>
      <c r="S412" s="1" t="str">
        <f>WEEKDAY(sala[[#This Row],[Fecha de Factura]],11)&amp;". "&amp;TEXT(sala[[#This Row],[Fecha de Factura]],"dddd")</f>
        <v>3. miércoles</v>
      </c>
      <c r="T412" s="4">
        <f>SUMIF('cocina'!A:A,sala[[#This Row],[Número de Orden]],'cocina'!G:G)</f>
        <v>7</v>
      </c>
      <c r="U412" s="4">
        <f>sala[[#This Row],[Tiempo de Preparación]]*24</f>
        <v>1.3</v>
      </c>
      <c r="V412">
        <f>sala[[#This Row],[Cobrada]]*sala[[#This Row],[Monto Total de la Cuenta]]</f>
        <v>219</v>
      </c>
      <c r="W412" s="4">
        <f>sala[[#This Row],[Tiempo de Permanencia]]*24</f>
        <v>3.1333333333022892</v>
      </c>
    </row>
    <row r="413" spans="1:23" x14ac:dyDescent="0.3">
      <c r="A413">
        <v>11</v>
      </c>
      <c r="B413" s="1" t="s">
        <v>407</v>
      </c>
      <c r="C413">
        <v>4</v>
      </c>
      <c r="D413" s="2">
        <v>45021.015277777777</v>
      </c>
      <c r="E413" s="2">
        <v>45021.085416666669</v>
      </c>
      <c r="F413" s="1" t="s">
        <v>29</v>
      </c>
      <c r="G413" s="1" t="s">
        <v>35</v>
      </c>
      <c r="H413" s="1" t="s">
        <v>25</v>
      </c>
      <c r="I413">
        <v>12.94</v>
      </c>
      <c r="J413" s="1" t="s">
        <v>38</v>
      </c>
      <c r="K413">
        <v>412</v>
      </c>
      <c r="L413" s="1" t="s">
        <v>33</v>
      </c>
      <c r="M413" s="1">
        <f>SUMIF('cocina'!A:A,sala[[#This Row],[Número de Orden]],'cocina'!K:K)</f>
        <v>93</v>
      </c>
      <c r="N413" s="2">
        <f>sala[[#This Row],[Hora de Salida]]</f>
        <v>45021.085416666669</v>
      </c>
      <c r="O413" s="3">
        <f>IF(sala[[#This Row],[Estado de la Mesa]]="Ocupada",sala[[#This Row],[Hora de Salida]]-sala[[#This Row],[Hora de Llegada]]+15/(24*60),sala[[#This Row],[Hora de Salida]]-sala[[#This Row],[Hora de Llegada]])</f>
        <v>8.0555555558627631E-2</v>
      </c>
      <c r="P413" s="3">
        <f>SUMIF('cocina'!A:A,sala[[#This Row],[Número de Orden]],'cocina'!H:H)/(24*60)</f>
        <v>3.9583333333333331E-2</v>
      </c>
      <c r="Q413" s="3">
        <f>IF((sala[[#This Row],[Tiempo de Permanencia]]-sala[[#This Row],[Tiempo de Preparación]])&gt;0,sala[[#This Row],[Tiempo de Permanencia]]-sala[[#This Row],[Tiempo de Preparación]],0)</f>
        <v>4.09722222252943E-2</v>
      </c>
      <c r="R413" s="10">
        <f>IF(sala[[#This Row],[Tiempo de degustación]]&gt;0,1,0)</f>
        <v>1</v>
      </c>
      <c r="S413" s="1" t="str">
        <f>WEEKDAY(sala[[#This Row],[Fecha de Factura]],11)&amp;". "&amp;TEXT(sala[[#This Row],[Fecha de Factura]],"dddd")</f>
        <v>3. miércoles</v>
      </c>
      <c r="T413" s="4">
        <f>SUMIF('cocina'!A:A,sala[[#This Row],[Número de Orden]],'cocina'!G:G)</f>
        <v>3</v>
      </c>
      <c r="U413" s="4">
        <f>sala[[#This Row],[Tiempo de Preparación]]*24</f>
        <v>0.95</v>
      </c>
      <c r="V413">
        <f>sala[[#This Row],[Cobrada]]*sala[[#This Row],[Monto Total de la Cuenta]]</f>
        <v>93</v>
      </c>
      <c r="W413" s="4">
        <f>sala[[#This Row],[Tiempo de Permanencia]]*24</f>
        <v>1.933333333407063</v>
      </c>
    </row>
    <row r="414" spans="1:23" x14ac:dyDescent="0.3">
      <c r="A414">
        <v>13</v>
      </c>
      <c r="B414" s="1" t="s">
        <v>408</v>
      </c>
      <c r="C414">
        <v>3</v>
      </c>
      <c r="D414" s="2">
        <v>45021.10833333333</v>
      </c>
      <c r="E414" s="2">
        <v>45021.206944444442</v>
      </c>
      <c r="F414" s="1" t="s">
        <v>32</v>
      </c>
      <c r="G414" s="1" t="s">
        <v>35</v>
      </c>
      <c r="H414" s="1" t="s">
        <v>25</v>
      </c>
      <c r="I414">
        <v>23.01</v>
      </c>
      <c r="J414" s="1" t="s">
        <v>38</v>
      </c>
      <c r="K414">
        <v>413</v>
      </c>
      <c r="L414" s="1" t="s">
        <v>69</v>
      </c>
      <c r="M414" s="1">
        <f>SUMIF('cocina'!A:A,sala[[#This Row],[Número de Orden]],'cocina'!K:K)</f>
        <v>35</v>
      </c>
      <c r="N414" s="2">
        <f>sala[[#This Row],[Hora de Salida]]</f>
        <v>45021.206944444442</v>
      </c>
      <c r="O414" s="3">
        <f>IF(sala[[#This Row],[Estado de la Mesa]]="Ocupada",sala[[#This Row],[Hora de Salida]]-sala[[#This Row],[Hora de Llegada]]+15/(24*60),sala[[#This Row],[Hora de Salida]]-sala[[#This Row],[Hora de Llegada]])</f>
        <v>0.10902777777907129</v>
      </c>
      <c r="P414" s="3">
        <f>SUMIF('cocina'!A:A,sala[[#This Row],[Número de Orden]],'cocina'!H:H)/(24*60)</f>
        <v>8.3333333333333332E-3</v>
      </c>
      <c r="Q414" s="3">
        <f>IF((sala[[#This Row],[Tiempo de Permanencia]]-sala[[#This Row],[Tiempo de Preparación]])&gt;0,sala[[#This Row],[Tiempo de Permanencia]]-sala[[#This Row],[Tiempo de Preparación]],0)</f>
        <v>0.10069444444573795</v>
      </c>
      <c r="R414" s="10">
        <f>IF(sala[[#This Row],[Tiempo de degustación]]&gt;0,1,0)</f>
        <v>1</v>
      </c>
      <c r="S414" s="1" t="str">
        <f>WEEKDAY(sala[[#This Row],[Fecha de Factura]],11)&amp;". "&amp;TEXT(sala[[#This Row],[Fecha de Factura]],"dddd")</f>
        <v>3. miércoles</v>
      </c>
      <c r="T414" s="4">
        <f>SUMIF('cocina'!A:A,sala[[#This Row],[Número de Orden]],'cocina'!G:G)</f>
        <v>1</v>
      </c>
      <c r="U414" s="4">
        <f>sala[[#This Row],[Tiempo de Preparación]]*24</f>
        <v>0.2</v>
      </c>
      <c r="V414">
        <f>sala[[#This Row],[Cobrada]]*sala[[#This Row],[Monto Total de la Cuenta]]</f>
        <v>35</v>
      </c>
      <c r="W414" s="4">
        <f>sala[[#This Row],[Tiempo de Permanencia]]*24</f>
        <v>2.6166666666977108</v>
      </c>
    </row>
    <row r="415" spans="1:23" x14ac:dyDescent="0.3">
      <c r="A415">
        <v>14</v>
      </c>
      <c r="B415" s="1" t="s">
        <v>409</v>
      </c>
      <c r="C415">
        <v>6</v>
      </c>
      <c r="D415" s="2">
        <v>45021.154861111114</v>
      </c>
      <c r="E415" s="2">
        <v>45021.3</v>
      </c>
      <c r="F415" s="1" t="s">
        <v>29</v>
      </c>
      <c r="G415" s="1" t="s">
        <v>20</v>
      </c>
      <c r="H415" s="1" t="s">
        <v>25</v>
      </c>
      <c r="I415">
        <v>13.17</v>
      </c>
      <c r="J415" s="1" t="s">
        <v>16</v>
      </c>
      <c r="K415">
        <v>414</v>
      </c>
      <c r="L415" s="1" t="s">
        <v>17</v>
      </c>
      <c r="M415" s="1">
        <f>SUMIF('cocina'!A:A,sala[[#This Row],[Número de Orden]],'cocina'!K:K)</f>
        <v>33</v>
      </c>
      <c r="N415" s="2">
        <f>sala[[#This Row],[Hora de Salida]]</f>
        <v>45021.3</v>
      </c>
      <c r="O415" s="3">
        <f>IF(sala[[#This Row],[Estado de la Mesa]]="Ocupada",sala[[#This Row],[Hora de Salida]]-sala[[#This Row],[Hora de Llegada]]+15/(24*60),sala[[#This Row],[Hora de Salida]]-sala[[#This Row],[Hora de Llegada]])</f>
        <v>0.14513888888905058</v>
      </c>
      <c r="P415" s="3">
        <f>SUMIF('cocina'!A:A,sala[[#This Row],[Número de Orden]],'cocina'!H:H)/(24*60)</f>
        <v>2.6388888888888889E-2</v>
      </c>
      <c r="Q415" s="3">
        <f>IF((sala[[#This Row],[Tiempo de Permanencia]]-sala[[#This Row],[Tiempo de Preparación]])&gt;0,sala[[#This Row],[Tiempo de Permanencia]]-sala[[#This Row],[Tiempo de Preparación]],0)</f>
        <v>0.11875000000016168</v>
      </c>
      <c r="R415" s="10">
        <f>IF(sala[[#This Row],[Tiempo de degustación]]&gt;0,1,0)</f>
        <v>1</v>
      </c>
      <c r="S415" s="1" t="str">
        <f>WEEKDAY(sala[[#This Row],[Fecha de Factura]],11)&amp;". "&amp;TEXT(sala[[#This Row],[Fecha de Factura]],"dddd")</f>
        <v>3. miércoles</v>
      </c>
      <c r="T415" s="4">
        <f>SUMIF('cocina'!A:A,sala[[#This Row],[Número de Orden]],'cocina'!G:G)</f>
        <v>1</v>
      </c>
      <c r="U415" s="4">
        <f>sala[[#This Row],[Tiempo de Preparación]]*24</f>
        <v>0.6333333333333333</v>
      </c>
      <c r="V415">
        <f>sala[[#This Row],[Cobrada]]*sala[[#This Row],[Monto Total de la Cuenta]]</f>
        <v>33</v>
      </c>
      <c r="W415" s="4">
        <f>sala[[#This Row],[Tiempo de Permanencia]]*24</f>
        <v>3.4833333333372138</v>
      </c>
    </row>
    <row r="416" spans="1:23" x14ac:dyDescent="0.3">
      <c r="A416">
        <v>14</v>
      </c>
      <c r="B416" s="1" t="s">
        <v>410</v>
      </c>
      <c r="C416">
        <v>4</v>
      </c>
      <c r="D416" s="2">
        <v>45021.027083333334</v>
      </c>
      <c r="E416" s="2">
        <v>45021.190972222219</v>
      </c>
      <c r="F416" s="1" t="s">
        <v>32</v>
      </c>
      <c r="G416" s="1" t="s">
        <v>35</v>
      </c>
      <c r="H416" s="1" t="s">
        <v>25</v>
      </c>
      <c r="I416">
        <v>20.51</v>
      </c>
      <c r="J416" s="1" t="s">
        <v>38</v>
      </c>
      <c r="K416">
        <v>415</v>
      </c>
      <c r="L416" s="1" t="s">
        <v>27</v>
      </c>
      <c r="M416" s="1">
        <f>SUMIF('cocina'!A:A,sala[[#This Row],[Número de Orden]],'cocina'!K:K)</f>
        <v>158</v>
      </c>
      <c r="N416" s="2">
        <f>sala[[#This Row],[Hora de Salida]]</f>
        <v>45021.190972222219</v>
      </c>
      <c r="O416" s="3">
        <f>IF(sala[[#This Row],[Estado de la Mesa]]="Ocupada",sala[[#This Row],[Hora de Salida]]-sala[[#This Row],[Hora de Llegada]]+15/(24*60),sala[[#This Row],[Hora de Salida]]-sala[[#This Row],[Hora de Llegada]])</f>
        <v>0.17430555555135166</v>
      </c>
      <c r="P416" s="3">
        <f>SUMIF('cocina'!A:A,sala[[#This Row],[Número de Orden]],'cocina'!H:H)/(24*60)</f>
        <v>6.0416666666666667E-2</v>
      </c>
      <c r="Q416" s="3">
        <f>IF((sala[[#This Row],[Tiempo de Permanencia]]-sala[[#This Row],[Tiempo de Preparación]])&gt;0,sala[[#This Row],[Tiempo de Permanencia]]-sala[[#This Row],[Tiempo de Preparación]],0)</f>
        <v>0.11388888888468499</v>
      </c>
      <c r="R416" s="10">
        <f>IF(sala[[#This Row],[Tiempo de degustación]]&gt;0,1,0)</f>
        <v>1</v>
      </c>
      <c r="S416" s="1" t="str">
        <f>WEEKDAY(sala[[#This Row],[Fecha de Factura]],11)&amp;". "&amp;TEXT(sala[[#This Row],[Fecha de Factura]],"dddd")</f>
        <v>3. miércoles</v>
      </c>
      <c r="T416" s="4">
        <f>SUMIF('cocina'!A:A,sala[[#This Row],[Número de Orden]],'cocina'!G:G)</f>
        <v>5</v>
      </c>
      <c r="U416" s="4">
        <f>sala[[#This Row],[Tiempo de Preparación]]*24</f>
        <v>1.45</v>
      </c>
      <c r="V416">
        <f>sala[[#This Row],[Cobrada]]*sala[[#This Row],[Monto Total de la Cuenta]]</f>
        <v>158</v>
      </c>
      <c r="W416" s="4">
        <f>sala[[#This Row],[Tiempo de Permanencia]]*24</f>
        <v>4.1833333332324401</v>
      </c>
    </row>
    <row r="417" spans="1:23" x14ac:dyDescent="0.3">
      <c r="A417">
        <v>20</v>
      </c>
      <c r="B417" s="1" t="s">
        <v>411</v>
      </c>
      <c r="C417">
        <v>2</v>
      </c>
      <c r="D417" s="2">
        <v>45021.127083333333</v>
      </c>
      <c r="E417" s="2">
        <v>45021.275694444441</v>
      </c>
      <c r="F417" s="1" t="s">
        <v>19</v>
      </c>
      <c r="G417" s="1" t="s">
        <v>35</v>
      </c>
      <c r="H417" s="1" t="s">
        <v>25</v>
      </c>
      <c r="I417">
        <v>12.9</v>
      </c>
      <c r="J417" s="1" t="s">
        <v>16</v>
      </c>
      <c r="K417">
        <v>416</v>
      </c>
      <c r="L417" s="1" t="s">
        <v>44</v>
      </c>
      <c r="M417" s="1">
        <f>SUMIF('cocina'!A:A,sala[[#This Row],[Número de Orden]],'cocina'!K:K)</f>
        <v>25</v>
      </c>
      <c r="N417" s="2">
        <f>sala[[#This Row],[Hora de Salida]]</f>
        <v>45021.275694444441</v>
      </c>
      <c r="O417" s="3">
        <f>IF(sala[[#This Row],[Estado de la Mesa]]="Ocupada",sala[[#This Row],[Hora de Salida]]-sala[[#This Row],[Hora de Llegada]]+15/(24*60),sala[[#This Row],[Hora de Salida]]-sala[[#This Row],[Hora de Llegada]])</f>
        <v>0.14861111110803904</v>
      </c>
      <c r="P417" s="3">
        <f>SUMIF('cocina'!A:A,sala[[#This Row],[Número de Orden]],'cocina'!H:H)/(24*60)</f>
        <v>6.2500000000000003E-3</v>
      </c>
      <c r="Q417" s="3">
        <f>IF((sala[[#This Row],[Tiempo de Permanencia]]-sala[[#This Row],[Tiempo de Preparación]])&gt;0,sala[[#This Row],[Tiempo de Permanencia]]-sala[[#This Row],[Tiempo de Preparación]],0)</f>
        <v>0.14236111110803903</v>
      </c>
      <c r="R417" s="10">
        <f>IF(sala[[#This Row],[Tiempo de degustación]]&gt;0,1,0)</f>
        <v>1</v>
      </c>
      <c r="S417" s="1" t="str">
        <f>WEEKDAY(sala[[#This Row],[Fecha de Factura]],11)&amp;". "&amp;TEXT(sala[[#This Row],[Fecha de Factura]],"dddd")</f>
        <v>3. miércoles</v>
      </c>
      <c r="T417" s="4">
        <f>SUMIF('cocina'!A:A,sala[[#This Row],[Número de Orden]],'cocina'!G:G)</f>
        <v>1</v>
      </c>
      <c r="U417" s="4">
        <f>sala[[#This Row],[Tiempo de Preparación]]*24</f>
        <v>0.15000000000000002</v>
      </c>
      <c r="V417">
        <f>sala[[#This Row],[Cobrada]]*sala[[#This Row],[Monto Total de la Cuenta]]</f>
        <v>25</v>
      </c>
      <c r="W417" s="4">
        <f>sala[[#This Row],[Tiempo de Permanencia]]*24</f>
        <v>3.566666666592937</v>
      </c>
    </row>
    <row r="418" spans="1:23" x14ac:dyDescent="0.3">
      <c r="A418">
        <v>7</v>
      </c>
      <c r="B418" s="1" t="s">
        <v>412</v>
      </c>
      <c r="C418">
        <v>2</v>
      </c>
      <c r="D418" s="2">
        <v>45021.142361111109</v>
      </c>
      <c r="E418" s="2">
        <v>45021.189583333333</v>
      </c>
      <c r="F418" s="1" t="s">
        <v>24</v>
      </c>
      <c r="G418" s="1" t="s">
        <v>35</v>
      </c>
      <c r="H418" s="1" t="s">
        <v>25</v>
      </c>
      <c r="I418">
        <v>35.08</v>
      </c>
      <c r="J418" s="1" t="s">
        <v>26</v>
      </c>
      <c r="K418">
        <v>417</v>
      </c>
      <c r="L418" s="1" t="s">
        <v>39</v>
      </c>
      <c r="M418" s="1">
        <f>SUMIF('cocina'!A:A,sala[[#This Row],[Número de Orden]],'cocina'!K:K)</f>
        <v>142</v>
      </c>
      <c r="N418" s="2">
        <f>sala[[#This Row],[Hora de Salida]]</f>
        <v>45021.189583333333</v>
      </c>
      <c r="O418" s="3">
        <f>IF(sala[[#This Row],[Estado de la Mesa]]="Ocupada",sala[[#This Row],[Hora de Salida]]-sala[[#This Row],[Hora de Llegada]]+15/(24*60),sala[[#This Row],[Hora de Salida]]-sala[[#This Row],[Hora de Llegada]])</f>
        <v>4.7222222223354038E-2</v>
      </c>
      <c r="P418" s="3">
        <f>SUMIF('cocina'!A:A,sala[[#This Row],[Número de Orden]],'cocina'!H:H)/(24*60)</f>
        <v>6.25E-2</v>
      </c>
      <c r="Q418" s="3">
        <f>IF((sala[[#This Row],[Tiempo de Permanencia]]-sala[[#This Row],[Tiempo de Preparación]])&gt;0,sala[[#This Row],[Tiempo de Permanencia]]-sala[[#This Row],[Tiempo de Preparación]],0)</f>
        <v>0</v>
      </c>
      <c r="R418" s="10">
        <f>IF(sala[[#This Row],[Tiempo de degustación]]&gt;0,1,0)</f>
        <v>0</v>
      </c>
      <c r="S418" s="1" t="str">
        <f>WEEKDAY(sala[[#This Row],[Fecha de Factura]],11)&amp;". "&amp;TEXT(sala[[#This Row],[Fecha de Factura]],"dddd")</f>
        <v>3. miércoles</v>
      </c>
      <c r="T418" s="4">
        <f>SUMIF('cocina'!A:A,sala[[#This Row],[Número de Orden]],'cocina'!G:G)</f>
        <v>5</v>
      </c>
      <c r="U418" s="4">
        <f>sala[[#This Row],[Tiempo de Preparación]]*24</f>
        <v>1.5</v>
      </c>
      <c r="V418">
        <f>sala[[#This Row],[Cobrada]]*sala[[#This Row],[Monto Total de la Cuenta]]</f>
        <v>0</v>
      </c>
      <c r="W418" s="4">
        <f>sala[[#This Row],[Tiempo de Permanencia]]*24</f>
        <v>1.1333333333604969</v>
      </c>
    </row>
    <row r="419" spans="1:23" x14ac:dyDescent="0.3">
      <c r="A419">
        <v>17</v>
      </c>
      <c r="B419" s="1" t="s">
        <v>413</v>
      </c>
      <c r="C419">
        <v>4</v>
      </c>
      <c r="D419" s="2">
        <v>45021.036111111112</v>
      </c>
      <c r="E419" s="2">
        <v>45021.146527777775</v>
      </c>
      <c r="F419" s="1" t="s">
        <v>13</v>
      </c>
      <c r="G419" s="1" t="s">
        <v>35</v>
      </c>
      <c r="H419" s="1" t="s">
        <v>25</v>
      </c>
      <c r="I419">
        <v>35.51</v>
      </c>
      <c r="J419" s="1" t="s">
        <v>16</v>
      </c>
      <c r="K419">
        <v>418</v>
      </c>
      <c r="L419" s="1" t="s">
        <v>17</v>
      </c>
      <c r="M419" s="1">
        <f>SUMIF('cocina'!A:A,sala[[#This Row],[Número de Orden]],'cocina'!K:K)</f>
        <v>118</v>
      </c>
      <c r="N419" s="2">
        <f>sala[[#This Row],[Hora de Salida]]</f>
        <v>45021.146527777775</v>
      </c>
      <c r="O419" s="3">
        <f>IF(sala[[#This Row],[Estado de la Mesa]]="Ocupada",sala[[#This Row],[Hora de Salida]]-sala[[#This Row],[Hora de Llegada]]+15/(24*60),sala[[#This Row],[Hora de Salida]]-sala[[#This Row],[Hora de Llegada]])</f>
        <v>0.11041666666278616</v>
      </c>
      <c r="P419" s="3">
        <f>SUMIF('cocina'!A:A,sala[[#This Row],[Número de Orden]],'cocina'!H:H)/(24*60)</f>
        <v>6.9444444444444448E-2</v>
      </c>
      <c r="Q419" s="3">
        <f>IF((sala[[#This Row],[Tiempo de Permanencia]]-sala[[#This Row],[Tiempo de Preparación]])&gt;0,sala[[#This Row],[Tiempo de Permanencia]]-sala[[#This Row],[Tiempo de Preparación]],0)</f>
        <v>4.0972222218341708E-2</v>
      </c>
      <c r="R419" s="10">
        <f>IF(sala[[#This Row],[Tiempo de degustación]]&gt;0,1,0)</f>
        <v>1</v>
      </c>
      <c r="S419" s="1" t="str">
        <f>WEEKDAY(sala[[#This Row],[Fecha de Factura]],11)&amp;". "&amp;TEXT(sala[[#This Row],[Fecha de Factura]],"dddd")</f>
        <v>3. miércoles</v>
      </c>
      <c r="T419" s="4">
        <f>SUMIF('cocina'!A:A,sala[[#This Row],[Número de Orden]],'cocina'!G:G)</f>
        <v>4</v>
      </c>
      <c r="U419" s="4">
        <f>sala[[#This Row],[Tiempo de Preparación]]*24</f>
        <v>1.6666666666666667</v>
      </c>
      <c r="V419">
        <f>sala[[#This Row],[Cobrada]]*sala[[#This Row],[Monto Total de la Cuenta]]</f>
        <v>118</v>
      </c>
      <c r="W419" s="4">
        <f>sala[[#This Row],[Tiempo de Permanencia]]*24</f>
        <v>2.6499999999068677</v>
      </c>
    </row>
    <row r="420" spans="1:23" x14ac:dyDescent="0.3">
      <c r="A420">
        <v>11</v>
      </c>
      <c r="B420" s="1" t="s">
        <v>414</v>
      </c>
      <c r="C420">
        <v>4</v>
      </c>
      <c r="D420" s="2">
        <v>45021.134722222225</v>
      </c>
      <c r="E420" s="2">
        <v>45021.238194444442</v>
      </c>
      <c r="F420" s="1" t="s">
        <v>29</v>
      </c>
      <c r="G420" s="1" t="s">
        <v>14</v>
      </c>
      <c r="H420" s="1" t="s">
        <v>25</v>
      </c>
      <c r="I420">
        <v>14.09</v>
      </c>
      <c r="J420" s="1" t="s">
        <v>38</v>
      </c>
      <c r="K420">
        <v>419</v>
      </c>
      <c r="L420" s="1" t="s">
        <v>69</v>
      </c>
      <c r="M420" s="1">
        <f>SUMIF('cocina'!A:A,sala[[#This Row],[Número de Orden]],'cocina'!K:K)</f>
        <v>67</v>
      </c>
      <c r="N420" s="2">
        <f>sala[[#This Row],[Hora de Salida]]</f>
        <v>45021.238194444442</v>
      </c>
      <c r="O420" s="3">
        <f>IF(sala[[#This Row],[Estado de la Mesa]]="Ocupada",sala[[#This Row],[Hora de Salida]]-sala[[#This Row],[Hora de Llegada]]+15/(24*60),sala[[#This Row],[Hora de Salida]]-sala[[#This Row],[Hora de Llegada]])</f>
        <v>0.11388888888419994</v>
      </c>
      <c r="P420" s="3">
        <f>SUMIF('cocina'!A:A,sala[[#This Row],[Número de Orden]],'cocina'!H:H)/(24*60)</f>
        <v>4.4444444444444446E-2</v>
      </c>
      <c r="Q420" s="3">
        <f>IF((sala[[#This Row],[Tiempo de Permanencia]]-sala[[#This Row],[Tiempo de Preparación]])&gt;0,sala[[#This Row],[Tiempo de Permanencia]]-sala[[#This Row],[Tiempo de Preparación]],0)</f>
        <v>6.9444444439755504E-2</v>
      </c>
      <c r="R420" s="10">
        <f>IF(sala[[#This Row],[Tiempo de degustación]]&gt;0,1,0)</f>
        <v>1</v>
      </c>
      <c r="S420" s="1" t="str">
        <f>WEEKDAY(sala[[#This Row],[Fecha de Factura]],11)&amp;". "&amp;TEXT(sala[[#This Row],[Fecha de Factura]],"dddd")</f>
        <v>3. miércoles</v>
      </c>
      <c r="T420" s="4">
        <f>SUMIF('cocina'!A:A,sala[[#This Row],[Número de Orden]],'cocina'!G:G)</f>
        <v>2</v>
      </c>
      <c r="U420" s="4">
        <f>sala[[#This Row],[Tiempo de Preparación]]*24</f>
        <v>1.0666666666666667</v>
      </c>
      <c r="V420">
        <f>sala[[#This Row],[Cobrada]]*sala[[#This Row],[Monto Total de la Cuenta]]</f>
        <v>67</v>
      </c>
      <c r="W420" s="4">
        <f>sala[[#This Row],[Tiempo de Permanencia]]*24</f>
        <v>2.7333333332207985</v>
      </c>
    </row>
    <row r="421" spans="1:23" x14ac:dyDescent="0.3">
      <c r="A421">
        <v>18</v>
      </c>
      <c r="B421" s="1" t="s">
        <v>43</v>
      </c>
      <c r="C421">
        <v>6</v>
      </c>
      <c r="D421" s="2">
        <v>45021.095833333333</v>
      </c>
      <c r="E421" s="2">
        <v>45021.228472222225</v>
      </c>
      <c r="F421" s="1" t="s">
        <v>24</v>
      </c>
      <c r="G421" s="1" t="s">
        <v>14</v>
      </c>
      <c r="H421" s="1" t="s">
        <v>25</v>
      </c>
      <c r="I421">
        <v>31.49</v>
      </c>
      <c r="J421" s="1" t="s">
        <v>38</v>
      </c>
      <c r="K421">
        <v>420</v>
      </c>
      <c r="L421" s="1" t="s">
        <v>42</v>
      </c>
      <c r="M421" s="1">
        <f>SUMIF('cocina'!A:A,sala[[#This Row],[Número de Orden]],'cocina'!K:K)</f>
        <v>242</v>
      </c>
      <c r="N421" s="2">
        <f>sala[[#This Row],[Hora de Salida]]</f>
        <v>45021.228472222225</v>
      </c>
      <c r="O421" s="3">
        <f>IF(sala[[#This Row],[Estado de la Mesa]]="Ocupada",sala[[#This Row],[Hora de Salida]]-sala[[#This Row],[Hora de Llegada]]+15/(24*60),sala[[#This Row],[Hora de Salida]]-sala[[#This Row],[Hora de Llegada]])</f>
        <v>0.14305555555862762</v>
      </c>
      <c r="P421" s="3">
        <f>SUMIF('cocina'!A:A,sala[[#This Row],[Número de Orden]],'cocina'!H:H)/(24*60)</f>
        <v>7.2916666666666671E-2</v>
      </c>
      <c r="Q421" s="3">
        <f>IF((sala[[#This Row],[Tiempo de Permanencia]]-sala[[#This Row],[Tiempo de Preparación]])&gt;0,sala[[#This Row],[Tiempo de Permanencia]]-sala[[#This Row],[Tiempo de Preparación]],0)</f>
        <v>7.0138888891960946E-2</v>
      </c>
      <c r="R421" s="10">
        <f>IF(sala[[#This Row],[Tiempo de degustación]]&gt;0,1,0)</f>
        <v>1</v>
      </c>
      <c r="S421" s="1" t="str">
        <f>WEEKDAY(sala[[#This Row],[Fecha de Factura]],11)&amp;". "&amp;TEXT(sala[[#This Row],[Fecha de Factura]],"dddd")</f>
        <v>3. miércoles</v>
      </c>
      <c r="T421" s="4">
        <f>SUMIF('cocina'!A:A,sala[[#This Row],[Número de Orden]],'cocina'!G:G)</f>
        <v>9</v>
      </c>
      <c r="U421" s="4">
        <f>sala[[#This Row],[Tiempo de Preparación]]*24</f>
        <v>1.75</v>
      </c>
      <c r="V421">
        <f>sala[[#This Row],[Cobrada]]*sala[[#This Row],[Monto Total de la Cuenta]]</f>
        <v>242</v>
      </c>
      <c r="W421" s="4">
        <f>sala[[#This Row],[Tiempo de Permanencia]]*24</f>
        <v>3.433333333407063</v>
      </c>
    </row>
    <row r="422" spans="1:23" x14ac:dyDescent="0.3">
      <c r="A422">
        <v>10</v>
      </c>
      <c r="B422" s="1" t="s">
        <v>415</v>
      </c>
      <c r="C422">
        <v>1</v>
      </c>
      <c r="D422" s="2">
        <v>45021.067361111112</v>
      </c>
      <c r="E422" s="2">
        <v>45021.171527777777</v>
      </c>
      <c r="F422" s="1" t="s">
        <v>19</v>
      </c>
      <c r="G422" s="1" t="s">
        <v>14</v>
      </c>
      <c r="H422" s="1" t="s">
        <v>25</v>
      </c>
      <c r="I422">
        <v>17.57</v>
      </c>
      <c r="J422" s="1" t="s">
        <v>38</v>
      </c>
      <c r="K422">
        <v>421</v>
      </c>
      <c r="L422" s="1" t="s">
        <v>57</v>
      </c>
      <c r="M422" s="1">
        <f>SUMIF('cocina'!A:A,sala[[#This Row],[Número de Orden]],'cocina'!K:K)</f>
        <v>85</v>
      </c>
      <c r="N422" s="2">
        <f>sala[[#This Row],[Hora de Salida]]</f>
        <v>45021.171527777777</v>
      </c>
      <c r="O422" s="3">
        <f>IF(sala[[#This Row],[Estado de la Mesa]]="Ocupada",sala[[#This Row],[Hora de Salida]]-sala[[#This Row],[Hora de Llegada]]+15/(24*60),sala[[#This Row],[Hora de Salida]]-sala[[#This Row],[Hora de Llegada]])</f>
        <v>0.11458333333090802</v>
      </c>
      <c r="P422" s="3">
        <f>SUMIF('cocina'!A:A,sala[[#This Row],[Número de Orden]],'cocina'!H:H)/(24*60)</f>
        <v>4.9305555555555554E-2</v>
      </c>
      <c r="Q422" s="3">
        <f>IF((sala[[#This Row],[Tiempo de Permanencia]]-sala[[#This Row],[Tiempo de Preparación]])&gt;0,sala[[#This Row],[Tiempo de Permanencia]]-sala[[#This Row],[Tiempo de Preparación]],0)</f>
        <v>6.5277777775352458E-2</v>
      </c>
      <c r="R422" s="10">
        <f>IF(sala[[#This Row],[Tiempo de degustación]]&gt;0,1,0)</f>
        <v>1</v>
      </c>
      <c r="S422" s="1" t="str">
        <f>WEEKDAY(sala[[#This Row],[Fecha de Factura]],11)&amp;". "&amp;TEXT(sala[[#This Row],[Fecha de Factura]],"dddd")</f>
        <v>3. miércoles</v>
      </c>
      <c r="T422" s="4">
        <f>SUMIF('cocina'!A:A,sala[[#This Row],[Número de Orden]],'cocina'!G:G)</f>
        <v>4</v>
      </c>
      <c r="U422" s="4">
        <f>sala[[#This Row],[Tiempo de Preparación]]*24</f>
        <v>1.1833333333333333</v>
      </c>
      <c r="V422">
        <f>sala[[#This Row],[Cobrada]]*sala[[#This Row],[Monto Total de la Cuenta]]</f>
        <v>85</v>
      </c>
      <c r="W422" s="4">
        <f>sala[[#This Row],[Tiempo de Permanencia]]*24</f>
        <v>2.7499999999417923</v>
      </c>
    </row>
    <row r="423" spans="1:23" x14ac:dyDescent="0.3">
      <c r="A423">
        <v>12</v>
      </c>
      <c r="B423" s="1" t="s">
        <v>416</v>
      </c>
      <c r="C423">
        <v>6</v>
      </c>
      <c r="D423" s="2">
        <v>45021.025000000001</v>
      </c>
      <c r="E423" s="2">
        <v>45021.131249999999</v>
      </c>
      <c r="F423" s="1" t="s">
        <v>24</v>
      </c>
      <c r="G423" s="1" t="s">
        <v>14</v>
      </c>
      <c r="H423" s="1" t="s">
        <v>25</v>
      </c>
      <c r="I423">
        <v>39.72</v>
      </c>
      <c r="J423" s="1" t="s">
        <v>16</v>
      </c>
      <c r="K423">
        <v>422</v>
      </c>
      <c r="L423" s="1" t="s">
        <v>17</v>
      </c>
      <c r="M423" s="1">
        <f>SUMIF('cocina'!A:A,sala[[#This Row],[Número de Orden]],'cocina'!K:K)</f>
        <v>88</v>
      </c>
      <c r="N423" s="2">
        <f>sala[[#This Row],[Hora de Salida]]</f>
        <v>45021.131249999999</v>
      </c>
      <c r="O423" s="3">
        <f>IF(sala[[#This Row],[Estado de la Mesa]]="Ocupada",sala[[#This Row],[Hora de Salida]]-sala[[#This Row],[Hora de Llegada]]+15/(24*60),sala[[#This Row],[Hora de Salida]]-sala[[#This Row],[Hora de Llegada]])</f>
        <v>0.10624999999708962</v>
      </c>
      <c r="P423" s="3">
        <f>SUMIF('cocina'!A:A,sala[[#This Row],[Número de Orden]],'cocina'!H:H)/(24*60)</f>
        <v>2.361111111111111E-2</v>
      </c>
      <c r="Q423" s="3">
        <f>IF((sala[[#This Row],[Tiempo de Permanencia]]-sala[[#This Row],[Tiempo de Preparación]])&gt;0,sala[[#This Row],[Tiempo de Permanencia]]-sala[[#This Row],[Tiempo de Preparación]],0)</f>
        <v>8.2638888885978506E-2</v>
      </c>
      <c r="R423" s="10">
        <f>IF(sala[[#This Row],[Tiempo de degustación]]&gt;0,1,0)</f>
        <v>1</v>
      </c>
      <c r="S423" s="1" t="str">
        <f>WEEKDAY(sala[[#This Row],[Fecha de Factura]],11)&amp;". "&amp;TEXT(sala[[#This Row],[Fecha de Factura]],"dddd")</f>
        <v>3. miércoles</v>
      </c>
      <c r="T423" s="4">
        <f>SUMIF('cocina'!A:A,sala[[#This Row],[Número de Orden]],'cocina'!G:G)</f>
        <v>3</v>
      </c>
      <c r="U423" s="4">
        <f>sala[[#This Row],[Tiempo de Preparación]]*24</f>
        <v>0.56666666666666665</v>
      </c>
      <c r="V423">
        <f>sala[[#This Row],[Cobrada]]*sala[[#This Row],[Monto Total de la Cuenta]]</f>
        <v>88</v>
      </c>
      <c r="W423" s="4">
        <f>sala[[#This Row],[Tiempo de Permanencia]]*24</f>
        <v>2.5499999999301508</v>
      </c>
    </row>
    <row r="424" spans="1:23" x14ac:dyDescent="0.3">
      <c r="A424">
        <v>4</v>
      </c>
      <c r="B424" s="1" t="s">
        <v>236</v>
      </c>
      <c r="C424">
        <v>2</v>
      </c>
      <c r="D424" s="2">
        <v>45021.106944444444</v>
      </c>
      <c r="E424" s="2">
        <v>45021.206250000003</v>
      </c>
      <c r="F424" s="1" t="s">
        <v>19</v>
      </c>
      <c r="G424" s="1" t="s">
        <v>14</v>
      </c>
      <c r="H424" s="1" t="s">
        <v>21</v>
      </c>
      <c r="I424">
        <v>34.130000000000003</v>
      </c>
      <c r="J424" s="1" t="s">
        <v>26</v>
      </c>
      <c r="K424">
        <v>423</v>
      </c>
      <c r="L424" s="1" t="s">
        <v>54</v>
      </c>
      <c r="M424" s="1">
        <f>SUMIF('cocina'!A:A,sala[[#This Row],[Número de Orden]],'cocina'!K:K)</f>
        <v>152</v>
      </c>
      <c r="N424" s="2">
        <f>sala[[#This Row],[Hora de Salida]]</f>
        <v>45021.206250000003</v>
      </c>
      <c r="O424" s="3">
        <f>IF(sala[[#This Row],[Estado de la Mesa]]="Ocupada",sala[[#This Row],[Hora de Salida]]-sala[[#This Row],[Hora de Llegada]]+15/(24*60),sala[[#This Row],[Hora de Salida]]-sala[[#This Row],[Hora de Llegada]])</f>
        <v>9.930555555911269E-2</v>
      </c>
      <c r="P424" s="3">
        <f>SUMIF('cocina'!A:A,sala[[#This Row],[Número de Orden]],'cocina'!H:H)/(24*60)</f>
        <v>2.1527777777777778E-2</v>
      </c>
      <c r="Q424" s="3">
        <f>IF((sala[[#This Row],[Tiempo de Permanencia]]-sala[[#This Row],[Tiempo de Preparación]])&gt;0,sala[[#This Row],[Tiempo de Permanencia]]-sala[[#This Row],[Tiempo de Preparación]],0)</f>
        <v>7.7777777781334906E-2</v>
      </c>
      <c r="R424" s="10">
        <f>IF(sala[[#This Row],[Tiempo de degustación]]&gt;0,1,0)</f>
        <v>1</v>
      </c>
      <c r="S424" s="1" t="str">
        <f>WEEKDAY(sala[[#This Row],[Fecha de Factura]],11)&amp;". "&amp;TEXT(sala[[#This Row],[Fecha de Factura]],"dddd")</f>
        <v>3. miércoles</v>
      </c>
      <c r="T424" s="4">
        <f>SUMIF('cocina'!A:A,sala[[#This Row],[Número de Orden]],'cocina'!G:G)</f>
        <v>5</v>
      </c>
      <c r="U424" s="4">
        <f>sala[[#This Row],[Tiempo de Preparación]]*24</f>
        <v>0.51666666666666661</v>
      </c>
      <c r="V424">
        <f>sala[[#This Row],[Cobrada]]*sala[[#This Row],[Monto Total de la Cuenta]]</f>
        <v>152</v>
      </c>
      <c r="W424" s="4">
        <f>sala[[#This Row],[Tiempo de Permanencia]]*24</f>
        <v>2.3833333334187046</v>
      </c>
    </row>
    <row r="425" spans="1:23" x14ac:dyDescent="0.3">
      <c r="A425">
        <v>13</v>
      </c>
      <c r="B425" s="1" t="s">
        <v>417</v>
      </c>
      <c r="C425">
        <v>3</v>
      </c>
      <c r="D425" s="2">
        <v>45021.047222222223</v>
      </c>
      <c r="E425" s="2">
        <v>45021.136805555558</v>
      </c>
      <c r="F425" s="1" t="s">
        <v>24</v>
      </c>
      <c r="G425" s="1" t="s">
        <v>35</v>
      </c>
      <c r="H425" s="1" t="s">
        <v>21</v>
      </c>
      <c r="I425">
        <v>11.02</v>
      </c>
      <c r="J425" s="1" t="s">
        <v>16</v>
      </c>
      <c r="K425">
        <v>424</v>
      </c>
      <c r="L425" s="1" t="s">
        <v>22</v>
      </c>
      <c r="M425" s="1">
        <f>SUMIF('cocina'!A:A,sala[[#This Row],[Número de Orden]],'cocina'!K:K)</f>
        <v>147</v>
      </c>
      <c r="N425" s="2">
        <f>sala[[#This Row],[Hora de Salida]]</f>
        <v>45021.136805555558</v>
      </c>
      <c r="O425" s="3">
        <f>IF(sala[[#This Row],[Estado de la Mesa]]="Ocupada",sala[[#This Row],[Hora de Salida]]-sala[[#This Row],[Hora de Llegada]]+15/(24*60),sala[[#This Row],[Hora de Salida]]-sala[[#This Row],[Hora de Llegada]])</f>
        <v>8.9583333334303461E-2</v>
      </c>
      <c r="P425" s="3">
        <f>SUMIF('cocina'!A:A,sala[[#This Row],[Número de Orden]],'cocina'!H:H)/(24*60)</f>
        <v>6.1111111111111109E-2</v>
      </c>
      <c r="Q425" s="3">
        <f>IF((sala[[#This Row],[Tiempo de Permanencia]]-sala[[#This Row],[Tiempo de Preparación]])&gt;0,sala[[#This Row],[Tiempo de Permanencia]]-sala[[#This Row],[Tiempo de Preparación]],0)</f>
        <v>2.8472222223192352E-2</v>
      </c>
      <c r="R425" s="10">
        <f>IF(sala[[#This Row],[Tiempo de degustación]]&gt;0,1,0)</f>
        <v>1</v>
      </c>
      <c r="S425" s="1" t="str">
        <f>WEEKDAY(sala[[#This Row],[Fecha de Factura]],11)&amp;". "&amp;TEXT(sala[[#This Row],[Fecha de Factura]],"dddd")</f>
        <v>3. miércoles</v>
      </c>
      <c r="T425" s="4">
        <f>SUMIF('cocina'!A:A,sala[[#This Row],[Número de Orden]],'cocina'!G:G)</f>
        <v>6</v>
      </c>
      <c r="U425" s="4">
        <f>sala[[#This Row],[Tiempo de Preparación]]*24</f>
        <v>1.4666666666666666</v>
      </c>
      <c r="V425">
        <f>sala[[#This Row],[Cobrada]]*sala[[#This Row],[Monto Total de la Cuenta]]</f>
        <v>147</v>
      </c>
      <c r="W425" s="4">
        <f>sala[[#This Row],[Tiempo de Permanencia]]*24</f>
        <v>2.1500000000232831</v>
      </c>
    </row>
    <row r="426" spans="1:23" x14ac:dyDescent="0.3">
      <c r="A426">
        <v>18</v>
      </c>
      <c r="B426" s="1" t="s">
        <v>418</v>
      </c>
      <c r="C426">
        <v>3</v>
      </c>
      <c r="D426" s="2">
        <v>45021.058333333334</v>
      </c>
      <c r="E426" s="2">
        <v>45021.15625</v>
      </c>
      <c r="F426" s="1" t="s">
        <v>24</v>
      </c>
      <c r="G426" s="1" t="s">
        <v>14</v>
      </c>
      <c r="H426" s="1" t="s">
        <v>25</v>
      </c>
      <c r="I426">
        <v>49.43</v>
      </c>
      <c r="J426" s="1" t="s">
        <v>16</v>
      </c>
      <c r="K426">
        <v>425</v>
      </c>
      <c r="L426" s="1" t="s">
        <v>33</v>
      </c>
      <c r="M426" s="1">
        <f>SUMIF('cocina'!A:A,sala[[#This Row],[Número de Orden]],'cocina'!K:K)</f>
        <v>19</v>
      </c>
      <c r="N426" s="2">
        <f>sala[[#This Row],[Hora de Salida]]</f>
        <v>45021.15625</v>
      </c>
      <c r="O426" s="3">
        <f>IF(sala[[#This Row],[Estado de la Mesa]]="Ocupada",sala[[#This Row],[Hora de Salida]]-sala[[#This Row],[Hora de Llegada]]+15/(24*60),sala[[#This Row],[Hora de Salida]]-sala[[#This Row],[Hora de Llegada]])</f>
        <v>9.7916666665696539E-2</v>
      </c>
      <c r="P426" s="3">
        <f>SUMIF('cocina'!A:A,sala[[#This Row],[Número de Orden]],'cocina'!H:H)/(24*60)</f>
        <v>1.9444444444444445E-2</v>
      </c>
      <c r="Q426" s="3">
        <f>IF((sala[[#This Row],[Tiempo de Permanencia]]-sala[[#This Row],[Tiempo de Preparación]])&gt;0,sala[[#This Row],[Tiempo de Permanencia]]-sala[[#This Row],[Tiempo de Preparación]],0)</f>
        <v>7.8472222221252094E-2</v>
      </c>
      <c r="R426" s="10">
        <f>IF(sala[[#This Row],[Tiempo de degustación]]&gt;0,1,0)</f>
        <v>1</v>
      </c>
      <c r="S426" s="1" t="str">
        <f>WEEKDAY(sala[[#This Row],[Fecha de Factura]],11)&amp;". "&amp;TEXT(sala[[#This Row],[Fecha de Factura]],"dddd")</f>
        <v>3. miércoles</v>
      </c>
      <c r="T426" s="4">
        <f>SUMIF('cocina'!A:A,sala[[#This Row],[Número de Orden]],'cocina'!G:G)</f>
        <v>1</v>
      </c>
      <c r="U426" s="4">
        <f>sala[[#This Row],[Tiempo de Preparación]]*24</f>
        <v>0.46666666666666667</v>
      </c>
      <c r="V426">
        <f>sala[[#This Row],[Cobrada]]*sala[[#This Row],[Monto Total de la Cuenta]]</f>
        <v>19</v>
      </c>
      <c r="W426" s="4">
        <f>sala[[#This Row],[Tiempo de Permanencia]]*24</f>
        <v>2.3499999999767169</v>
      </c>
    </row>
    <row r="427" spans="1:23" x14ac:dyDescent="0.3">
      <c r="A427">
        <v>5</v>
      </c>
      <c r="B427" s="1" t="s">
        <v>419</v>
      </c>
      <c r="C427">
        <v>2</v>
      </c>
      <c r="D427" s="2">
        <v>45021.132638888892</v>
      </c>
      <c r="E427" s="2">
        <v>45021.209722222222</v>
      </c>
      <c r="F427" s="1" t="s">
        <v>32</v>
      </c>
      <c r="G427" s="1" t="s">
        <v>14</v>
      </c>
      <c r="H427" s="1" t="s">
        <v>25</v>
      </c>
      <c r="I427">
        <v>47.8</v>
      </c>
      <c r="J427" s="1" t="s">
        <v>16</v>
      </c>
      <c r="K427">
        <v>426</v>
      </c>
      <c r="L427" s="1" t="s">
        <v>27</v>
      </c>
      <c r="M427" s="1">
        <f>SUMIF('cocina'!A:A,sala[[#This Row],[Número de Orden]],'cocina'!K:K)</f>
        <v>247</v>
      </c>
      <c r="N427" s="2">
        <f>sala[[#This Row],[Hora de Salida]]</f>
        <v>45021.209722222222</v>
      </c>
      <c r="O427" s="3">
        <f>IF(sala[[#This Row],[Estado de la Mesa]]="Ocupada",sala[[#This Row],[Hora de Salida]]-sala[[#This Row],[Hora de Llegada]]+15/(24*60),sala[[#This Row],[Hora de Salida]]-sala[[#This Row],[Hora de Llegada]])</f>
        <v>7.7083333329937886E-2</v>
      </c>
      <c r="P427" s="3">
        <f>SUMIF('cocina'!A:A,sala[[#This Row],[Número de Orden]],'cocina'!H:H)/(24*60)</f>
        <v>8.0555555555555561E-2</v>
      </c>
      <c r="Q427" s="3">
        <f>IF((sala[[#This Row],[Tiempo de Permanencia]]-sala[[#This Row],[Tiempo de Preparación]])&gt;0,sala[[#This Row],[Tiempo de Permanencia]]-sala[[#This Row],[Tiempo de Preparación]],0)</f>
        <v>0</v>
      </c>
      <c r="R427" s="10">
        <f>IF(sala[[#This Row],[Tiempo de degustación]]&gt;0,1,0)</f>
        <v>0</v>
      </c>
      <c r="S427" s="1" t="str">
        <f>WEEKDAY(sala[[#This Row],[Fecha de Factura]],11)&amp;". "&amp;TEXT(sala[[#This Row],[Fecha de Factura]],"dddd")</f>
        <v>3. miércoles</v>
      </c>
      <c r="T427" s="4">
        <f>SUMIF('cocina'!A:A,sala[[#This Row],[Número de Orden]],'cocina'!G:G)</f>
        <v>8</v>
      </c>
      <c r="U427" s="4">
        <f>sala[[#This Row],[Tiempo de Preparación]]*24</f>
        <v>1.9333333333333336</v>
      </c>
      <c r="V427">
        <f>sala[[#This Row],[Cobrada]]*sala[[#This Row],[Monto Total de la Cuenta]]</f>
        <v>0</v>
      </c>
      <c r="W427" s="4">
        <f>sala[[#This Row],[Tiempo de Permanencia]]*24</f>
        <v>1.8499999999185093</v>
      </c>
    </row>
    <row r="428" spans="1:23" x14ac:dyDescent="0.3">
      <c r="A428">
        <v>2</v>
      </c>
      <c r="B428" s="1" t="s">
        <v>195</v>
      </c>
      <c r="C428">
        <v>4</v>
      </c>
      <c r="D428" s="2">
        <v>45021.106944444444</v>
      </c>
      <c r="E428" s="2">
        <v>45021.154861111114</v>
      </c>
      <c r="F428" s="1" t="s">
        <v>24</v>
      </c>
      <c r="G428" s="1" t="s">
        <v>14</v>
      </c>
      <c r="H428" s="1" t="s">
        <v>21</v>
      </c>
      <c r="I428">
        <v>43.74</v>
      </c>
      <c r="J428" s="1" t="s">
        <v>26</v>
      </c>
      <c r="K428">
        <v>427</v>
      </c>
      <c r="L428" s="1" t="s">
        <v>42</v>
      </c>
      <c r="M428" s="1">
        <f>SUMIF('cocina'!A:A,sala[[#This Row],[Número de Orden]],'cocina'!K:K)</f>
        <v>206</v>
      </c>
      <c r="N428" s="2">
        <f>sala[[#This Row],[Hora de Salida]]</f>
        <v>45021.154861111114</v>
      </c>
      <c r="O428" s="3">
        <f>IF(sala[[#This Row],[Estado de la Mesa]]="Ocupada",sala[[#This Row],[Hora de Salida]]-sala[[#This Row],[Hora de Llegada]]+15/(24*60),sala[[#This Row],[Hora de Salida]]-sala[[#This Row],[Hora de Llegada]])</f>
        <v>4.7916666670062114E-2</v>
      </c>
      <c r="P428" s="3">
        <f>SUMIF('cocina'!A:A,sala[[#This Row],[Número de Orden]],'cocina'!H:H)/(24*60)</f>
        <v>0.11527777777777778</v>
      </c>
      <c r="Q428" s="3">
        <f>IF((sala[[#This Row],[Tiempo de Permanencia]]-sala[[#This Row],[Tiempo de Preparación]])&gt;0,sala[[#This Row],[Tiempo de Permanencia]]-sala[[#This Row],[Tiempo de Preparación]],0)</f>
        <v>0</v>
      </c>
      <c r="R428" s="10">
        <f>IF(sala[[#This Row],[Tiempo de degustación]]&gt;0,1,0)</f>
        <v>0</v>
      </c>
      <c r="S428" s="1" t="str">
        <f>WEEKDAY(sala[[#This Row],[Fecha de Factura]],11)&amp;". "&amp;TEXT(sala[[#This Row],[Fecha de Factura]],"dddd")</f>
        <v>3. miércoles</v>
      </c>
      <c r="T428" s="4">
        <f>SUMIF('cocina'!A:A,sala[[#This Row],[Número de Orden]],'cocina'!G:G)</f>
        <v>8</v>
      </c>
      <c r="U428" s="4">
        <f>sala[[#This Row],[Tiempo de Preparación]]*24</f>
        <v>2.7666666666666666</v>
      </c>
      <c r="V428">
        <f>sala[[#This Row],[Cobrada]]*sala[[#This Row],[Monto Total de la Cuenta]]</f>
        <v>0</v>
      </c>
      <c r="W428" s="4">
        <f>sala[[#This Row],[Tiempo de Permanencia]]*24</f>
        <v>1.1500000000814907</v>
      </c>
    </row>
    <row r="429" spans="1:23" x14ac:dyDescent="0.3">
      <c r="A429">
        <v>7</v>
      </c>
      <c r="B429" s="1" t="s">
        <v>420</v>
      </c>
      <c r="C429">
        <v>5</v>
      </c>
      <c r="D429" s="2">
        <v>45021.137499999997</v>
      </c>
      <c r="E429" s="2">
        <v>45021.252083333333</v>
      </c>
      <c r="F429" s="1" t="s">
        <v>32</v>
      </c>
      <c r="G429" s="1" t="s">
        <v>20</v>
      </c>
      <c r="H429" s="1" t="s">
        <v>25</v>
      </c>
      <c r="I429">
        <v>15.6</v>
      </c>
      <c r="J429" s="1" t="s">
        <v>16</v>
      </c>
      <c r="K429">
        <v>428</v>
      </c>
      <c r="L429" s="1" t="s">
        <v>54</v>
      </c>
      <c r="M429" s="1">
        <f>SUMIF('cocina'!A:A,sala[[#This Row],[Número de Orden]],'cocina'!K:K)</f>
        <v>175</v>
      </c>
      <c r="N429" s="2">
        <f>sala[[#This Row],[Hora de Salida]]</f>
        <v>45021.252083333333</v>
      </c>
      <c r="O429" s="3">
        <f>IF(sala[[#This Row],[Estado de la Mesa]]="Ocupada",sala[[#This Row],[Hora de Salida]]-sala[[#This Row],[Hora de Llegada]]+15/(24*60),sala[[#This Row],[Hora de Salida]]-sala[[#This Row],[Hora de Llegada]])</f>
        <v>0.11458333333575865</v>
      </c>
      <c r="P429" s="3">
        <f>SUMIF('cocina'!A:A,sala[[#This Row],[Número de Orden]],'cocina'!H:H)/(24*60)</f>
        <v>0.12430555555555556</v>
      </c>
      <c r="Q429" s="3">
        <f>IF((sala[[#This Row],[Tiempo de Permanencia]]-sala[[#This Row],[Tiempo de Preparación]])&gt;0,sala[[#This Row],[Tiempo de Permanencia]]-sala[[#This Row],[Tiempo de Preparación]],0)</f>
        <v>0</v>
      </c>
      <c r="R429" s="10">
        <f>IF(sala[[#This Row],[Tiempo de degustación]]&gt;0,1,0)</f>
        <v>0</v>
      </c>
      <c r="S429" s="1" t="str">
        <f>WEEKDAY(sala[[#This Row],[Fecha de Factura]],11)&amp;". "&amp;TEXT(sala[[#This Row],[Fecha de Factura]],"dddd")</f>
        <v>3. miércoles</v>
      </c>
      <c r="T429" s="4">
        <f>SUMIF('cocina'!A:A,sala[[#This Row],[Número de Orden]],'cocina'!G:G)</f>
        <v>6</v>
      </c>
      <c r="U429" s="4">
        <f>sala[[#This Row],[Tiempo de Preparación]]*24</f>
        <v>2.9833333333333334</v>
      </c>
      <c r="V429">
        <f>sala[[#This Row],[Cobrada]]*sala[[#This Row],[Monto Total de la Cuenta]]</f>
        <v>0</v>
      </c>
      <c r="W429" s="4">
        <f>sala[[#This Row],[Tiempo de Permanencia]]*24</f>
        <v>2.7500000000582077</v>
      </c>
    </row>
    <row r="430" spans="1:23" x14ac:dyDescent="0.3">
      <c r="A430">
        <v>8</v>
      </c>
      <c r="B430" s="1" t="s">
        <v>421</v>
      </c>
      <c r="C430">
        <v>1</v>
      </c>
      <c r="D430" s="2">
        <v>45021.006944444445</v>
      </c>
      <c r="E430" s="2">
        <v>45021.156944444447</v>
      </c>
      <c r="F430" s="1" t="s">
        <v>32</v>
      </c>
      <c r="G430" s="1" t="s">
        <v>14</v>
      </c>
      <c r="H430" s="1" t="s">
        <v>25</v>
      </c>
      <c r="I430">
        <v>10.95</v>
      </c>
      <c r="J430" s="1" t="s">
        <v>16</v>
      </c>
      <c r="K430">
        <v>429</v>
      </c>
      <c r="L430" s="1" t="s">
        <v>27</v>
      </c>
      <c r="M430" s="1">
        <f>SUMIF('cocina'!A:A,sala[[#This Row],[Número de Orden]],'cocina'!K:K)</f>
        <v>78</v>
      </c>
      <c r="N430" s="2">
        <f>sala[[#This Row],[Hora de Salida]]</f>
        <v>45021.156944444447</v>
      </c>
      <c r="O430" s="3">
        <f>IF(sala[[#This Row],[Estado de la Mesa]]="Ocupada",sala[[#This Row],[Hora de Salida]]-sala[[#This Row],[Hora de Llegada]]+15/(24*60),sala[[#This Row],[Hora de Salida]]-sala[[#This Row],[Hora de Llegada]])</f>
        <v>0.15000000000145519</v>
      </c>
      <c r="P430" s="3">
        <f>SUMIF('cocina'!A:A,sala[[#This Row],[Número de Orden]],'cocina'!H:H)/(24*60)</f>
        <v>1.8749999999999999E-2</v>
      </c>
      <c r="Q430" s="3">
        <f>IF((sala[[#This Row],[Tiempo de Permanencia]]-sala[[#This Row],[Tiempo de Preparación]])&gt;0,sala[[#This Row],[Tiempo de Permanencia]]-sala[[#This Row],[Tiempo de Preparación]],0)</f>
        <v>0.1312500000014552</v>
      </c>
      <c r="R430" s="10">
        <f>IF(sala[[#This Row],[Tiempo de degustación]]&gt;0,1,0)</f>
        <v>1</v>
      </c>
      <c r="S430" s="1" t="str">
        <f>WEEKDAY(sala[[#This Row],[Fecha de Factura]],11)&amp;". "&amp;TEXT(sala[[#This Row],[Fecha de Factura]],"dddd")</f>
        <v>3. miércoles</v>
      </c>
      <c r="T430" s="4">
        <f>SUMIF('cocina'!A:A,sala[[#This Row],[Número de Orden]],'cocina'!G:G)</f>
        <v>3</v>
      </c>
      <c r="U430" s="4">
        <f>sala[[#This Row],[Tiempo de Preparación]]*24</f>
        <v>0.44999999999999996</v>
      </c>
      <c r="V430">
        <f>sala[[#This Row],[Cobrada]]*sala[[#This Row],[Monto Total de la Cuenta]]</f>
        <v>78</v>
      </c>
      <c r="W430" s="4">
        <f>sala[[#This Row],[Tiempo de Permanencia]]*24</f>
        <v>3.6000000000349246</v>
      </c>
    </row>
    <row r="431" spans="1:23" x14ac:dyDescent="0.3">
      <c r="A431">
        <v>7</v>
      </c>
      <c r="B431" s="1" t="s">
        <v>422</v>
      </c>
      <c r="C431">
        <v>3</v>
      </c>
      <c r="D431" s="2">
        <v>45021.097916666666</v>
      </c>
      <c r="E431" s="2">
        <v>45021.165972222225</v>
      </c>
      <c r="F431" s="1" t="s">
        <v>32</v>
      </c>
      <c r="G431" s="1" t="s">
        <v>14</v>
      </c>
      <c r="H431" s="1" t="s">
        <v>15</v>
      </c>
      <c r="I431">
        <v>42.09</v>
      </c>
      <c r="J431" s="1" t="s">
        <v>16</v>
      </c>
      <c r="K431">
        <v>430</v>
      </c>
      <c r="L431" s="1" t="s">
        <v>39</v>
      </c>
      <c r="M431" s="1">
        <f>SUMIF('cocina'!A:A,sala[[#This Row],[Número de Orden]],'cocina'!K:K)</f>
        <v>25</v>
      </c>
      <c r="N431" s="2">
        <f>sala[[#This Row],[Hora de Salida]]</f>
        <v>45021.165972222225</v>
      </c>
      <c r="O431" s="3">
        <f>IF(sala[[#This Row],[Estado de la Mesa]]="Ocupada",sala[[#This Row],[Hora de Salida]]-sala[[#This Row],[Hora de Llegada]]+15/(24*60),sala[[#This Row],[Hora de Salida]]-sala[[#This Row],[Hora de Llegada]])</f>
        <v>6.805555555911269E-2</v>
      </c>
      <c r="P431" s="3">
        <f>SUMIF('cocina'!A:A,sala[[#This Row],[Número de Orden]],'cocina'!H:H)/(24*60)</f>
        <v>3.4027777777777775E-2</v>
      </c>
      <c r="Q431" s="3">
        <f>IF((sala[[#This Row],[Tiempo de Permanencia]]-sala[[#This Row],[Tiempo de Preparación]])&gt;0,sala[[#This Row],[Tiempo de Permanencia]]-sala[[#This Row],[Tiempo de Preparación]],0)</f>
        <v>3.4027777781334916E-2</v>
      </c>
      <c r="R431" s="10">
        <f>IF(sala[[#This Row],[Tiempo de degustación]]&gt;0,1,0)</f>
        <v>1</v>
      </c>
      <c r="S431" s="1" t="str">
        <f>WEEKDAY(sala[[#This Row],[Fecha de Factura]],11)&amp;". "&amp;TEXT(sala[[#This Row],[Fecha de Factura]],"dddd")</f>
        <v>3. miércoles</v>
      </c>
      <c r="T431" s="4">
        <f>SUMIF('cocina'!A:A,sala[[#This Row],[Número de Orden]],'cocina'!G:G)</f>
        <v>1</v>
      </c>
      <c r="U431" s="4">
        <f>sala[[#This Row],[Tiempo de Preparación]]*24</f>
        <v>0.81666666666666665</v>
      </c>
      <c r="V431">
        <f>sala[[#This Row],[Cobrada]]*sala[[#This Row],[Monto Total de la Cuenta]]</f>
        <v>25</v>
      </c>
      <c r="W431" s="4">
        <f>sala[[#This Row],[Tiempo de Permanencia]]*24</f>
        <v>1.6333333334187046</v>
      </c>
    </row>
    <row r="432" spans="1:23" x14ac:dyDescent="0.3">
      <c r="A432">
        <v>15</v>
      </c>
      <c r="B432" s="1" t="s">
        <v>304</v>
      </c>
      <c r="C432">
        <v>5</v>
      </c>
      <c r="D432" s="2">
        <v>45021.147916666669</v>
      </c>
      <c r="E432" s="2">
        <v>45021.309027777781</v>
      </c>
      <c r="F432" s="1" t="s">
        <v>29</v>
      </c>
      <c r="G432" s="1" t="s">
        <v>14</v>
      </c>
      <c r="H432" s="1" t="s">
        <v>25</v>
      </c>
      <c r="I432">
        <v>39.82</v>
      </c>
      <c r="J432" s="1" t="s">
        <v>26</v>
      </c>
      <c r="K432">
        <v>431</v>
      </c>
      <c r="L432" s="1" t="s">
        <v>69</v>
      </c>
      <c r="M432" s="1">
        <f>SUMIF('cocina'!A:A,sala[[#This Row],[Número de Orden]],'cocina'!K:K)</f>
        <v>60</v>
      </c>
      <c r="N432" s="2">
        <f>sala[[#This Row],[Hora de Salida]]</f>
        <v>45021.309027777781</v>
      </c>
      <c r="O432" s="3">
        <f>IF(sala[[#This Row],[Estado de la Mesa]]="Ocupada",sala[[#This Row],[Hora de Salida]]-sala[[#This Row],[Hora de Llegada]]+15/(24*60),sala[[#This Row],[Hora de Salida]]-sala[[#This Row],[Hora de Llegada]])</f>
        <v>0.16111111111240461</v>
      </c>
      <c r="P432" s="3">
        <f>SUMIF('cocina'!A:A,sala[[#This Row],[Número de Orden]],'cocina'!H:H)/(24*60)</f>
        <v>1.3888888888888888E-2</v>
      </c>
      <c r="Q432" s="3">
        <f>IF((sala[[#This Row],[Tiempo de Permanencia]]-sala[[#This Row],[Tiempo de Preparación]])&gt;0,sala[[#This Row],[Tiempo de Permanencia]]-sala[[#This Row],[Tiempo de Preparación]],0)</f>
        <v>0.14722222222351572</v>
      </c>
      <c r="R432" s="10">
        <f>IF(sala[[#This Row],[Tiempo de degustación]]&gt;0,1,0)</f>
        <v>1</v>
      </c>
      <c r="S432" s="1" t="str">
        <f>WEEKDAY(sala[[#This Row],[Fecha de Factura]],11)&amp;". "&amp;TEXT(sala[[#This Row],[Fecha de Factura]],"dddd")</f>
        <v>3. miércoles</v>
      </c>
      <c r="T432" s="4">
        <f>SUMIF('cocina'!A:A,sala[[#This Row],[Número de Orden]],'cocina'!G:G)</f>
        <v>2</v>
      </c>
      <c r="U432" s="4">
        <f>sala[[#This Row],[Tiempo de Preparación]]*24</f>
        <v>0.33333333333333331</v>
      </c>
      <c r="V432">
        <f>sala[[#This Row],[Cobrada]]*sala[[#This Row],[Monto Total de la Cuenta]]</f>
        <v>60</v>
      </c>
      <c r="W432" s="4">
        <f>sala[[#This Row],[Tiempo de Permanencia]]*24</f>
        <v>3.8666666666977108</v>
      </c>
    </row>
    <row r="433" spans="1:23" x14ac:dyDescent="0.3">
      <c r="A433">
        <v>10</v>
      </c>
      <c r="B433" s="1" t="s">
        <v>423</v>
      </c>
      <c r="C433">
        <v>2</v>
      </c>
      <c r="D433" s="2">
        <v>45021.146527777775</v>
      </c>
      <c r="E433" s="2">
        <v>45021.245833333334</v>
      </c>
      <c r="F433" s="1" t="s">
        <v>32</v>
      </c>
      <c r="G433" s="1" t="s">
        <v>35</v>
      </c>
      <c r="H433" s="1" t="s">
        <v>25</v>
      </c>
      <c r="I433">
        <v>18.71</v>
      </c>
      <c r="J433" s="1" t="s">
        <v>26</v>
      </c>
      <c r="K433">
        <v>432</v>
      </c>
      <c r="L433" s="1" t="s">
        <v>22</v>
      </c>
      <c r="M433" s="1">
        <f>SUMIF('cocina'!A:A,sala[[#This Row],[Número de Orden]],'cocina'!K:K)</f>
        <v>109</v>
      </c>
      <c r="N433" s="2">
        <f>sala[[#This Row],[Hora de Salida]]</f>
        <v>45021.245833333334</v>
      </c>
      <c r="O433" s="3">
        <f>IF(sala[[#This Row],[Estado de la Mesa]]="Ocupada",sala[[#This Row],[Hora de Salida]]-sala[[#This Row],[Hora de Llegada]]+15/(24*60),sala[[#This Row],[Hora de Salida]]-sala[[#This Row],[Hora de Llegada]])</f>
        <v>9.930555555911269E-2</v>
      </c>
      <c r="P433" s="3">
        <f>SUMIF('cocina'!A:A,sala[[#This Row],[Número de Orden]],'cocina'!H:H)/(24*60)</f>
        <v>5.1388888888888887E-2</v>
      </c>
      <c r="Q433" s="3">
        <f>IF((sala[[#This Row],[Tiempo de Permanencia]]-sala[[#This Row],[Tiempo de Preparación]])&gt;0,sala[[#This Row],[Tiempo de Permanencia]]-sala[[#This Row],[Tiempo de Preparación]],0)</f>
        <v>4.7916666670223804E-2</v>
      </c>
      <c r="R433" s="10">
        <f>IF(sala[[#This Row],[Tiempo de degustación]]&gt;0,1,0)</f>
        <v>1</v>
      </c>
      <c r="S433" s="1" t="str">
        <f>WEEKDAY(sala[[#This Row],[Fecha de Factura]],11)&amp;". "&amp;TEXT(sala[[#This Row],[Fecha de Factura]],"dddd")</f>
        <v>3. miércoles</v>
      </c>
      <c r="T433" s="4">
        <f>SUMIF('cocina'!A:A,sala[[#This Row],[Número de Orden]],'cocina'!G:G)</f>
        <v>5</v>
      </c>
      <c r="U433" s="4">
        <f>sala[[#This Row],[Tiempo de Preparación]]*24</f>
        <v>1.2333333333333334</v>
      </c>
      <c r="V433">
        <f>sala[[#This Row],[Cobrada]]*sala[[#This Row],[Monto Total de la Cuenta]]</f>
        <v>109</v>
      </c>
      <c r="W433" s="4">
        <f>sala[[#This Row],[Tiempo de Permanencia]]*24</f>
        <v>2.3833333334187046</v>
      </c>
    </row>
    <row r="434" spans="1:23" x14ac:dyDescent="0.3">
      <c r="A434">
        <v>10</v>
      </c>
      <c r="B434" s="1" t="s">
        <v>37</v>
      </c>
      <c r="C434">
        <v>4</v>
      </c>
      <c r="D434" s="2">
        <v>45021.051388888889</v>
      </c>
      <c r="E434" s="2">
        <v>45021.131249999999</v>
      </c>
      <c r="F434" s="1" t="s">
        <v>32</v>
      </c>
      <c r="G434" s="1" t="s">
        <v>14</v>
      </c>
      <c r="H434" s="1" t="s">
        <v>25</v>
      </c>
      <c r="I434">
        <v>45.77</v>
      </c>
      <c r="J434" s="1" t="s">
        <v>16</v>
      </c>
      <c r="K434">
        <v>433</v>
      </c>
      <c r="L434" s="1" t="s">
        <v>42</v>
      </c>
      <c r="M434" s="1">
        <f>SUMIF('cocina'!A:A,sala[[#This Row],[Número de Orden]],'cocina'!K:K)</f>
        <v>102</v>
      </c>
      <c r="N434" s="2">
        <f>sala[[#This Row],[Hora de Salida]]</f>
        <v>45021.131249999999</v>
      </c>
      <c r="O434" s="3">
        <f>IF(sala[[#This Row],[Estado de la Mesa]]="Ocupada",sala[[#This Row],[Hora de Salida]]-sala[[#This Row],[Hora de Llegada]]+15/(24*60),sala[[#This Row],[Hora de Salida]]-sala[[#This Row],[Hora de Llegada]])</f>
        <v>7.9861111109494232E-2</v>
      </c>
      <c r="P434" s="3">
        <f>SUMIF('cocina'!A:A,sala[[#This Row],[Número de Orden]],'cocina'!H:H)/(24*60)</f>
        <v>5.1388888888888887E-2</v>
      </c>
      <c r="Q434" s="3">
        <f>IF((sala[[#This Row],[Tiempo de Permanencia]]-sala[[#This Row],[Tiempo de Preparación]])&gt;0,sala[[#This Row],[Tiempo de Permanencia]]-sala[[#This Row],[Tiempo de Preparación]],0)</f>
        <v>2.8472222220605345E-2</v>
      </c>
      <c r="R434" s="10">
        <f>IF(sala[[#This Row],[Tiempo de degustación]]&gt;0,1,0)</f>
        <v>1</v>
      </c>
      <c r="S434" s="1" t="str">
        <f>WEEKDAY(sala[[#This Row],[Fecha de Factura]],11)&amp;". "&amp;TEXT(sala[[#This Row],[Fecha de Factura]],"dddd")</f>
        <v>3. miércoles</v>
      </c>
      <c r="T434" s="4">
        <f>SUMIF('cocina'!A:A,sala[[#This Row],[Número de Orden]],'cocina'!G:G)</f>
        <v>4</v>
      </c>
      <c r="U434" s="4">
        <f>sala[[#This Row],[Tiempo de Preparación]]*24</f>
        <v>1.2333333333333334</v>
      </c>
      <c r="V434">
        <f>sala[[#This Row],[Cobrada]]*sala[[#This Row],[Monto Total de la Cuenta]]</f>
        <v>102</v>
      </c>
      <c r="W434" s="4">
        <f>sala[[#This Row],[Tiempo de Permanencia]]*24</f>
        <v>1.9166666666278616</v>
      </c>
    </row>
    <row r="435" spans="1:23" x14ac:dyDescent="0.3">
      <c r="A435">
        <v>15</v>
      </c>
      <c r="B435" s="1" t="s">
        <v>424</v>
      </c>
      <c r="C435">
        <v>4</v>
      </c>
      <c r="D435" s="2">
        <v>45021.010416666664</v>
      </c>
      <c r="E435" s="2">
        <v>45021.163194444445</v>
      </c>
      <c r="F435" s="1" t="s">
        <v>32</v>
      </c>
      <c r="G435" s="1" t="s">
        <v>14</v>
      </c>
      <c r="H435" s="1" t="s">
        <v>25</v>
      </c>
      <c r="I435">
        <v>37.15</v>
      </c>
      <c r="J435" s="1" t="s">
        <v>16</v>
      </c>
      <c r="K435">
        <v>434</v>
      </c>
      <c r="L435" s="1" t="s">
        <v>42</v>
      </c>
      <c r="M435" s="1">
        <f>SUMIF('cocina'!A:A,sala[[#This Row],[Número de Orden]],'cocina'!K:K)</f>
        <v>96</v>
      </c>
      <c r="N435" s="2">
        <f>sala[[#This Row],[Hora de Salida]]</f>
        <v>45021.163194444445</v>
      </c>
      <c r="O435" s="3">
        <f>IF(sala[[#This Row],[Estado de la Mesa]]="Ocupada",sala[[#This Row],[Hora de Salida]]-sala[[#This Row],[Hora de Llegada]]+15/(24*60),sala[[#This Row],[Hora de Salida]]-sala[[#This Row],[Hora de Llegada]])</f>
        <v>0.15277777778101154</v>
      </c>
      <c r="P435" s="3">
        <f>SUMIF('cocina'!A:A,sala[[#This Row],[Número de Orden]],'cocina'!H:H)/(24*60)</f>
        <v>4.027777777777778E-2</v>
      </c>
      <c r="Q435" s="3">
        <f>IF((sala[[#This Row],[Tiempo de Permanencia]]-sala[[#This Row],[Tiempo de Preparación]])&gt;0,sala[[#This Row],[Tiempo de Permanencia]]-sala[[#This Row],[Tiempo de Preparación]],0)</f>
        <v>0.11250000000323376</v>
      </c>
      <c r="R435" s="10">
        <f>IF(sala[[#This Row],[Tiempo de degustación]]&gt;0,1,0)</f>
        <v>1</v>
      </c>
      <c r="S435" s="1" t="str">
        <f>WEEKDAY(sala[[#This Row],[Fecha de Factura]],11)&amp;". "&amp;TEXT(sala[[#This Row],[Fecha de Factura]],"dddd")</f>
        <v>3. miércoles</v>
      </c>
      <c r="T435" s="4">
        <f>SUMIF('cocina'!A:A,sala[[#This Row],[Número de Orden]],'cocina'!G:G)</f>
        <v>4</v>
      </c>
      <c r="U435" s="4">
        <f>sala[[#This Row],[Tiempo de Preparación]]*24</f>
        <v>0.96666666666666679</v>
      </c>
      <c r="V435">
        <f>sala[[#This Row],[Cobrada]]*sala[[#This Row],[Monto Total de la Cuenta]]</f>
        <v>96</v>
      </c>
      <c r="W435" s="4">
        <f>sala[[#This Row],[Tiempo de Permanencia]]*24</f>
        <v>3.6666666667442769</v>
      </c>
    </row>
    <row r="436" spans="1:23" x14ac:dyDescent="0.3">
      <c r="A436">
        <v>17</v>
      </c>
      <c r="B436" s="1" t="s">
        <v>425</v>
      </c>
      <c r="C436">
        <v>6</v>
      </c>
      <c r="D436" s="2">
        <v>45021.161805555559</v>
      </c>
      <c r="E436" s="2">
        <v>45021.250694444447</v>
      </c>
      <c r="F436" s="1" t="s">
        <v>29</v>
      </c>
      <c r="G436" s="1" t="s">
        <v>14</v>
      </c>
      <c r="H436" s="1" t="s">
        <v>25</v>
      </c>
      <c r="I436">
        <v>30.48</v>
      </c>
      <c r="J436" s="1" t="s">
        <v>38</v>
      </c>
      <c r="K436">
        <v>435</v>
      </c>
      <c r="L436" s="1" t="s">
        <v>17</v>
      </c>
      <c r="M436" s="1">
        <f>SUMIF('cocina'!A:A,sala[[#This Row],[Número de Orden]],'cocina'!K:K)</f>
        <v>154</v>
      </c>
      <c r="N436" s="2">
        <f>sala[[#This Row],[Hora de Salida]]</f>
        <v>45021.250694444447</v>
      </c>
      <c r="O436" s="3">
        <f>IF(sala[[#This Row],[Estado de la Mesa]]="Ocupada",sala[[#This Row],[Hora de Salida]]-sala[[#This Row],[Hora de Llegada]]+15/(24*60),sala[[#This Row],[Hora de Salida]]-sala[[#This Row],[Hora de Llegada]])</f>
        <v>9.9305555554262057E-2</v>
      </c>
      <c r="P436" s="3">
        <f>SUMIF('cocina'!A:A,sala[[#This Row],[Número de Orden]],'cocina'!H:H)/(24*60)</f>
        <v>7.7083333333333337E-2</v>
      </c>
      <c r="Q436" s="3">
        <f>IF((sala[[#This Row],[Tiempo de Permanencia]]-sala[[#This Row],[Tiempo de Preparación]])&gt;0,sala[[#This Row],[Tiempo de Permanencia]]-sala[[#This Row],[Tiempo de Preparación]],0)</f>
        <v>2.222222222092872E-2</v>
      </c>
      <c r="R436" s="10">
        <f>IF(sala[[#This Row],[Tiempo de degustación]]&gt;0,1,0)</f>
        <v>1</v>
      </c>
      <c r="S436" s="1" t="str">
        <f>WEEKDAY(sala[[#This Row],[Fecha de Factura]],11)&amp;". "&amp;TEXT(sala[[#This Row],[Fecha de Factura]],"dddd")</f>
        <v>3. miércoles</v>
      </c>
      <c r="T436" s="4">
        <f>SUMIF('cocina'!A:A,sala[[#This Row],[Número de Orden]],'cocina'!G:G)</f>
        <v>6</v>
      </c>
      <c r="U436" s="4">
        <f>sala[[#This Row],[Tiempo de Preparación]]*24</f>
        <v>1.85</v>
      </c>
      <c r="V436">
        <f>sala[[#This Row],[Cobrada]]*sala[[#This Row],[Monto Total de la Cuenta]]</f>
        <v>154</v>
      </c>
      <c r="W436" s="4">
        <f>sala[[#This Row],[Tiempo de Permanencia]]*24</f>
        <v>2.3833333333022892</v>
      </c>
    </row>
    <row r="437" spans="1:23" x14ac:dyDescent="0.3">
      <c r="A437">
        <v>10</v>
      </c>
      <c r="B437" s="1" t="s">
        <v>426</v>
      </c>
      <c r="C437">
        <v>3</v>
      </c>
      <c r="D437" s="2">
        <v>45021.008333333331</v>
      </c>
      <c r="E437" s="2">
        <v>45021.169444444444</v>
      </c>
      <c r="F437" s="1" t="s">
        <v>29</v>
      </c>
      <c r="G437" s="1" t="s">
        <v>14</v>
      </c>
      <c r="H437" s="1" t="s">
        <v>25</v>
      </c>
      <c r="I437">
        <v>10.14</v>
      </c>
      <c r="J437" s="1" t="s">
        <v>38</v>
      </c>
      <c r="K437">
        <v>436</v>
      </c>
      <c r="L437" s="1" t="s">
        <v>27</v>
      </c>
      <c r="M437" s="1">
        <f>SUMIF('cocina'!A:A,sala[[#This Row],[Número de Orden]],'cocina'!K:K)</f>
        <v>56</v>
      </c>
      <c r="N437" s="2">
        <f>sala[[#This Row],[Hora de Salida]]</f>
        <v>45021.169444444444</v>
      </c>
      <c r="O437" s="3">
        <f>IF(sala[[#This Row],[Estado de la Mesa]]="Ocupada",sala[[#This Row],[Hora de Salida]]-sala[[#This Row],[Hora de Llegada]]+15/(24*60),sala[[#This Row],[Hora de Salida]]-sala[[#This Row],[Hora de Llegada]])</f>
        <v>0.17152777777907127</v>
      </c>
      <c r="P437" s="3">
        <f>SUMIF('cocina'!A:A,sala[[#This Row],[Número de Orden]],'cocina'!H:H)/(24*60)</f>
        <v>3.125E-2</v>
      </c>
      <c r="Q437" s="3">
        <f>IF((sala[[#This Row],[Tiempo de Permanencia]]-sala[[#This Row],[Tiempo de Preparación]])&gt;0,sala[[#This Row],[Tiempo de Permanencia]]-sala[[#This Row],[Tiempo de Preparación]],0)</f>
        <v>0.14027777777907127</v>
      </c>
      <c r="R437" s="10">
        <f>IF(sala[[#This Row],[Tiempo de degustación]]&gt;0,1,0)</f>
        <v>1</v>
      </c>
      <c r="S437" s="1" t="str">
        <f>WEEKDAY(sala[[#This Row],[Fecha de Factura]],11)&amp;". "&amp;TEXT(sala[[#This Row],[Fecha de Factura]],"dddd")</f>
        <v>3. miércoles</v>
      </c>
      <c r="T437" s="4">
        <f>SUMIF('cocina'!A:A,sala[[#This Row],[Número de Orden]],'cocina'!G:G)</f>
        <v>2</v>
      </c>
      <c r="U437" s="4">
        <f>sala[[#This Row],[Tiempo de Preparación]]*24</f>
        <v>0.75</v>
      </c>
      <c r="V437">
        <f>sala[[#This Row],[Cobrada]]*sala[[#This Row],[Monto Total de la Cuenta]]</f>
        <v>56</v>
      </c>
      <c r="W437" s="4">
        <f>sala[[#This Row],[Tiempo de Permanencia]]*24</f>
        <v>4.1166666666977108</v>
      </c>
    </row>
    <row r="438" spans="1:23" x14ac:dyDescent="0.3">
      <c r="A438">
        <v>16</v>
      </c>
      <c r="B438" s="1" t="s">
        <v>331</v>
      </c>
      <c r="C438">
        <v>6</v>
      </c>
      <c r="D438" s="2">
        <v>45021.126388888886</v>
      </c>
      <c r="E438" s="2">
        <v>45021.225694444445</v>
      </c>
      <c r="F438" s="1" t="s">
        <v>13</v>
      </c>
      <c r="G438" s="1" t="s">
        <v>14</v>
      </c>
      <c r="H438" s="1" t="s">
        <v>25</v>
      </c>
      <c r="I438">
        <v>12.56</v>
      </c>
      <c r="J438" s="1" t="s">
        <v>16</v>
      </c>
      <c r="K438">
        <v>437</v>
      </c>
      <c r="L438" s="1" t="s">
        <v>30</v>
      </c>
      <c r="M438" s="1">
        <f>SUMIF('cocina'!A:A,sala[[#This Row],[Número de Orden]],'cocina'!K:K)</f>
        <v>70</v>
      </c>
      <c r="N438" s="2">
        <f>sala[[#This Row],[Hora de Salida]]</f>
        <v>45021.225694444445</v>
      </c>
      <c r="O438" s="3">
        <f>IF(sala[[#This Row],[Estado de la Mesa]]="Ocupada",sala[[#This Row],[Hora de Salida]]-sala[[#This Row],[Hora de Llegada]]+15/(24*60),sala[[#This Row],[Hora de Salida]]-sala[[#This Row],[Hora de Llegada]])</f>
        <v>9.930555555911269E-2</v>
      </c>
      <c r="P438" s="3">
        <f>SUMIF('cocina'!A:A,sala[[#This Row],[Número de Orden]],'cocina'!H:H)/(24*60)</f>
        <v>3.5416666666666666E-2</v>
      </c>
      <c r="Q438" s="3">
        <f>IF((sala[[#This Row],[Tiempo de Permanencia]]-sala[[#This Row],[Tiempo de Preparación]])&gt;0,sala[[#This Row],[Tiempo de Permanencia]]-sala[[#This Row],[Tiempo de Preparación]],0)</f>
        <v>6.3888888892446025E-2</v>
      </c>
      <c r="R438" s="10">
        <f>IF(sala[[#This Row],[Tiempo de degustación]]&gt;0,1,0)</f>
        <v>1</v>
      </c>
      <c r="S438" s="1" t="str">
        <f>WEEKDAY(sala[[#This Row],[Fecha de Factura]],11)&amp;". "&amp;TEXT(sala[[#This Row],[Fecha de Factura]],"dddd")</f>
        <v>3. miércoles</v>
      </c>
      <c r="T438" s="4">
        <f>SUMIF('cocina'!A:A,sala[[#This Row],[Número de Orden]],'cocina'!G:G)</f>
        <v>2</v>
      </c>
      <c r="U438" s="4">
        <f>sala[[#This Row],[Tiempo de Preparación]]*24</f>
        <v>0.85</v>
      </c>
      <c r="V438">
        <f>sala[[#This Row],[Cobrada]]*sala[[#This Row],[Monto Total de la Cuenta]]</f>
        <v>70</v>
      </c>
      <c r="W438" s="4">
        <f>sala[[#This Row],[Tiempo de Permanencia]]*24</f>
        <v>2.3833333334187046</v>
      </c>
    </row>
    <row r="439" spans="1:23" x14ac:dyDescent="0.3">
      <c r="A439">
        <v>2</v>
      </c>
      <c r="B439" s="1" t="s">
        <v>427</v>
      </c>
      <c r="C439">
        <v>1</v>
      </c>
      <c r="D439" s="2">
        <v>45021.165277777778</v>
      </c>
      <c r="E439" s="2">
        <v>45021.314583333333</v>
      </c>
      <c r="F439" s="1" t="s">
        <v>19</v>
      </c>
      <c r="G439" s="1" t="s">
        <v>14</v>
      </c>
      <c r="H439" s="1" t="s">
        <v>25</v>
      </c>
      <c r="I439">
        <v>19.3</v>
      </c>
      <c r="J439" s="1" t="s">
        <v>26</v>
      </c>
      <c r="K439">
        <v>438</v>
      </c>
      <c r="L439" s="1" t="s">
        <v>69</v>
      </c>
      <c r="M439" s="1">
        <f>SUMIF('cocina'!A:A,sala[[#This Row],[Número de Orden]],'cocina'!K:K)</f>
        <v>33</v>
      </c>
      <c r="N439" s="2">
        <f>sala[[#This Row],[Hora de Salida]]</f>
        <v>45021.314583333333</v>
      </c>
      <c r="O439" s="3">
        <f>IF(sala[[#This Row],[Estado de la Mesa]]="Ocupada",sala[[#This Row],[Hora de Salida]]-sala[[#This Row],[Hora de Llegada]]+15/(24*60),sala[[#This Row],[Hora de Salida]]-sala[[#This Row],[Hora de Llegada]])</f>
        <v>0.14930555555474712</v>
      </c>
      <c r="P439" s="3">
        <f>SUMIF('cocina'!A:A,sala[[#This Row],[Número de Orden]],'cocina'!H:H)/(24*60)</f>
        <v>3.5416666666666666E-2</v>
      </c>
      <c r="Q439" s="3">
        <f>IF((sala[[#This Row],[Tiempo de Permanencia]]-sala[[#This Row],[Tiempo de Preparación]])&gt;0,sala[[#This Row],[Tiempo de Permanencia]]-sala[[#This Row],[Tiempo de Preparación]],0)</f>
        <v>0.11388888888808045</v>
      </c>
      <c r="R439" s="10">
        <f>IF(sala[[#This Row],[Tiempo de degustación]]&gt;0,1,0)</f>
        <v>1</v>
      </c>
      <c r="S439" s="1" t="str">
        <f>WEEKDAY(sala[[#This Row],[Fecha de Factura]],11)&amp;". "&amp;TEXT(sala[[#This Row],[Fecha de Factura]],"dddd")</f>
        <v>3. miércoles</v>
      </c>
      <c r="T439" s="4">
        <f>SUMIF('cocina'!A:A,sala[[#This Row],[Número de Orden]],'cocina'!G:G)</f>
        <v>1</v>
      </c>
      <c r="U439" s="4">
        <f>sala[[#This Row],[Tiempo de Preparación]]*24</f>
        <v>0.85</v>
      </c>
      <c r="V439">
        <f>sala[[#This Row],[Cobrada]]*sala[[#This Row],[Monto Total de la Cuenta]]</f>
        <v>33</v>
      </c>
      <c r="W439" s="4">
        <f>sala[[#This Row],[Tiempo de Permanencia]]*24</f>
        <v>3.5833333333139308</v>
      </c>
    </row>
    <row r="440" spans="1:23" x14ac:dyDescent="0.3">
      <c r="A440">
        <v>15</v>
      </c>
      <c r="B440" s="1" t="s">
        <v>428</v>
      </c>
      <c r="C440">
        <v>1</v>
      </c>
      <c r="D440" s="2">
        <v>45021</v>
      </c>
      <c r="E440" s="2">
        <v>45021.057638888888</v>
      </c>
      <c r="F440" s="1" t="s">
        <v>13</v>
      </c>
      <c r="G440" s="1" t="s">
        <v>35</v>
      </c>
      <c r="H440" s="1" t="s">
        <v>25</v>
      </c>
      <c r="I440">
        <v>25.56</v>
      </c>
      <c r="J440" s="1" t="s">
        <v>26</v>
      </c>
      <c r="K440">
        <v>439</v>
      </c>
      <c r="L440" s="1" t="s">
        <v>42</v>
      </c>
      <c r="M440" s="1">
        <f>SUMIF('cocina'!A:A,sala[[#This Row],[Número de Orden]],'cocina'!K:K)</f>
        <v>177</v>
      </c>
      <c r="N440" s="2">
        <f>sala[[#This Row],[Hora de Salida]]</f>
        <v>45021.057638888888</v>
      </c>
      <c r="O440" s="3">
        <f>IF(sala[[#This Row],[Estado de la Mesa]]="Ocupada",sala[[#This Row],[Hora de Salida]]-sala[[#This Row],[Hora de Llegada]]+15/(24*60),sala[[#This Row],[Hora de Salida]]-sala[[#This Row],[Hora de Llegada]])</f>
        <v>5.7638888887595385E-2</v>
      </c>
      <c r="P440" s="3">
        <f>SUMIF('cocina'!A:A,sala[[#This Row],[Número de Orden]],'cocina'!H:H)/(24*60)</f>
        <v>4.4444444444444446E-2</v>
      </c>
      <c r="Q440" s="3">
        <f>IF((sala[[#This Row],[Tiempo de Permanencia]]-sala[[#This Row],[Tiempo de Preparación]])&gt;0,sala[[#This Row],[Tiempo de Permanencia]]-sala[[#This Row],[Tiempo de Preparación]],0)</f>
        <v>1.3194444443150939E-2</v>
      </c>
      <c r="R440" s="10">
        <f>IF(sala[[#This Row],[Tiempo de degustación]]&gt;0,1,0)</f>
        <v>1</v>
      </c>
      <c r="S440" s="1" t="str">
        <f>WEEKDAY(sala[[#This Row],[Fecha de Factura]],11)&amp;". "&amp;TEXT(sala[[#This Row],[Fecha de Factura]],"dddd")</f>
        <v>3. miércoles</v>
      </c>
      <c r="T440" s="4">
        <f>SUMIF('cocina'!A:A,sala[[#This Row],[Número de Orden]],'cocina'!G:G)</f>
        <v>6</v>
      </c>
      <c r="U440" s="4">
        <f>sala[[#This Row],[Tiempo de Preparación]]*24</f>
        <v>1.0666666666666667</v>
      </c>
      <c r="V440">
        <f>sala[[#This Row],[Cobrada]]*sala[[#This Row],[Monto Total de la Cuenta]]</f>
        <v>177</v>
      </c>
      <c r="W440" s="4">
        <f>sala[[#This Row],[Tiempo de Permanencia]]*24</f>
        <v>1.3833333333022892</v>
      </c>
    </row>
    <row r="441" spans="1:23" x14ac:dyDescent="0.3">
      <c r="A441">
        <v>13</v>
      </c>
      <c r="B441" s="1" t="s">
        <v>429</v>
      </c>
      <c r="C441">
        <v>1</v>
      </c>
      <c r="D441" s="2">
        <v>45021.082638888889</v>
      </c>
      <c r="E441" s="2">
        <v>45021.241666666669</v>
      </c>
      <c r="F441" s="1" t="s">
        <v>24</v>
      </c>
      <c r="G441" s="1" t="s">
        <v>14</v>
      </c>
      <c r="H441" s="1" t="s">
        <v>25</v>
      </c>
      <c r="I441">
        <v>38.85</v>
      </c>
      <c r="J441" s="1" t="s">
        <v>38</v>
      </c>
      <c r="K441">
        <v>440</v>
      </c>
      <c r="L441" s="1" t="s">
        <v>69</v>
      </c>
      <c r="M441" s="1">
        <f>SUMIF('cocina'!A:A,sala[[#This Row],[Número de Orden]],'cocina'!K:K)</f>
        <v>84</v>
      </c>
      <c r="N441" s="2">
        <f>sala[[#This Row],[Hora de Salida]]</f>
        <v>45021.241666666669</v>
      </c>
      <c r="O441" s="3">
        <f>IF(sala[[#This Row],[Estado de la Mesa]]="Ocupada",sala[[#This Row],[Hora de Salida]]-sala[[#This Row],[Hora de Llegada]]+15/(24*60),sala[[#This Row],[Hora de Salida]]-sala[[#This Row],[Hora de Llegada]])</f>
        <v>0.169444444446223</v>
      </c>
      <c r="P441" s="3">
        <f>SUMIF('cocina'!A:A,sala[[#This Row],[Número de Orden]],'cocina'!H:H)/(24*60)</f>
        <v>3.125E-2</v>
      </c>
      <c r="Q441" s="3">
        <f>IF((sala[[#This Row],[Tiempo de Permanencia]]-sala[[#This Row],[Tiempo de Preparación]])&gt;0,sala[[#This Row],[Tiempo de Permanencia]]-sala[[#This Row],[Tiempo de Preparación]],0)</f>
        <v>0.138194444446223</v>
      </c>
      <c r="R441" s="10">
        <f>IF(sala[[#This Row],[Tiempo de degustación]]&gt;0,1,0)</f>
        <v>1</v>
      </c>
      <c r="S441" s="1" t="str">
        <f>WEEKDAY(sala[[#This Row],[Fecha de Factura]],11)&amp;". "&amp;TEXT(sala[[#This Row],[Fecha de Factura]],"dddd")</f>
        <v>3. miércoles</v>
      </c>
      <c r="T441" s="4">
        <f>SUMIF('cocina'!A:A,sala[[#This Row],[Número de Orden]],'cocina'!G:G)</f>
        <v>4</v>
      </c>
      <c r="U441" s="4">
        <f>sala[[#This Row],[Tiempo de Preparación]]*24</f>
        <v>0.75</v>
      </c>
      <c r="V441">
        <f>sala[[#This Row],[Cobrada]]*sala[[#This Row],[Monto Total de la Cuenta]]</f>
        <v>84</v>
      </c>
      <c r="W441" s="4">
        <f>sala[[#This Row],[Tiempo de Permanencia]]*24</f>
        <v>4.0666666667093523</v>
      </c>
    </row>
    <row r="442" spans="1:23" x14ac:dyDescent="0.3">
      <c r="A442">
        <v>13</v>
      </c>
      <c r="B442" s="1" t="s">
        <v>430</v>
      </c>
      <c r="C442">
        <v>6</v>
      </c>
      <c r="D442" s="2">
        <v>45021.044444444444</v>
      </c>
      <c r="E442" s="2">
        <v>45021.140972222223</v>
      </c>
      <c r="F442" s="1" t="s">
        <v>24</v>
      </c>
      <c r="G442" s="1" t="s">
        <v>14</v>
      </c>
      <c r="H442" s="1" t="s">
        <v>21</v>
      </c>
      <c r="I442">
        <v>23.31</v>
      </c>
      <c r="J442" s="1" t="s">
        <v>38</v>
      </c>
      <c r="K442">
        <v>441</v>
      </c>
      <c r="L442" s="1" t="s">
        <v>17</v>
      </c>
      <c r="M442" s="1">
        <f>SUMIF('cocina'!A:A,sala[[#This Row],[Número de Orden]],'cocina'!K:K)</f>
        <v>183</v>
      </c>
      <c r="N442" s="2">
        <f>sala[[#This Row],[Hora de Salida]]</f>
        <v>45021.140972222223</v>
      </c>
      <c r="O442" s="3">
        <f>IF(sala[[#This Row],[Estado de la Mesa]]="Ocupada",sala[[#This Row],[Hora de Salida]]-sala[[#This Row],[Hora de Llegada]]+15/(24*60),sala[[#This Row],[Hora de Salida]]-sala[[#This Row],[Hora de Llegada]])</f>
        <v>0.10694444444622302</v>
      </c>
      <c r="P442" s="3">
        <f>SUMIF('cocina'!A:A,sala[[#This Row],[Número de Orden]],'cocina'!H:H)/(24*60)</f>
        <v>6.25E-2</v>
      </c>
      <c r="Q442" s="3">
        <f>IF((sala[[#This Row],[Tiempo de Permanencia]]-sala[[#This Row],[Tiempo de Preparación]])&gt;0,sala[[#This Row],[Tiempo de Permanencia]]-sala[[#This Row],[Tiempo de Preparación]],0)</f>
        <v>4.4444444446223016E-2</v>
      </c>
      <c r="R442" s="10">
        <f>IF(sala[[#This Row],[Tiempo de degustación]]&gt;0,1,0)</f>
        <v>1</v>
      </c>
      <c r="S442" s="1" t="str">
        <f>WEEKDAY(sala[[#This Row],[Fecha de Factura]],11)&amp;". "&amp;TEXT(sala[[#This Row],[Fecha de Factura]],"dddd")</f>
        <v>3. miércoles</v>
      </c>
      <c r="T442" s="4">
        <f>SUMIF('cocina'!A:A,sala[[#This Row],[Número de Orden]],'cocina'!G:G)</f>
        <v>6</v>
      </c>
      <c r="U442" s="4">
        <f>sala[[#This Row],[Tiempo de Preparación]]*24</f>
        <v>1.5</v>
      </c>
      <c r="V442">
        <f>sala[[#This Row],[Cobrada]]*sala[[#This Row],[Monto Total de la Cuenta]]</f>
        <v>183</v>
      </c>
      <c r="W442" s="4">
        <f>sala[[#This Row],[Tiempo de Permanencia]]*24</f>
        <v>2.5666666667093523</v>
      </c>
    </row>
    <row r="443" spans="1:23" x14ac:dyDescent="0.3">
      <c r="A443">
        <v>15</v>
      </c>
      <c r="B443" s="1" t="s">
        <v>431</v>
      </c>
      <c r="C443">
        <v>3</v>
      </c>
      <c r="D443" s="2">
        <v>45021.086111111108</v>
      </c>
      <c r="E443" s="2">
        <v>45021.137499999997</v>
      </c>
      <c r="F443" s="1" t="s">
        <v>32</v>
      </c>
      <c r="G443" s="1" t="s">
        <v>35</v>
      </c>
      <c r="H443" s="1" t="s">
        <v>25</v>
      </c>
      <c r="I443">
        <v>21.07</v>
      </c>
      <c r="J443" s="1" t="s">
        <v>38</v>
      </c>
      <c r="K443">
        <v>442</v>
      </c>
      <c r="L443" s="1" t="s">
        <v>44</v>
      </c>
      <c r="M443" s="1">
        <f>SUMIF('cocina'!A:A,sala[[#This Row],[Número de Orden]],'cocina'!K:K)</f>
        <v>235</v>
      </c>
      <c r="N443" s="2">
        <f>sala[[#This Row],[Hora de Salida]]</f>
        <v>45021.137499999997</v>
      </c>
      <c r="O443" s="3">
        <f>IF(sala[[#This Row],[Estado de la Mesa]]="Ocupada",sala[[#This Row],[Hora de Salida]]-sala[[#This Row],[Hora de Llegada]]+15/(24*60),sala[[#This Row],[Hora de Salida]]-sala[[#This Row],[Hora de Llegada]])</f>
        <v>6.1805555555717241E-2</v>
      </c>
      <c r="P443" s="3">
        <f>SUMIF('cocina'!A:A,sala[[#This Row],[Número de Orden]],'cocina'!H:H)/(24*60)</f>
        <v>9.0972222222222218E-2</v>
      </c>
      <c r="Q443" s="3">
        <f>IF((sala[[#This Row],[Tiempo de Permanencia]]-sala[[#This Row],[Tiempo de Preparación]])&gt;0,sala[[#This Row],[Tiempo de Permanencia]]-sala[[#This Row],[Tiempo de Preparación]],0)</f>
        <v>0</v>
      </c>
      <c r="R443" s="10">
        <f>IF(sala[[#This Row],[Tiempo de degustación]]&gt;0,1,0)</f>
        <v>0</v>
      </c>
      <c r="S443" s="1" t="str">
        <f>WEEKDAY(sala[[#This Row],[Fecha de Factura]],11)&amp;". "&amp;TEXT(sala[[#This Row],[Fecha de Factura]],"dddd")</f>
        <v>3. miércoles</v>
      </c>
      <c r="T443" s="4">
        <f>SUMIF('cocina'!A:A,sala[[#This Row],[Número de Orden]],'cocina'!G:G)</f>
        <v>7</v>
      </c>
      <c r="U443" s="4">
        <f>sala[[#This Row],[Tiempo de Preparación]]*24</f>
        <v>2.1833333333333331</v>
      </c>
      <c r="V443">
        <f>sala[[#This Row],[Cobrada]]*sala[[#This Row],[Monto Total de la Cuenta]]</f>
        <v>0</v>
      </c>
      <c r="W443" s="4">
        <f>sala[[#This Row],[Tiempo de Permanencia]]*24</f>
        <v>1.4833333333372138</v>
      </c>
    </row>
    <row r="444" spans="1:23" x14ac:dyDescent="0.3">
      <c r="A444">
        <v>4</v>
      </c>
      <c r="B444" s="1" t="s">
        <v>418</v>
      </c>
      <c r="C444">
        <v>2</v>
      </c>
      <c r="D444" s="2">
        <v>45021.052083333336</v>
      </c>
      <c r="E444" s="2">
        <v>45021.134722222225</v>
      </c>
      <c r="F444" s="1" t="s">
        <v>24</v>
      </c>
      <c r="G444" s="1" t="s">
        <v>14</v>
      </c>
      <c r="H444" s="1" t="s">
        <v>15</v>
      </c>
      <c r="I444">
        <v>14.48</v>
      </c>
      <c r="J444" s="1" t="s">
        <v>26</v>
      </c>
      <c r="K444">
        <v>443</v>
      </c>
      <c r="L444" s="1" t="s">
        <v>39</v>
      </c>
      <c r="M444" s="1">
        <f>SUMIF('cocina'!A:A,sala[[#This Row],[Número de Orden]],'cocina'!K:K)</f>
        <v>217</v>
      </c>
      <c r="N444" s="2">
        <f>sala[[#This Row],[Hora de Salida]]</f>
        <v>45021.134722222225</v>
      </c>
      <c r="O444" s="3">
        <f>IF(sala[[#This Row],[Estado de la Mesa]]="Ocupada",sala[[#This Row],[Hora de Salida]]-sala[[#This Row],[Hora de Llegada]]+15/(24*60),sala[[#This Row],[Hora de Salida]]-sala[[#This Row],[Hora de Llegada]])</f>
        <v>8.2638888889050577E-2</v>
      </c>
      <c r="P444" s="3">
        <f>SUMIF('cocina'!A:A,sala[[#This Row],[Número de Orden]],'cocina'!H:H)/(24*60)</f>
        <v>0.1076388888888889</v>
      </c>
      <c r="Q444" s="3">
        <f>IF((sala[[#This Row],[Tiempo de Permanencia]]-sala[[#This Row],[Tiempo de Preparación]])&gt;0,sala[[#This Row],[Tiempo de Permanencia]]-sala[[#This Row],[Tiempo de Preparación]],0)</f>
        <v>0</v>
      </c>
      <c r="R444" s="10">
        <f>IF(sala[[#This Row],[Tiempo de degustación]]&gt;0,1,0)</f>
        <v>0</v>
      </c>
      <c r="S444" s="1" t="str">
        <f>WEEKDAY(sala[[#This Row],[Fecha de Factura]],11)&amp;". "&amp;TEXT(sala[[#This Row],[Fecha de Factura]],"dddd")</f>
        <v>3. miércoles</v>
      </c>
      <c r="T444" s="4">
        <f>SUMIF('cocina'!A:A,sala[[#This Row],[Número de Orden]],'cocina'!G:G)</f>
        <v>8</v>
      </c>
      <c r="U444" s="4">
        <f>sala[[#This Row],[Tiempo de Preparación]]*24</f>
        <v>2.5833333333333335</v>
      </c>
      <c r="V444">
        <f>sala[[#This Row],[Cobrada]]*sala[[#This Row],[Monto Total de la Cuenta]]</f>
        <v>0</v>
      </c>
      <c r="W444" s="4">
        <f>sala[[#This Row],[Tiempo de Permanencia]]*24</f>
        <v>1.9833333333372138</v>
      </c>
    </row>
    <row r="445" spans="1:23" x14ac:dyDescent="0.3">
      <c r="A445">
        <v>8</v>
      </c>
      <c r="B445" s="1" t="s">
        <v>96</v>
      </c>
      <c r="C445">
        <v>5</v>
      </c>
      <c r="D445" s="2">
        <v>45021.140972222223</v>
      </c>
      <c r="E445" s="2">
        <v>45021.255555555559</v>
      </c>
      <c r="F445" s="1" t="s">
        <v>19</v>
      </c>
      <c r="G445" s="1" t="s">
        <v>14</v>
      </c>
      <c r="H445" s="1" t="s">
        <v>25</v>
      </c>
      <c r="I445">
        <v>25.26</v>
      </c>
      <c r="J445" s="1" t="s">
        <v>26</v>
      </c>
      <c r="K445">
        <v>444</v>
      </c>
      <c r="L445" s="1" t="s">
        <v>69</v>
      </c>
      <c r="M445" s="1">
        <f>SUMIF('cocina'!A:A,sala[[#This Row],[Número de Orden]],'cocina'!K:K)</f>
        <v>95</v>
      </c>
      <c r="N445" s="2">
        <f>sala[[#This Row],[Hora de Salida]]</f>
        <v>45021.255555555559</v>
      </c>
      <c r="O445" s="3">
        <f>IF(sala[[#This Row],[Estado de la Mesa]]="Ocupada",sala[[#This Row],[Hora de Salida]]-sala[[#This Row],[Hora de Llegada]]+15/(24*60),sala[[#This Row],[Hora de Salida]]-sala[[#This Row],[Hora de Llegada]])</f>
        <v>0.11458333333575865</v>
      </c>
      <c r="P445" s="3">
        <f>SUMIF('cocina'!A:A,sala[[#This Row],[Número de Orden]],'cocina'!H:H)/(24*60)</f>
        <v>5.6250000000000001E-2</v>
      </c>
      <c r="Q445" s="3">
        <f>IF((sala[[#This Row],[Tiempo de Permanencia]]-sala[[#This Row],[Tiempo de Preparación]])&gt;0,sala[[#This Row],[Tiempo de Permanencia]]-sala[[#This Row],[Tiempo de Preparación]],0)</f>
        <v>5.8333333335758651E-2</v>
      </c>
      <c r="R445" s="10">
        <f>IF(sala[[#This Row],[Tiempo de degustación]]&gt;0,1,0)</f>
        <v>1</v>
      </c>
      <c r="S445" s="1" t="str">
        <f>WEEKDAY(sala[[#This Row],[Fecha de Factura]],11)&amp;". "&amp;TEXT(sala[[#This Row],[Fecha de Factura]],"dddd")</f>
        <v>3. miércoles</v>
      </c>
      <c r="T445" s="4">
        <f>SUMIF('cocina'!A:A,sala[[#This Row],[Número de Orden]],'cocina'!G:G)</f>
        <v>4</v>
      </c>
      <c r="U445" s="4">
        <f>sala[[#This Row],[Tiempo de Preparación]]*24</f>
        <v>1.35</v>
      </c>
      <c r="V445">
        <f>sala[[#This Row],[Cobrada]]*sala[[#This Row],[Monto Total de la Cuenta]]</f>
        <v>95</v>
      </c>
      <c r="W445" s="4">
        <f>sala[[#This Row],[Tiempo de Permanencia]]*24</f>
        <v>2.7500000000582077</v>
      </c>
    </row>
    <row r="446" spans="1:23" x14ac:dyDescent="0.3">
      <c r="A446">
        <v>6</v>
      </c>
      <c r="B446" s="1" t="s">
        <v>432</v>
      </c>
      <c r="C446">
        <v>5</v>
      </c>
      <c r="D446" s="2">
        <v>45021.042361111111</v>
      </c>
      <c r="E446" s="2">
        <v>45021.131249999999</v>
      </c>
      <c r="F446" s="1" t="s">
        <v>19</v>
      </c>
      <c r="G446" s="1" t="s">
        <v>20</v>
      </c>
      <c r="H446" s="1" t="s">
        <v>25</v>
      </c>
      <c r="I446">
        <v>14.28</v>
      </c>
      <c r="J446" s="1" t="s">
        <v>26</v>
      </c>
      <c r="K446">
        <v>445</v>
      </c>
      <c r="L446" s="1" t="s">
        <v>30</v>
      </c>
      <c r="M446" s="1">
        <f>SUMIF('cocina'!A:A,sala[[#This Row],[Número de Orden]],'cocina'!K:K)</f>
        <v>81</v>
      </c>
      <c r="N446" s="2">
        <f>sala[[#This Row],[Hora de Salida]]</f>
        <v>45021.131249999999</v>
      </c>
      <c r="O446" s="3">
        <f>IF(sala[[#This Row],[Estado de la Mesa]]="Ocupada",sala[[#This Row],[Hora de Salida]]-sala[[#This Row],[Hora de Llegada]]+15/(24*60),sala[[#This Row],[Hora de Salida]]-sala[[#This Row],[Hora de Llegada]])</f>
        <v>8.8888888887595385E-2</v>
      </c>
      <c r="P446" s="3">
        <f>SUMIF('cocina'!A:A,sala[[#This Row],[Número de Orden]],'cocina'!H:H)/(24*60)</f>
        <v>1.8055555555555554E-2</v>
      </c>
      <c r="Q446" s="3">
        <f>IF((sala[[#This Row],[Tiempo de Permanencia]]-sala[[#This Row],[Tiempo de Preparación]])&gt;0,sala[[#This Row],[Tiempo de Permanencia]]-sala[[#This Row],[Tiempo de Preparación]],0)</f>
        <v>7.0833333332039838E-2</v>
      </c>
      <c r="R446" s="10">
        <f>IF(sala[[#This Row],[Tiempo de degustación]]&gt;0,1,0)</f>
        <v>1</v>
      </c>
      <c r="S446" s="1" t="str">
        <f>WEEKDAY(sala[[#This Row],[Fecha de Factura]],11)&amp;". "&amp;TEXT(sala[[#This Row],[Fecha de Factura]],"dddd")</f>
        <v>3. miércoles</v>
      </c>
      <c r="T446" s="4">
        <f>SUMIF('cocina'!A:A,sala[[#This Row],[Número de Orden]],'cocina'!G:G)</f>
        <v>3</v>
      </c>
      <c r="U446" s="4">
        <f>sala[[#This Row],[Tiempo de Preparación]]*24</f>
        <v>0.43333333333333329</v>
      </c>
      <c r="V446">
        <f>sala[[#This Row],[Cobrada]]*sala[[#This Row],[Monto Total de la Cuenta]]</f>
        <v>81</v>
      </c>
      <c r="W446" s="4">
        <f>sala[[#This Row],[Tiempo de Permanencia]]*24</f>
        <v>2.1333333333022892</v>
      </c>
    </row>
    <row r="447" spans="1:23" x14ac:dyDescent="0.3">
      <c r="A447">
        <v>12</v>
      </c>
      <c r="B447" s="1" t="s">
        <v>82</v>
      </c>
      <c r="C447">
        <v>2</v>
      </c>
      <c r="D447" s="2">
        <v>45021.116666666669</v>
      </c>
      <c r="E447" s="2">
        <v>45021.259027777778</v>
      </c>
      <c r="F447" s="1" t="s">
        <v>19</v>
      </c>
      <c r="G447" s="1" t="s">
        <v>14</v>
      </c>
      <c r="H447" s="1" t="s">
        <v>25</v>
      </c>
      <c r="I447">
        <v>35.24</v>
      </c>
      <c r="J447" s="1" t="s">
        <v>26</v>
      </c>
      <c r="K447">
        <v>446</v>
      </c>
      <c r="L447" s="1" t="s">
        <v>54</v>
      </c>
      <c r="M447" s="1">
        <f>SUMIF('cocina'!A:A,sala[[#This Row],[Número de Orden]],'cocina'!K:K)</f>
        <v>21</v>
      </c>
      <c r="N447" s="2">
        <f>sala[[#This Row],[Hora de Salida]]</f>
        <v>45021.259027777778</v>
      </c>
      <c r="O447" s="3">
        <f>IF(sala[[#This Row],[Estado de la Mesa]]="Ocupada",sala[[#This Row],[Hora de Salida]]-sala[[#This Row],[Hora de Llegada]]+15/(24*60),sala[[#This Row],[Hora de Salida]]-sala[[#This Row],[Hora de Llegada]])</f>
        <v>0.14236111110949423</v>
      </c>
      <c r="P447" s="3">
        <f>SUMIF('cocina'!A:A,sala[[#This Row],[Número de Orden]],'cocina'!H:H)/(24*60)</f>
        <v>5.5555555555555558E-3</v>
      </c>
      <c r="Q447" s="3">
        <f>IF((sala[[#This Row],[Tiempo de Permanencia]]-sala[[#This Row],[Tiempo de Preparación]])&gt;0,sala[[#This Row],[Tiempo de Permanencia]]-sala[[#This Row],[Tiempo de Preparación]],0)</f>
        <v>0.13680555555393867</v>
      </c>
      <c r="R447" s="10">
        <f>IF(sala[[#This Row],[Tiempo de degustación]]&gt;0,1,0)</f>
        <v>1</v>
      </c>
      <c r="S447" s="1" t="str">
        <f>WEEKDAY(sala[[#This Row],[Fecha de Factura]],11)&amp;". "&amp;TEXT(sala[[#This Row],[Fecha de Factura]],"dddd")</f>
        <v>3. miércoles</v>
      </c>
      <c r="T447" s="4">
        <f>SUMIF('cocina'!A:A,sala[[#This Row],[Número de Orden]],'cocina'!G:G)</f>
        <v>1</v>
      </c>
      <c r="U447" s="4">
        <f>sala[[#This Row],[Tiempo de Preparación]]*24</f>
        <v>0.13333333333333333</v>
      </c>
      <c r="V447">
        <f>sala[[#This Row],[Cobrada]]*sala[[#This Row],[Monto Total de la Cuenta]]</f>
        <v>21</v>
      </c>
      <c r="W447" s="4">
        <f>sala[[#This Row],[Tiempo de Permanencia]]*24</f>
        <v>3.4166666666278616</v>
      </c>
    </row>
    <row r="448" spans="1:23" x14ac:dyDescent="0.3">
      <c r="A448">
        <v>8</v>
      </c>
      <c r="B448" s="1" t="s">
        <v>433</v>
      </c>
      <c r="C448">
        <v>2</v>
      </c>
      <c r="D448" s="2">
        <v>45021.161805555559</v>
      </c>
      <c r="E448" s="2">
        <v>45021.308333333334</v>
      </c>
      <c r="F448" s="1" t="s">
        <v>32</v>
      </c>
      <c r="G448" s="1" t="s">
        <v>35</v>
      </c>
      <c r="H448" s="1" t="s">
        <v>25</v>
      </c>
      <c r="I448">
        <v>28.68</v>
      </c>
      <c r="J448" s="1" t="s">
        <v>26</v>
      </c>
      <c r="K448">
        <v>447</v>
      </c>
      <c r="L448" s="1" t="s">
        <v>17</v>
      </c>
      <c r="M448" s="1">
        <f>SUMIF('cocina'!A:A,sala[[#This Row],[Número de Orden]],'cocina'!K:K)</f>
        <v>181</v>
      </c>
      <c r="N448" s="2">
        <f>sala[[#This Row],[Hora de Salida]]</f>
        <v>45021.308333333334</v>
      </c>
      <c r="O448" s="3">
        <f>IF(sala[[#This Row],[Estado de la Mesa]]="Ocupada",sala[[#This Row],[Hora de Salida]]-sala[[#This Row],[Hora de Llegada]]+15/(24*60),sala[[#This Row],[Hora de Salida]]-sala[[#This Row],[Hora de Llegada]])</f>
        <v>0.14652777777519077</v>
      </c>
      <c r="P448" s="3">
        <f>SUMIF('cocina'!A:A,sala[[#This Row],[Número de Orden]],'cocina'!H:H)/(24*60)</f>
        <v>5.9722222222222225E-2</v>
      </c>
      <c r="Q448" s="3">
        <f>IF((sala[[#This Row],[Tiempo de Permanencia]]-sala[[#This Row],[Tiempo de Preparación]])&gt;0,sala[[#This Row],[Tiempo de Permanencia]]-sala[[#This Row],[Tiempo de Preparación]],0)</f>
        <v>8.6805555552968539E-2</v>
      </c>
      <c r="R448" s="10">
        <f>IF(sala[[#This Row],[Tiempo de degustación]]&gt;0,1,0)</f>
        <v>1</v>
      </c>
      <c r="S448" s="1" t="str">
        <f>WEEKDAY(sala[[#This Row],[Fecha de Factura]],11)&amp;". "&amp;TEXT(sala[[#This Row],[Fecha de Factura]],"dddd")</f>
        <v>3. miércoles</v>
      </c>
      <c r="T448" s="4">
        <f>SUMIF('cocina'!A:A,sala[[#This Row],[Número de Orden]],'cocina'!G:G)</f>
        <v>8</v>
      </c>
      <c r="U448" s="4">
        <f>sala[[#This Row],[Tiempo de Preparación]]*24</f>
        <v>1.4333333333333333</v>
      </c>
      <c r="V448">
        <f>sala[[#This Row],[Cobrada]]*sala[[#This Row],[Monto Total de la Cuenta]]</f>
        <v>181</v>
      </c>
      <c r="W448" s="4">
        <f>sala[[#This Row],[Tiempo de Permanencia]]*24</f>
        <v>3.5166666666045785</v>
      </c>
    </row>
    <row r="449" spans="1:23" x14ac:dyDescent="0.3">
      <c r="A449">
        <v>4</v>
      </c>
      <c r="B449" s="1" t="s">
        <v>348</v>
      </c>
      <c r="C449">
        <v>5</v>
      </c>
      <c r="D449" s="2">
        <v>45021.004861111112</v>
      </c>
      <c r="E449" s="2">
        <v>45021.149305555555</v>
      </c>
      <c r="F449" s="1" t="s">
        <v>32</v>
      </c>
      <c r="G449" s="1" t="s">
        <v>35</v>
      </c>
      <c r="H449" s="1" t="s">
        <v>25</v>
      </c>
      <c r="I449">
        <v>35.68</v>
      </c>
      <c r="J449" s="1" t="s">
        <v>38</v>
      </c>
      <c r="K449">
        <v>448</v>
      </c>
      <c r="L449" s="1" t="s">
        <v>39</v>
      </c>
      <c r="M449" s="1">
        <f>SUMIF('cocina'!A:A,sala[[#This Row],[Número de Orden]],'cocina'!K:K)</f>
        <v>137</v>
      </c>
      <c r="N449" s="2">
        <f>sala[[#This Row],[Hora de Salida]]</f>
        <v>45021.149305555555</v>
      </c>
      <c r="O449" s="3">
        <f>IF(sala[[#This Row],[Estado de la Mesa]]="Ocupada",sala[[#This Row],[Hora de Salida]]-sala[[#This Row],[Hora de Llegada]]+15/(24*60),sala[[#This Row],[Hora de Salida]]-sala[[#This Row],[Hora de Llegada]])</f>
        <v>0.15486111110900916</v>
      </c>
      <c r="P449" s="3">
        <f>SUMIF('cocina'!A:A,sala[[#This Row],[Número de Orden]],'cocina'!H:H)/(24*60)</f>
        <v>4.583333333333333E-2</v>
      </c>
      <c r="Q449" s="3">
        <f>IF((sala[[#This Row],[Tiempo de Permanencia]]-sala[[#This Row],[Tiempo de Preparación]])&gt;0,sala[[#This Row],[Tiempo de Permanencia]]-sala[[#This Row],[Tiempo de Preparación]],0)</f>
        <v>0.10902777777567582</v>
      </c>
      <c r="R449" s="10">
        <f>IF(sala[[#This Row],[Tiempo de degustación]]&gt;0,1,0)</f>
        <v>1</v>
      </c>
      <c r="S449" s="1" t="str">
        <f>WEEKDAY(sala[[#This Row],[Fecha de Factura]],11)&amp;". "&amp;TEXT(sala[[#This Row],[Fecha de Factura]],"dddd")</f>
        <v>3. miércoles</v>
      </c>
      <c r="T449" s="4">
        <f>SUMIF('cocina'!A:A,sala[[#This Row],[Número de Orden]],'cocina'!G:G)</f>
        <v>5</v>
      </c>
      <c r="U449" s="4">
        <f>sala[[#This Row],[Tiempo de Preparación]]*24</f>
        <v>1.0999999999999999</v>
      </c>
      <c r="V449">
        <f>sala[[#This Row],[Cobrada]]*sala[[#This Row],[Monto Total de la Cuenta]]</f>
        <v>137</v>
      </c>
      <c r="W449" s="4">
        <f>sala[[#This Row],[Tiempo de Permanencia]]*24</f>
        <v>3.71666666661622</v>
      </c>
    </row>
    <row r="450" spans="1:23" x14ac:dyDescent="0.3">
      <c r="A450">
        <v>3</v>
      </c>
      <c r="B450" s="1" t="s">
        <v>434</v>
      </c>
      <c r="C450">
        <v>3</v>
      </c>
      <c r="D450" s="2">
        <v>45021.142361111109</v>
      </c>
      <c r="E450" s="2">
        <v>45021.209722222222</v>
      </c>
      <c r="F450" s="1" t="s">
        <v>13</v>
      </c>
      <c r="G450" s="1" t="s">
        <v>14</v>
      </c>
      <c r="H450" s="1" t="s">
        <v>21</v>
      </c>
      <c r="I450">
        <v>42.25</v>
      </c>
      <c r="J450" s="1" t="s">
        <v>38</v>
      </c>
      <c r="K450">
        <v>449</v>
      </c>
      <c r="L450" s="1" t="s">
        <v>27</v>
      </c>
      <c r="M450" s="1">
        <f>SUMIF('cocina'!A:A,sala[[#This Row],[Número de Orden]],'cocina'!K:K)</f>
        <v>64</v>
      </c>
      <c r="N450" s="2">
        <f>sala[[#This Row],[Hora de Salida]]</f>
        <v>45021.209722222222</v>
      </c>
      <c r="O450" s="3">
        <f>IF(sala[[#This Row],[Estado de la Mesa]]="Ocupada",sala[[#This Row],[Hora de Salida]]-sala[[#This Row],[Hora de Llegada]]+15/(24*60),sala[[#This Row],[Hora de Salida]]-sala[[#This Row],[Hora de Llegada]])</f>
        <v>7.7777777779071286E-2</v>
      </c>
      <c r="P450" s="3">
        <f>SUMIF('cocina'!A:A,sala[[#This Row],[Número de Orden]],'cocina'!H:H)/(24*60)</f>
        <v>2.2916666666666665E-2</v>
      </c>
      <c r="Q450" s="3">
        <f>IF((sala[[#This Row],[Tiempo de Permanencia]]-sala[[#This Row],[Tiempo de Preparación]])&gt;0,sala[[#This Row],[Tiempo de Permanencia]]-sala[[#This Row],[Tiempo de Preparación]],0)</f>
        <v>5.4861111112404617E-2</v>
      </c>
      <c r="R450" s="10">
        <f>IF(sala[[#This Row],[Tiempo de degustación]]&gt;0,1,0)</f>
        <v>1</v>
      </c>
      <c r="S450" s="1" t="str">
        <f>WEEKDAY(sala[[#This Row],[Fecha de Factura]],11)&amp;". "&amp;TEXT(sala[[#This Row],[Fecha de Factura]],"dddd")</f>
        <v>3. miércoles</v>
      </c>
      <c r="T450" s="4">
        <f>SUMIF('cocina'!A:A,sala[[#This Row],[Número de Orden]],'cocina'!G:G)</f>
        <v>2</v>
      </c>
      <c r="U450" s="4">
        <f>sala[[#This Row],[Tiempo de Preparación]]*24</f>
        <v>0.54999999999999993</v>
      </c>
      <c r="V450">
        <f>sala[[#This Row],[Cobrada]]*sala[[#This Row],[Monto Total de la Cuenta]]</f>
        <v>64</v>
      </c>
      <c r="W450" s="4">
        <f>sala[[#This Row],[Tiempo de Permanencia]]*24</f>
        <v>1.8666666666977108</v>
      </c>
    </row>
    <row r="451" spans="1:23" x14ac:dyDescent="0.3">
      <c r="A451">
        <v>9</v>
      </c>
      <c r="B451" s="1" t="s">
        <v>435</v>
      </c>
      <c r="C451">
        <v>6</v>
      </c>
      <c r="D451" s="2">
        <v>45021.160416666666</v>
      </c>
      <c r="E451" s="2">
        <v>45021.209027777775</v>
      </c>
      <c r="F451" s="1" t="s">
        <v>13</v>
      </c>
      <c r="G451" s="1" t="s">
        <v>14</v>
      </c>
      <c r="H451" s="1" t="s">
        <v>25</v>
      </c>
      <c r="I451">
        <v>48.9</v>
      </c>
      <c r="J451" s="1" t="s">
        <v>38</v>
      </c>
      <c r="K451">
        <v>450</v>
      </c>
      <c r="L451" s="1" t="s">
        <v>42</v>
      </c>
      <c r="M451" s="1">
        <f>SUMIF('cocina'!A:A,sala[[#This Row],[Número de Orden]],'cocina'!K:K)</f>
        <v>72</v>
      </c>
      <c r="N451" s="2">
        <f>sala[[#This Row],[Hora de Salida]]</f>
        <v>45021.209027777775</v>
      </c>
      <c r="O451" s="3">
        <f>IF(sala[[#This Row],[Estado de la Mesa]]="Ocupada",sala[[#This Row],[Hora de Salida]]-sala[[#This Row],[Hora de Llegada]]+15/(24*60),sala[[#This Row],[Hora de Salida]]-sala[[#This Row],[Hora de Llegada]])</f>
        <v>5.9027777776160896E-2</v>
      </c>
      <c r="P451" s="3">
        <f>SUMIF('cocina'!A:A,sala[[#This Row],[Número de Orden]],'cocina'!H:H)/(24*60)</f>
        <v>2.361111111111111E-2</v>
      </c>
      <c r="Q451" s="3">
        <f>IF((sala[[#This Row],[Tiempo de Permanencia]]-sala[[#This Row],[Tiempo de Preparación]])&gt;0,sala[[#This Row],[Tiempo de Permanencia]]-sala[[#This Row],[Tiempo de Preparación]],0)</f>
        <v>3.5416666665049786E-2</v>
      </c>
      <c r="R451" s="10">
        <f>IF(sala[[#This Row],[Tiempo de degustación]]&gt;0,1,0)</f>
        <v>1</v>
      </c>
      <c r="S451" s="1" t="str">
        <f>WEEKDAY(sala[[#This Row],[Fecha de Factura]],11)&amp;". "&amp;TEXT(sala[[#This Row],[Fecha de Factura]],"dddd")</f>
        <v>3. miércoles</v>
      </c>
      <c r="T451" s="4">
        <f>SUMIF('cocina'!A:A,sala[[#This Row],[Número de Orden]],'cocina'!G:G)</f>
        <v>3</v>
      </c>
      <c r="U451" s="4">
        <f>sala[[#This Row],[Tiempo de Preparación]]*24</f>
        <v>0.56666666666666665</v>
      </c>
      <c r="V451">
        <f>sala[[#This Row],[Cobrada]]*sala[[#This Row],[Monto Total de la Cuenta]]</f>
        <v>72</v>
      </c>
      <c r="W451" s="4">
        <f>sala[[#This Row],[Tiempo de Permanencia]]*24</f>
        <v>1.4166666666278616</v>
      </c>
    </row>
    <row r="452" spans="1:23" x14ac:dyDescent="0.3">
      <c r="A452">
        <v>3</v>
      </c>
      <c r="B452" s="1" t="s">
        <v>256</v>
      </c>
      <c r="C452">
        <v>1</v>
      </c>
      <c r="D452" s="2">
        <v>45021.053472222222</v>
      </c>
      <c r="E452" s="2">
        <v>45021.101388888892</v>
      </c>
      <c r="F452" s="1" t="s">
        <v>29</v>
      </c>
      <c r="G452" s="1" t="s">
        <v>20</v>
      </c>
      <c r="H452" s="1" t="s">
        <v>25</v>
      </c>
      <c r="I452">
        <v>46.37</v>
      </c>
      <c r="J452" s="1" t="s">
        <v>26</v>
      </c>
      <c r="K452">
        <v>451</v>
      </c>
      <c r="L452" s="1" t="s">
        <v>42</v>
      </c>
      <c r="M452" s="1">
        <f>SUMIF('cocina'!A:A,sala[[#This Row],[Número de Orden]],'cocina'!K:K)</f>
        <v>92</v>
      </c>
      <c r="N452" s="2">
        <f>sala[[#This Row],[Hora de Salida]]</f>
        <v>45021.101388888892</v>
      </c>
      <c r="O452" s="3">
        <f>IF(sala[[#This Row],[Estado de la Mesa]]="Ocupada",sala[[#This Row],[Hora de Salida]]-sala[[#This Row],[Hora de Llegada]]+15/(24*60),sala[[#This Row],[Hora de Salida]]-sala[[#This Row],[Hora de Llegada]])</f>
        <v>4.7916666670062114E-2</v>
      </c>
      <c r="P452" s="3">
        <f>SUMIF('cocina'!A:A,sala[[#This Row],[Número de Orden]],'cocina'!H:H)/(24*60)</f>
        <v>7.1527777777777773E-2</v>
      </c>
      <c r="Q452" s="3">
        <f>IF((sala[[#This Row],[Tiempo de Permanencia]]-sala[[#This Row],[Tiempo de Preparación]])&gt;0,sala[[#This Row],[Tiempo de Permanencia]]-sala[[#This Row],[Tiempo de Preparación]],0)</f>
        <v>0</v>
      </c>
      <c r="R452" s="10">
        <f>IF(sala[[#This Row],[Tiempo de degustación]]&gt;0,1,0)</f>
        <v>0</v>
      </c>
      <c r="S452" s="1" t="str">
        <f>WEEKDAY(sala[[#This Row],[Fecha de Factura]],11)&amp;". "&amp;TEXT(sala[[#This Row],[Fecha de Factura]],"dddd")</f>
        <v>3. miércoles</v>
      </c>
      <c r="T452" s="4">
        <f>SUMIF('cocina'!A:A,sala[[#This Row],[Número de Orden]],'cocina'!G:G)</f>
        <v>3</v>
      </c>
      <c r="U452" s="4">
        <f>sala[[#This Row],[Tiempo de Preparación]]*24</f>
        <v>1.7166666666666666</v>
      </c>
      <c r="V452">
        <f>sala[[#This Row],[Cobrada]]*sala[[#This Row],[Monto Total de la Cuenta]]</f>
        <v>0</v>
      </c>
      <c r="W452" s="4">
        <f>sala[[#This Row],[Tiempo de Permanencia]]*24</f>
        <v>1.1500000000814907</v>
      </c>
    </row>
    <row r="453" spans="1:23" x14ac:dyDescent="0.3">
      <c r="A453">
        <v>9</v>
      </c>
      <c r="B453" s="1" t="s">
        <v>436</v>
      </c>
      <c r="C453">
        <v>1</v>
      </c>
      <c r="D453" s="2">
        <v>45021.120138888888</v>
      </c>
      <c r="E453" s="2">
        <v>45021.22152777778</v>
      </c>
      <c r="F453" s="1" t="s">
        <v>32</v>
      </c>
      <c r="G453" s="1" t="s">
        <v>14</v>
      </c>
      <c r="H453" s="1" t="s">
        <v>25</v>
      </c>
      <c r="I453">
        <v>43.48</v>
      </c>
      <c r="J453" s="1" t="s">
        <v>16</v>
      </c>
      <c r="K453">
        <v>452</v>
      </c>
      <c r="L453" s="1" t="s">
        <v>44</v>
      </c>
      <c r="M453" s="1">
        <f>SUMIF('cocina'!A:A,sala[[#This Row],[Número de Orden]],'cocina'!K:K)</f>
        <v>158</v>
      </c>
      <c r="N453" s="2">
        <f>sala[[#This Row],[Hora de Salida]]</f>
        <v>45021.22152777778</v>
      </c>
      <c r="O453" s="3">
        <f>IF(sala[[#This Row],[Estado de la Mesa]]="Ocupada",sala[[#This Row],[Hora de Salida]]-sala[[#This Row],[Hora de Llegada]]+15/(24*60),sala[[#This Row],[Hora de Salida]]-sala[[#This Row],[Hora de Llegada]])</f>
        <v>0.10138888889196096</v>
      </c>
      <c r="P453" s="3">
        <f>SUMIF('cocina'!A:A,sala[[#This Row],[Número de Orden]],'cocina'!H:H)/(24*60)</f>
        <v>8.5416666666666669E-2</v>
      </c>
      <c r="Q453" s="3">
        <f>IF((sala[[#This Row],[Tiempo de Permanencia]]-sala[[#This Row],[Tiempo de Preparación]])&gt;0,sala[[#This Row],[Tiempo de Permanencia]]-sala[[#This Row],[Tiempo de Preparación]],0)</f>
        <v>1.5972222225294291E-2</v>
      </c>
      <c r="R453" s="10">
        <f>IF(sala[[#This Row],[Tiempo de degustación]]&gt;0,1,0)</f>
        <v>1</v>
      </c>
      <c r="S453" s="1" t="str">
        <f>WEEKDAY(sala[[#This Row],[Fecha de Factura]],11)&amp;". "&amp;TEXT(sala[[#This Row],[Fecha de Factura]],"dddd")</f>
        <v>3. miércoles</v>
      </c>
      <c r="T453" s="4">
        <f>SUMIF('cocina'!A:A,sala[[#This Row],[Número de Orden]],'cocina'!G:G)</f>
        <v>6</v>
      </c>
      <c r="U453" s="4">
        <f>sala[[#This Row],[Tiempo de Preparación]]*24</f>
        <v>2.0499999999999998</v>
      </c>
      <c r="V453">
        <f>sala[[#This Row],[Cobrada]]*sala[[#This Row],[Monto Total de la Cuenta]]</f>
        <v>158</v>
      </c>
      <c r="W453" s="4">
        <f>sala[[#This Row],[Tiempo de Permanencia]]*24</f>
        <v>2.433333333407063</v>
      </c>
    </row>
    <row r="454" spans="1:23" x14ac:dyDescent="0.3">
      <c r="A454">
        <v>6</v>
      </c>
      <c r="B454" s="1" t="s">
        <v>437</v>
      </c>
      <c r="C454">
        <v>1</v>
      </c>
      <c r="D454" s="2">
        <v>45021.154166666667</v>
      </c>
      <c r="E454" s="2">
        <v>45021.213194444441</v>
      </c>
      <c r="F454" s="1" t="s">
        <v>24</v>
      </c>
      <c r="G454" s="1" t="s">
        <v>20</v>
      </c>
      <c r="H454" s="1" t="s">
        <v>25</v>
      </c>
      <c r="I454">
        <v>36.83</v>
      </c>
      <c r="J454" s="1" t="s">
        <v>26</v>
      </c>
      <c r="K454">
        <v>453</v>
      </c>
      <c r="L454" s="1" t="s">
        <v>57</v>
      </c>
      <c r="M454" s="1">
        <f>SUMIF('cocina'!A:A,sala[[#This Row],[Número de Orden]],'cocina'!K:K)</f>
        <v>130</v>
      </c>
      <c r="N454" s="2">
        <f>sala[[#This Row],[Hora de Salida]]</f>
        <v>45021.213194444441</v>
      </c>
      <c r="O454" s="3">
        <f>IF(sala[[#This Row],[Estado de la Mesa]]="Ocupada",sala[[#This Row],[Hora de Salida]]-sala[[#This Row],[Hora de Llegada]]+15/(24*60),sala[[#This Row],[Hora de Salida]]-sala[[#This Row],[Hora de Llegada]])</f>
        <v>5.9027777773735579E-2</v>
      </c>
      <c r="P454" s="3">
        <f>SUMIF('cocina'!A:A,sala[[#This Row],[Número de Orden]],'cocina'!H:H)/(24*60)</f>
        <v>6.9444444444444448E-2</v>
      </c>
      <c r="Q454" s="3">
        <f>IF((sala[[#This Row],[Tiempo de Permanencia]]-sala[[#This Row],[Tiempo de Preparación]])&gt;0,sala[[#This Row],[Tiempo de Permanencia]]-sala[[#This Row],[Tiempo de Preparación]],0)</f>
        <v>0</v>
      </c>
      <c r="R454" s="10">
        <f>IF(sala[[#This Row],[Tiempo de degustación]]&gt;0,1,0)</f>
        <v>0</v>
      </c>
      <c r="S454" s="1" t="str">
        <f>WEEKDAY(sala[[#This Row],[Fecha de Factura]],11)&amp;". "&amp;TEXT(sala[[#This Row],[Fecha de Factura]],"dddd")</f>
        <v>3. miércoles</v>
      </c>
      <c r="T454" s="4">
        <f>SUMIF('cocina'!A:A,sala[[#This Row],[Número de Orden]],'cocina'!G:G)</f>
        <v>4</v>
      </c>
      <c r="U454" s="4">
        <f>sala[[#This Row],[Tiempo de Preparación]]*24</f>
        <v>1.6666666666666667</v>
      </c>
      <c r="V454">
        <f>sala[[#This Row],[Cobrada]]*sala[[#This Row],[Monto Total de la Cuenta]]</f>
        <v>0</v>
      </c>
      <c r="W454" s="4">
        <f>sala[[#This Row],[Tiempo de Permanencia]]*24</f>
        <v>1.4166666665696539</v>
      </c>
    </row>
    <row r="455" spans="1:23" x14ac:dyDescent="0.3">
      <c r="A455">
        <v>1</v>
      </c>
      <c r="B455" s="1" t="s">
        <v>417</v>
      </c>
      <c r="C455">
        <v>3</v>
      </c>
      <c r="D455" s="2">
        <v>45021.143055555556</v>
      </c>
      <c r="E455" s="2">
        <v>45021.203472222223</v>
      </c>
      <c r="F455" s="1" t="s">
        <v>19</v>
      </c>
      <c r="G455" s="1" t="s">
        <v>14</v>
      </c>
      <c r="H455" s="1" t="s">
        <v>25</v>
      </c>
      <c r="I455">
        <v>39.619999999999997</v>
      </c>
      <c r="J455" s="1" t="s">
        <v>26</v>
      </c>
      <c r="K455">
        <v>454</v>
      </c>
      <c r="L455" s="1" t="s">
        <v>22</v>
      </c>
      <c r="M455" s="1">
        <f>SUMIF('cocina'!A:A,sala[[#This Row],[Número de Orden]],'cocina'!K:K)</f>
        <v>233</v>
      </c>
      <c r="N455" s="2">
        <f>sala[[#This Row],[Hora de Salida]]</f>
        <v>45021.203472222223</v>
      </c>
      <c r="O455" s="3">
        <f>IF(sala[[#This Row],[Estado de la Mesa]]="Ocupada",sala[[#This Row],[Hora de Salida]]-sala[[#This Row],[Hora de Llegada]]+15/(24*60),sala[[#This Row],[Hora de Salida]]-sala[[#This Row],[Hora de Llegada]])</f>
        <v>6.0416666667151731E-2</v>
      </c>
      <c r="P455" s="3">
        <f>SUMIF('cocina'!A:A,sala[[#This Row],[Número de Orden]],'cocina'!H:H)/(24*60)</f>
        <v>0.10625</v>
      </c>
      <c r="Q455" s="3">
        <f>IF((sala[[#This Row],[Tiempo de Permanencia]]-sala[[#This Row],[Tiempo de Preparación]])&gt;0,sala[[#This Row],[Tiempo de Permanencia]]-sala[[#This Row],[Tiempo de Preparación]],0)</f>
        <v>0</v>
      </c>
      <c r="R455" s="10">
        <f>IF(sala[[#This Row],[Tiempo de degustación]]&gt;0,1,0)</f>
        <v>0</v>
      </c>
      <c r="S455" s="1" t="str">
        <f>WEEKDAY(sala[[#This Row],[Fecha de Factura]],11)&amp;". "&amp;TEXT(sala[[#This Row],[Fecha de Factura]],"dddd")</f>
        <v>3. miércoles</v>
      </c>
      <c r="T455" s="4">
        <f>SUMIF('cocina'!A:A,sala[[#This Row],[Número de Orden]],'cocina'!G:G)</f>
        <v>9</v>
      </c>
      <c r="U455" s="4">
        <f>sala[[#This Row],[Tiempo de Preparación]]*24</f>
        <v>2.5499999999999998</v>
      </c>
      <c r="V455">
        <f>sala[[#This Row],[Cobrada]]*sala[[#This Row],[Monto Total de la Cuenta]]</f>
        <v>0</v>
      </c>
      <c r="W455" s="4">
        <f>sala[[#This Row],[Tiempo de Permanencia]]*24</f>
        <v>1.4500000000116415</v>
      </c>
    </row>
    <row r="456" spans="1:23" x14ac:dyDescent="0.3">
      <c r="A456">
        <v>12</v>
      </c>
      <c r="B456" s="1" t="s">
        <v>286</v>
      </c>
      <c r="C456">
        <v>6</v>
      </c>
      <c r="D456" s="2">
        <v>45021.165277777778</v>
      </c>
      <c r="E456" s="2">
        <v>45021.245833333334</v>
      </c>
      <c r="F456" s="1" t="s">
        <v>29</v>
      </c>
      <c r="G456" s="1" t="s">
        <v>20</v>
      </c>
      <c r="H456" s="1" t="s">
        <v>15</v>
      </c>
      <c r="I456">
        <v>19.7</v>
      </c>
      <c r="J456" s="1" t="s">
        <v>16</v>
      </c>
      <c r="K456">
        <v>455</v>
      </c>
      <c r="L456" s="1" t="s">
        <v>22</v>
      </c>
      <c r="M456" s="1">
        <f>SUMIF('cocina'!A:A,sala[[#This Row],[Número de Orden]],'cocina'!K:K)</f>
        <v>48</v>
      </c>
      <c r="N456" s="2">
        <f>sala[[#This Row],[Hora de Salida]]</f>
        <v>45021.245833333334</v>
      </c>
      <c r="O456" s="3">
        <f>IF(sala[[#This Row],[Estado de la Mesa]]="Ocupada",sala[[#This Row],[Hora de Salida]]-sala[[#This Row],[Hora de Llegada]]+15/(24*60),sala[[#This Row],[Hora de Salida]]-sala[[#This Row],[Hora de Llegada]])</f>
        <v>8.0555555556202307E-2</v>
      </c>
      <c r="P456" s="3">
        <f>SUMIF('cocina'!A:A,sala[[#This Row],[Número de Orden]],'cocina'!H:H)/(24*60)</f>
        <v>7.6388888888888886E-3</v>
      </c>
      <c r="Q456" s="3">
        <f>IF((sala[[#This Row],[Tiempo de Permanencia]]-sala[[#This Row],[Tiempo de Preparación]])&gt;0,sala[[#This Row],[Tiempo de Permanencia]]-sala[[#This Row],[Tiempo de Preparación]],0)</f>
        <v>7.2916666667313418E-2</v>
      </c>
      <c r="R456" s="10">
        <f>IF(sala[[#This Row],[Tiempo de degustación]]&gt;0,1,0)</f>
        <v>1</v>
      </c>
      <c r="S456" s="1" t="str">
        <f>WEEKDAY(sala[[#This Row],[Fecha de Factura]],11)&amp;". "&amp;TEXT(sala[[#This Row],[Fecha de Factura]],"dddd")</f>
        <v>3. miércoles</v>
      </c>
      <c r="T456" s="4">
        <f>SUMIF('cocina'!A:A,sala[[#This Row],[Número de Orden]],'cocina'!G:G)</f>
        <v>2</v>
      </c>
      <c r="U456" s="4">
        <f>sala[[#This Row],[Tiempo de Preparación]]*24</f>
        <v>0.18333333333333332</v>
      </c>
      <c r="V456">
        <f>sala[[#This Row],[Cobrada]]*sala[[#This Row],[Monto Total de la Cuenta]]</f>
        <v>48</v>
      </c>
      <c r="W456" s="4">
        <f>sala[[#This Row],[Tiempo de Permanencia]]*24</f>
        <v>1.9333333333488554</v>
      </c>
    </row>
    <row r="457" spans="1:23" x14ac:dyDescent="0.3">
      <c r="A457">
        <v>13</v>
      </c>
      <c r="B457" s="1" t="s">
        <v>438</v>
      </c>
      <c r="C457">
        <v>6</v>
      </c>
      <c r="D457" s="2">
        <v>45021.091666666667</v>
      </c>
      <c r="E457" s="2">
        <v>45021.21875</v>
      </c>
      <c r="F457" s="1" t="s">
        <v>32</v>
      </c>
      <c r="G457" s="1" t="s">
        <v>14</v>
      </c>
      <c r="H457" s="1" t="s">
        <v>25</v>
      </c>
      <c r="I457">
        <v>21.94</v>
      </c>
      <c r="J457" s="1" t="s">
        <v>26</v>
      </c>
      <c r="K457">
        <v>456</v>
      </c>
      <c r="L457" s="1" t="s">
        <v>69</v>
      </c>
      <c r="M457" s="1">
        <f>SUMIF('cocina'!A:A,sala[[#This Row],[Número de Orden]],'cocina'!K:K)</f>
        <v>148</v>
      </c>
      <c r="N457" s="2">
        <f>sala[[#This Row],[Hora de Salida]]</f>
        <v>45021.21875</v>
      </c>
      <c r="O457" s="3">
        <f>IF(sala[[#This Row],[Estado de la Mesa]]="Ocupada",sala[[#This Row],[Hora de Salida]]-sala[[#This Row],[Hora de Llegada]]+15/(24*60),sala[[#This Row],[Hora de Salida]]-sala[[#This Row],[Hora de Llegada]])</f>
        <v>0.12708333333284827</v>
      </c>
      <c r="P457" s="3">
        <f>SUMIF('cocina'!A:A,sala[[#This Row],[Número de Orden]],'cocina'!H:H)/(24*60)</f>
        <v>4.9305555555555554E-2</v>
      </c>
      <c r="Q457" s="3">
        <f>IF((sala[[#This Row],[Tiempo de Permanencia]]-sala[[#This Row],[Tiempo de Preparación]])&gt;0,sala[[#This Row],[Tiempo de Permanencia]]-sala[[#This Row],[Tiempo de Preparación]],0)</f>
        <v>7.7777777777292723E-2</v>
      </c>
      <c r="R457" s="10">
        <f>IF(sala[[#This Row],[Tiempo de degustación]]&gt;0,1,0)</f>
        <v>1</v>
      </c>
      <c r="S457" s="1" t="str">
        <f>WEEKDAY(sala[[#This Row],[Fecha de Factura]],11)&amp;". "&amp;TEXT(sala[[#This Row],[Fecha de Factura]],"dddd")</f>
        <v>3. miércoles</v>
      </c>
      <c r="T457" s="4">
        <f>SUMIF('cocina'!A:A,sala[[#This Row],[Número de Orden]],'cocina'!G:G)</f>
        <v>4</v>
      </c>
      <c r="U457" s="4">
        <f>sala[[#This Row],[Tiempo de Preparación]]*24</f>
        <v>1.1833333333333333</v>
      </c>
      <c r="V457">
        <f>sala[[#This Row],[Cobrada]]*sala[[#This Row],[Monto Total de la Cuenta]]</f>
        <v>148</v>
      </c>
      <c r="W457" s="4">
        <f>sala[[#This Row],[Tiempo de Permanencia]]*24</f>
        <v>3.0499999999883585</v>
      </c>
    </row>
    <row r="458" spans="1:23" x14ac:dyDescent="0.3">
      <c r="A458">
        <v>18</v>
      </c>
      <c r="B458" s="1" t="s">
        <v>439</v>
      </c>
      <c r="C458">
        <v>6</v>
      </c>
      <c r="D458" s="2">
        <v>45021.158333333333</v>
      </c>
      <c r="E458" s="2">
        <v>45021.313888888886</v>
      </c>
      <c r="F458" s="1" t="s">
        <v>24</v>
      </c>
      <c r="G458" s="1" t="s">
        <v>14</v>
      </c>
      <c r="H458" s="1" t="s">
        <v>21</v>
      </c>
      <c r="I458">
        <v>17.260000000000002</v>
      </c>
      <c r="J458" s="1" t="s">
        <v>16</v>
      </c>
      <c r="K458">
        <v>457</v>
      </c>
      <c r="L458" s="1" t="s">
        <v>42</v>
      </c>
      <c r="M458" s="1">
        <f>SUMIF('cocina'!A:A,sala[[#This Row],[Número de Orden]],'cocina'!K:K)</f>
        <v>137</v>
      </c>
      <c r="N458" s="2">
        <f>sala[[#This Row],[Hora de Salida]]</f>
        <v>45021.313888888886</v>
      </c>
      <c r="O458" s="3">
        <f>IF(sala[[#This Row],[Estado de la Mesa]]="Ocupada",sala[[#This Row],[Hora de Salida]]-sala[[#This Row],[Hora de Llegada]]+15/(24*60),sala[[#This Row],[Hora de Salida]]-sala[[#This Row],[Hora de Llegada]])</f>
        <v>0.15555555555329192</v>
      </c>
      <c r="P458" s="3">
        <f>SUMIF('cocina'!A:A,sala[[#This Row],[Número de Orden]],'cocina'!H:H)/(24*60)</f>
        <v>4.027777777777778E-2</v>
      </c>
      <c r="Q458" s="3">
        <f>IF((sala[[#This Row],[Tiempo de Permanencia]]-sala[[#This Row],[Tiempo de Preparación]])&gt;0,sala[[#This Row],[Tiempo de Permanencia]]-sala[[#This Row],[Tiempo de Preparación]],0)</f>
        <v>0.11527777777551415</v>
      </c>
      <c r="R458" s="10">
        <f>IF(sala[[#This Row],[Tiempo de degustación]]&gt;0,1,0)</f>
        <v>1</v>
      </c>
      <c r="S458" s="1" t="str">
        <f>WEEKDAY(sala[[#This Row],[Fecha de Factura]],11)&amp;". "&amp;TEXT(sala[[#This Row],[Fecha de Factura]],"dddd")</f>
        <v>3. miércoles</v>
      </c>
      <c r="T458" s="4">
        <f>SUMIF('cocina'!A:A,sala[[#This Row],[Número de Orden]],'cocina'!G:G)</f>
        <v>5</v>
      </c>
      <c r="U458" s="4">
        <f>sala[[#This Row],[Tiempo de Preparación]]*24</f>
        <v>0.96666666666666679</v>
      </c>
      <c r="V458">
        <f>sala[[#This Row],[Cobrada]]*sala[[#This Row],[Monto Total de la Cuenta]]</f>
        <v>137</v>
      </c>
      <c r="W458" s="4">
        <f>sala[[#This Row],[Tiempo de Permanencia]]*24</f>
        <v>3.7333333332790062</v>
      </c>
    </row>
    <row r="459" spans="1:23" x14ac:dyDescent="0.3">
      <c r="A459">
        <v>4</v>
      </c>
      <c r="B459" s="1" t="s">
        <v>440</v>
      </c>
      <c r="C459">
        <v>3</v>
      </c>
      <c r="D459" s="2">
        <v>45021.111805555556</v>
      </c>
      <c r="E459" s="2">
        <v>45021.181250000001</v>
      </c>
      <c r="F459" s="1" t="s">
        <v>32</v>
      </c>
      <c r="G459" s="1" t="s">
        <v>14</v>
      </c>
      <c r="H459" s="1" t="s">
        <v>25</v>
      </c>
      <c r="I459">
        <v>15.21</v>
      </c>
      <c r="J459" s="1" t="s">
        <v>38</v>
      </c>
      <c r="K459">
        <v>458</v>
      </c>
      <c r="L459" s="1" t="s">
        <v>42</v>
      </c>
      <c r="M459" s="1">
        <f>SUMIF('cocina'!A:A,sala[[#This Row],[Número de Orden]],'cocina'!K:K)</f>
        <v>268</v>
      </c>
      <c r="N459" s="2">
        <f>sala[[#This Row],[Hora de Salida]]</f>
        <v>45021.181250000001</v>
      </c>
      <c r="O459" s="3">
        <f>IF(sala[[#This Row],[Estado de la Mesa]]="Ocupada",sala[[#This Row],[Hora de Salida]]-sala[[#This Row],[Hora de Llegada]]+15/(24*60),sala[[#This Row],[Hora de Salida]]-sala[[#This Row],[Hora de Llegada]])</f>
        <v>7.9861111111919555E-2</v>
      </c>
      <c r="P459" s="3">
        <f>SUMIF('cocina'!A:A,sala[[#This Row],[Número de Orden]],'cocina'!H:H)/(24*60)</f>
        <v>6.1805555555555558E-2</v>
      </c>
      <c r="Q459" s="3">
        <f>IF((sala[[#This Row],[Tiempo de Permanencia]]-sala[[#This Row],[Tiempo de Preparación]])&gt;0,sala[[#This Row],[Tiempo de Permanencia]]-sala[[#This Row],[Tiempo de Preparación]],0)</f>
        <v>1.8055555556363997E-2</v>
      </c>
      <c r="R459" s="10">
        <f>IF(sala[[#This Row],[Tiempo de degustación]]&gt;0,1,0)</f>
        <v>1</v>
      </c>
      <c r="S459" s="1" t="str">
        <f>WEEKDAY(sala[[#This Row],[Fecha de Factura]],11)&amp;". "&amp;TEXT(sala[[#This Row],[Fecha de Factura]],"dddd")</f>
        <v>3. miércoles</v>
      </c>
      <c r="T459" s="4">
        <f>SUMIF('cocina'!A:A,sala[[#This Row],[Número de Orden]],'cocina'!G:G)</f>
        <v>9</v>
      </c>
      <c r="U459" s="4">
        <f>sala[[#This Row],[Tiempo de Preparación]]*24</f>
        <v>1.4833333333333334</v>
      </c>
      <c r="V459">
        <f>sala[[#This Row],[Cobrada]]*sala[[#This Row],[Monto Total de la Cuenta]]</f>
        <v>268</v>
      </c>
      <c r="W459" s="4">
        <f>sala[[#This Row],[Tiempo de Permanencia]]*24</f>
        <v>1.9166666666860692</v>
      </c>
    </row>
    <row r="460" spans="1:23" x14ac:dyDescent="0.3">
      <c r="A460">
        <v>20</v>
      </c>
      <c r="B460" s="1" t="s">
        <v>441</v>
      </c>
      <c r="C460">
        <v>1</v>
      </c>
      <c r="D460" s="2">
        <v>45021.01666666667</v>
      </c>
      <c r="E460" s="2">
        <v>45021.091666666667</v>
      </c>
      <c r="F460" s="1" t="s">
        <v>19</v>
      </c>
      <c r="G460" s="1" t="s">
        <v>14</v>
      </c>
      <c r="H460" s="1" t="s">
        <v>25</v>
      </c>
      <c r="I460">
        <v>32.770000000000003</v>
      </c>
      <c r="J460" s="1" t="s">
        <v>38</v>
      </c>
      <c r="K460">
        <v>459</v>
      </c>
      <c r="L460" s="1" t="s">
        <v>69</v>
      </c>
      <c r="M460" s="1">
        <f>SUMIF('cocina'!A:A,sala[[#This Row],[Número de Orden]],'cocina'!K:K)</f>
        <v>84</v>
      </c>
      <c r="N460" s="2">
        <f>sala[[#This Row],[Hora de Salida]]</f>
        <v>45021.091666666667</v>
      </c>
      <c r="O460" s="3">
        <f>IF(sala[[#This Row],[Estado de la Mesa]]="Ocupada",sala[[#This Row],[Hora de Salida]]-sala[[#This Row],[Hora de Llegada]]+15/(24*60),sala[[#This Row],[Hora de Salida]]-sala[[#This Row],[Hora de Llegada]])</f>
        <v>8.5416666663756288E-2</v>
      </c>
      <c r="P460" s="3">
        <f>SUMIF('cocina'!A:A,sala[[#This Row],[Número de Orden]],'cocina'!H:H)/(24*60)</f>
        <v>2.0833333333333332E-2</v>
      </c>
      <c r="Q460" s="3">
        <f>IF((sala[[#This Row],[Tiempo de Permanencia]]-sala[[#This Row],[Tiempo de Preparación]])&gt;0,sala[[#This Row],[Tiempo de Permanencia]]-sala[[#This Row],[Tiempo de Preparación]],0)</f>
        <v>6.458333333042296E-2</v>
      </c>
      <c r="R460" s="10">
        <f>IF(sala[[#This Row],[Tiempo de degustación]]&gt;0,1,0)</f>
        <v>1</v>
      </c>
      <c r="S460" s="1" t="str">
        <f>WEEKDAY(sala[[#This Row],[Fecha de Factura]],11)&amp;". "&amp;TEXT(sala[[#This Row],[Fecha de Factura]],"dddd")</f>
        <v>3. miércoles</v>
      </c>
      <c r="T460" s="4">
        <f>SUMIF('cocina'!A:A,sala[[#This Row],[Número de Orden]],'cocina'!G:G)</f>
        <v>3</v>
      </c>
      <c r="U460" s="4">
        <f>sala[[#This Row],[Tiempo de Preparación]]*24</f>
        <v>0.5</v>
      </c>
      <c r="V460">
        <f>sala[[#This Row],[Cobrada]]*sala[[#This Row],[Monto Total de la Cuenta]]</f>
        <v>84</v>
      </c>
      <c r="W460" s="4">
        <f>sala[[#This Row],[Tiempo de Permanencia]]*24</f>
        <v>2.0499999999301508</v>
      </c>
    </row>
    <row r="461" spans="1:23" x14ac:dyDescent="0.3">
      <c r="A461">
        <v>19</v>
      </c>
      <c r="B461" s="1" t="s">
        <v>197</v>
      </c>
      <c r="C461">
        <v>6</v>
      </c>
      <c r="D461" s="2">
        <v>45021.143750000003</v>
      </c>
      <c r="E461" s="2">
        <v>45021.288888888892</v>
      </c>
      <c r="F461" s="1" t="s">
        <v>32</v>
      </c>
      <c r="G461" s="1" t="s">
        <v>35</v>
      </c>
      <c r="H461" s="1" t="s">
        <v>25</v>
      </c>
      <c r="I461">
        <v>49.6</v>
      </c>
      <c r="J461" s="1" t="s">
        <v>26</v>
      </c>
      <c r="K461">
        <v>460</v>
      </c>
      <c r="L461" s="1" t="s">
        <v>54</v>
      </c>
      <c r="M461" s="1">
        <f>SUMIF('cocina'!A:A,sala[[#This Row],[Número de Orden]],'cocina'!K:K)</f>
        <v>176</v>
      </c>
      <c r="N461" s="2">
        <f>sala[[#This Row],[Hora de Salida]]</f>
        <v>45021.288888888892</v>
      </c>
      <c r="O461" s="3">
        <f>IF(sala[[#This Row],[Estado de la Mesa]]="Ocupada",sala[[#This Row],[Hora de Salida]]-sala[[#This Row],[Hora de Llegada]]+15/(24*60),sala[[#This Row],[Hora de Salida]]-sala[[#This Row],[Hora de Llegada]])</f>
        <v>0.14513888888905058</v>
      </c>
      <c r="P461" s="3">
        <f>SUMIF('cocina'!A:A,sala[[#This Row],[Número de Orden]],'cocina'!H:H)/(24*60)</f>
        <v>8.611111111111111E-2</v>
      </c>
      <c r="Q461" s="3">
        <f>IF((sala[[#This Row],[Tiempo de Permanencia]]-sala[[#This Row],[Tiempo de Preparación]])&gt;0,sala[[#This Row],[Tiempo de Permanencia]]-sala[[#This Row],[Tiempo de Preparación]],0)</f>
        <v>5.9027777777939466E-2</v>
      </c>
      <c r="R461" s="10">
        <f>IF(sala[[#This Row],[Tiempo de degustación]]&gt;0,1,0)</f>
        <v>1</v>
      </c>
      <c r="S461" s="1" t="str">
        <f>WEEKDAY(sala[[#This Row],[Fecha de Factura]],11)&amp;". "&amp;TEXT(sala[[#This Row],[Fecha de Factura]],"dddd")</f>
        <v>3. miércoles</v>
      </c>
      <c r="T461" s="4">
        <f>SUMIF('cocina'!A:A,sala[[#This Row],[Número de Orden]],'cocina'!G:G)</f>
        <v>7</v>
      </c>
      <c r="U461" s="4">
        <f>sala[[#This Row],[Tiempo de Preparación]]*24</f>
        <v>2.0666666666666664</v>
      </c>
      <c r="V461">
        <f>sala[[#This Row],[Cobrada]]*sala[[#This Row],[Monto Total de la Cuenta]]</f>
        <v>176</v>
      </c>
      <c r="W461" s="4">
        <f>sala[[#This Row],[Tiempo de Permanencia]]*24</f>
        <v>3.4833333333372138</v>
      </c>
    </row>
    <row r="462" spans="1:23" x14ac:dyDescent="0.3">
      <c r="A462">
        <v>4</v>
      </c>
      <c r="B462" s="1" t="s">
        <v>442</v>
      </c>
      <c r="C462">
        <v>3</v>
      </c>
      <c r="D462" s="2">
        <v>45021.113194444442</v>
      </c>
      <c r="E462" s="2">
        <v>45021.246527777781</v>
      </c>
      <c r="F462" s="1" t="s">
        <v>29</v>
      </c>
      <c r="G462" s="1" t="s">
        <v>35</v>
      </c>
      <c r="H462" s="1" t="s">
        <v>21</v>
      </c>
      <c r="I462">
        <v>21.51</v>
      </c>
      <c r="J462" s="1" t="s">
        <v>26</v>
      </c>
      <c r="K462">
        <v>461</v>
      </c>
      <c r="L462" s="1" t="s">
        <v>33</v>
      </c>
      <c r="M462" s="1">
        <f>SUMIF('cocina'!A:A,sala[[#This Row],[Número de Orden]],'cocina'!K:K)</f>
        <v>99</v>
      </c>
      <c r="N462" s="2">
        <f>sala[[#This Row],[Hora de Salida]]</f>
        <v>45021.246527777781</v>
      </c>
      <c r="O462" s="3">
        <f>IF(sala[[#This Row],[Estado de la Mesa]]="Ocupada",sala[[#This Row],[Hora de Salida]]-sala[[#This Row],[Hora de Llegada]]+15/(24*60),sala[[#This Row],[Hora de Salida]]-sala[[#This Row],[Hora de Llegada]])</f>
        <v>0.13333333333866904</v>
      </c>
      <c r="P462" s="3">
        <f>SUMIF('cocina'!A:A,sala[[#This Row],[Número de Orden]],'cocina'!H:H)/(24*60)</f>
        <v>4.583333333333333E-2</v>
      </c>
      <c r="Q462" s="3">
        <f>IF((sala[[#This Row],[Tiempo de Permanencia]]-sala[[#This Row],[Tiempo de Preparación]])&gt;0,sala[[#This Row],[Tiempo de Permanencia]]-sala[[#This Row],[Tiempo de Preparación]],0)</f>
        <v>8.7500000005335699E-2</v>
      </c>
      <c r="R462" s="10">
        <f>IF(sala[[#This Row],[Tiempo de degustación]]&gt;0,1,0)</f>
        <v>1</v>
      </c>
      <c r="S462" s="1" t="str">
        <f>WEEKDAY(sala[[#This Row],[Fecha de Factura]],11)&amp;". "&amp;TEXT(sala[[#This Row],[Fecha de Factura]],"dddd")</f>
        <v>3. miércoles</v>
      </c>
      <c r="T462" s="4">
        <f>SUMIF('cocina'!A:A,sala[[#This Row],[Número de Orden]],'cocina'!G:G)</f>
        <v>3</v>
      </c>
      <c r="U462" s="4">
        <f>sala[[#This Row],[Tiempo de Preparación]]*24</f>
        <v>1.0999999999999999</v>
      </c>
      <c r="V462">
        <f>sala[[#This Row],[Cobrada]]*sala[[#This Row],[Monto Total de la Cuenta]]</f>
        <v>99</v>
      </c>
      <c r="W462" s="4">
        <f>sala[[#This Row],[Tiempo de Permanencia]]*24</f>
        <v>3.2000000001280569</v>
      </c>
    </row>
    <row r="463" spans="1:23" x14ac:dyDescent="0.3">
      <c r="A463">
        <v>9</v>
      </c>
      <c r="B463" s="1" t="s">
        <v>73</v>
      </c>
      <c r="C463">
        <v>2</v>
      </c>
      <c r="D463" s="2">
        <v>45021.091666666667</v>
      </c>
      <c r="E463" s="2">
        <v>45021.185416666667</v>
      </c>
      <c r="F463" s="1" t="s">
        <v>24</v>
      </c>
      <c r="G463" s="1" t="s">
        <v>14</v>
      </c>
      <c r="H463" s="1" t="s">
        <v>25</v>
      </c>
      <c r="I463">
        <v>21.17</v>
      </c>
      <c r="J463" s="1" t="s">
        <v>16</v>
      </c>
      <c r="K463">
        <v>462</v>
      </c>
      <c r="L463" s="1" t="s">
        <v>17</v>
      </c>
      <c r="M463" s="1">
        <f>SUMIF('cocina'!A:A,sala[[#This Row],[Número de Orden]],'cocina'!K:K)</f>
        <v>99</v>
      </c>
      <c r="N463" s="2">
        <f>sala[[#This Row],[Hora de Salida]]</f>
        <v>45021.185416666667</v>
      </c>
      <c r="O463" s="3">
        <f>IF(sala[[#This Row],[Estado de la Mesa]]="Ocupada",sala[[#This Row],[Hora de Salida]]-sala[[#This Row],[Hora de Llegada]]+15/(24*60),sala[[#This Row],[Hora de Salida]]-sala[[#This Row],[Hora de Llegada]])</f>
        <v>9.375E-2</v>
      </c>
      <c r="P463" s="3">
        <f>SUMIF('cocina'!A:A,sala[[#This Row],[Número de Orden]],'cocina'!H:H)/(24*60)</f>
        <v>7.6388888888888886E-3</v>
      </c>
      <c r="Q463" s="3">
        <f>IF((sala[[#This Row],[Tiempo de Permanencia]]-sala[[#This Row],[Tiempo de Preparación]])&gt;0,sala[[#This Row],[Tiempo de Permanencia]]-sala[[#This Row],[Tiempo de Preparación]],0)</f>
        <v>8.611111111111111E-2</v>
      </c>
      <c r="R463" s="10">
        <f>IF(sala[[#This Row],[Tiempo de degustación]]&gt;0,1,0)</f>
        <v>1</v>
      </c>
      <c r="S463" s="1" t="str">
        <f>WEEKDAY(sala[[#This Row],[Fecha de Factura]],11)&amp;". "&amp;TEXT(sala[[#This Row],[Fecha de Factura]],"dddd")</f>
        <v>3. miércoles</v>
      </c>
      <c r="T463" s="4">
        <f>SUMIF('cocina'!A:A,sala[[#This Row],[Número de Orden]],'cocina'!G:G)</f>
        <v>3</v>
      </c>
      <c r="U463" s="4">
        <f>sala[[#This Row],[Tiempo de Preparación]]*24</f>
        <v>0.18333333333333332</v>
      </c>
      <c r="V463">
        <f>sala[[#This Row],[Cobrada]]*sala[[#This Row],[Monto Total de la Cuenta]]</f>
        <v>99</v>
      </c>
      <c r="W463" s="4">
        <f>sala[[#This Row],[Tiempo de Permanencia]]*24</f>
        <v>2.25</v>
      </c>
    </row>
    <row r="464" spans="1:23" x14ac:dyDescent="0.3">
      <c r="A464">
        <v>7</v>
      </c>
      <c r="B464" s="1" t="s">
        <v>443</v>
      </c>
      <c r="C464">
        <v>2</v>
      </c>
      <c r="D464" s="2">
        <v>45021.036805555559</v>
      </c>
      <c r="E464" s="2">
        <v>45021.134027777778</v>
      </c>
      <c r="F464" s="1" t="s">
        <v>24</v>
      </c>
      <c r="G464" s="1" t="s">
        <v>14</v>
      </c>
      <c r="H464" s="1" t="s">
        <v>15</v>
      </c>
      <c r="I464">
        <v>17.07</v>
      </c>
      <c r="J464" s="1" t="s">
        <v>38</v>
      </c>
      <c r="K464">
        <v>463</v>
      </c>
      <c r="L464" s="1" t="s">
        <v>30</v>
      </c>
      <c r="M464" s="1">
        <f>SUMIF('cocina'!A:A,sala[[#This Row],[Número de Orden]],'cocina'!K:K)</f>
        <v>93</v>
      </c>
      <c r="N464" s="2">
        <f>sala[[#This Row],[Hora de Salida]]</f>
        <v>45021.134027777778</v>
      </c>
      <c r="O464" s="3">
        <f>IF(sala[[#This Row],[Estado de la Mesa]]="Ocupada",sala[[#This Row],[Hora de Salida]]-sala[[#This Row],[Hora de Llegada]]+15/(24*60),sala[[#This Row],[Hora de Salida]]-sala[[#This Row],[Hora de Llegada]])</f>
        <v>0.10763888888565513</v>
      </c>
      <c r="P464" s="3">
        <f>SUMIF('cocina'!A:A,sala[[#This Row],[Número de Orden]],'cocina'!H:H)/(24*60)</f>
        <v>9.7222222222222224E-3</v>
      </c>
      <c r="Q464" s="3">
        <f>IF((sala[[#This Row],[Tiempo de Permanencia]]-sala[[#This Row],[Tiempo de Preparación]])&gt;0,sala[[#This Row],[Tiempo de Permanencia]]-sala[[#This Row],[Tiempo de Preparación]],0)</f>
        <v>9.7916666663432905E-2</v>
      </c>
      <c r="R464" s="10">
        <f>IF(sala[[#This Row],[Tiempo de degustación]]&gt;0,1,0)</f>
        <v>1</v>
      </c>
      <c r="S464" s="1" t="str">
        <f>WEEKDAY(sala[[#This Row],[Fecha de Factura]],11)&amp;". "&amp;TEXT(sala[[#This Row],[Fecha de Factura]],"dddd")</f>
        <v>3. miércoles</v>
      </c>
      <c r="T464" s="4">
        <f>SUMIF('cocina'!A:A,sala[[#This Row],[Número de Orden]],'cocina'!G:G)</f>
        <v>3</v>
      </c>
      <c r="U464" s="4">
        <f>sala[[#This Row],[Tiempo de Preparación]]*24</f>
        <v>0.23333333333333334</v>
      </c>
      <c r="V464">
        <f>sala[[#This Row],[Cobrada]]*sala[[#This Row],[Monto Total de la Cuenta]]</f>
        <v>93</v>
      </c>
      <c r="W464" s="4">
        <f>sala[[#This Row],[Tiempo de Permanencia]]*24</f>
        <v>2.5833333332557231</v>
      </c>
    </row>
    <row r="465" spans="1:23" x14ac:dyDescent="0.3">
      <c r="A465">
        <v>16</v>
      </c>
      <c r="B465" s="1" t="s">
        <v>113</v>
      </c>
      <c r="C465">
        <v>1</v>
      </c>
      <c r="D465" s="2">
        <v>45021.056250000001</v>
      </c>
      <c r="E465" s="2">
        <v>45021.193749999999</v>
      </c>
      <c r="F465" s="1" t="s">
        <v>32</v>
      </c>
      <c r="G465" s="1" t="s">
        <v>14</v>
      </c>
      <c r="H465" s="1" t="s">
        <v>25</v>
      </c>
      <c r="I465">
        <v>48.5</v>
      </c>
      <c r="J465" s="1" t="s">
        <v>16</v>
      </c>
      <c r="K465">
        <v>464</v>
      </c>
      <c r="L465" s="1" t="s">
        <v>57</v>
      </c>
      <c r="M465" s="1">
        <f>SUMIF('cocina'!A:A,sala[[#This Row],[Número de Orden]],'cocina'!K:K)</f>
        <v>154</v>
      </c>
      <c r="N465" s="2">
        <f>sala[[#This Row],[Hora de Salida]]</f>
        <v>45021.193749999999</v>
      </c>
      <c r="O465" s="3">
        <f>IF(sala[[#This Row],[Estado de la Mesa]]="Ocupada",sala[[#This Row],[Hora de Salida]]-sala[[#This Row],[Hora de Llegada]]+15/(24*60),sala[[#This Row],[Hora de Salida]]-sala[[#This Row],[Hora de Llegada]])</f>
        <v>0.13749999999708962</v>
      </c>
      <c r="P465" s="3">
        <f>SUMIF('cocina'!A:A,sala[[#This Row],[Número de Orden]],'cocina'!H:H)/(24*60)</f>
        <v>5.8333333333333334E-2</v>
      </c>
      <c r="Q465" s="3">
        <f>IF((sala[[#This Row],[Tiempo de Permanencia]]-sala[[#This Row],[Tiempo de Preparación]])&gt;0,sala[[#This Row],[Tiempo de Permanencia]]-sala[[#This Row],[Tiempo de Preparación]],0)</f>
        <v>7.9166666663756283E-2</v>
      </c>
      <c r="R465" s="10">
        <f>IF(sala[[#This Row],[Tiempo de degustación]]&gt;0,1,0)</f>
        <v>1</v>
      </c>
      <c r="S465" s="1" t="str">
        <f>WEEKDAY(sala[[#This Row],[Fecha de Factura]],11)&amp;". "&amp;TEXT(sala[[#This Row],[Fecha de Factura]],"dddd")</f>
        <v>3. miércoles</v>
      </c>
      <c r="T465" s="4">
        <f>SUMIF('cocina'!A:A,sala[[#This Row],[Número de Orden]],'cocina'!G:G)</f>
        <v>6</v>
      </c>
      <c r="U465" s="4">
        <f>sala[[#This Row],[Tiempo de Preparación]]*24</f>
        <v>1.4</v>
      </c>
      <c r="V465">
        <f>sala[[#This Row],[Cobrada]]*sala[[#This Row],[Monto Total de la Cuenta]]</f>
        <v>154</v>
      </c>
      <c r="W465" s="4">
        <f>sala[[#This Row],[Tiempo de Permanencia]]*24</f>
        <v>3.2999999999301508</v>
      </c>
    </row>
    <row r="466" spans="1:23" x14ac:dyDescent="0.3">
      <c r="A466">
        <v>4</v>
      </c>
      <c r="B466" s="1" t="s">
        <v>444</v>
      </c>
      <c r="C466">
        <v>2</v>
      </c>
      <c r="D466" s="2">
        <v>45021.049305555556</v>
      </c>
      <c r="E466" s="2">
        <v>45021.151388888888</v>
      </c>
      <c r="F466" s="1" t="s">
        <v>19</v>
      </c>
      <c r="G466" s="1" t="s">
        <v>14</v>
      </c>
      <c r="H466" s="1" t="s">
        <v>25</v>
      </c>
      <c r="I466">
        <v>44.9</v>
      </c>
      <c r="J466" s="1" t="s">
        <v>38</v>
      </c>
      <c r="K466">
        <v>465</v>
      </c>
      <c r="L466" s="1" t="s">
        <v>44</v>
      </c>
      <c r="M466" s="1">
        <f>SUMIF('cocina'!A:A,sala[[#This Row],[Número de Orden]],'cocina'!K:K)</f>
        <v>121</v>
      </c>
      <c r="N466" s="2">
        <f>sala[[#This Row],[Hora de Salida]]</f>
        <v>45021.151388888888</v>
      </c>
      <c r="O466" s="3">
        <f>IF(sala[[#This Row],[Estado de la Mesa]]="Ocupada",sala[[#This Row],[Hora de Salida]]-sala[[#This Row],[Hora de Llegada]]+15/(24*60),sala[[#This Row],[Hora de Salida]]-sala[[#This Row],[Hora de Llegada]])</f>
        <v>0.11249999999805975</v>
      </c>
      <c r="P466" s="3">
        <f>SUMIF('cocina'!A:A,sala[[#This Row],[Número de Orden]],'cocina'!H:H)/(24*60)</f>
        <v>4.1666666666666664E-2</v>
      </c>
      <c r="Q466" s="3">
        <f>IF((sala[[#This Row],[Tiempo de Permanencia]]-sala[[#This Row],[Tiempo de Preparación]])&gt;0,sala[[#This Row],[Tiempo de Permanencia]]-sala[[#This Row],[Tiempo de Preparación]],0)</f>
        <v>7.0833333331393078E-2</v>
      </c>
      <c r="R466" s="10">
        <f>IF(sala[[#This Row],[Tiempo de degustación]]&gt;0,1,0)</f>
        <v>1</v>
      </c>
      <c r="S466" s="1" t="str">
        <f>WEEKDAY(sala[[#This Row],[Fecha de Factura]],11)&amp;". "&amp;TEXT(sala[[#This Row],[Fecha de Factura]],"dddd")</f>
        <v>3. miércoles</v>
      </c>
      <c r="T466" s="4">
        <f>SUMIF('cocina'!A:A,sala[[#This Row],[Número de Orden]],'cocina'!G:G)</f>
        <v>5</v>
      </c>
      <c r="U466" s="4">
        <f>sala[[#This Row],[Tiempo de Preparación]]*24</f>
        <v>1</v>
      </c>
      <c r="V466">
        <f>sala[[#This Row],[Cobrada]]*sala[[#This Row],[Monto Total de la Cuenta]]</f>
        <v>121</v>
      </c>
      <c r="W466" s="4">
        <f>sala[[#This Row],[Tiempo de Permanencia]]*24</f>
        <v>2.6999999999534339</v>
      </c>
    </row>
    <row r="467" spans="1:23" x14ac:dyDescent="0.3">
      <c r="A467">
        <v>4</v>
      </c>
      <c r="B467" s="1" t="s">
        <v>445</v>
      </c>
      <c r="C467">
        <v>1</v>
      </c>
      <c r="D467" s="2">
        <v>45021.07916666667</v>
      </c>
      <c r="E467" s="2">
        <v>45021.180555555555</v>
      </c>
      <c r="F467" s="1" t="s">
        <v>19</v>
      </c>
      <c r="G467" s="1" t="s">
        <v>14</v>
      </c>
      <c r="H467" s="1" t="s">
        <v>25</v>
      </c>
      <c r="I467">
        <v>26.63</v>
      </c>
      <c r="J467" s="1" t="s">
        <v>26</v>
      </c>
      <c r="K467">
        <v>466</v>
      </c>
      <c r="L467" s="1" t="s">
        <v>42</v>
      </c>
      <c r="M467" s="1">
        <f>SUMIF('cocina'!A:A,sala[[#This Row],[Número de Orden]],'cocina'!K:K)</f>
        <v>140</v>
      </c>
      <c r="N467" s="2">
        <f>sala[[#This Row],[Hora de Salida]]</f>
        <v>45021.180555555555</v>
      </c>
      <c r="O467" s="3">
        <f>IF(sala[[#This Row],[Estado de la Mesa]]="Ocupada",sala[[#This Row],[Hora de Salida]]-sala[[#This Row],[Hora de Llegada]]+15/(24*60),sala[[#This Row],[Hora de Salida]]-sala[[#This Row],[Hora de Llegada]])</f>
        <v>0.101388888884685</v>
      </c>
      <c r="P467" s="3">
        <f>SUMIF('cocina'!A:A,sala[[#This Row],[Número de Orden]],'cocina'!H:H)/(24*60)</f>
        <v>0.10069444444444445</v>
      </c>
      <c r="Q467" s="3">
        <f>IF((sala[[#This Row],[Tiempo de Permanencia]]-sala[[#This Row],[Tiempo de Preparación]])&gt;0,sala[[#This Row],[Tiempo de Permanencia]]-sala[[#This Row],[Tiempo de Preparación]],0)</f>
        <v>6.9444444024055474E-4</v>
      </c>
      <c r="R467" s="10">
        <f>IF(sala[[#This Row],[Tiempo de degustación]]&gt;0,1,0)</f>
        <v>1</v>
      </c>
      <c r="S467" s="1" t="str">
        <f>WEEKDAY(sala[[#This Row],[Fecha de Factura]],11)&amp;". "&amp;TEXT(sala[[#This Row],[Fecha de Factura]],"dddd")</f>
        <v>3. miércoles</v>
      </c>
      <c r="T467" s="4">
        <f>SUMIF('cocina'!A:A,sala[[#This Row],[Número de Orden]],'cocina'!G:G)</f>
        <v>5</v>
      </c>
      <c r="U467" s="4">
        <f>sala[[#This Row],[Tiempo de Preparación]]*24</f>
        <v>2.416666666666667</v>
      </c>
      <c r="V467">
        <f>sala[[#This Row],[Cobrada]]*sala[[#This Row],[Monto Total de la Cuenta]]</f>
        <v>140</v>
      </c>
      <c r="W467" s="4">
        <f>sala[[#This Row],[Tiempo de Permanencia]]*24</f>
        <v>2.4333333332324401</v>
      </c>
    </row>
    <row r="468" spans="1:23" x14ac:dyDescent="0.3">
      <c r="A468">
        <v>15</v>
      </c>
      <c r="B468" s="1" t="s">
        <v>446</v>
      </c>
      <c r="C468">
        <v>3</v>
      </c>
      <c r="D468" s="2">
        <v>45021.112500000003</v>
      </c>
      <c r="E468" s="2">
        <v>45021.176388888889</v>
      </c>
      <c r="F468" s="1" t="s">
        <v>19</v>
      </c>
      <c r="G468" s="1" t="s">
        <v>14</v>
      </c>
      <c r="H468" s="1" t="s">
        <v>15</v>
      </c>
      <c r="I468">
        <v>42.31</v>
      </c>
      <c r="J468" s="1" t="s">
        <v>16</v>
      </c>
      <c r="K468">
        <v>467</v>
      </c>
      <c r="L468" s="1" t="s">
        <v>33</v>
      </c>
      <c r="M468" s="1">
        <f>SUMIF('cocina'!A:A,sala[[#This Row],[Número de Orden]],'cocina'!K:K)</f>
        <v>143</v>
      </c>
      <c r="N468" s="2">
        <f>sala[[#This Row],[Hora de Salida]]</f>
        <v>45021.176388888889</v>
      </c>
      <c r="O468" s="3">
        <f>IF(sala[[#This Row],[Estado de la Mesa]]="Ocupada",sala[[#This Row],[Hora de Salida]]-sala[[#This Row],[Hora de Llegada]]+15/(24*60),sala[[#This Row],[Hora de Salida]]-sala[[#This Row],[Hora de Llegada]])</f>
        <v>6.3888888886140194E-2</v>
      </c>
      <c r="P468" s="3">
        <f>SUMIF('cocina'!A:A,sala[[#This Row],[Número de Orden]],'cocina'!H:H)/(24*60)</f>
        <v>0.05</v>
      </c>
      <c r="Q468" s="3">
        <f>IF((sala[[#This Row],[Tiempo de Permanencia]]-sala[[#This Row],[Tiempo de Preparación]])&gt;0,sala[[#This Row],[Tiempo de Permanencia]]-sala[[#This Row],[Tiempo de Preparación]],0)</f>
        <v>1.3888888886140191E-2</v>
      </c>
      <c r="R468" s="10">
        <f>IF(sala[[#This Row],[Tiempo de degustación]]&gt;0,1,0)</f>
        <v>1</v>
      </c>
      <c r="S468" s="1" t="str">
        <f>WEEKDAY(sala[[#This Row],[Fecha de Factura]],11)&amp;". "&amp;TEXT(sala[[#This Row],[Fecha de Factura]],"dddd")</f>
        <v>3. miércoles</v>
      </c>
      <c r="T468" s="4">
        <f>SUMIF('cocina'!A:A,sala[[#This Row],[Número de Orden]],'cocina'!G:G)</f>
        <v>5</v>
      </c>
      <c r="U468" s="4">
        <f>sala[[#This Row],[Tiempo de Preparación]]*24</f>
        <v>1.2000000000000002</v>
      </c>
      <c r="V468">
        <f>sala[[#This Row],[Cobrada]]*sala[[#This Row],[Monto Total de la Cuenta]]</f>
        <v>143</v>
      </c>
      <c r="W468" s="4">
        <f>sala[[#This Row],[Tiempo de Permanencia]]*24</f>
        <v>1.5333333332673647</v>
      </c>
    </row>
    <row r="469" spans="1:23" x14ac:dyDescent="0.3">
      <c r="A469">
        <v>14</v>
      </c>
      <c r="B469" s="1" t="s">
        <v>447</v>
      </c>
      <c r="C469">
        <v>6</v>
      </c>
      <c r="D469" s="2">
        <v>45021.124305555553</v>
      </c>
      <c r="E469" s="2">
        <v>45021.239583333336</v>
      </c>
      <c r="F469" s="1" t="s">
        <v>24</v>
      </c>
      <c r="G469" s="1" t="s">
        <v>20</v>
      </c>
      <c r="H469" s="1" t="s">
        <v>25</v>
      </c>
      <c r="I469">
        <v>14.28</v>
      </c>
      <c r="J469" s="1" t="s">
        <v>16</v>
      </c>
      <c r="K469">
        <v>468</v>
      </c>
      <c r="L469" s="1" t="s">
        <v>69</v>
      </c>
      <c r="M469" s="1">
        <f>SUMIF('cocina'!A:A,sala[[#This Row],[Número de Orden]],'cocina'!K:K)</f>
        <v>106</v>
      </c>
      <c r="N469" s="2">
        <f>sala[[#This Row],[Hora de Salida]]</f>
        <v>45021.239583333336</v>
      </c>
      <c r="O469" s="3">
        <f>IF(sala[[#This Row],[Estado de la Mesa]]="Ocupada",sala[[#This Row],[Hora de Salida]]-sala[[#This Row],[Hora de Llegada]]+15/(24*60),sala[[#This Row],[Hora de Salida]]-sala[[#This Row],[Hora de Llegada]])</f>
        <v>0.11527777778246673</v>
      </c>
      <c r="P469" s="3">
        <f>SUMIF('cocina'!A:A,sala[[#This Row],[Número de Orden]],'cocina'!H:H)/(24*60)</f>
        <v>4.3749999999999997E-2</v>
      </c>
      <c r="Q469" s="3">
        <f>IF((sala[[#This Row],[Tiempo de Permanencia]]-sala[[#This Row],[Tiempo de Preparación]])&gt;0,sala[[#This Row],[Tiempo de Permanencia]]-sala[[#This Row],[Tiempo de Preparación]],0)</f>
        <v>7.1527777782466731E-2</v>
      </c>
      <c r="R469" s="10">
        <f>IF(sala[[#This Row],[Tiempo de degustación]]&gt;0,1,0)</f>
        <v>1</v>
      </c>
      <c r="S469" s="1" t="str">
        <f>WEEKDAY(sala[[#This Row],[Fecha de Factura]],11)&amp;". "&amp;TEXT(sala[[#This Row],[Fecha de Factura]],"dddd")</f>
        <v>3. miércoles</v>
      </c>
      <c r="T469" s="4">
        <f>SUMIF('cocina'!A:A,sala[[#This Row],[Número de Orden]],'cocina'!G:G)</f>
        <v>5</v>
      </c>
      <c r="U469" s="4">
        <f>sala[[#This Row],[Tiempo de Preparación]]*24</f>
        <v>1.0499999999999998</v>
      </c>
      <c r="V469">
        <f>sala[[#This Row],[Cobrada]]*sala[[#This Row],[Monto Total de la Cuenta]]</f>
        <v>106</v>
      </c>
      <c r="W469" s="4">
        <f>sala[[#This Row],[Tiempo de Permanencia]]*24</f>
        <v>2.7666666667792015</v>
      </c>
    </row>
    <row r="470" spans="1:23" x14ac:dyDescent="0.3">
      <c r="A470">
        <v>1</v>
      </c>
      <c r="B470" s="1" t="s">
        <v>448</v>
      </c>
      <c r="C470">
        <v>2</v>
      </c>
      <c r="D470" s="2">
        <v>45021.122916666667</v>
      </c>
      <c r="E470" s="2">
        <v>45021.223611111112</v>
      </c>
      <c r="F470" s="1" t="s">
        <v>19</v>
      </c>
      <c r="G470" s="1" t="s">
        <v>35</v>
      </c>
      <c r="H470" s="1" t="s">
        <v>25</v>
      </c>
      <c r="I470">
        <v>25.26</v>
      </c>
      <c r="J470" s="1" t="s">
        <v>16</v>
      </c>
      <c r="K470">
        <v>469</v>
      </c>
      <c r="L470" s="1" t="s">
        <v>22</v>
      </c>
      <c r="M470" s="1">
        <f>SUMIF('cocina'!A:A,sala[[#This Row],[Número de Orden]],'cocina'!K:K)</f>
        <v>137</v>
      </c>
      <c r="N470" s="2">
        <f>sala[[#This Row],[Hora de Salida]]</f>
        <v>45021.223611111112</v>
      </c>
      <c r="O470" s="3">
        <f>IF(sala[[#This Row],[Estado de la Mesa]]="Ocupada",sala[[#This Row],[Hora de Salida]]-sala[[#This Row],[Hora de Llegada]]+15/(24*60),sala[[#This Row],[Hora de Salida]]-sala[[#This Row],[Hora de Llegada]])</f>
        <v>0.10069444444525288</v>
      </c>
      <c r="P470" s="3">
        <f>SUMIF('cocina'!A:A,sala[[#This Row],[Número de Orden]],'cocina'!H:H)/(24*60)</f>
        <v>4.583333333333333E-2</v>
      </c>
      <c r="Q470" s="3">
        <f>IF((sala[[#This Row],[Tiempo de Permanencia]]-sala[[#This Row],[Tiempo de Preparación]])&gt;0,sala[[#This Row],[Tiempo de Permanencia]]-sala[[#This Row],[Tiempo de Preparación]],0)</f>
        <v>5.4861111111919554E-2</v>
      </c>
      <c r="R470" s="10">
        <f>IF(sala[[#This Row],[Tiempo de degustación]]&gt;0,1,0)</f>
        <v>1</v>
      </c>
      <c r="S470" s="1" t="str">
        <f>WEEKDAY(sala[[#This Row],[Fecha de Factura]],11)&amp;". "&amp;TEXT(sala[[#This Row],[Fecha de Factura]],"dddd")</f>
        <v>3. miércoles</v>
      </c>
      <c r="T470" s="4">
        <f>SUMIF('cocina'!A:A,sala[[#This Row],[Número de Orden]],'cocina'!G:G)</f>
        <v>4</v>
      </c>
      <c r="U470" s="4">
        <f>sala[[#This Row],[Tiempo de Preparación]]*24</f>
        <v>1.0999999999999999</v>
      </c>
      <c r="V470">
        <f>sala[[#This Row],[Cobrada]]*sala[[#This Row],[Monto Total de la Cuenta]]</f>
        <v>137</v>
      </c>
      <c r="W470" s="4">
        <f>sala[[#This Row],[Tiempo de Permanencia]]*24</f>
        <v>2.4166666666860692</v>
      </c>
    </row>
    <row r="471" spans="1:23" x14ac:dyDescent="0.3">
      <c r="A471">
        <v>17</v>
      </c>
      <c r="B471" s="1" t="s">
        <v>449</v>
      </c>
      <c r="C471">
        <v>3</v>
      </c>
      <c r="D471" s="2">
        <v>45021.070138888892</v>
      </c>
      <c r="E471" s="2">
        <v>45021.178472222222</v>
      </c>
      <c r="F471" s="1" t="s">
        <v>32</v>
      </c>
      <c r="G471" s="1" t="s">
        <v>14</v>
      </c>
      <c r="H471" s="1" t="s">
        <v>25</v>
      </c>
      <c r="I471">
        <v>47.46</v>
      </c>
      <c r="J471" s="1" t="s">
        <v>38</v>
      </c>
      <c r="K471">
        <v>470</v>
      </c>
      <c r="L471" s="1" t="s">
        <v>44</v>
      </c>
      <c r="M471" s="1">
        <f>SUMIF('cocina'!A:A,sala[[#This Row],[Número de Orden]],'cocina'!K:K)</f>
        <v>78</v>
      </c>
      <c r="N471" s="2">
        <f>sala[[#This Row],[Hora de Salida]]</f>
        <v>45021.178472222222</v>
      </c>
      <c r="O471" s="3">
        <f>IF(sala[[#This Row],[Estado de la Mesa]]="Ocupada",sala[[#This Row],[Hora de Salida]]-sala[[#This Row],[Hora de Llegada]]+15/(24*60),sala[[#This Row],[Hora de Salida]]-sala[[#This Row],[Hora de Llegada]])</f>
        <v>0.11874999999660456</v>
      </c>
      <c r="P471" s="3">
        <f>SUMIF('cocina'!A:A,sala[[#This Row],[Número de Orden]],'cocina'!H:H)/(24*60)</f>
        <v>0.05</v>
      </c>
      <c r="Q471" s="3">
        <f>IF((sala[[#This Row],[Tiempo de Permanencia]]-sala[[#This Row],[Tiempo de Preparación]])&gt;0,sala[[#This Row],[Tiempo de Permanencia]]-sala[[#This Row],[Tiempo de Preparación]],0)</f>
        <v>6.8749999996604555E-2</v>
      </c>
      <c r="R471" s="10">
        <f>IF(sala[[#This Row],[Tiempo de degustación]]&gt;0,1,0)</f>
        <v>1</v>
      </c>
      <c r="S471" s="1" t="str">
        <f>WEEKDAY(sala[[#This Row],[Fecha de Factura]],11)&amp;". "&amp;TEXT(sala[[#This Row],[Fecha de Factura]],"dddd")</f>
        <v>3. miércoles</v>
      </c>
      <c r="T471" s="4">
        <f>SUMIF('cocina'!A:A,sala[[#This Row],[Número de Orden]],'cocina'!G:G)</f>
        <v>4</v>
      </c>
      <c r="U471" s="4">
        <f>sala[[#This Row],[Tiempo de Preparación]]*24</f>
        <v>1.2000000000000002</v>
      </c>
      <c r="V471">
        <f>sala[[#This Row],[Cobrada]]*sala[[#This Row],[Monto Total de la Cuenta]]</f>
        <v>78</v>
      </c>
      <c r="W471" s="4">
        <f>sala[[#This Row],[Tiempo de Permanencia]]*24</f>
        <v>2.8499999999185093</v>
      </c>
    </row>
    <row r="472" spans="1:23" x14ac:dyDescent="0.3">
      <c r="A472">
        <v>7</v>
      </c>
      <c r="B472" s="1" t="s">
        <v>450</v>
      </c>
      <c r="C472">
        <v>6</v>
      </c>
      <c r="D472" s="2">
        <v>45021.15</v>
      </c>
      <c r="E472" s="2">
        <v>45021.234722222223</v>
      </c>
      <c r="F472" s="1" t="s">
        <v>32</v>
      </c>
      <c r="G472" s="1" t="s">
        <v>20</v>
      </c>
      <c r="H472" s="1" t="s">
        <v>15</v>
      </c>
      <c r="I472">
        <v>28.49</v>
      </c>
      <c r="J472" s="1" t="s">
        <v>16</v>
      </c>
      <c r="K472">
        <v>471</v>
      </c>
      <c r="L472" s="1" t="s">
        <v>33</v>
      </c>
      <c r="M472" s="1">
        <f>SUMIF('cocina'!A:A,sala[[#This Row],[Número de Orden]],'cocina'!K:K)</f>
        <v>105</v>
      </c>
      <c r="N472" s="2">
        <f>sala[[#This Row],[Hora de Salida]]</f>
        <v>45021.234722222223</v>
      </c>
      <c r="O472" s="3">
        <f>IF(sala[[#This Row],[Estado de la Mesa]]="Ocupada",sala[[#This Row],[Hora de Salida]]-sala[[#This Row],[Hora de Llegada]]+15/(24*60),sala[[#This Row],[Hora de Salida]]-sala[[#This Row],[Hora de Llegada]])</f>
        <v>8.4722222221898846E-2</v>
      </c>
      <c r="P472" s="3">
        <f>SUMIF('cocina'!A:A,sala[[#This Row],[Número de Orden]],'cocina'!H:H)/(24*60)</f>
        <v>3.9583333333333331E-2</v>
      </c>
      <c r="Q472" s="3">
        <f>IF((sala[[#This Row],[Tiempo de Permanencia]]-sala[[#This Row],[Tiempo de Preparación]])&gt;0,sala[[#This Row],[Tiempo de Permanencia]]-sala[[#This Row],[Tiempo de Preparación]],0)</f>
        <v>4.5138888888565515E-2</v>
      </c>
      <c r="R472" s="10">
        <f>IF(sala[[#This Row],[Tiempo de degustación]]&gt;0,1,0)</f>
        <v>1</v>
      </c>
      <c r="S472" s="1" t="str">
        <f>WEEKDAY(sala[[#This Row],[Fecha de Factura]],11)&amp;". "&amp;TEXT(sala[[#This Row],[Fecha de Factura]],"dddd")</f>
        <v>3. miércoles</v>
      </c>
      <c r="T472" s="4">
        <f>SUMIF('cocina'!A:A,sala[[#This Row],[Número de Orden]],'cocina'!G:G)</f>
        <v>3</v>
      </c>
      <c r="U472" s="4">
        <f>sala[[#This Row],[Tiempo de Preparación]]*24</f>
        <v>0.95</v>
      </c>
      <c r="V472">
        <f>sala[[#This Row],[Cobrada]]*sala[[#This Row],[Monto Total de la Cuenta]]</f>
        <v>105</v>
      </c>
      <c r="W472" s="4">
        <f>sala[[#This Row],[Tiempo de Permanencia]]*24</f>
        <v>2.0333333333255723</v>
      </c>
    </row>
    <row r="473" spans="1:23" x14ac:dyDescent="0.3">
      <c r="A473">
        <v>20</v>
      </c>
      <c r="B473" s="1" t="s">
        <v>451</v>
      </c>
      <c r="C473">
        <v>2</v>
      </c>
      <c r="D473" s="2">
        <v>45021.164583333331</v>
      </c>
      <c r="E473" s="2">
        <v>45021.286111111112</v>
      </c>
      <c r="F473" s="1" t="s">
        <v>24</v>
      </c>
      <c r="G473" s="1" t="s">
        <v>14</v>
      </c>
      <c r="H473" s="1" t="s">
        <v>21</v>
      </c>
      <c r="I473">
        <v>36.79</v>
      </c>
      <c r="J473" s="1" t="s">
        <v>38</v>
      </c>
      <c r="K473">
        <v>472</v>
      </c>
      <c r="L473" s="1" t="s">
        <v>44</v>
      </c>
      <c r="M473" s="1">
        <f>SUMIF('cocina'!A:A,sala[[#This Row],[Número de Orden]],'cocina'!K:K)</f>
        <v>114</v>
      </c>
      <c r="N473" s="2">
        <f>sala[[#This Row],[Hora de Salida]]</f>
        <v>45021.286111111112</v>
      </c>
      <c r="O473" s="3">
        <f>IF(sala[[#This Row],[Estado de la Mesa]]="Ocupada",sala[[#This Row],[Hora de Salida]]-sala[[#This Row],[Hora de Llegada]]+15/(24*60),sala[[#This Row],[Hora de Salida]]-sala[[#This Row],[Hora de Llegada]])</f>
        <v>0.13194444444767819</v>
      </c>
      <c r="P473" s="3">
        <f>SUMIF('cocina'!A:A,sala[[#This Row],[Número de Orden]],'cocina'!H:H)/(24*60)</f>
        <v>5.0694444444444445E-2</v>
      </c>
      <c r="Q473" s="3">
        <f>IF((sala[[#This Row],[Tiempo de Permanencia]]-sala[[#This Row],[Tiempo de Preparación]])&gt;0,sala[[#This Row],[Tiempo de Permanencia]]-sala[[#This Row],[Tiempo de Preparación]],0)</f>
        <v>8.1250000003233749E-2</v>
      </c>
      <c r="R473" s="10">
        <f>IF(sala[[#This Row],[Tiempo de degustación]]&gt;0,1,0)</f>
        <v>1</v>
      </c>
      <c r="S473" s="1" t="str">
        <f>WEEKDAY(sala[[#This Row],[Fecha de Factura]],11)&amp;". "&amp;TEXT(sala[[#This Row],[Fecha de Factura]],"dddd")</f>
        <v>3. miércoles</v>
      </c>
      <c r="T473" s="4">
        <f>SUMIF('cocina'!A:A,sala[[#This Row],[Número de Orden]],'cocina'!G:G)</f>
        <v>4</v>
      </c>
      <c r="U473" s="4">
        <f>sala[[#This Row],[Tiempo de Preparación]]*24</f>
        <v>1.2166666666666668</v>
      </c>
      <c r="V473">
        <f>sala[[#This Row],[Cobrada]]*sala[[#This Row],[Monto Total de la Cuenta]]</f>
        <v>114</v>
      </c>
      <c r="W473" s="4">
        <f>sala[[#This Row],[Tiempo de Permanencia]]*24</f>
        <v>3.1666666667442769</v>
      </c>
    </row>
    <row r="474" spans="1:23" x14ac:dyDescent="0.3">
      <c r="A474">
        <v>13</v>
      </c>
      <c r="B474" s="1" t="s">
        <v>452</v>
      </c>
      <c r="C474">
        <v>4</v>
      </c>
      <c r="D474" s="2">
        <v>45022.15</v>
      </c>
      <c r="E474" s="2">
        <v>45022.294444444444</v>
      </c>
      <c r="F474" s="1" t="s">
        <v>24</v>
      </c>
      <c r="G474" s="1" t="s">
        <v>14</v>
      </c>
      <c r="H474" s="1" t="s">
        <v>15</v>
      </c>
      <c r="I474">
        <v>15.63</v>
      </c>
      <c r="J474" s="1" t="s">
        <v>38</v>
      </c>
      <c r="K474">
        <v>473</v>
      </c>
      <c r="L474" s="1" t="s">
        <v>30</v>
      </c>
      <c r="M474" s="1">
        <f>SUMIF('cocina'!A:A,sala[[#This Row],[Número de Orden]],'cocina'!K:K)</f>
        <v>79</v>
      </c>
      <c r="N474" s="2">
        <f>sala[[#This Row],[Hora de Salida]]</f>
        <v>45022.294444444444</v>
      </c>
      <c r="O474" s="3">
        <f>IF(sala[[#This Row],[Estado de la Mesa]]="Ocupada",sala[[#This Row],[Hora de Salida]]-sala[[#This Row],[Hora de Llegada]]+15/(24*60),sala[[#This Row],[Hora de Salida]]-sala[[#This Row],[Hora de Llegada]])</f>
        <v>0.15486111110900916</v>
      </c>
      <c r="P474" s="3">
        <f>SUMIF('cocina'!A:A,sala[[#This Row],[Número de Orden]],'cocina'!H:H)/(24*60)</f>
        <v>4.2361111111111113E-2</v>
      </c>
      <c r="Q474" s="3">
        <f>IF((sala[[#This Row],[Tiempo de Permanencia]]-sala[[#This Row],[Tiempo de Preparación]])&gt;0,sala[[#This Row],[Tiempo de Permanencia]]-sala[[#This Row],[Tiempo de Preparación]],0)</f>
        <v>0.11249999999789805</v>
      </c>
      <c r="R474" s="10">
        <f>IF(sala[[#This Row],[Tiempo de degustación]]&gt;0,1,0)</f>
        <v>1</v>
      </c>
      <c r="S474" s="1" t="str">
        <f>WEEKDAY(sala[[#This Row],[Fecha de Factura]],11)&amp;". "&amp;TEXT(sala[[#This Row],[Fecha de Factura]],"dddd")</f>
        <v>4. jueves</v>
      </c>
      <c r="T474" s="4">
        <f>SUMIF('cocina'!A:A,sala[[#This Row],[Número de Orden]],'cocina'!G:G)</f>
        <v>3</v>
      </c>
      <c r="U474" s="4">
        <f>sala[[#This Row],[Tiempo de Preparación]]*24</f>
        <v>1.0166666666666666</v>
      </c>
      <c r="V474">
        <f>sala[[#This Row],[Cobrada]]*sala[[#This Row],[Monto Total de la Cuenta]]</f>
        <v>79</v>
      </c>
      <c r="W474" s="4">
        <f>sala[[#This Row],[Tiempo de Permanencia]]*24</f>
        <v>3.71666666661622</v>
      </c>
    </row>
    <row r="475" spans="1:23" x14ac:dyDescent="0.3">
      <c r="A475">
        <v>2</v>
      </c>
      <c r="B475" s="1" t="s">
        <v>453</v>
      </c>
      <c r="C475">
        <v>6</v>
      </c>
      <c r="D475" s="2">
        <v>45022.077777777777</v>
      </c>
      <c r="E475" s="2">
        <v>45022.147222222222</v>
      </c>
      <c r="F475" s="1" t="s">
        <v>32</v>
      </c>
      <c r="G475" s="1" t="s">
        <v>14</v>
      </c>
      <c r="H475" s="1" t="s">
        <v>25</v>
      </c>
      <c r="I475">
        <v>21.66</v>
      </c>
      <c r="J475" s="1" t="s">
        <v>26</v>
      </c>
      <c r="K475">
        <v>474</v>
      </c>
      <c r="L475" s="1" t="s">
        <v>33</v>
      </c>
      <c r="M475" s="1">
        <f>SUMIF('cocina'!A:A,sala[[#This Row],[Número de Orden]],'cocina'!K:K)</f>
        <v>178</v>
      </c>
      <c r="N475" s="2">
        <f>sala[[#This Row],[Hora de Salida]]</f>
        <v>45022.147222222222</v>
      </c>
      <c r="O475" s="3">
        <f>IF(sala[[#This Row],[Estado de la Mesa]]="Ocupada",sala[[#This Row],[Hora de Salida]]-sala[[#This Row],[Hora de Llegada]]+15/(24*60),sala[[#This Row],[Hora de Salida]]-sala[[#This Row],[Hora de Llegada]])</f>
        <v>6.9444444445252884E-2</v>
      </c>
      <c r="P475" s="3">
        <f>SUMIF('cocina'!A:A,sala[[#This Row],[Número de Orden]],'cocina'!H:H)/(24*60)</f>
        <v>0.11180555555555556</v>
      </c>
      <c r="Q475" s="3">
        <f>IF((sala[[#This Row],[Tiempo de Permanencia]]-sala[[#This Row],[Tiempo de Preparación]])&gt;0,sala[[#This Row],[Tiempo de Permanencia]]-sala[[#This Row],[Tiempo de Preparación]],0)</f>
        <v>0</v>
      </c>
      <c r="R475" s="10">
        <f>IF(sala[[#This Row],[Tiempo de degustación]]&gt;0,1,0)</f>
        <v>0</v>
      </c>
      <c r="S475" s="1" t="str">
        <f>WEEKDAY(sala[[#This Row],[Fecha de Factura]],11)&amp;". "&amp;TEXT(sala[[#This Row],[Fecha de Factura]],"dddd")</f>
        <v>4. jueves</v>
      </c>
      <c r="T475" s="4">
        <f>SUMIF('cocina'!A:A,sala[[#This Row],[Número de Orden]],'cocina'!G:G)</f>
        <v>6</v>
      </c>
      <c r="U475" s="4">
        <f>sala[[#This Row],[Tiempo de Preparación]]*24</f>
        <v>2.6833333333333336</v>
      </c>
      <c r="V475">
        <f>sala[[#This Row],[Cobrada]]*sala[[#This Row],[Monto Total de la Cuenta]]</f>
        <v>0</v>
      </c>
      <c r="W475" s="4">
        <f>sala[[#This Row],[Tiempo de Permanencia]]*24</f>
        <v>1.6666666666860692</v>
      </c>
    </row>
    <row r="476" spans="1:23" x14ac:dyDescent="0.3">
      <c r="A476">
        <v>18</v>
      </c>
      <c r="B476" s="1" t="s">
        <v>360</v>
      </c>
      <c r="C476">
        <v>4</v>
      </c>
      <c r="D476" s="2">
        <v>45022.136805555558</v>
      </c>
      <c r="E476" s="2">
        <v>45022.243055555555</v>
      </c>
      <c r="F476" s="1" t="s">
        <v>29</v>
      </c>
      <c r="G476" s="1" t="s">
        <v>35</v>
      </c>
      <c r="H476" s="1" t="s">
        <v>15</v>
      </c>
      <c r="I476">
        <v>19.55</v>
      </c>
      <c r="J476" s="1" t="s">
        <v>38</v>
      </c>
      <c r="K476">
        <v>475</v>
      </c>
      <c r="L476" s="1" t="s">
        <v>30</v>
      </c>
      <c r="M476" s="1">
        <f>SUMIF('cocina'!A:A,sala[[#This Row],[Número de Orden]],'cocina'!K:K)</f>
        <v>174</v>
      </c>
      <c r="N476" s="2">
        <f>sala[[#This Row],[Hora de Salida]]</f>
        <v>45022.243055555555</v>
      </c>
      <c r="O476" s="3">
        <f>IF(sala[[#This Row],[Estado de la Mesa]]="Ocupada",sala[[#This Row],[Hora de Salida]]-sala[[#This Row],[Hora de Llegada]]+15/(24*60),sala[[#This Row],[Hora de Salida]]-sala[[#This Row],[Hora de Llegada]])</f>
        <v>0.11666666666375629</v>
      </c>
      <c r="P476" s="3">
        <f>SUMIF('cocina'!A:A,sala[[#This Row],[Número de Orden]],'cocina'!H:H)/(24*60)</f>
        <v>2.4305555555555556E-2</v>
      </c>
      <c r="Q476" s="3">
        <f>IF((sala[[#This Row],[Tiempo de Permanencia]]-sala[[#This Row],[Tiempo de Preparación]])&gt;0,sala[[#This Row],[Tiempo de Permanencia]]-sala[[#This Row],[Tiempo de Preparación]],0)</f>
        <v>9.2361111108200736E-2</v>
      </c>
      <c r="R476" s="10">
        <f>IF(sala[[#This Row],[Tiempo de degustación]]&gt;0,1,0)</f>
        <v>1</v>
      </c>
      <c r="S476" s="1" t="str">
        <f>WEEKDAY(sala[[#This Row],[Fecha de Factura]],11)&amp;". "&amp;TEXT(sala[[#This Row],[Fecha de Factura]],"dddd")</f>
        <v>4. jueves</v>
      </c>
      <c r="T476" s="4">
        <f>SUMIF('cocina'!A:A,sala[[#This Row],[Número de Orden]],'cocina'!G:G)</f>
        <v>6</v>
      </c>
      <c r="U476" s="4">
        <f>sala[[#This Row],[Tiempo de Preparación]]*24</f>
        <v>0.58333333333333337</v>
      </c>
      <c r="V476">
        <f>sala[[#This Row],[Cobrada]]*sala[[#This Row],[Monto Total de la Cuenta]]</f>
        <v>174</v>
      </c>
      <c r="W476" s="4">
        <f>sala[[#This Row],[Tiempo de Permanencia]]*24</f>
        <v>2.7999999999301508</v>
      </c>
    </row>
    <row r="477" spans="1:23" x14ac:dyDescent="0.3">
      <c r="A477">
        <v>13</v>
      </c>
      <c r="B477" s="1" t="s">
        <v>454</v>
      </c>
      <c r="C477">
        <v>2</v>
      </c>
      <c r="D477" s="2">
        <v>45022.002083333333</v>
      </c>
      <c r="E477" s="2">
        <v>45022.074305555558</v>
      </c>
      <c r="F477" s="1" t="s">
        <v>13</v>
      </c>
      <c r="G477" s="1" t="s">
        <v>20</v>
      </c>
      <c r="H477" s="1" t="s">
        <v>15</v>
      </c>
      <c r="I477">
        <v>43.53</v>
      </c>
      <c r="J477" s="1" t="s">
        <v>38</v>
      </c>
      <c r="K477">
        <v>476</v>
      </c>
      <c r="L477" s="1" t="s">
        <v>30</v>
      </c>
      <c r="M477" s="1">
        <f>SUMIF('cocina'!A:A,sala[[#This Row],[Número de Orden]],'cocina'!K:K)</f>
        <v>218</v>
      </c>
      <c r="N477" s="2">
        <f>sala[[#This Row],[Hora de Salida]]</f>
        <v>45022.074305555558</v>
      </c>
      <c r="O477" s="3">
        <f>IF(sala[[#This Row],[Estado de la Mesa]]="Ocupada",sala[[#This Row],[Hora de Salida]]-sala[[#This Row],[Hora de Llegada]]+15/(24*60),sala[[#This Row],[Hora de Salida]]-sala[[#This Row],[Hora de Llegada]])</f>
        <v>8.2638888891475901E-2</v>
      </c>
      <c r="P477" s="3">
        <f>SUMIF('cocina'!A:A,sala[[#This Row],[Número de Orden]],'cocina'!H:H)/(24*60)</f>
        <v>7.9861111111111105E-2</v>
      </c>
      <c r="Q477" s="3">
        <f>IF((sala[[#This Row],[Tiempo de Permanencia]]-sala[[#This Row],[Tiempo de Preparación]])&gt;0,sala[[#This Row],[Tiempo de Permanencia]]-sala[[#This Row],[Tiempo de Preparación]],0)</f>
        <v>2.7777777803647957E-3</v>
      </c>
      <c r="R477" s="10">
        <f>IF(sala[[#This Row],[Tiempo de degustación]]&gt;0,1,0)</f>
        <v>1</v>
      </c>
      <c r="S477" s="1" t="str">
        <f>WEEKDAY(sala[[#This Row],[Fecha de Factura]],11)&amp;". "&amp;TEXT(sala[[#This Row],[Fecha de Factura]],"dddd")</f>
        <v>4. jueves</v>
      </c>
      <c r="T477" s="4">
        <f>SUMIF('cocina'!A:A,sala[[#This Row],[Número de Orden]],'cocina'!G:G)</f>
        <v>7</v>
      </c>
      <c r="U477" s="4">
        <f>sala[[#This Row],[Tiempo de Preparación]]*24</f>
        <v>1.9166666666666665</v>
      </c>
      <c r="V477">
        <f>sala[[#This Row],[Cobrada]]*sala[[#This Row],[Monto Total de la Cuenta]]</f>
        <v>218</v>
      </c>
      <c r="W477" s="4">
        <f>sala[[#This Row],[Tiempo de Permanencia]]*24</f>
        <v>1.9833333333954215</v>
      </c>
    </row>
    <row r="478" spans="1:23" x14ac:dyDescent="0.3">
      <c r="A478">
        <v>8</v>
      </c>
      <c r="B478" s="1" t="s">
        <v>455</v>
      </c>
      <c r="C478">
        <v>6</v>
      </c>
      <c r="D478" s="2">
        <v>45022.068749999999</v>
      </c>
      <c r="E478" s="2">
        <v>45022.123611111114</v>
      </c>
      <c r="F478" s="1" t="s">
        <v>32</v>
      </c>
      <c r="G478" s="1" t="s">
        <v>20</v>
      </c>
      <c r="H478" s="1" t="s">
        <v>25</v>
      </c>
      <c r="I478">
        <v>33.85</v>
      </c>
      <c r="J478" s="1" t="s">
        <v>16</v>
      </c>
      <c r="K478">
        <v>477</v>
      </c>
      <c r="L478" s="1" t="s">
        <v>22</v>
      </c>
      <c r="M478" s="1">
        <f>SUMIF('cocina'!A:A,sala[[#This Row],[Número de Orden]],'cocina'!K:K)</f>
        <v>204</v>
      </c>
      <c r="N478" s="2">
        <f>sala[[#This Row],[Hora de Salida]]</f>
        <v>45022.123611111114</v>
      </c>
      <c r="O478" s="3">
        <f>IF(sala[[#This Row],[Estado de la Mesa]]="Ocupada",sala[[#This Row],[Hora de Salida]]-sala[[#This Row],[Hora de Llegada]]+15/(24*60),sala[[#This Row],[Hora de Salida]]-sala[[#This Row],[Hora de Llegada]])</f>
        <v>5.4861111115314998E-2</v>
      </c>
      <c r="P478" s="3">
        <f>SUMIF('cocina'!A:A,sala[[#This Row],[Número de Orden]],'cocina'!H:H)/(24*60)</f>
        <v>7.9861111111111105E-2</v>
      </c>
      <c r="Q478" s="3">
        <f>IF((sala[[#This Row],[Tiempo de Permanencia]]-sala[[#This Row],[Tiempo de Preparación]])&gt;0,sala[[#This Row],[Tiempo de Permanencia]]-sala[[#This Row],[Tiempo de Preparación]],0)</f>
        <v>0</v>
      </c>
      <c r="R478" s="10">
        <f>IF(sala[[#This Row],[Tiempo de degustación]]&gt;0,1,0)</f>
        <v>0</v>
      </c>
      <c r="S478" s="1" t="str">
        <f>WEEKDAY(sala[[#This Row],[Fecha de Factura]],11)&amp;". "&amp;TEXT(sala[[#This Row],[Fecha de Factura]],"dddd")</f>
        <v>4. jueves</v>
      </c>
      <c r="T478" s="4">
        <f>SUMIF('cocina'!A:A,sala[[#This Row],[Número de Orden]],'cocina'!G:G)</f>
        <v>8</v>
      </c>
      <c r="U478" s="4">
        <f>sala[[#This Row],[Tiempo de Preparación]]*24</f>
        <v>1.9166666666666665</v>
      </c>
      <c r="V478">
        <f>sala[[#This Row],[Cobrada]]*sala[[#This Row],[Monto Total de la Cuenta]]</f>
        <v>0</v>
      </c>
      <c r="W478" s="4">
        <f>sala[[#This Row],[Tiempo de Permanencia]]*24</f>
        <v>1.3166666667675599</v>
      </c>
    </row>
    <row r="479" spans="1:23" x14ac:dyDescent="0.3">
      <c r="A479">
        <v>7</v>
      </c>
      <c r="B479" s="1" t="s">
        <v>143</v>
      </c>
      <c r="C479">
        <v>5</v>
      </c>
      <c r="D479" s="2">
        <v>45022.000694444447</v>
      </c>
      <c r="E479" s="2">
        <v>45022.144444444442</v>
      </c>
      <c r="F479" s="1" t="s">
        <v>19</v>
      </c>
      <c r="G479" s="1" t="s">
        <v>14</v>
      </c>
      <c r="H479" s="1" t="s">
        <v>21</v>
      </c>
      <c r="I479">
        <v>32.78</v>
      </c>
      <c r="J479" s="1" t="s">
        <v>38</v>
      </c>
      <c r="K479">
        <v>478</v>
      </c>
      <c r="L479" s="1" t="s">
        <v>42</v>
      </c>
      <c r="M479" s="1">
        <f>SUMIF('cocina'!A:A,sala[[#This Row],[Número de Orden]],'cocina'!K:K)</f>
        <v>118</v>
      </c>
      <c r="N479" s="2">
        <f>sala[[#This Row],[Hora de Salida]]</f>
        <v>45022.144444444442</v>
      </c>
      <c r="O479" s="3">
        <f>IF(sala[[#This Row],[Estado de la Mesa]]="Ocupada",sala[[#This Row],[Hora de Salida]]-sala[[#This Row],[Hora de Llegada]]+15/(24*60),sala[[#This Row],[Hora de Salida]]-sala[[#This Row],[Hora de Llegada]])</f>
        <v>0.15416666666230108</v>
      </c>
      <c r="P479" s="3">
        <f>SUMIF('cocina'!A:A,sala[[#This Row],[Número de Orden]],'cocina'!H:H)/(24*60)</f>
        <v>6.25E-2</v>
      </c>
      <c r="Q479" s="3">
        <f>IF((sala[[#This Row],[Tiempo de Permanencia]]-sala[[#This Row],[Tiempo de Preparación]])&gt;0,sala[[#This Row],[Tiempo de Permanencia]]-sala[[#This Row],[Tiempo de Preparación]],0)</f>
        <v>9.1666666662301083E-2</v>
      </c>
      <c r="R479" s="10">
        <f>IF(sala[[#This Row],[Tiempo de degustación]]&gt;0,1,0)</f>
        <v>1</v>
      </c>
      <c r="S479" s="1" t="str">
        <f>WEEKDAY(sala[[#This Row],[Fecha de Factura]],11)&amp;". "&amp;TEXT(sala[[#This Row],[Fecha de Factura]],"dddd")</f>
        <v>4. jueves</v>
      </c>
      <c r="T479" s="4">
        <f>SUMIF('cocina'!A:A,sala[[#This Row],[Número de Orden]],'cocina'!G:G)</f>
        <v>4</v>
      </c>
      <c r="U479" s="4">
        <f>sala[[#This Row],[Tiempo de Preparación]]*24</f>
        <v>1.5</v>
      </c>
      <c r="V479">
        <f>sala[[#This Row],[Cobrada]]*sala[[#This Row],[Monto Total de la Cuenta]]</f>
        <v>118</v>
      </c>
      <c r="W479" s="4">
        <f>sala[[#This Row],[Tiempo de Permanencia]]*24</f>
        <v>3.6999999998952262</v>
      </c>
    </row>
    <row r="480" spans="1:23" x14ac:dyDescent="0.3">
      <c r="A480">
        <v>1</v>
      </c>
      <c r="B480" s="1" t="s">
        <v>94</v>
      </c>
      <c r="C480">
        <v>3</v>
      </c>
      <c r="D480" s="2">
        <v>45022.029166666667</v>
      </c>
      <c r="E480" s="2">
        <v>45022.1875</v>
      </c>
      <c r="F480" s="1" t="s">
        <v>13</v>
      </c>
      <c r="G480" s="1" t="s">
        <v>14</v>
      </c>
      <c r="H480" s="1" t="s">
        <v>15</v>
      </c>
      <c r="I480">
        <v>39.58</v>
      </c>
      <c r="J480" s="1" t="s">
        <v>16</v>
      </c>
      <c r="K480">
        <v>479</v>
      </c>
      <c r="L480" s="1" t="s">
        <v>69</v>
      </c>
      <c r="M480" s="1">
        <f>SUMIF('cocina'!A:A,sala[[#This Row],[Número de Orden]],'cocina'!K:K)</f>
        <v>52</v>
      </c>
      <c r="N480" s="2">
        <f>sala[[#This Row],[Hora de Salida]]</f>
        <v>45022.1875</v>
      </c>
      <c r="O480" s="3">
        <f>IF(sala[[#This Row],[Estado de la Mesa]]="Ocupada",sala[[#This Row],[Hora de Salida]]-sala[[#This Row],[Hora de Llegada]]+15/(24*60),sala[[#This Row],[Hora de Salida]]-sala[[#This Row],[Hora de Llegada]])</f>
        <v>0.15833333333284827</v>
      </c>
      <c r="P480" s="3">
        <f>SUMIF('cocina'!A:A,sala[[#This Row],[Número de Orden]],'cocina'!H:H)/(24*60)</f>
        <v>5.7638888888888892E-2</v>
      </c>
      <c r="Q480" s="3">
        <f>IF((sala[[#This Row],[Tiempo de Permanencia]]-sala[[#This Row],[Tiempo de Preparación]])&gt;0,sala[[#This Row],[Tiempo de Permanencia]]-sala[[#This Row],[Tiempo de Preparación]],0)</f>
        <v>0.10069444444395938</v>
      </c>
      <c r="R480" s="10">
        <f>IF(sala[[#This Row],[Tiempo de degustación]]&gt;0,1,0)</f>
        <v>1</v>
      </c>
      <c r="S480" s="1" t="str">
        <f>WEEKDAY(sala[[#This Row],[Fecha de Factura]],11)&amp;". "&amp;TEXT(sala[[#This Row],[Fecha de Factura]],"dddd")</f>
        <v>4. jueves</v>
      </c>
      <c r="T480" s="4">
        <f>SUMIF('cocina'!A:A,sala[[#This Row],[Número de Orden]],'cocina'!G:G)</f>
        <v>2</v>
      </c>
      <c r="U480" s="4">
        <f>sala[[#This Row],[Tiempo de Preparación]]*24</f>
        <v>1.3833333333333333</v>
      </c>
      <c r="V480">
        <f>sala[[#This Row],[Cobrada]]*sala[[#This Row],[Monto Total de la Cuenta]]</f>
        <v>52</v>
      </c>
      <c r="W480" s="4">
        <f>sala[[#This Row],[Tiempo de Permanencia]]*24</f>
        <v>3.7999999999883585</v>
      </c>
    </row>
    <row r="481" spans="1:23" x14ac:dyDescent="0.3">
      <c r="A481">
        <v>1</v>
      </c>
      <c r="B481" s="1" t="s">
        <v>456</v>
      </c>
      <c r="C481">
        <v>5</v>
      </c>
      <c r="D481" s="2">
        <v>45022.143055555556</v>
      </c>
      <c r="E481" s="2">
        <v>45022.304861111108</v>
      </c>
      <c r="F481" s="1" t="s">
        <v>29</v>
      </c>
      <c r="G481" s="1" t="s">
        <v>20</v>
      </c>
      <c r="H481" s="1" t="s">
        <v>21</v>
      </c>
      <c r="I481">
        <v>18.63</v>
      </c>
      <c r="J481" s="1" t="s">
        <v>16</v>
      </c>
      <c r="K481">
        <v>480</v>
      </c>
      <c r="L481" s="1" t="s">
        <v>44</v>
      </c>
      <c r="M481" s="1">
        <f>SUMIF('cocina'!A:A,sala[[#This Row],[Número de Orden]],'cocina'!K:K)</f>
        <v>159</v>
      </c>
      <c r="N481" s="2">
        <f>sala[[#This Row],[Hora de Salida]]</f>
        <v>45022.304861111108</v>
      </c>
      <c r="O481" s="3">
        <f>IF(sala[[#This Row],[Estado de la Mesa]]="Ocupada",sala[[#This Row],[Hora de Salida]]-sala[[#This Row],[Hora de Llegada]]+15/(24*60),sala[[#This Row],[Hora de Salida]]-sala[[#This Row],[Hora de Llegada]])</f>
        <v>0.16180555555183673</v>
      </c>
      <c r="P481" s="3">
        <f>SUMIF('cocina'!A:A,sala[[#This Row],[Número de Orden]],'cocina'!H:H)/(24*60)</f>
        <v>4.5138888888888888E-2</v>
      </c>
      <c r="Q481" s="3">
        <f>IF((sala[[#This Row],[Tiempo de Permanencia]]-sala[[#This Row],[Tiempo de Preparación]])&gt;0,sala[[#This Row],[Tiempo de Permanencia]]-sala[[#This Row],[Tiempo de Preparación]],0)</f>
        <v>0.11666666666294784</v>
      </c>
      <c r="R481" s="10">
        <f>IF(sala[[#This Row],[Tiempo de degustación]]&gt;0,1,0)</f>
        <v>1</v>
      </c>
      <c r="S481" s="1" t="str">
        <f>WEEKDAY(sala[[#This Row],[Fecha de Factura]],11)&amp;". "&amp;TEXT(sala[[#This Row],[Fecha de Factura]],"dddd")</f>
        <v>4. jueves</v>
      </c>
      <c r="T481" s="4">
        <f>SUMIF('cocina'!A:A,sala[[#This Row],[Número de Orden]],'cocina'!G:G)</f>
        <v>5</v>
      </c>
      <c r="U481" s="4">
        <f>sala[[#This Row],[Tiempo de Preparación]]*24</f>
        <v>1.0833333333333333</v>
      </c>
      <c r="V481">
        <f>sala[[#This Row],[Cobrada]]*sala[[#This Row],[Monto Total de la Cuenta]]</f>
        <v>159</v>
      </c>
      <c r="W481" s="4">
        <f>sala[[#This Row],[Tiempo de Permanencia]]*24</f>
        <v>3.8833333332440816</v>
      </c>
    </row>
    <row r="482" spans="1:23" x14ac:dyDescent="0.3">
      <c r="A482">
        <v>9</v>
      </c>
      <c r="B482" s="1" t="s">
        <v>457</v>
      </c>
      <c r="C482">
        <v>4</v>
      </c>
      <c r="D482" s="2">
        <v>45022.081250000003</v>
      </c>
      <c r="E482" s="2">
        <v>45022.196527777778</v>
      </c>
      <c r="F482" s="1" t="s">
        <v>19</v>
      </c>
      <c r="G482" s="1" t="s">
        <v>14</v>
      </c>
      <c r="H482" s="1" t="s">
        <v>25</v>
      </c>
      <c r="I482">
        <v>42.02</v>
      </c>
      <c r="J482" s="1" t="s">
        <v>16</v>
      </c>
      <c r="K482">
        <v>481</v>
      </c>
      <c r="L482" s="1" t="s">
        <v>33</v>
      </c>
      <c r="M482" s="1">
        <f>SUMIF('cocina'!A:A,sala[[#This Row],[Número de Orden]],'cocina'!K:K)</f>
        <v>52</v>
      </c>
      <c r="N482" s="2">
        <f>sala[[#This Row],[Hora de Salida]]</f>
        <v>45022.196527777778</v>
      </c>
      <c r="O482" s="3">
        <f>IF(sala[[#This Row],[Estado de la Mesa]]="Ocupada",sala[[#This Row],[Hora de Salida]]-sala[[#This Row],[Hora de Llegada]]+15/(24*60),sala[[#This Row],[Hora de Salida]]-sala[[#This Row],[Hora de Llegada]])</f>
        <v>0.11527777777519077</v>
      </c>
      <c r="P482" s="3">
        <f>SUMIF('cocina'!A:A,sala[[#This Row],[Número de Orden]],'cocina'!H:H)/(24*60)</f>
        <v>4.027777777777778E-2</v>
      </c>
      <c r="Q482" s="3">
        <f>IF((sala[[#This Row],[Tiempo de Permanencia]]-sala[[#This Row],[Tiempo de Preparación]])&gt;0,sala[[#This Row],[Tiempo de Permanencia]]-sala[[#This Row],[Tiempo de Preparación]],0)</f>
        <v>7.4999999997412997E-2</v>
      </c>
      <c r="R482" s="10">
        <f>IF(sala[[#This Row],[Tiempo de degustación]]&gt;0,1,0)</f>
        <v>1</v>
      </c>
      <c r="S482" s="1" t="str">
        <f>WEEKDAY(sala[[#This Row],[Fecha de Factura]],11)&amp;". "&amp;TEXT(sala[[#This Row],[Fecha de Factura]],"dddd")</f>
        <v>4. jueves</v>
      </c>
      <c r="T482" s="4">
        <f>SUMIF('cocina'!A:A,sala[[#This Row],[Número de Orden]],'cocina'!G:G)</f>
        <v>2</v>
      </c>
      <c r="U482" s="4">
        <f>sala[[#This Row],[Tiempo de Preparación]]*24</f>
        <v>0.96666666666666679</v>
      </c>
      <c r="V482">
        <f>sala[[#This Row],[Cobrada]]*sala[[#This Row],[Monto Total de la Cuenta]]</f>
        <v>52</v>
      </c>
      <c r="W482" s="4">
        <f>sala[[#This Row],[Tiempo de Permanencia]]*24</f>
        <v>2.7666666666045785</v>
      </c>
    </row>
    <row r="483" spans="1:23" x14ac:dyDescent="0.3">
      <c r="A483">
        <v>9</v>
      </c>
      <c r="B483" s="1" t="s">
        <v>201</v>
      </c>
      <c r="C483">
        <v>4</v>
      </c>
      <c r="D483" s="2">
        <v>45022.02847222222</v>
      </c>
      <c r="E483" s="2">
        <v>45022.124305555553</v>
      </c>
      <c r="F483" s="1" t="s">
        <v>13</v>
      </c>
      <c r="G483" s="1" t="s">
        <v>20</v>
      </c>
      <c r="H483" s="1" t="s">
        <v>25</v>
      </c>
      <c r="I483">
        <v>18.84</v>
      </c>
      <c r="J483" s="1" t="s">
        <v>26</v>
      </c>
      <c r="K483">
        <v>482</v>
      </c>
      <c r="L483" s="1" t="s">
        <v>22</v>
      </c>
      <c r="M483" s="1">
        <f>SUMIF('cocina'!A:A,sala[[#This Row],[Número de Orden]],'cocina'!K:K)</f>
        <v>63</v>
      </c>
      <c r="N483" s="2">
        <f>sala[[#This Row],[Hora de Salida]]</f>
        <v>45022.124305555553</v>
      </c>
      <c r="O483" s="3">
        <f>IF(sala[[#This Row],[Estado de la Mesa]]="Ocupada",sala[[#This Row],[Hora de Salida]]-sala[[#This Row],[Hora de Llegada]]+15/(24*60),sala[[#This Row],[Hora de Salida]]-sala[[#This Row],[Hora de Llegada]])</f>
        <v>9.5833333332848269E-2</v>
      </c>
      <c r="P483" s="3">
        <f>SUMIF('cocina'!A:A,sala[[#This Row],[Número de Orden]],'cocina'!H:H)/(24*60)</f>
        <v>1.4583333333333334E-2</v>
      </c>
      <c r="Q483" s="3">
        <f>IF((sala[[#This Row],[Tiempo de Permanencia]]-sala[[#This Row],[Tiempo de Preparación]])&gt;0,sala[[#This Row],[Tiempo de Permanencia]]-sala[[#This Row],[Tiempo de Preparación]],0)</f>
        <v>8.1249999999514932E-2</v>
      </c>
      <c r="R483" s="10">
        <f>IF(sala[[#This Row],[Tiempo de degustación]]&gt;0,1,0)</f>
        <v>1</v>
      </c>
      <c r="S483" s="1" t="str">
        <f>WEEKDAY(sala[[#This Row],[Fecha de Factura]],11)&amp;". "&amp;TEXT(sala[[#This Row],[Fecha de Factura]],"dddd")</f>
        <v>4. jueves</v>
      </c>
      <c r="T483" s="4">
        <f>SUMIF('cocina'!A:A,sala[[#This Row],[Número de Orden]],'cocina'!G:G)</f>
        <v>3</v>
      </c>
      <c r="U483" s="4">
        <f>sala[[#This Row],[Tiempo de Preparación]]*24</f>
        <v>0.35</v>
      </c>
      <c r="V483">
        <f>sala[[#This Row],[Cobrada]]*sala[[#This Row],[Monto Total de la Cuenta]]</f>
        <v>63</v>
      </c>
      <c r="W483" s="4">
        <f>sala[[#This Row],[Tiempo de Permanencia]]*24</f>
        <v>2.2999999999883585</v>
      </c>
    </row>
    <row r="484" spans="1:23" x14ac:dyDescent="0.3">
      <c r="A484">
        <v>2</v>
      </c>
      <c r="B484" s="1" t="s">
        <v>458</v>
      </c>
      <c r="C484">
        <v>4</v>
      </c>
      <c r="D484" s="2">
        <v>45022.159722222219</v>
      </c>
      <c r="E484" s="2">
        <v>45022.292361111111</v>
      </c>
      <c r="F484" s="1" t="s">
        <v>19</v>
      </c>
      <c r="G484" s="1" t="s">
        <v>14</v>
      </c>
      <c r="H484" s="1" t="s">
        <v>25</v>
      </c>
      <c r="I484">
        <v>12.74</v>
      </c>
      <c r="J484" s="1" t="s">
        <v>16</v>
      </c>
      <c r="K484">
        <v>483</v>
      </c>
      <c r="L484" s="1" t="s">
        <v>54</v>
      </c>
      <c r="M484" s="1">
        <f>SUMIF('cocina'!A:A,sala[[#This Row],[Número de Orden]],'cocina'!K:K)</f>
        <v>81</v>
      </c>
      <c r="N484" s="2">
        <f>sala[[#This Row],[Hora de Salida]]</f>
        <v>45022.292361111111</v>
      </c>
      <c r="O484" s="3">
        <f>IF(sala[[#This Row],[Estado de la Mesa]]="Ocupada",sala[[#This Row],[Hora de Salida]]-sala[[#This Row],[Hora de Llegada]]+15/(24*60),sala[[#This Row],[Hora de Salida]]-sala[[#This Row],[Hora de Llegada]])</f>
        <v>0.13263888889196096</v>
      </c>
      <c r="P484" s="3">
        <f>SUMIF('cocina'!A:A,sala[[#This Row],[Número de Orden]],'cocina'!H:H)/(24*60)</f>
        <v>3.6805555555555557E-2</v>
      </c>
      <c r="Q484" s="3">
        <f>IF((sala[[#This Row],[Tiempo de Permanencia]]-sala[[#This Row],[Tiempo de Preparación]])&gt;0,sala[[#This Row],[Tiempo de Permanencia]]-sala[[#This Row],[Tiempo de Preparación]],0)</f>
        <v>9.5833333336405396E-2</v>
      </c>
      <c r="R484" s="10">
        <f>IF(sala[[#This Row],[Tiempo de degustación]]&gt;0,1,0)</f>
        <v>1</v>
      </c>
      <c r="S484" s="1" t="str">
        <f>WEEKDAY(sala[[#This Row],[Fecha de Factura]],11)&amp;". "&amp;TEXT(sala[[#This Row],[Fecha de Factura]],"dddd")</f>
        <v>4. jueves</v>
      </c>
      <c r="T484" s="4">
        <f>SUMIF('cocina'!A:A,sala[[#This Row],[Número de Orden]],'cocina'!G:G)</f>
        <v>3</v>
      </c>
      <c r="U484" s="4">
        <f>sala[[#This Row],[Tiempo de Preparación]]*24</f>
        <v>0.8833333333333333</v>
      </c>
      <c r="V484">
        <f>sala[[#This Row],[Cobrada]]*sala[[#This Row],[Monto Total de la Cuenta]]</f>
        <v>81</v>
      </c>
      <c r="W484" s="4">
        <f>sala[[#This Row],[Tiempo de Permanencia]]*24</f>
        <v>3.183333333407063</v>
      </c>
    </row>
    <row r="485" spans="1:23" x14ac:dyDescent="0.3">
      <c r="A485">
        <v>18</v>
      </c>
      <c r="B485" s="1" t="s">
        <v>459</v>
      </c>
      <c r="C485">
        <v>2</v>
      </c>
      <c r="D485" s="2">
        <v>45022.064583333333</v>
      </c>
      <c r="E485" s="2">
        <v>45022.188194444447</v>
      </c>
      <c r="F485" s="1" t="s">
        <v>32</v>
      </c>
      <c r="G485" s="1" t="s">
        <v>14</v>
      </c>
      <c r="H485" s="1" t="s">
        <v>25</v>
      </c>
      <c r="I485">
        <v>22.76</v>
      </c>
      <c r="J485" s="1" t="s">
        <v>26</v>
      </c>
      <c r="K485">
        <v>484</v>
      </c>
      <c r="L485" s="1" t="s">
        <v>57</v>
      </c>
      <c r="M485" s="1">
        <f>SUMIF('cocina'!A:A,sala[[#This Row],[Número de Orden]],'cocina'!K:K)</f>
        <v>75</v>
      </c>
      <c r="N485" s="2">
        <f>sala[[#This Row],[Hora de Salida]]</f>
        <v>45022.188194444447</v>
      </c>
      <c r="O485" s="3">
        <f>IF(sala[[#This Row],[Estado de la Mesa]]="Ocupada",sala[[#This Row],[Hora de Salida]]-sala[[#This Row],[Hora de Llegada]]+15/(24*60),sala[[#This Row],[Hora de Salida]]-sala[[#This Row],[Hora de Llegada]])</f>
        <v>0.12361111111385981</v>
      </c>
      <c r="P485" s="3">
        <f>SUMIF('cocina'!A:A,sala[[#This Row],[Número de Orden]],'cocina'!H:H)/(24*60)</f>
        <v>2.361111111111111E-2</v>
      </c>
      <c r="Q485" s="3">
        <f>IF((sala[[#This Row],[Tiempo de Permanencia]]-sala[[#This Row],[Tiempo de Preparación]])&gt;0,sala[[#This Row],[Tiempo de Permanencia]]-sala[[#This Row],[Tiempo de Preparación]],0)</f>
        <v>0.1000000000027487</v>
      </c>
      <c r="R485" s="10">
        <f>IF(sala[[#This Row],[Tiempo de degustación]]&gt;0,1,0)</f>
        <v>1</v>
      </c>
      <c r="S485" s="1" t="str">
        <f>WEEKDAY(sala[[#This Row],[Fecha de Factura]],11)&amp;". "&amp;TEXT(sala[[#This Row],[Fecha de Factura]],"dddd")</f>
        <v>4. jueves</v>
      </c>
      <c r="T485" s="4">
        <f>SUMIF('cocina'!A:A,sala[[#This Row],[Número de Orden]],'cocina'!G:G)</f>
        <v>3</v>
      </c>
      <c r="U485" s="4">
        <f>sala[[#This Row],[Tiempo de Preparación]]*24</f>
        <v>0.56666666666666665</v>
      </c>
      <c r="V485">
        <f>sala[[#This Row],[Cobrada]]*sala[[#This Row],[Monto Total de la Cuenta]]</f>
        <v>75</v>
      </c>
      <c r="W485" s="4">
        <f>sala[[#This Row],[Tiempo de Permanencia]]*24</f>
        <v>2.9666666667326353</v>
      </c>
    </row>
    <row r="486" spans="1:23" x14ac:dyDescent="0.3">
      <c r="A486">
        <v>6</v>
      </c>
      <c r="B486" s="1" t="s">
        <v>350</v>
      </c>
      <c r="C486">
        <v>5</v>
      </c>
      <c r="D486" s="2">
        <v>45022.041666666664</v>
      </c>
      <c r="E486" s="2">
        <v>45022.119444444441</v>
      </c>
      <c r="F486" s="1" t="s">
        <v>29</v>
      </c>
      <c r="G486" s="1" t="s">
        <v>35</v>
      </c>
      <c r="H486" s="1" t="s">
        <v>25</v>
      </c>
      <c r="I486">
        <v>39.07</v>
      </c>
      <c r="J486" s="1" t="s">
        <v>16</v>
      </c>
      <c r="K486">
        <v>485</v>
      </c>
      <c r="L486" s="1" t="s">
        <v>42</v>
      </c>
      <c r="M486" s="1">
        <f>SUMIF('cocina'!A:A,sala[[#This Row],[Número de Orden]],'cocina'!K:K)</f>
        <v>144</v>
      </c>
      <c r="N486" s="2">
        <f>sala[[#This Row],[Hora de Salida]]</f>
        <v>45022.119444444441</v>
      </c>
      <c r="O486" s="3">
        <f>IF(sala[[#This Row],[Estado de la Mesa]]="Ocupada",sala[[#This Row],[Hora de Salida]]-sala[[#This Row],[Hora de Llegada]]+15/(24*60),sala[[#This Row],[Hora de Salida]]-sala[[#This Row],[Hora de Llegada]])</f>
        <v>7.7777777776645962E-2</v>
      </c>
      <c r="P486" s="3">
        <f>SUMIF('cocina'!A:A,sala[[#This Row],[Número de Orden]],'cocina'!H:H)/(24*60)</f>
        <v>5.486111111111111E-2</v>
      </c>
      <c r="Q486" s="3">
        <f>IF((sala[[#This Row],[Tiempo de Permanencia]]-sala[[#This Row],[Tiempo de Preparación]])&gt;0,sala[[#This Row],[Tiempo de Permanencia]]-sala[[#This Row],[Tiempo de Preparación]],0)</f>
        <v>2.2916666665534852E-2</v>
      </c>
      <c r="R486" s="10">
        <f>IF(sala[[#This Row],[Tiempo de degustación]]&gt;0,1,0)</f>
        <v>1</v>
      </c>
      <c r="S486" s="1" t="str">
        <f>WEEKDAY(sala[[#This Row],[Fecha de Factura]],11)&amp;". "&amp;TEXT(sala[[#This Row],[Fecha de Factura]],"dddd")</f>
        <v>4. jueves</v>
      </c>
      <c r="T486" s="4">
        <f>SUMIF('cocina'!A:A,sala[[#This Row],[Número de Orden]],'cocina'!G:G)</f>
        <v>5</v>
      </c>
      <c r="U486" s="4">
        <f>sala[[#This Row],[Tiempo de Preparación]]*24</f>
        <v>1.3166666666666667</v>
      </c>
      <c r="V486">
        <f>sala[[#This Row],[Cobrada]]*sala[[#This Row],[Monto Total de la Cuenta]]</f>
        <v>144</v>
      </c>
      <c r="W486" s="4">
        <f>sala[[#This Row],[Tiempo de Permanencia]]*24</f>
        <v>1.8666666666395031</v>
      </c>
    </row>
    <row r="487" spans="1:23" x14ac:dyDescent="0.3">
      <c r="A487">
        <v>15</v>
      </c>
      <c r="B487" s="1" t="s">
        <v>460</v>
      </c>
      <c r="C487">
        <v>3</v>
      </c>
      <c r="D487" s="2">
        <v>45022.115972222222</v>
      </c>
      <c r="E487" s="2">
        <v>45022.258333333331</v>
      </c>
      <c r="F487" s="1" t="s">
        <v>19</v>
      </c>
      <c r="G487" s="1" t="s">
        <v>20</v>
      </c>
      <c r="H487" s="1" t="s">
        <v>15</v>
      </c>
      <c r="I487">
        <v>12.66</v>
      </c>
      <c r="J487" s="1" t="s">
        <v>38</v>
      </c>
      <c r="K487">
        <v>486</v>
      </c>
      <c r="L487" s="1" t="s">
        <v>22</v>
      </c>
      <c r="M487" s="1">
        <f>SUMIF('cocina'!A:A,sala[[#This Row],[Número de Orden]],'cocina'!K:K)</f>
        <v>150</v>
      </c>
      <c r="N487" s="2">
        <f>sala[[#This Row],[Hora de Salida]]</f>
        <v>45022.258333333331</v>
      </c>
      <c r="O487" s="3">
        <f>IF(sala[[#This Row],[Estado de la Mesa]]="Ocupada",sala[[#This Row],[Hora de Salida]]-sala[[#This Row],[Hora de Llegada]]+15/(24*60),sala[[#This Row],[Hora de Salida]]-sala[[#This Row],[Hora de Llegada]])</f>
        <v>0.15277777777616089</v>
      </c>
      <c r="P487" s="3">
        <f>SUMIF('cocina'!A:A,sala[[#This Row],[Número de Orden]],'cocina'!H:H)/(24*60)</f>
        <v>4.0972222222222222E-2</v>
      </c>
      <c r="Q487" s="3">
        <f>IF((sala[[#This Row],[Tiempo de Permanencia]]-sala[[#This Row],[Tiempo de Preparación]])&gt;0,sala[[#This Row],[Tiempo de Permanencia]]-sala[[#This Row],[Tiempo de Preparación]],0)</f>
        <v>0.11180555555393867</v>
      </c>
      <c r="R487" s="10">
        <f>IF(sala[[#This Row],[Tiempo de degustación]]&gt;0,1,0)</f>
        <v>1</v>
      </c>
      <c r="S487" s="1" t="str">
        <f>WEEKDAY(sala[[#This Row],[Fecha de Factura]],11)&amp;". "&amp;TEXT(sala[[#This Row],[Fecha de Factura]],"dddd")</f>
        <v>4. jueves</v>
      </c>
      <c r="T487" s="4">
        <f>SUMIF('cocina'!A:A,sala[[#This Row],[Número de Orden]],'cocina'!G:G)</f>
        <v>5</v>
      </c>
      <c r="U487" s="4">
        <f>sala[[#This Row],[Tiempo de Preparación]]*24</f>
        <v>0.98333333333333339</v>
      </c>
      <c r="V487">
        <f>sala[[#This Row],[Cobrada]]*sala[[#This Row],[Monto Total de la Cuenta]]</f>
        <v>150</v>
      </c>
      <c r="W487" s="4">
        <f>sala[[#This Row],[Tiempo de Permanencia]]*24</f>
        <v>3.6666666666278616</v>
      </c>
    </row>
    <row r="488" spans="1:23" x14ac:dyDescent="0.3">
      <c r="A488">
        <v>17</v>
      </c>
      <c r="B488" s="1" t="s">
        <v>107</v>
      </c>
      <c r="C488">
        <v>1</v>
      </c>
      <c r="D488" s="2">
        <v>45022.06527777778</v>
      </c>
      <c r="E488" s="2">
        <v>45022.159722222219</v>
      </c>
      <c r="F488" s="1" t="s">
        <v>19</v>
      </c>
      <c r="G488" s="1" t="s">
        <v>14</v>
      </c>
      <c r="H488" s="1" t="s">
        <v>25</v>
      </c>
      <c r="I488">
        <v>45.76</v>
      </c>
      <c r="J488" s="1" t="s">
        <v>38</v>
      </c>
      <c r="K488">
        <v>487</v>
      </c>
      <c r="L488" s="1" t="s">
        <v>30</v>
      </c>
      <c r="M488" s="1">
        <f>SUMIF('cocina'!A:A,sala[[#This Row],[Número de Orden]],'cocina'!K:K)</f>
        <v>152</v>
      </c>
      <c r="N488" s="2">
        <f>sala[[#This Row],[Hora de Salida]]</f>
        <v>45022.159722222219</v>
      </c>
      <c r="O488" s="3">
        <f>IF(sala[[#This Row],[Estado de la Mesa]]="Ocupada",sala[[#This Row],[Hora de Salida]]-sala[[#This Row],[Hora de Llegada]]+15/(24*60),sala[[#This Row],[Hora de Salida]]-sala[[#This Row],[Hora de Llegada]])</f>
        <v>0.10486111110609879</v>
      </c>
      <c r="P488" s="3">
        <f>SUMIF('cocina'!A:A,sala[[#This Row],[Número de Orden]],'cocina'!H:H)/(24*60)</f>
        <v>6.3888888888888884E-2</v>
      </c>
      <c r="Q488" s="3">
        <f>IF((sala[[#This Row],[Tiempo de Permanencia]]-sala[[#This Row],[Tiempo de Preparación]])&gt;0,sala[[#This Row],[Tiempo de Permanencia]]-sala[[#This Row],[Tiempo de Preparación]],0)</f>
        <v>4.0972222217209905E-2</v>
      </c>
      <c r="R488" s="10">
        <f>IF(sala[[#This Row],[Tiempo de degustación]]&gt;0,1,0)</f>
        <v>1</v>
      </c>
      <c r="S488" s="1" t="str">
        <f>WEEKDAY(sala[[#This Row],[Fecha de Factura]],11)&amp;". "&amp;TEXT(sala[[#This Row],[Fecha de Factura]],"dddd")</f>
        <v>4. jueves</v>
      </c>
      <c r="T488" s="4">
        <f>SUMIF('cocina'!A:A,sala[[#This Row],[Número de Orden]],'cocina'!G:G)</f>
        <v>5</v>
      </c>
      <c r="U488" s="4">
        <f>sala[[#This Row],[Tiempo de Preparación]]*24</f>
        <v>1.5333333333333332</v>
      </c>
      <c r="V488">
        <f>sala[[#This Row],[Cobrada]]*sala[[#This Row],[Monto Total de la Cuenta]]</f>
        <v>152</v>
      </c>
      <c r="W488" s="4">
        <f>sala[[#This Row],[Tiempo de Permanencia]]*24</f>
        <v>2.5166666665463708</v>
      </c>
    </row>
    <row r="489" spans="1:23" x14ac:dyDescent="0.3">
      <c r="A489">
        <v>10</v>
      </c>
      <c r="B489" s="1" t="s">
        <v>461</v>
      </c>
      <c r="C489">
        <v>4</v>
      </c>
      <c r="D489" s="2">
        <v>45022</v>
      </c>
      <c r="E489" s="2">
        <v>45022.081944444442</v>
      </c>
      <c r="F489" s="1" t="s">
        <v>13</v>
      </c>
      <c r="G489" s="1" t="s">
        <v>14</v>
      </c>
      <c r="H489" s="1" t="s">
        <v>15</v>
      </c>
      <c r="I489">
        <v>37.380000000000003</v>
      </c>
      <c r="J489" s="1" t="s">
        <v>26</v>
      </c>
      <c r="K489">
        <v>488</v>
      </c>
      <c r="L489" s="1" t="s">
        <v>69</v>
      </c>
      <c r="M489" s="1">
        <f>SUMIF('cocina'!A:A,sala[[#This Row],[Número de Orden]],'cocina'!K:K)</f>
        <v>185</v>
      </c>
      <c r="N489" s="2">
        <f>sala[[#This Row],[Hora de Salida]]</f>
        <v>45022.081944444442</v>
      </c>
      <c r="O489" s="3">
        <f>IF(sala[[#This Row],[Estado de la Mesa]]="Ocupada",sala[[#This Row],[Hora de Salida]]-sala[[#This Row],[Hora de Llegada]]+15/(24*60),sala[[#This Row],[Hora de Salida]]-sala[[#This Row],[Hora de Llegada]])</f>
        <v>8.1944444442342501E-2</v>
      </c>
      <c r="P489" s="3">
        <f>SUMIF('cocina'!A:A,sala[[#This Row],[Número de Orden]],'cocina'!H:H)/(24*60)</f>
        <v>8.611111111111111E-2</v>
      </c>
      <c r="Q489" s="3">
        <f>IF((sala[[#This Row],[Tiempo de Permanencia]]-sala[[#This Row],[Tiempo de Preparación]])&gt;0,sala[[#This Row],[Tiempo de Permanencia]]-sala[[#This Row],[Tiempo de Preparación]],0)</f>
        <v>0</v>
      </c>
      <c r="R489" s="10">
        <f>IF(sala[[#This Row],[Tiempo de degustación]]&gt;0,1,0)</f>
        <v>0</v>
      </c>
      <c r="S489" s="1" t="str">
        <f>WEEKDAY(sala[[#This Row],[Fecha de Factura]],11)&amp;". "&amp;TEXT(sala[[#This Row],[Fecha de Factura]],"dddd")</f>
        <v>4. jueves</v>
      </c>
      <c r="T489" s="4">
        <f>SUMIF('cocina'!A:A,sala[[#This Row],[Número de Orden]],'cocina'!G:G)</f>
        <v>8</v>
      </c>
      <c r="U489" s="4">
        <f>sala[[#This Row],[Tiempo de Preparación]]*24</f>
        <v>2.0666666666666664</v>
      </c>
      <c r="V489">
        <f>sala[[#This Row],[Cobrada]]*sala[[#This Row],[Monto Total de la Cuenta]]</f>
        <v>0</v>
      </c>
      <c r="W489" s="4">
        <f>sala[[#This Row],[Tiempo de Permanencia]]*24</f>
        <v>1.96666666661622</v>
      </c>
    </row>
    <row r="490" spans="1:23" x14ac:dyDescent="0.3">
      <c r="A490">
        <v>3</v>
      </c>
      <c r="B490" s="1" t="s">
        <v>462</v>
      </c>
      <c r="C490">
        <v>1</v>
      </c>
      <c r="D490" s="2">
        <v>45022.122916666667</v>
      </c>
      <c r="E490" s="2">
        <v>45022.227083333331</v>
      </c>
      <c r="F490" s="1" t="s">
        <v>13</v>
      </c>
      <c r="G490" s="1" t="s">
        <v>20</v>
      </c>
      <c r="H490" s="1" t="s">
        <v>25</v>
      </c>
      <c r="I490">
        <v>22.27</v>
      </c>
      <c r="J490" s="1" t="s">
        <v>38</v>
      </c>
      <c r="K490">
        <v>489</v>
      </c>
      <c r="L490" s="1" t="s">
        <v>69</v>
      </c>
      <c r="M490" s="1">
        <f>SUMIF('cocina'!A:A,sala[[#This Row],[Número de Orden]],'cocina'!K:K)</f>
        <v>149</v>
      </c>
      <c r="N490" s="2">
        <f>sala[[#This Row],[Hora de Salida]]</f>
        <v>45022.227083333331</v>
      </c>
      <c r="O490" s="3">
        <f>IF(sala[[#This Row],[Estado de la Mesa]]="Ocupada",sala[[#This Row],[Hora de Salida]]-sala[[#This Row],[Hora de Llegada]]+15/(24*60),sala[[#This Row],[Hora de Salida]]-sala[[#This Row],[Hora de Llegada]])</f>
        <v>0.11458333333090802</v>
      </c>
      <c r="P490" s="3">
        <f>SUMIF('cocina'!A:A,sala[[#This Row],[Número de Orden]],'cocina'!H:H)/(24*60)</f>
        <v>2.361111111111111E-2</v>
      </c>
      <c r="Q490" s="3">
        <f>IF((sala[[#This Row],[Tiempo de Permanencia]]-sala[[#This Row],[Tiempo de Preparación]])&gt;0,sala[[#This Row],[Tiempo de Permanencia]]-sala[[#This Row],[Tiempo de Preparación]],0)</f>
        <v>9.0972222219796908E-2</v>
      </c>
      <c r="R490" s="10">
        <f>IF(sala[[#This Row],[Tiempo de degustación]]&gt;0,1,0)</f>
        <v>1</v>
      </c>
      <c r="S490" s="1" t="str">
        <f>WEEKDAY(sala[[#This Row],[Fecha de Factura]],11)&amp;". "&amp;TEXT(sala[[#This Row],[Fecha de Factura]],"dddd")</f>
        <v>4. jueves</v>
      </c>
      <c r="T490" s="4">
        <f>SUMIF('cocina'!A:A,sala[[#This Row],[Número de Orden]],'cocina'!G:G)</f>
        <v>5</v>
      </c>
      <c r="U490" s="4">
        <f>sala[[#This Row],[Tiempo de Preparación]]*24</f>
        <v>0.56666666666666665</v>
      </c>
      <c r="V490">
        <f>sala[[#This Row],[Cobrada]]*sala[[#This Row],[Monto Total de la Cuenta]]</f>
        <v>149</v>
      </c>
      <c r="W490" s="4">
        <f>sala[[#This Row],[Tiempo de Permanencia]]*24</f>
        <v>2.7499999999417923</v>
      </c>
    </row>
    <row r="491" spans="1:23" x14ac:dyDescent="0.3">
      <c r="A491">
        <v>1</v>
      </c>
      <c r="B491" s="1" t="s">
        <v>443</v>
      </c>
      <c r="C491">
        <v>2</v>
      </c>
      <c r="D491" s="2">
        <v>45022.138888888891</v>
      </c>
      <c r="E491" s="2">
        <v>45022.206250000003</v>
      </c>
      <c r="F491" s="1" t="s">
        <v>29</v>
      </c>
      <c r="G491" s="1" t="s">
        <v>14</v>
      </c>
      <c r="H491" s="1" t="s">
        <v>25</v>
      </c>
      <c r="I491">
        <v>26.79</v>
      </c>
      <c r="J491" s="1" t="s">
        <v>26</v>
      </c>
      <c r="K491">
        <v>490</v>
      </c>
      <c r="L491" s="1" t="s">
        <v>22</v>
      </c>
      <c r="M491" s="1">
        <f>SUMIF('cocina'!A:A,sala[[#This Row],[Número de Orden]],'cocina'!K:K)</f>
        <v>212</v>
      </c>
      <c r="N491" s="2">
        <f>sala[[#This Row],[Hora de Salida]]</f>
        <v>45022.206250000003</v>
      </c>
      <c r="O491" s="3">
        <f>IF(sala[[#This Row],[Estado de la Mesa]]="Ocupada",sala[[#This Row],[Hora de Salida]]-sala[[#This Row],[Hora de Llegada]]+15/(24*60),sala[[#This Row],[Hora de Salida]]-sala[[#This Row],[Hora de Llegada]])</f>
        <v>6.7361111112404615E-2</v>
      </c>
      <c r="P491" s="3">
        <f>SUMIF('cocina'!A:A,sala[[#This Row],[Número de Orden]],'cocina'!H:H)/(24*60)</f>
        <v>9.0972222222222218E-2</v>
      </c>
      <c r="Q491" s="3">
        <f>IF((sala[[#This Row],[Tiempo de Permanencia]]-sala[[#This Row],[Tiempo de Preparación]])&gt;0,sala[[#This Row],[Tiempo de Permanencia]]-sala[[#This Row],[Tiempo de Preparación]],0)</f>
        <v>0</v>
      </c>
      <c r="R491" s="10">
        <f>IF(sala[[#This Row],[Tiempo de degustación]]&gt;0,1,0)</f>
        <v>0</v>
      </c>
      <c r="S491" s="1" t="str">
        <f>WEEKDAY(sala[[#This Row],[Fecha de Factura]],11)&amp;". "&amp;TEXT(sala[[#This Row],[Fecha de Factura]],"dddd")</f>
        <v>4. jueves</v>
      </c>
      <c r="T491" s="4">
        <f>SUMIF('cocina'!A:A,sala[[#This Row],[Número de Orden]],'cocina'!G:G)</f>
        <v>7</v>
      </c>
      <c r="U491" s="4">
        <f>sala[[#This Row],[Tiempo de Preparación]]*24</f>
        <v>2.1833333333333331</v>
      </c>
      <c r="V491">
        <f>sala[[#This Row],[Cobrada]]*sala[[#This Row],[Monto Total de la Cuenta]]</f>
        <v>0</v>
      </c>
      <c r="W491" s="4">
        <f>sala[[#This Row],[Tiempo de Permanencia]]*24</f>
        <v>1.6166666666977108</v>
      </c>
    </row>
    <row r="492" spans="1:23" x14ac:dyDescent="0.3">
      <c r="A492">
        <v>7</v>
      </c>
      <c r="B492" s="1" t="s">
        <v>415</v>
      </c>
      <c r="C492">
        <v>4</v>
      </c>
      <c r="D492" s="2">
        <v>45022.004861111112</v>
      </c>
      <c r="E492" s="2">
        <v>45022.109027777777</v>
      </c>
      <c r="F492" s="1" t="s">
        <v>32</v>
      </c>
      <c r="G492" s="1" t="s">
        <v>20</v>
      </c>
      <c r="H492" s="1" t="s">
        <v>25</v>
      </c>
      <c r="I492">
        <v>34.68</v>
      </c>
      <c r="J492" s="1" t="s">
        <v>38</v>
      </c>
      <c r="K492">
        <v>491</v>
      </c>
      <c r="L492" s="1" t="s">
        <v>17</v>
      </c>
      <c r="M492" s="1">
        <f>SUMIF('cocina'!A:A,sala[[#This Row],[Número de Orden]],'cocina'!K:K)</f>
        <v>118</v>
      </c>
      <c r="N492" s="2">
        <f>sala[[#This Row],[Hora de Salida]]</f>
        <v>45022.109027777777</v>
      </c>
      <c r="O492" s="3">
        <f>IF(sala[[#This Row],[Estado de la Mesa]]="Ocupada",sala[[#This Row],[Hora de Salida]]-sala[[#This Row],[Hora de Llegada]]+15/(24*60),sala[[#This Row],[Hora de Salida]]-sala[[#This Row],[Hora de Llegada]])</f>
        <v>0.11458333333090802</v>
      </c>
      <c r="P492" s="3">
        <f>SUMIF('cocina'!A:A,sala[[#This Row],[Número de Orden]],'cocina'!H:H)/(24*60)</f>
        <v>2.8472222222222222E-2</v>
      </c>
      <c r="Q492" s="3">
        <f>IF((sala[[#This Row],[Tiempo de Permanencia]]-sala[[#This Row],[Tiempo de Preparación]])&gt;0,sala[[#This Row],[Tiempo de Permanencia]]-sala[[#This Row],[Tiempo de Preparación]],0)</f>
        <v>8.6111111108685801E-2</v>
      </c>
      <c r="R492" s="10">
        <f>IF(sala[[#This Row],[Tiempo de degustación]]&gt;0,1,0)</f>
        <v>1</v>
      </c>
      <c r="S492" s="1" t="str">
        <f>WEEKDAY(sala[[#This Row],[Fecha de Factura]],11)&amp;". "&amp;TEXT(sala[[#This Row],[Fecha de Factura]],"dddd")</f>
        <v>4. jueves</v>
      </c>
      <c r="T492" s="4">
        <f>SUMIF('cocina'!A:A,sala[[#This Row],[Número de Orden]],'cocina'!G:G)</f>
        <v>4</v>
      </c>
      <c r="U492" s="4">
        <f>sala[[#This Row],[Tiempo de Preparación]]*24</f>
        <v>0.68333333333333335</v>
      </c>
      <c r="V492">
        <f>sala[[#This Row],[Cobrada]]*sala[[#This Row],[Monto Total de la Cuenta]]</f>
        <v>118</v>
      </c>
      <c r="W492" s="4">
        <f>sala[[#This Row],[Tiempo de Permanencia]]*24</f>
        <v>2.7499999999417923</v>
      </c>
    </row>
    <row r="493" spans="1:23" x14ac:dyDescent="0.3">
      <c r="A493">
        <v>4</v>
      </c>
      <c r="B493" s="1" t="s">
        <v>463</v>
      </c>
      <c r="C493">
        <v>4</v>
      </c>
      <c r="D493" s="2">
        <v>45022.043749999997</v>
      </c>
      <c r="E493" s="2">
        <v>45022.191666666666</v>
      </c>
      <c r="F493" s="1" t="s">
        <v>19</v>
      </c>
      <c r="G493" s="1" t="s">
        <v>14</v>
      </c>
      <c r="H493" s="1" t="s">
        <v>25</v>
      </c>
      <c r="I493">
        <v>16.62</v>
      </c>
      <c r="J493" s="1" t="s">
        <v>16</v>
      </c>
      <c r="K493">
        <v>492</v>
      </c>
      <c r="L493" s="1" t="s">
        <v>22</v>
      </c>
      <c r="M493" s="1">
        <f>SUMIF('cocina'!A:A,sala[[#This Row],[Número de Orden]],'cocina'!K:K)</f>
        <v>210</v>
      </c>
      <c r="N493" s="2">
        <f>sala[[#This Row],[Hora de Salida]]</f>
        <v>45022.191666666666</v>
      </c>
      <c r="O493" s="3">
        <f>IF(sala[[#This Row],[Estado de la Mesa]]="Ocupada",sala[[#This Row],[Hora de Salida]]-sala[[#This Row],[Hora de Llegada]]+15/(24*60),sala[[#This Row],[Hora de Salida]]-sala[[#This Row],[Hora de Llegada]])</f>
        <v>0.14791666666860692</v>
      </c>
      <c r="P493" s="3">
        <f>SUMIF('cocina'!A:A,sala[[#This Row],[Número de Orden]],'cocina'!H:H)/(24*60)</f>
        <v>3.4027777777777775E-2</v>
      </c>
      <c r="Q493" s="3">
        <f>IF((sala[[#This Row],[Tiempo de Permanencia]]-sala[[#This Row],[Tiempo de Preparación]])&gt;0,sala[[#This Row],[Tiempo de Permanencia]]-sala[[#This Row],[Tiempo de Preparación]],0)</f>
        <v>0.11388888889082915</v>
      </c>
      <c r="R493" s="10">
        <f>IF(sala[[#This Row],[Tiempo de degustación]]&gt;0,1,0)</f>
        <v>1</v>
      </c>
      <c r="S493" s="1" t="str">
        <f>WEEKDAY(sala[[#This Row],[Fecha de Factura]],11)&amp;". "&amp;TEXT(sala[[#This Row],[Fecha de Factura]],"dddd")</f>
        <v>4. jueves</v>
      </c>
      <c r="T493" s="4">
        <f>SUMIF('cocina'!A:A,sala[[#This Row],[Número de Orden]],'cocina'!G:G)</f>
        <v>8</v>
      </c>
      <c r="U493" s="4">
        <f>sala[[#This Row],[Tiempo de Preparación]]*24</f>
        <v>0.81666666666666665</v>
      </c>
      <c r="V493">
        <f>sala[[#This Row],[Cobrada]]*sala[[#This Row],[Monto Total de la Cuenta]]</f>
        <v>210</v>
      </c>
      <c r="W493" s="4">
        <f>sala[[#This Row],[Tiempo de Permanencia]]*24</f>
        <v>3.5500000000465661</v>
      </c>
    </row>
    <row r="494" spans="1:23" x14ac:dyDescent="0.3">
      <c r="A494">
        <v>2</v>
      </c>
      <c r="B494" s="1" t="s">
        <v>161</v>
      </c>
      <c r="C494">
        <v>2</v>
      </c>
      <c r="D494" s="2">
        <v>45022.021527777775</v>
      </c>
      <c r="E494" s="2">
        <v>45022.073611111111</v>
      </c>
      <c r="F494" s="1" t="s">
        <v>29</v>
      </c>
      <c r="G494" s="1" t="s">
        <v>14</v>
      </c>
      <c r="H494" s="1" t="s">
        <v>25</v>
      </c>
      <c r="I494">
        <v>32.67</v>
      </c>
      <c r="J494" s="1" t="s">
        <v>38</v>
      </c>
      <c r="K494">
        <v>493</v>
      </c>
      <c r="L494" s="1" t="s">
        <v>33</v>
      </c>
      <c r="M494" s="1">
        <f>SUMIF('cocina'!A:A,sala[[#This Row],[Número de Orden]],'cocina'!K:K)</f>
        <v>54</v>
      </c>
      <c r="N494" s="2">
        <f>sala[[#This Row],[Hora de Salida]]</f>
        <v>45022.073611111111</v>
      </c>
      <c r="O494" s="3">
        <f>IF(sala[[#This Row],[Estado de la Mesa]]="Ocupada",sala[[#This Row],[Hora de Salida]]-sala[[#This Row],[Hora de Llegada]]+15/(24*60),sala[[#This Row],[Hora de Salida]]-sala[[#This Row],[Hora de Llegada]])</f>
        <v>6.2500000002425324E-2</v>
      </c>
      <c r="P494" s="3">
        <f>SUMIF('cocina'!A:A,sala[[#This Row],[Número de Orden]],'cocina'!H:H)/(24*60)</f>
        <v>5.5555555555555558E-3</v>
      </c>
      <c r="Q494" s="3">
        <f>IF((sala[[#This Row],[Tiempo de Permanencia]]-sala[[#This Row],[Tiempo de Preparación]])&gt;0,sala[[#This Row],[Tiempo de Permanencia]]-sala[[#This Row],[Tiempo de Preparación]],0)</f>
        <v>5.6944444446869767E-2</v>
      </c>
      <c r="R494" s="10">
        <f>IF(sala[[#This Row],[Tiempo de degustación]]&gt;0,1,0)</f>
        <v>1</v>
      </c>
      <c r="S494" s="1" t="str">
        <f>WEEKDAY(sala[[#This Row],[Fecha de Factura]],11)&amp;". "&amp;TEXT(sala[[#This Row],[Fecha de Factura]],"dddd")</f>
        <v>4. jueves</v>
      </c>
      <c r="T494" s="4">
        <f>SUMIF('cocina'!A:A,sala[[#This Row],[Número de Orden]],'cocina'!G:G)</f>
        <v>3</v>
      </c>
      <c r="U494" s="4">
        <f>sala[[#This Row],[Tiempo de Preparación]]*24</f>
        <v>0.13333333333333333</v>
      </c>
      <c r="V494">
        <f>sala[[#This Row],[Cobrada]]*sala[[#This Row],[Monto Total de la Cuenta]]</f>
        <v>54</v>
      </c>
      <c r="W494" s="4">
        <f>sala[[#This Row],[Tiempo de Permanencia]]*24</f>
        <v>1.5000000000582077</v>
      </c>
    </row>
    <row r="495" spans="1:23" x14ac:dyDescent="0.3">
      <c r="A495">
        <v>20</v>
      </c>
      <c r="B495" s="1" t="s">
        <v>349</v>
      </c>
      <c r="C495">
        <v>5</v>
      </c>
      <c r="D495" s="2">
        <v>45022.061111111114</v>
      </c>
      <c r="E495" s="2">
        <v>45022.200694444444</v>
      </c>
      <c r="F495" s="1" t="s">
        <v>19</v>
      </c>
      <c r="G495" s="1" t="s">
        <v>20</v>
      </c>
      <c r="H495" s="1" t="s">
        <v>25</v>
      </c>
      <c r="I495">
        <v>11.85</v>
      </c>
      <c r="J495" s="1" t="s">
        <v>16</v>
      </c>
      <c r="K495">
        <v>494</v>
      </c>
      <c r="L495" s="1" t="s">
        <v>30</v>
      </c>
      <c r="M495" s="1">
        <f>SUMIF('cocina'!A:A,sala[[#This Row],[Número de Orden]],'cocina'!K:K)</f>
        <v>172</v>
      </c>
      <c r="N495" s="2">
        <f>sala[[#This Row],[Hora de Salida]]</f>
        <v>45022.200694444444</v>
      </c>
      <c r="O495" s="3">
        <f>IF(sala[[#This Row],[Estado de la Mesa]]="Ocupada",sala[[#This Row],[Hora de Salida]]-sala[[#This Row],[Hora de Llegada]]+15/(24*60),sala[[#This Row],[Hora de Salida]]-sala[[#This Row],[Hora de Llegada]])</f>
        <v>0.13958333332993789</v>
      </c>
      <c r="P495" s="3">
        <f>SUMIF('cocina'!A:A,sala[[#This Row],[Número de Orden]],'cocina'!H:H)/(24*60)</f>
        <v>2.1527777777777778E-2</v>
      </c>
      <c r="Q495" s="3">
        <f>IF((sala[[#This Row],[Tiempo de Permanencia]]-sala[[#This Row],[Tiempo de Preparación]])&gt;0,sala[[#This Row],[Tiempo de Permanencia]]-sala[[#This Row],[Tiempo de Preparación]],0)</f>
        <v>0.1180555555521601</v>
      </c>
      <c r="R495" s="10">
        <f>IF(sala[[#This Row],[Tiempo de degustación]]&gt;0,1,0)</f>
        <v>1</v>
      </c>
      <c r="S495" s="1" t="str">
        <f>WEEKDAY(sala[[#This Row],[Fecha de Factura]],11)&amp;". "&amp;TEXT(sala[[#This Row],[Fecha de Factura]],"dddd")</f>
        <v>4. jueves</v>
      </c>
      <c r="T495" s="4">
        <f>SUMIF('cocina'!A:A,sala[[#This Row],[Número de Orden]],'cocina'!G:G)</f>
        <v>5</v>
      </c>
      <c r="U495" s="4">
        <f>sala[[#This Row],[Tiempo de Preparación]]*24</f>
        <v>0.51666666666666661</v>
      </c>
      <c r="V495">
        <f>sala[[#This Row],[Cobrada]]*sala[[#This Row],[Monto Total de la Cuenta]]</f>
        <v>172</v>
      </c>
      <c r="W495" s="4">
        <f>sala[[#This Row],[Tiempo de Permanencia]]*24</f>
        <v>3.3499999999185093</v>
      </c>
    </row>
    <row r="496" spans="1:23" x14ac:dyDescent="0.3">
      <c r="A496">
        <v>11</v>
      </c>
      <c r="B496" s="1" t="s">
        <v>464</v>
      </c>
      <c r="C496">
        <v>6</v>
      </c>
      <c r="D496" s="2">
        <v>45022.125694444447</v>
      </c>
      <c r="E496" s="2">
        <v>45022.284722222219</v>
      </c>
      <c r="F496" s="1" t="s">
        <v>24</v>
      </c>
      <c r="G496" s="1" t="s">
        <v>20</v>
      </c>
      <c r="H496" s="1" t="s">
        <v>25</v>
      </c>
      <c r="I496">
        <v>33.96</v>
      </c>
      <c r="J496" s="1" t="s">
        <v>26</v>
      </c>
      <c r="K496">
        <v>495</v>
      </c>
      <c r="L496" s="1" t="s">
        <v>39</v>
      </c>
      <c r="M496" s="1">
        <f>SUMIF('cocina'!A:A,sala[[#This Row],[Número de Orden]],'cocina'!K:K)</f>
        <v>263</v>
      </c>
      <c r="N496" s="2">
        <f>sala[[#This Row],[Hora de Salida]]</f>
        <v>45022.284722222219</v>
      </c>
      <c r="O496" s="3">
        <f>IF(sala[[#This Row],[Estado de la Mesa]]="Ocupada",sala[[#This Row],[Hora de Salida]]-sala[[#This Row],[Hora de Llegada]]+15/(24*60),sala[[#This Row],[Hora de Salida]]-sala[[#This Row],[Hora de Llegada]])</f>
        <v>0.15902777777228039</v>
      </c>
      <c r="P496" s="3">
        <f>SUMIF('cocina'!A:A,sala[[#This Row],[Número de Orden]],'cocina'!H:H)/(24*60)</f>
        <v>7.0833333333333331E-2</v>
      </c>
      <c r="Q496" s="3">
        <f>IF((sala[[#This Row],[Tiempo de Permanencia]]-sala[[#This Row],[Tiempo de Preparación]])&gt;0,sala[[#This Row],[Tiempo de Permanencia]]-sala[[#This Row],[Tiempo de Preparación]],0)</f>
        <v>8.8194444438947056E-2</v>
      </c>
      <c r="R496" s="10">
        <f>IF(sala[[#This Row],[Tiempo de degustación]]&gt;0,1,0)</f>
        <v>1</v>
      </c>
      <c r="S496" s="1" t="str">
        <f>WEEKDAY(sala[[#This Row],[Fecha de Factura]],11)&amp;". "&amp;TEXT(sala[[#This Row],[Fecha de Factura]],"dddd")</f>
        <v>4. jueves</v>
      </c>
      <c r="T496" s="4">
        <f>SUMIF('cocina'!A:A,sala[[#This Row],[Número de Orden]],'cocina'!G:G)</f>
        <v>8</v>
      </c>
      <c r="U496" s="4">
        <f>sala[[#This Row],[Tiempo de Preparación]]*24</f>
        <v>1.7</v>
      </c>
      <c r="V496">
        <f>sala[[#This Row],[Cobrada]]*sala[[#This Row],[Monto Total de la Cuenta]]</f>
        <v>263</v>
      </c>
      <c r="W496" s="4">
        <f>sala[[#This Row],[Tiempo de Permanencia]]*24</f>
        <v>3.8166666665347293</v>
      </c>
    </row>
    <row r="497" spans="1:23" x14ac:dyDescent="0.3">
      <c r="A497">
        <v>1</v>
      </c>
      <c r="B497" s="1" t="s">
        <v>192</v>
      </c>
      <c r="C497">
        <v>3</v>
      </c>
      <c r="D497" s="2">
        <v>45022.106944444444</v>
      </c>
      <c r="E497" s="2">
        <v>45022.265277777777</v>
      </c>
      <c r="F497" s="1" t="s">
        <v>19</v>
      </c>
      <c r="G497" s="1" t="s">
        <v>14</v>
      </c>
      <c r="H497" s="1" t="s">
        <v>25</v>
      </c>
      <c r="I497">
        <v>39.42</v>
      </c>
      <c r="J497" s="1" t="s">
        <v>16</v>
      </c>
      <c r="K497">
        <v>496</v>
      </c>
      <c r="L497" s="1" t="s">
        <v>69</v>
      </c>
      <c r="M497" s="1">
        <f>SUMIF('cocina'!A:A,sala[[#This Row],[Número de Orden]],'cocina'!K:K)</f>
        <v>223</v>
      </c>
      <c r="N497" s="2">
        <f>sala[[#This Row],[Hora de Salida]]</f>
        <v>45022.265277777777</v>
      </c>
      <c r="O497" s="3">
        <f>IF(sala[[#This Row],[Estado de la Mesa]]="Ocupada",sala[[#This Row],[Hora de Salida]]-sala[[#This Row],[Hora de Llegada]]+15/(24*60),sala[[#This Row],[Hora de Salida]]-sala[[#This Row],[Hora de Llegada]])</f>
        <v>0.15833333333284827</v>
      </c>
      <c r="P497" s="3">
        <f>SUMIF('cocina'!A:A,sala[[#This Row],[Número de Orden]],'cocina'!H:H)/(24*60)</f>
        <v>9.2361111111111116E-2</v>
      </c>
      <c r="Q497" s="3">
        <f>IF((sala[[#This Row],[Tiempo de Permanencia]]-sala[[#This Row],[Tiempo de Preparación]])&gt;0,sala[[#This Row],[Tiempo de Permanencia]]-sala[[#This Row],[Tiempo de Preparación]],0)</f>
        <v>6.5972222221737153E-2</v>
      </c>
      <c r="R497" s="10">
        <f>IF(sala[[#This Row],[Tiempo de degustación]]&gt;0,1,0)</f>
        <v>1</v>
      </c>
      <c r="S497" s="1" t="str">
        <f>WEEKDAY(sala[[#This Row],[Fecha de Factura]],11)&amp;". "&amp;TEXT(sala[[#This Row],[Fecha de Factura]],"dddd")</f>
        <v>4. jueves</v>
      </c>
      <c r="T497" s="4">
        <f>SUMIF('cocina'!A:A,sala[[#This Row],[Número de Orden]],'cocina'!G:G)</f>
        <v>8</v>
      </c>
      <c r="U497" s="4">
        <f>sala[[#This Row],[Tiempo de Preparación]]*24</f>
        <v>2.2166666666666668</v>
      </c>
      <c r="V497">
        <f>sala[[#This Row],[Cobrada]]*sala[[#This Row],[Monto Total de la Cuenta]]</f>
        <v>223</v>
      </c>
      <c r="W497" s="4">
        <f>sala[[#This Row],[Tiempo de Permanencia]]*24</f>
        <v>3.7999999999883585</v>
      </c>
    </row>
    <row r="498" spans="1:23" x14ac:dyDescent="0.3">
      <c r="A498">
        <v>13</v>
      </c>
      <c r="B498" s="1" t="s">
        <v>110</v>
      </c>
      <c r="C498">
        <v>6</v>
      </c>
      <c r="D498" s="2">
        <v>45022.145833333336</v>
      </c>
      <c r="E498" s="2">
        <v>45022.290277777778</v>
      </c>
      <c r="F498" s="1" t="s">
        <v>13</v>
      </c>
      <c r="G498" s="1" t="s">
        <v>14</v>
      </c>
      <c r="H498" s="1" t="s">
        <v>15</v>
      </c>
      <c r="I498">
        <v>29.93</v>
      </c>
      <c r="J498" s="1" t="s">
        <v>16</v>
      </c>
      <c r="K498">
        <v>497</v>
      </c>
      <c r="L498" s="1" t="s">
        <v>69</v>
      </c>
      <c r="M498" s="1">
        <f>SUMIF('cocina'!A:A,sala[[#This Row],[Número de Orden]],'cocina'!K:K)</f>
        <v>150</v>
      </c>
      <c r="N498" s="2">
        <f>sala[[#This Row],[Hora de Salida]]</f>
        <v>45022.290277777778</v>
      </c>
      <c r="O498" s="3">
        <f>IF(sala[[#This Row],[Estado de la Mesa]]="Ocupada",sala[[#This Row],[Hora de Salida]]-sala[[#This Row],[Hora de Llegada]]+15/(24*60),sala[[#This Row],[Hora de Salida]]-sala[[#This Row],[Hora de Llegada]])</f>
        <v>0.1444444444423425</v>
      </c>
      <c r="P498" s="3">
        <f>SUMIF('cocina'!A:A,sala[[#This Row],[Número de Orden]],'cocina'!H:H)/(24*60)</f>
        <v>2.6388888888888889E-2</v>
      </c>
      <c r="Q498" s="3">
        <f>IF((sala[[#This Row],[Tiempo de Permanencia]]-sala[[#This Row],[Tiempo de Preparación]])&gt;0,sala[[#This Row],[Tiempo de Permanencia]]-sala[[#This Row],[Tiempo de Preparación]],0)</f>
        <v>0.11805555555345361</v>
      </c>
      <c r="R498" s="10">
        <f>IF(sala[[#This Row],[Tiempo de degustación]]&gt;0,1,0)</f>
        <v>1</v>
      </c>
      <c r="S498" s="1" t="str">
        <f>WEEKDAY(sala[[#This Row],[Fecha de Factura]],11)&amp;". "&amp;TEXT(sala[[#This Row],[Fecha de Factura]],"dddd")</f>
        <v>4. jueves</v>
      </c>
      <c r="T498" s="4">
        <f>SUMIF('cocina'!A:A,sala[[#This Row],[Número de Orden]],'cocina'!G:G)</f>
        <v>4</v>
      </c>
      <c r="U498" s="4">
        <f>sala[[#This Row],[Tiempo de Preparación]]*24</f>
        <v>0.6333333333333333</v>
      </c>
      <c r="V498">
        <f>sala[[#This Row],[Cobrada]]*sala[[#This Row],[Monto Total de la Cuenta]]</f>
        <v>150</v>
      </c>
      <c r="W498" s="4">
        <f>sala[[#This Row],[Tiempo de Permanencia]]*24</f>
        <v>3.46666666661622</v>
      </c>
    </row>
    <row r="499" spans="1:23" x14ac:dyDescent="0.3">
      <c r="A499">
        <v>20</v>
      </c>
      <c r="B499" s="1" t="s">
        <v>422</v>
      </c>
      <c r="C499">
        <v>3</v>
      </c>
      <c r="D499" s="2">
        <v>45022.011805555558</v>
      </c>
      <c r="E499" s="2">
        <v>45022.156944444447</v>
      </c>
      <c r="F499" s="1" t="s">
        <v>13</v>
      </c>
      <c r="G499" s="1" t="s">
        <v>14</v>
      </c>
      <c r="H499" s="1" t="s">
        <v>25</v>
      </c>
      <c r="I499">
        <v>21.99</v>
      </c>
      <c r="J499" s="1" t="s">
        <v>26</v>
      </c>
      <c r="K499">
        <v>498</v>
      </c>
      <c r="L499" s="1" t="s">
        <v>17</v>
      </c>
      <c r="M499" s="1">
        <f>SUMIF('cocina'!A:A,sala[[#This Row],[Número de Orden]],'cocina'!K:K)</f>
        <v>19</v>
      </c>
      <c r="N499" s="2">
        <f>sala[[#This Row],[Hora de Salida]]</f>
        <v>45022.156944444447</v>
      </c>
      <c r="O499" s="3">
        <f>IF(sala[[#This Row],[Estado de la Mesa]]="Ocupada",sala[[#This Row],[Hora de Salida]]-sala[[#This Row],[Hora de Llegada]]+15/(24*60),sala[[#This Row],[Hora de Salida]]-sala[[#This Row],[Hora de Llegada]])</f>
        <v>0.14513888888905058</v>
      </c>
      <c r="P499" s="3">
        <f>SUMIF('cocina'!A:A,sala[[#This Row],[Número de Orden]],'cocina'!H:H)/(24*60)</f>
        <v>2.2222222222222223E-2</v>
      </c>
      <c r="Q499" s="3">
        <f>IF((sala[[#This Row],[Tiempo de Permanencia]]-sala[[#This Row],[Tiempo de Preparación]])&gt;0,sala[[#This Row],[Tiempo de Permanencia]]-sala[[#This Row],[Tiempo de Preparación]],0)</f>
        <v>0.12291666666682835</v>
      </c>
      <c r="R499" s="10">
        <f>IF(sala[[#This Row],[Tiempo de degustación]]&gt;0,1,0)</f>
        <v>1</v>
      </c>
      <c r="S499" s="1" t="str">
        <f>WEEKDAY(sala[[#This Row],[Fecha de Factura]],11)&amp;". "&amp;TEXT(sala[[#This Row],[Fecha de Factura]],"dddd")</f>
        <v>4. jueves</v>
      </c>
      <c r="T499" s="4">
        <f>SUMIF('cocina'!A:A,sala[[#This Row],[Número de Orden]],'cocina'!G:G)</f>
        <v>1</v>
      </c>
      <c r="U499" s="4">
        <f>sala[[#This Row],[Tiempo de Preparación]]*24</f>
        <v>0.53333333333333333</v>
      </c>
      <c r="V499">
        <f>sala[[#This Row],[Cobrada]]*sala[[#This Row],[Monto Total de la Cuenta]]</f>
        <v>19</v>
      </c>
      <c r="W499" s="4">
        <f>sala[[#This Row],[Tiempo de Permanencia]]*24</f>
        <v>3.4833333333372138</v>
      </c>
    </row>
    <row r="500" spans="1:23" x14ac:dyDescent="0.3">
      <c r="A500">
        <v>5</v>
      </c>
      <c r="B500" s="1" t="s">
        <v>410</v>
      </c>
      <c r="C500">
        <v>5</v>
      </c>
      <c r="D500" s="2">
        <v>45022.056250000001</v>
      </c>
      <c r="E500" s="2">
        <v>45022.186111111114</v>
      </c>
      <c r="F500" s="1" t="s">
        <v>24</v>
      </c>
      <c r="G500" s="1" t="s">
        <v>35</v>
      </c>
      <c r="H500" s="1" t="s">
        <v>15</v>
      </c>
      <c r="I500">
        <v>22.69</v>
      </c>
      <c r="J500" s="1" t="s">
        <v>16</v>
      </c>
      <c r="K500">
        <v>499</v>
      </c>
      <c r="L500" s="1" t="s">
        <v>27</v>
      </c>
      <c r="M500" s="1">
        <f>SUMIF('cocina'!A:A,sala[[#This Row],[Número de Orden]],'cocina'!K:K)</f>
        <v>158</v>
      </c>
      <c r="N500" s="2">
        <f>sala[[#This Row],[Hora de Salida]]</f>
        <v>45022.186111111114</v>
      </c>
      <c r="O500" s="3">
        <f>IF(sala[[#This Row],[Estado de la Mesa]]="Ocupada",sala[[#This Row],[Hora de Salida]]-sala[[#This Row],[Hora de Llegada]]+15/(24*60),sala[[#This Row],[Hora de Salida]]-sala[[#This Row],[Hora de Llegada]])</f>
        <v>0.12986111111240461</v>
      </c>
      <c r="P500" s="3">
        <f>SUMIF('cocina'!A:A,sala[[#This Row],[Número de Orden]],'cocina'!H:H)/(24*60)</f>
        <v>9.0277777777777776E-2</v>
      </c>
      <c r="Q500" s="3">
        <f>IF((sala[[#This Row],[Tiempo de Permanencia]]-sala[[#This Row],[Tiempo de Preparación]])&gt;0,sala[[#This Row],[Tiempo de Permanencia]]-sala[[#This Row],[Tiempo de Preparación]],0)</f>
        <v>3.9583333334626838E-2</v>
      </c>
      <c r="R500" s="10">
        <f>IF(sala[[#This Row],[Tiempo de degustación]]&gt;0,1,0)</f>
        <v>1</v>
      </c>
      <c r="S500" s="1" t="str">
        <f>WEEKDAY(sala[[#This Row],[Fecha de Factura]],11)&amp;". "&amp;TEXT(sala[[#This Row],[Fecha de Factura]],"dddd")</f>
        <v>4. jueves</v>
      </c>
      <c r="T500" s="4">
        <f>SUMIF('cocina'!A:A,sala[[#This Row],[Número de Orden]],'cocina'!G:G)</f>
        <v>6</v>
      </c>
      <c r="U500" s="4">
        <f>sala[[#This Row],[Tiempo de Preparación]]*24</f>
        <v>2.1666666666666665</v>
      </c>
      <c r="V500">
        <f>sala[[#This Row],[Cobrada]]*sala[[#This Row],[Monto Total de la Cuenta]]</f>
        <v>158</v>
      </c>
      <c r="W500" s="4">
        <f>sala[[#This Row],[Tiempo de Permanencia]]*24</f>
        <v>3.1166666666977108</v>
      </c>
    </row>
    <row r="501" spans="1:23" x14ac:dyDescent="0.3">
      <c r="A501">
        <v>4</v>
      </c>
      <c r="B501" s="1" t="s">
        <v>462</v>
      </c>
      <c r="C501">
        <v>5</v>
      </c>
      <c r="D501" s="2">
        <v>45022.053472222222</v>
      </c>
      <c r="E501" s="2">
        <v>45022.21875</v>
      </c>
      <c r="F501" s="1" t="s">
        <v>32</v>
      </c>
      <c r="G501" s="1" t="s">
        <v>20</v>
      </c>
      <c r="H501" s="1" t="s">
        <v>15</v>
      </c>
      <c r="I501">
        <v>37.619999999999997</v>
      </c>
      <c r="J501" s="1" t="s">
        <v>38</v>
      </c>
      <c r="K501">
        <v>500</v>
      </c>
      <c r="L501" s="1" t="s">
        <v>69</v>
      </c>
      <c r="M501" s="1">
        <f>SUMIF('cocina'!A:A,sala[[#This Row],[Número de Orden]],'cocina'!K:K)</f>
        <v>93</v>
      </c>
      <c r="N501" s="2">
        <f>sala[[#This Row],[Hora de Salida]]</f>
        <v>45022.21875</v>
      </c>
      <c r="O501" s="3">
        <f>IF(sala[[#This Row],[Estado de la Mesa]]="Ocupada",sala[[#This Row],[Hora de Salida]]-sala[[#This Row],[Hora de Llegada]]+15/(24*60),sala[[#This Row],[Hora de Salida]]-sala[[#This Row],[Hora de Llegada]])</f>
        <v>0.17569444444476781</v>
      </c>
      <c r="P501" s="3">
        <f>SUMIF('cocina'!A:A,sala[[#This Row],[Número de Orden]],'cocina'!H:H)/(24*60)</f>
        <v>2.9166666666666667E-2</v>
      </c>
      <c r="Q501" s="3">
        <f>IF((sala[[#This Row],[Tiempo de Permanencia]]-sala[[#This Row],[Tiempo de Preparación]])&gt;0,sala[[#This Row],[Tiempo de Permanencia]]-sala[[#This Row],[Tiempo de Preparación]],0)</f>
        <v>0.14652777777810114</v>
      </c>
      <c r="R501" s="10">
        <f>IF(sala[[#This Row],[Tiempo de degustación]]&gt;0,1,0)</f>
        <v>1</v>
      </c>
      <c r="S501" s="1" t="str">
        <f>WEEKDAY(sala[[#This Row],[Fecha de Factura]],11)&amp;". "&amp;TEXT(sala[[#This Row],[Fecha de Factura]],"dddd")</f>
        <v>4. jueves</v>
      </c>
      <c r="T501" s="4">
        <f>SUMIF('cocina'!A:A,sala[[#This Row],[Número de Orden]],'cocina'!G:G)</f>
        <v>4</v>
      </c>
      <c r="U501" s="4">
        <f>sala[[#This Row],[Tiempo de Preparación]]*24</f>
        <v>0.7</v>
      </c>
      <c r="V501">
        <f>sala[[#This Row],[Cobrada]]*sala[[#This Row],[Monto Total de la Cuenta]]</f>
        <v>93</v>
      </c>
      <c r="W501" s="4">
        <f>sala[[#This Row],[Tiempo de Permanencia]]*24</f>
        <v>4.2166666666744277</v>
      </c>
    </row>
    <row r="502" spans="1:23" x14ac:dyDescent="0.3">
      <c r="A502">
        <v>7</v>
      </c>
      <c r="B502" s="1" t="s">
        <v>465</v>
      </c>
      <c r="C502">
        <v>1</v>
      </c>
      <c r="D502" s="2">
        <v>45022.155555555553</v>
      </c>
      <c r="E502" s="2">
        <v>45022.271527777775</v>
      </c>
      <c r="F502" s="1" t="s">
        <v>19</v>
      </c>
      <c r="G502" s="1" t="s">
        <v>35</v>
      </c>
      <c r="H502" s="1" t="s">
        <v>25</v>
      </c>
      <c r="I502">
        <v>28.38</v>
      </c>
      <c r="J502" s="1" t="s">
        <v>38</v>
      </c>
      <c r="K502">
        <v>501</v>
      </c>
      <c r="L502" s="1" t="s">
        <v>39</v>
      </c>
      <c r="M502" s="1">
        <f>SUMIF('cocina'!A:A,sala[[#This Row],[Número de Orden]],'cocina'!K:K)</f>
        <v>138</v>
      </c>
      <c r="N502" s="2">
        <f>sala[[#This Row],[Hora de Salida]]</f>
        <v>45022.271527777775</v>
      </c>
      <c r="O502" s="3">
        <f>IF(sala[[#This Row],[Estado de la Mesa]]="Ocupada",sala[[#This Row],[Hora de Salida]]-sala[[#This Row],[Hora de Llegada]]+15/(24*60),sala[[#This Row],[Hora de Salida]]-sala[[#This Row],[Hora de Llegada]])</f>
        <v>0.1263888888885655</v>
      </c>
      <c r="P502" s="3">
        <f>SUMIF('cocina'!A:A,sala[[#This Row],[Número de Orden]],'cocina'!H:H)/(24*60)</f>
        <v>2.7083333333333334E-2</v>
      </c>
      <c r="Q502" s="3">
        <f>IF((sala[[#This Row],[Tiempo de Permanencia]]-sala[[#This Row],[Tiempo de Preparación]])&gt;0,sala[[#This Row],[Tiempo de Permanencia]]-sala[[#This Row],[Tiempo de Preparación]],0)</f>
        <v>9.9305555555232169E-2</v>
      </c>
      <c r="R502" s="10">
        <f>IF(sala[[#This Row],[Tiempo de degustación]]&gt;0,1,0)</f>
        <v>1</v>
      </c>
      <c r="S502" s="1" t="str">
        <f>WEEKDAY(sala[[#This Row],[Fecha de Factura]],11)&amp;". "&amp;TEXT(sala[[#This Row],[Fecha de Factura]],"dddd")</f>
        <v>4. jueves</v>
      </c>
      <c r="T502" s="4">
        <f>SUMIF('cocina'!A:A,sala[[#This Row],[Número de Orden]],'cocina'!G:G)</f>
        <v>5</v>
      </c>
      <c r="U502" s="4">
        <f>sala[[#This Row],[Tiempo de Preparación]]*24</f>
        <v>0.65</v>
      </c>
      <c r="V502">
        <f>sala[[#This Row],[Cobrada]]*sala[[#This Row],[Monto Total de la Cuenta]]</f>
        <v>138</v>
      </c>
      <c r="W502" s="4">
        <f>sala[[#This Row],[Tiempo de Permanencia]]*24</f>
        <v>3.0333333333255723</v>
      </c>
    </row>
    <row r="503" spans="1:23" x14ac:dyDescent="0.3">
      <c r="A503">
        <v>5</v>
      </c>
      <c r="B503" s="1" t="s">
        <v>258</v>
      </c>
      <c r="C503">
        <v>2</v>
      </c>
      <c r="D503" s="2">
        <v>45022.03125</v>
      </c>
      <c r="E503" s="2">
        <v>45022.081250000003</v>
      </c>
      <c r="F503" s="1" t="s">
        <v>29</v>
      </c>
      <c r="G503" s="1" t="s">
        <v>14</v>
      </c>
      <c r="H503" s="1" t="s">
        <v>25</v>
      </c>
      <c r="I503">
        <v>32.9</v>
      </c>
      <c r="J503" s="1" t="s">
        <v>16</v>
      </c>
      <c r="K503">
        <v>502</v>
      </c>
      <c r="L503" s="1" t="s">
        <v>42</v>
      </c>
      <c r="M503" s="1">
        <f>SUMIF('cocina'!A:A,sala[[#This Row],[Número de Orden]],'cocina'!K:K)</f>
        <v>139</v>
      </c>
      <c r="N503" s="2">
        <f>sala[[#This Row],[Hora de Salida]]</f>
        <v>45022.081250000003</v>
      </c>
      <c r="O503" s="3">
        <f>IF(sala[[#This Row],[Estado de la Mesa]]="Ocupada",sala[[#This Row],[Hora de Salida]]-sala[[#This Row],[Hora de Llegada]]+15/(24*60),sala[[#This Row],[Hora de Salida]]-sala[[#This Row],[Hora de Llegada]])</f>
        <v>5.0000000002910383E-2</v>
      </c>
      <c r="P503" s="3">
        <f>SUMIF('cocina'!A:A,sala[[#This Row],[Número de Orden]],'cocina'!H:H)/(24*60)</f>
        <v>5.0694444444444445E-2</v>
      </c>
      <c r="Q503" s="3">
        <f>IF((sala[[#This Row],[Tiempo de Permanencia]]-sala[[#This Row],[Tiempo de Preparación]])&gt;0,sala[[#This Row],[Tiempo de Permanencia]]-sala[[#This Row],[Tiempo de Preparación]],0)</f>
        <v>0</v>
      </c>
      <c r="R503" s="10">
        <f>IF(sala[[#This Row],[Tiempo de degustación]]&gt;0,1,0)</f>
        <v>0</v>
      </c>
      <c r="S503" s="1" t="str">
        <f>WEEKDAY(sala[[#This Row],[Fecha de Factura]],11)&amp;". "&amp;TEXT(sala[[#This Row],[Fecha de Factura]],"dddd")</f>
        <v>4. jueves</v>
      </c>
      <c r="T503" s="4">
        <f>SUMIF('cocina'!A:A,sala[[#This Row],[Número de Orden]],'cocina'!G:G)</f>
        <v>5</v>
      </c>
      <c r="U503" s="4">
        <f>sala[[#This Row],[Tiempo de Preparación]]*24</f>
        <v>1.2166666666666668</v>
      </c>
      <c r="V503">
        <f>sala[[#This Row],[Cobrada]]*sala[[#This Row],[Monto Total de la Cuenta]]</f>
        <v>0</v>
      </c>
      <c r="W503" s="4">
        <f>sala[[#This Row],[Tiempo de Permanencia]]*24</f>
        <v>1.2000000000698492</v>
      </c>
    </row>
    <row r="504" spans="1:23" x14ac:dyDescent="0.3">
      <c r="A504">
        <v>3</v>
      </c>
      <c r="B504" s="1" t="s">
        <v>466</v>
      </c>
      <c r="C504">
        <v>1</v>
      </c>
      <c r="D504" s="2">
        <v>45022.097222222219</v>
      </c>
      <c r="E504" s="2">
        <v>45022.168055555558</v>
      </c>
      <c r="F504" s="1" t="s">
        <v>13</v>
      </c>
      <c r="G504" s="1" t="s">
        <v>14</v>
      </c>
      <c r="H504" s="1" t="s">
        <v>25</v>
      </c>
      <c r="I504">
        <v>35.840000000000003</v>
      </c>
      <c r="J504" s="1" t="s">
        <v>16</v>
      </c>
      <c r="K504">
        <v>503</v>
      </c>
      <c r="L504" s="1" t="s">
        <v>17</v>
      </c>
      <c r="M504" s="1">
        <f>SUMIF('cocina'!A:A,sala[[#This Row],[Número de Orden]],'cocina'!K:K)</f>
        <v>137</v>
      </c>
      <c r="N504" s="2">
        <f>sala[[#This Row],[Hora de Salida]]</f>
        <v>45022.168055555558</v>
      </c>
      <c r="O504" s="3">
        <f>IF(sala[[#This Row],[Estado de la Mesa]]="Ocupada",sala[[#This Row],[Hora de Salida]]-sala[[#This Row],[Hora de Llegada]]+15/(24*60),sala[[#This Row],[Hora de Salida]]-sala[[#This Row],[Hora de Llegada]])</f>
        <v>7.0833333338669036E-2</v>
      </c>
      <c r="P504" s="3">
        <f>SUMIF('cocina'!A:A,sala[[#This Row],[Número de Orden]],'cocina'!H:H)/(24*60)</f>
        <v>5.9027777777777776E-2</v>
      </c>
      <c r="Q504" s="3">
        <f>IF((sala[[#This Row],[Tiempo de Permanencia]]-sala[[#This Row],[Tiempo de Preparación]])&gt;0,sala[[#This Row],[Tiempo de Permanencia]]-sala[[#This Row],[Tiempo de Preparación]],0)</f>
        <v>1.1805555560891259E-2</v>
      </c>
      <c r="R504" s="10">
        <f>IF(sala[[#This Row],[Tiempo de degustación]]&gt;0,1,0)</f>
        <v>1</v>
      </c>
      <c r="S504" s="1" t="str">
        <f>WEEKDAY(sala[[#This Row],[Fecha de Factura]],11)&amp;". "&amp;TEXT(sala[[#This Row],[Fecha de Factura]],"dddd")</f>
        <v>4. jueves</v>
      </c>
      <c r="T504" s="4">
        <f>SUMIF('cocina'!A:A,sala[[#This Row],[Número de Orden]],'cocina'!G:G)</f>
        <v>5</v>
      </c>
      <c r="U504" s="4">
        <f>sala[[#This Row],[Tiempo de Preparación]]*24</f>
        <v>1.4166666666666665</v>
      </c>
      <c r="V504">
        <f>sala[[#This Row],[Cobrada]]*sala[[#This Row],[Monto Total de la Cuenta]]</f>
        <v>137</v>
      </c>
      <c r="W504" s="4">
        <f>sala[[#This Row],[Tiempo de Permanencia]]*24</f>
        <v>1.7000000001280569</v>
      </c>
    </row>
    <row r="505" spans="1:23" x14ac:dyDescent="0.3">
      <c r="A505">
        <v>2</v>
      </c>
      <c r="B505" s="1" t="s">
        <v>467</v>
      </c>
      <c r="C505">
        <v>5</v>
      </c>
      <c r="D505" s="2">
        <v>45022.090277777781</v>
      </c>
      <c r="E505" s="2">
        <v>45022.2</v>
      </c>
      <c r="F505" s="1" t="s">
        <v>29</v>
      </c>
      <c r="G505" s="1" t="s">
        <v>35</v>
      </c>
      <c r="H505" s="1" t="s">
        <v>21</v>
      </c>
      <c r="I505">
        <v>31.31</v>
      </c>
      <c r="J505" s="1" t="s">
        <v>16</v>
      </c>
      <c r="K505">
        <v>504</v>
      </c>
      <c r="L505" s="1" t="s">
        <v>27</v>
      </c>
      <c r="M505" s="1">
        <f>SUMIF('cocina'!A:A,sala[[#This Row],[Número de Orden]],'cocina'!K:K)</f>
        <v>54</v>
      </c>
      <c r="N505" s="2">
        <f>sala[[#This Row],[Hora de Salida]]</f>
        <v>45022.2</v>
      </c>
      <c r="O505" s="3">
        <f>IF(sala[[#This Row],[Estado de la Mesa]]="Ocupada",sala[[#This Row],[Hora de Salida]]-sala[[#This Row],[Hora de Llegada]]+15/(24*60),sala[[#This Row],[Hora de Salida]]-sala[[#This Row],[Hora de Llegada]])</f>
        <v>0.10972222221607808</v>
      </c>
      <c r="P505" s="3">
        <f>SUMIF('cocina'!A:A,sala[[#This Row],[Número de Orden]],'cocina'!H:H)/(24*60)</f>
        <v>1.3194444444444444E-2</v>
      </c>
      <c r="Q505" s="3">
        <f>IF((sala[[#This Row],[Tiempo de Permanencia]]-sala[[#This Row],[Tiempo de Preparación]])&gt;0,sala[[#This Row],[Tiempo de Permanencia]]-sala[[#This Row],[Tiempo de Preparación]],0)</f>
        <v>9.6527777771633641E-2</v>
      </c>
      <c r="R505" s="10">
        <f>IF(sala[[#This Row],[Tiempo de degustación]]&gt;0,1,0)</f>
        <v>1</v>
      </c>
      <c r="S505" s="1" t="str">
        <f>WEEKDAY(sala[[#This Row],[Fecha de Factura]],11)&amp;". "&amp;TEXT(sala[[#This Row],[Fecha de Factura]],"dddd")</f>
        <v>4. jueves</v>
      </c>
      <c r="T505" s="4">
        <f>SUMIF('cocina'!A:A,sala[[#This Row],[Número de Orden]],'cocina'!G:G)</f>
        <v>2</v>
      </c>
      <c r="U505" s="4">
        <f>sala[[#This Row],[Tiempo de Preparación]]*24</f>
        <v>0.31666666666666665</v>
      </c>
      <c r="V505">
        <f>sala[[#This Row],[Cobrada]]*sala[[#This Row],[Monto Total de la Cuenta]]</f>
        <v>54</v>
      </c>
      <c r="W505" s="4">
        <f>sala[[#This Row],[Tiempo de Permanencia]]*24</f>
        <v>2.6333333331858739</v>
      </c>
    </row>
    <row r="506" spans="1:23" x14ac:dyDescent="0.3">
      <c r="A506">
        <v>5</v>
      </c>
      <c r="B506" s="1" t="s">
        <v>468</v>
      </c>
      <c r="C506">
        <v>1</v>
      </c>
      <c r="D506" s="2">
        <v>45022.109722222223</v>
      </c>
      <c r="E506" s="2">
        <v>45022.254861111112</v>
      </c>
      <c r="F506" s="1" t="s">
        <v>24</v>
      </c>
      <c r="G506" s="1" t="s">
        <v>35</v>
      </c>
      <c r="H506" s="1" t="s">
        <v>25</v>
      </c>
      <c r="I506">
        <v>25.76</v>
      </c>
      <c r="J506" s="1" t="s">
        <v>16</v>
      </c>
      <c r="K506">
        <v>505</v>
      </c>
      <c r="L506" s="1" t="s">
        <v>22</v>
      </c>
      <c r="M506" s="1">
        <f>SUMIF('cocina'!A:A,sala[[#This Row],[Número de Orden]],'cocina'!K:K)</f>
        <v>155</v>
      </c>
      <c r="N506" s="2">
        <f>sala[[#This Row],[Hora de Salida]]</f>
        <v>45022.254861111112</v>
      </c>
      <c r="O506" s="3">
        <f>IF(sala[[#This Row],[Estado de la Mesa]]="Ocupada",sala[[#This Row],[Hora de Salida]]-sala[[#This Row],[Hora de Llegada]]+15/(24*60),sala[[#This Row],[Hora de Salida]]-sala[[#This Row],[Hora de Llegada]])</f>
        <v>0.14513888888905058</v>
      </c>
      <c r="P506" s="3">
        <f>SUMIF('cocina'!A:A,sala[[#This Row],[Número de Orden]],'cocina'!H:H)/(24*60)</f>
        <v>7.9861111111111105E-2</v>
      </c>
      <c r="Q506" s="3">
        <f>IF((sala[[#This Row],[Tiempo de Permanencia]]-sala[[#This Row],[Tiempo de Preparación]])&gt;0,sala[[#This Row],[Tiempo de Permanencia]]-sala[[#This Row],[Tiempo de Preparación]],0)</f>
        <v>6.5277777777939472E-2</v>
      </c>
      <c r="R506" s="10">
        <f>IF(sala[[#This Row],[Tiempo de degustación]]&gt;0,1,0)</f>
        <v>1</v>
      </c>
      <c r="S506" s="1" t="str">
        <f>WEEKDAY(sala[[#This Row],[Fecha de Factura]],11)&amp;". "&amp;TEXT(sala[[#This Row],[Fecha de Factura]],"dddd")</f>
        <v>4. jueves</v>
      </c>
      <c r="T506" s="4">
        <f>SUMIF('cocina'!A:A,sala[[#This Row],[Número de Orden]],'cocina'!G:G)</f>
        <v>5</v>
      </c>
      <c r="U506" s="4">
        <f>sala[[#This Row],[Tiempo de Preparación]]*24</f>
        <v>1.9166666666666665</v>
      </c>
      <c r="V506">
        <f>sala[[#This Row],[Cobrada]]*sala[[#This Row],[Monto Total de la Cuenta]]</f>
        <v>155</v>
      </c>
      <c r="W506" s="4">
        <f>sala[[#This Row],[Tiempo de Permanencia]]*24</f>
        <v>3.4833333333372138</v>
      </c>
    </row>
    <row r="507" spans="1:23" x14ac:dyDescent="0.3">
      <c r="A507">
        <v>18</v>
      </c>
      <c r="B507" s="1" t="s">
        <v>469</v>
      </c>
      <c r="C507">
        <v>2</v>
      </c>
      <c r="D507" s="2">
        <v>45022.084027777775</v>
      </c>
      <c r="E507" s="2">
        <v>45022.168055555558</v>
      </c>
      <c r="F507" s="1" t="s">
        <v>13</v>
      </c>
      <c r="G507" s="1" t="s">
        <v>35</v>
      </c>
      <c r="H507" s="1" t="s">
        <v>25</v>
      </c>
      <c r="I507">
        <v>11.65</v>
      </c>
      <c r="J507" s="1" t="s">
        <v>38</v>
      </c>
      <c r="K507">
        <v>506</v>
      </c>
      <c r="L507" s="1" t="s">
        <v>30</v>
      </c>
      <c r="M507" s="1">
        <f>SUMIF('cocina'!A:A,sala[[#This Row],[Número de Orden]],'cocina'!K:K)</f>
        <v>70</v>
      </c>
      <c r="N507" s="2">
        <f>sala[[#This Row],[Hora de Salida]]</f>
        <v>45022.168055555558</v>
      </c>
      <c r="O507" s="3">
        <f>IF(sala[[#This Row],[Estado de la Mesa]]="Ocupada",sala[[#This Row],[Hora de Salida]]-sala[[#This Row],[Hora de Llegada]]+15/(24*60),sala[[#This Row],[Hora de Salida]]-sala[[#This Row],[Hora de Llegada]])</f>
        <v>9.44444444491334E-2</v>
      </c>
      <c r="P507" s="3">
        <f>SUMIF('cocina'!A:A,sala[[#This Row],[Número de Orden]],'cocina'!H:H)/(24*60)</f>
        <v>3.472222222222222E-3</v>
      </c>
      <c r="Q507" s="3">
        <f>IF((sala[[#This Row],[Tiempo de Permanencia]]-sala[[#This Row],[Tiempo de Preparación]])&gt;0,sala[[#This Row],[Tiempo de Permanencia]]-sala[[#This Row],[Tiempo de Preparación]],0)</f>
        <v>9.0972222226911176E-2</v>
      </c>
      <c r="R507" s="10">
        <f>IF(sala[[#This Row],[Tiempo de degustación]]&gt;0,1,0)</f>
        <v>1</v>
      </c>
      <c r="S507" s="1" t="str">
        <f>WEEKDAY(sala[[#This Row],[Fecha de Factura]],11)&amp;". "&amp;TEXT(sala[[#This Row],[Fecha de Factura]],"dddd")</f>
        <v>4. jueves</v>
      </c>
      <c r="T507" s="4">
        <f>SUMIF('cocina'!A:A,sala[[#This Row],[Número de Orden]],'cocina'!G:G)</f>
        <v>2</v>
      </c>
      <c r="U507" s="4">
        <f>sala[[#This Row],[Tiempo de Preparación]]*24</f>
        <v>8.3333333333333329E-2</v>
      </c>
      <c r="V507">
        <f>sala[[#This Row],[Cobrada]]*sala[[#This Row],[Monto Total de la Cuenta]]</f>
        <v>70</v>
      </c>
      <c r="W507" s="4">
        <f>sala[[#This Row],[Tiempo de Permanencia]]*24</f>
        <v>2.2666666667792015</v>
      </c>
    </row>
    <row r="508" spans="1:23" x14ac:dyDescent="0.3">
      <c r="A508">
        <v>18</v>
      </c>
      <c r="B508" s="1" t="s">
        <v>441</v>
      </c>
      <c r="C508">
        <v>4</v>
      </c>
      <c r="D508" s="2">
        <v>45022.143055555556</v>
      </c>
      <c r="E508" s="2">
        <v>45022.1875</v>
      </c>
      <c r="F508" s="1" t="s">
        <v>24</v>
      </c>
      <c r="G508" s="1" t="s">
        <v>20</v>
      </c>
      <c r="H508" s="1" t="s">
        <v>25</v>
      </c>
      <c r="I508">
        <v>43.42</v>
      </c>
      <c r="J508" s="1" t="s">
        <v>26</v>
      </c>
      <c r="K508">
        <v>507</v>
      </c>
      <c r="L508" s="1" t="s">
        <v>42</v>
      </c>
      <c r="M508" s="1">
        <f>SUMIF('cocina'!A:A,sala[[#This Row],[Número de Orden]],'cocina'!K:K)</f>
        <v>210</v>
      </c>
      <c r="N508" s="2">
        <f>sala[[#This Row],[Hora de Salida]]</f>
        <v>45022.1875</v>
      </c>
      <c r="O508" s="3">
        <f>IF(sala[[#This Row],[Estado de la Mesa]]="Ocupada",sala[[#This Row],[Hora de Salida]]-sala[[#This Row],[Hora de Llegada]]+15/(24*60),sala[[#This Row],[Hora de Salida]]-sala[[#This Row],[Hora de Llegada]])</f>
        <v>4.4444444443797693E-2</v>
      </c>
      <c r="P508" s="3">
        <f>SUMIF('cocina'!A:A,sala[[#This Row],[Número de Orden]],'cocina'!H:H)/(24*60)</f>
        <v>4.791666666666667E-2</v>
      </c>
      <c r="Q508" s="3">
        <f>IF((sala[[#This Row],[Tiempo de Permanencia]]-sala[[#This Row],[Tiempo de Preparación]])&gt;0,sala[[#This Row],[Tiempo de Permanencia]]-sala[[#This Row],[Tiempo de Preparación]],0)</f>
        <v>0</v>
      </c>
      <c r="R508" s="10">
        <f>IF(sala[[#This Row],[Tiempo de degustación]]&gt;0,1,0)</f>
        <v>0</v>
      </c>
      <c r="S508" s="1" t="str">
        <f>WEEKDAY(sala[[#This Row],[Fecha de Factura]],11)&amp;". "&amp;TEXT(sala[[#This Row],[Fecha de Factura]],"dddd")</f>
        <v>4. jueves</v>
      </c>
      <c r="T508" s="4">
        <f>SUMIF('cocina'!A:A,sala[[#This Row],[Número de Orden]],'cocina'!G:G)</f>
        <v>6</v>
      </c>
      <c r="U508" s="4">
        <f>sala[[#This Row],[Tiempo de Preparación]]*24</f>
        <v>1.1500000000000001</v>
      </c>
      <c r="V508">
        <f>sala[[#This Row],[Cobrada]]*sala[[#This Row],[Monto Total de la Cuenta]]</f>
        <v>0</v>
      </c>
      <c r="W508" s="4">
        <f>sala[[#This Row],[Tiempo de Permanencia]]*24</f>
        <v>1.0666666666511446</v>
      </c>
    </row>
    <row r="509" spans="1:23" x14ac:dyDescent="0.3">
      <c r="A509">
        <v>6</v>
      </c>
      <c r="B509" s="1" t="s">
        <v>470</v>
      </c>
      <c r="C509">
        <v>1</v>
      </c>
      <c r="D509" s="2">
        <v>45022.118055555555</v>
      </c>
      <c r="E509" s="2">
        <v>45022.274305555555</v>
      </c>
      <c r="F509" s="1" t="s">
        <v>29</v>
      </c>
      <c r="G509" s="1" t="s">
        <v>14</v>
      </c>
      <c r="H509" s="1" t="s">
        <v>25</v>
      </c>
      <c r="I509">
        <v>42.8</v>
      </c>
      <c r="J509" s="1" t="s">
        <v>16</v>
      </c>
      <c r="K509">
        <v>508</v>
      </c>
      <c r="L509" s="1" t="s">
        <v>27</v>
      </c>
      <c r="M509" s="1">
        <f>SUMIF('cocina'!A:A,sala[[#This Row],[Número de Orden]],'cocina'!K:K)</f>
        <v>32</v>
      </c>
      <c r="N509" s="2">
        <f>sala[[#This Row],[Hora de Salida]]</f>
        <v>45022.274305555555</v>
      </c>
      <c r="O509" s="3">
        <f>IF(sala[[#This Row],[Estado de la Mesa]]="Ocupada",sala[[#This Row],[Hora de Salida]]-sala[[#This Row],[Hora de Llegada]]+15/(24*60),sala[[#This Row],[Hora de Salida]]-sala[[#This Row],[Hora de Llegada]])</f>
        <v>0.15625</v>
      </c>
      <c r="P509" s="3">
        <f>SUMIF('cocina'!A:A,sala[[#This Row],[Número de Orden]],'cocina'!H:H)/(24*60)</f>
        <v>2.361111111111111E-2</v>
      </c>
      <c r="Q509" s="3">
        <f>IF((sala[[#This Row],[Tiempo de Permanencia]]-sala[[#This Row],[Tiempo de Preparación]])&gt;0,sala[[#This Row],[Tiempo de Permanencia]]-sala[[#This Row],[Tiempo de Preparación]],0)</f>
        <v>0.13263888888888889</v>
      </c>
      <c r="R509" s="10">
        <f>IF(sala[[#This Row],[Tiempo de degustación]]&gt;0,1,0)</f>
        <v>1</v>
      </c>
      <c r="S509" s="1" t="str">
        <f>WEEKDAY(sala[[#This Row],[Fecha de Factura]],11)&amp;". "&amp;TEXT(sala[[#This Row],[Fecha de Factura]],"dddd")</f>
        <v>4. jueves</v>
      </c>
      <c r="T509" s="4">
        <f>SUMIF('cocina'!A:A,sala[[#This Row],[Número de Orden]],'cocina'!G:G)</f>
        <v>1</v>
      </c>
      <c r="U509" s="4">
        <f>sala[[#This Row],[Tiempo de Preparación]]*24</f>
        <v>0.56666666666666665</v>
      </c>
      <c r="V509">
        <f>sala[[#This Row],[Cobrada]]*sala[[#This Row],[Monto Total de la Cuenta]]</f>
        <v>32</v>
      </c>
      <c r="W509" s="4">
        <f>sala[[#This Row],[Tiempo de Permanencia]]*24</f>
        <v>3.75</v>
      </c>
    </row>
    <row r="510" spans="1:23" x14ac:dyDescent="0.3">
      <c r="A510">
        <v>5</v>
      </c>
      <c r="B510" s="1" t="s">
        <v>103</v>
      </c>
      <c r="C510">
        <v>3</v>
      </c>
      <c r="D510" s="2">
        <v>45022.133333333331</v>
      </c>
      <c r="E510" s="2">
        <v>45022.251388888886</v>
      </c>
      <c r="F510" s="1" t="s">
        <v>19</v>
      </c>
      <c r="G510" s="1" t="s">
        <v>20</v>
      </c>
      <c r="H510" s="1" t="s">
        <v>25</v>
      </c>
      <c r="I510">
        <v>16.260000000000002</v>
      </c>
      <c r="J510" s="1" t="s">
        <v>38</v>
      </c>
      <c r="K510">
        <v>509</v>
      </c>
      <c r="L510" s="1" t="s">
        <v>27</v>
      </c>
      <c r="M510" s="1">
        <f>SUMIF('cocina'!A:A,sala[[#This Row],[Número de Orden]],'cocina'!K:K)</f>
        <v>80</v>
      </c>
      <c r="N510" s="2">
        <f>sala[[#This Row],[Hora de Salida]]</f>
        <v>45022.251388888886</v>
      </c>
      <c r="O510" s="3">
        <f>IF(sala[[#This Row],[Estado de la Mesa]]="Ocupada",sala[[#This Row],[Hora de Salida]]-sala[[#This Row],[Hora de Llegada]]+15/(24*60),sala[[#This Row],[Hora de Salida]]-sala[[#This Row],[Hora de Llegada]])</f>
        <v>0.12847222222141377</v>
      </c>
      <c r="P510" s="3">
        <f>SUMIF('cocina'!A:A,sala[[#This Row],[Número de Orden]],'cocina'!H:H)/(24*60)</f>
        <v>3.2638888888888891E-2</v>
      </c>
      <c r="Q510" s="3">
        <f>IF((sala[[#This Row],[Tiempo de Permanencia]]-sala[[#This Row],[Tiempo de Preparación]])&gt;0,sala[[#This Row],[Tiempo de Permanencia]]-sala[[#This Row],[Tiempo de Preparación]],0)</f>
        <v>9.5833333332524889E-2</v>
      </c>
      <c r="R510" s="10">
        <f>IF(sala[[#This Row],[Tiempo de degustación]]&gt;0,1,0)</f>
        <v>1</v>
      </c>
      <c r="S510" s="1" t="str">
        <f>WEEKDAY(sala[[#This Row],[Fecha de Factura]],11)&amp;". "&amp;TEXT(sala[[#This Row],[Fecha de Factura]],"dddd")</f>
        <v>4. jueves</v>
      </c>
      <c r="T510" s="4">
        <f>SUMIF('cocina'!A:A,sala[[#This Row],[Número de Orden]],'cocina'!G:G)</f>
        <v>2</v>
      </c>
      <c r="U510" s="4">
        <f>sala[[#This Row],[Tiempo de Preparación]]*24</f>
        <v>0.78333333333333344</v>
      </c>
      <c r="V510">
        <f>sala[[#This Row],[Cobrada]]*sala[[#This Row],[Monto Total de la Cuenta]]</f>
        <v>80</v>
      </c>
      <c r="W510" s="4">
        <f>sala[[#This Row],[Tiempo de Permanencia]]*24</f>
        <v>3.0833333333139308</v>
      </c>
    </row>
    <row r="511" spans="1:23" x14ac:dyDescent="0.3">
      <c r="A511">
        <v>6</v>
      </c>
      <c r="B511" s="1" t="s">
        <v>471</v>
      </c>
      <c r="C511">
        <v>4</v>
      </c>
      <c r="D511" s="2">
        <v>45022.147222222222</v>
      </c>
      <c r="E511" s="2">
        <v>45022.189583333333</v>
      </c>
      <c r="F511" s="1" t="s">
        <v>32</v>
      </c>
      <c r="G511" s="1" t="s">
        <v>14</v>
      </c>
      <c r="H511" s="1" t="s">
        <v>25</v>
      </c>
      <c r="I511">
        <v>14.97</v>
      </c>
      <c r="J511" s="1" t="s">
        <v>26</v>
      </c>
      <c r="K511">
        <v>510</v>
      </c>
      <c r="L511" s="1" t="s">
        <v>30</v>
      </c>
      <c r="M511" s="1">
        <f>SUMIF('cocina'!A:A,sala[[#This Row],[Número de Orden]],'cocina'!K:K)</f>
        <v>36</v>
      </c>
      <c r="N511" s="2">
        <f>sala[[#This Row],[Hora de Salida]]</f>
        <v>45022.189583333333</v>
      </c>
      <c r="O511" s="3">
        <f>IF(sala[[#This Row],[Estado de la Mesa]]="Ocupada",sala[[#This Row],[Hora de Salida]]-sala[[#This Row],[Hora de Llegada]]+15/(24*60),sala[[#This Row],[Hora de Salida]]-sala[[#This Row],[Hora de Llegada]])</f>
        <v>4.2361111110949423E-2</v>
      </c>
      <c r="P511" s="3">
        <f>SUMIF('cocina'!A:A,sala[[#This Row],[Número de Orden]],'cocina'!H:H)/(24*60)</f>
        <v>3.3333333333333333E-2</v>
      </c>
      <c r="Q511" s="3">
        <f>IF((sala[[#This Row],[Tiempo de Permanencia]]-sala[[#This Row],[Tiempo de Preparación]])&gt;0,sala[[#This Row],[Tiempo de Permanencia]]-sala[[#This Row],[Tiempo de Preparación]],0)</f>
        <v>9.0277777776160903E-3</v>
      </c>
      <c r="R511" s="10">
        <f>IF(sala[[#This Row],[Tiempo de degustación]]&gt;0,1,0)</f>
        <v>1</v>
      </c>
      <c r="S511" s="1" t="str">
        <f>WEEKDAY(sala[[#This Row],[Fecha de Factura]],11)&amp;". "&amp;TEXT(sala[[#This Row],[Fecha de Factura]],"dddd")</f>
        <v>4. jueves</v>
      </c>
      <c r="T511" s="4">
        <f>SUMIF('cocina'!A:A,sala[[#This Row],[Número de Orden]],'cocina'!G:G)</f>
        <v>1</v>
      </c>
      <c r="U511" s="4">
        <f>sala[[#This Row],[Tiempo de Preparación]]*24</f>
        <v>0.8</v>
      </c>
      <c r="V511">
        <f>sala[[#This Row],[Cobrada]]*sala[[#This Row],[Monto Total de la Cuenta]]</f>
        <v>36</v>
      </c>
      <c r="W511" s="4">
        <f>sala[[#This Row],[Tiempo de Permanencia]]*24</f>
        <v>1.0166666666627862</v>
      </c>
    </row>
    <row r="512" spans="1:23" x14ac:dyDescent="0.3">
      <c r="A512">
        <v>2</v>
      </c>
      <c r="B512" s="1" t="s">
        <v>472</v>
      </c>
      <c r="C512">
        <v>1</v>
      </c>
      <c r="D512" s="2">
        <v>45022.068055555559</v>
      </c>
      <c r="E512" s="2">
        <v>45022.140972222223</v>
      </c>
      <c r="F512" s="1" t="s">
        <v>19</v>
      </c>
      <c r="G512" s="1" t="s">
        <v>14</v>
      </c>
      <c r="H512" s="1" t="s">
        <v>25</v>
      </c>
      <c r="I512">
        <v>35.950000000000003</v>
      </c>
      <c r="J512" s="1" t="s">
        <v>26</v>
      </c>
      <c r="K512">
        <v>511</v>
      </c>
      <c r="L512" s="1" t="s">
        <v>69</v>
      </c>
      <c r="M512" s="1">
        <f>SUMIF('cocina'!A:A,sala[[#This Row],[Número de Orden]],'cocina'!K:K)</f>
        <v>137</v>
      </c>
      <c r="N512" s="2">
        <f>sala[[#This Row],[Hora de Salida]]</f>
        <v>45022.140972222223</v>
      </c>
      <c r="O512" s="3">
        <f>IF(sala[[#This Row],[Estado de la Mesa]]="Ocupada",sala[[#This Row],[Hora de Salida]]-sala[[#This Row],[Hora de Llegada]]+15/(24*60),sala[[#This Row],[Hora de Salida]]-sala[[#This Row],[Hora de Llegada]])</f>
        <v>7.2916666664241347E-2</v>
      </c>
      <c r="P512" s="3">
        <f>SUMIF('cocina'!A:A,sala[[#This Row],[Número de Orden]],'cocina'!H:H)/(24*60)</f>
        <v>2.6388888888888889E-2</v>
      </c>
      <c r="Q512" s="3">
        <f>IF((sala[[#This Row],[Tiempo de Permanencia]]-sala[[#This Row],[Tiempo de Preparación]])&gt;0,sala[[#This Row],[Tiempo de Permanencia]]-sala[[#This Row],[Tiempo de Preparación]],0)</f>
        <v>4.6527777775352455E-2</v>
      </c>
      <c r="R512" s="10">
        <f>IF(sala[[#This Row],[Tiempo de degustación]]&gt;0,1,0)</f>
        <v>1</v>
      </c>
      <c r="S512" s="1" t="str">
        <f>WEEKDAY(sala[[#This Row],[Fecha de Factura]],11)&amp;". "&amp;TEXT(sala[[#This Row],[Fecha de Factura]],"dddd")</f>
        <v>4. jueves</v>
      </c>
      <c r="T512" s="4">
        <f>SUMIF('cocina'!A:A,sala[[#This Row],[Número de Orden]],'cocina'!G:G)</f>
        <v>5</v>
      </c>
      <c r="U512" s="4">
        <f>sala[[#This Row],[Tiempo de Preparación]]*24</f>
        <v>0.6333333333333333</v>
      </c>
      <c r="V512">
        <f>sala[[#This Row],[Cobrada]]*sala[[#This Row],[Monto Total de la Cuenta]]</f>
        <v>137</v>
      </c>
      <c r="W512" s="4">
        <f>sala[[#This Row],[Tiempo de Permanencia]]*24</f>
        <v>1.7499999999417923</v>
      </c>
    </row>
    <row r="513" spans="1:23" x14ac:dyDescent="0.3">
      <c r="A513">
        <v>2</v>
      </c>
      <c r="B513" s="1" t="s">
        <v>400</v>
      </c>
      <c r="C513">
        <v>1</v>
      </c>
      <c r="D513" s="2">
        <v>45022.054861111108</v>
      </c>
      <c r="E513" s="2">
        <v>45022.101388888892</v>
      </c>
      <c r="F513" s="1" t="s">
        <v>29</v>
      </c>
      <c r="G513" s="1" t="s">
        <v>14</v>
      </c>
      <c r="H513" s="1" t="s">
        <v>25</v>
      </c>
      <c r="I513">
        <v>37.369999999999997</v>
      </c>
      <c r="J513" s="1" t="s">
        <v>38</v>
      </c>
      <c r="K513">
        <v>512</v>
      </c>
      <c r="L513" s="1" t="s">
        <v>17</v>
      </c>
      <c r="M513" s="1">
        <f>SUMIF('cocina'!A:A,sala[[#This Row],[Número de Orden]],'cocina'!K:K)</f>
        <v>128</v>
      </c>
      <c r="N513" s="2">
        <f>sala[[#This Row],[Hora de Salida]]</f>
        <v>45022.101388888892</v>
      </c>
      <c r="O513" s="3">
        <f>IF(sala[[#This Row],[Estado de la Mesa]]="Ocupada",sala[[#This Row],[Hora de Salida]]-sala[[#This Row],[Hora de Llegada]]+15/(24*60),sala[[#This Row],[Hora de Salida]]-sala[[#This Row],[Hora de Llegada]])</f>
        <v>5.6944444450588584E-2</v>
      </c>
      <c r="P513" s="3">
        <f>SUMIF('cocina'!A:A,sala[[#This Row],[Número de Orden]],'cocina'!H:H)/(24*60)</f>
        <v>4.0972222222222222E-2</v>
      </c>
      <c r="Q513" s="3">
        <f>IF((sala[[#This Row],[Tiempo de Permanencia]]-sala[[#This Row],[Tiempo de Preparación]])&gt;0,sala[[#This Row],[Tiempo de Permanencia]]-sala[[#This Row],[Tiempo de Preparación]],0)</f>
        <v>1.5972222228366362E-2</v>
      </c>
      <c r="R513" s="10">
        <f>IF(sala[[#This Row],[Tiempo de degustación]]&gt;0,1,0)</f>
        <v>1</v>
      </c>
      <c r="S513" s="1" t="str">
        <f>WEEKDAY(sala[[#This Row],[Fecha de Factura]],11)&amp;". "&amp;TEXT(sala[[#This Row],[Fecha de Factura]],"dddd")</f>
        <v>4. jueves</v>
      </c>
      <c r="T513" s="4">
        <f>SUMIF('cocina'!A:A,sala[[#This Row],[Número de Orden]],'cocina'!G:G)</f>
        <v>4</v>
      </c>
      <c r="U513" s="4">
        <f>sala[[#This Row],[Tiempo de Preparación]]*24</f>
        <v>0.98333333333333339</v>
      </c>
      <c r="V513">
        <f>sala[[#This Row],[Cobrada]]*sala[[#This Row],[Monto Total de la Cuenta]]</f>
        <v>128</v>
      </c>
      <c r="W513" s="4">
        <f>sala[[#This Row],[Tiempo de Permanencia]]*24</f>
        <v>1.3666666668141261</v>
      </c>
    </row>
    <row r="514" spans="1:23" x14ac:dyDescent="0.3">
      <c r="A514">
        <v>8</v>
      </c>
      <c r="B514" s="1" t="s">
        <v>47</v>
      </c>
      <c r="C514">
        <v>6</v>
      </c>
      <c r="D514" s="2">
        <v>45022.061111111114</v>
      </c>
      <c r="E514" s="2">
        <v>45022.20208333333</v>
      </c>
      <c r="F514" s="1" t="s">
        <v>13</v>
      </c>
      <c r="G514" s="1" t="s">
        <v>20</v>
      </c>
      <c r="H514" s="1" t="s">
        <v>25</v>
      </c>
      <c r="I514">
        <v>22.74</v>
      </c>
      <c r="J514" s="1" t="s">
        <v>38</v>
      </c>
      <c r="K514">
        <v>513</v>
      </c>
      <c r="L514" s="1" t="s">
        <v>42</v>
      </c>
      <c r="M514" s="1">
        <f>SUMIF('cocina'!A:A,sala[[#This Row],[Número de Orden]],'cocina'!K:K)</f>
        <v>54</v>
      </c>
      <c r="N514" s="2">
        <f>sala[[#This Row],[Hora de Salida]]</f>
        <v>45022.20208333333</v>
      </c>
      <c r="O514" s="3">
        <f>IF(sala[[#This Row],[Estado de la Mesa]]="Ocupada",sala[[#This Row],[Hora de Salida]]-sala[[#This Row],[Hora de Llegada]]+15/(24*60),sala[[#This Row],[Hora de Salida]]-sala[[#This Row],[Hora de Llegada]])</f>
        <v>0.15138888888274474</v>
      </c>
      <c r="P514" s="3">
        <f>SUMIF('cocina'!A:A,sala[[#This Row],[Número de Orden]],'cocina'!H:H)/(24*60)</f>
        <v>3.888888888888889E-2</v>
      </c>
      <c r="Q514" s="3">
        <f>IF((sala[[#This Row],[Tiempo de Permanencia]]-sala[[#This Row],[Tiempo de Preparación]])&gt;0,sala[[#This Row],[Tiempo de Permanencia]]-sala[[#This Row],[Tiempo de Preparación]],0)</f>
        <v>0.11249999999385585</v>
      </c>
      <c r="R514" s="10">
        <f>IF(sala[[#This Row],[Tiempo de degustación]]&gt;0,1,0)</f>
        <v>1</v>
      </c>
      <c r="S514" s="1" t="str">
        <f>WEEKDAY(sala[[#This Row],[Fecha de Factura]],11)&amp;". "&amp;TEXT(sala[[#This Row],[Fecha de Factura]],"dddd")</f>
        <v>4. jueves</v>
      </c>
      <c r="T514" s="4">
        <f>SUMIF('cocina'!A:A,sala[[#This Row],[Número de Orden]],'cocina'!G:G)</f>
        <v>3</v>
      </c>
      <c r="U514" s="4">
        <f>sala[[#This Row],[Tiempo de Preparación]]*24</f>
        <v>0.93333333333333335</v>
      </c>
      <c r="V514">
        <f>sala[[#This Row],[Cobrada]]*sala[[#This Row],[Monto Total de la Cuenta]]</f>
        <v>54</v>
      </c>
      <c r="W514" s="4">
        <f>sala[[#This Row],[Tiempo de Permanencia]]*24</f>
        <v>3.6333333331858739</v>
      </c>
    </row>
    <row r="515" spans="1:23" x14ac:dyDescent="0.3">
      <c r="A515">
        <v>18</v>
      </c>
      <c r="B515" s="1" t="s">
        <v>473</v>
      </c>
      <c r="C515">
        <v>5</v>
      </c>
      <c r="D515" s="2">
        <v>45022.054861111108</v>
      </c>
      <c r="E515" s="2">
        <v>45022.191666666666</v>
      </c>
      <c r="F515" s="1" t="s">
        <v>32</v>
      </c>
      <c r="G515" s="1" t="s">
        <v>14</v>
      </c>
      <c r="H515" s="1" t="s">
        <v>25</v>
      </c>
      <c r="I515">
        <v>38.840000000000003</v>
      </c>
      <c r="J515" s="1" t="s">
        <v>26</v>
      </c>
      <c r="K515">
        <v>514</v>
      </c>
      <c r="L515" s="1" t="s">
        <v>57</v>
      </c>
      <c r="M515" s="1">
        <f>SUMIF('cocina'!A:A,sala[[#This Row],[Número de Orden]],'cocina'!K:K)</f>
        <v>174</v>
      </c>
      <c r="N515" s="2">
        <f>sala[[#This Row],[Hora de Salida]]</f>
        <v>45022.191666666666</v>
      </c>
      <c r="O515" s="3">
        <f>IF(sala[[#This Row],[Estado de la Mesa]]="Ocupada",sala[[#This Row],[Hora de Salida]]-sala[[#This Row],[Hora de Llegada]]+15/(24*60),sala[[#This Row],[Hora de Salida]]-sala[[#This Row],[Hora de Llegada]])</f>
        <v>0.1368055555576575</v>
      </c>
      <c r="P515" s="3">
        <f>SUMIF('cocina'!A:A,sala[[#This Row],[Número de Orden]],'cocina'!H:H)/(24*60)</f>
        <v>7.7777777777777779E-2</v>
      </c>
      <c r="Q515" s="3">
        <f>IF((sala[[#This Row],[Tiempo de Permanencia]]-sala[[#This Row],[Tiempo de Preparación]])&gt;0,sala[[#This Row],[Tiempo de Permanencia]]-sala[[#This Row],[Tiempo de Preparación]],0)</f>
        <v>5.902777777987972E-2</v>
      </c>
      <c r="R515" s="10">
        <f>IF(sala[[#This Row],[Tiempo de degustación]]&gt;0,1,0)</f>
        <v>1</v>
      </c>
      <c r="S515" s="1" t="str">
        <f>WEEKDAY(sala[[#This Row],[Fecha de Factura]],11)&amp;". "&amp;TEXT(sala[[#This Row],[Fecha de Factura]],"dddd")</f>
        <v>4. jueves</v>
      </c>
      <c r="T515" s="4">
        <f>SUMIF('cocina'!A:A,sala[[#This Row],[Número de Orden]],'cocina'!G:G)</f>
        <v>7</v>
      </c>
      <c r="U515" s="4">
        <f>sala[[#This Row],[Tiempo de Preparación]]*24</f>
        <v>1.8666666666666667</v>
      </c>
      <c r="V515">
        <f>sala[[#This Row],[Cobrada]]*sala[[#This Row],[Monto Total de la Cuenta]]</f>
        <v>174</v>
      </c>
      <c r="W515" s="4">
        <f>sala[[#This Row],[Tiempo de Permanencia]]*24</f>
        <v>3.28333333338378</v>
      </c>
    </row>
    <row r="516" spans="1:23" x14ac:dyDescent="0.3">
      <c r="A516">
        <v>19</v>
      </c>
      <c r="B516" s="1" t="s">
        <v>347</v>
      </c>
      <c r="C516">
        <v>2</v>
      </c>
      <c r="D516" s="2">
        <v>45022.040277777778</v>
      </c>
      <c r="E516" s="2">
        <v>45022.085416666669</v>
      </c>
      <c r="F516" s="1" t="s">
        <v>24</v>
      </c>
      <c r="G516" s="1" t="s">
        <v>14</v>
      </c>
      <c r="H516" s="1" t="s">
        <v>25</v>
      </c>
      <c r="I516">
        <v>43.79</v>
      </c>
      <c r="J516" s="1" t="s">
        <v>38</v>
      </c>
      <c r="K516">
        <v>515</v>
      </c>
      <c r="L516" s="1" t="s">
        <v>57</v>
      </c>
      <c r="M516" s="1">
        <f>SUMIF('cocina'!A:A,sala[[#This Row],[Número de Orden]],'cocina'!K:K)</f>
        <v>18</v>
      </c>
      <c r="N516" s="2">
        <f>sala[[#This Row],[Hora de Salida]]</f>
        <v>45022.085416666669</v>
      </c>
      <c r="O516" s="3">
        <f>IF(sala[[#This Row],[Estado de la Mesa]]="Ocupada",sala[[#This Row],[Hora de Salida]]-sala[[#This Row],[Hora de Llegada]]+15/(24*60),sala[[#This Row],[Hora de Salida]]-sala[[#This Row],[Hora de Llegada]])</f>
        <v>5.5555555557172433E-2</v>
      </c>
      <c r="P516" s="3">
        <f>SUMIF('cocina'!A:A,sala[[#This Row],[Número de Orden]],'cocina'!H:H)/(24*60)</f>
        <v>9.0277777777777769E-3</v>
      </c>
      <c r="Q516" s="3">
        <f>IF((sala[[#This Row],[Tiempo de Permanencia]]-sala[[#This Row],[Tiempo de Preparación]])&gt;0,sala[[#This Row],[Tiempo de Permanencia]]-sala[[#This Row],[Tiempo de Preparación]],0)</f>
        <v>4.6527777779394652E-2</v>
      </c>
      <c r="R516" s="10">
        <f>IF(sala[[#This Row],[Tiempo de degustación]]&gt;0,1,0)</f>
        <v>1</v>
      </c>
      <c r="S516" s="1" t="str">
        <f>WEEKDAY(sala[[#This Row],[Fecha de Factura]],11)&amp;". "&amp;TEXT(sala[[#This Row],[Fecha de Factura]],"dddd")</f>
        <v>4. jueves</v>
      </c>
      <c r="T516" s="4">
        <f>SUMIF('cocina'!A:A,sala[[#This Row],[Número de Orden]],'cocina'!G:G)</f>
        <v>1</v>
      </c>
      <c r="U516" s="4">
        <f>sala[[#This Row],[Tiempo de Preparación]]*24</f>
        <v>0.21666666666666665</v>
      </c>
      <c r="V516">
        <f>sala[[#This Row],[Cobrada]]*sala[[#This Row],[Monto Total de la Cuenta]]</f>
        <v>18</v>
      </c>
      <c r="W516" s="4">
        <f>sala[[#This Row],[Tiempo de Permanencia]]*24</f>
        <v>1.3333333333721384</v>
      </c>
    </row>
    <row r="517" spans="1:23" x14ac:dyDescent="0.3">
      <c r="A517">
        <v>7</v>
      </c>
      <c r="B517" s="1" t="s">
        <v>474</v>
      </c>
      <c r="C517">
        <v>2</v>
      </c>
      <c r="D517" s="2">
        <v>45022.163194444445</v>
      </c>
      <c r="E517" s="2">
        <v>45022.207638888889</v>
      </c>
      <c r="F517" s="1" t="s">
        <v>32</v>
      </c>
      <c r="G517" s="1" t="s">
        <v>14</v>
      </c>
      <c r="H517" s="1" t="s">
        <v>25</v>
      </c>
      <c r="I517">
        <v>20.85</v>
      </c>
      <c r="J517" s="1" t="s">
        <v>16</v>
      </c>
      <c r="K517">
        <v>516</v>
      </c>
      <c r="L517" s="1" t="s">
        <v>30</v>
      </c>
      <c r="M517" s="1">
        <f>SUMIF('cocina'!A:A,sala[[#This Row],[Número de Orden]],'cocina'!K:K)</f>
        <v>146</v>
      </c>
      <c r="N517" s="2">
        <f>sala[[#This Row],[Hora de Salida]]</f>
        <v>45022.207638888889</v>
      </c>
      <c r="O517" s="3">
        <f>IF(sala[[#This Row],[Estado de la Mesa]]="Ocupada",sala[[#This Row],[Hora de Salida]]-sala[[#This Row],[Hora de Llegada]]+15/(24*60),sala[[#This Row],[Hora de Salida]]-sala[[#This Row],[Hora de Llegada]])</f>
        <v>4.4444444443797693E-2</v>
      </c>
      <c r="P517" s="3">
        <f>SUMIF('cocina'!A:A,sala[[#This Row],[Número de Orden]],'cocina'!H:H)/(24*60)</f>
        <v>6.7361111111111108E-2</v>
      </c>
      <c r="Q517" s="3">
        <f>IF((sala[[#This Row],[Tiempo de Permanencia]]-sala[[#This Row],[Tiempo de Preparación]])&gt;0,sala[[#This Row],[Tiempo de Permanencia]]-sala[[#This Row],[Tiempo de Preparación]],0)</f>
        <v>0</v>
      </c>
      <c r="R517" s="10">
        <f>IF(sala[[#This Row],[Tiempo de degustación]]&gt;0,1,0)</f>
        <v>0</v>
      </c>
      <c r="S517" s="1" t="str">
        <f>WEEKDAY(sala[[#This Row],[Fecha de Factura]],11)&amp;". "&amp;TEXT(sala[[#This Row],[Fecha de Factura]],"dddd")</f>
        <v>4. jueves</v>
      </c>
      <c r="T517" s="4">
        <f>SUMIF('cocina'!A:A,sala[[#This Row],[Número de Orden]],'cocina'!G:G)</f>
        <v>7</v>
      </c>
      <c r="U517" s="4">
        <f>sala[[#This Row],[Tiempo de Preparación]]*24</f>
        <v>1.6166666666666667</v>
      </c>
      <c r="V517">
        <f>sala[[#This Row],[Cobrada]]*sala[[#This Row],[Monto Total de la Cuenta]]</f>
        <v>0</v>
      </c>
      <c r="W517" s="4">
        <f>sala[[#This Row],[Tiempo de Permanencia]]*24</f>
        <v>1.0666666666511446</v>
      </c>
    </row>
    <row r="518" spans="1:23" x14ac:dyDescent="0.3">
      <c r="A518">
        <v>4</v>
      </c>
      <c r="B518" s="1" t="s">
        <v>390</v>
      </c>
      <c r="C518">
        <v>5</v>
      </c>
      <c r="D518" s="2">
        <v>45022.065972222219</v>
      </c>
      <c r="E518" s="2">
        <v>45022.229166666664</v>
      </c>
      <c r="F518" s="1" t="s">
        <v>32</v>
      </c>
      <c r="G518" s="1" t="s">
        <v>14</v>
      </c>
      <c r="H518" s="1" t="s">
        <v>21</v>
      </c>
      <c r="I518">
        <v>23.92</v>
      </c>
      <c r="J518" s="1" t="s">
        <v>16</v>
      </c>
      <c r="K518">
        <v>517</v>
      </c>
      <c r="L518" s="1" t="s">
        <v>54</v>
      </c>
      <c r="M518" s="1">
        <f>SUMIF('cocina'!A:A,sala[[#This Row],[Número de Orden]],'cocina'!K:K)</f>
        <v>103</v>
      </c>
      <c r="N518" s="2">
        <f>sala[[#This Row],[Hora de Salida]]</f>
        <v>45022.229166666664</v>
      </c>
      <c r="O518" s="3">
        <f>IF(sala[[#This Row],[Estado de la Mesa]]="Ocupada",sala[[#This Row],[Hora de Salida]]-sala[[#This Row],[Hora de Llegada]]+15/(24*60),sala[[#This Row],[Hora de Salida]]-sala[[#This Row],[Hora de Llegada]])</f>
        <v>0.16319444444525288</v>
      </c>
      <c r="P518" s="3">
        <f>SUMIF('cocina'!A:A,sala[[#This Row],[Número de Orden]],'cocina'!H:H)/(24*60)</f>
        <v>4.5138888888888888E-2</v>
      </c>
      <c r="Q518" s="3">
        <f>IF((sala[[#This Row],[Tiempo de Permanencia]]-sala[[#This Row],[Tiempo de Preparación]])&gt;0,sala[[#This Row],[Tiempo de Permanencia]]-sala[[#This Row],[Tiempo de Preparación]],0)</f>
        <v>0.11805555555636399</v>
      </c>
      <c r="R518" s="10">
        <f>IF(sala[[#This Row],[Tiempo de degustación]]&gt;0,1,0)</f>
        <v>1</v>
      </c>
      <c r="S518" s="1" t="str">
        <f>WEEKDAY(sala[[#This Row],[Fecha de Factura]],11)&amp;". "&amp;TEXT(sala[[#This Row],[Fecha de Factura]],"dddd")</f>
        <v>4. jueves</v>
      </c>
      <c r="T518" s="4">
        <f>SUMIF('cocina'!A:A,sala[[#This Row],[Número de Orden]],'cocina'!G:G)</f>
        <v>5</v>
      </c>
      <c r="U518" s="4">
        <f>sala[[#This Row],[Tiempo de Preparación]]*24</f>
        <v>1.0833333333333333</v>
      </c>
      <c r="V518">
        <f>sala[[#This Row],[Cobrada]]*sala[[#This Row],[Monto Total de la Cuenta]]</f>
        <v>103</v>
      </c>
      <c r="W518" s="4">
        <f>sala[[#This Row],[Tiempo de Permanencia]]*24</f>
        <v>3.9166666666860692</v>
      </c>
    </row>
    <row r="519" spans="1:23" x14ac:dyDescent="0.3">
      <c r="A519">
        <v>5</v>
      </c>
      <c r="B519" s="1" t="s">
        <v>173</v>
      </c>
      <c r="C519">
        <v>6</v>
      </c>
      <c r="D519" s="2">
        <v>45022.088888888888</v>
      </c>
      <c r="E519" s="2">
        <v>45022.251388888886</v>
      </c>
      <c r="F519" s="1" t="s">
        <v>32</v>
      </c>
      <c r="G519" s="1" t="s">
        <v>20</v>
      </c>
      <c r="H519" s="1" t="s">
        <v>25</v>
      </c>
      <c r="I519">
        <v>18.48</v>
      </c>
      <c r="J519" s="1" t="s">
        <v>38</v>
      </c>
      <c r="K519">
        <v>518</v>
      </c>
      <c r="L519" s="1" t="s">
        <v>22</v>
      </c>
      <c r="M519" s="1">
        <f>SUMIF('cocina'!A:A,sala[[#This Row],[Número de Orden]],'cocina'!K:K)</f>
        <v>77</v>
      </c>
      <c r="N519" s="2">
        <f>sala[[#This Row],[Hora de Salida]]</f>
        <v>45022.251388888886</v>
      </c>
      <c r="O519" s="3">
        <f>IF(sala[[#This Row],[Estado de la Mesa]]="Ocupada",sala[[#This Row],[Hora de Salida]]-sala[[#This Row],[Hora de Llegada]]+15/(24*60),sala[[#This Row],[Hora de Salida]]-sala[[#This Row],[Hora de Llegada]])</f>
        <v>0.17291666666521147</v>
      </c>
      <c r="P519" s="3">
        <f>SUMIF('cocina'!A:A,sala[[#This Row],[Número de Orden]],'cocina'!H:H)/(24*60)</f>
        <v>3.6805555555555557E-2</v>
      </c>
      <c r="Q519" s="3">
        <f>IF((sala[[#This Row],[Tiempo de Permanencia]]-sala[[#This Row],[Tiempo de Preparación]])&gt;0,sala[[#This Row],[Tiempo de Permanencia]]-sala[[#This Row],[Tiempo de Preparación]],0)</f>
        <v>0.1361111111096559</v>
      </c>
      <c r="R519" s="10">
        <f>IF(sala[[#This Row],[Tiempo de degustación]]&gt;0,1,0)</f>
        <v>1</v>
      </c>
      <c r="S519" s="1" t="str">
        <f>WEEKDAY(sala[[#This Row],[Fecha de Factura]],11)&amp;". "&amp;TEXT(sala[[#This Row],[Fecha de Factura]],"dddd")</f>
        <v>4. jueves</v>
      </c>
      <c r="T519" s="4">
        <f>SUMIF('cocina'!A:A,sala[[#This Row],[Número de Orden]],'cocina'!G:G)</f>
        <v>3</v>
      </c>
      <c r="U519" s="4">
        <f>sala[[#This Row],[Tiempo de Preparación]]*24</f>
        <v>0.8833333333333333</v>
      </c>
      <c r="V519">
        <f>sala[[#This Row],[Cobrada]]*sala[[#This Row],[Monto Total de la Cuenta]]</f>
        <v>77</v>
      </c>
      <c r="W519" s="4">
        <f>sala[[#This Row],[Tiempo de Permanencia]]*24</f>
        <v>4.1499999999650754</v>
      </c>
    </row>
    <row r="520" spans="1:23" x14ac:dyDescent="0.3">
      <c r="A520">
        <v>6</v>
      </c>
      <c r="B520" s="1" t="s">
        <v>475</v>
      </c>
      <c r="C520">
        <v>2</v>
      </c>
      <c r="D520" s="2">
        <v>45022.033333333333</v>
      </c>
      <c r="E520" s="2">
        <v>45022.15902777778</v>
      </c>
      <c r="F520" s="1" t="s">
        <v>29</v>
      </c>
      <c r="G520" s="1" t="s">
        <v>14</v>
      </c>
      <c r="H520" s="1" t="s">
        <v>25</v>
      </c>
      <c r="I520">
        <v>34.590000000000003</v>
      </c>
      <c r="J520" s="1" t="s">
        <v>26</v>
      </c>
      <c r="K520">
        <v>519</v>
      </c>
      <c r="L520" s="1" t="s">
        <v>30</v>
      </c>
      <c r="M520" s="1">
        <f>SUMIF('cocina'!A:A,sala[[#This Row],[Número de Orden]],'cocina'!K:K)</f>
        <v>245</v>
      </c>
      <c r="N520" s="2">
        <f>sala[[#This Row],[Hora de Salida]]</f>
        <v>45022.15902777778</v>
      </c>
      <c r="O520" s="3">
        <f>IF(sala[[#This Row],[Estado de la Mesa]]="Ocupada",sala[[#This Row],[Hora de Salida]]-sala[[#This Row],[Hora de Llegada]]+15/(24*60),sala[[#This Row],[Hora de Salida]]-sala[[#This Row],[Hora de Llegada]])</f>
        <v>0.12569444444670808</v>
      </c>
      <c r="P520" s="3">
        <f>SUMIF('cocina'!A:A,sala[[#This Row],[Número de Orden]],'cocina'!H:H)/(24*60)</f>
        <v>0.10833333333333334</v>
      </c>
      <c r="Q520" s="3">
        <f>IF((sala[[#This Row],[Tiempo de Permanencia]]-sala[[#This Row],[Tiempo de Preparación]])&gt;0,sala[[#This Row],[Tiempo de Permanencia]]-sala[[#This Row],[Tiempo de Preparación]],0)</f>
        <v>1.7361111113374739E-2</v>
      </c>
      <c r="R520" s="10">
        <f>IF(sala[[#This Row],[Tiempo de degustación]]&gt;0,1,0)</f>
        <v>1</v>
      </c>
      <c r="S520" s="1" t="str">
        <f>WEEKDAY(sala[[#This Row],[Fecha de Factura]],11)&amp;". "&amp;TEXT(sala[[#This Row],[Fecha de Factura]],"dddd")</f>
        <v>4. jueves</v>
      </c>
      <c r="T520" s="4">
        <f>SUMIF('cocina'!A:A,sala[[#This Row],[Número de Orden]],'cocina'!G:G)</f>
        <v>8</v>
      </c>
      <c r="U520" s="4">
        <f>sala[[#This Row],[Tiempo de Preparación]]*24</f>
        <v>2.6</v>
      </c>
      <c r="V520">
        <f>sala[[#This Row],[Cobrada]]*sala[[#This Row],[Monto Total de la Cuenta]]</f>
        <v>245</v>
      </c>
      <c r="W520" s="4">
        <f>sala[[#This Row],[Tiempo de Permanencia]]*24</f>
        <v>3.0166666667209938</v>
      </c>
    </row>
    <row r="521" spans="1:23" x14ac:dyDescent="0.3">
      <c r="A521">
        <v>4</v>
      </c>
      <c r="B521" s="1" t="s">
        <v>476</v>
      </c>
      <c r="C521">
        <v>4</v>
      </c>
      <c r="D521" s="2">
        <v>45022.149305555555</v>
      </c>
      <c r="E521" s="2">
        <v>45022.265972222223</v>
      </c>
      <c r="F521" s="1" t="s">
        <v>32</v>
      </c>
      <c r="G521" s="1" t="s">
        <v>35</v>
      </c>
      <c r="H521" s="1" t="s">
        <v>25</v>
      </c>
      <c r="I521">
        <v>43.99</v>
      </c>
      <c r="J521" s="1" t="s">
        <v>26</v>
      </c>
      <c r="K521">
        <v>520</v>
      </c>
      <c r="L521" s="1" t="s">
        <v>22</v>
      </c>
      <c r="M521" s="1">
        <f>SUMIF('cocina'!A:A,sala[[#This Row],[Número de Orden]],'cocina'!K:K)</f>
        <v>280</v>
      </c>
      <c r="N521" s="2">
        <f>sala[[#This Row],[Hora de Salida]]</f>
        <v>45022.265972222223</v>
      </c>
      <c r="O521" s="3">
        <f>IF(sala[[#This Row],[Estado de la Mesa]]="Ocupada",sala[[#This Row],[Hora de Salida]]-sala[[#This Row],[Hora de Llegada]]+15/(24*60),sala[[#This Row],[Hora de Salida]]-sala[[#This Row],[Hora de Llegada]])</f>
        <v>0.11666666666860692</v>
      </c>
      <c r="P521" s="3">
        <f>SUMIF('cocina'!A:A,sala[[#This Row],[Número de Orden]],'cocina'!H:H)/(24*60)</f>
        <v>8.4027777777777785E-2</v>
      </c>
      <c r="Q521" s="3">
        <f>IF((sala[[#This Row],[Tiempo de Permanencia]]-sala[[#This Row],[Tiempo de Preparación]])&gt;0,sala[[#This Row],[Tiempo de Permanencia]]-sala[[#This Row],[Tiempo de Preparación]],0)</f>
        <v>3.2638888890829137E-2</v>
      </c>
      <c r="R521" s="10">
        <f>IF(sala[[#This Row],[Tiempo de degustación]]&gt;0,1,0)</f>
        <v>1</v>
      </c>
      <c r="S521" s="1" t="str">
        <f>WEEKDAY(sala[[#This Row],[Fecha de Factura]],11)&amp;". "&amp;TEXT(sala[[#This Row],[Fecha de Factura]],"dddd")</f>
        <v>4. jueves</v>
      </c>
      <c r="T521" s="4">
        <f>SUMIF('cocina'!A:A,sala[[#This Row],[Número de Orden]],'cocina'!G:G)</f>
        <v>9</v>
      </c>
      <c r="U521" s="4">
        <f>sala[[#This Row],[Tiempo de Preparación]]*24</f>
        <v>2.0166666666666666</v>
      </c>
      <c r="V521">
        <f>sala[[#This Row],[Cobrada]]*sala[[#This Row],[Monto Total de la Cuenta]]</f>
        <v>280</v>
      </c>
      <c r="W521" s="4">
        <f>sala[[#This Row],[Tiempo de Permanencia]]*24</f>
        <v>2.8000000000465661</v>
      </c>
    </row>
    <row r="522" spans="1:23" x14ac:dyDescent="0.3">
      <c r="A522">
        <v>18</v>
      </c>
      <c r="B522" s="1" t="s">
        <v>477</v>
      </c>
      <c r="C522">
        <v>2</v>
      </c>
      <c r="D522" s="2">
        <v>45022.029861111114</v>
      </c>
      <c r="E522" s="2">
        <v>45022.120833333334</v>
      </c>
      <c r="F522" s="1" t="s">
        <v>32</v>
      </c>
      <c r="G522" s="1" t="s">
        <v>14</v>
      </c>
      <c r="H522" s="1" t="s">
        <v>25</v>
      </c>
      <c r="I522">
        <v>15.18</v>
      </c>
      <c r="J522" s="1" t="s">
        <v>26</v>
      </c>
      <c r="K522">
        <v>521</v>
      </c>
      <c r="L522" s="1" t="s">
        <v>42</v>
      </c>
      <c r="M522" s="1">
        <f>SUMIF('cocina'!A:A,sala[[#This Row],[Número de Orden]],'cocina'!K:K)</f>
        <v>210</v>
      </c>
      <c r="N522" s="2">
        <f>sala[[#This Row],[Hora de Salida]]</f>
        <v>45022.120833333334</v>
      </c>
      <c r="O522" s="3">
        <f>IF(sala[[#This Row],[Estado de la Mesa]]="Ocupada",sala[[#This Row],[Hora de Salida]]-sala[[#This Row],[Hora de Llegada]]+15/(24*60),sala[[#This Row],[Hora de Salida]]-sala[[#This Row],[Hora de Llegada]])</f>
        <v>9.0972222220443655E-2</v>
      </c>
      <c r="P522" s="3">
        <f>SUMIF('cocina'!A:A,sala[[#This Row],[Número de Orden]],'cocina'!H:H)/(24*60)</f>
        <v>6.3194444444444442E-2</v>
      </c>
      <c r="Q522" s="3">
        <f>IF((sala[[#This Row],[Tiempo de Permanencia]]-sala[[#This Row],[Tiempo de Preparación]])&gt;0,sala[[#This Row],[Tiempo de Permanencia]]-sala[[#This Row],[Tiempo de Preparación]],0)</f>
        <v>2.7777777775999213E-2</v>
      </c>
      <c r="R522" s="10">
        <f>IF(sala[[#This Row],[Tiempo de degustación]]&gt;0,1,0)</f>
        <v>1</v>
      </c>
      <c r="S522" s="1" t="str">
        <f>WEEKDAY(sala[[#This Row],[Fecha de Factura]],11)&amp;". "&amp;TEXT(sala[[#This Row],[Fecha de Factura]],"dddd")</f>
        <v>4. jueves</v>
      </c>
      <c r="T522" s="4">
        <f>SUMIF('cocina'!A:A,sala[[#This Row],[Número de Orden]],'cocina'!G:G)</f>
        <v>7</v>
      </c>
      <c r="U522" s="4">
        <f>sala[[#This Row],[Tiempo de Preparación]]*24</f>
        <v>1.5166666666666666</v>
      </c>
      <c r="V522">
        <f>sala[[#This Row],[Cobrada]]*sala[[#This Row],[Monto Total de la Cuenta]]</f>
        <v>210</v>
      </c>
      <c r="W522" s="4">
        <f>sala[[#This Row],[Tiempo de Permanencia]]*24</f>
        <v>2.1833333332906477</v>
      </c>
    </row>
    <row r="523" spans="1:23" x14ac:dyDescent="0.3">
      <c r="A523">
        <v>2</v>
      </c>
      <c r="B523" s="1" t="s">
        <v>41</v>
      </c>
      <c r="C523">
        <v>5</v>
      </c>
      <c r="D523" s="2">
        <v>45022.068055555559</v>
      </c>
      <c r="E523" s="2">
        <v>45022.18472222222</v>
      </c>
      <c r="F523" s="1" t="s">
        <v>32</v>
      </c>
      <c r="G523" s="1" t="s">
        <v>14</v>
      </c>
      <c r="H523" s="1" t="s">
        <v>21</v>
      </c>
      <c r="I523">
        <v>35.35</v>
      </c>
      <c r="J523" s="1" t="s">
        <v>26</v>
      </c>
      <c r="K523">
        <v>522</v>
      </c>
      <c r="L523" s="1" t="s">
        <v>44</v>
      </c>
      <c r="M523" s="1">
        <f>SUMIF('cocina'!A:A,sala[[#This Row],[Número de Orden]],'cocina'!K:K)</f>
        <v>84</v>
      </c>
      <c r="N523" s="2">
        <f>sala[[#This Row],[Hora de Salida]]</f>
        <v>45022.18472222222</v>
      </c>
      <c r="O523" s="3">
        <f>IF(sala[[#This Row],[Estado de la Mesa]]="Ocupada",sala[[#This Row],[Hora de Salida]]-sala[[#This Row],[Hora de Llegada]]+15/(24*60),sala[[#This Row],[Hora de Salida]]-sala[[#This Row],[Hora de Llegada]])</f>
        <v>0.11666666666133096</v>
      </c>
      <c r="P523" s="3">
        <f>SUMIF('cocina'!A:A,sala[[#This Row],[Número de Orden]],'cocina'!H:H)/(24*60)</f>
        <v>3.2638888888888891E-2</v>
      </c>
      <c r="Q523" s="3">
        <f>IF((sala[[#This Row],[Tiempo de Permanencia]]-sala[[#This Row],[Tiempo de Preparación]])&gt;0,sala[[#This Row],[Tiempo de Permanencia]]-sala[[#This Row],[Tiempo de Preparación]],0)</f>
        <v>8.402777777244208E-2</v>
      </c>
      <c r="R523" s="10">
        <f>IF(sala[[#This Row],[Tiempo de degustación]]&gt;0,1,0)</f>
        <v>1</v>
      </c>
      <c r="S523" s="1" t="str">
        <f>WEEKDAY(sala[[#This Row],[Fecha de Factura]],11)&amp;". "&amp;TEXT(sala[[#This Row],[Fecha de Factura]],"dddd")</f>
        <v>4. jueves</v>
      </c>
      <c r="T523" s="4">
        <f>SUMIF('cocina'!A:A,sala[[#This Row],[Número de Orden]],'cocina'!G:G)</f>
        <v>3</v>
      </c>
      <c r="U523" s="4">
        <f>sala[[#This Row],[Tiempo de Preparación]]*24</f>
        <v>0.78333333333333344</v>
      </c>
      <c r="V523">
        <f>sala[[#This Row],[Cobrada]]*sala[[#This Row],[Monto Total de la Cuenta]]</f>
        <v>84</v>
      </c>
      <c r="W523" s="4">
        <f>sala[[#This Row],[Tiempo de Permanencia]]*24</f>
        <v>2.7999999998719431</v>
      </c>
    </row>
    <row r="524" spans="1:23" x14ac:dyDescent="0.3">
      <c r="A524">
        <v>4</v>
      </c>
      <c r="B524" s="1" t="s">
        <v>478</v>
      </c>
      <c r="C524">
        <v>3</v>
      </c>
      <c r="D524" s="2">
        <v>45022.068749999999</v>
      </c>
      <c r="E524" s="2">
        <v>45022.195833333331</v>
      </c>
      <c r="F524" s="1" t="s">
        <v>29</v>
      </c>
      <c r="G524" s="1" t="s">
        <v>14</v>
      </c>
      <c r="H524" s="1" t="s">
        <v>25</v>
      </c>
      <c r="I524">
        <v>45.41</v>
      </c>
      <c r="J524" s="1" t="s">
        <v>38</v>
      </c>
      <c r="K524">
        <v>523</v>
      </c>
      <c r="L524" s="1" t="s">
        <v>69</v>
      </c>
      <c r="M524" s="1">
        <f>SUMIF('cocina'!A:A,sala[[#This Row],[Número de Orden]],'cocina'!K:K)</f>
        <v>81</v>
      </c>
      <c r="N524" s="2">
        <f>sala[[#This Row],[Hora de Salida]]</f>
        <v>45022.195833333331</v>
      </c>
      <c r="O524" s="3">
        <f>IF(sala[[#This Row],[Estado de la Mesa]]="Ocupada",sala[[#This Row],[Hora de Salida]]-sala[[#This Row],[Hora de Llegada]]+15/(24*60),sala[[#This Row],[Hora de Salida]]-sala[[#This Row],[Hora de Llegada]])</f>
        <v>0.13749999999951493</v>
      </c>
      <c r="P524" s="3">
        <f>SUMIF('cocina'!A:A,sala[[#This Row],[Número de Orden]],'cocina'!H:H)/(24*60)</f>
        <v>3.5416666666666666E-2</v>
      </c>
      <c r="Q524" s="3">
        <f>IF((sala[[#This Row],[Tiempo de Permanencia]]-sala[[#This Row],[Tiempo de Preparación]])&gt;0,sala[[#This Row],[Tiempo de Permanencia]]-sala[[#This Row],[Tiempo de Preparación]],0)</f>
        <v>0.10208333333284826</v>
      </c>
      <c r="R524" s="10">
        <f>IF(sala[[#This Row],[Tiempo de degustación]]&gt;0,1,0)</f>
        <v>1</v>
      </c>
      <c r="S524" s="1" t="str">
        <f>WEEKDAY(sala[[#This Row],[Fecha de Factura]],11)&amp;". "&amp;TEXT(sala[[#This Row],[Fecha de Factura]],"dddd")</f>
        <v>4. jueves</v>
      </c>
      <c r="T524" s="4">
        <f>SUMIF('cocina'!A:A,sala[[#This Row],[Número de Orden]],'cocina'!G:G)</f>
        <v>3</v>
      </c>
      <c r="U524" s="4">
        <f>sala[[#This Row],[Tiempo de Preparación]]*24</f>
        <v>0.85</v>
      </c>
      <c r="V524">
        <f>sala[[#This Row],[Cobrada]]*sala[[#This Row],[Monto Total de la Cuenta]]</f>
        <v>81</v>
      </c>
      <c r="W524" s="4">
        <f>sala[[#This Row],[Tiempo de Permanencia]]*24</f>
        <v>3.2999999999883585</v>
      </c>
    </row>
    <row r="525" spans="1:23" x14ac:dyDescent="0.3">
      <c r="A525">
        <v>16</v>
      </c>
      <c r="B525" s="1" t="s">
        <v>479</v>
      </c>
      <c r="C525">
        <v>4</v>
      </c>
      <c r="D525" s="2">
        <v>45022.002083333333</v>
      </c>
      <c r="E525" s="2">
        <v>45022.105555555558</v>
      </c>
      <c r="F525" s="1" t="s">
        <v>13</v>
      </c>
      <c r="G525" s="1" t="s">
        <v>14</v>
      </c>
      <c r="H525" s="1" t="s">
        <v>25</v>
      </c>
      <c r="I525">
        <v>26.91</v>
      </c>
      <c r="J525" s="1" t="s">
        <v>38</v>
      </c>
      <c r="K525">
        <v>524</v>
      </c>
      <c r="L525" s="1" t="s">
        <v>33</v>
      </c>
      <c r="M525" s="1">
        <f>SUMIF('cocina'!A:A,sala[[#This Row],[Número de Orden]],'cocina'!K:K)</f>
        <v>76</v>
      </c>
      <c r="N525" s="2">
        <f>sala[[#This Row],[Hora de Salida]]</f>
        <v>45022.105555555558</v>
      </c>
      <c r="O525" s="3">
        <f>IF(sala[[#This Row],[Estado de la Mesa]]="Ocupada",sala[[#This Row],[Hora de Salida]]-sala[[#This Row],[Hora de Llegada]]+15/(24*60),sala[[#This Row],[Hora de Salida]]-sala[[#This Row],[Hora de Llegada]])</f>
        <v>0.1138888888914759</v>
      </c>
      <c r="P525" s="3">
        <f>SUMIF('cocina'!A:A,sala[[#This Row],[Número de Orden]],'cocina'!H:H)/(24*60)</f>
        <v>4.2361111111111113E-2</v>
      </c>
      <c r="Q525" s="3">
        <f>IF((sala[[#This Row],[Tiempo de Permanencia]]-sala[[#This Row],[Tiempo de Preparación]])&gt;0,sala[[#This Row],[Tiempo de Permanencia]]-sala[[#This Row],[Tiempo de Preparación]],0)</f>
        <v>7.1527777780364787E-2</v>
      </c>
      <c r="R525" s="10">
        <f>IF(sala[[#This Row],[Tiempo de degustación]]&gt;0,1,0)</f>
        <v>1</v>
      </c>
      <c r="S525" s="1" t="str">
        <f>WEEKDAY(sala[[#This Row],[Fecha de Factura]],11)&amp;". "&amp;TEXT(sala[[#This Row],[Fecha de Factura]],"dddd")</f>
        <v>4. jueves</v>
      </c>
      <c r="T525" s="4">
        <f>SUMIF('cocina'!A:A,sala[[#This Row],[Número de Orden]],'cocina'!G:G)</f>
        <v>3</v>
      </c>
      <c r="U525" s="4">
        <f>sala[[#This Row],[Tiempo de Preparación]]*24</f>
        <v>1.0166666666666666</v>
      </c>
      <c r="V525">
        <f>sala[[#This Row],[Cobrada]]*sala[[#This Row],[Monto Total de la Cuenta]]</f>
        <v>76</v>
      </c>
      <c r="W525" s="4">
        <f>sala[[#This Row],[Tiempo de Permanencia]]*24</f>
        <v>2.7333333333954215</v>
      </c>
    </row>
    <row r="526" spans="1:23" x14ac:dyDescent="0.3">
      <c r="A526">
        <v>16</v>
      </c>
      <c r="B526" s="1" t="s">
        <v>237</v>
      </c>
      <c r="C526">
        <v>3</v>
      </c>
      <c r="D526" s="2">
        <v>45022.143750000003</v>
      </c>
      <c r="E526" s="2">
        <v>45022.301388888889</v>
      </c>
      <c r="F526" s="1" t="s">
        <v>13</v>
      </c>
      <c r="G526" s="1" t="s">
        <v>14</v>
      </c>
      <c r="H526" s="1" t="s">
        <v>25</v>
      </c>
      <c r="I526">
        <v>32.869999999999997</v>
      </c>
      <c r="J526" s="1" t="s">
        <v>38</v>
      </c>
      <c r="K526">
        <v>525</v>
      </c>
      <c r="L526" s="1" t="s">
        <v>39</v>
      </c>
      <c r="M526" s="1">
        <f>SUMIF('cocina'!A:A,sala[[#This Row],[Número de Orden]],'cocina'!K:K)</f>
        <v>197</v>
      </c>
      <c r="N526" s="2">
        <f>sala[[#This Row],[Hora de Salida]]</f>
        <v>45022.301388888889</v>
      </c>
      <c r="O526" s="3">
        <f>IF(sala[[#This Row],[Estado de la Mesa]]="Ocupada",sala[[#This Row],[Hora de Salida]]-sala[[#This Row],[Hora de Llegada]]+15/(24*60),sala[[#This Row],[Hora de Salida]]-sala[[#This Row],[Hora de Llegada]])</f>
        <v>0.16805555555280685</v>
      </c>
      <c r="P526" s="3">
        <f>SUMIF('cocina'!A:A,sala[[#This Row],[Número de Orden]],'cocina'!H:H)/(24*60)</f>
        <v>5.347222222222222E-2</v>
      </c>
      <c r="Q526" s="3">
        <f>IF((sala[[#This Row],[Tiempo de Permanencia]]-sala[[#This Row],[Tiempo de Preparación]])&gt;0,sala[[#This Row],[Tiempo de Permanencia]]-sala[[#This Row],[Tiempo de Preparación]],0)</f>
        <v>0.11458333333058462</v>
      </c>
      <c r="R526" s="10">
        <f>IF(sala[[#This Row],[Tiempo de degustación]]&gt;0,1,0)</f>
        <v>1</v>
      </c>
      <c r="S526" s="1" t="str">
        <f>WEEKDAY(sala[[#This Row],[Fecha de Factura]],11)&amp;". "&amp;TEXT(sala[[#This Row],[Fecha de Factura]],"dddd")</f>
        <v>4. jueves</v>
      </c>
      <c r="T526" s="4">
        <f>SUMIF('cocina'!A:A,sala[[#This Row],[Número de Orden]],'cocina'!G:G)</f>
        <v>7</v>
      </c>
      <c r="U526" s="4">
        <f>sala[[#This Row],[Tiempo de Preparación]]*24</f>
        <v>1.2833333333333332</v>
      </c>
      <c r="V526">
        <f>sala[[#This Row],[Cobrada]]*sala[[#This Row],[Monto Total de la Cuenta]]</f>
        <v>197</v>
      </c>
      <c r="W526" s="4">
        <f>sala[[#This Row],[Tiempo de Permanencia]]*24</f>
        <v>4.0333333332673647</v>
      </c>
    </row>
    <row r="527" spans="1:23" x14ac:dyDescent="0.3">
      <c r="A527">
        <v>4</v>
      </c>
      <c r="B527" s="1" t="s">
        <v>480</v>
      </c>
      <c r="C527">
        <v>6</v>
      </c>
      <c r="D527" s="2">
        <v>45022.155555555553</v>
      </c>
      <c r="E527" s="2">
        <v>45022.236805555556</v>
      </c>
      <c r="F527" s="1" t="s">
        <v>32</v>
      </c>
      <c r="G527" s="1" t="s">
        <v>35</v>
      </c>
      <c r="H527" s="1" t="s">
        <v>15</v>
      </c>
      <c r="I527">
        <v>43.02</v>
      </c>
      <c r="J527" s="1" t="s">
        <v>26</v>
      </c>
      <c r="K527">
        <v>526</v>
      </c>
      <c r="L527" s="1" t="s">
        <v>42</v>
      </c>
      <c r="M527" s="1">
        <f>SUMIF('cocina'!A:A,sala[[#This Row],[Número de Orden]],'cocina'!K:K)</f>
        <v>33</v>
      </c>
      <c r="N527" s="2">
        <f>sala[[#This Row],[Hora de Salida]]</f>
        <v>45022.236805555556</v>
      </c>
      <c r="O527" s="3">
        <f>IF(sala[[#This Row],[Estado de la Mesa]]="Ocupada",sala[[#This Row],[Hora de Salida]]-sala[[#This Row],[Hora de Llegada]]+15/(24*60),sala[[#This Row],[Hora de Salida]]-sala[[#This Row],[Hora de Llegada]])</f>
        <v>8.1250000002910383E-2</v>
      </c>
      <c r="P527" s="3">
        <f>SUMIF('cocina'!A:A,sala[[#This Row],[Número de Orden]],'cocina'!H:H)/(24*60)</f>
        <v>1.5277777777777777E-2</v>
      </c>
      <c r="Q527" s="3">
        <f>IF((sala[[#This Row],[Tiempo de Permanencia]]-sala[[#This Row],[Tiempo de Preparación]])&gt;0,sala[[#This Row],[Tiempo de Permanencia]]-sala[[#This Row],[Tiempo de Preparación]],0)</f>
        <v>6.5972222225132604E-2</v>
      </c>
      <c r="R527" s="10">
        <f>IF(sala[[#This Row],[Tiempo de degustación]]&gt;0,1,0)</f>
        <v>1</v>
      </c>
      <c r="S527" s="1" t="str">
        <f>WEEKDAY(sala[[#This Row],[Fecha de Factura]],11)&amp;". "&amp;TEXT(sala[[#This Row],[Fecha de Factura]],"dddd")</f>
        <v>4. jueves</v>
      </c>
      <c r="T527" s="4">
        <f>SUMIF('cocina'!A:A,sala[[#This Row],[Número de Orden]],'cocina'!G:G)</f>
        <v>1</v>
      </c>
      <c r="U527" s="4">
        <f>sala[[#This Row],[Tiempo de Preparación]]*24</f>
        <v>0.36666666666666664</v>
      </c>
      <c r="V527">
        <f>sala[[#This Row],[Cobrada]]*sala[[#This Row],[Monto Total de la Cuenta]]</f>
        <v>33</v>
      </c>
      <c r="W527" s="4">
        <f>sala[[#This Row],[Tiempo de Permanencia]]*24</f>
        <v>1.9500000000698492</v>
      </c>
    </row>
    <row r="528" spans="1:23" x14ac:dyDescent="0.3">
      <c r="A528">
        <v>19</v>
      </c>
      <c r="B528" s="1" t="s">
        <v>481</v>
      </c>
      <c r="C528">
        <v>4</v>
      </c>
      <c r="D528" s="2">
        <v>45022.15347222222</v>
      </c>
      <c r="E528" s="2">
        <v>45022.246527777781</v>
      </c>
      <c r="F528" s="1" t="s">
        <v>19</v>
      </c>
      <c r="G528" s="1" t="s">
        <v>20</v>
      </c>
      <c r="H528" s="1" t="s">
        <v>21</v>
      </c>
      <c r="I528">
        <v>22.95</v>
      </c>
      <c r="J528" s="1" t="s">
        <v>38</v>
      </c>
      <c r="K528">
        <v>527</v>
      </c>
      <c r="L528" s="1" t="s">
        <v>17</v>
      </c>
      <c r="M528" s="1">
        <f>SUMIF('cocina'!A:A,sala[[#This Row],[Número de Orden]],'cocina'!K:K)</f>
        <v>54</v>
      </c>
      <c r="N528" s="2">
        <f>sala[[#This Row],[Hora de Salida]]</f>
        <v>45022.246527777781</v>
      </c>
      <c r="O528" s="3">
        <f>IF(sala[[#This Row],[Estado de la Mesa]]="Ocupada",sala[[#This Row],[Hora de Salida]]-sala[[#This Row],[Hora de Llegada]]+15/(24*60),sala[[#This Row],[Hora de Salida]]-sala[[#This Row],[Hora de Llegada]])</f>
        <v>0.10347222222723455</v>
      </c>
      <c r="P528" s="3">
        <f>SUMIF('cocina'!A:A,sala[[#This Row],[Número de Orden]],'cocina'!H:H)/(24*60)</f>
        <v>2.1527777777777778E-2</v>
      </c>
      <c r="Q528" s="3">
        <f>IF((sala[[#This Row],[Tiempo de Permanencia]]-sala[[#This Row],[Tiempo de Preparación]])&gt;0,sala[[#This Row],[Tiempo de Permanencia]]-sala[[#This Row],[Tiempo de Preparación]],0)</f>
        <v>8.1944444449456783E-2</v>
      </c>
      <c r="R528" s="10">
        <f>IF(sala[[#This Row],[Tiempo de degustación]]&gt;0,1,0)</f>
        <v>1</v>
      </c>
      <c r="S528" s="1" t="str">
        <f>WEEKDAY(sala[[#This Row],[Fecha de Factura]],11)&amp;". "&amp;TEXT(sala[[#This Row],[Fecha de Factura]],"dddd")</f>
        <v>4. jueves</v>
      </c>
      <c r="T528" s="4">
        <f>SUMIF('cocina'!A:A,sala[[#This Row],[Número de Orden]],'cocina'!G:G)</f>
        <v>2</v>
      </c>
      <c r="U528" s="4">
        <f>sala[[#This Row],[Tiempo de Preparación]]*24</f>
        <v>0.51666666666666661</v>
      </c>
      <c r="V528">
        <f>sala[[#This Row],[Cobrada]]*sala[[#This Row],[Monto Total de la Cuenta]]</f>
        <v>54</v>
      </c>
      <c r="W528" s="4">
        <f>sala[[#This Row],[Tiempo de Permanencia]]*24</f>
        <v>2.4833333334536292</v>
      </c>
    </row>
    <row r="529" spans="1:23" x14ac:dyDescent="0.3">
      <c r="A529">
        <v>14</v>
      </c>
      <c r="B529" s="1" t="s">
        <v>482</v>
      </c>
      <c r="C529">
        <v>2</v>
      </c>
      <c r="D529" s="2">
        <v>45022.074305555558</v>
      </c>
      <c r="E529" s="2">
        <v>45022.158333333333</v>
      </c>
      <c r="F529" s="1" t="s">
        <v>24</v>
      </c>
      <c r="G529" s="1" t="s">
        <v>14</v>
      </c>
      <c r="H529" s="1" t="s">
        <v>15</v>
      </c>
      <c r="I529">
        <v>15.62</v>
      </c>
      <c r="J529" s="1" t="s">
        <v>16</v>
      </c>
      <c r="K529">
        <v>528</v>
      </c>
      <c r="L529" s="1" t="s">
        <v>42</v>
      </c>
      <c r="M529" s="1">
        <f>SUMIF('cocina'!A:A,sala[[#This Row],[Número de Orden]],'cocina'!K:K)</f>
        <v>78</v>
      </c>
      <c r="N529" s="2">
        <f>sala[[#This Row],[Hora de Salida]]</f>
        <v>45022.158333333333</v>
      </c>
      <c r="O529" s="3">
        <f>IF(sala[[#This Row],[Estado de la Mesa]]="Ocupada",sala[[#This Row],[Hora de Salida]]-sala[[#This Row],[Hora de Llegada]]+15/(24*60),sala[[#This Row],[Hora de Salida]]-sala[[#This Row],[Hora de Llegada]])</f>
        <v>8.4027777775190771E-2</v>
      </c>
      <c r="P529" s="3">
        <f>SUMIF('cocina'!A:A,sala[[#This Row],[Número de Orden]],'cocina'!H:H)/(24*60)</f>
        <v>8.4027777777777785E-2</v>
      </c>
      <c r="Q529" s="3">
        <f>IF((sala[[#This Row],[Tiempo de Permanencia]]-sala[[#This Row],[Tiempo de Preparación]])&gt;0,sala[[#This Row],[Tiempo de Permanencia]]-sala[[#This Row],[Tiempo de Preparación]],0)</f>
        <v>0</v>
      </c>
      <c r="R529" s="10">
        <f>IF(sala[[#This Row],[Tiempo de degustación]]&gt;0,1,0)</f>
        <v>0</v>
      </c>
      <c r="S529" s="1" t="str">
        <f>WEEKDAY(sala[[#This Row],[Fecha de Factura]],11)&amp;". "&amp;TEXT(sala[[#This Row],[Fecha de Factura]],"dddd")</f>
        <v>4. jueves</v>
      </c>
      <c r="T529" s="4">
        <f>SUMIF('cocina'!A:A,sala[[#This Row],[Número de Orden]],'cocina'!G:G)</f>
        <v>3</v>
      </c>
      <c r="U529" s="4">
        <f>sala[[#This Row],[Tiempo de Preparación]]*24</f>
        <v>2.0166666666666666</v>
      </c>
      <c r="V529">
        <f>sala[[#This Row],[Cobrada]]*sala[[#This Row],[Monto Total de la Cuenta]]</f>
        <v>0</v>
      </c>
      <c r="W529" s="4">
        <f>sala[[#This Row],[Tiempo de Permanencia]]*24</f>
        <v>2.0166666666045785</v>
      </c>
    </row>
    <row r="530" spans="1:23" x14ac:dyDescent="0.3">
      <c r="A530">
        <v>1</v>
      </c>
      <c r="B530" s="1" t="s">
        <v>483</v>
      </c>
      <c r="C530">
        <v>2</v>
      </c>
      <c r="D530" s="2">
        <v>45022.081944444442</v>
      </c>
      <c r="E530" s="2">
        <v>45022.195833333331</v>
      </c>
      <c r="F530" s="1" t="s">
        <v>13</v>
      </c>
      <c r="G530" s="1" t="s">
        <v>14</v>
      </c>
      <c r="H530" s="1" t="s">
        <v>25</v>
      </c>
      <c r="I530">
        <v>25.91</v>
      </c>
      <c r="J530" s="1" t="s">
        <v>38</v>
      </c>
      <c r="K530">
        <v>529</v>
      </c>
      <c r="L530" s="1" t="s">
        <v>17</v>
      </c>
      <c r="M530" s="1">
        <f>SUMIF('cocina'!A:A,sala[[#This Row],[Número de Orden]],'cocina'!K:K)</f>
        <v>208</v>
      </c>
      <c r="N530" s="2">
        <f>sala[[#This Row],[Hora de Salida]]</f>
        <v>45022.195833333331</v>
      </c>
      <c r="O530" s="3">
        <f>IF(sala[[#This Row],[Estado de la Mesa]]="Ocupada",sala[[#This Row],[Hora de Salida]]-sala[[#This Row],[Hora de Llegada]]+15/(24*60),sala[[#This Row],[Hora de Salida]]-sala[[#This Row],[Hora de Llegada]])</f>
        <v>0.12430555555571725</v>
      </c>
      <c r="P530" s="3">
        <f>SUMIF('cocina'!A:A,sala[[#This Row],[Número de Orden]],'cocina'!H:H)/(24*60)</f>
        <v>0.10902777777777778</v>
      </c>
      <c r="Q530" s="3">
        <f>IF((sala[[#This Row],[Tiempo de Permanencia]]-sala[[#This Row],[Tiempo de Preparación]])&gt;0,sala[[#This Row],[Tiempo de Permanencia]]-sala[[#This Row],[Tiempo de Preparación]],0)</f>
        <v>1.5277777777939469E-2</v>
      </c>
      <c r="R530" s="10">
        <f>IF(sala[[#This Row],[Tiempo de degustación]]&gt;0,1,0)</f>
        <v>1</v>
      </c>
      <c r="S530" s="1" t="str">
        <f>WEEKDAY(sala[[#This Row],[Fecha de Factura]],11)&amp;". "&amp;TEXT(sala[[#This Row],[Fecha de Factura]],"dddd")</f>
        <v>4. jueves</v>
      </c>
      <c r="T530" s="4">
        <f>SUMIF('cocina'!A:A,sala[[#This Row],[Número de Orden]],'cocina'!G:G)</f>
        <v>7</v>
      </c>
      <c r="U530" s="4">
        <f>sala[[#This Row],[Tiempo de Preparación]]*24</f>
        <v>2.6166666666666667</v>
      </c>
      <c r="V530">
        <f>sala[[#This Row],[Cobrada]]*sala[[#This Row],[Monto Total de la Cuenta]]</f>
        <v>208</v>
      </c>
      <c r="W530" s="4">
        <f>sala[[#This Row],[Tiempo de Permanencia]]*24</f>
        <v>2.9833333333372138</v>
      </c>
    </row>
    <row r="531" spans="1:23" x14ac:dyDescent="0.3">
      <c r="A531">
        <v>7</v>
      </c>
      <c r="B531" s="1" t="s">
        <v>484</v>
      </c>
      <c r="C531">
        <v>5</v>
      </c>
      <c r="D531" s="2">
        <v>45022.092361111114</v>
      </c>
      <c r="E531" s="2">
        <v>45022.254861111112</v>
      </c>
      <c r="F531" s="1" t="s">
        <v>29</v>
      </c>
      <c r="G531" s="1" t="s">
        <v>14</v>
      </c>
      <c r="H531" s="1" t="s">
        <v>25</v>
      </c>
      <c r="I531">
        <v>30.19</v>
      </c>
      <c r="J531" s="1" t="s">
        <v>38</v>
      </c>
      <c r="K531">
        <v>530</v>
      </c>
      <c r="L531" s="1" t="s">
        <v>30</v>
      </c>
      <c r="M531" s="1">
        <f>SUMIF('cocina'!A:A,sala[[#This Row],[Número de Orden]],'cocina'!K:K)</f>
        <v>160</v>
      </c>
      <c r="N531" s="2">
        <f>sala[[#This Row],[Hora de Salida]]</f>
        <v>45022.254861111112</v>
      </c>
      <c r="O531" s="3">
        <f>IF(sala[[#This Row],[Estado de la Mesa]]="Ocupada",sala[[#This Row],[Hora de Salida]]-sala[[#This Row],[Hora de Llegada]]+15/(24*60),sala[[#This Row],[Hora de Salida]]-sala[[#This Row],[Hora de Llegada]])</f>
        <v>0.17291666666521147</v>
      </c>
      <c r="P531" s="3">
        <f>SUMIF('cocina'!A:A,sala[[#This Row],[Número de Orden]],'cocina'!H:H)/(24*60)</f>
        <v>7.3611111111111113E-2</v>
      </c>
      <c r="Q531" s="3">
        <f>IF((sala[[#This Row],[Tiempo de Permanencia]]-sala[[#This Row],[Tiempo de Preparación]])&gt;0,sala[[#This Row],[Tiempo de Permanencia]]-sala[[#This Row],[Tiempo de Preparación]],0)</f>
        <v>9.9305555554100353E-2</v>
      </c>
      <c r="R531" s="10">
        <f>IF(sala[[#This Row],[Tiempo de degustación]]&gt;0,1,0)</f>
        <v>1</v>
      </c>
      <c r="S531" s="1" t="str">
        <f>WEEKDAY(sala[[#This Row],[Fecha de Factura]],11)&amp;". "&amp;TEXT(sala[[#This Row],[Fecha de Factura]],"dddd")</f>
        <v>4. jueves</v>
      </c>
      <c r="T531" s="4">
        <f>SUMIF('cocina'!A:A,sala[[#This Row],[Número de Orden]],'cocina'!G:G)</f>
        <v>7</v>
      </c>
      <c r="U531" s="4">
        <f>sala[[#This Row],[Tiempo de Preparación]]*24</f>
        <v>1.7666666666666666</v>
      </c>
      <c r="V531">
        <f>sala[[#This Row],[Cobrada]]*sala[[#This Row],[Monto Total de la Cuenta]]</f>
        <v>160</v>
      </c>
      <c r="W531" s="4">
        <f>sala[[#This Row],[Tiempo de Permanencia]]*24</f>
        <v>4.1499999999650754</v>
      </c>
    </row>
    <row r="532" spans="1:23" x14ac:dyDescent="0.3">
      <c r="A532">
        <v>9</v>
      </c>
      <c r="B532" s="1" t="s">
        <v>382</v>
      </c>
      <c r="C532">
        <v>6</v>
      </c>
      <c r="D532" s="2">
        <v>45022.127083333333</v>
      </c>
      <c r="E532" s="2">
        <v>45022.211111111108</v>
      </c>
      <c r="F532" s="1" t="s">
        <v>24</v>
      </c>
      <c r="G532" s="1" t="s">
        <v>35</v>
      </c>
      <c r="H532" s="1" t="s">
        <v>21</v>
      </c>
      <c r="I532">
        <v>34.39</v>
      </c>
      <c r="J532" s="1" t="s">
        <v>26</v>
      </c>
      <c r="K532">
        <v>531</v>
      </c>
      <c r="L532" s="1" t="s">
        <v>30</v>
      </c>
      <c r="M532" s="1">
        <f>SUMIF('cocina'!A:A,sala[[#This Row],[Número de Orden]],'cocina'!K:K)</f>
        <v>244</v>
      </c>
      <c r="N532" s="2">
        <f>sala[[#This Row],[Hora de Salida]]</f>
        <v>45022.211111111108</v>
      </c>
      <c r="O532" s="3">
        <f>IF(sala[[#This Row],[Estado de la Mesa]]="Ocupada",sala[[#This Row],[Hora de Salida]]-sala[[#This Row],[Hora de Llegada]]+15/(24*60),sala[[#This Row],[Hora de Salida]]-sala[[#This Row],[Hora de Llegada]])</f>
        <v>8.4027777775190771E-2</v>
      </c>
      <c r="P532" s="3">
        <f>SUMIF('cocina'!A:A,sala[[#This Row],[Número de Orden]],'cocina'!H:H)/(24*60)</f>
        <v>0.13819444444444445</v>
      </c>
      <c r="Q532" s="3">
        <f>IF((sala[[#This Row],[Tiempo de Permanencia]]-sala[[#This Row],[Tiempo de Preparación]])&gt;0,sala[[#This Row],[Tiempo de Permanencia]]-sala[[#This Row],[Tiempo de Preparación]],0)</f>
        <v>0</v>
      </c>
      <c r="R532" s="10">
        <f>IF(sala[[#This Row],[Tiempo de degustación]]&gt;0,1,0)</f>
        <v>0</v>
      </c>
      <c r="S532" s="1" t="str">
        <f>WEEKDAY(sala[[#This Row],[Fecha de Factura]],11)&amp;". "&amp;TEXT(sala[[#This Row],[Fecha de Factura]],"dddd")</f>
        <v>4. jueves</v>
      </c>
      <c r="T532" s="4">
        <f>SUMIF('cocina'!A:A,sala[[#This Row],[Número de Orden]],'cocina'!G:G)</f>
        <v>10</v>
      </c>
      <c r="U532" s="4">
        <f>sala[[#This Row],[Tiempo de Preparación]]*24</f>
        <v>3.3166666666666669</v>
      </c>
      <c r="V532">
        <f>sala[[#This Row],[Cobrada]]*sala[[#This Row],[Monto Total de la Cuenta]]</f>
        <v>0</v>
      </c>
      <c r="W532" s="4">
        <f>sala[[#This Row],[Tiempo de Permanencia]]*24</f>
        <v>2.0166666666045785</v>
      </c>
    </row>
    <row r="533" spans="1:23" x14ac:dyDescent="0.3">
      <c r="A533">
        <v>13</v>
      </c>
      <c r="B533" s="1" t="s">
        <v>97</v>
      </c>
      <c r="C533">
        <v>3</v>
      </c>
      <c r="D533" s="2">
        <v>45022.074999999997</v>
      </c>
      <c r="E533" s="2">
        <v>45022.226388888892</v>
      </c>
      <c r="F533" s="1" t="s">
        <v>13</v>
      </c>
      <c r="G533" s="1" t="s">
        <v>20</v>
      </c>
      <c r="H533" s="1" t="s">
        <v>15</v>
      </c>
      <c r="I533">
        <v>17.95</v>
      </c>
      <c r="J533" s="1" t="s">
        <v>16</v>
      </c>
      <c r="K533">
        <v>532</v>
      </c>
      <c r="L533" s="1" t="s">
        <v>69</v>
      </c>
      <c r="M533" s="1">
        <f>SUMIF('cocina'!A:A,sala[[#This Row],[Número de Orden]],'cocina'!K:K)</f>
        <v>137</v>
      </c>
      <c r="N533" s="2">
        <f>sala[[#This Row],[Hora de Salida]]</f>
        <v>45022.226388888892</v>
      </c>
      <c r="O533" s="3">
        <f>IF(sala[[#This Row],[Estado de la Mesa]]="Ocupada",sala[[#This Row],[Hora de Salida]]-sala[[#This Row],[Hora de Llegada]]+15/(24*60),sala[[#This Row],[Hora de Salida]]-sala[[#This Row],[Hora de Llegada]])</f>
        <v>0.15138888889487134</v>
      </c>
      <c r="P533" s="3">
        <f>SUMIF('cocina'!A:A,sala[[#This Row],[Número de Orden]],'cocina'!H:H)/(24*60)</f>
        <v>4.0972222222222222E-2</v>
      </c>
      <c r="Q533" s="3">
        <f>IF((sala[[#This Row],[Tiempo de Permanencia]]-sala[[#This Row],[Tiempo de Preparación]])&gt;0,sala[[#This Row],[Tiempo de Permanencia]]-sala[[#This Row],[Tiempo de Preparación]],0)</f>
        <v>0.11041666667264913</v>
      </c>
      <c r="R533" s="10">
        <f>IF(sala[[#This Row],[Tiempo de degustación]]&gt;0,1,0)</f>
        <v>1</v>
      </c>
      <c r="S533" s="1" t="str">
        <f>WEEKDAY(sala[[#This Row],[Fecha de Factura]],11)&amp;". "&amp;TEXT(sala[[#This Row],[Fecha de Factura]],"dddd")</f>
        <v>4. jueves</v>
      </c>
      <c r="T533" s="4">
        <f>SUMIF('cocina'!A:A,sala[[#This Row],[Número de Orden]],'cocina'!G:G)</f>
        <v>5</v>
      </c>
      <c r="U533" s="4">
        <f>sala[[#This Row],[Tiempo de Preparación]]*24</f>
        <v>0.98333333333333339</v>
      </c>
      <c r="V533">
        <f>sala[[#This Row],[Cobrada]]*sala[[#This Row],[Monto Total de la Cuenta]]</f>
        <v>137</v>
      </c>
      <c r="W533" s="4">
        <f>sala[[#This Row],[Tiempo de Permanencia]]*24</f>
        <v>3.6333333334769122</v>
      </c>
    </row>
    <row r="534" spans="1:23" x14ac:dyDescent="0.3">
      <c r="A534">
        <v>1</v>
      </c>
      <c r="B534" s="1" t="s">
        <v>238</v>
      </c>
      <c r="C534">
        <v>3</v>
      </c>
      <c r="D534" s="2">
        <v>45022.134722222225</v>
      </c>
      <c r="E534" s="2">
        <v>45022.222222222219</v>
      </c>
      <c r="F534" s="1" t="s">
        <v>29</v>
      </c>
      <c r="G534" s="1" t="s">
        <v>35</v>
      </c>
      <c r="H534" s="1" t="s">
        <v>15</v>
      </c>
      <c r="I534">
        <v>20.09</v>
      </c>
      <c r="J534" s="1" t="s">
        <v>26</v>
      </c>
      <c r="K534">
        <v>533</v>
      </c>
      <c r="L534" s="1" t="s">
        <v>54</v>
      </c>
      <c r="M534" s="1">
        <f>SUMIF('cocina'!A:A,sala[[#This Row],[Número de Orden]],'cocina'!K:K)</f>
        <v>41</v>
      </c>
      <c r="N534" s="2">
        <f>sala[[#This Row],[Hora de Salida]]</f>
        <v>45022.222222222219</v>
      </c>
      <c r="O534" s="3">
        <f>IF(sala[[#This Row],[Estado de la Mesa]]="Ocupada",sala[[#This Row],[Hora de Salida]]-sala[[#This Row],[Hora de Llegada]]+15/(24*60),sala[[#This Row],[Hora de Salida]]-sala[[#This Row],[Hora de Llegada]])</f>
        <v>8.7499999994179234E-2</v>
      </c>
      <c r="P534" s="3">
        <f>SUMIF('cocina'!A:A,sala[[#This Row],[Número de Orden]],'cocina'!H:H)/(24*60)</f>
        <v>3.3333333333333333E-2</v>
      </c>
      <c r="Q534" s="3">
        <f>IF((sala[[#This Row],[Tiempo de Permanencia]]-sala[[#This Row],[Tiempo de Preparación]])&gt;0,sala[[#This Row],[Tiempo de Permanencia]]-sala[[#This Row],[Tiempo de Preparación]],0)</f>
        <v>5.4166666660845901E-2</v>
      </c>
      <c r="R534" s="10">
        <f>IF(sala[[#This Row],[Tiempo de degustación]]&gt;0,1,0)</f>
        <v>1</v>
      </c>
      <c r="S534" s="1" t="str">
        <f>WEEKDAY(sala[[#This Row],[Fecha de Factura]],11)&amp;". "&amp;TEXT(sala[[#This Row],[Fecha de Factura]],"dddd")</f>
        <v>4. jueves</v>
      </c>
      <c r="T534" s="4">
        <f>SUMIF('cocina'!A:A,sala[[#This Row],[Número de Orden]],'cocina'!G:G)</f>
        <v>2</v>
      </c>
      <c r="U534" s="4">
        <f>sala[[#This Row],[Tiempo de Preparación]]*24</f>
        <v>0.8</v>
      </c>
      <c r="V534">
        <f>sala[[#This Row],[Cobrada]]*sala[[#This Row],[Monto Total de la Cuenta]]</f>
        <v>41</v>
      </c>
      <c r="W534" s="4">
        <f>sala[[#This Row],[Tiempo de Permanencia]]*24</f>
        <v>2.0999999998603016</v>
      </c>
    </row>
    <row r="535" spans="1:23" x14ac:dyDescent="0.3">
      <c r="A535">
        <v>1</v>
      </c>
      <c r="B535" s="1" t="s">
        <v>485</v>
      </c>
      <c r="C535">
        <v>6</v>
      </c>
      <c r="D535" s="2">
        <v>45022.043055555558</v>
      </c>
      <c r="E535" s="2">
        <v>45022.186805555553</v>
      </c>
      <c r="F535" s="1" t="s">
        <v>32</v>
      </c>
      <c r="G535" s="1" t="s">
        <v>35</v>
      </c>
      <c r="H535" s="1" t="s">
        <v>25</v>
      </c>
      <c r="I535">
        <v>23.59</v>
      </c>
      <c r="J535" s="1" t="s">
        <v>16</v>
      </c>
      <c r="K535">
        <v>534</v>
      </c>
      <c r="L535" s="1" t="s">
        <v>27</v>
      </c>
      <c r="M535" s="1">
        <f>SUMIF('cocina'!A:A,sala[[#This Row],[Número de Orden]],'cocina'!K:K)</f>
        <v>147</v>
      </c>
      <c r="N535" s="2">
        <f>sala[[#This Row],[Hora de Salida]]</f>
        <v>45022.186805555553</v>
      </c>
      <c r="O535" s="3">
        <f>IF(sala[[#This Row],[Estado de la Mesa]]="Ocupada",sala[[#This Row],[Hora de Salida]]-sala[[#This Row],[Hora de Llegada]]+15/(24*60),sala[[#This Row],[Hora de Salida]]-sala[[#This Row],[Hora de Llegada]])</f>
        <v>0.14374999999563443</v>
      </c>
      <c r="P535" s="3">
        <f>SUMIF('cocina'!A:A,sala[[#This Row],[Número de Orden]],'cocina'!H:H)/(24*60)</f>
        <v>5.2777777777777778E-2</v>
      </c>
      <c r="Q535" s="3">
        <f>IF((sala[[#This Row],[Tiempo de Permanencia]]-sala[[#This Row],[Tiempo de Preparación]])&gt;0,sala[[#This Row],[Tiempo de Permanencia]]-sala[[#This Row],[Tiempo de Preparación]],0)</f>
        <v>9.0972222217856641E-2</v>
      </c>
      <c r="R535" s="10">
        <f>IF(sala[[#This Row],[Tiempo de degustación]]&gt;0,1,0)</f>
        <v>1</v>
      </c>
      <c r="S535" s="1" t="str">
        <f>WEEKDAY(sala[[#This Row],[Fecha de Factura]],11)&amp;". "&amp;TEXT(sala[[#This Row],[Fecha de Factura]],"dddd")</f>
        <v>4. jueves</v>
      </c>
      <c r="T535" s="4">
        <f>SUMIF('cocina'!A:A,sala[[#This Row],[Número de Orden]],'cocina'!G:G)</f>
        <v>5</v>
      </c>
      <c r="U535" s="4">
        <f>sala[[#This Row],[Tiempo de Preparación]]*24</f>
        <v>1.2666666666666666</v>
      </c>
      <c r="V535">
        <f>sala[[#This Row],[Cobrada]]*sala[[#This Row],[Monto Total de la Cuenta]]</f>
        <v>147</v>
      </c>
      <c r="W535" s="4">
        <f>sala[[#This Row],[Tiempo de Permanencia]]*24</f>
        <v>3.4499999998952262</v>
      </c>
    </row>
    <row r="536" spans="1:23" x14ac:dyDescent="0.3">
      <c r="A536">
        <v>15</v>
      </c>
      <c r="B536" s="1" t="s">
        <v>149</v>
      </c>
      <c r="C536">
        <v>3</v>
      </c>
      <c r="D536" s="2">
        <v>45022.039583333331</v>
      </c>
      <c r="E536" s="2">
        <v>45022.147222222222</v>
      </c>
      <c r="F536" s="1" t="s">
        <v>19</v>
      </c>
      <c r="G536" s="1" t="s">
        <v>20</v>
      </c>
      <c r="H536" s="1" t="s">
        <v>25</v>
      </c>
      <c r="I536">
        <v>39.450000000000003</v>
      </c>
      <c r="J536" s="1" t="s">
        <v>26</v>
      </c>
      <c r="K536">
        <v>535</v>
      </c>
      <c r="L536" s="1" t="s">
        <v>57</v>
      </c>
      <c r="M536" s="1">
        <f>SUMIF('cocina'!A:A,sala[[#This Row],[Número de Orden]],'cocina'!K:K)</f>
        <v>276</v>
      </c>
      <c r="N536" s="2">
        <f>sala[[#This Row],[Hora de Salida]]</f>
        <v>45022.147222222222</v>
      </c>
      <c r="O536" s="3">
        <f>IF(sala[[#This Row],[Estado de la Mesa]]="Ocupada",sala[[#This Row],[Hora de Salida]]-sala[[#This Row],[Hora de Llegada]]+15/(24*60),sala[[#This Row],[Hora de Salida]]-sala[[#This Row],[Hora de Llegada]])</f>
        <v>0.10763888889050577</v>
      </c>
      <c r="P536" s="3">
        <f>SUMIF('cocina'!A:A,sala[[#This Row],[Número de Orden]],'cocina'!H:H)/(24*60)</f>
        <v>7.8472222222222221E-2</v>
      </c>
      <c r="Q536" s="3">
        <f>IF((sala[[#This Row],[Tiempo de Permanencia]]-sala[[#This Row],[Tiempo de Preparación]])&gt;0,sala[[#This Row],[Tiempo de Permanencia]]-sala[[#This Row],[Tiempo de Preparación]],0)</f>
        <v>2.9166666668283547E-2</v>
      </c>
      <c r="R536" s="10">
        <f>IF(sala[[#This Row],[Tiempo de degustación]]&gt;0,1,0)</f>
        <v>1</v>
      </c>
      <c r="S536" s="1" t="str">
        <f>WEEKDAY(sala[[#This Row],[Fecha de Factura]],11)&amp;". "&amp;TEXT(sala[[#This Row],[Fecha de Factura]],"dddd")</f>
        <v>4. jueves</v>
      </c>
      <c r="T536" s="4">
        <f>SUMIF('cocina'!A:A,sala[[#This Row],[Número de Orden]],'cocina'!G:G)</f>
        <v>9</v>
      </c>
      <c r="U536" s="4">
        <f>sala[[#This Row],[Tiempo de Preparación]]*24</f>
        <v>1.8833333333333333</v>
      </c>
      <c r="V536">
        <f>sala[[#This Row],[Cobrada]]*sala[[#This Row],[Monto Total de la Cuenta]]</f>
        <v>276</v>
      </c>
      <c r="W536" s="4">
        <f>sala[[#This Row],[Tiempo de Permanencia]]*24</f>
        <v>2.5833333333721384</v>
      </c>
    </row>
    <row r="537" spans="1:23" x14ac:dyDescent="0.3">
      <c r="A537">
        <v>9</v>
      </c>
      <c r="B537" s="1" t="s">
        <v>486</v>
      </c>
      <c r="C537">
        <v>2</v>
      </c>
      <c r="D537" s="2">
        <v>45022.104861111111</v>
      </c>
      <c r="E537" s="2">
        <v>45022.193749999999</v>
      </c>
      <c r="F537" s="1" t="s">
        <v>32</v>
      </c>
      <c r="G537" s="1" t="s">
        <v>14</v>
      </c>
      <c r="H537" s="1" t="s">
        <v>25</v>
      </c>
      <c r="I537">
        <v>46</v>
      </c>
      <c r="J537" s="1" t="s">
        <v>16</v>
      </c>
      <c r="K537">
        <v>536</v>
      </c>
      <c r="L537" s="1" t="s">
        <v>57</v>
      </c>
      <c r="M537" s="1">
        <f>SUMIF('cocina'!A:A,sala[[#This Row],[Número de Orden]],'cocina'!K:K)</f>
        <v>212</v>
      </c>
      <c r="N537" s="2">
        <f>sala[[#This Row],[Hora de Salida]]</f>
        <v>45022.193749999999</v>
      </c>
      <c r="O537" s="3">
        <f>IF(sala[[#This Row],[Estado de la Mesa]]="Ocupada",sala[[#This Row],[Hora de Salida]]-sala[[#This Row],[Hora de Llegada]]+15/(24*60),sala[[#This Row],[Hora de Salida]]-sala[[#This Row],[Hora de Llegada]])</f>
        <v>8.8888888887595385E-2</v>
      </c>
      <c r="P537" s="3">
        <f>SUMIF('cocina'!A:A,sala[[#This Row],[Número de Orden]],'cocina'!H:H)/(24*60)</f>
        <v>0.10555555555555556</v>
      </c>
      <c r="Q537" s="3">
        <f>IF((sala[[#This Row],[Tiempo de Permanencia]]-sala[[#This Row],[Tiempo de Preparación]])&gt;0,sala[[#This Row],[Tiempo de Permanencia]]-sala[[#This Row],[Tiempo de Preparación]],0)</f>
        <v>0</v>
      </c>
      <c r="R537" s="10">
        <f>IF(sala[[#This Row],[Tiempo de degustación]]&gt;0,1,0)</f>
        <v>0</v>
      </c>
      <c r="S537" s="1" t="str">
        <f>WEEKDAY(sala[[#This Row],[Fecha de Factura]],11)&amp;". "&amp;TEXT(sala[[#This Row],[Fecha de Factura]],"dddd")</f>
        <v>4. jueves</v>
      </c>
      <c r="T537" s="4">
        <f>SUMIF('cocina'!A:A,sala[[#This Row],[Número de Orden]],'cocina'!G:G)</f>
        <v>8</v>
      </c>
      <c r="U537" s="4">
        <f>sala[[#This Row],[Tiempo de Preparación]]*24</f>
        <v>2.5333333333333332</v>
      </c>
      <c r="V537">
        <f>sala[[#This Row],[Cobrada]]*sala[[#This Row],[Monto Total de la Cuenta]]</f>
        <v>0</v>
      </c>
      <c r="W537" s="4">
        <f>sala[[#This Row],[Tiempo de Permanencia]]*24</f>
        <v>2.1333333333022892</v>
      </c>
    </row>
    <row r="538" spans="1:23" x14ac:dyDescent="0.3">
      <c r="A538">
        <v>18</v>
      </c>
      <c r="B538" s="1" t="s">
        <v>175</v>
      </c>
      <c r="C538">
        <v>6</v>
      </c>
      <c r="D538" s="2">
        <v>45022.01666666667</v>
      </c>
      <c r="E538" s="2">
        <v>45022.089583333334</v>
      </c>
      <c r="F538" s="1" t="s">
        <v>13</v>
      </c>
      <c r="G538" s="1" t="s">
        <v>20</v>
      </c>
      <c r="H538" s="1" t="s">
        <v>15</v>
      </c>
      <c r="I538">
        <v>28.68</v>
      </c>
      <c r="J538" s="1" t="s">
        <v>38</v>
      </c>
      <c r="K538">
        <v>537</v>
      </c>
      <c r="L538" s="1" t="s">
        <v>33</v>
      </c>
      <c r="M538" s="1">
        <f>SUMIF('cocina'!A:A,sala[[#This Row],[Número de Orden]],'cocina'!K:K)</f>
        <v>63</v>
      </c>
      <c r="N538" s="2">
        <f>sala[[#This Row],[Hora de Salida]]</f>
        <v>45022.089583333334</v>
      </c>
      <c r="O538" s="3">
        <f>IF(sala[[#This Row],[Estado de la Mesa]]="Ocupada",sala[[#This Row],[Hora de Salida]]-sala[[#This Row],[Hora de Llegada]]+15/(24*60),sala[[#This Row],[Hora de Salida]]-sala[[#This Row],[Hora de Llegada]])</f>
        <v>8.3333333330908019E-2</v>
      </c>
      <c r="P538" s="3">
        <f>SUMIF('cocina'!A:A,sala[[#This Row],[Número de Orden]],'cocina'!H:H)/(24*60)</f>
        <v>1.4583333333333334E-2</v>
      </c>
      <c r="Q538" s="3">
        <f>IF((sala[[#This Row],[Tiempo de Permanencia]]-sala[[#This Row],[Tiempo de Preparación]])&gt;0,sala[[#This Row],[Tiempo de Permanencia]]-sala[[#This Row],[Tiempo de Preparación]],0)</f>
        <v>6.8749999997574682E-2</v>
      </c>
      <c r="R538" s="10">
        <f>IF(sala[[#This Row],[Tiempo de degustación]]&gt;0,1,0)</f>
        <v>1</v>
      </c>
      <c r="S538" s="1" t="str">
        <f>WEEKDAY(sala[[#This Row],[Fecha de Factura]],11)&amp;". "&amp;TEXT(sala[[#This Row],[Fecha de Factura]],"dddd")</f>
        <v>4. jueves</v>
      </c>
      <c r="T538" s="4">
        <f>SUMIF('cocina'!A:A,sala[[#This Row],[Número de Orden]],'cocina'!G:G)</f>
        <v>3</v>
      </c>
      <c r="U538" s="4">
        <f>sala[[#This Row],[Tiempo de Preparación]]*24</f>
        <v>0.35</v>
      </c>
      <c r="V538">
        <f>sala[[#This Row],[Cobrada]]*sala[[#This Row],[Monto Total de la Cuenta]]</f>
        <v>63</v>
      </c>
      <c r="W538" s="4">
        <f>sala[[#This Row],[Tiempo de Permanencia]]*24</f>
        <v>1.9999999999417923</v>
      </c>
    </row>
    <row r="539" spans="1:23" x14ac:dyDescent="0.3">
      <c r="A539">
        <v>14</v>
      </c>
      <c r="B539" s="1" t="s">
        <v>297</v>
      </c>
      <c r="C539">
        <v>4</v>
      </c>
      <c r="D539" s="2">
        <v>45022.138194444444</v>
      </c>
      <c r="E539" s="2">
        <v>45022.231249999997</v>
      </c>
      <c r="F539" s="1" t="s">
        <v>32</v>
      </c>
      <c r="G539" s="1" t="s">
        <v>35</v>
      </c>
      <c r="H539" s="1" t="s">
        <v>15</v>
      </c>
      <c r="I539">
        <v>41.35</v>
      </c>
      <c r="J539" s="1" t="s">
        <v>26</v>
      </c>
      <c r="K539">
        <v>538</v>
      </c>
      <c r="L539" s="1" t="s">
        <v>22</v>
      </c>
      <c r="M539" s="1">
        <f>SUMIF('cocina'!A:A,sala[[#This Row],[Número de Orden]],'cocina'!K:K)</f>
        <v>142</v>
      </c>
      <c r="N539" s="2">
        <f>sala[[#This Row],[Hora de Salida]]</f>
        <v>45022.231249999997</v>
      </c>
      <c r="O539" s="3">
        <f>IF(sala[[#This Row],[Estado de la Mesa]]="Ocupada",sala[[#This Row],[Hora de Salida]]-sala[[#This Row],[Hora de Llegada]]+15/(24*60),sala[[#This Row],[Hora de Salida]]-sala[[#This Row],[Hora de Llegada]])</f>
        <v>9.3055555553291924E-2</v>
      </c>
      <c r="P539" s="3">
        <f>SUMIF('cocina'!A:A,sala[[#This Row],[Número de Orden]],'cocina'!H:H)/(24*60)</f>
        <v>0.13750000000000001</v>
      </c>
      <c r="Q539" s="3">
        <f>IF((sala[[#This Row],[Tiempo de Permanencia]]-sala[[#This Row],[Tiempo de Preparación]])&gt;0,sala[[#This Row],[Tiempo de Permanencia]]-sala[[#This Row],[Tiempo de Preparación]],0)</f>
        <v>0</v>
      </c>
      <c r="R539" s="10">
        <f>IF(sala[[#This Row],[Tiempo de degustación]]&gt;0,1,0)</f>
        <v>0</v>
      </c>
      <c r="S539" s="1" t="str">
        <f>WEEKDAY(sala[[#This Row],[Fecha de Factura]],11)&amp;". "&amp;TEXT(sala[[#This Row],[Fecha de Factura]],"dddd")</f>
        <v>4. jueves</v>
      </c>
      <c r="T539" s="4">
        <f>SUMIF('cocina'!A:A,sala[[#This Row],[Número de Orden]],'cocina'!G:G)</f>
        <v>5</v>
      </c>
      <c r="U539" s="4">
        <f>sala[[#This Row],[Tiempo de Preparación]]*24</f>
        <v>3.3000000000000003</v>
      </c>
      <c r="V539">
        <f>sala[[#This Row],[Cobrada]]*sala[[#This Row],[Monto Total de la Cuenta]]</f>
        <v>0</v>
      </c>
      <c r="W539" s="4">
        <f>sala[[#This Row],[Tiempo de Permanencia]]*24</f>
        <v>2.2333333332790062</v>
      </c>
    </row>
    <row r="540" spans="1:23" x14ac:dyDescent="0.3">
      <c r="A540">
        <v>18</v>
      </c>
      <c r="B540" s="1" t="s">
        <v>487</v>
      </c>
      <c r="C540">
        <v>3</v>
      </c>
      <c r="D540" s="2">
        <v>45022.160416666666</v>
      </c>
      <c r="E540" s="2">
        <v>45022.291666666664</v>
      </c>
      <c r="F540" s="1" t="s">
        <v>24</v>
      </c>
      <c r="G540" s="1" t="s">
        <v>20</v>
      </c>
      <c r="H540" s="1" t="s">
        <v>21</v>
      </c>
      <c r="I540">
        <v>20.9</v>
      </c>
      <c r="J540" s="1" t="s">
        <v>26</v>
      </c>
      <c r="K540">
        <v>539</v>
      </c>
      <c r="L540" s="1" t="s">
        <v>22</v>
      </c>
      <c r="M540" s="1">
        <f>SUMIF('cocina'!A:A,sala[[#This Row],[Número de Orden]],'cocina'!K:K)</f>
        <v>240</v>
      </c>
      <c r="N540" s="2">
        <f>sala[[#This Row],[Hora de Salida]]</f>
        <v>45022.291666666664</v>
      </c>
      <c r="O540" s="3">
        <f>IF(sala[[#This Row],[Estado de la Mesa]]="Ocupada",sala[[#This Row],[Hora de Salida]]-sala[[#This Row],[Hora de Llegada]]+15/(24*60),sala[[#This Row],[Hora de Salida]]-sala[[#This Row],[Hora de Llegada]])</f>
        <v>0.13124999999854481</v>
      </c>
      <c r="P540" s="3">
        <f>SUMIF('cocina'!A:A,sala[[#This Row],[Número de Orden]],'cocina'!H:H)/(24*60)</f>
        <v>8.9583333333333334E-2</v>
      </c>
      <c r="Q540" s="3">
        <f>IF((sala[[#This Row],[Tiempo de Permanencia]]-sala[[#This Row],[Tiempo de Preparación]])&gt;0,sala[[#This Row],[Tiempo de Permanencia]]-sala[[#This Row],[Tiempo de Preparación]],0)</f>
        <v>4.1666666665211474E-2</v>
      </c>
      <c r="R540" s="10">
        <f>IF(sala[[#This Row],[Tiempo de degustación]]&gt;0,1,0)</f>
        <v>1</v>
      </c>
      <c r="S540" s="1" t="str">
        <f>WEEKDAY(sala[[#This Row],[Fecha de Factura]],11)&amp;". "&amp;TEXT(sala[[#This Row],[Fecha de Factura]],"dddd")</f>
        <v>4. jueves</v>
      </c>
      <c r="T540" s="4">
        <f>SUMIF('cocina'!A:A,sala[[#This Row],[Número de Orden]],'cocina'!G:G)</f>
        <v>9</v>
      </c>
      <c r="U540" s="4">
        <f>sala[[#This Row],[Tiempo de Preparación]]*24</f>
        <v>2.15</v>
      </c>
      <c r="V540">
        <f>sala[[#This Row],[Cobrada]]*sala[[#This Row],[Monto Total de la Cuenta]]</f>
        <v>240</v>
      </c>
      <c r="W540" s="4">
        <f>sala[[#This Row],[Tiempo de Permanencia]]*24</f>
        <v>3.1499999999650754</v>
      </c>
    </row>
    <row r="541" spans="1:23" x14ac:dyDescent="0.3">
      <c r="A541">
        <v>6</v>
      </c>
      <c r="B541" s="1" t="s">
        <v>488</v>
      </c>
      <c r="C541">
        <v>4</v>
      </c>
      <c r="D541" s="2">
        <v>45022.156944444447</v>
      </c>
      <c r="E541" s="2">
        <v>45022.288888888892</v>
      </c>
      <c r="F541" s="1" t="s">
        <v>19</v>
      </c>
      <c r="G541" s="1" t="s">
        <v>14</v>
      </c>
      <c r="H541" s="1" t="s">
        <v>25</v>
      </c>
      <c r="I541">
        <v>47.85</v>
      </c>
      <c r="J541" s="1" t="s">
        <v>16</v>
      </c>
      <c r="K541">
        <v>540</v>
      </c>
      <c r="L541" s="1" t="s">
        <v>44</v>
      </c>
      <c r="M541" s="1">
        <f>SUMIF('cocina'!A:A,sala[[#This Row],[Número de Orden]],'cocina'!K:K)</f>
        <v>124</v>
      </c>
      <c r="N541" s="2">
        <f>sala[[#This Row],[Hora de Salida]]</f>
        <v>45022.288888888892</v>
      </c>
      <c r="O541" s="3">
        <f>IF(sala[[#This Row],[Estado de la Mesa]]="Ocupada",sala[[#This Row],[Hora de Salida]]-sala[[#This Row],[Hora de Llegada]]+15/(24*60),sala[[#This Row],[Hora de Salida]]-sala[[#This Row],[Hora de Llegada]])</f>
        <v>0.13194444444525288</v>
      </c>
      <c r="P541" s="3">
        <f>SUMIF('cocina'!A:A,sala[[#This Row],[Número de Orden]],'cocina'!H:H)/(24*60)</f>
        <v>5.6944444444444443E-2</v>
      </c>
      <c r="Q541" s="3">
        <f>IF((sala[[#This Row],[Tiempo de Permanencia]]-sala[[#This Row],[Tiempo de Preparación]])&gt;0,sala[[#This Row],[Tiempo de Permanencia]]-sala[[#This Row],[Tiempo de Preparación]],0)</f>
        <v>7.5000000000808448E-2</v>
      </c>
      <c r="R541" s="10">
        <f>IF(sala[[#This Row],[Tiempo de degustación]]&gt;0,1,0)</f>
        <v>1</v>
      </c>
      <c r="S541" s="1" t="str">
        <f>WEEKDAY(sala[[#This Row],[Fecha de Factura]],11)&amp;". "&amp;TEXT(sala[[#This Row],[Fecha de Factura]],"dddd")</f>
        <v>4. jueves</v>
      </c>
      <c r="T541" s="4">
        <f>SUMIF('cocina'!A:A,sala[[#This Row],[Número de Orden]],'cocina'!G:G)</f>
        <v>5</v>
      </c>
      <c r="U541" s="4">
        <f>sala[[#This Row],[Tiempo de Preparación]]*24</f>
        <v>1.3666666666666667</v>
      </c>
      <c r="V541">
        <f>sala[[#This Row],[Cobrada]]*sala[[#This Row],[Monto Total de la Cuenta]]</f>
        <v>124</v>
      </c>
      <c r="W541" s="4">
        <f>sala[[#This Row],[Tiempo de Permanencia]]*24</f>
        <v>3.1666666666860692</v>
      </c>
    </row>
    <row r="542" spans="1:23" x14ac:dyDescent="0.3">
      <c r="A542">
        <v>19</v>
      </c>
      <c r="B542" s="1" t="s">
        <v>62</v>
      </c>
      <c r="C542">
        <v>2</v>
      </c>
      <c r="D542" s="2">
        <v>45022.022916666669</v>
      </c>
      <c r="E542" s="2">
        <v>45022.188888888886</v>
      </c>
      <c r="F542" s="1" t="s">
        <v>19</v>
      </c>
      <c r="G542" s="1" t="s">
        <v>20</v>
      </c>
      <c r="H542" s="1" t="s">
        <v>15</v>
      </c>
      <c r="I542">
        <v>33.700000000000003</v>
      </c>
      <c r="J542" s="1" t="s">
        <v>16</v>
      </c>
      <c r="K542">
        <v>541</v>
      </c>
      <c r="L542" s="1" t="s">
        <v>22</v>
      </c>
      <c r="M542" s="1">
        <f>SUMIF('cocina'!A:A,sala[[#This Row],[Número de Orden]],'cocina'!K:K)</f>
        <v>202</v>
      </c>
      <c r="N542" s="2">
        <f>sala[[#This Row],[Hora de Salida]]</f>
        <v>45022.188888888886</v>
      </c>
      <c r="O542" s="3">
        <f>IF(sala[[#This Row],[Estado de la Mesa]]="Ocupada",sala[[#This Row],[Hora de Salida]]-sala[[#This Row],[Hora de Llegada]]+15/(24*60),sala[[#This Row],[Hora de Salida]]-sala[[#This Row],[Hora de Llegada]])</f>
        <v>0.16597222221753327</v>
      </c>
      <c r="P542" s="3">
        <f>SUMIF('cocina'!A:A,sala[[#This Row],[Número de Orden]],'cocina'!H:H)/(24*60)</f>
        <v>8.611111111111111E-2</v>
      </c>
      <c r="Q542" s="3">
        <f>IF((sala[[#This Row],[Tiempo de Permanencia]]-sala[[#This Row],[Tiempo de Preparación]])&gt;0,sala[[#This Row],[Tiempo de Permanencia]]-sala[[#This Row],[Tiempo de Preparación]],0)</f>
        <v>7.9861111106422161E-2</v>
      </c>
      <c r="R542" s="10">
        <f>IF(sala[[#This Row],[Tiempo de degustación]]&gt;0,1,0)</f>
        <v>1</v>
      </c>
      <c r="S542" s="1" t="str">
        <f>WEEKDAY(sala[[#This Row],[Fecha de Factura]],11)&amp;". "&amp;TEXT(sala[[#This Row],[Fecha de Factura]],"dddd")</f>
        <v>4. jueves</v>
      </c>
      <c r="T542" s="4">
        <f>SUMIF('cocina'!A:A,sala[[#This Row],[Número de Orden]],'cocina'!G:G)</f>
        <v>8</v>
      </c>
      <c r="U542" s="4">
        <f>sala[[#This Row],[Tiempo de Preparación]]*24</f>
        <v>2.0666666666666664</v>
      </c>
      <c r="V542">
        <f>sala[[#This Row],[Cobrada]]*sala[[#This Row],[Monto Total de la Cuenta]]</f>
        <v>202</v>
      </c>
      <c r="W542" s="4">
        <f>sala[[#This Row],[Tiempo de Permanencia]]*24</f>
        <v>3.9833333332207985</v>
      </c>
    </row>
    <row r="543" spans="1:23" x14ac:dyDescent="0.3">
      <c r="A543">
        <v>9</v>
      </c>
      <c r="B543" s="1" t="s">
        <v>169</v>
      </c>
      <c r="C543">
        <v>5</v>
      </c>
      <c r="D543" s="2">
        <v>45022.115972222222</v>
      </c>
      <c r="E543" s="2">
        <v>45022.196527777778</v>
      </c>
      <c r="F543" s="1" t="s">
        <v>13</v>
      </c>
      <c r="G543" s="1" t="s">
        <v>20</v>
      </c>
      <c r="H543" s="1" t="s">
        <v>25</v>
      </c>
      <c r="I543">
        <v>49.05</v>
      </c>
      <c r="J543" s="1" t="s">
        <v>16</v>
      </c>
      <c r="K543">
        <v>542</v>
      </c>
      <c r="L543" s="1" t="s">
        <v>57</v>
      </c>
      <c r="M543" s="1">
        <f>SUMIF('cocina'!A:A,sala[[#This Row],[Número de Orden]],'cocina'!K:K)</f>
        <v>148</v>
      </c>
      <c r="N543" s="2">
        <f>sala[[#This Row],[Hora de Salida]]</f>
        <v>45022.196527777778</v>
      </c>
      <c r="O543" s="3">
        <f>IF(sala[[#This Row],[Estado de la Mesa]]="Ocupada",sala[[#This Row],[Hora de Salida]]-sala[[#This Row],[Hora de Llegada]]+15/(24*60),sala[[#This Row],[Hora de Salida]]-sala[[#This Row],[Hora de Llegada]])</f>
        <v>8.0555555556202307E-2</v>
      </c>
      <c r="P543" s="3">
        <f>SUMIF('cocina'!A:A,sala[[#This Row],[Número de Orden]],'cocina'!H:H)/(24*60)</f>
        <v>7.9861111111111105E-2</v>
      </c>
      <c r="Q543" s="3">
        <f>IF((sala[[#This Row],[Tiempo de Permanencia]]-sala[[#This Row],[Tiempo de Preparación]])&gt;0,sala[[#This Row],[Tiempo de Permanencia]]-sala[[#This Row],[Tiempo de Preparación]],0)</f>
        <v>6.944444450912024E-4</v>
      </c>
      <c r="R543" s="10">
        <f>IF(sala[[#This Row],[Tiempo de degustación]]&gt;0,1,0)</f>
        <v>1</v>
      </c>
      <c r="S543" s="1" t="str">
        <f>WEEKDAY(sala[[#This Row],[Fecha de Factura]],11)&amp;". "&amp;TEXT(sala[[#This Row],[Fecha de Factura]],"dddd")</f>
        <v>4. jueves</v>
      </c>
      <c r="T543" s="4">
        <f>SUMIF('cocina'!A:A,sala[[#This Row],[Número de Orden]],'cocina'!G:G)</f>
        <v>5</v>
      </c>
      <c r="U543" s="4">
        <f>sala[[#This Row],[Tiempo de Preparación]]*24</f>
        <v>1.9166666666666665</v>
      </c>
      <c r="V543">
        <f>sala[[#This Row],[Cobrada]]*sala[[#This Row],[Monto Total de la Cuenta]]</f>
        <v>148</v>
      </c>
      <c r="W543" s="4">
        <f>sala[[#This Row],[Tiempo de Permanencia]]*24</f>
        <v>1.9333333333488554</v>
      </c>
    </row>
    <row r="544" spans="1:23" x14ac:dyDescent="0.3">
      <c r="A544">
        <v>19</v>
      </c>
      <c r="B544" s="1" t="s">
        <v>489</v>
      </c>
      <c r="C544">
        <v>5</v>
      </c>
      <c r="D544" s="2">
        <v>45022.032638888886</v>
      </c>
      <c r="E544" s="2">
        <v>45022.150694444441</v>
      </c>
      <c r="F544" s="1" t="s">
        <v>32</v>
      </c>
      <c r="G544" s="1" t="s">
        <v>35</v>
      </c>
      <c r="H544" s="1" t="s">
        <v>25</v>
      </c>
      <c r="I544">
        <v>49.37</v>
      </c>
      <c r="J544" s="1" t="s">
        <v>16</v>
      </c>
      <c r="K544">
        <v>543</v>
      </c>
      <c r="L544" s="1" t="s">
        <v>30</v>
      </c>
      <c r="M544" s="1">
        <f>SUMIF('cocina'!A:A,sala[[#This Row],[Número de Orden]],'cocina'!K:K)</f>
        <v>206</v>
      </c>
      <c r="N544" s="2">
        <f>sala[[#This Row],[Hora de Salida]]</f>
        <v>45022.150694444441</v>
      </c>
      <c r="O544" s="3">
        <f>IF(sala[[#This Row],[Estado de la Mesa]]="Ocupada",sala[[#This Row],[Hora de Salida]]-sala[[#This Row],[Hora de Llegada]]+15/(24*60),sala[[#This Row],[Hora de Salida]]-sala[[#This Row],[Hora de Llegada]])</f>
        <v>0.11805555555474712</v>
      </c>
      <c r="P544" s="3">
        <f>SUMIF('cocina'!A:A,sala[[#This Row],[Número de Orden]],'cocina'!H:H)/(24*60)</f>
        <v>5.1388888888888887E-2</v>
      </c>
      <c r="Q544" s="3">
        <f>IF((sala[[#This Row],[Tiempo de Permanencia]]-sala[[#This Row],[Tiempo de Preparación]])&gt;0,sala[[#This Row],[Tiempo de Permanencia]]-sala[[#This Row],[Tiempo de Preparación]],0)</f>
        <v>6.6666666665858229E-2</v>
      </c>
      <c r="R544" s="10">
        <f>IF(sala[[#This Row],[Tiempo de degustación]]&gt;0,1,0)</f>
        <v>1</v>
      </c>
      <c r="S544" s="1" t="str">
        <f>WEEKDAY(sala[[#This Row],[Fecha de Factura]],11)&amp;". "&amp;TEXT(sala[[#This Row],[Fecha de Factura]],"dddd")</f>
        <v>4. jueves</v>
      </c>
      <c r="T544" s="4">
        <f>SUMIF('cocina'!A:A,sala[[#This Row],[Número de Orden]],'cocina'!G:G)</f>
        <v>7</v>
      </c>
      <c r="U544" s="4">
        <f>sala[[#This Row],[Tiempo de Preparación]]*24</f>
        <v>1.2333333333333334</v>
      </c>
      <c r="V544">
        <f>sala[[#This Row],[Cobrada]]*sala[[#This Row],[Monto Total de la Cuenta]]</f>
        <v>206</v>
      </c>
      <c r="W544" s="4">
        <f>sala[[#This Row],[Tiempo de Permanencia]]*24</f>
        <v>2.8333333333139308</v>
      </c>
    </row>
    <row r="545" spans="1:23" x14ac:dyDescent="0.3">
      <c r="A545">
        <v>7</v>
      </c>
      <c r="B545" s="1" t="s">
        <v>490</v>
      </c>
      <c r="C545">
        <v>4</v>
      </c>
      <c r="D545" s="2">
        <v>45022.136805555558</v>
      </c>
      <c r="E545" s="2">
        <v>45022.197916666664</v>
      </c>
      <c r="F545" s="1" t="s">
        <v>29</v>
      </c>
      <c r="G545" s="1" t="s">
        <v>14</v>
      </c>
      <c r="H545" s="1" t="s">
        <v>25</v>
      </c>
      <c r="I545">
        <v>44.91</v>
      </c>
      <c r="J545" s="1" t="s">
        <v>38</v>
      </c>
      <c r="K545">
        <v>544</v>
      </c>
      <c r="L545" s="1" t="s">
        <v>54</v>
      </c>
      <c r="M545" s="1">
        <f>SUMIF('cocina'!A:A,sala[[#This Row],[Número de Orden]],'cocina'!K:K)</f>
        <v>70</v>
      </c>
      <c r="N545" s="2">
        <f>sala[[#This Row],[Hora de Salida]]</f>
        <v>45022.197916666664</v>
      </c>
      <c r="O545" s="3">
        <f>IF(sala[[#This Row],[Estado de la Mesa]]="Ocupada",sala[[#This Row],[Hora de Salida]]-sala[[#This Row],[Hora de Llegada]]+15/(24*60),sala[[#This Row],[Hora de Salida]]-sala[[#This Row],[Hora de Llegada]])</f>
        <v>7.152777777325052E-2</v>
      </c>
      <c r="P545" s="3">
        <f>SUMIF('cocina'!A:A,sala[[#This Row],[Número de Orden]],'cocina'!H:H)/(24*60)</f>
        <v>3.3333333333333333E-2</v>
      </c>
      <c r="Q545" s="3">
        <f>IF((sala[[#This Row],[Tiempo de Permanencia]]-sala[[#This Row],[Tiempo de Preparación]])&gt;0,sala[[#This Row],[Tiempo de Permanencia]]-sala[[#This Row],[Tiempo de Preparación]],0)</f>
        <v>3.8194444439917187E-2</v>
      </c>
      <c r="R545" s="10">
        <f>IF(sala[[#This Row],[Tiempo de degustación]]&gt;0,1,0)</f>
        <v>1</v>
      </c>
      <c r="S545" s="1" t="str">
        <f>WEEKDAY(sala[[#This Row],[Fecha de Factura]],11)&amp;". "&amp;TEXT(sala[[#This Row],[Fecha de Factura]],"dddd")</f>
        <v>4. jueves</v>
      </c>
      <c r="T545" s="4">
        <f>SUMIF('cocina'!A:A,sala[[#This Row],[Número de Orden]],'cocina'!G:G)</f>
        <v>2</v>
      </c>
      <c r="U545" s="4">
        <f>sala[[#This Row],[Tiempo de Preparación]]*24</f>
        <v>0.8</v>
      </c>
      <c r="V545">
        <f>sala[[#This Row],[Cobrada]]*sala[[#This Row],[Monto Total de la Cuenta]]</f>
        <v>70</v>
      </c>
      <c r="W545" s="4">
        <f>sala[[#This Row],[Tiempo de Permanencia]]*24</f>
        <v>1.7166666665580124</v>
      </c>
    </row>
    <row r="546" spans="1:23" x14ac:dyDescent="0.3">
      <c r="A546">
        <v>20</v>
      </c>
      <c r="B546" s="1" t="s">
        <v>491</v>
      </c>
      <c r="C546">
        <v>5</v>
      </c>
      <c r="D546" s="2">
        <v>45022.11041666667</v>
      </c>
      <c r="E546" s="2">
        <v>45022.18472222222</v>
      </c>
      <c r="F546" s="1" t="s">
        <v>24</v>
      </c>
      <c r="G546" s="1" t="s">
        <v>14</v>
      </c>
      <c r="H546" s="1" t="s">
        <v>21</v>
      </c>
      <c r="I546">
        <v>12.18</v>
      </c>
      <c r="J546" s="1" t="s">
        <v>38</v>
      </c>
      <c r="K546">
        <v>545</v>
      </c>
      <c r="L546" s="1" t="s">
        <v>57</v>
      </c>
      <c r="M546" s="1">
        <f>SUMIF('cocina'!A:A,sala[[#This Row],[Número de Orden]],'cocina'!K:K)</f>
        <v>130</v>
      </c>
      <c r="N546" s="2">
        <f>sala[[#This Row],[Hora de Salida]]</f>
        <v>45022.18472222222</v>
      </c>
      <c r="O546" s="3">
        <f>IF(sala[[#This Row],[Estado de la Mesa]]="Ocupada",sala[[#This Row],[Hora de Salida]]-sala[[#This Row],[Hora de Llegada]]+15/(24*60),sala[[#This Row],[Hora de Salida]]-sala[[#This Row],[Hora de Llegada]])</f>
        <v>8.4722222217048213E-2</v>
      </c>
      <c r="P546" s="3">
        <f>SUMIF('cocina'!A:A,sala[[#This Row],[Número de Orden]],'cocina'!H:H)/(24*60)</f>
        <v>6.8750000000000006E-2</v>
      </c>
      <c r="Q546" s="3">
        <f>IF((sala[[#This Row],[Tiempo de Permanencia]]-sala[[#This Row],[Tiempo de Preparación]])&gt;0,sala[[#This Row],[Tiempo de Permanencia]]-sala[[#This Row],[Tiempo de Preparación]],0)</f>
        <v>1.5972222217048207E-2</v>
      </c>
      <c r="R546" s="10">
        <f>IF(sala[[#This Row],[Tiempo de degustación]]&gt;0,1,0)</f>
        <v>1</v>
      </c>
      <c r="S546" s="1" t="str">
        <f>WEEKDAY(sala[[#This Row],[Fecha de Factura]],11)&amp;". "&amp;TEXT(sala[[#This Row],[Fecha de Factura]],"dddd")</f>
        <v>4. jueves</v>
      </c>
      <c r="T546" s="4">
        <f>SUMIF('cocina'!A:A,sala[[#This Row],[Número de Orden]],'cocina'!G:G)</f>
        <v>4</v>
      </c>
      <c r="U546" s="4">
        <f>sala[[#This Row],[Tiempo de Preparación]]*24</f>
        <v>1.6500000000000001</v>
      </c>
      <c r="V546">
        <f>sala[[#This Row],[Cobrada]]*sala[[#This Row],[Monto Total de la Cuenta]]</f>
        <v>130</v>
      </c>
      <c r="W546" s="4">
        <f>sala[[#This Row],[Tiempo de Permanencia]]*24</f>
        <v>2.033333333209157</v>
      </c>
    </row>
    <row r="547" spans="1:23" x14ac:dyDescent="0.3">
      <c r="A547">
        <v>5</v>
      </c>
      <c r="B547" s="1" t="s">
        <v>492</v>
      </c>
      <c r="C547">
        <v>2</v>
      </c>
      <c r="D547" s="2">
        <v>45022.134722222225</v>
      </c>
      <c r="E547" s="2">
        <v>45022.228472222225</v>
      </c>
      <c r="F547" s="1" t="s">
        <v>32</v>
      </c>
      <c r="G547" s="1" t="s">
        <v>14</v>
      </c>
      <c r="H547" s="1" t="s">
        <v>15</v>
      </c>
      <c r="I547">
        <v>47.81</v>
      </c>
      <c r="J547" s="1" t="s">
        <v>16</v>
      </c>
      <c r="K547">
        <v>546</v>
      </c>
      <c r="L547" s="1" t="s">
        <v>42</v>
      </c>
      <c r="M547" s="1">
        <f>SUMIF('cocina'!A:A,sala[[#This Row],[Número de Orden]],'cocina'!K:K)</f>
        <v>92</v>
      </c>
      <c r="N547" s="2">
        <f>sala[[#This Row],[Hora de Salida]]</f>
        <v>45022.228472222225</v>
      </c>
      <c r="O547" s="3">
        <f>IF(sala[[#This Row],[Estado de la Mesa]]="Ocupada",sala[[#This Row],[Hora de Salida]]-sala[[#This Row],[Hora de Llegada]]+15/(24*60),sala[[#This Row],[Hora de Salida]]-sala[[#This Row],[Hora de Llegada]])</f>
        <v>9.375E-2</v>
      </c>
      <c r="P547" s="3">
        <f>SUMIF('cocina'!A:A,sala[[#This Row],[Número de Orden]],'cocina'!H:H)/(24*60)</f>
        <v>6.3194444444444442E-2</v>
      </c>
      <c r="Q547" s="3">
        <f>IF((sala[[#This Row],[Tiempo de Permanencia]]-sala[[#This Row],[Tiempo de Preparación]])&gt;0,sala[[#This Row],[Tiempo de Permanencia]]-sala[[#This Row],[Tiempo de Preparación]],0)</f>
        <v>3.0555555555555558E-2</v>
      </c>
      <c r="R547" s="10">
        <f>IF(sala[[#This Row],[Tiempo de degustación]]&gt;0,1,0)</f>
        <v>1</v>
      </c>
      <c r="S547" s="1" t="str">
        <f>WEEKDAY(sala[[#This Row],[Fecha de Factura]],11)&amp;". "&amp;TEXT(sala[[#This Row],[Fecha de Factura]],"dddd")</f>
        <v>4. jueves</v>
      </c>
      <c r="T547" s="4">
        <f>SUMIF('cocina'!A:A,sala[[#This Row],[Número de Orden]],'cocina'!G:G)</f>
        <v>3</v>
      </c>
      <c r="U547" s="4">
        <f>sala[[#This Row],[Tiempo de Preparación]]*24</f>
        <v>1.5166666666666666</v>
      </c>
      <c r="V547">
        <f>sala[[#This Row],[Cobrada]]*sala[[#This Row],[Monto Total de la Cuenta]]</f>
        <v>92</v>
      </c>
      <c r="W547" s="4">
        <f>sala[[#This Row],[Tiempo de Permanencia]]*24</f>
        <v>2.25</v>
      </c>
    </row>
    <row r="548" spans="1:23" x14ac:dyDescent="0.3">
      <c r="A548">
        <v>9</v>
      </c>
      <c r="B548" s="1" t="s">
        <v>493</v>
      </c>
      <c r="C548">
        <v>3</v>
      </c>
      <c r="D548" s="2">
        <v>45022.113194444442</v>
      </c>
      <c r="E548" s="2">
        <v>45022.191666666666</v>
      </c>
      <c r="F548" s="1" t="s">
        <v>29</v>
      </c>
      <c r="G548" s="1" t="s">
        <v>35</v>
      </c>
      <c r="H548" s="1" t="s">
        <v>25</v>
      </c>
      <c r="I548">
        <v>20.04</v>
      </c>
      <c r="J548" s="1" t="s">
        <v>38</v>
      </c>
      <c r="K548">
        <v>547</v>
      </c>
      <c r="L548" s="1" t="s">
        <v>22</v>
      </c>
      <c r="M548" s="1">
        <f>SUMIF('cocina'!A:A,sala[[#This Row],[Número de Orden]],'cocina'!K:K)</f>
        <v>227</v>
      </c>
      <c r="N548" s="2">
        <f>sala[[#This Row],[Hora de Salida]]</f>
        <v>45022.191666666666</v>
      </c>
      <c r="O548" s="3">
        <f>IF(sala[[#This Row],[Estado de la Mesa]]="Ocupada",sala[[#This Row],[Hora de Salida]]-sala[[#This Row],[Hora de Llegada]]+15/(24*60),sala[[#This Row],[Hora de Salida]]-sala[[#This Row],[Hora de Llegada]])</f>
        <v>8.8888888890020709E-2</v>
      </c>
      <c r="P548" s="3">
        <f>SUMIF('cocina'!A:A,sala[[#This Row],[Número de Orden]],'cocina'!H:H)/(24*60)</f>
        <v>6.7361111111111108E-2</v>
      </c>
      <c r="Q548" s="3">
        <f>IF((sala[[#This Row],[Tiempo de Permanencia]]-sala[[#This Row],[Tiempo de Preparación]])&gt;0,sala[[#This Row],[Tiempo de Permanencia]]-sala[[#This Row],[Tiempo de Preparación]],0)</f>
        <v>2.1527777778909601E-2</v>
      </c>
      <c r="R548" s="10">
        <f>IF(sala[[#This Row],[Tiempo de degustación]]&gt;0,1,0)</f>
        <v>1</v>
      </c>
      <c r="S548" s="1" t="str">
        <f>WEEKDAY(sala[[#This Row],[Fecha de Factura]],11)&amp;". "&amp;TEXT(sala[[#This Row],[Fecha de Factura]],"dddd")</f>
        <v>4. jueves</v>
      </c>
      <c r="T548" s="4">
        <f>SUMIF('cocina'!A:A,sala[[#This Row],[Número de Orden]],'cocina'!G:G)</f>
        <v>7</v>
      </c>
      <c r="U548" s="4">
        <f>sala[[#This Row],[Tiempo de Preparación]]*24</f>
        <v>1.6166666666666667</v>
      </c>
      <c r="V548">
        <f>sala[[#This Row],[Cobrada]]*sala[[#This Row],[Monto Total de la Cuenta]]</f>
        <v>227</v>
      </c>
      <c r="W548" s="4">
        <f>sala[[#This Row],[Tiempo de Permanencia]]*24</f>
        <v>2.1333333333604969</v>
      </c>
    </row>
    <row r="549" spans="1:23" x14ac:dyDescent="0.3">
      <c r="A549">
        <v>4</v>
      </c>
      <c r="B549" s="1" t="s">
        <v>494</v>
      </c>
      <c r="C549">
        <v>2</v>
      </c>
      <c r="D549" s="2">
        <v>45022.038194444445</v>
      </c>
      <c r="E549" s="2">
        <v>45022.168749999997</v>
      </c>
      <c r="F549" s="1" t="s">
        <v>24</v>
      </c>
      <c r="G549" s="1" t="s">
        <v>14</v>
      </c>
      <c r="H549" s="1" t="s">
        <v>25</v>
      </c>
      <c r="I549">
        <v>28.88</v>
      </c>
      <c r="J549" s="1" t="s">
        <v>26</v>
      </c>
      <c r="K549">
        <v>548</v>
      </c>
      <c r="L549" s="1" t="s">
        <v>57</v>
      </c>
      <c r="M549" s="1">
        <f>SUMIF('cocina'!A:A,sala[[#This Row],[Número de Orden]],'cocina'!K:K)</f>
        <v>96</v>
      </c>
      <c r="N549" s="2">
        <f>sala[[#This Row],[Hora de Salida]]</f>
        <v>45022.168749999997</v>
      </c>
      <c r="O549" s="3">
        <f>IF(sala[[#This Row],[Estado de la Mesa]]="Ocupada",sala[[#This Row],[Hora de Salida]]-sala[[#This Row],[Hora de Llegada]]+15/(24*60),sala[[#This Row],[Hora de Salida]]-sala[[#This Row],[Hora de Llegada]])</f>
        <v>0.13055555555183673</v>
      </c>
      <c r="P549" s="3">
        <f>SUMIF('cocina'!A:A,sala[[#This Row],[Número de Orden]],'cocina'!H:H)/(24*60)</f>
        <v>7.3611111111111113E-2</v>
      </c>
      <c r="Q549" s="3">
        <f>IF((sala[[#This Row],[Tiempo de Permanencia]]-sala[[#This Row],[Tiempo de Preparación]])&gt;0,sala[[#This Row],[Tiempo de Permanencia]]-sala[[#This Row],[Tiempo de Preparación]],0)</f>
        <v>5.694444444072562E-2</v>
      </c>
      <c r="R549" s="10">
        <f>IF(sala[[#This Row],[Tiempo de degustación]]&gt;0,1,0)</f>
        <v>1</v>
      </c>
      <c r="S549" s="1" t="str">
        <f>WEEKDAY(sala[[#This Row],[Fecha de Factura]],11)&amp;". "&amp;TEXT(sala[[#This Row],[Fecha de Factura]],"dddd")</f>
        <v>4. jueves</v>
      </c>
      <c r="T549" s="4">
        <f>SUMIF('cocina'!A:A,sala[[#This Row],[Número de Orden]],'cocina'!G:G)</f>
        <v>3</v>
      </c>
      <c r="U549" s="4">
        <f>sala[[#This Row],[Tiempo de Preparación]]*24</f>
        <v>1.7666666666666666</v>
      </c>
      <c r="V549">
        <f>sala[[#This Row],[Cobrada]]*sala[[#This Row],[Monto Total de la Cuenta]]</f>
        <v>96</v>
      </c>
      <c r="W549" s="4">
        <f>sala[[#This Row],[Tiempo de Permanencia]]*24</f>
        <v>3.1333333332440816</v>
      </c>
    </row>
    <row r="550" spans="1:23" x14ac:dyDescent="0.3">
      <c r="A550">
        <v>12</v>
      </c>
      <c r="B550" s="1" t="s">
        <v>318</v>
      </c>
      <c r="C550">
        <v>2</v>
      </c>
      <c r="D550" s="2">
        <v>45022.064583333333</v>
      </c>
      <c r="E550" s="2">
        <v>45022.226388888892</v>
      </c>
      <c r="F550" s="1" t="s">
        <v>19</v>
      </c>
      <c r="G550" s="1" t="s">
        <v>14</v>
      </c>
      <c r="H550" s="1" t="s">
        <v>25</v>
      </c>
      <c r="I550">
        <v>35.340000000000003</v>
      </c>
      <c r="J550" s="1" t="s">
        <v>26</v>
      </c>
      <c r="K550">
        <v>549</v>
      </c>
      <c r="L550" s="1" t="s">
        <v>22</v>
      </c>
      <c r="M550" s="1">
        <f>SUMIF('cocina'!A:A,sala[[#This Row],[Número de Orden]],'cocina'!K:K)</f>
        <v>162</v>
      </c>
      <c r="N550" s="2">
        <f>sala[[#This Row],[Hora de Salida]]</f>
        <v>45022.226388888892</v>
      </c>
      <c r="O550" s="3">
        <f>IF(sala[[#This Row],[Estado de la Mesa]]="Ocupada",sala[[#This Row],[Hora de Salida]]-sala[[#This Row],[Hora de Llegada]]+15/(24*60),sala[[#This Row],[Hora de Salida]]-sala[[#This Row],[Hora de Llegada]])</f>
        <v>0.16180555555911269</v>
      </c>
      <c r="P550" s="3">
        <f>SUMIF('cocina'!A:A,sala[[#This Row],[Número de Orden]],'cocina'!H:H)/(24*60)</f>
        <v>6.805555555555555E-2</v>
      </c>
      <c r="Q550" s="3">
        <f>IF((sala[[#This Row],[Tiempo de Permanencia]]-sala[[#This Row],[Tiempo de Preparación]])&gt;0,sala[[#This Row],[Tiempo de Permanencia]]-sala[[#This Row],[Tiempo de Preparación]],0)</f>
        <v>9.3750000003557141E-2</v>
      </c>
      <c r="R550" s="10">
        <f>IF(sala[[#This Row],[Tiempo de degustación]]&gt;0,1,0)</f>
        <v>1</v>
      </c>
      <c r="S550" s="1" t="str">
        <f>WEEKDAY(sala[[#This Row],[Fecha de Factura]],11)&amp;". "&amp;TEXT(sala[[#This Row],[Fecha de Factura]],"dddd")</f>
        <v>4. jueves</v>
      </c>
      <c r="T550" s="4">
        <f>SUMIF('cocina'!A:A,sala[[#This Row],[Número de Orden]],'cocina'!G:G)</f>
        <v>5</v>
      </c>
      <c r="U550" s="4">
        <f>sala[[#This Row],[Tiempo de Preparación]]*24</f>
        <v>1.6333333333333333</v>
      </c>
      <c r="V550">
        <f>sala[[#This Row],[Cobrada]]*sala[[#This Row],[Monto Total de la Cuenta]]</f>
        <v>162</v>
      </c>
      <c r="W550" s="4">
        <f>sala[[#This Row],[Tiempo de Permanencia]]*24</f>
        <v>3.8833333334187046</v>
      </c>
    </row>
    <row r="551" spans="1:23" x14ac:dyDescent="0.3">
      <c r="A551">
        <v>1</v>
      </c>
      <c r="B551" s="1" t="s">
        <v>429</v>
      </c>
      <c r="C551">
        <v>6</v>
      </c>
      <c r="D551" s="2">
        <v>45022.047222222223</v>
      </c>
      <c r="E551" s="2">
        <v>45022.11041666667</v>
      </c>
      <c r="F551" s="1" t="s">
        <v>13</v>
      </c>
      <c r="G551" s="1" t="s">
        <v>14</v>
      </c>
      <c r="H551" s="1" t="s">
        <v>25</v>
      </c>
      <c r="I551">
        <v>28.33</v>
      </c>
      <c r="J551" s="1" t="s">
        <v>38</v>
      </c>
      <c r="K551">
        <v>550</v>
      </c>
      <c r="L551" s="1" t="s">
        <v>27</v>
      </c>
      <c r="M551" s="1">
        <f>SUMIF('cocina'!A:A,sala[[#This Row],[Número de Orden]],'cocina'!K:K)</f>
        <v>124</v>
      </c>
      <c r="N551" s="2">
        <f>sala[[#This Row],[Hora de Salida]]</f>
        <v>45022.11041666667</v>
      </c>
      <c r="O551" s="3">
        <f>IF(sala[[#This Row],[Estado de la Mesa]]="Ocupada",sala[[#This Row],[Hora de Salida]]-sala[[#This Row],[Hora de Llegada]]+15/(24*60),sala[[#This Row],[Hora de Salida]]-sala[[#This Row],[Hora de Llegada]])</f>
        <v>7.3611111113374747E-2</v>
      </c>
      <c r="P551" s="3">
        <f>SUMIF('cocina'!A:A,sala[[#This Row],[Número de Orden]],'cocina'!H:H)/(24*60)</f>
        <v>3.9583333333333331E-2</v>
      </c>
      <c r="Q551" s="3">
        <f>IF((sala[[#This Row],[Tiempo de Permanencia]]-sala[[#This Row],[Tiempo de Preparación]])&gt;0,sala[[#This Row],[Tiempo de Permanencia]]-sala[[#This Row],[Tiempo de Preparación]],0)</f>
        <v>3.4027777780041416E-2</v>
      </c>
      <c r="R551" s="10">
        <f>IF(sala[[#This Row],[Tiempo de degustación]]&gt;0,1,0)</f>
        <v>1</v>
      </c>
      <c r="S551" s="1" t="str">
        <f>WEEKDAY(sala[[#This Row],[Fecha de Factura]],11)&amp;". "&amp;TEXT(sala[[#This Row],[Fecha de Factura]],"dddd")</f>
        <v>4. jueves</v>
      </c>
      <c r="T551" s="4">
        <f>SUMIF('cocina'!A:A,sala[[#This Row],[Número de Orden]],'cocina'!G:G)</f>
        <v>5</v>
      </c>
      <c r="U551" s="4">
        <f>sala[[#This Row],[Tiempo de Preparación]]*24</f>
        <v>0.95</v>
      </c>
      <c r="V551">
        <f>sala[[#This Row],[Cobrada]]*sala[[#This Row],[Monto Total de la Cuenta]]</f>
        <v>124</v>
      </c>
      <c r="W551" s="4">
        <f>sala[[#This Row],[Tiempo de Permanencia]]*24</f>
        <v>1.7666666667209938</v>
      </c>
    </row>
    <row r="552" spans="1:23" x14ac:dyDescent="0.3">
      <c r="A552">
        <v>4</v>
      </c>
      <c r="B552" s="1" t="s">
        <v>495</v>
      </c>
      <c r="C552">
        <v>2</v>
      </c>
      <c r="D552" s="2">
        <v>45022.123611111114</v>
      </c>
      <c r="E552" s="2">
        <v>45022.173611111109</v>
      </c>
      <c r="F552" s="1" t="s">
        <v>13</v>
      </c>
      <c r="G552" s="1" t="s">
        <v>20</v>
      </c>
      <c r="H552" s="1" t="s">
        <v>25</v>
      </c>
      <c r="I552">
        <v>17.54</v>
      </c>
      <c r="J552" s="1" t="s">
        <v>16</v>
      </c>
      <c r="K552">
        <v>551</v>
      </c>
      <c r="L552" s="1" t="s">
        <v>30</v>
      </c>
      <c r="M552" s="1">
        <f>SUMIF('cocina'!A:A,sala[[#This Row],[Número de Orden]],'cocina'!K:K)</f>
        <v>171</v>
      </c>
      <c r="N552" s="2">
        <f>sala[[#This Row],[Hora de Salida]]</f>
        <v>45022.173611111109</v>
      </c>
      <c r="O552" s="3">
        <f>IF(sala[[#This Row],[Estado de la Mesa]]="Ocupada",sala[[#This Row],[Hora de Salida]]-sala[[#This Row],[Hora de Llegada]]+15/(24*60),sala[[#This Row],[Hora de Salida]]-sala[[#This Row],[Hora de Llegada]])</f>
        <v>4.9999999995634425E-2</v>
      </c>
      <c r="P552" s="3">
        <f>SUMIF('cocina'!A:A,sala[[#This Row],[Número de Orden]],'cocina'!H:H)/(24*60)</f>
        <v>8.5416666666666669E-2</v>
      </c>
      <c r="Q552" s="3">
        <f>IF((sala[[#This Row],[Tiempo de Permanencia]]-sala[[#This Row],[Tiempo de Preparación]])&gt;0,sala[[#This Row],[Tiempo de Permanencia]]-sala[[#This Row],[Tiempo de Preparación]],0)</f>
        <v>0</v>
      </c>
      <c r="R552" s="10">
        <f>IF(sala[[#This Row],[Tiempo de degustación]]&gt;0,1,0)</f>
        <v>0</v>
      </c>
      <c r="S552" s="1" t="str">
        <f>WEEKDAY(sala[[#This Row],[Fecha de Factura]],11)&amp;". "&amp;TEXT(sala[[#This Row],[Fecha de Factura]],"dddd")</f>
        <v>4. jueves</v>
      </c>
      <c r="T552" s="4">
        <f>SUMIF('cocina'!A:A,sala[[#This Row],[Número de Orden]],'cocina'!G:G)</f>
        <v>8</v>
      </c>
      <c r="U552" s="4">
        <f>sala[[#This Row],[Tiempo de Preparación]]*24</f>
        <v>2.0499999999999998</v>
      </c>
      <c r="V552">
        <f>sala[[#This Row],[Cobrada]]*sala[[#This Row],[Monto Total de la Cuenta]]</f>
        <v>0</v>
      </c>
      <c r="W552" s="4">
        <f>sala[[#This Row],[Tiempo de Permanencia]]*24</f>
        <v>1.1999999998952262</v>
      </c>
    </row>
    <row r="553" spans="1:23" x14ac:dyDescent="0.3">
      <c r="A553">
        <v>11</v>
      </c>
      <c r="B553" s="1" t="s">
        <v>496</v>
      </c>
      <c r="C553">
        <v>6</v>
      </c>
      <c r="D553" s="2">
        <v>45022.018055555556</v>
      </c>
      <c r="E553" s="2">
        <v>45022.162499999999</v>
      </c>
      <c r="F553" s="1" t="s">
        <v>13</v>
      </c>
      <c r="G553" s="1" t="s">
        <v>35</v>
      </c>
      <c r="H553" s="1" t="s">
        <v>15</v>
      </c>
      <c r="I553">
        <v>10.28</v>
      </c>
      <c r="J553" s="1" t="s">
        <v>26</v>
      </c>
      <c r="K553">
        <v>552</v>
      </c>
      <c r="L553" s="1" t="s">
        <v>17</v>
      </c>
      <c r="M553" s="1">
        <f>SUMIF('cocina'!A:A,sala[[#This Row],[Número de Orden]],'cocina'!K:K)</f>
        <v>243</v>
      </c>
      <c r="N553" s="2">
        <f>sala[[#This Row],[Hora de Salida]]</f>
        <v>45022.162499999999</v>
      </c>
      <c r="O553" s="3">
        <f>IF(sala[[#This Row],[Estado de la Mesa]]="Ocupada",sala[[#This Row],[Hora de Salida]]-sala[[#This Row],[Hora de Llegada]]+15/(24*60),sala[[#This Row],[Hora de Salida]]-sala[[#This Row],[Hora de Llegada]])</f>
        <v>0.1444444444423425</v>
      </c>
      <c r="P553" s="3">
        <f>SUMIF('cocina'!A:A,sala[[#This Row],[Número de Orden]],'cocina'!H:H)/(24*60)</f>
        <v>7.9861111111111105E-2</v>
      </c>
      <c r="Q553" s="3">
        <f>IF((sala[[#This Row],[Tiempo de Permanencia]]-sala[[#This Row],[Tiempo de Preparación]])&gt;0,sala[[#This Row],[Tiempo de Permanencia]]-sala[[#This Row],[Tiempo de Preparación]],0)</f>
        <v>6.4583333331231396E-2</v>
      </c>
      <c r="R553" s="10">
        <f>IF(sala[[#This Row],[Tiempo de degustación]]&gt;0,1,0)</f>
        <v>1</v>
      </c>
      <c r="S553" s="1" t="str">
        <f>WEEKDAY(sala[[#This Row],[Fecha de Factura]],11)&amp;". "&amp;TEXT(sala[[#This Row],[Fecha de Factura]],"dddd")</f>
        <v>4. jueves</v>
      </c>
      <c r="T553" s="4">
        <f>SUMIF('cocina'!A:A,sala[[#This Row],[Número de Orden]],'cocina'!G:G)</f>
        <v>9</v>
      </c>
      <c r="U553" s="4">
        <f>sala[[#This Row],[Tiempo de Preparación]]*24</f>
        <v>1.9166666666666665</v>
      </c>
      <c r="V553">
        <f>sala[[#This Row],[Cobrada]]*sala[[#This Row],[Monto Total de la Cuenta]]</f>
        <v>243</v>
      </c>
      <c r="W553" s="4">
        <f>sala[[#This Row],[Tiempo de Permanencia]]*24</f>
        <v>3.46666666661622</v>
      </c>
    </row>
    <row r="554" spans="1:23" x14ac:dyDescent="0.3">
      <c r="A554">
        <v>14</v>
      </c>
      <c r="B554" s="1" t="s">
        <v>497</v>
      </c>
      <c r="C554">
        <v>2</v>
      </c>
      <c r="D554" s="2">
        <v>45022.114583333336</v>
      </c>
      <c r="E554" s="2">
        <v>45022.224999999999</v>
      </c>
      <c r="F554" s="1" t="s">
        <v>13</v>
      </c>
      <c r="G554" s="1" t="s">
        <v>14</v>
      </c>
      <c r="H554" s="1" t="s">
        <v>25</v>
      </c>
      <c r="I554">
        <v>44.38</v>
      </c>
      <c r="J554" s="1" t="s">
        <v>26</v>
      </c>
      <c r="K554">
        <v>553</v>
      </c>
      <c r="L554" s="1" t="s">
        <v>27</v>
      </c>
      <c r="M554" s="1">
        <f>SUMIF('cocina'!A:A,sala[[#This Row],[Número de Orden]],'cocina'!K:K)</f>
        <v>203</v>
      </c>
      <c r="N554" s="2">
        <f>sala[[#This Row],[Hora de Salida]]</f>
        <v>45022.224999999999</v>
      </c>
      <c r="O554" s="3">
        <f>IF(sala[[#This Row],[Estado de la Mesa]]="Ocupada",sala[[#This Row],[Hora de Salida]]-sala[[#This Row],[Hora de Llegada]]+15/(24*60),sala[[#This Row],[Hora de Salida]]-sala[[#This Row],[Hora de Llegada]])</f>
        <v>0.11041666666278616</v>
      </c>
      <c r="P554" s="3">
        <f>SUMIF('cocina'!A:A,sala[[#This Row],[Número de Orden]],'cocina'!H:H)/(24*60)</f>
        <v>0.12361111111111112</v>
      </c>
      <c r="Q554" s="3">
        <f>IF((sala[[#This Row],[Tiempo de Permanencia]]-sala[[#This Row],[Tiempo de Preparación]])&gt;0,sala[[#This Row],[Tiempo de Permanencia]]-sala[[#This Row],[Tiempo de Preparación]],0)</f>
        <v>0</v>
      </c>
      <c r="R554" s="10">
        <f>IF(sala[[#This Row],[Tiempo de degustación]]&gt;0,1,0)</f>
        <v>0</v>
      </c>
      <c r="S554" s="1" t="str">
        <f>WEEKDAY(sala[[#This Row],[Fecha de Factura]],11)&amp;". "&amp;TEXT(sala[[#This Row],[Fecha de Factura]],"dddd")</f>
        <v>4. jueves</v>
      </c>
      <c r="T554" s="4">
        <f>SUMIF('cocina'!A:A,sala[[#This Row],[Número de Orden]],'cocina'!G:G)</f>
        <v>8</v>
      </c>
      <c r="U554" s="4">
        <f>sala[[#This Row],[Tiempo de Preparación]]*24</f>
        <v>2.9666666666666668</v>
      </c>
      <c r="V554">
        <f>sala[[#This Row],[Cobrada]]*sala[[#This Row],[Monto Total de la Cuenta]]</f>
        <v>0</v>
      </c>
      <c r="W554" s="4">
        <f>sala[[#This Row],[Tiempo de Permanencia]]*24</f>
        <v>2.6499999999068677</v>
      </c>
    </row>
    <row r="555" spans="1:23" x14ac:dyDescent="0.3">
      <c r="A555">
        <v>10</v>
      </c>
      <c r="B555" s="1" t="s">
        <v>498</v>
      </c>
      <c r="C555">
        <v>6</v>
      </c>
      <c r="D555" s="2">
        <v>45022.0625</v>
      </c>
      <c r="E555" s="2">
        <v>45022.121527777781</v>
      </c>
      <c r="F555" s="1" t="s">
        <v>13</v>
      </c>
      <c r="G555" s="1" t="s">
        <v>14</v>
      </c>
      <c r="H555" s="1" t="s">
        <v>15</v>
      </c>
      <c r="I555">
        <v>19.600000000000001</v>
      </c>
      <c r="J555" s="1" t="s">
        <v>38</v>
      </c>
      <c r="K555">
        <v>554</v>
      </c>
      <c r="L555" s="1" t="s">
        <v>17</v>
      </c>
      <c r="M555" s="1">
        <f>SUMIF('cocina'!A:A,sala[[#This Row],[Número de Orden]],'cocina'!K:K)</f>
        <v>166</v>
      </c>
      <c r="N555" s="2">
        <f>sala[[#This Row],[Hora de Salida]]</f>
        <v>45022.121527777781</v>
      </c>
      <c r="O555" s="3">
        <f>IF(sala[[#This Row],[Estado de la Mesa]]="Ocupada",sala[[#This Row],[Hora de Salida]]-sala[[#This Row],[Hora de Llegada]]+15/(24*60),sala[[#This Row],[Hora de Salida]]-sala[[#This Row],[Hora de Llegada]])</f>
        <v>6.9444444447678208E-2</v>
      </c>
      <c r="P555" s="3">
        <f>SUMIF('cocina'!A:A,sala[[#This Row],[Número de Orden]],'cocina'!H:H)/(24*60)</f>
        <v>4.9305555555555554E-2</v>
      </c>
      <c r="Q555" s="3">
        <f>IF((sala[[#This Row],[Tiempo de Permanencia]]-sala[[#This Row],[Tiempo de Preparación]])&gt;0,sala[[#This Row],[Tiempo de Permanencia]]-sala[[#This Row],[Tiempo de Preparación]],0)</f>
        <v>2.0138888892122654E-2</v>
      </c>
      <c r="R555" s="10">
        <f>IF(sala[[#This Row],[Tiempo de degustación]]&gt;0,1,0)</f>
        <v>1</v>
      </c>
      <c r="S555" s="1" t="str">
        <f>WEEKDAY(sala[[#This Row],[Fecha de Factura]],11)&amp;". "&amp;TEXT(sala[[#This Row],[Fecha de Factura]],"dddd")</f>
        <v>4. jueves</v>
      </c>
      <c r="T555" s="4">
        <f>SUMIF('cocina'!A:A,sala[[#This Row],[Número de Orden]],'cocina'!G:G)</f>
        <v>5</v>
      </c>
      <c r="U555" s="4">
        <f>sala[[#This Row],[Tiempo de Preparación]]*24</f>
        <v>1.1833333333333333</v>
      </c>
      <c r="V555">
        <f>sala[[#This Row],[Cobrada]]*sala[[#This Row],[Monto Total de la Cuenta]]</f>
        <v>166</v>
      </c>
      <c r="W555" s="4">
        <f>sala[[#This Row],[Tiempo de Permanencia]]*24</f>
        <v>1.6666666667442769</v>
      </c>
    </row>
    <row r="556" spans="1:23" x14ac:dyDescent="0.3">
      <c r="A556">
        <v>20</v>
      </c>
      <c r="B556" s="1" t="s">
        <v>499</v>
      </c>
      <c r="C556">
        <v>1</v>
      </c>
      <c r="D556" s="2">
        <v>45022.082638888889</v>
      </c>
      <c r="E556" s="2">
        <v>45022.209722222222</v>
      </c>
      <c r="F556" s="1" t="s">
        <v>24</v>
      </c>
      <c r="G556" s="1" t="s">
        <v>20</v>
      </c>
      <c r="H556" s="1" t="s">
        <v>21</v>
      </c>
      <c r="I556">
        <v>41.08</v>
      </c>
      <c r="J556" s="1" t="s">
        <v>26</v>
      </c>
      <c r="K556">
        <v>555</v>
      </c>
      <c r="L556" s="1" t="s">
        <v>27</v>
      </c>
      <c r="M556" s="1">
        <f>SUMIF('cocina'!A:A,sala[[#This Row],[Número de Orden]],'cocina'!K:K)</f>
        <v>30</v>
      </c>
      <c r="N556" s="2">
        <f>sala[[#This Row],[Hora de Salida]]</f>
        <v>45022.209722222222</v>
      </c>
      <c r="O556" s="3">
        <f>IF(sala[[#This Row],[Estado de la Mesa]]="Ocupada",sala[[#This Row],[Hora de Salida]]-sala[[#This Row],[Hora de Llegada]]+15/(24*60),sala[[#This Row],[Hora de Salida]]-sala[[#This Row],[Hora de Llegada]])</f>
        <v>0.12708333333284827</v>
      </c>
      <c r="P556" s="3">
        <f>SUMIF('cocina'!A:A,sala[[#This Row],[Número de Orden]],'cocina'!H:H)/(24*60)</f>
        <v>3.1944444444444442E-2</v>
      </c>
      <c r="Q556" s="3">
        <f>IF((sala[[#This Row],[Tiempo de Permanencia]]-sala[[#This Row],[Tiempo de Preparación]])&gt;0,sala[[#This Row],[Tiempo de Permanencia]]-sala[[#This Row],[Tiempo de Preparación]],0)</f>
        <v>9.5138888888403828E-2</v>
      </c>
      <c r="R556" s="10">
        <f>IF(sala[[#This Row],[Tiempo de degustación]]&gt;0,1,0)</f>
        <v>1</v>
      </c>
      <c r="S556" s="1" t="str">
        <f>WEEKDAY(sala[[#This Row],[Fecha de Factura]],11)&amp;". "&amp;TEXT(sala[[#This Row],[Fecha de Factura]],"dddd")</f>
        <v>4. jueves</v>
      </c>
      <c r="T556" s="4">
        <f>SUMIF('cocina'!A:A,sala[[#This Row],[Número de Orden]],'cocina'!G:G)</f>
        <v>1</v>
      </c>
      <c r="U556" s="4">
        <f>sala[[#This Row],[Tiempo de Preparación]]*24</f>
        <v>0.76666666666666661</v>
      </c>
      <c r="V556">
        <f>sala[[#This Row],[Cobrada]]*sala[[#This Row],[Monto Total de la Cuenta]]</f>
        <v>30</v>
      </c>
      <c r="W556" s="4">
        <f>sala[[#This Row],[Tiempo de Permanencia]]*24</f>
        <v>3.0499999999883585</v>
      </c>
    </row>
    <row r="557" spans="1:23" x14ac:dyDescent="0.3">
      <c r="A557">
        <v>9</v>
      </c>
      <c r="B557" s="1" t="s">
        <v>87</v>
      </c>
      <c r="C557">
        <v>6</v>
      </c>
      <c r="D557" s="2">
        <v>45022.164583333331</v>
      </c>
      <c r="E557" s="2">
        <v>45022.320138888892</v>
      </c>
      <c r="F557" s="1" t="s">
        <v>24</v>
      </c>
      <c r="G557" s="1" t="s">
        <v>14</v>
      </c>
      <c r="H557" s="1" t="s">
        <v>15</v>
      </c>
      <c r="I557">
        <v>14.09</v>
      </c>
      <c r="J557" s="1" t="s">
        <v>26</v>
      </c>
      <c r="K557">
        <v>556</v>
      </c>
      <c r="L557" s="1" t="s">
        <v>30</v>
      </c>
      <c r="M557" s="1">
        <f>SUMIF('cocina'!A:A,sala[[#This Row],[Número de Orden]],'cocina'!K:K)</f>
        <v>76</v>
      </c>
      <c r="N557" s="2">
        <f>sala[[#This Row],[Hora de Salida]]</f>
        <v>45022.320138888892</v>
      </c>
      <c r="O557" s="3">
        <f>IF(sala[[#This Row],[Estado de la Mesa]]="Ocupada",sala[[#This Row],[Hora de Salida]]-sala[[#This Row],[Hora de Llegada]]+15/(24*60),sala[[#This Row],[Hora de Salida]]-sala[[#This Row],[Hora de Llegada]])</f>
        <v>0.15555555556056788</v>
      </c>
      <c r="P557" s="3">
        <f>SUMIF('cocina'!A:A,sala[[#This Row],[Número de Orden]],'cocina'!H:H)/(24*60)</f>
        <v>4.583333333333333E-2</v>
      </c>
      <c r="Q557" s="3">
        <f>IF((sala[[#This Row],[Tiempo de Permanencia]]-sala[[#This Row],[Tiempo de Preparación]])&gt;0,sala[[#This Row],[Tiempo de Permanencia]]-sala[[#This Row],[Tiempo de Preparación]],0)</f>
        <v>0.10972222222723454</v>
      </c>
      <c r="R557" s="10">
        <f>IF(sala[[#This Row],[Tiempo de degustación]]&gt;0,1,0)</f>
        <v>1</v>
      </c>
      <c r="S557" s="1" t="str">
        <f>WEEKDAY(sala[[#This Row],[Fecha de Factura]],11)&amp;". "&amp;TEXT(sala[[#This Row],[Fecha de Factura]],"dddd")</f>
        <v>4. jueves</v>
      </c>
      <c r="T557" s="4">
        <f>SUMIF('cocina'!A:A,sala[[#This Row],[Número de Orden]],'cocina'!G:G)</f>
        <v>4</v>
      </c>
      <c r="U557" s="4">
        <f>sala[[#This Row],[Tiempo de Preparación]]*24</f>
        <v>1.0999999999999999</v>
      </c>
      <c r="V557">
        <f>sala[[#This Row],[Cobrada]]*sala[[#This Row],[Monto Total de la Cuenta]]</f>
        <v>76</v>
      </c>
      <c r="W557" s="4">
        <f>sala[[#This Row],[Tiempo de Permanencia]]*24</f>
        <v>3.7333333334536292</v>
      </c>
    </row>
    <row r="558" spans="1:23" x14ac:dyDescent="0.3">
      <c r="A558">
        <v>7</v>
      </c>
      <c r="B558" s="1" t="s">
        <v>167</v>
      </c>
      <c r="C558">
        <v>5</v>
      </c>
      <c r="D558" s="2">
        <v>45022.161111111112</v>
      </c>
      <c r="E558" s="2">
        <v>45022.318749999999</v>
      </c>
      <c r="F558" s="1" t="s">
        <v>24</v>
      </c>
      <c r="G558" s="1" t="s">
        <v>14</v>
      </c>
      <c r="H558" s="1" t="s">
        <v>21</v>
      </c>
      <c r="I558">
        <v>35.880000000000003</v>
      </c>
      <c r="J558" s="1" t="s">
        <v>38</v>
      </c>
      <c r="K558">
        <v>557</v>
      </c>
      <c r="L558" s="1" t="s">
        <v>54</v>
      </c>
      <c r="M558" s="1">
        <f>SUMIF('cocina'!A:A,sala[[#This Row],[Número de Orden]],'cocina'!K:K)</f>
        <v>177</v>
      </c>
      <c r="N558" s="2">
        <f>sala[[#This Row],[Hora de Salida]]</f>
        <v>45022.318749999999</v>
      </c>
      <c r="O558" s="3">
        <f>IF(sala[[#This Row],[Estado de la Mesa]]="Ocupada",sala[[#This Row],[Hora de Salida]]-sala[[#This Row],[Hora de Llegada]]+15/(24*60),sala[[#This Row],[Hora de Salida]]-sala[[#This Row],[Hora de Llegada]])</f>
        <v>0.16805555555280685</v>
      </c>
      <c r="P558" s="3">
        <f>SUMIF('cocina'!A:A,sala[[#This Row],[Número de Orden]],'cocina'!H:H)/(24*60)</f>
        <v>7.4305555555555555E-2</v>
      </c>
      <c r="Q558" s="3">
        <f>IF((sala[[#This Row],[Tiempo de Permanencia]]-sala[[#This Row],[Tiempo de Preparación]])&gt;0,sala[[#This Row],[Tiempo de Permanencia]]-sala[[#This Row],[Tiempo de Preparación]],0)</f>
        <v>9.3749999997251296E-2</v>
      </c>
      <c r="R558" s="10">
        <f>IF(sala[[#This Row],[Tiempo de degustación]]&gt;0,1,0)</f>
        <v>1</v>
      </c>
      <c r="S558" s="1" t="str">
        <f>WEEKDAY(sala[[#This Row],[Fecha de Factura]],11)&amp;". "&amp;TEXT(sala[[#This Row],[Fecha de Factura]],"dddd")</f>
        <v>4. jueves</v>
      </c>
      <c r="T558" s="4">
        <f>SUMIF('cocina'!A:A,sala[[#This Row],[Número de Orden]],'cocina'!G:G)</f>
        <v>7</v>
      </c>
      <c r="U558" s="4">
        <f>sala[[#This Row],[Tiempo de Preparación]]*24</f>
        <v>1.7833333333333332</v>
      </c>
      <c r="V558">
        <f>sala[[#This Row],[Cobrada]]*sala[[#This Row],[Monto Total de la Cuenta]]</f>
        <v>177</v>
      </c>
      <c r="W558" s="4">
        <f>sala[[#This Row],[Tiempo de Permanencia]]*24</f>
        <v>4.0333333332673647</v>
      </c>
    </row>
    <row r="559" spans="1:23" x14ac:dyDescent="0.3">
      <c r="A559">
        <v>6</v>
      </c>
      <c r="B559" s="1" t="s">
        <v>437</v>
      </c>
      <c r="C559">
        <v>4</v>
      </c>
      <c r="D559" s="2">
        <v>45022.012499999997</v>
      </c>
      <c r="E559" s="2">
        <v>45022.129166666666</v>
      </c>
      <c r="F559" s="1" t="s">
        <v>19</v>
      </c>
      <c r="G559" s="1" t="s">
        <v>14</v>
      </c>
      <c r="H559" s="1" t="s">
        <v>25</v>
      </c>
      <c r="I559">
        <v>45.26</v>
      </c>
      <c r="J559" s="1" t="s">
        <v>16</v>
      </c>
      <c r="K559">
        <v>558</v>
      </c>
      <c r="L559" s="1" t="s">
        <v>30</v>
      </c>
      <c r="M559" s="1">
        <f>SUMIF('cocina'!A:A,sala[[#This Row],[Número de Orden]],'cocina'!K:K)</f>
        <v>179</v>
      </c>
      <c r="N559" s="2">
        <f>sala[[#This Row],[Hora de Salida]]</f>
        <v>45022.129166666666</v>
      </c>
      <c r="O559" s="3">
        <f>IF(sala[[#This Row],[Estado de la Mesa]]="Ocupada",sala[[#This Row],[Hora de Salida]]-sala[[#This Row],[Hora de Llegada]]+15/(24*60),sala[[#This Row],[Hora de Salida]]-sala[[#This Row],[Hora de Llegada]])</f>
        <v>0.11666666666860692</v>
      </c>
      <c r="P559" s="3">
        <f>SUMIF('cocina'!A:A,sala[[#This Row],[Número de Orden]],'cocina'!H:H)/(24*60)</f>
        <v>0.11597222222222223</v>
      </c>
      <c r="Q559" s="3">
        <f>IF((sala[[#This Row],[Tiempo de Permanencia]]-sala[[#This Row],[Tiempo de Preparación]])&gt;0,sala[[#This Row],[Tiempo de Permanencia]]-sala[[#This Row],[Tiempo de Preparación]],0)</f>
        <v>6.9444444638469549E-4</v>
      </c>
      <c r="R559" s="10">
        <f>IF(sala[[#This Row],[Tiempo de degustación]]&gt;0,1,0)</f>
        <v>1</v>
      </c>
      <c r="S559" s="1" t="str">
        <f>WEEKDAY(sala[[#This Row],[Fecha de Factura]],11)&amp;". "&amp;TEXT(sala[[#This Row],[Fecha de Factura]],"dddd")</f>
        <v>4. jueves</v>
      </c>
      <c r="T559" s="4">
        <f>SUMIF('cocina'!A:A,sala[[#This Row],[Número de Orden]],'cocina'!G:G)</f>
        <v>6</v>
      </c>
      <c r="U559" s="4">
        <f>sala[[#This Row],[Tiempo de Preparación]]*24</f>
        <v>2.7833333333333332</v>
      </c>
      <c r="V559">
        <f>sala[[#This Row],[Cobrada]]*sala[[#This Row],[Monto Total de la Cuenta]]</f>
        <v>179</v>
      </c>
      <c r="W559" s="4">
        <f>sala[[#This Row],[Tiempo de Permanencia]]*24</f>
        <v>2.8000000000465661</v>
      </c>
    </row>
    <row r="560" spans="1:23" x14ac:dyDescent="0.3">
      <c r="A560">
        <v>11</v>
      </c>
      <c r="B560" s="1" t="s">
        <v>50</v>
      </c>
      <c r="C560">
        <v>1</v>
      </c>
      <c r="D560" s="2">
        <v>45022.009722222225</v>
      </c>
      <c r="E560" s="2">
        <v>45022.165972222225</v>
      </c>
      <c r="F560" s="1" t="s">
        <v>24</v>
      </c>
      <c r="G560" s="1" t="s">
        <v>14</v>
      </c>
      <c r="H560" s="1" t="s">
        <v>25</v>
      </c>
      <c r="I560">
        <v>24.36</v>
      </c>
      <c r="J560" s="1" t="s">
        <v>16</v>
      </c>
      <c r="K560">
        <v>559</v>
      </c>
      <c r="L560" s="1" t="s">
        <v>44</v>
      </c>
      <c r="M560" s="1">
        <f>SUMIF('cocina'!A:A,sala[[#This Row],[Número de Orden]],'cocina'!K:K)</f>
        <v>99</v>
      </c>
      <c r="N560" s="2">
        <f>sala[[#This Row],[Hora de Salida]]</f>
        <v>45022.165972222225</v>
      </c>
      <c r="O560" s="3">
        <f>IF(sala[[#This Row],[Estado de la Mesa]]="Ocupada",sala[[#This Row],[Hora de Salida]]-sala[[#This Row],[Hora de Llegada]]+15/(24*60),sala[[#This Row],[Hora de Salida]]-sala[[#This Row],[Hora de Llegada]])</f>
        <v>0.15625</v>
      </c>
      <c r="P560" s="3">
        <f>SUMIF('cocina'!A:A,sala[[#This Row],[Número de Orden]],'cocina'!H:H)/(24*60)</f>
        <v>2.8472222222222222E-2</v>
      </c>
      <c r="Q560" s="3">
        <f>IF((sala[[#This Row],[Tiempo de Permanencia]]-sala[[#This Row],[Tiempo de Preparación]])&gt;0,sala[[#This Row],[Tiempo de Permanencia]]-sala[[#This Row],[Tiempo de Preparación]],0)</f>
        <v>0.12777777777777777</v>
      </c>
      <c r="R560" s="10">
        <f>IF(sala[[#This Row],[Tiempo de degustación]]&gt;0,1,0)</f>
        <v>1</v>
      </c>
      <c r="S560" s="1" t="str">
        <f>WEEKDAY(sala[[#This Row],[Fecha de Factura]],11)&amp;". "&amp;TEXT(sala[[#This Row],[Fecha de Factura]],"dddd")</f>
        <v>4. jueves</v>
      </c>
      <c r="T560" s="4">
        <f>SUMIF('cocina'!A:A,sala[[#This Row],[Número de Orden]],'cocina'!G:G)</f>
        <v>3</v>
      </c>
      <c r="U560" s="4">
        <f>sala[[#This Row],[Tiempo de Preparación]]*24</f>
        <v>0.68333333333333335</v>
      </c>
      <c r="V560">
        <f>sala[[#This Row],[Cobrada]]*sala[[#This Row],[Monto Total de la Cuenta]]</f>
        <v>99</v>
      </c>
      <c r="W560" s="4">
        <f>sala[[#This Row],[Tiempo de Permanencia]]*24</f>
        <v>3.75</v>
      </c>
    </row>
    <row r="561" spans="1:23" x14ac:dyDescent="0.3">
      <c r="A561">
        <v>6</v>
      </c>
      <c r="B561" s="1" t="s">
        <v>221</v>
      </c>
      <c r="C561">
        <v>6</v>
      </c>
      <c r="D561" s="2">
        <v>45022.010416666664</v>
      </c>
      <c r="E561" s="2">
        <v>45022.136805555558</v>
      </c>
      <c r="F561" s="1" t="s">
        <v>29</v>
      </c>
      <c r="G561" s="1" t="s">
        <v>35</v>
      </c>
      <c r="H561" s="1" t="s">
        <v>15</v>
      </c>
      <c r="I561">
        <v>31.53</v>
      </c>
      <c r="J561" s="1" t="s">
        <v>16</v>
      </c>
      <c r="K561">
        <v>560</v>
      </c>
      <c r="L561" s="1" t="s">
        <v>69</v>
      </c>
      <c r="M561" s="1">
        <f>SUMIF('cocina'!A:A,sala[[#This Row],[Número de Orden]],'cocina'!K:K)</f>
        <v>111</v>
      </c>
      <c r="N561" s="2">
        <f>sala[[#This Row],[Hora de Salida]]</f>
        <v>45022.136805555558</v>
      </c>
      <c r="O561" s="3">
        <f>IF(sala[[#This Row],[Estado de la Mesa]]="Ocupada",sala[[#This Row],[Hora de Salida]]-sala[[#This Row],[Hora de Llegada]]+15/(24*60),sala[[#This Row],[Hora de Salida]]-sala[[#This Row],[Hora de Llegada]])</f>
        <v>0.12638888889341615</v>
      </c>
      <c r="P561" s="3">
        <f>SUMIF('cocina'!A:A,sala[[#This Row],[Número de Orden]],'cocina'!H:H)/(24*60)</f>
        <v>3.3333333333333333E-2</v>
      </c>
      <c r="Q561" s="3">
        <f>IF((sala[[#This Row],[Tiempo de Permanencia]]-sala[[#This Row],[Tiempo de Preparación]])&gt;0,sala[[#This Row],[Tiempo de Permanencia]]-sala[[#This Row],[Tiempo de Preparación]],0)</f>
        <v>9.3055555560082825E-2</v>
      </c>
      <c r="R561" s="10">
        <f>IF(sala[[#This Row],[Tiempo de degustación]]&gt;0,1,0)</f>
        <v>1</v>
      </c>
      <c r="S561" s="1" t="str">
        <f>WEEKDAY(sala[[#This Row],[Fecha de Factura]],11)&amp;". "&amp;TEXT(sala[[#This Row],[Fecha de Factura]],"dddd")</f>
        <v>4. jueves</v>
      </c>
      <c r="T561" s="4">
        <f>SUMIF('cocina'!A:A,sala[[#This Row],[Número de Orden]],'cocina'!G:G)</f>
        <v>5</v>
      </c>
      <c r="U561" s="4">
        <f>sala[[#This Row],[Tiempo de Preparación]]*24</f>
        <v>0.8</v>
      </c>
      <c r="V561">
        <f>sala[[#This Row],[Cobrada]]*sala[[#This Row],[Monto Total de la Cuenta]]</f>
        <v>111</v>
      </c>
      <c r="W561" s="4">
        <f>sala[[#This Row],[Tiempo de Permanencia]]*24</f>
        <v>3.0333333334419876</v>
      </c>
    </row>
    <row r="562" spans="1:23" x14ac:dyDescent="0.3">
      <c r="A562">
        <v>4</v>
      </c>
      <c r="B562" s="1" t="s">
        <v>55</v>
      </c>
      <c r="C562">
        <v>2</v>
      </c>
      <c r="D562" s="2">
        <v>45022.050694444442</v>
      </c>
      <c r="E562" s="2">
        <v>45022.152083333334</v>
      </c>
      <c r="F562" s="1" t="s">
        <v>19</v>
      </c>
      <c r="G562" s="1" t="s">
        <v>14</v>
      </c>
      <c r="H562" s="1" t="s">
        <v>25</v>
      </c>
      <c r="I562">
        <v>44.24</v>
      </c>
      <c r="J562" s="1" t="s">
        <v>16</v>
      </c>
      <c r="K562">
        <v>561</v>
      </c>
      <c r="L562" s="1" t="s">
        <v>57</v>
      </c>
      <c r="M562" s="1">
        <f>SUMIF('cocina'!A:A,sala[[#This Row],[Número de Orden]],'cocina'!K:K)</f>
        <v>64</v>
      </c>
      <c r="N562" s="2">
        <f>sala[[#This Row],[Hora de Salida]]</f>
        <v>45022.152083333334</v>
      </c>
      <c r="O562" s="3">
        <f>IF(sala[[#This Row],[Estado de la Mesa]]="Ocupada",sala[[#This Row],[Hora de Salida]]-sala[[#This Row],[Hora de Llegada]]+15/(24*60),sala[[#This Row],[Hora de Salida]]-sala[[#This Row],[Hora de Llegada]])</f>
        <v>0.10138888889196096</v>
      </c>
      <c r="P562" s="3">
        <f>SUMIF('cocina'!A:A,sala[[#This Row],[Número de Orden]],'cocina'!H:H)/(24*60)</f>
        <v>4.4444444444444446E-2</v>
      </c>
      <c r="Q562" s="3">
        <f>IF((sala[[#This Row],[Tiempo de Permanencia]]-sala[[#This Row],[Tiempo de Preparación]])&gt;0,sala[[#This Row],[Tiempo de Permanencia]]-sala[[#This Row],[Tiempo de Preparación]],0)</f>
        <v>5.6944444447516514E-2</v>
      </c>
      <c r="R562" s="10">
        <f>IF(sala[[#This Row],[Tiempo de degustación]]&gt;0,1,0)</f>
        <v>1</v>
      </c>
      <c r="S562" s="1" t="str">
        <f>WEEKDAY(sala[[#This Row],[Fecha de Factura]],11)&amp;". "&amp;TEXT(sala[[#This Row],[Fecha de Factura]],"dddd")</f>
        <v>4. jueves</v>
      </c>
      <c r="T562" s="4">
        <f>SUMIF('cocina'!A:A,sala[[#This Row],[Número de Orden]],'cocina'!G:G)</f>
        <v>3</v>
      </c>
      <c r="U562" s="4">
        <f>sala[[#This Row],[Tiempo de Preparación]]*24</f>
        <v>1.0666666666666667</v>
      </c>
      <c r="V562">
        <f>sala[[#This Row],[Cobrada]]*sala[[#This Row],[Monto Total de la Cuenta]]</f>
        <v>64</v>
      </c>
      <c r="W562" s="4">
        <f>sala[[#This Row],[Tiempo de Permanencia]]*24</f>
        <v>2.433333333407063</v>
      </c>
    </row>
    <row r="563" spans="1:23" x14ac:dyDescent="0.3">
      <c r="A563">
        <v>20</v>
      </c>
      <c r="B563" s="1" t="s">
        <v>500</v>
      </c>
      <c r="C563">
        <v>3</v>
      </c>
      <c r="D563" s="2">
        <v>45022.10833333333</v>
      </c>
      <c r="E563" s="2">
        <v>45022.263888888891</v>
      </c>
      <c r="F563" s="1" t="s">
        <v>19</v>
      </c>
      <c r="G563" s="1" t="s">
        <v>35</v>
      </c>
      <c r="H563" s="1" t="s">
        <v>25</v>
      </c>
      <c r="I563">
        <v>21.49</v>
      </c>
      <c r="J563" s="1" t="s">
        <v>26</v>
      </c>
      <c r="K563">
        <v>562</v>
      </c>
      <c r="L563" s="1" t="s">
        <v>39</v>
      </c>
      <c r="M563" s="1">
        <f>SUMIF('cocina'!A:A,sala[[#This Row],[Número de Orden]],'cocina'!K:K)</f>
        <v>288</v>
      </c>
      <c r="N563" s="2">
        <f>sala[[#This Row],[Hora de Salida]]</f>
        <v>45022.263888888891</v>
      </c>
      <c r="O563" s="3">
        <f>IF(sala[[#This Row],[Estado de la Mesa]]="Ocupada",sala[[#This Row],[Hora de Salida]]-sala[[#This Row],[Hora de Llegada]]+15/(24*60),sala[[#This Row],[Hora de Salida]]-sala[[#This Row],[Hora de Llegada]])</f>
        <v>0.15555555556056788</v>
      </c>
      <c r="P563" s="3">
        <f>SUMIF('cocina'!A:A,sala[[#This Row],[Número de Orden]],'cocina'!H:H)/(24*60)</f>
        <v>7.7777777777777779E-2</v>
      </c>
      <c r="Q563" s="3">
        <f>IF((sala[[#This Row],[Tiempo de Permanencia]]-sala[[#This Row],[Tiempo de Preparación]])&gt;0,sala[[#This Row],[Tiempo de Permanencia]]-sala[[#This Row],[Tiempo de Preparación]],0)</f>
        <v>7.7777777782790103E-2</v>
      </c>
      <c r="R563" s="10">
        <f>IF(sala[[#This Row],[Tiempo de degustación]]&gt;0,1,0)</f>
        <v>1</v>
      </c>
      <c r="S563" s="1" t="str">
        <f>WEEKDAY(sala[[#This Row],[Fecha de Factura]],11)&amp;". "&amp;TEXT(sala[[#This Row],[Fecha de Factura]],"dddd")</f>
        <v>4. jueves</v>
      </c>
      <c r="T563" s="4">
        <f>SUMIF('cocina'!A:A,sala[[#This Row],[Número de Orden]],'cocina'!G:G)</f>
        <v>9</v>
      </c>
      <c r="U563" s="4">
        <f>sala[[#This Row],[Tiempo de Preparación]]*24</f>
        <v>1.8666666666666667</v>
      </c>
      <c r="V563">
        <f>sala[[#This Row],[Cobrada]]*sala[[#This Row],[Monto Total de la Cuenta]]</f>
        <v>288</v>
      </c>
      <c r="W563" s="4">
        <f>sala[[#This Row],[Tiempo de Permanencia]]*24</f>
        <v>3.7333333334536292</v>
      </c>
    </row>
    <row r="564" spans="1:23" x14ac:dyDescent="0.3">
      <c r="A564">
        <v>12</v>
      </c>
      <c r="B564" s="1" t="s">
        <v>117</v>
      </c>
      <c r="C564">
        <v>3</v>
      </c>
      <c r="D564" s="2">
        <v>45022.12777777778</v>
      </c>
      <c r="E564" s="2">
        <v>45022.196527777778</v>
      </c>
      <c r="F564" s="1" t="s">
        <v>29</v>
      </c>
      <c r="G564" s="1" t="s">
        <v>20</v>
      </c>
      <c r="H564" s="1" t="s">
        <v>21</v>
      </c>
      <c r="I564">
        <v>20.07</v>
      </c>
      <c r="J564" s="1" t="s">
        <v>38</v>
      </c>
      <c r="K564">
        <v>563</v>
      </c>
      <c r="L564" s="1" t="s">
        <v>69</v>
      </c>
      <c r="M564" s="1">
        <f>SUMIF('cocina'!A:A,sala[[#This Row],[Número de Orden]],'cocina'!K:K)</f>
        <v>54</v>
      </c>
      <c r="N564" s="2">
        <f>sala[[#This Row],[Hora de Salida]]</f>
        <v>45022.196527777778</v>
      </c>
      <c r="O564" s="3">
        <f>IF(sala[[#This Row],[Estado de la Mesa]]="Ocupada",sala[[#This Row],[Hora de Salida]]-sala[[#This Row],[Hora de Llegada]]+15/(24*60),sala[[#This Row],[Hora de Salida]]-sala[[#This Row],[Hora de Llegada]])</f>
        <v>7.916666666521148E-2</v>
      </c>
      <c r="P564" s="3">
        <f>SUMIF('cocina'!A:A,sala[[#This Row],[Número de Orden]],'cocina'!H:H)/(24*60)</f>
        <v>2.5694444444444443E-2</v>
      </c>
      <c r="Q564" s="3">
        <f>IF((sala[[#This Row],[Tiempo de Permanencia]]-sala[[#This Row],[Tiempo de Preparación]])&gt;0,sala[[#This Row],[Tiempo de Permanencia]]-sala[[#This Row],[Tiempo de Preparación]],0)</f>
        <v>5.3472222220767036E-2</v>
      </c>
      <c r="R564" s="10">
        <f>IF(sala[[#This Row],[Tiempo de degustación]]&gt;0,1,0)</f>
        <v>1</v>
      </c>
      <c r="S564" s="1" t="str">
        <f>WEEKDAY(sala[[#This Row],[Fecha de Factura]],11)&amp;". "&amp;TEXT(sala[[#This Row],[Fecha de Factura]],"dddd")</f>
        <v>4. jueves</v>
      </c>
      <c r="T564" s="4">
        <f>SUMIF('cocina'!A:A,sala[[#This Row],[Número de Orden]],'cocina'!G:G)</f>
        <v>2</v>
      </c>
      <c r="U564" s="4">
        <f>sala[[#This Row],[Tiempo de Preparación]]*24</f>
        <v>0.6166666666666667</v>
      </c>
      <c r="V564">
        <f>sala[[#This Row],[Cobrada]]*sala[[#This Row],[Monto Total de la Cuenta]]</f>
        <v>54</v>
      </c>
      <c r="W564" s="4">
        <f>sala[[#This Row],[Tiempo de Permanencia]]*24</f>
        <v>1.8999999999650754</v>
      </c>
    </row>
    <row r="565" spans="1:23" x14ac:dyDescent="0.3">
      <c r="A565">
        <v>9</v>
      </c>
      <c r="B565" s="1" t="s">
        <v>501</v>
      </c>
      <c r="C565">
        <v>3</v>
      </c>
      <c r="D565" s="2">
        <v>45022.021527777775</v>
      </c>
      <c r="E565" s="2">
        <v>45022.099305555559</v>
      </c>
      <c r="F565" s="1" t="s">
        <v>29</v>
      </c>
      <c r="G565" s="1" t="s">
        <v>35</v>
      </c>
      <c r="H565" s="1" t="s">
        <v>21</v>
      </c>
      <c r="I565">
        <v>33.08</v>
      </c>
      <c r="J565" s="1" t="s">
        <v>16</v>
      </c>
      <c r="K565">
        <v>564</v>
      </c>
      <c r="L565" s="1" t="s">
        <v>39</v>
      </c>
      <c r="M565" s="1">
        <f>SUMIF('cocina'!A:A,sala[[#This Row],[Número de Orden]],'cocina'!K:K)</f>
        <v>156</v>
      </c>
      <c r="N565" s="2">
        <f>sala[[#This Row],[Hora de Salida]]</f>
        <v>45022.099305555559</v>
      </c>
      <c r="O565" s="3">
        <f>IF(sala[[#This Row],[Estado de la Mesa]]="Ocupada",sala[[#This Row],[Hora de Salida]]-sala[[#This Row],[Hora de Llegada]]+15/(24*60),sala[[#This Row],[Hora de Salida]]-sala[[#This Row],[Hora de Llegada]])</f>
        <v>7.777777778392192E-2</v>
      </c>
      <c r="P565" s="3">
        <f>SUMIF('cocina'!A:A,sala[[#This Row],[Número de Orden]],'cocina'!H:H)/(24*60)</f>
        <v>3.7499999999999999E-2</v>
      </c>
      <c r="Q565" s="3">
        <f>IF((sala[[#This Row],[Tiempo de Permanencia]]-sala[[#This Row],[Tiempo de Preparación]])&gt;0,sala[[#This Row],[Tiempo de Permanencia]]-sala[[#This Row],[Tiempo de Preparación]],0)</f>
        <v>4.0277777783921921E-2</v>
      </c>
      <c r="R565" s="10">
        <f>IF(sala[[#This Row],[Tiempo de degustación]]&gt;0,1,0)</f>
        <v>1</v>
      </c>
      <c r="S565" s="1" t="str">
        <f>WEEKDAY(sala[[#This Row],[Fecha de Factura]],11)&amp;". "&amp;TEXT(sala[[#This Row],[Fecha de Factura]],"dddd")</f>
        <v>4. jueves</v>
      </c>
      <c r="T565" s="4">
        <f>SUMIF('cocina'!A:A,sala[[#This Row],[Número de Orden]],'cocina'!G:G)</f>
        <v>5</v>
      </c>
      <c r="U565" s="4">
        <f>sala[[#This Row],[Tiempo de Preparación]]*24</f>
        <v>0.89999999999999991</v>
      </c>
      <c r="V565">
        <f>sala[[#This Row],[Cobrada]]*sala[[#This Row],[Monto Total de la Cuenta]]</f>
        <v>156</v>
      </c>
      <c r="W565" s="4">
        <f>sala[[#This Row],[Tiempo de Permanencia]]*24</f>
        <v>1.8666666668141261</v>
      </c>
    </row>
    <row r="566" spans="1:23" x14ac:dyDescent="0.3">
      <c r="A566">
        <v>3</v>
      </c>
      <c r="B566" s="1" t="s">
        <v>502</v>
      </c>
      <c r="C566">
        <v>6</v>
      </c>
      <c r="D566" s="2">
        <v>45022.11041666667</v>
      </c>
      <c r="E566" s="2">
        <v>45022.228472222225</v>
      </c>
      <c r="F566" s="1" t="s">
        <v>19</v>
      </c>
      <c r="G566" s="1" t="s">
        <v>14</v>
      </c>
      <c r="H566" s="1" t="s">
        <v>25</v>
      </c>
      <c r="I566">
        <v>15.11</v>
      </c>
      <c r="J566" s="1" t="s">
        <v>26</v>
      </c>
      <c r="K566">
        <v>565</v>
      </c>
      <c r="L566" s="1" t="s">
        <v>39</v>
      </c>
      <c r="M566" s="1">
        <f>SUMIF('cocina'!A:A,sala[[#This Row],[Número de Orden]],'cocina'!K:K)</f>
        <v>251</v>
      </c>
      <c r="N566" s="2">
        <f>sala[[#This Row],[Hora de Salida]]</f>
        <v>45022.228472222225</v>
      </c>
      <c r="O566" s="3">
        <f>IF(sala[[#This Row],[Estado de la Mesa]]="Ocupada",sala[[#This Row],[Hora de Salida]]-sala[[#This Row],[Hora de Llegada]]+15/(24*60),sala[[#This Row],[Hora de Salida]]-sala[[#This Row],[Hora de Llegada]])</f>
        <v>0.11805555555474712</v>
      </c>
      <c r="P566" s="3">
        <f>SUMIF('cocina'!A:A,sala[[#This Row],[Número de Orden]],'cocina'!H:H)/(24*60)</f>
        <v>6.805555555555555E-2</v>
      </c>
      <c r="Q566" s="3">
        <f>IF((sala[[#This Row],[Tiempo de Permanencia]]-sala[[#This Row],[Tiempo de Preparación]])&gt;0,sala[[#This Row],[Tiempo de Permanencia]]-sala[[#This Row],[Tiempo de Preparación]],0)</f>
        <v>4.9999999999191566E-2</v>
      </c>
      <c r="R566" s="10">
        <f>IF(sala[[#This Row],[Tiempo de degustación]]&gt;0,1,0)</f>
        <v>1</v>
      </c>
      <c r="S566" s="1" t="str">
        <f>WEEKDAY(sala[[#This Row],[Fecha de Factura]],11)&amp;". "&amp;TEXT(sala[[#This Row],[Fecha de Factura]],"dddd")</f>
        <v>4. jueves</v>
      </c>
      <c r="T566" s="4">
        <f>SUMIF('cocina'!A:A,sala[[#This Row],[Número de Orden]],'cocina'!G:G)</f>
        <v>9</v>
      </c>
      <c r="U566" s="4">
        <f>sala[[#This Row],[Tiempo de Preparación]]*24</f>
        <v>1.6333333333333333</v>
      </c>
      <c r="V566">
        <f>sala[[#This Row],[Cobrada]]*sala[[#This Row],[Monto Total de la Cuenta]]</f>
        <v>251</v>
      </c>
      <c r="W566" s="4">
        <f>sala[[#This Row],[Tiempo de Permanencia]]*24</f>
        <v>2.8333333333139308</v>
      </c>
    </row>
    <row r="567" spans="1:23" x14ac:dyDescent="0.3">
      <c r="A567">
        <v>4</v>
      </c>
      <c r="B567" s="1" t="s">
        <v>61</v>
      </c>
      <c r="C567">
        <v>3</v>
      </c>
      <c r="D567" s="2">
        <v>45022.072916666664</v>
      </c>
      <c r="E567" s="2">
        <v>45022.206250000003</v>
      </c>
      <c r="F567" s="1" t="s">
        <v>13</v>
      </c>
      <c r="G567" s="1" t="s">
        <v>14</v>
      </c>
      <c r="H567" s="1" t="s">
        <v>25</v>
      </c>
      <c r="I567">
        <v>42.62</v>
      </c>
      <c r="J567" s="1" t="s">
        <v>26</v>
      </c>
      <c r="K567">
        <v>566</v>
      </c>
      <c r="L567" s="1" t="s">
        <v>44</v>
      </c>
      <c r="M567" s="1">
        <f>SUMIF('cocina'!A:A,sala[[#This Row],[Número de Orden]],'cocina'!K:K)</f>
        <v>78</v>
      </c>
      <c r="N567" s="2">
        <f>sala[[#This Row],[Hora de Salida]]</f>
        <v>45022.206250000003</v>
      </c>
      <c r="O567" s="3">
        <f>IF(sala[[#This Row],[Estado de la Mesa]]="Ocupada",sala[[#This Row],[Hora de Salida]]-sala[[#This Row],[Hora de Llegada]]+15/(24*60),sala[[#This Row],[Hora de Salida]]-sala[[#This Row],[Hora de Llegada]])</f>
        <v>0.13333333333866904</v>
      </c>
      <c r="P567" s="3">
        <f>SUMIF('cocina'!A:A,sala[[#This Row],[Número de Orden]],'cocina'!H:H)/(24*60)</f>
        <v>3.888888888888889E-2</v>
      </c>
      <c r="Q567" s="3">
        <f>IF((sala[[#This Row],[Tiempo de Permanencia]]-sala[[#This Row],[Tiempo de Preparación]])&gt;0,sala[[#This Row],[Tiempo de Permanencia]]-sala[[#This Row],[Tiempo de Preparación]],0)</f>
        <v>9.4444444449780146E-2</v>
      </c>
      <c r="R567" s="10">
        <f>IF(sala[[#This Row],[Tiempo de degustación]]&gt;0,1,0)</f>
        <v>1</v>
      </c>
      <c r="S567" s="1" t="str">
        <f>WEEKDAY(sala[[#This Row],[Fecha de Factura]],11)&amp;". "&amp;TEXT(sala[[#This Row],[Fecha de Factura]],"dddd")</f>
        <v>4. jueves</v>
      </c>
      <c r="T567" s="4">
        <f>SUMIF('cocina'!A:A,sala[[#This Row],[Número de Orden]],'cocina'!G:G)</f>
        <v>3</v>
      </c>
      <c r="U567" s="4">
        <f>sala[[#This Row],[Tiempo de Preparación]]*24</f>
        <v>0.93333333333333335</v>
      </c>
      <c r="V567">
        <f>sala[[#This Row],[Cobrada]]*sala[[#This Row],[Monto Total de la Cuenta]]</f>
        <v>78</v>
      </c>
      <c r="W567" s="4">
        <f>sala[[#This Row],[Tiempo de Permanencia]]*24</f>
        <v>3.2000000001280569</v>
      </c>
    </row>
    <row r="568" spans="1:23" x14ac:dyDescent="0.3">
      <c r="A568">
        <v>15</v>
      </c>
      <c r="B568" s="1" t="s">
        <v>386</v>
      </c>
      <c r="C568">
        <v>4</v>
      </c>
      <c r="D568" s="2">
        <v>45022.082638888889</v>
      </c>
      <c r="E568" s="2">
        <v>45022.219444444447</v>
      </c>
      <c r="F568" s="1" t="s">
        <v>32</v>
      </c>
      <c r="G568" s="1" t="s">
        <v>14</v>
      </c>
      <c r="H568" s="1" t="s">
        <v>15</v>
      </c>
      <c r="I568">
        <v>42.83</v>
      </c>
      <c r="J568" s="1" t="s">
        <v>38</v>
      </c>
      <c r="K568">
        <v>567</v>
      </c>
      <c r="L568" s="1" t="s">
        <v>57</v>
      </c>
      <c r="M568" s="1">
        <f>SUMIF('cocina'!A:A,sala[[#This Row],[Número de Orden]],'cocina'!K:K)</f>
        <v>253</v>
      </c>
      <c r="N568" s="2">
        <f>sala[[#This Row],[Hora de Salida]]</f>
        <v>45022.219444444447</v>
      </c>
      <c r="O568" s="3">
        <f>IF(sala[[#This Row],[Estado de la Mesa]]="Ocupada",sala[[#This Row],[Hora de Salida]]-sala[[#This Row],[Hora de Llegada]]+15/(24*60),sala[[#This Row],[Hora de Salida]]-sala[[#This Row],[Hora de Llegada]])</f>
        <v>0.14722222222432416</v>
      </c>
      <c r="P568" s="3">
        <f>SUMIF('cocina'!A:A,sala[[#This Row],[Número de Orden]],'cocina'!H:H)/(24*60)</f>
        <v>7.0833333333333331E-2</v>
      </c>
      <c r="Q568" s="3">
        <f>IF((sala[[#This Row],[Tiempo de Permanencia]]-sala[[#This Row],[Tiempo de Preparación]])&gt;0,sala[[#This Row],[Tiempo de Permanencia]]-sala[[#This Row],[Tiempo de Preparación]],0)</f>
        <v>7.6388888890990825E-2</v>
      </c>
      <c r="R568" s="10">
        <f>IF(sala[[#This Row],[Tiempo de degustación]]&gt;0,1,0)</f>
        <v>1</v>
      </c>
      <c r="S568" s="1" t="str">
        <f>WEEKDAY(sala[[#This Row],[Fecha de Factura]],11)&amp;". "&amp;TEXT(sala[[#This Row],[Fecha de Factura]],"dddd")</f>
        <v>4. jueves</v>
      </c>
      <c r="T568" s="4">
        <f>SUMIF('cocina'!A:A,sala[[#This Row],[Número de Orden]],'cocina'!G:G)</f>
        <v>9</v>
      </c>
      <c r="U568" s="4">
        <f>sala[[#This Row],[Tiempo de Preparación]]*24</f>
        <v>1.7</v>
      </c>
      <c r="V568">
        <f>sala[[#This Row],[Cobrada]]*sala[[#This Row],[Monto Total de la Cuenta]]</f>
        <v>253</v>
      </c>
      <c r="W568" s="4">
        <f>sala[[#This Row],[Tiempo de Permanencia]]*24</f>
        <v>3.53333333338378</v>
      </c>
    </row>
    <row r="569" spans="1:23" x14ac:dyDescent="0.3">
      <c r="A569">
        <v>5</v>
      </c>
      <c r="B569" s="1" t="s">
        <v>97</v>
      </c>
      <c r="C569">
        <v>1</v>
      </c>
      <c r="D569" s="2">
        <v>45022.068749999999</v>
      </c>
      <c r="E569" s="2">
        <v>45022.144444444442</v>
      </c>
      <c r="F569" s="1" t="s">
        <v>32</v>
      </c>
      <c r="G569" s="1" t="s">
        <v>14</v>
      </c>
      <c r="H569" s="1" t="s">
        <v>15</v>
      </c>
      <c r="I569">
        <v>21.13</v>
      </c>
      <c r="J569" s="1" t="s">
        <v>38</v>
      </c>
      <c r="K569">
        <v>568</v>
      </c>
      <c r="L569" s="1" t="s">
        <v>22</v>
      </c>
      <c r="M569" s="1">
        <f>SUMIF('cocina'!A:A,sala[[#This Row],[Número de Orden]],'cocina'!K:K)</f>
        <v>182</v>
      </c>
      <c r="N569" s="2">
        <f>sala[[#This Row],[Hora de Salida]]</f>
        <v>45022.144444444442</v>
      </c>
      <c r="O569" s="3">
        <f>IF(sala[[#This Row],[Estado de la Mesa]]="Ocupada",sala[[#This Row],[Hora de Salida]]-sala[[#This Row],[Hora de Llegada]]+15/(24*60),sala[[#This Row],[Hora de Salida]]-sala[[#This Row],[Hora de Llegada]])</f>
        <v>8.6111111110464364E-2</v>
      </c>
      <c r="P569" s="3">
        <f>SUMIF('cocina'!A:A,sala[[#This Row],[Número de Orden]],'cocina'!H:H)/(24*60)</f>
        <v>5.8333333333333334E-2</v>
      </c>
      <c r="Q569" s="3">
        <f>IF((sala[[#This Row],[Tiempo de Permanencia]]-sala[[#This Row],[Tiempo de Preparación]])&gt;0,sala[[#This Row],[Tiempo de Permanencia]]-sala[[#This Row],[Tiempo de Preparación]],0)</f>
        <v>2.777777777713103E-2</v>
      </c>
      <c r="R569" s="10">
        <f>IF(sala[[#This Row],[Tiempo de degustación]]&gt;0,1,0)</f>
        <v>1</v>
      </c>
      <c r="S569" s="1" t="str">
        <f>WEEKDAY(sala[[#This Row],[Fecha de Factura]],11)&amp;". "&amp;TEXT(sala[[#This Row],[Fecha de Factura]],"dddd")</f>
        <v>4. jueves</v>
      </c>
      <c r="T569" s="4">
        <f>SUMIF('cocina'!A:A,sala[[#This Row],[Número de Orden]],'cocina'!G:G)</f>
        <v>5</v>
      </c>
      <c r="U569" s="4">
        <f>sala[[#This Row],[Tiempo de Preparación]]*24</f>
        <v>1.4</v>
      </c>
      <c r="V569">
        <f>sala[[#This Row],[Cobrada]]*sala[[#This Row],[Monto Total de la Cuenta]]</f>
        <v>182</v>
      </c>
      <c r="W569" s="4">
        <f>sala[[#This Row],[Tiempo de Permanencia]]*24</f>
        <v>2.0666666666511446</v>
      </c>
    </row>
    <row r="570" spans="1:23" x14ac:dyDescent="0.3">
      <c r="A570">
        <v>12</v>
      </c>
      <c r="B570" s="1" t="s">
        <v>503</v>
      </c>
      <c r="C570">
        <v>5</v>
      </c>
      <c r="D570" s="2">
        <v>45022.061111111114</v>
      </c>
      <c r="E570" s="2">
        <v>45022.128472222219</v>
      </c>
      <c r="F570" s="1" t="s">
        <v>19</v>
      </c>
      <c r="G570" s="1" t="s">
        <v>14</v>
      </c>
      <c r="H570" s="1" t="s">
        <v>25</v>
      </c>
      <c r="I570">
        <v>28.52</v>
      </c>
      <c r="J570" s="1" t="s">
        <v>16</v>
      </c>
      <c r="K570">
        <v>569</v>
      </c>
      <c r="L570" s="1" t="s">
        <v>42</v>
      </c>
      <c r="M570" s="1">
        <f>SUMIF('cocina'!A:A,sala[[#This Row],[Número de Orden]],'cocina'!K:K)</f>
        <v>131</v>
      </c>
      <c r="N570" s="2">
        <f>sala[[#This Row],[Hora de Salida]]</f>
        <v>45022.128472222219</v>
      </c>
      <c r="O570" s="3">
        <f>IF(sala[[#This Row],[Estado de la Mesa]]="Ocupada",sala[[#This Row],[Hora de Salida]]-sala[[#This Row],[Hora de Llegada]]+15/(24*60),sala[[#This Row],[Hora de Salida]]-sala[[#This Row],[Hora de Llegada]])</f>
        <v>6.7361111105128657E-2</v>
      </c>
      <c r="P570" s="3">
        <f>SUMIF('cocina'!A:A,sala[[#This Row],[Número de Orden]],'cocina'!H:H)/(24*60)</f>
        <v>4.027777777777778E-2</v>
      </c>
      <c r="Q570" s="3">
        <f>IF((sala[[#This Row],[Tiempo de Permanencia]]-sala[[#This Row],[Tiempo de Preparación]])&gt;0,sala[[#This Row],[Tiempo de Permanencia]]-sala[[#This Row],[Tiempo de Preparación]],0)</f>
        <v>2.7083333327350877E-2</v>
      </c>
      <c r="R570" s="10">
        <f>IF(sala[[#This Row],[Tiempo de degustación]]&gt;0,1,0)</f>
        <v>1</v>
      </c>
      <c r="S570" s="1" t="str">
        <f>WEEKDAY(sala[[#This Row],[Fecha de Factura]],11)&amp;". "&amp;TEXT(sala[[#This Row],[Fecha de Factura]],"dddd")</f>
        <v>4. jueves</v>
      </c>
      <c r="T570" s="4">
        <f>SUMIF('cocina'!A:A,sala[[#This Row],[Número de Orden]],'cocina'!G:G)</f>
        <v>5</v>
      </c>
      <c r="U570" s="4">
        <f>sala[[#This Row],[Tiempo de Preparación]]*24</f>
        <v>0.96666666666666679</v>
      </c>
      <c r="V570">
        <f>sala[[#This Row],[Cobrada]]*sala[[#This Row],[Monto Total de la Cuenta]]</f>
        <v>131</v>
      </c>
      <c r="W570" s="4">
        <f>sala[[#This Row],[Tiempo de Permanencia]]*24</f>
        <v>1.6166666665230878</v>
      </c>
    </row>
    <row r="571" spans="1:23" x14ac:dyDescent="0.3">
      <c r="A571">
        <v>1</v>
      </c>
      <c r="B571" s="1" t="s">
        <v>504</v>
      </c>
      <c r="C571">
        <v>6</v>
      </c>
      <c r="D571" s="2">
        <v>45022.111111111109</v>
      </c>
      <c r="E571" s="2">
        <v>45022.185416666667</v>
      </c>
      <c r="F571" s="1" t="s">
        <v>29</v>
      </c>
      <c r="G571" s="1" t="s">
        <v>14</v>
      </c>
      <c r="H571" s="1" t="s">
        <v>25</v>
      </c>
      <c r="I571">
        <v>38.4</v>
      </c>
      <c r="J571" s="1" t="s">
        <v>26</v>
      </c>
      <c r="K571">
        <v>570</v>
      </c>
      <c r="L571" s="1" t="s">
        <v>22</v>
      </c>
      <c r="M571" s="1">
        <f>SUMIF('cocina'!A:A,sala[[#This Row],[Número de Orden]],'cocina'!K:K)</f>
        <v>85</v>
      </c>
      <c r="N571" s="2">
        <f>sala[[#This Row],[Hora de Salida]]</f>
        <v>45022.185416666667</v>
      </c>
      <c r="O571" s="3">
        <f>IF(sala[[#This Row],[Estado de la Mesa]]="Ocupada",sala[[#This Row],[Hora de Salida]]-sala[[#This Row],[Hora de Llegada]]+15/(24*60),sala[[#This Row],[Hora de Salida]]-sala[[#This Row],[Hora de Llegada]])</f>
        <v>7.4305555557657499E-2</v>
      </c>
      <c r="P571" s="3">
        <f>SUMIF('cocina'!A:A,sala[[#This Row],[Número de Orden]],'cocina'!H:H)/(24*60)</f>
        <v>3.1944444444444442E-2</v>
      </c>
      <c r="Q571" s="3">
        <f>IF((sala[[#This Row],[Tiempo de Permanencia]]-sala[[#This Row],[Tiempo de Preparación]])&gt;0,sala[[#This Row],[Tiempo de Permanencia]]-sala[[#This Row],[Tiempo de Preparación]],0)</f>
        <v>4.2361111113213057E-2</v>
      </c>
      <c r="R571" s="10">
        <f>IF(sala[[#This Row],[Tiempo de degustación]]&gt;0,1,0)</f>
        <v>1</v>
      </c>
      <c r="S571" s="1" t="str">
        <f>WEEKDAY(sala[[#This Row],[Fecha de Factura]],11)&amp;". "&amp;TEXT(sala[[#This Row],[Fecha de Factura]],"dddd")</f>
        <v>4. jueves</v>
      </c>
      <c r="T571" s="4">
        <f>SUMIF('cocina'!A:A,sala[[#This Row],[Número de Orden]],'cocina'!G:G)</f>
        <v>3</v>
      </c>
      <c r="U571" s="4">
        <f>sala[[#This Row],[Tiempo de Preparación]]*24</f>
        <v>0.76666666666666661</v>
      </c>
      <c r="V571">
        <f>sala[[#This Row],[Cobrada]]*sala[[#This Row],[Monto Total de la Cuenta]]</f>
        <v>85</v>
      </c>
      <c r="W571" s="4">
        <f>sala[[#This Row],[Tiempo de Permanencia]]*24</f>
        <v>1.78333333338378</v>
      </c>
    </row>
    <row r="572" spans="1:23" x14ac:dyDescent="0.3">
      <c r="A572">
        <v>15</v>
      </c>
      <c r="B572" s="1" t="s">
        <v>84</v>
      </c>
      <c r="C572">
        <v>2</v>
      </c>
      <c r="D572" s="2">
        <v>45022.056250000001</v>
      </c>
      <c r="E572" s="2">
        <v>45022.120833333334</v>
      </c>
      <c r="F572" s="1" t="s">
        <v>29</v>
      </c>
      <c r="G572" s="1" t="s">
        <v>14</v>
      </c>
      <c r="H572" s="1" t="s">
        <v>25</v>
      </c>
      <c r="I572">
        <v>49.54</v>
      </c>
      <c r="J572" s="1" t="s">
        <v>26</v>
      </c>
      <c r="K572">
        <v>571</v>
      </c>
      <c r="L572" s="1" t="s">
        <v>33</v>
      </c>
      <c r="M572" s="1">
        <f>SUMIF('cocina'!A:A,sala[[#This Row],[Número de Orden]],'cocina'!K:K)</f>
        <v>54</v>
      </c>
      <c r="N572" s="2">
        <f>sala[[#This Row],[Hora de Salida]]</f>
        <v>45022.120833333334</v>
      </c>
      <c r="O572" s="3">
        <f>IF(sala[[#This Row],[Estado de la Mesa]]="Ocupada",sala[[#This Row],[Hora de Salida]]-sala[[#This Row],[Hora de Llegada]]+15/(24*60),sala[[#This Row],[Hora de Salida]]-sala[[#This Row],[Hora de Llegada]])</f>
        <v>6.4583333332848269E-2</v>
      </c>
      <c r="P572" s="3">
        <f>SUMIF('cocina'!A:A,sala[[#This Row],[Número de Orden]],'cocina'!H:H)/(24*60)</f>
        <v>1.8055555555555554E-2</v>
      </c>
      <c r="Q572" s="3">
        <f>IF((sala[[#This Row],[Tiempo de Permanencia]]-sala[[#This Row],[Tiempo de Preparación]])&gt;0,sala[[#This Row],[Tiempo de Permanencia]]-sala[[#This Row],[Tiempo de Preparación]],0)</f>
        <v>4.6527777777292716E-2</v>
      </c>
      <c r="R572" s="10">
        <f>IF(sala[[#This Row],[Tiempo de degustación]]&gt;0,1,0)</f>
        <v>1</v>
      </c>
      <c r="S572" s="1" t="str">
        <f>WEEKDAY(sala[[#This Row],[Fecha de Factura]],11)&amp;". "&amp;TEXT(sala[[#This Row],[Fecha de Factura]],"dddd")</f>
        <v>4. jueves</v>
      </c>
      <c r="T572" s="4">
        <f>SUMIF('cocina'!A:A,sala[[#This Row],[Número de Orden]],'cocina'!G:G)</f>
        <v>2</v>
      </c>
      <c r="U572" s="4">
        <f>sala[[#This Row],[Tiempo de Preparación]]*24</f>
        <v>0.43333333333333329</v>
      </c>
      <c r="V572">
        <f>sala[[#This Row],[Cobrada]]*sala[[#This Row],[Monto Total de la Cuenta]]</f>
        <v>54</v>
      </c>
      <c r="W572" s="4">
        <f>sala[[#This Row],[Tiempo de Permanencia]]*24</f>
        <v>1.5499999999883585</v>
      </c>
    </row>
    <row r="573" spans="1:23" x14ac:dyDescent="0.3">
      <c r="A573">
        <v>19</v>
      </c>
      <c r="B573" s="1" t="s">
        <v>505</v>
      </c>
      <c r="C573">
        <v>3</v>
      </c>
      <c r="D573" s="2">
        <v>45022.120138888888</v>
      </c>
      <c r="E573" s="2">
        <v>45022.268750000003</v>
      </c>
      <c r="F573" s="1" t="s">
        <v>32</v>
      </c>
      <c r="G573" s="1" t="s">
        <v>14</v>
      </c>
      <c r="H573" s="1" t="s">
        <v>21</v>
      </c>
      <c r="I573">
        <v>46.21</v>
      </c>
      <c r="J573" s="1" t="s">
        <v>38</v>
      </c>
      <c r="K573">
        <v>572</v>
      </c>
      <c r="L573" s="1" t="s">
        <v>27</v>
      </c>
      <c r="M573" s="1">
        <f>SUMIF('cocina'!A:A,sala[[#This Row],[Número de Orden]],'cocina'!K:K)</f>
        <v>74</v>
      </c>
      <c r="N573" s="2">
        <f>sala[[#This Row],[Hora de Salida]]</f>
        <v>45022.268750000003</v>
      </c>
      <c r="O573" s="3">
        <f>IF(sala[[#This Row],[Estado de la Mesa]]="Ocupada",sala[[#This Row],[Hora de Salida]]-sala[[#This Row],[Hora de Llegada]]+15/(24*60),sala[[#This Row],[Hora de Salida]]-sala[[#This Row],[Hora de Llegada]])</f>
        <v>0.15902777778198166</v>
      </c>
      <c r="P573" s="3">
        <f>SUMIF('cocina'!A:A,sala[[#This Row],[Número de Orden]],'cocina'!H:H)/(24*60)</f>
        <v>3.0555555555555555E-2</v>
      </c>
      <c r="Q573" s="3">
        <f>IF((sala[[#This Row],[Tiempo de Permanencia]]-sala[[#This Row],[Tiempo de Preparación]])&gt;0,sala[[#This Row],[Tiempo de Permanencia]]-sala[[#This Row],[Tiempo de Preparación]],0)</f>
        <v>0.1284722222264261</v>
      </c>
      <c r="R573" s="10">
        <f>IF(sala[[#This Row],[Tiempo de degustación]]&gt;0,1,0)</f>
        <v>1</v>
      </c>
      <c r="S573" s="1" t="str">
        <f>WEEKDAY(sala[[#This Row],[Fecha de Factura]],11)&amp;". "&amp;TEXT(sala[[#This Row],[Fecha de Factura]],"dddd")</f>
        <v>4. jueves</v>
      </c>
      <c r="T573" s="4">
        <f>SUMIF('cocina'!A:A,sala[[#This Row],[Número de Orden]],'cocina'!G:G)</f>
        <v>3</v>
      </c>
      <c r="U573" s="4">
        <f>sala[[#This Row],[Tiempo de Preparación]]*24</f>
        <v>0.73333333333333328</v>
      </c>
      <c r="V573">
        <f>sala[[#This Row],[Cobrada]]*sala[[#This Row],[Monto Total de la Cuenta]]</f>
        <v>74</v>
      </c>
      <c r="W573" s="4">
        <f>sala[[#This Row],[Tiempo de Permanencia]]*24</f>
        <v>3.8166666667675599</v>
      </c>
    </row>
    <row r="574" spans="1:23" x14ac:dyDescent="0.3">
      <c r="A574">
        <v>7</v>
      </c>
      <c r="B574" s="1" t="s">
        <v>506</v>
      </c>
      <c r="C574">
        <v>3</v>
      </c>
      <c r="D574" s="2">
        <v>45022.133333333331</v>
      </c>
      <c r="E574" s="2">
        <v>45022.29791666667</v>
      </c>
      <c r="F574" s="1" t="s">
        <v>13</v>
      </c>
      <c r="G574" s="1" t="s">
        <v>14</v>
      </c>
      <c r="H574" s="1" t="s">
        <v>25</v>
      </c>
      <c r="I574">
        <v>47.08</v>
      </c>
      <c r="J574" s="1" t="s">
        <v>38</v>
      </c>
      <c r="K574">
        <v>573</v>
      </c>
      <c r="L574" s="1" t="s">
        <v>57</v>
      </c>
      <c r="M574" s="1">
        <f>SUMIF('cocina'!A:A,sala[[#This Row],[Número de Orden]],'cocina'!K:K)</f>
        <v>165</v>
      </c>
      <c r="N574" s="2">
        <f>sala[[#This Row],[Hora de Salida]]</f>
        <v>45022.29791666667</v>
      </c>
      <c r="O574" s="3">
        <f>IF(sala[[#This Row],[Estado de la Mesa]]="Ocupada",sala[[#This Row],[Hora de Salida]]-sala[[#This Row],[Hora de Llegada]]+15/(24*60),sala[[#This Row],[Hora de Salida]]-sala[[#This Row],[Hora de Llegada]])</f>
        <v>0.17500000000533569</v>
      </c>
      <c r="P574" s="3">
        <f>SUMIF('cocina'!A:A,sala[[#This Row],[Número de Orden]],'cocina'!H:H)/(24*60)</f>
        <v>4.791666666666667E-2</v>
      </c>
      <c r="Q574" s="3">
        <f>IF((sala[[#This Row],[Tiempo de Permanencia]]-sala[[#This Row],[Tiempo de Preparación]])&gt;0,sala[[#This Row],[Tiempo de Permanencia]]-sala[[#This Row],[Tiempo de Preparación]],0)</f>
        <v>0.12708333333866903</v>
      </c>
      <c r="R574" s="10">
        <f>IF(sala[[#This Row],[Tiempo de degustación]]&gt;0,1,0)</f>
        <v>1</v>
      </c>
      <c r="S574" s="1" t="str">
        <f>WEEKDAY(sala[[#This Row],[Fecha de Factura]],11)&amp;". "&amp;TEXT(sala[[#This Row],[Fecha de Factura]],"dddd")</f>
        <v>4. jueves</v>
      </c>
      <c r="T574" s="4">
        <f>SUMIF('cocina'!A:A,sala[[#This Row],[Número de Orden]],'cocina'!G:G)</f>
        <v>6</v>
      </c>
      <c r="U574" s="4">
        <f>sala[[#This Row],[Tiempo de Preparación]]*24</f>
        <v>1.1500000000000001</v>
      </c>
      <c r="V574">
        <f>sala[[#This Row],[Cobrada]]*sala[[#This Row],[Monto Total de la Cuenta]]</f>
        <v>165</v>
      </c>
      <c r="W574" s="4">
        <f>sala[[#This Row],[Tiempo de Permanencia]]*24</f>
        <v>4.2000000001280569</v>
      </c>
    </row>
    <row r="575" spans="1:23" x14ac:dyDescent="0.3">
      <c r="A575">
        <v>20</v>
      </c>
      <c r="B575" s="1" t="s">
        <v>507</v>
      </c>
      <c r="C575">
        <v>3</v>
      </c>
      <c r="D575" s="2">
        <v>45022.021527777775</v>
      </c>
      <c r="E575" s="2">
        <v>45022.130555555559</v>
      </c>
      <c r="F575" s="1" t="s">
        <v>29</v>
      </c>
      <c r="G575" s="1" t="s">
        <v>14</v>
      </c>
      <c r="H575" s="1" t="s">
        <v>25</v>
      </c>
      <c r="I575">
        <v>42.57</v>
      </c>
      <c r="J575" s="1" t="s">
        <v>26</v>
      </c>
      <c r="K575">
        <v>574</v>
      </c>
      <c r="L575" s="1" t="s">
        <v>27</v>
      </c>
      <c r="M575" s="1">
        <f>SUMIF('cocina'!A:A,sala[[#This Row],[Número de Orden]],'cocina'!K:K)</f>
        <v>207</v>
      </c>
      <c r="N575" s="2">
        <f>sala[[#This Row],[Hora de Salida]]</f>
        <v>45022.130555555559</v>
      </c>
      <c r="O575" s="3">
        <f>IF(sala[[#This Row],[Estado de la Mesa]]="Ocupada",sala[[#This Row],[Hora de Salida]]-sala[[#This Row],[Hora de Llegada]]+15/(24*60),sala[[#This Row],[Hora de Salida]]-sala[[#This Row],[Hora de Llegada]])</f>
        <v>0.10902777778392192</v>
      </c>
      <c r="P575" s="3">
        <f>SUMIF('cocina'!A:A,sala[[#This Row],[Número de Orden]],'cocina'!H:H)/(24*60)</f>
        <v>0.11666666666666667</v>
      </c>
      <c r="Q575" s="3">
        <f>IF((sala[[#This Row],[Tiempo de Permanencia]]-sala[[#This Row],[Tiempo de Preparación]])&gt;0,sala[[#This Row],[Tiempo de Permanencia]]-sala[[#This Row],[Tiempo de Preparación]],0)</f>
        <v>0</v>
      </c>
      <c r="R575" s="10">
        <f>IF(sala[[#This Row],[Tiempo de degustación]]&gt;0,1,0)</f>
        <v>0</v>
      </c>
      <c r="S575" s="1" t="str">
        <f>WEEKDAY(sala[[#This Row],[Fecha de Factura]],11)&amp;". "&amp;TEXT(sala[[#This Row],[Fecha de Factura]],"dddd")</f>
        <v>4. jueves</v>
      </c>
      <c r="T575" s="4">
        <f>SUMIF('cocina'!A:A,sala[[#This Row],[Número de Orden]],'cocina'!G:G)</f>
        <v>8</v>
      </c>
      <c r="U575" s="4">
        <f>sala[[#This Row],[Tiempo de Preparación]]*24</f>
        <v>2.8</v>
      </c>
      <c r="V575">
        <f>sala[[#This Row],[Cobrada]]*sala[[#This Row],[Monto Total de la Cuenta]]</f>
        <v>0</v>
      </c>
      <c r="W575" s="4">
        <f>sala[[#This Row],[Tiempo de Permanencia]]*24</f>
        <v>2.6166666668141261</v>
      </c>
    </row>
    <row r="576" spans="1:23" x14ac:dyDescent="0.3">
      <c r="A576">
        <v>15</v>
      </c>
      <c r="B576" s="1" t="s">
        <v>329</v>
      </c>
      <c r="C576">
        <v>4</v>
      </c>
      <c r="D576" s="2">
        <v>45022.066666666666</v>
      </c>
      <c r="E576" s="2">
        <v>45022.197222222225</v>
      </c>
      <c r="F576" s="1" t="s">
        <v>32</v>
      </c>
      <c r="G576" s="1" t="s">
        <v>14</v>
      </c>
      <c r="H576" s="1" t="s">
        <v>25</v>
      </c>
      <c r="I576">
        <v>33.520000000000003</v>
      </c>
      <c r="J576" s="1" t="s">
        <v>26</v>
      </c>
      <c r="K576">
        <v>575</v>
      </c>
      <c r="L576" s="1" t="s">
        <v>30</v>
      </c>
      <c r="M576" s="1">
        <f>SUMIF('cocina'!A:A,sala[[#This Row],[Número de Orden]],'cocina'!K:K)</f>
        <v>18</v>
      </c>
      <c r="N576" s="2">
        <f>sala[[#This Row],[Hora de Salida]]</f>
        <v>45022.197222222225</v>
      </c>
      <c r="O576" s="3">
        <f>IF(sala[[#This Row],[Estado de la Mesa]]="Ocupada",sala[[#This Row],[Hora de Salida]]-sala[[#This Row],[Hora de Llegada]]+15/(24*60),sala[[#This Row],[Hora de Salida]]-sala[[#This Row],[Hora de Llegada]])</f>
        <v>0.13055555555911269</v>
      </c>
      <c r="P576" s="3">
        <f>SUMIF('cocina'!A:A,sala[[#This Row],[Número de Orden]],'cocina'!H:H)/(24*60)</f>
        <v>3.0555555555555555E-2</v>
      </c>
      <c r="Q576" s="3">
        <f>IF((sala[[#This Row],[Tiempo de Permanencia]]-sala[[#This Row],[Tiempo de Preparación]])&gt;0,sala[[#This Row],[Tiempo de Permanencia]]-sala[[#This Row],[Tiempo de Preparación]],0)</f>
        <v>0.10000000000355713</v>
      </c>
      <c r="R576" s="10">
        <f>IF(sala[[#This Row],[Tiempo de degustación]]&gt;0,1,0)</f>
        <v>1</v>
      </c>
      <c r="S576" s="1" t="str">
        <f>WEEKDAY(sala[[#This Row],[Fecha de Factura]],11)&amp;". "&amp;TEXT(sala[[#This Row],[Fecha de Factura]],"dddd")</f>
        <v>4. jueves</v>
      </c>
      <c r="T576" s="4">
        <f>SUMIF('cocina'!A:A,sala[[#This Row],[Número de Orden]],'cocina'!G:G)</f>
        <v>1</v>
      </c>
      <c r="U576" s="4">
        <f>sala[[#This Row],[Tiempo de Preparación]]*24</f>
        <v>0.73333333333333328</v>
      </c>
      <c r="V576">
        <f>sala[[#This Row],[Cobrada]]*sala[[#This Row],[Monto Total de la Cuenta]]</f>
        <v>18</v>
      </c>
      <c r="W576" s="4">
        <f>sala[[#This Row],[Tiempo de Permanencia]]*24</f>
        <v>3.1333333334187046</v>
      </c>
    </row>
    <row r="577" spans="1:23" x14ac:dyDescent="0.3">
      <c r="A577">
        <v>9</v>
      </c>
      <c r="B577" s="1" t="s">
        <v>508</v>
      </c>
      <c r="C577">
        <v>1</v>
      </c>
      <c r="D577" s="2">
        <v>45022.164583333331</v>
      </c>
      <c r="E577" s="2">
        <v>45022.29583333333</v>
      </c>
      <c r="F577" s="1" t="s">
        <v>32</v>
      </c>
      <c r="G577" s="1" t="s">
        <v>35</v>
      </c>
      <c r="H577" s="1" t="s">
        <v>21</v>
      </c>
      <c r="I577">
        <v>21.71</v>
      </c>
      <c r="J577" s="1" t="s">
        <v>16</v>
      </c>
      <c r="K577">
        <v>576</v>
      </c>
      <c r="L577" s="1" t="s">
        <v>44</v>
      </c>
      <c r="M577" s="1">
        <f>SUMIF('cocina'!A:A,sala[[#This Row],[Número de Orden]],'cocina'!K:K)</f>
        <v>234</v>
      </c>
      <c r="N577" s="2">
        <f>sala[[#This Row],[Hora de Salida]]</f>
        <v>45022.29583333333</v>
      </c>
      <c r="O577" s="3">
        <f>IF(sala[[#This Row],[Estado de la Mesa]]="Ocupada",sala[[#This Row],[Hora de Salida]]-sala[[#This Row],[Hora de Llegada]]+15/(24*60),sala[[#This Row],[Hora de Salida]]-sala[[#This Row],[Hora de Llegada]])</f>
        <v>0.13124999999854481</v>
      </c>
      <c r="P577" s="3">
        <f>SUMIF('cocina'!A:A,sala[[#This Row],[Número de Orden]],'cocina'!H:H)/(24*60)</f>
        <v>7.9861111111111105E-2</v>
      </c>
      <c r="Q577" s="3">
        <f>IF((sala[[#This Row],[Tiempo de Permanencia]]-sala[[#This Row],[Tiempo de Preparación]])&gt;0,sala[[#This Row],[Tiempo de Permanencia]]-sala[[#This Row],[Tiempo de Preparación]],0)</f>
        <v>5.1388888887433704E-2</v>
      </c>
      <c r="R577" s="10">
        <f>IF(sala[[#This Row],[Tiempo de degustación]]&gt;0,1,0)</f>
        <v>1</v>
      </c>
      <c r="S577" s="1" t="str">
        <f>WEEKDAY(sala[[#This Row],[Fecha de Factura]],11)&amp;". "&amp;TEXT(sala[[#This Row],[Fecha de Factura]],"dddd")</f>
        <v>4. jueves</v>
      </c>
      <c r="T577" s="4">
        <f>SUMIF('cocina'!A:A,sala[[#This Row],[Número de Orden]],'cocina'!G:G)</f>
        <v>7</v>
      </c>
      <c r="U577" s="4">
        <f>sala[[#This Row],[Tiempo de Preparación]]*24</f>
        <v>1.9166666666666665</v>
      </c>
      <c r="V577">
        <f>sala[[#This Row],[Cobrada]]*sala[[#This Row],[Monto Total de la Cuenta]]</f>
        <v>234</v>
      </c>
      <c r="W577" s="4">
        <f>sala[[#This Row],[Tiempo de Permanencia]]*24</f>
        <v>3.1499999999650754</v>
      </c>
    </row>
    <row r="578" spans="1:23" x14ac:dyDescent="0.3">
      <c r="A578">
        <v>5</v>
      </c>
      <c r="B578" s="1" t="s">
        <v>509</v>
      </c>
      <c r="C578">
        <v>4</v>
      </c>
      <c r="D578" s="2">
        <v>45022.134027777778</v>
      </c>
      <c r="E578" s="2">
        <v>45022.277777777781</v>
      </c>
      <c r="F578" s="1" t="s">
        <v>32</v>
      </c>
      <c r="G578" s="1" t="s">
        <v>14</v>
      </c>
      <c r="H578" s="1" t="s">
        <v>25</v>
      </c>
      <c r="I578">
        <v>34.119999999999997</v>
      </c>
      <c r="J578" s="1" t="s">
        <v>26</v>
      </c>
      <c r="K578">
        <v>577</v>
      </c>
      <c r="L578" s="1" t="s">
        <v>33</v>
      </c>
      <c r="M578" s="1">
        <f>SUMIF('cocina'!A:A,sala[[#This Row],[Número de Orden]],'cocina'!K:K)</f>
        <v>40</v>
      </c>
      <c r="N578" s="2">
        <f>sala[[#This Row],[Hora de Salida]]</f>
        <v>45022.277777777781</v>
      </c>
      <c r="O578" s="3">
        <f>IF(sala[[#This Row],[Estado de la Mesa]]="Ocupada",sala[[#This Row],[Hora de Salida]]-sala[[#This Row],[Hora de Llegada]]+15/(24*60),sala[[#This Row],[Hora de Salida]]-sala[[#This Row],[Hora de Llegada]])</f>
        <v>0.14375000000291038</v>
      </c>
      <c r="P578" s="3">
        <f>SUMIF('cocina'!A:A,sala[[#This Row],[Número de Orden]],'cocina'!H:H)/(24*60)</f>
        <v>1.7361111111111112E-2</v>
      </c>
      <c r="Q578" s="3">
        <f>IF((sala[[#This Row],[Tiempo de Permanencia]]-sala[[#This Row],[Tiempo de Preparación]])&gt;0,sala[[#This Row],[Tiempo de Permanencia]]-sala[[#This Row],[Tiempo de Preparación]],0)</f>
        <v>0.12638888889179928</v>
      </c>
      <c r="R578" s="10">
        <f>IF(sala[[#This Row],[Tiempo de degustación]]&gt;0,1,0)</f>
        <v>1</v>
      </c>
      <c r="S578" s="1" t="str">
        <f>WEEKDAY(sala[[#This Row],[Fecha de Factura]],11)&amp;". "&amp;TEXT(sala[[#This Row],[Fecha de Factura]],"dddd")</f>
        <v>4. jueves</v>
      </c>
      <c r="T578" s="4">
        <f>SUMIF('cocina'!A:A,sala[[#This Row],[Número de Orden]],'cocina'!G:G)</f>
        <v>2</v>
      </c>
      <c r="U578" s="4">
        <f>sala[[#This Row],[Tiempo de Preparación]]*24</f>
        <v>0.41666666666666669</v>
      </c>
      <c r="V578">
        <f>sala[[#This Row],[Cobrada]]*sala[[#This Row],[Monto Total de la Cuenta]]</f>
        <v>40</v>
      </c>
      <c r="W578" s="4">
        <f>sala[[#This Row],[Tiempo de Permanencia]]*24</f>
        <v>3.4500000000698492</v>
      </c>
    </row>
    <row r="579" spans="1:23" x14ac:dyDescent="0.3">
      <c r="A579">
        <v>11</v>
      </c>
      <c r="B579" s="1" t="s">
        <v>246</v>
      </c>
      <c r="C579">
        <v>6</v>
      </c>
      <c r="D579" s="2">
        <v>45022.09097222222</v>
      </c>
      <c r="E579" s="2">
        <v>45022.183333333334</v>
      </c>
      <c r="F579" s="1" t="s">
        <v>13</v>
      </c>
      <c r="G579" s="1" t="s">
        <v>14</v>
      </c>
      <c r="H579" s="1" t="s">
        <v>25</v>
      </c>
      <c r="I579">
        <v>32.799999999999997</v>
      </c>
      <c r="J579" s="1" t="s">
        <v>38</v>
      </c>
      <c r="K579">
        <v>578</v>
      </c>
      <c r="L579" s="1" t="s">
        <v>17</v>
      </c>
      <c r="M579" s="1">
        <f>SUMIF('cocina'!A:A,sala[[#This Row],[Número de Orden]],'cocina'!K:K)</f>
        <v>90</v>
      </c>
      <c r="N579" s="2">
        <f>sala[[#This Row],[Hora de Salida]]</f>
        <v>45022.183333333334</v>
      </c>
      <c r="O579" s="3">
        <f>IF(sala[[#This Row],[Estado de la Mesa]]="Ocupada",sala[[#This Row],[Hora de Salida]]-sala[[#This Row],[Hora de Llegada]]+15/(24*60),sala[[#This Row],[Hora de Salida]]-sala[[#This Row],[Hora de Llegada]])</f>
        <v>0.10277777778052648</v>
      </c>
      <c r="P579" s="3">
        <f>SUMIF('cocina'!A:A,sala[[#This Row],[Número de Orden]],'cocina'!H:H)/(24*60)</f>
        <v>3.0555555555555555E-2</v>
      </c>
      <c r="Q579" s="3">
        <f>IF((sala[[#This Row],[Tiempo de Permanencia]]-sala[[#This Row],[Tiempo de Preparación]])&gt;0,sala[[#This Row],[Tiempo de Permanencia]]-sala[[#This Row],[Tiempo de Preparación]],0)</f>
        <v>7.2222222224970919E-2</v>
      </c>
      <c r="R579" s="10">
        <f>IF(sala[[#This Row],[Tiempo de degustación]]&gt;0,1,0)</f>
        <v>1</v>
      </c>
      <c r="S579" s="1" t="str">
        <f>WEEKDAY(sala[[#This Row],[Fecha de Factura]],11)&amp;". "&amp;TEXT(sala[[#This Row],[Fecha de Factura]],"dddd")</f>
        <v>4. jueves</v>
      </c>
      <c r="T579" s="4">
        <f>SUMIF('cocina'!A:A,sala[[#This Row],[Número de Orden]],'cocina'!G:G)</f>
        <v>3</v>
      </c>
      <c r="U579" s="4">
        <f>sala[[#This Row],[Tiempo de Preparación]]*24</f>
        <v>0.73333333333333328</v>
      </c>
      <c r="V579">
        <f>sala[[#This Row],[Cobrada]]*sala[[#This Row],[Monto Total de la Cuenta]]</f>
        <v>90</v>
      </c>
      <c r="W579" s="4">
        <f>sala[[#This Row],[Tiempo de Permanencia]]*24</f>
        <v>2.4666666667326353</v>
      </c>
    </row>
    <row r="580" spans="1:23" x14ac:dyDescent="0.3">
      <c r="A580">
        <v>9</v>
      </c>
      <c r="B580" s="1" t="s">
        <v>510</v>
      </c>
      <c r="C580">
        <v>2</v>
      </c>
      <c r="D580" s="2">
        <v>45022.006944444445</v>
      </c>
      <c r="E580" s="2">
        <v>45022.095138888886</v>
      </c>
      <c r="F580" s="1" t="s">
        <v>13</v>
      </c>
      <c r="G580" s="1" t="s">
        <v>14</v>
      </c>
      <c r="H580" s="1" t="s">
        <v>25</v>
      </c>
      <c r="I580">
        <v>35.96</v>
      </c>
      <c r="J580" s="1" t="s">
        <v>26</v>
      </c>
      <c r="K580">
        <v>579</v>
      </c>
      <c r="L580" s="1" t="s">
        <v>30</v>
      </c>
      <c r="M580" s="1">
        <f>SUMIF('cocina'!A:A,sala[[#This Row],[Número de Orden]],'cocina'!K:K)</f>
        <v>50</v>
      </c>
      <c r="N580" s="2">
        <f>sala[[#This Row],[Hora de Salida]]</f>
        <v>45022.095138888886</v>
      </c>
      <c r="O580" s="3">
        <f>IF(sala[[#This Row],[Estado de la Mesa]]="Ocupada",sala[[#This Row],[Hora de Salida]]-sala[[#This Row],[Hora de Llegada]]+15/(24*60),sala[[#This Row],[Hora de Salida]]-sala[[#This Row],[Hora de Llegada]])</f>
        <v>8.819444444088731E-2</v>
      </c>
      <c r="P580" s="3">
        <f>SUMIF('cocina'!A:A,sala[[#This Row],[Número de Orden]],'cocina'!H:H)/(24*60)</f>
        <v>3.3333333333333333E-2</v>
      </c>
      <c r="Q580" s="3">
        <f>IF((sala[[#This Row],[Tiempo de Permanencia]]-sala[[#This Row],[Tiempo de Preparación]])&gt;0,sala[[#This Row],[Tiempo de Permanencia]]-sala[[#This Row],[Tiempo de Preparación]],0)</f>
        <v>5.4861111107553977E-2</v>
      </c>
      <c r="R580" s="10">
        <f>IF(sala[[#This Row],[Tiempo de degustación]]&gt;0,1,0)</f>
        <v>1</v>
      </c>
      <c r="S580" s="1" t="str">
        <f>WEEKDAY(sala[[#This Row],[Fecha de Factura]],11)&amp;". "&amp;TEXT(sala[[#This Row],[Fecha de Factura]],"dddd")</f>
        <v>4. jueves</v>
      </c>
      <c r="T580" s="4">
        <f>SUMIF('cocina'!A:A,sala[[#This Row],[Número de Orden]],'cocina'!G:G)</f>
        <v>2</v>
      </c>
      <c r="U580" s="4">
        <f>sala[[#This Row],[Tiempo de Preparación]]*24</f>
        <v>0.8</v>
      </c>
      <c r="V580">
        <f>sala[[#This Row],[Cobrada]]*sala[[#This Row],[Monto Total de la Cuenta]]</f>
        <v>50</v>
      </c>
      <c r="W580" s="4">
        <f>sala[[#This Row],[Tiempo de Permanencia]]*24</f>
        <v>2.1166666665812954</v>
      </c>
    </row>
    <row r="581" spans="1:23" x14ac:dyDescent="0.3">
      <c r="A581">
        <v>10</v>
      </c>
      <c r="B581" s="1" t="s">
        <v>82</v>
      </c>
      <c r="C581">
        <v>5</v>
      </c>
      <c r="D581" s="2">
        <v>45022.004166666666</v>
      </c>
      <c r="E581" s="2">
        <v>45022.054166666669</v>
      </c>
      <c r="F581" s="1" t="s">
        <v>32</v>
      </c>
      <c r="G581" s="1" t="s">
        <v>14</v>
      </c>
      <c r="H581" s="1" t="s">
        <v>15</v>
      </c>
      <c r="I581">
        <v>44.54</v>
      </c>
      <c r="J581" s="1" t="s">
        <v>26</v>
      </c>
      <c r="K581">
        <v>580</v>
      </c>
      <c r="L581" s="1" t="s">
        <v>44</v>
      </c>
      <c r="M581" s="1">
        <f>SUMIF('cocina'!A:A,sala[[#This Row],[Número de Orden]],'cocina'!K:K)</f>
        <v>33</v>
      </c>
      <c r="N581" s="2">
        <f>sala[[#This Row],[Hora de Salida]]</f>
        <v>45022.054166666669</v>
      </c>
      <c r="O581" s="3">
        <f>IF(sala[[#This Row],[Estado de la Mesa]]="Ocupada",sala[[#This Row],[Hora de Salida]]-sala[[#This Row],[Hora de Llegada]]+15/(24*60),sala[[#This Row],[Hora de Salida]]-sala[[#This Row],[Hora de Llegada]])</f>
        <v>5.0000000002910383E-2</v>
      </c>
      <c r="P581" s="3">
        <f>SUMIF('cocina'!A:A,sala[[#This Row],[Número de Orden]],'cocina'!H:H)/(24*60)</f>
        <v>2.0833333333333332E-2</v>
      </c>
      <c r="Q581" s="3">
        <f>IF((sala[[#This Row],[Tiempo de Permanencia]]-sala[[#This Row],[Tiempo de Preparación]])&gt;0,sala[[#This Row],[Tiempo de Permanencia]]-sala[[#This Row],[Tiempo de Preparación]],0)</f>
        <v>2.9166666669577051E-2</v>
      </c>
      <c r="R581" s="10">
        <f>IF(sala[[#This Row],[Tiempo de degustación]]&gt;0,1,0)</f>
        <v>1</v>
      </c>
      <c r="S581" s="1" t="str">
        <f>WEEKDAY(sala[[#This Row],[Fecha de Factura]],11)&amp;". "&amp;TEXT(sala[[#This Row],[Fecha de Factura]],"dddd")</f>
        <v>4. jueves</v>
      </c>
      <c r="T581" s="4">
        <f>SUMIF('cocina'!A:A,sala[[#This Row],[Número de Orden]],'cocina'!G:G)</f>
        <v>1</v>
      </c>
      <c r="U581" s="4">
        <f>sala[[#This Row],[Tiempo de Preparación]]*24</f>
        <v>0.5</v>
      </c>
      <c r="V581">
        <f>sala[[#This Row],[Cobrada]]*sala[[#This Row],[Monto Total de la Cuenta]]</f>
        <v>33</v>
      </c>
      <c r="W581" s="4">
        <f>sala[[#This Row],[Tiempo de Permanencia]]*24</f>
        <v>1.2000000000698492</v>
      </c>
    </row>
    <row r="582" spans="1:23" x14ac:dyDescent="0.3">
      <c r="A582">
        <v>18</v>
      </c>
      <c r="B582" s="1" t="s">
        <v>147</v>
      </c>
      <c r="C582">
        <v>5</v>
      </c>
      <c r="D582" s="2">
        <v>45022.147916666669</v>
      </c>
      <c r="E582" s="2">
        <v>45022.213888888888</v>
      </c>
      <c r="F582" s="1" t="s">
        <v>32</v>
      </c>
      <c r="G582" s="1" t="s">
        <v>14</v>
      </c>
      <c r="H582" s="1" t="s">
        <v>25</v>
      </c>
      <c r="I582">
        <v>13.27</v>
      </c>
      <c r="J582" s="1" t="s">
        <v>38</v>
      </c>
      <c r="K582">
        <v>581</v>
      </c>
      <c r="L582" s="1" t="s">
        <v>33</v>
      </c>
      <c r="M582" s="1">
        <f>SUMIF('cocina'!A:A,sala[[#This Row],[Número de Orden]],'cocina'!K:K)</f>
        <v>123</v>
      </c>
      <c r="N582" s="2">
        <f>sala[[#This Row],[Hora de Salida]]</f>
        <v>45022.213888888888</v>
      </c>
      <c r="O582" s="3">
        <f>IF(sala[[#This Row],[Estado de la Mesa]]="Ocupada",sala[[#This Row],[Hora de Salida]]-sala[[#This Row],[Hora de Llegada]]+15/(24*60),sala[[#This Row],[Hora de Salida]]-sala[[#This Row],[Hora de Llegada]])</f>
        <v>7.6388888885655135E-2</v>
      </c>
      <c r="P582" s="3">
        <f>SUMIF('cocina'!A:A,sala[[#This Row],[Número de Orden]],'cocina'!H:H)/(24*60)</f>
        <v>3.8194444444444448E-2</v>
      </c>
      <c r="Q582" s="3">
        <f>IF((sala[[#This Row],[Tiempo de Permanencia]]-sala[[#This Row],[Tiempo de Preparación]])&gt;0,sala[[#This Row],[Tiempo de Permanencia]]-sala[[#This Row],[Tiempo de Preparación]],0)</f>
        <v>3.8194444441210687E-2</v>
      </c>
      <c r="R582" s="10">
        <f>IF(sala[[#This Row],[Tiempo de degustación]]&gt;0,1,0)</f>
        <v>1</v>
      </c>
      <c r="S582" s="1" t="str">
        <f>WEEKDAY(sala[[#This Row],[Fecha de Factura]],11)&amp;". "&amp;TEXT(sala[[#This Row],[Fecha de Factura]],"dddd")</f>
        <v>4. jueves</v>
      </c>
      <c r="T582" s="4">
        <f>SUMIF('cocina'!A:A,sala[[#This Row],[Número de Orden]],'cocina'!G:G)</f>
        <v>4</v>
      </c>
      <c r="U582" s="4">
        <f>sala[[#This Row],[Tiempo de Preparación]]*24</f>
        <v>0.91666666666666674</v>
      </c>
      <c r="V582">
        <f>sala[[#This Row],[Cobrada]]*sala[[#This Row],[Monto Total de la Cuenta]]</f>
        <v>123</v>
      </c>
      <c r="W582" s="4">
        <f>sala[[#This Row],[Tiempo de Permanencia]]*24</f>
        <v>1.8333333332557231</v>
      </c>
    </row>
    <row r="583" spans="1:23" x14ac:dyDescent="0.3">
      <c r="A583">
        <v>3</v>
      </c>
      <c r="B583" s="1" t="s">
        <v>511</v>
      </c>
      <c r="C583">
        <v>1</v>
      </c>
      <c r="D583" s="2">
        <v>45022.158333333333</v>
      </c>
      <c r="E583" s="2">
        <v>45022.214583333334</v>
      </c>
      <c r="F583" s="1" t="s">
        <v>24</v>
      </c>
      <c r="G583" s="1" t="s">
        <v>14</v>
      </c>
      <c r="H583" s="1" t="s">
        <v>25</v>
      </c>
      <c r="I583">
        <v>20.23</v>
      </c>
      <c r="J583" s="1" t="s">
        <v>16</v>
      </c>
      <c r="K583">
        <v>582</v>
      </c>
      <c r="L583" s="1" t="s">
        <v>44</v>
      </c>
      <c r="M583" s="1">
        <f>SUMIF('cocina'!A:A,sala[[#This Row],[Número de Orden]],'cocina'!K:K)</f>
        <v>54</v>
      </c>
      <c r="N583" s="2">
        <f>sala[[#This Row],[Hora de Salida]]</f>
        <v>45022.214583333334</v>
      </c>
      <c r="O583" s="3">
        <f>IF(sala[[#This Row],[Estado de la Mesa]]="Ocupada",sala[[#This Row],[Hora de Salida]]-sala[[#This Row],[Hora de Llegada]]+15/(24*60),sala[[#This Row],[Hora de Salida]]-sala[[#This Row],[Hora de Llegada]])</f>
        <v>5.6250000001455192E-2</v>
      </c>
      <c r="P583" s="3">
        <f>SUMIF('cocina'!A:A,sala[[#This Row],[Número de Orden]],'cocina'!H:H)/(24*60)</f>
        <v>2.9166666666666667E-2</v>
      </c>
      <c r="Q583" s="3">
        <f>IF((sala[[#This Row],[Tiempo de Permanencia]]-sala[[#This Row],[Tiempo de Preparación]])&gt;0,sala[[#This Row],[Tiempo de Permanencia]]-sala[[#This Row],[Tiempo de Preparación]],0)</f>
        <v>2.7083333334788524E-2</v>
      </c>
      <c r="R583" s="10">
        <f>IF(sala[[#This Row],[Tiempo de degustación]]&gt;0,1,0)</f>
        <v>1</v>
      </c>
      <c r="S583" s="1" t="str">
        <f>WEEKDAY(sala[[#This Row],[Fecha de Factura]],11)&amp;". "&amp;TEXT(sala[[#This Row],[Fecha de Factura]],"dddd")</f>
        <v>4. jueves</v>
      </c>
      <c r="T583" s="4">
        <f>SUMIF('cocina'!A:A,sala[[#This Row],[Número de Orden]],'cocina'!G:G)</f>
        <v>2</v>
      </c>
      <c r="U583" s="4">
        <f>sala[[#This Row],[Tiempo de Preparación]]*24</f>
        <v>0.7</v>
      </c>
      <c r="V583">
        <f>sala[[#This Row],[Cobrada]]*sala[[#This Row],[Monto Total de la Cuenta]]</f>
        <v>54</v>
      </c>
      <c r="W583" s="4">
        <f>sala[[#This Row],[Tiempo de Permanencia]]*24</f>
        <v>1.3500000000349246</v>
      </c>
    </row>
    <row r="584" spans="1:23" x14ac:dyDescent="0.3">
      <c r="A584">
        <v>9</v>
      </c>
      <c r="B584" s="1" t="s">
        <v>289</v>
      </c>
      <c r="C584">
        <v>2</v>
      </c>
      <c r="D584" s="2">
        <v>45022.070138888892</v>
      </c>
      <c r="E584" s="2">
        <v>45022.148611111108</v>
      </c>
      <c r="F584" s="1" t="s">
        <v>24</v>
      </c>
      <c r="G584" s="1" t="s">
        <v>35</v>
      </c>
      <c r="H584" s="1" t="s">
        <v>15</v>
      </c>
      <c r="I584">
        <v>35.99</v>
      </c>
      <c r="J584" s="1" t="s">
        <v>26</v>
      </c>
      <c r="K584">
        <v>583</v>
      </c>
      <c r="L584" s="1" t="s">
        <v>27</v>
      </c>
      <c r="M584" s="1">
        <f>SUMIF('cocina'!A:A,sala[[#This Row],[Número de Orden]],'cocina'!K:K)</f>
        <v>243</v>
      </c>
      <c r="N584" s="2">
        <f>sala[[#This Row],[Hora de Salida]]</f>
        <v>45022.148611111108</v>
      </c>
      <c r="O584" s="3">
        <f>IF(sala[[#This Row],[Estado de la Mesa]]="Ocupada",sala[[#This Row],[Hora de Salida]]-sala[[#This Row],[Hora de Llegada]]+15/(24*60),sala[[#This Row],[Hora de Salida]]-sala[[#This Row],[Hora de Llegada]])</f>
        <v>7.847222221607808E-2</v>
      </c>
      <c r="P584" s="3">
        <f>SUMIF('cocina'!A:A,sala[[#This Row],[Número de Orden]],'cocina'!H:H)/(24*60)</f>
        <v>7.2916666666666671E-2</v>
      </c>
      <c r="Q584" s="3">
        <f>IF((sala[[#This Row],[Tiempo de Permanencia]]-sala[[#This Row],[Tiempo de Preparación]])&gt;0,sala[[#This Row],[Tiempo de Permanencia]]-sala[[#This Row],[Tiempo de Preparación]],0)</f>
        <v>5.5555555494114089E-3</v>
      </c>
      <c r="R584" s="10">
        <f>IF(sala[[#This Row],[Tiempo de degustación]]&gt;0,1,0)</f>
        <v>1</v>
      </c>
      <c r="S584" s="1" t="str">
        <f>WEEKDAY(sala[[#This Row],[Fecha de Factura]],11)&amp;". "&amp;TEXT(sala[[#This Row],[Fecha de Factura]],"dddd")</f>
        <v>4. jueves</v>
      </c>
      <c r="T584" s="4">
        <f>SUMIF('cocina'!A:A,sala[[#This Row],[Número de Orden]],'cocina'!G:G)</f>
        <v>9</v>
      </c>
      <c r="U584" s="4">
        <f>sala[[#This Row],[Tiempo de Preparación]]*24</f>
        <v>1.75</v>
      </c>
      <c r="V584">
        <f>sala[[#This Row],[Cobrada]]*sala[[#This Row],[Monto Total de la Cuenta]]</f>
        <v>243</v>
      </c>
      <c r="W584" s="4">
        <f>sala[[#This Row],[Tiempo de Permanencia]]*24</f>
        <v>1.8833333331858739</v>
      </c>
    </row>
    <row r="585" spans="1:23" x14ac:dyDescent="0.3">
      <c r="A585">
        <v>9</v>
      </c>
      <c r="B585" s="1" t="s">
        <v>512</v>
      </c>
      <c r="C585">
        <v>4</v>
      </c>
      <c r="D585" s="2">
        <v>45022.149305555555</v>
      </c>
      <c r="E585" s="2">
        <v>45022.290972222225</v>
      </c>
      <c r="F585" s="1" t="s">
        <v>13</v>
      </c>
      <c r="G585" s="1" t="s">
        <v>14</v>
      </c>
      <c r="H585" s="1" t="s">
        <v>15</v>
      </c>
      <c r="I585">
        <v>36.979999999999997</v>
      </c>
      <c r="J585" s="1" t="s">
        <v>16</v>
      </c>
      <c r="K585">
        <v>584</v>
      </c>
      <c r="L585" s="1" t="s">
        <v>57</v>
      </c>
      <c r="M585" s="1">
        <f>SUMIF('cocina'!A:A,sala[[#This Row],[Número de Orden]],'cocina'!K:K)</f>
        <v>139</v>
      </c>
      <c r="N585" s="2">
        <f>sala[[#This Row],[Hora de Salida]]</f>
        <v>45022.290972222225</v>
      </c>
      <c r="O585" s="3">
        <f>IF(sala[[#This Row],[Estado de la Mesa]]="Ocupada",sala[[#This Row],[Hora de Salida]]-sala[[#This Row],[Hora de Llegada]]+15/(24*60),sala[[#This Row],[Hora de Salida]]-sala[[#This Row],[Hora de Llegada]])</f>
        <v>0.14166666667006211</v>
      </c>
      <c r="P585" s="3">
        <f>SUMIF('cocina'!A:A,sala[[#This Row],[Número de Orden]],'cocina'!H:H)/(24*60)</f>
        <v>7.9166666666666663E-2</v>
      </c>
      <c r="Q585" s="3">
        <f>IF((sala[[#This Row],[Tiempo de Permanencia]]-sala[[#This Row],[Tiempo de Preparación]])&gt;0,sala[[#This Row],[Tiempo de Permanencia]]-sala[[#This Row],[Tiempo de Preparación]],0)</f>
        <v>6.2500000003395451E-2</v>
      </c>
      <c r="R585" s="10">
        <f>IF(sala[[#This Row],[Tiempo de degustación]]&gt;0,1,0)</f>
        <v>1</v>
      </c>
      <c r="S585" s="1" t="str">
        <f>WEEKDAY(sala[[#This Row],[Fecha de Factura]],11)&amp;". "&amp;TEXT(sala[[#This Row],[Fecha de Factura]],"dddd")</f>
        <v>4. jueves</v>
      </c>
      <c r="T585" s="4">
        <f>SUMIF('cocina'!A:A,sala[[#This Row],[Número de Orden]],'cocina'!G:G)</f>
        <v>5</v>
      </c>
      <c r="U585" s="4">
        <f>sala[[#This Row],[Tiempo de Preparación]]*24</f>
        <v>1.9</v>
      </c>
      <c r="V585">
        <f>sala[[#This Row],[Cobrada]]*sala[[#This Row],[Monto Total de la Cuenta]]</f>
        <v>139</v>
      </c>
      <c r="W585" s="4">
        <f>sala[[#This Row],[Tiempo de Permanencia]]*24</f>
        <v>3.4000000000814907</v>
      </c>
    </row>
    <row r="586" spans="1:23" x14ac:dyDescent="0.3">
      <c r="A586">
        <v>3</v>
      </c>
      <c r="B586" s="1" t="s">
        <v>444</v>
      </c>
      <c r="C586">
        <v>5</v>
      </c>
      <c r="D586" s="2">
        <v>45022.057638888888</v>
      </c>
      <c r="E586" s="2">
        <v>45022.109027777777</v>
      </c>
      <c r="F586" s="1" t="s">
        <v>13</v>
      </c>
      <c r="G586" s="1" t="s">
        <v>20</v>
      </c>
      <c r="H586" s="1" t="s">
        <v>25</v>
      </c>
      <c r="I586">
        <v>10.07</v>
      </c>
      <c r="J586" s="1" t="s">
        <v>26</v>
      </c>
      <c r="K586">
        <v>585</v>
      </c>
      <c r="L586" s="1" t="s">
        <v>54</v>
      </c>
      <c r="M586" s="1">
        <f>SUMIF('cocina'!A:A,sala[[#This Row],[Número de Orden]],'cocina'!K:K)</f>
        <v>128</v>
      </c>
      <c r="N586" s="2">
        <f>sala[[#This Row],[Hora de Salida]]</f>
        <v>45022.109027777777</v>
      </c>
      <c r="O586" s="3">
        <f>IF(sala[[#This Row],[Estado de la Mesa]]="Ocupada",sala[[#This Row],[Hora de Salida]]-sala[[#This Row],[Hora de Llegada]]+15/(24*60),sala[[#This Row],[Hora de Salida]]-sala[[#This Row],[Hora de Llegada]])</f>
        <v>5.1388888889050577E-2</v>
      </c>
      <c r="P586" s="3">
        <f>SUMIF('cocina'!A:A,sala[[#This Row],[Número de Orden]],'cocina'!H:H)/(24*60)</f>
        <v>6.5972222222222224E-2</v>
      </c>
      <c r="Q586" s="3">
        <f>IF((sala[[#This Row],[Tiempo de Permanencia]]-sala[[#This Row],[Tiempo de Preparación]])&gt;0,sala[[#This Row],[Tiempo de Permanencia]]-sala[[#This Row],[Tiempo de Preparación]],0)</f>
        <v>0</v>
      </c>
      <c r="R586" s="10">
        <f>IF(sala[[#This Row],[Tiempo de degustación]]&gt;0,1,0)</f>
        <v>0</v>
      </c>
      <c r="S586" s="1" t="str">
        <f>WEEKDAY(sala[[#This Row],[Fecha de Factura]],11)&amp;". "&amp;TEXT(sala[[#This Row],[Fecha de Factura]],"dddd")</f>
        <v>4. jueves</v>
      </c>
      <c r="T586" s="4">
        <f>SUMIF('cocina'!A:A,sala[[#This Row],[Número de Orden]],'cocina'!G:G)</f>
        <v>5</v>
      </c>
      <c r="U586" s="4">
        <f>sala[[#This Row],[Tiempo de Preparación]]*24</f>
        <v>1.5833333333333335</v>
      </c>
      <c r="V586">
        <f>sala[[#This Row],[Cobrada]]*sala[[#This Row],[Monto Total de la Cuenta]]</f>
        <v>0</v>
      </c>
      <c r="W586" s="4">
        <f>sala[[#This Row],[Tiempo de Permanencia]]*24</f>
        <v>1.2333333333372138</v>
      </c>
    </row>
    <row r="587" spans="1:23" x14ac:dyDescent="0.3">
      <c r="A587">
        <v>17</v>
      </c>
      <c r="B587" s="1" t="s">
        <v>513</v>
      </c>
      <c r="C587">
        <v>5</v>
      </c>
      <c r="D587" s="2">
        <v>45022.030555555553</v>
      </c>
      <c r="E587" s="2">
        <v>45022.163194444445</v>
      </c>
      <c r="F587" s="1" t="s">
        <v>13</v>
      </c>
      <c r="G587" s="1" t="s">
        <v>35</v>
      </c>
      <c r="H587" s="1" t="s">
        <v>21</v>
      </c>
      <c r="I587">
        <v>32.79</v>
      </c>
      <c r="J587" s="1" t="s">
        <v>38</v>
      </c>
      <c r="K587">
        <v>586</v>
      </c>
      <c r="L587" s="1" t="s">
        <v>39</v>
      </c>
      <c r="M587" s="1">
        <f>SUMIF('cocina'!A:A,sala[[#This Row],[Número de Orden]],'cocina'!K:K)</f>
        <v>171</v>
      </c>
      <c r="N587" s="2">
        <f>sala[[#This Row],[Hora de Salida]]</f>
        <v>45022.163194444445</v>
      </c>
      <c r="O587" s="3">
        <f>IF(sala[[#This Row],[Estado de la Mesa]]="Ocupada",sala[[#This Row],[Hora de Salida]]-sala[[#This Row],[Hora de Llegada]]+15/(24*60),sala[[#This Row],[Hora de Salida]]-sala[[#This Row],[Hora de Llegada]])</f>
        <v>0.14305555555862762</v>
      </c>
      <c r="P587" s="3">
        <f>SUMIF('cocina'!A:A,sala[[#This Row],[Número de Orden]],'cocina'!H:H)/(24*60)</f>
        <v>6.3888888888888884E-2</v>
      </c>
      <c r="Q587" s="3">
        <f>IF((sala[[#This Row],[Tiempo de Permanencia]]-sala[[#This Row],[Tiempo de Preparación]])&gt;0,sala[[#This Row],[Tiempo de Permanencia]]-sala[[#This Row],[Tiempo de Preparación]],0)</f>
        <v>7.9166666669738733E-2</v>
      </c>
      <c r="R587" s="10">
        <f>IF(sala[[#This Row],[Tiempo de degustación]]&gt;0,1,0)</f>
        <v>1</v>
      </c>
      <c r="S587" s="1" t="str">
        <f>WEEKDAY(sala[[#This Row],[Fecha de Factura]],11)&amp;". "&amp;TEXT(sala[[#This Row],[Fecha de Factura]],"dddd")</f>
        <v>4. jueves</v>
      </c>
      <c r="T587" s="4">
        <f>SUMIF('cocina'!A:A,sala[[#This Row],[Número de Orden]],'cocina'!G:G)</f>
        <v>6</v>
      </c>
      <c r="U587" s="4">
        <f>sala[[#This Row],[Tiempo de Preparación]]*24</f>
        <v>1.5333333333333332</v>
      </c>
      <c r="V587">
        <f>sala[[#This Row],[Cobrada]]*sala[[#This Row],[Monto Total de la Cuenta]]</f>
        <v>171</v>
      </c>
      <c r="W587" s="4">
        <f>sala[[#This Row],[Tiempo de Permanencia]]*24</f>
        <v>3.433333333407063</v>
      </c>
    </row>
    <row r="588" spans="1:23" x14ac:dyDescent="0.3">
      <c r="A588">
        <v>7</v>
      </c>
      <c r="B588" s="1" t="s">
        <v>514</v>
      </c>
      <c r="C588">
        <v>4</v>
      </c>
      <c r="D588" s="2">
        <v>45022.151388888888</v>
      </c>
      <c r="E588" s="2">
        <v>45022.195833333331</v>
      </c>
      <c r="F588" s="1" t="s">
        <v>13</v>
      </c>
      <c r="G588" s="1" t="s">
        <v>20</v>
      </c>
      <c r="H588" s="1" t="s">
        <v>25</v>
      </c>
      <c r="I588">
        <v>35.03</v>
      </c>
      <c r="J588" s="1" t="s">
        <v>38</v>
      </c>
      <c r="K588">
        <v>587</v>
      </c>
      <c r="L588" s="1" t="s">
        <v>44</v>
      </c>
      <c r="M588" s="1">
        <f>SUMIF('cocina'!A:A,sala[[#This Row],[Número de Orden]],'cocina'!K:K)</f>
        <v>48</v>
      </c>
      <c r="N588" s="2">
        <f>sala[[#This Row],[Hora de Salida]]</f>
        <v>45022.195833333331</v>
      </c>
      <c r="O588" s="3">
        <f>IF(sala[[#This Row],[Estado de la Mesa]]="Ocupada",sala[[#This Row],[Hora de Salida]]-sala[[#This Row],[Hora de Llegada]]+15/(24*60),sala[[#This Row],[Hora de Salida]]-sala[[#This Row],[Hora de Llegada]])</f>
        <v>5.4861111110464357E-2</v>
      </c>
      <c r="P588" s="3">
        <f>SUMIF('cocina'!A:A,sala[[#This Row],[Número de Orden]],'cocina'!H:H)/(24*60)</f>
        <v>2.9861111111111113E-2</v>
      </c>
      <c r="Q588" s="3">
        <f>IF((sala[[#This Row],[Tiempo de Permanencia]]-sala[[#This Row],[Tiempo de Preparación]])&gt;0,sala[[#This Row],[Tiempo de Permanencia]]-sala[[#This Row],[Tiempo de Preparación]],0)</f>
        <v>2.4999999999353244E-2</v>
      </c>
      <c r="R588" s="10">
        <f>IF(sala[[#This Row],[Tiempo de degustación]]&gt;0,1,0)</f>
        <v>1</v>
      </c>
      <c r="S588" s="1" t="str">
        <f>WEEKDAY(sala[[#This Row],[Fecha de Factura]],11)&amp;". "&amp;TEXT(sala[[#This Row],[Fecha de Factura]],"dddd")</f>
        <v>4. jueves</v>
      </c>
      <c r="T588" s="4">
        <f>SUMIF('cocina'!A:A,sala[[#This Row],[Número de Orden]],'cocina'!G:G)</f>
        <v>2</v>
      </c>
      <c r="U588" s="4">
        <f>sala[[#This Row],[Tiempo de Preparación]]*24</f>
        <v>0.71666666666666667</v>
      </c>
      <c r="V588">
        <f>sala[[#This Row],[Cobrada]]*sala[[#This Row],[Monto Total de la Cuenta]]</f>
        <v>48</v>
      </c>
      <c r="W588" s="4">
        <f>sala[[#This Row],[Tiempo de Permanencia]]*24</f>
        <v>1.3166666666511446</v>
      </c>
    </row>
    <row r="589" spans="1:23" x14ac:dyDescent="0.3">
      <c r="A589">
        <v>15</v>
      </c>
      <c r="B589" s="1" t="s">
        <v>498</v>
      </c>
      <c r="C589">
        <v>2</v>
      </c>
      <c r="D589" s="2">
        <v>45022.097222222219</v>
      </c>
      <c r="E589" s="2">
        <v>45022.248611111114</v>
      </c>
      <c r="F589" s="1" t="s">
        <v>13</v>
      </c>
      <c r="G589" s="1" t="s">
        <v>35</v>
      </c>
      <c r="H589" s="1" t="s">
        <v>21</v>
      </c>
      <c r="I589">
        <v>33.93</v>
      </c>
      <c r="J589" s="1" t="s">
        <v>26</v>
      </c>
      <c r="K589">
        <v>588</v>
      </c>
      <c r="L589" s="1" t="s">
        <v>30</v>
      </c>
      <c r="M589" s="1">
        <f>SUMIF('cocina'!A:A,sala[[#This Row],[Número de Orden]],'cocina'!K:K)</f>
        <v>101</v>
      </c>
      <c r="N589" s="2">
        <f>sala[[#This Row],[Hora de Salida]]</f>
        <v>45022.248611111114</v>
      </c>
      <c r="O589" s="3">
        <f>IF(sala[[#This Row],[Estado de la Mesa]]="Ocupada",sala[[#This Row],[Hora de Salida]]-sala[[#This Row],[Hora de Llegada]]+15/(24*60),sala[[#This Row],[Hora de Salida]]-sala[[#This Row],[Hora de Llegada]])</f>
        <v>0.15138888889487134</v>
      </c>
      <c r="P589" s="3">
        <f>SUMIF('cocina'!A:A,sala[[#This Row],[Número de Orden]],'cocina'!H:H)/(24*60)</f>
        <v>2.5694444444444443E-2</v>
      </c>
      <c r="Q589" s="3">
        <f>IF((sala[[#This Row],[Tiempo de Permanencia]]-sala[[#This Row],[Tiempo de Preparación]])&gt;0,sala[[#This Row],[Tiempo de Permanencia]]-sala[[#This Row],[Tiempo de Preparación]],0)</f>
        <v>0.12569444445042691</v>
      </c>
      <c r="R589" s="10">
        <f>IF(sala[[#This Row],[Tiempo de degustación]]&gt;0,1,0)</f>
        <v>1</v>
      </c>
      <c r="S589" s="1" t="str">
        <f>WEEKDAY(sala[[#This Row],[Fecha de Factura]],11)&amp;". "&amp;TEXT(sala[[#This Row],[Fecha de Factura]],"dddd")</f>
        <v>4. jueves</v>
      </c>
      <c r="T589" s="4">
        <f>SUMIF('cocina'!A:A,sala[[#This Row],[Número de Orden]],'cocina'!G:G)</f>
        <v>4</v>
      </c>
      <c r="U589" s="4">
        <f>sala[[#This Row],[Tiempo de Preparación]]*24</f>
        <v>0.6166666666666667</v>
      </c>
      <c r="V589">
        <f>sala[[#This Row],[Cobrada]]*sala[[#This Row],[Monto Total de la Cuenta]]</f>
        <v>101</v>
      </c>
      <c r="W589" s="4">
        <f>sala[[#This Row],[Tiempo de Permanencia]]*24</f>
        <v>3.6333333334769122</v>
      </c>
    </row>
    <row r="590" spans="1:23" x14ac:dyDescent="0.3">
      <c r="A590">
        <v>10</v>
      </c>
      <c r="B590" s="1" t="s">
        <v>515</v>
      </c>
      <c r="C590">
        <v>4</v>
      </c>
      <c r="D590" s="2">
        <v>45022.134722222225</v>
      </c>
      <c r="E590" s="2">
        <v>45022.247916666667</v>
      </c>
      <c r="F590" s="1" t="s">
        <v>32</v>
      </c>
      <c r="G590" s="1" t="s">
        <v>14</v>
      </c>
      <c r="H590" s="1" t="s">
        <v>15</v>
      </c>
      <c r="I590">
        <v>28.96</v>
      </c>
      <c r="J590" s="1" t="s">
        <v>26</v>
      </c>
      <c r="K590">
        <v>589</v>
      </c>
      <c r="L590" s="1" t="s">
        <v>44</v>
      </c>
      <c r="M590" s="1">
        <f>SUMIF('cocina'!A:A,sala[[#This Row],[Número de Orden]],'cocina'!K:K)</f>
        <v>284</v>
      </c>
      <c r="N590" s="2">
        <f>sala[[#This Row],[Hora de Salida]]</f>
        <v>45022.247916666667</v>
      </c>
      <c r="O590" s="3">
        <f>IF(sala[[#This Row],[Estado de la Mesa]]="Ocupada",sala[[#This Row],[Hora de Salida]]-sala[[#This Row],[Hora de Llegada]]+15/(24*60),sala[[#This Row],[Hora de Salida]]-sala[[#This Row],[Hora de Llegada]])</f>
        <v>0.1131944444423425</v>
      </c>
      <c r="P590" s="3">
        <f>SUMIF('cocina'!A:A,sala[[#This Row],[Número de Orden]],'cocina'!H:H)/(24*60)</f>
        <v>8.3333333333333329E-2</v>
      </c>
      <c r="Q590" s="3">
        <f>IF((sala[[#This Row],[Tiempo de Permanencia]]-sala[[#This Row],[Tiempo de Preparación]])&gt;0,sala[[#This Row],[Tiempo de Permanencia]]-sala[[#This Row],[Tiempo de Preparación]],0)</f>
        <v>2.9861111109009172E-2</v>
      </c>
      <c r="R590" s="10">
        <f>IF(sala[[#This Row],[Tiempo de degustación]]&gt;0,1,0)</f>
        <v>1</v>
      </c>
      <c r="S590" s="1" t="str">
        <f>WEEKDAY(sala[[#This Row],[Fecha de Factura]],11)&amp;". "&amp;TEXT(sala[[#This Row],[Fecha de Factura]],"dddd")</f>
        <v>4. jueves</v>
      </c>
      <c r="T590" s="4">
        <f>SUMIF('cocina'!A:A,sala[[#This Row],[Número de Orden]],'cocina'!G:G)</f>
        <v>10</v>
      </c>
      <c r="U590" s="4">
        <f>sala[[#This Row],[Tiempo de Preparación]]*24</f>
        <v>2</v>
      </c>
      <c r="V590">
        <f>sala[[#This Row],[Cobrada]]*sala[[#This Row],[Monto Total de la Cuenta]]</f>
        <v>284</v>
      </c>
      <c r="W590" s="4">
        <f>sala[[#This Row],[Tiempo de Permanencia]]*24</f>
        <v>2.71666666661622</v>
      </c>
    </row>
    <row r="591" spans="1:23" x14ac:dyDescent="0.3">
      <c r="A591">
        <v>3</v>
      </c>
      <c r="B591" s="1" t="s">
        <v>256</v>
      </c>
      <c r="C591">
        <v>6</v>
      </c>
      <c r="D591" s="2">
        <v>45022.114583333336</v>
      </c>
      <c r="E591" s="2">
        <v>45022.185416666667</v>
      </c>
      <c r="F591" s="1" t="s">
        <v>24</v>
      </c>
      <c r="G591" s="1" t="s">
        <v>20</v>
      </c>
      <c r="H591" s="1" t="s">
        <v>25</v>
      </c>
      <c r="I591">
        <v>40.94</v>
      </c>
      <c r="J591" s="1" t="s">
        <v>38</v>
      </c>
      <c r="K591">
        <v>590</v>
      </c>
      <c r="L591" s="1" t="s">
        <v>39</v>
      </c>
      <c r="M591" s="1">
        <f>SUMIF('cocina'!A:A,sala[[#This Row],[Número de Orden]],'cocina'!K:K)</f>
        <v>122</v>
      </c>
      <c r="N591" s="2">
        <f>sala[[#This Row],[Hora de Salida]]</f>
        <v>45022.185416666667</v>
      </c>
      <c r="O591" s="3">
        <f>IF(sala[[#This Row],[Estado de la Mesa]]="Ocupada",sala[[#This Row],[Hora de Salida]]-sala[[#This Row],[Hora de Llegada]]+15/(24*60),sala[[#This Row],[Hora de Salida]]-sala[[#This Row],[Hora de Llegada]])</f>
        <v>8.1249999998059749E-2</v>
      </c>
      <c r="P591" s="3">
        <f>SUMIF('cocina'!A:A,sala[[#This Row],[Número de Orden]],'cocina'!H:H)/(24*60)</f>
        <v>4.4444444444444446E-2</v>
      </c>
      <c r="Q591" s="3">
        <f>IF((sala[[#This Row],[Tiempo de Permanencia]]-sala[[#This Row],[Tiempo de Preparación]])&gt;0,sala[[#This Row],[Tiempo de Permanencia]]-sala[[#This Row],[Tiempo de Preparación]],0)</f>
        <v>3.6805555553615303E-2</v>
      </c>
      <c r="R591" s="10">
        <f>IF(sala[[#This Row],[Tiempo de degustación]]&gt;0,1,0)</f>
        <v>1</v>
      </c>
      <c r="S591" s="1" t="str">
        <f>WEEKDAY(sala[[#This Row],[Fecha de Factura]],11)&amp;". "&amp;TEXT(sala[[#This Row],[Fecha de Factura]],"dddd")</f>
        <v>4. jueves</v>
      </c>
      <c r="T591" s="4">
        <f>SUMIF('cocina'!A:A,sala[[#This Row],[Número de Orden]],'cocina'!G:G)</f>
        <v>4</v>
      </c>
      <c r="U591" s="4">
        <f>sala[[#This Row],[Tiempo de Preparación]]*24</f>
        <v>1.0666666666666667</v>
      </c>
      <c r="V591">
        <f>sala[[#This Row],[Cobrada]]*sala[[#This Row],[Monto Total de la Cuenta]]</f>
        <v>122</v>
      </c>
      <c r="W591" s="4">
        <f>sala[[#This Row],[Tiempo de Permanencia]]*24</f>
        <v>1.9499999999534339</v>
      </c>
    </row>
    <row r="592" spans="1:23" x14ac:dyDescent="0.3">
      <c r="A592">
        <v>11</v>
      </c>
      <c r="B592" s="1" t="s">
        <v>516</v>
      </c>
      <c r="C592">
        <v>6</v>
      </c>
      <c r="D592" s="2">
        <v>45022.155555555553</v>
      </c>
      <c r="E592" s="2">
        <v>45022.263194444444</v>
      </c>
      <c r="F592" s="1" t="s">
        <v>13</v>
      </c>
      <c r="G592" s="1" t="s">
        <v>20</v>
      </c>
      <c r="H592" s="1" t="s">
        <v>25</v>
      </c>
      <c r="I592">
        <v>44.33</v>
      </c>
      <c r="J592" s="1" t="s">
        <v>26</v>
      </c>
      <c r="K592">
        <v>591</v>
      </c>
      <c r="L592" s="1" t="s">
        <v>42</v>
      </c>
      <c r="M592" s="1">
        <f>SUMIF('cocina'!A:A,sala[[#This Row],[Número de Orden]],'cocina'!K:K)</f>
        <v>120</v>
      </c>
      <c r="N592" s="2">
        <f>sala[[#This Row],[Hora de Salida]]</f>
        <v>45022.263194444444</v>
      </c>
      <c r="O592" s="3">
        <f>IF(sala[[#This Row],[Estado de la Mesa]]="Ocupada",sala[[#This Row],[Hora de Salida]]-sala[[#This Row],[Hora de Llegada]]+15/(24*60),sala[[#This Row],[Hora de Salida]]-sala[[#This Row],[Hora de Llegada]])</f>
        <v>0.10763888889050577</v>
      </c>
      <c r="P592" s="3">
        <f>SUMIF('cocina'!A:A,sala[[#This Row],[Número de Orden]],'cocina'!H:H)/(24*60)</f>
        <v>3.5416666666666666E-2</v>
      </c>
      <c r="Q592" s="3">
        <f>IF((sala[[#This Row],[Tiempo de Permanencia]]-sala[[#This Row],[Tiempo de Preparación]])&gt;0,sala[[#This Row],[Tiempo de Permanencia]]-sala[[#This Row],[Tiempo de Preparación]],0)</f>
        <v>7.2222222223839103E-2</v>
      </c>
      <c r="R592" s="10">
        <f>IF(sala[[#This Row],[Tiempo de degustación]]&gt;0,1,0)</f>
        <v>1</v>
      </c>
      <c r="S592" s="1" t="str">
        <f>WEEKDAY(sala[[#This Row],[Fecha de Factura]],11)&amp;". "&amp;TEXT(sala[[#This Row],[Fecha de Factura]],"dddd")</f>
        <v>4. jueves</v>
      </c>
      <c r="T592" s="4">
        <f>SUMIF('cocina'!A:A,sala[[#This Row],[Número de Orden]],'cocina'!G:G)</f>
        <v>3</v>
      </c>
      <c r="U592" s="4">
        <f>sala[[#This Row],[Tiempo de Preparación]]*24</f>
        <v>0.85</v>
      </c>
      <c r="V592">
        <f>sala[[#This Row],[Cobrada]]*sala[[#This Row],[Monto Total de la Cuenta]]</f>
        <v>120</v>
      </c>
      <c r="W592" s="4">
        <f>sala[[#This Row],[Tiempo de Permanencia]]*24</f>
        <v>2.5833333333721384</v>
      </c>
    </row>
    <row r="593" spans="1:23" x14ac:dyDescent="0.3">
      <c r="A593">
        <v>5</v>
      </c>
      <c r="B593" s="1" t="s">
        <v>517</v>
      </c>
      <c r="C593">
        <v>1</v>
      </c>
      <c r="D593" s="2">
        <v>45022.033333333333</v>
      </c>
      <c r="E593" s="2">
        <v>45022.111111111109</v>
      </c>
      <c r="F593" s="1" t="s">
        <v>24</v>
      </c>
      <c r="G593" s="1" t="s">
        <v>14</v>
      </c>
      <c r="H593" s="1" t="s">
        <v>25</v>
      </c>
      <c r="I593">
        <v>35.67</v>
      </c>
      <c r="J593" s="1" t="s">
        <v>16</v>
      </c>
      <c r="K593">
        <v>592</v>
      </c>
      <c r="L593" s="1" t="s">
        <v>54</v>
      </c>
      <c r="M593" s="1">
        <f>SUMIF('cocina'!A:A,sala[[#This Row],[Número de Orden]],'cocina'!K:K)</f>
        <v>94</v>
      </c>
      <c r="N593" s="2">
        <f>sala[[#This Row],[Hora de Salida]]</f>
        <v>45022.111111111109</v>
      </c>
      <c r="O593" s="3">
        <f>IF(sala[[#This Row],[Estado de la Mesa]]="Ocupada",sala[[#This Row],[Hora de Salida]]-sala[[#This Row],[Hora de Llegada]]+15/(24*60),sala[[#This Row],[Hora de Salida]]-sala[[#This Row],[Hora de Llegada]])</f>
        <v>7.7777777776645962E-2</v>
      </c>
      <c r="P593" s="3">
        <f>SUMIF('cocina'!A:A,sala[[#This Row],[Número de Orden]],'cocina'!H:H)/(24*60)</f>
        <v>7.013888888888889E-2</v>
      </c>
      <c r="Q593" s="3">
        <f>IF((sala[[#This Row],[Tiempo de Permanencia]]-sala[[#This Row],[Tiempo de Preparación]])&gt;0,sala[[#This Row],[Tiempo de Permanencia]]-sala[[#This Row],[Tiempo de Preparación]],0)</f>
        <v>7.6388888877570726E-3</v>
      </c>
      <c r="R593" s="10">
        <f>IF(sala[[#This Row],[Tiempo de degustación]]&gt;0,1,0)</f>
        <v>1</v>
      </c>
      <c r="S593" s="1" t="str">
        <f>WEEKDAY(sala[[#This Row],[Fecha de Factura]],11)&amp;". "&amp;TEXT(sala[[#This Row],[Fecha de Factura]],"dddd")</f>
        <v>4. jueves</v>
      </c>
      <c r="T593" s="4">
        <f>SUMIF('cocina'!A:A,sala[[#This Row],[Número de Orden]],'cocina'!G:G)</f>
        <v>4</v>
      </c>
      <c r="U593" s="4">
        <f>sala[[#This Row],[Tiempo de Preparación]]*24</f>
        <v>1.6833333333333333</v>
      </c>
      <c r="V593">
        <f>sala[[#This Row],[Cobrada]]*sala[[#This Row],[Monto Total de la Cuenta]]</f>
        <v>94</v>
      </c>
      <c r="W593" s="4">
        <f>sala[[#This Row],[Tiempo de Permanencia]]*24</f>
        <v>1.8666666666395031</v>
      </c>
    </row>
    <row r="594" spans="1:23" x14ac:dyDescent="0.3">
      <c r="A594">
        <v>17</v>
      </c>
      <c r="B594" s="1" t="s">
        <v>518</v>
      </c>
      <c r="C594">
        <v>5</v>
      </c>
      <c r="D594" s="2">
        <v>45022.017361111109</v>
      </c>
      <c r="E594" s="2">
        <v>45022.095138888886</v>
      </c>
      <c r="F594" s="1" t="s">
        <v>32</v>
      </c>
      <c r="G594" s="1" t="s">
        <v>14</v>
      </c>
      <c r="H594" s="1" t="s">
        <v>15</v>
      </c>
      <c r="I594">
        <v>48.8</v>
      </c>
      <c r="J594" s="1" t="s">
        <v>16</v>
      </c>
      <c r="K594">
        <v>593</v>
      </c>
      <c r="L594" s="1" t="s">
        <v>17</v>
      </c>
      <c r="M594" s="1">
        <f>SUMIF('cocina'!A:A,sala[[#This Row],[Número de Orden]],'cocina'!K:K)</f>
        <v>209</v>
      </c>
      <c r="N594" s="2">
        <f>sala[[#This Row],[Hora de Salida]]</f>
        <v>45022.095138888886</v>
      </c>
      <c r="O594" s="3">
        <f>IF(sala[[#This Row],[Estado de la Mesa]]="Ocupada",sala[[#This Row],[Hora de Salida]]-sala[[#This Row],[Hora de Llegada]]+15/(24*60),sala[[#This Row],[Hora de Salida]]-sala[[#This Row],[Hora de Llegada]])</f>
        <v>7.7777777776645962E-2</v>
      </c>
      <c r="P594" s="3">
        <f>SUMIF('cocina'!A:A,sala[[#This Row],[Número de Orden]],'cocina'!H:H)/(24*60)</f>
        <v>3.3333333333333333E-2</v>
      </c>
      <c r="Q594" s="3">
        <f>IF((sala[[#This Row],[Tiempo de Permanencia]]-sala[[#This Row],[Tiempo de Preparación]])&gt;0,sala[[#This Row],[Tiempo de Permanencia]]-sala[[#This Row],[Tiempo de Preparación]],0)</f>
        <v>4.4444444443312629E-2</v>
      </c>
      <c r="R594" s="10">
        <f>IF(sala[[#This Row],[Tiempo de degustación]]&gt;0,1,0)</f>
        <v>1</v>
      </c>
      <c r="S594" s="1" t="str">
        <f>WEEKDAY(sala[[#This Row],[Fecha de Factura]],11)&amp;". "&amp;TEXT(sala[[#This Row],[Fecha de Factura]],"dddd")</f>
        <v>4. jueves</v>
      </c>
      <c r="T594" s="4">
        <f>SUMIF('cocina'!A:A,sala[[#This Row],[Número de Orden]],'cocina'!G:G)</f>
        <v>6</v>
      </c>
      <c r="U594" s="4">
        <f>sala[[#This Row],[Tiempo de Preparación]]*24</f>
        <v>0.8</v>
      </c>
      <c r="V594">
        <f>sala[[#This Row],[Cobrada]]*sala[[#This Row],[Monto Total de la Cuenta]]</f>
        <v>209</v>
      </c>
      <c r="W594" s="4">
        <f>sala[[#This Row],[Tiempo de Permanencia]]*24</f>
        <v>1.8666666666395031</v>
      </c>
    </row>
    <row r="595" spans="1:23" x14ac:dyDescent="0.3">
      <c r="A595">
        <v>17</v>
      </c>
      <c r="B595" s="1" t="s">
        <v>519</v>
      </c>
      <c r="C595">
        <v>1</v>
      </c>
      <c r="D595" s="2">
        <v>45022.138888888891</v>
      </c>
      <c r="E595" s="2">
        <v>45022.200694444444</v>
      </c>
      <c r="F595" s="1" t="s">
        <v>13</v>
      </c>
      <c r="G595" s="1" t="s">
        <v>14</v>
      </c>
      <c r="H595" s="1" t="s">
        <v>15</v>
      </c>
      <c r="I595">
        <v>46.01</v>
      </c>
      <c r="J595" s="1" t="s">
        <v>26</v>
      </c>
      <c r="K595">
        <v>594</v>
      </c>
      <c r="L595" s="1" t="s">
        <v>42</v>
      </c>
      <c r="M595" s="1">
        <f>SUMIF('cocina'!A:A,sala[[#This Row],[Número de Orden]],'cocina'!K:K)</f>
        <v>139</v>
      </c>
      <c r="N595" s="2">
        <f>sala[[#This Row],[Hora de Salida]]</f>
        <v>45022.200694444444</v>
      </c>
      <c r="O595" s="3">
        <f>IF(sala[[#This Row],[Estado de la Mesa]]="Ocupada",sala[[#This Row],[Hora de Salida]]-sala[[#This Row],[Hora de Llegada]]+15/(24*60),sala[[#This Row],[Hora de Salida]]-sala[[#This Row],[Hora de Llegada]])</f>
        <v>6.1805555553291924E-2</v>
      </c>
      <c r="P595" s="3">
        <f>SUMIF('cocina'!A:A,sala[[#This Row],[Número de Orden]],'cocina'!H:H)/(24*60)</f>
        <v>6.805555555555555E-2</v>
      </c>
      <c r="Q595" s="3">
        <f>IF((sala[[#This Row],[Tiempo de Permanencia]]-sala[[#This Row],[Tiempo de Preparación]])&gt;0,sala[[#This Row],[Tiempo de Permanencia]]-sala[[#This Row],[Tiempo de Preparación]],0)</f>
        <v>0</v>
      </c>
      <c r="R595" s="10">
        <f>IF(sala[[#This Row],[Tiempo de degustación]]&gt;0,1,0)</f>
        <v>0</v>
      </c>
      <c r="S595" s="1" t="str">
        <f>WEEKDAY(sala[[#This Row],[Fecha de Factura]],11)&amp;". "&amp;TEXT(sala[[#This Row],[Fecha de Factura]],"dddd")</f>
        <v>4. jueves</v>
      </c>
      <c r="T595" s="4">
        <f>SUMIF('cocina'!A:A,sala[[#This Row],[Número de Orden]],'cocina'!G:G)</f>
        <v>6</v>
      </c>
      <c r="U595" s="4">
        <f>sala[[#This Row],[Tiempo de Preparación]]*24</f>
        <v>1.6333333333333333</v>
      </c>
      <c r="V595">
        <f>sala[[#This Row],[Cobrada]]*sala[[#This Row],[Monto Total de la Cuenta]]</f>
        <v>0</v>
      </c>
      <c r="W595" s="4">
        <f>sala[[#This Row],[Tiempo de Permanencia]]*24</f>
        <v>1.4833333332790062</v>
      </c>
    </row>
    <row r="596" spans="1:23" x14ac:dyDescent="0.3">
      <c r="A596">
        <v>9</v>
      </c>
      <c r="B596" s="1" t="s">
        <v>56</v>
      </c>
      <c r="C596">
        <v>5</v>
      </c>
      <c r="D596" s="2">
        <v>45022.127083333333</v>
      </c>
      <c r="E596" s="2">
        <v>45022.227083333331</v>
      </c>
      <c r="F596" s="1" t="s">
        <v>24</v>
      </c>
      <c r="G596" s="1" t="s">
        <v>14</v>
      </c>
      <c r="H596" s="1" t="s">
        <v>25</v>
      </c>
      <c r="I596">
        <v>40.33</v>
      </c>
      <c r="J596" s="1" t="s">
        <v>38</v>
      </c>
      <c r="K596">
        <v>595</v>
      </c>
      <c r="L596" s="1" t="s">
        <v>30</v>
      </c>
      <c r="M596" s="1">
        <f>SUMIF('cocina'!A:A,sala[[#This Row],[Número de Orden]],'cocina'!K:K)</f>
        <v>72</v>
      </c>
      <c r="N596" s="2">
        <f>sala[[#This Row],[Hora de Salida]]</f>
        <v>45022.227083333331</v>
      </c>
      <c r="O596" s="3">
        <f>IF(sala[[#This Row],[Estado de la Mesa]]="Ocupada",sala[[#This Row],[Hora de Salida]]-sala[[#This Row],[Hora de Llegada]]+15/(24*60),sala[[#This Row],[Hora de Salida]]-sala[[#This Row],[Hora de Llegada]])</f>
        <v>0.11041666666521148</v>
      </c>
      <c r="P596" s="3">
        <f>SUMIF('cocina'!A:A,sala[[#This Row],[Número de Orden]],'cocina'!H:H)/(24*60)</f>
        <v>3.4027777777777775E-2</v>
      </c>
      <c r="Q596" s="3">
        <f>IF((sala[[#This Row],[Tiempo de Permanencia]]-sala[[#This Row],[Tiempo de Preparación]])&gt;0,sala[[#This Row],[Tiempo de Permanencia]]-sala[[#This Row],[Tiempo de Preparación]],0)</f>
        <v>7.6388888887433698E-2</v>
      </c>
      <c r="R596" s="10">
        <f>IF(sala[[#This Row],[Tiempo de degustación]]&gt;0,1,0)</f>
        <v>1</v>
      </c>
      <c r="S596" s="1" t="str">
        <f>WEEKDAY(sala[[#This Row],[Fecha de Factura]],11)&amp;". "&amp;TEXT(sala[[#This Row],[Fecha de Factura]],"dddd")</f>
        <v>4. jueves</v>
      </c>
      <c r="T596" s="4">
        <f>SUMIF('cocina'!A:A,sala[[#This Row],[Número de Orden]],'cocina'!G:G)</f>
        <v>3</v>
      </c>
      <c r="U596" s="4">
        <f>sala[[#This Row],[Tiempo de Preparación]]*24</f>
        <v>0.81666666666666665</v>
      </c>
      <c r="V596">
        <f>sala[[#This Row],[Cobrada]]*sala[[#This Row],[Monto Total de la Cuenta]]</f>
        <v>72</v>
      </c>
      <c r="W596" s="4">
        <f>sala[[#This Row],[Tiempo de Permanencia]]*24</f>
        <v>2.6499999999650754</v>
      </c>
    </row>
    <row r="597" spans="1:23" x14ac:dyDescent="0.3">
      <c r="A597">
        <v>18</v>
      </c>
      <c r="B597" s="1" t="s">
        <v>520</v>
      </c>
      <c r="C597">
        <v>2</v>
      </c>
      <c r="D597" s="2">
        <v>45022.056250000001</v>
      </c>
      <c r="E597" s="2">
        <v>45022.152083333334</v>
      </c>
      <c r="F597" s="1" t="s">
        <v>24</v>
      </c>
      <c r="G597" s="1" t="s">
        <v>14</v>
      </c>
      <c r="H597" s="1" t="s">
        <v>15</v>
      </c>
      <c r="I597">
        <v>23.7</v>
      </c>
      <c r="J597" s="1" t="s">
        <v>38</v>
      </c>
      <c r="K597">
        <v>596</v>
      </c>
      <c r="L597" s="1" t="s">
        <v>54</v>
      </c>
      <c r="M597" s="1">
        <f>SUMIF('cocina'!A:A,sala[[#This Row],[Número de Orden]],'cocina'!K:K)</f>
        <v>240</v>
      </c>
      <c r="N597" s="2">
        <f>sala[[#This Row],[Hora de Salida]]</f>
        <v>45022.152083333334</v>
      </c>
      <c r="O597" s="3">
        <f>IF(sala[[#This Row],[Estado de la Mesa]]="Ocupada",sala[[#This Row],[Hora de Salida]]-sala[[#This Row],[Hora de Llegada]]+15/(24*60),sala[[#This Row],[Hora de Salida]]-sala[[#This Row],[Hora de Llegada]])</f>
        <v>0.10624999999951494</v>
      </c>
      <c r="P597" s="3">
        <f>SUMIF('cocina'!A:A,sala[[#This Row],[Número de Orden]],'cocina'!H:H)/(24*60)</f>
        <v>0.10972222222222222</v>
      </c>
      <c r="Q597" s="3">
        <f>IF((sala[[#This Row],[Tiempo de Permanencia]]-sala[[#This Row],[Tiempo de Preparación]])&gt;0,sala[[#This Row],[Tiempo de Permanencia]]-sala[[#This Row],[Tiempo de Preparación]],0)</f>
        <v>0</v>
      </c>
      <c r="R597" s="10">
        <f>IF(sala[[#This Row],[Tiempo de degustación]]&gt;0,1,0)</f>
        <v>0</v>
      </c>
      <c r="S597" s="1" t="str">
        <f>WEEKDAY(sala[[#This Row],[Fecha de Factura]],11)&amp;". "&amp;TEXT(sala[[#This Row],[Fecha de Factura]],"dddd")</f>
        <v>4. jueves</v>
      </c>
      <c r="T597" s="4">
        <f>SUMIF('cocina'!A:A,sala[[#This Row],[Número de Orden]],'cocina'!G:G)</f>
        <v>9</v>
      </c>
      <c r="U597" s="4">
        <f>sala[[#This Row],[Tiempo de Preparación]]*24</f>
        <v>2.6333333333333333</v>
      </c>
      <c r="V597">
        <f>sala[[#This Row],[Cobrada]]*sala[[#This Row],[Monto Total de la Cuenta]]</f>
        <v>0</v>
      </c>
      <c r="W597" s="4">
        <f>sala[[#This Row],[Tiempo de Permanencia]]*24</f>
        <v>2.5499999999883585</v>
      </c>
    </row>
    <row r="598" spans="1:23" x14ac:dyDescent="0.3">
      <c r="A598">
        <v>16</v>
      </c>
      <c r="B598" s="1" t="s">
        <v>462</v>
      </c>
      <c r="C598">
        <v>1</v>
      </c>
      <c r="D598" s="2">
        <v>45022.035416666666</v>
      </c>
      <c r="E598" s="2">
        <v>45022.160416666666</v>
      </c>
      <c r="F598" s="1" t="s">
        <v>19</v>
      </c>
      <c r="G598" s="1" t="s">
        <v>14</v>
      </c>
      <c r="H598" s="1" t="s">
        <v>25</v>
      </c>
      <c r="I598">
        <v>45.46</v>
      </c>
      <c r="J598" s="1" t="s">
        <v>38</v>
      </c>
      <c r="K598">
        <v>597</v>
      </c>
      <c r="L598" s="1" t="s">
        <v>42</v>
      </c>
      <c r="M598" s="1">
        <f>SUMIF('cocina'!A:A,sala[[#This Row],[Número de Orden]],'cocina'!K:K)</f>
        <v>150</v>
      </c>
      <c r="N598" s="2">
        <f>sala[[#This Row],[Hora de Salida]]</f>
        <v>45022.160416666666</v>
      </c>
      <c r="O598" s="3">
        <f>IF(sala[[#This Row],[Estado de la Mesa]]="Ocupada",sala[[#This Row],[Hora de Salida]]-sala[[#This Row],[Hora de Llegada]]+15/(24*60),sala[[#This Row],[Hora de Salida]]-sala[[#This Row],[Hora de Llegada]])</f>
        <v>0.13541666666666666</v>
      </c>
      <c r="P598" s="3">
        <f>SUMIF('cocina'!A:A,sala[[#This Row],[Número de Orden]],'cocina'!H:H)/(24*60)</f>
        <v>9.7916666666666666E-2</v>
      </c>
      <c r="Q598" s="3">
        <f>IF((sala[[#This Row],[Tiempo de Permanencia]]-sala[[#This Row],[Tiempo de Preparación]])&gt;0,sala[[#This Row],[Tiempo de Permanencia]]-sala[[#This Row],[Tiempo de Preparación]],0)</f>
        <v>3.7499999999999992E-2</v>
      </c>
      <c r="R598" s="10">
        <f>IF(sala[[#This Row],[Tiempo de degustación]]&gt;0,1,0)</f>
        <v>1</v>
      </c>
      <c r="S598" s="1" t="str">
        <f>WEEKDAY(sala[[#This Row],[Fecha de Factura]],11)&amp;". "&amp;TEXT(sala[[#This Row],[Fecha de Factura]],"dddd")</f>
        <v>4. jueves</v>
      </c>
      <c r="T598" s="4">
        <f>SUMIF('cocina'!A:A,sala[[#This Row],[Número de Orden]],'cocina'!G:G)</f>
        <v>5</v>
      </c>
      <c r="U598" s="4">
        <f>sala[[#This Row],[Tiempo de Preparación]]*24</f>
        <v>2.35</v>
      </c>
      <c r="V598">
        <f>sala[[#This Row],[Cobrada]]*sala[[#This Row],[Monto Total de la Cuenta]]</f>
        <v>150</v>
      </c>
      <c r="W598" s="4">
        <f>sala[[#This Row],[Tiempo de Permanencia]]*24</f>
        <v>3.25</v>
      </c>
    </row>
    <row r="599" spans="1:23" x14ac:dyDescent="0.3">
      <c r="A599">
        <v>9</v>
      </c>
      <c r="B599" s="1" t="s">
        <v>521</v>
      </c>
      <c r="C599">
        <v>6</v>
      </c>
      <c r="D599" s="2">
        <v>45022.136111111111</v>
      </c>
      <c r="E599" s="2">
        <v>45022.290972222225</v>
      </c>
      <c r="F599" s="1" t="s">
        <v>29</v>
      </c>
      <c r="G599" s="1" t="s">
        <v>14</v>
      </c>
      <c r="H599" s="1" t="s">
        <v>25</v>
      </c>
      <c r="I599">
        <v>11.31</v>
      </c>
      <c r="J599" s="1" t="s">
        <v>16</v>
      </c>
      <c r="K599">
        <v>598</v>
      </c>
      <c r="L599" s="1" t="s">
        <v>17</v>
      </c>
      <c r="M599" s="1">
        <f>SUMIF('cocina'!A:A,sala[[#This Row],[Número de Orden]],'cocina'!K:K)</f>
        <v>209</v>
      </c>
      <c r="N599" s="2">
        <f>sala[[#This Row],[Hora de Salida]]</f>
        <v>45022.290972222225</v>
      </c>
      <c r="O599" s="3">
        <f>IF(sala[[#This Row],[Estado de la Mesa]]="Ocupada",sala[[#This Row],[Hora de Salida]]-sala[[#This Row],[Hora de Llegada]]+15/(24*60),sala[[#This Row],[Hora de Salida]]-sala[[#This Row],[Hora de Llegada]])</f>
        <v>0.15486111111385981</v>
      </c>
      <c r="P599" s="3">
        <f>SUMIF('cocina'!A:A,sala[[#This Row],[Número de Orden]],'cocina'!H:H)/(24*60)</f>
        <v>5.6250000000000001E-2</v>
      </c>
      <c r="Q599" s="3">
        <f>IF((sala[[#This Row],[Tiempo de Permanencia]]-sala[[#This Row],[Tiempo de Preparación]])&gt;0,sala[[#This Row],[Tiempo de Permanencia]]-sala[[#This Row],[Tiempo de Preparación]],0)</f>
        <v>9.8611111113859812E-2</v>
      </c>
      <c r="R599" s="10">
        <f>IF(sala[[#This Row],[Tiempo de degustación]]&gt;0,1,0)</f>
        <v>1</v>
      </c>
      <c r="S599" s="1" t="str">
        <f>WEEKDAY(sala[[#This Row],[Fecha de Factura]],11)&amp;". "&amp;TEXT(sala[[#This Row],[Fecha de Factura]],"dddd")</f>
        <v>4. jueves</v>
      </c>
      <c r="T599" s="4">
        <f>SUMIF('cocina'!A:A,sala[[#This Row],[Número de Orden]],'cocina'!G:G)</f>
        <v>7</v>
      </c>
      <c r="U599" s="4">
        <f>sala[[#This Row],[Tiempo de Preparación]]*24</f>
        <v>1.35</v>
      </c>
      <c r="V599">
        <f>sala[[#This Row],[Cobrada]]*sala[[#This Row],[Monto Total de la Cuenta]]</f>
        <v>209</v>
      </c>
      <c r="W599" s="4">
        <f>sala[[#This Row],[Tiempo de Permanencia]]*24</f>
        <v>3.7166666667326353</v>
      </c>
    </row>
    <row r="600" spans="1:23" x14ac:dyDescent="0.3">
      <c r="A600">
        <v>11</v>
      </c>
      <c r="B600" s="1" t="s">
        <v>522</v>
      </c>
      <c r="C600">
        <v>3</v>
      </c>
      <c r="D600" s="2">
        <v>45022.023611111108</v>
      </c>
      <c r="E600" s="2">
        <v>45022.181250000001</v>
      </c>
      <c r="F600" s="1" t="s">
        <v>24</v>
      </c>
      <c r="G600" s="1" t="s">
        <v>14</v>
      </c>
      <c r="H600" s="1" t="s">
        <v>25</v>
      </c>
      <c r="I600">
        <v>30.97</v>
      </c>
      <c r="J600" s="1" t="s">
        <v>26</v>
      </c>
      <c r="K600">
        <v>599</v>
      </c>
      <c r="L600" s="1" t="s">
        <v>30</v>
      </c>
      <c r="M600" s="1">
        <f>SUMIF('cocina'!A:A,sala[[#This Row],[Número de Orden]],'cocina'!K:K)</f>
        <v>169</v>
      </c>
      <c r="N600" s="2">
        <f>sala[[#This Row],[Hora de Salida]]</f>
        <v>45022.181250000001</v>
      </c>
      <c r="O600" s="3">
        <f>IF(sala[[#This Row],[Estado de la Mesa]]="Ocupada",sala[[#This Row],[Hora de Salida]]-sala[[#This Row],[Hora de Llegada]]+15/(24*60),sala[[#This Row],[Hora de Salida]]-sala[[#This Row],[Hora de Llegada]])</f>
        <v>0.15763888889341615</v>
      </c>
      <c r="P600" s="3">
        <f>SUMIF('cocina'!A:A,sala[[#This Row],[Número de Orden]],'cocina'!H:H)/(24*60)</f>
        <v>7.4999999999999997E-2</v>
      </c>
      <c r="Q600" s="3">
        <f>IF((sala[[#This Row],[Tiempo de Permanencia]]-sala[[#This Row],[Tiempo de Preparación]])&gt;0,sala[[#This Row],[Tiempo de Permanencia]]-sala[[#This Row],[Tiempo de Preparación]],0)</f>
        <v>8.2638888893416154E-2</v>
      </c>
      <c r="R600" s="10">
        <f>IF(sala[[#This Row],[Tiempo de degustación]]&gt;0,1,0)</f>
        <v>1</v>
      </c>
      <c r="S600" s="1" t="str">
        <f>WEEKDAY(sala[[#This Row],[Fecha de Factura]],11)&amp;". "&amp;TEXT(sala[[#This Row],[Fecha de Factura]],"dddd")</f>
        <v>4. jueves</v>
      </c>
      <c r="T600" s="4">
        <f>SUMIF('cocina'!A:A,sala[[#This Row],[Número de Orden]],'cocina'!G:G)</f>
        <v>5</v>
      </c>
      <c r="U600" s="4">
        <f>sala[[#This Row],[Tiempo de Preparación]]*24</f>
        <v>1.7999999999999998</v>
      </c>
      <c r="V600">
        <f>sala[[#This Row],[Cobrada]]*sala[[#This Row],[Monto Total de la Cuenta]]</f>
        <v>169</v>
      </c>
      <c r="W600" s="4">
        <f>sala[[#This Row],[Tiempo de Permanencia]]*24</f>
        <v>3.7833333334419876</v>
      </c>
    </row>
    <row r="601" spans="1:23" x14ac:dyDescent="0.3">
      <c r="A601">
        <v>14</v>
      </c>
      <c r="B601" s="1" t="s">
        <v>523</v>
      </c>
      <c r="C601">
        <v>4</v>
      </c>
      <c r="D601" s="2">
        <v>45022.165277777778</v>
      </c>
      <c r="E601" s="2">
        <v>45022.209027777775</v>
      </c>
      <c r="F601" s="1" t="s">
        <v>13</v>
      </c>
      <c r="G601" s="1" t="s">
        <v>14</v>
      </c>
      <c r="H601" s="1" t="s">
        <v>15</v>
      </c>
      <c r="I601">
        <v>41.35</v>
      </c>
      <c r="J601" s="1" t="s">
        <v>38</v>
      </c>
      <c r="K601">
        <v>600</v>
      </c>
      <c r="L601" s="1" t="s">
        <v>57</v>
      </c>
      <c r="M601" s="1">
        <f>SUMIF('cocina'!A:A,sala[[#This Row],[Número de Orden]],'cocina'!K:K)</f>
        <v>144</v>
      </c>
      <c r="N601" s="2">
        <f>sala[[#This Row],[Hora de Salida]]</f>
        <v>45022.209027777775</v>
      </c>
      <c r="O601" s="3">
        <f>IF(sala[[#This Row],[Estado de la Mesa]]="Ocupada",sala[[#This Row],[Hora de Salida]]-sala[[#This Row],[Hora de Llegada]]+15/(24*60),sala[[#This Row],[Hora de Salida]]-sala[[#This Row],[Hora de Llegada]])</f>
        <v>5.4166666663756281E-2</v>
      </c>
      <c r="P601" s="3">
        <f>SUMIF('cocina'!A:A,sala[[#This Row],[Número de Orden]],'cocina'!H:H)/(24*60)</f>
        <v>4.5138888888888888E-2</v>
      </c>
      <c r="Q601" s="3">
        <f>IF((sala[[#This Row],[Tiempo de Permanencia]]-sala[[#This Row],[Tiempo de Preparación]])&gt;0,sala[[#This Row],[Tiempo de Permanencia]]-sala[[#This Row],[Tiempo de Preparación]],0)</f>
        <v>9.0277777748673932E-3</v>
      </c>
      <c r="R601" s="10">
        <f>IF(sala[[#This Row],[Tiempo de degustación]]&gt;0,1,0)</f>
        <v>1</v>
      </c>
      <c r="S601" s="1" t="str">
        <f>WEEKDAY(sala[[#This Row],[Fecha de Factura]],11)&amp;". "&amp;TEXT(sala[[#This Row],[Fecha de Factura]],"dddd")</f>
        <v>4. jueves</v>
      </c>
      <c r="T601" s="4">
        <f>SUMIF('cocina'!A:A,sala[[#This Row],[Número de Orden]],'cocina'!G:G)</f>
        <v>5</v>
      </c>
      <c r="U601" s="4">
        <f>sala[[#This Row],[Tiempo de Preparación]]*24</f>
        <v>1.0833333333333333</v>
      </c>
      <c r="V601">
        <f>sala[[#This Row],[Cobrada]]*sala[[#This Row],[Monto Total de la Cuenta]]</f>
        <v>144</v>
      </c>
      <c r="W601" s="4">
        <f>sala[[#This Row],[Tiempo de Permanencia]]*24</f>
        <v>1.2999999999301508</v>
      </c>
    </row>
    <row r="602" spans="1:23" x14ac:dyDescent="0.3">
      <c r="A602">
        <v>13</v>
      </c>
      <c r="B602" s="1" t="s">
        <v>61</v>
      </c>
      <c r="C602">
        <v>1</v>
      </c>
      <c r="D602" s="2">
        <v>45022.113194444442</v>
      </c>
      <c r="E602" s="2">
        <v>45022.260416666664</v>
      </c>
      <c r="F602" s="1" t="s">
        <v>32</v>
      </c>
      <c r="G602" s="1" t="s">
        <v>35</v>
      </c>
      <c r="H602" s="1" t="s">
        <v>25</v>
      </c>
      <c r="I602">
        <v>16.809999999999999</v>
      </c>
      <c r="J602" s="1" t="s">
        <v>26</v>
      </c>
      <c r="K602">
        <v>601</v>
      </c>
      <c r="L602" s="1" t="s">
        <v>33</v>
      </c>
      <c r="M602" s="1">
        <f>SUMIF('cocina'!A:A,sala[[#This Row],[Número de Orden]],'cocina'!K:K)</f>
        <v>292</v>
      </c>
      <c r="N602" s="2">
        <f>sala[[#This Row],[Hora de Salida]]</f>
        <v>45022.260416666664</v>
      </c>
      <c r="O602" s="3">
        <f>IF(sala[[#This Row],[Estado de la Mesa]]="Ocupada",sala[[#This Row],[Hora de Salida]]-sala[[#This Row],[Hora de Llegada]]+15/(24*60),sala[[#This Row],[Hora de Salida]]-sala[[#This Row],[Hora de Llegada]])</f>
        <v>0.14722222222189885</v>
      </c>
      <c r="P602" s="3">
        <f>SUMIF('cocina'!A:A,sala[[#This Row],[Número de Orden]],'cocina'!H:H)/(24*60)</f>
        <v>7.9861111111111105E-2</v>
      </c>
      <c r="Q602" s="3">
        <f>IF((sala[[#This Row],[Tiempo de Permanencia]]-sala[[#This Row],[Tiempo de Preparación]])&gt;0,sala[[#This Row],[Tiempo de Permanencia]]-sala[[#This Row],[Tiempo de Preparación]],0)</f>
        <v>6.7361111110787741E-2</v>
      </c>
      <c r="R602" s="10">
        <f>IF(sala[[#This Row],[Tiempo de degustación]]&gt;0,1,0)</f>
        <v>1</v>
      </c>
      <c r="S602" s="1" t="str">
        <f>WEEKDAY(sala[[#This Row],[Fecha de Factura]],11)&amp;". "&amp;TEXT(sala[[#This Row],[Fecha de Factura]],"dddd")</f>
        <v>4. jueves</v>
      </c>
      <c r="T602" s="4">
        <f>SUMIF('cocina'!A:A,sala[[#This Row],[Número de Orden]],'cocina'!G:G)</f>
        <v>9</v>
      </c>
      <c r="U602" s="4">
        <f>sala[[#This Row],[Tiempo de Preparación]]*24</f>
        <v>1.9166666666666665</v>
      </c>
      <c r="V602">
        <f>sala[[#This Row],[Cobrada]]*sala[[#This Row],[Monto Total de la Cuenta]]</f>
        <v>292</v>
      </c>
      <c r="W602" s="4">
        <f>sala[[#This Row],[Tiempo de Permanencia]]*24</f>
        <v>3.5333333333255723</v>
      </c>
    </row>
    <row r="603" spans="1:23" x14ac:dyDescent="0.3">
      <c r="A603">
        <v>12</v>
      </c>
      <c r="B603" s="1" t="s">
        <v>524</v>
      </c>
      <c r="C603">
        <v>3</v>
      </c>
      <c r="D603" s="2">
        <v>45022.161111111112</v>
      </c>
      <c r="E603" s="2">
        <v>45022.291666666664</v>
      </c>
      <c r="F603" s="1" t="s">
        <v>24</v>
      </c>
      <c r="G603" s="1" t="s">
        <v>14</v>
      </c>
      <c r="H603" s="1" t="s">
        <v>21</v>
      </c>
      <c r="I603">
        <v>16.5</v>
      </c>
      <c r="J603" s="1" t="s">
        <v>16</v>
      </c>
      <c r="K603">
        <v>602</v>
      </c>
      <c r="L603" s="1" t="s">
        <v>17</v>
      </c>
      <c r="M603" s="1">
        <f>SUMIF('cocina'!A:A,sala[[#This Row],[Número de Orden]],'cocina'!K:K)</f>
        <v>266</v>
      </c>
      <c r="N603" s="2">
        <f>sala[[#This Row],[Hora de Salida]]</f>
        <v>45022.291666666664</v>
      </c>
      <c r="O603" s="3">
        <f>IF(sala[[#This Row],[Estado de la Mesa]]="Ocupada",sala[[#This Row],[Hora de Salida]]-sala[[#This Row],[Hora de Llegada]]+15/(24*60),sala[[#This Row],[Hora de Salida]]-sala[[#This Row],[Hora de Llegada]])</f>
        <v>0.13055555555183673</v>
      </c>
      <c r="P603" s="3">
        <f>SUMIF('cocina'!A:A,sala[[#This Row],[Número de Orden]],'cocina'!H:H)/(24*60)</f>
        <v>0.1125</v>
      </c>
      <c r="Q603" s="3">
        <f>IF((sala[[#This Row],[Tiempo de Permanencia]]-sala[[#This Row],[Tiempo de Preparación]])&gt;0,sala[[#This Row],[Tiempo de Permanencia]]-sala[[#This Row],[Tiempo de Preparación]],0)</f>
        <v>1.805555555183673E-2</v>
      </c>
      <c r="R603" s="10">
        <f>IF(sala[[#This Row],[Tiempo de degustación]]&gt;0,1,0)</f>
        <v>1</v>
      </c>
      <c r="S603" s="1" t="str">
        <f>WEEKDAY(sala[[#This Row],[Fecha de Factura]],11)&amp;". "&amp;TEXT(sala[[#This Row],[Fecha de Factura]],"dddd")</f>
        <v>4. jueves</v>
      </c>
      <c r="T603" s="4">
        <f>SUMIF('cocina'!A:A,sala[[#This Row],[Número de Orden]],'cocina'!G:G)</f>
        <v>9</v>
      </c>
      <c r="U603" s="4">
        <f>sala[[#This Row],[Tiempo de Preparación]]*24</f>
        <v>2.7</v>
      </c>
      <c r="V603">
        <f>sala[[#This Row],[Cobrada]]*sala[[#This Row],[Monto Total de la Cuenta]]</f>
        <v>266</v>
      </c>
      <c r="W603" s="4">
        <f>sala[[#This Row],[Tiempo de Permanencia]]*24</f>
        <v>3.1333333332440816</v>
      </c>
    </row>
    <row r="604" spans="1:23" x14ac:dyDescent="0.3">
      <c r="A604">
        <v>19</v>
      </c>
      <c r="B604" s="1" t="s">
        <v>179</v>
      </c>
      <c r="C604">
        <v>6</v>
      </c>
      <c r="D604" s="2">
        <v>45022.035416666666</v>
      </c>
      <c r="E604" s="2">
        <v>45022.181250000001</v>
      </c>
      <c r="F604" s="1" t="s">
        <v>19</v>
      </c>
      <c r="G604" s="1" t="s">
        <v>14</v>
      </c>
      <c r="H604" s="1" t="s">
        <v>25</v>
      </c>
      <c r="I604">
        <v>24.2</v>
      </c>
      <c r="J604" s="1" t="s">
        <v>26</v>
      </c>
      <c r="K604">
        <v>603</v>
      </c>
      <c r="L604" s="1" t="s">
        <v>44</v>
      </c>
      <c r="M604" s="1">
        <f>SUMIF('cocina'!A:A,sala[[#This Row],[Número de Orden]],'cocina'!K:K)</f>
        <v>62</v>
      </c>
      <c r="N604" s="2">
        <f>sala[[#This Row],[Hora de Salida]]</f>
        <v>45022.181250000001</v>
      </c>
      <c r="O604" s="3">
        <f>IF(sala[[#This Row],[Estado de la Mesa]]="Ocupada",sala[[#This Row],[Hora de Salida]]-sala[[#This Row],[Hora de Llegada]]+15/(24*60),sala[[#This Row],[Hora de Salida]]-sala[[#This Row],[Hora de Llegada]])</f>
        <v>0.14583333333575865</v>
      </c>
      <c r="P604" s="3">
        <f>SUMIF('cocina'!A:A,sala[[#This Row],[Número de Orden]],'cocina'!H:H)/(24*60)</f>
        <v>1.1805555555555555E-2</v>
      </c>
      <c r="Q604" s="3">
        <f>IF((sala[[#This Row],[Tiempo de Permanencia]]-sala[[#This Row],[Tiempo de Preparación]])&gt;0,sala[[#This Row],[Tiempo de Permanencia]]-sala[[#This Row],[Tiempo de Preparación]],0)</f>
        <v>0.13402777778020308</v>
      </c>
      <c r="R604" s="10">
        <f>IF(sala[[#This Row],[Tiempo de degustación]]&gt;0,1,0)</f>
        <v>1</v>
      </c>
      <c r="S604" s="1" t="str">
        <f>WEEKDAY(sala[[#This Row],[Fecha de Factura]],11)&amp;". "&amp;TEXT(sala[[#This Row],[Fecha de Factura]],"dddd")</f>
        <v>4. jueves</v>
      </c>
      <c r="T604" s="4">
        <f>SUMIF('cocina'!A:A,sala[[#This Row],[Número de Orden]],'cocina'!G:G)</f>
        <v>2</v>
      </c>
      <c r="U604" s="4">
        <f>sala[[#This Row],[Tiempo de Preparación]]*24</f>
        <v>0.28333333333333333</v>
      </c>
      <c r="V604">
        <f>sala[[#This Row],[Cobrada]]*sala[[#This Row],[Monto Total de la Cuenta]]</f>
        <v>62</v>
      </c>
      <c r="W604" s="4">
        <f>sala[[#This Row],[Tiempo de Permanencia]]*24</f>
        <v>3.5000000000582077</v>
      </c>
    </row>
    <row r="605" spans="1:23" x14ac:dyDescent="0.3">
      <c r="A605">
        <v>14</v>
      </c>
      <c r="B605" s="1" t="s">
        <v>259</v>
      </c>
      <c r="C605">
        <v>5</v>
      </c>
      <c r="D605" s="2">
        <v>45022.054166666669</v>
      </c>
      <c r="E605" s="2">
        <v>45022.219444444447</v>
      </c>
      <c r="F605" s="1" t="s">
        <v>24</v>
      </c>
      <c r="G605" s="1" t="s">
        <v>14</v>
      </c>
      <c r="H605" s="1" t="s">
        <v>25</v>
      </c>
      <c r="I605">
        <v>42.6</v>
      </c>
      <c r="J605" s="1" t="s">
        <v>38</v>
      </c>
      <c r="K605">
        <v>604</v>
      </c>
      <c r="L605" s="1" t="s">
        <v>54</v>
      </c>
      <c r="M605" s="1">
        <f>SUMIF('cocina'!A:A,sala[[#This Row],[Número de Orden]],'cocina'!K:K)</f>
        <v>105</v>
      </c>
      <c r="N605" s="2">
        <f>sala[[#This Row],[Hora de Salida]]</f>
        <v>45022.219444444447</v>
      </c>
      <c r="O605" s="3">
        <f>IF(sala[[#This Row],[Estado de la Mesa]]="Ocupada",sala[[#This Row],[Hora de Salida]]-sala[[#This Row],[Hora de Llegada]]+15/(24*60),sala[[#This Row],[Hora de Salida]]-sala[[#This Row],[Hora de Llegada]])</f>
        <v>0.17569444444476781</v>
      </c>
      <c r="P605" s="3">
        <f>SUMIF('cocina'!A:A,sala[[#This Row],[Número de Orden]],'cocina'!H:H)/(24*60)</f>
        <v>2.9166666666666667E-2</v>
      </c>
      <c r="Q605" s="3">
        <f>IF((sala[[#This Row],[Tiempo de Permanencia]]-sala[[#This Row],[Tiempo de Preparación]])&gt;0,sala[[#This Row],[Tiempo de Permanencia]]-sala[[#This Row],[Tiempo de Preparación]],0)</f>
        <v>0.14652777777810114</v>
      </c>
      <c r="R605" s="10">
        <f>IF(sala[[#This Row],[Tiempo de degustación]]&gt;0,1,0)</f>
        <v>1</v>
      </c>
      <c r="S605" s="1" t="str">
        <f>WEEKDAY(sala[[#This Row],[Fecha de Factura]],11)&amp;". "&amp;TEXT(sala[[#This Row],[Fecha de Factura]],"dddd")</f>
        <v>4. jueves</v>
      </c>
      <c r="T605" s="4">
        <f>SUMIF('cocina'!A:A,sala[[#This Row],[Número de Orden]],'cocina'!G:G)</f>
        <v>3</v>
      </c>
      <c r="U605" s="4">
        <f>sala[[#This Row],[Tiempo de Preparación]]*24</f>
        <v>0.7</v>
      </c>
      <c r="V605">
        <f>sala[[#This Row],[Cobrada]]*sala[[#This Row],[Monto Total de la Cuenta]]</f>
        <v>105</v>
      </c>
      <c r="W605" s="4">
        <f>sala[[#This Row],[Tiempo de Permanencia]]*24</f>
        <v>4.2166666666744277</v>
      </c>
    </row>
    <row r="606" spans="1:23" x14ac:dyDescent="0.3">
      <c r="A606">
        <v>19</v>
      </c>
      <c r="B606" s="1" t="s">
        <v>525</v>
      </c>
      <c r="C606">
        <v>2</v>
      </c>
      <c r="D606" s="2">
        <v>45022.117361111108</v>
      </c>
      <c r="E606" s="2">
        <v>45022.26666666667</v>
      </c>
      <c r="F606" s="1" t="s">
        <v>13</v>
      </c>
      <c r="G606" s="1" t="s">
        <v>14</v>
      </c>
      <c r="H606" s="1" t="s">
        <v>21</v>
      </c>
      <c r="I606">
        <v>24.38</v>
      </c>
      <c r="J606" s="1" t="s">
        <v>38</v>
      </c>
      <c r="K606">
        <v>605</v>
      </c>
      <c r="L606" s="1" t="s">
        <v>44</v>
      </c>
      <c r="M606" s="1">
        <f>SUMIF('cocina'!A:A,sala[[#This Row],[Número de Orden]],'cocina'!K:K)</f>
        <v>220</v>
      </c>
      <c r="N606" s="2">
        <f>sala[[#This Row],[Hora de Salida]]</f>
        <v>45022.26666666667</v>
      </c>
      <c r="O606" s="3">
        <f>IF(sala[[#This Row],[Estado de la Mesa]]="Ocupada",sala[[#This Row],[Hora de Salida]]-sala[[#This Row],[Hora de Llegada]]+15/(24*60),sala[[#This Row],[Hora de Salida]]-sala[[#This Row],[Hora de Llegada]])</f>
        <v>0.15972222222868973</v>
      </c>
      <c r="P606" s="3">
        <f>SUMIF('cocina'!A:A,sala[[#This Row],[Número de Orden]],'cocina'!H:H)/(24*60)</f>
        <v>0.12222222222222222</v>
      </c>
      <c r="Q606" s="3">
        <f>IF((sala[[#This Row],[Tiempo de Permanencia]]-sala[[#This Row],[Tiempo de Preparación]])&gt;0,sala[[#This Row],[Tiempo de Permanencia]]-sala[[#This Row],[Tiempo de Preparación]],0)</f>
        <v>3.7500000006467513E-2</v>
      </c>
      <c r="R606" s="10">
        <f>IF(sala[[#This Row],[Tiempo de degustación]]&gt;0,1,0)</f>
        <v>1</v>
      </c>
      <c r="S606" s="1" t="str">
        <f>WEEKDAY(sala[[#This Row],[Fecha de Factura]],11)&amp;". "&amp;TEXT(sala[[#This Row],[Fecha de Factura]],"dddd")</f>
        <v>4. jueves</v>
      </c>
      <c r="T606" s="4">
        <f>SUMIF('cocina'!A:A,sala[[#This Row],[Número de Orden]],'cocina'!G:G)</f>
        <v>7</v>
      </c>
      <c r="U606" s="4">
        <f>sala[[#This Row],[Tiempo de Preparación]]*24</f>
        <v>2.9333333333333331</v>
      </c>
      <c r="V606">
        <f>sala[[#This Row],[Cobrada]]*sala[[#This Row],[Monto Total de la Cuenta]]</f>
        <v>220</v>
      </c>
      <c r="W606" s="4">
        <f>sala[[#This Row],[Tiempo de Permanencia]]*24</f>
        <v>3.8333333334885538</v>
      </c>
    </row>
    <row r="607" spans="1:23" x14ac:dyDescent="0.3">
      <c r="A607">
        <v>1</v>
      </c>
      <c r="B607" s="1" t="s">
        <v>454</v>
      </c>
      <c r="C607">
        <v>2</v>
      </c>
      <c r="D607" s="2">
        <v>45022.134722222225</v>
      </c>
      <c r="E607" s="2">
        <v>45022.254166666666</v>
      </c>
      <c r="F607" s="1" t="s">
        <v>29</v>
      </c>
      <c r="G607" s="1" t="s">
        <v>14</v>
      </c>
      <c r="H607" s="1" t="s">
        <v>25</v>
      </c>
      <c r="I607">
        <v>31.58</v>
      </c>
      <c r="J607" s="1" t="s">
        <v>38</v>
      </c>
      <c r="K607">
        <v>606</v>
      </c>
      <c r="L607" s="1" t="s">
        <v>39</v>
      </c>
      <c r="M607" s="1">
        <f>SUMIF('cocina'!A:A,sala[[#This Row],[Número de Orden]],'cocina'!K:K)</f>
        <v>183</v>
      </c>
      <c r="N607" s="2">
        <f>sala[[#This Row],[Hora de Salida]]</f>
        <v>45022.254166666666</v>
      </c>
      <c r="O607" s="3">
        <f>IF(sala[[#This Row],[Estado de la Mesa]]="Ocupada",sala[[#This Row],[Hora de Salida]]-sala[[#This Row],[Hora de Llegada]]+15/(24*60),sala[[#This Row],[Hora de Salida]]-sala[[#This Row],[Hora de Llegada]])</f>
        <v>0.12986111110755397</v>
      </c>
      <c r="P607" s="3">
        <f>SUMIF('cocina'!A:A,sala[[#This Row],[Número de Orden]],'cocina'!H:H)/(24*60)</f>
        <v>0.10069444444444445</v>
      </c>
      <c r="Q607" s="3">
        <f>IF((sala[[#This Row],[Tiempo de Permanencia]]-sala[[#This Row],[Tiempo de Preparación]])&gt;0,sala[[#This Row],[Tiempo de Permanencia]]-sala[[#This Row],[Tiempo de Preparación]],0)</f>
        <v>2.9166666663109519E-2</v>
      </c>
      <c r="R607" s="10">
        <f>IF(sala[[#This Row],[Tiempo de degustación]]&gt;0,1,0)</f>
        <v>1</v>
      </c>
      <c r="S607" s="1" t="str">
        <f>WEEKDAY(sala[[#This Row],[Fecha de Factura]],11)&amp;". "&amp;TEXT(sala[[#This Row],[Fecha de Factura]],"dddd")</f>
        <v>4. jueves</v>
      </c>
      <c r="T607" s="4">
        <f>SUMIF('cocina'!A:A,sala[[#This Row],[Número de Orden]],'cocina'!G:G)</f>
        <v>7</v>
      </c>
      <c r="U607" s="4">
        <f>sala[[#This Row],[Tiempo de Preparación]]*24</f>
        <v>2.416666666666667</v>
      </c>
      <c r="V607">
        <f>sala[[#This Row],[Cobrada]]*sala[[#This Row],[Monto Total de la Cuenta]]</f>
        <v>183</v>
      </c>
      <c r="W607" s="4">
        <f>sala[[#This Row],[Tiempo de Permanencia]]*24</f>
        <v>3.1166666665812954</v>
      </c>
    </row>
    <row r="608" spans="1:23" x14ac:dyDescent="0.3">
      <c r="A608">
        <v>10</v>
      </c>
      <c r="B608" s="1" t="s">
        <v>70</v>
      </c>
      <c r="C608">
        <v>1</v>
      </c>
      <c r="D608" s="2">
        <v>45022.058333333334</v>
      </c>
      <c r="E608" s="2">
        <v>45022.145138888889</v>
      </c>
      <c r="F608" s="1" t="s">
        <v>29</v>
      </c>
      <c r="G608" s="1" t="s">
        <v>14</v>
      </c>
      <c r="H608" s="1" t="s">
        <v>25</v>
      </c>
      <c r="I608">
        <v>28.9</v>
      </c>
      <c r="J608" s="1" t="s">
        <v>38</v>
      </c>
      <c r="K608">
        <v>607</v>
      </c>
      <c r="L608" s="1" t="s">
        <v>30</v>
      </c>
      <c r="M608" s="1">
        <f>SUMIF('cocina'!A:A,sala[[#This Row],[Número de Orden]],'cocina'!K:K)</f>
        <v>68</v>
      </c>
      <c r="N608" s="2">
        <f>sala[[#This Row],[Hora de Salida]]</f>
        <v>45022.145138888889</v>
      </c>
      <c r="O608" s="3">
        <f>IF(sala[[#This Row],[Estado de la Mesa]]="Ocupada",sala[[#This Row],[Hora de Salida]]-sala[[#This Row],[Hora de Llegada]]+15/(24*60),sala[[#This Row],[Hora de Salida]]-sala[[#This Row],[Hora de Llegada]])</f>
        <v>9.7222222221413787E-2</v>
      </c>
      <c r="P608" s="3">
        <f>SUMIF('cocina'!A:A,sala[[#This Row],[Número de Orden]],'cocina'!H:H)/(24*60)</f>
        <v>4.791666666666667E-2</v>
      </c>
      <c r="Q608" s="3">
        <f>IF((sala[[#This Row],[Tiempo de Permanencia]]-sala[[#This Row],[Tiempo de Preparación]])&gt;0,sala[[#This Row],[Tiempo de Permanencia]]-sala[[#This Row],[Tiempo de Preparación]],0)</f>
        <v>4.9305555554747117E-2</v>
      </c>
      <c r="R608" s="10">
        <f>IF(sala[[#This Row],[Tiempo de degustación]]&gt;0,1,0)</f>
        <v>1</v>
      </c>
      <c r="S608" s="1" t="str">
        <f>WEEKDAY(sala[[#This Row],[Fecha de Factura]],11)&amp;". "&amp;TEXT(sala[[#This Row],[Fecha de Factura]],"dddd")</f>
        <v>4. jueves</v>
      </c>
      <c r="T608" s="4">
        <f>SUMIF('cocina'!A:A,sala[[#This Row],[Número de Orden]],'cocina'!G:G)</f>
        <v>2</v>
      </c>
      <c r="U608" s="4">
        <f>sala[[#This Row],[Tiempo de Preparación]]*24</f>
        <v>1.1500000000000001</v>
      </c>
      <c r="V608">
        <f>sala[[#This Row],[Cobrada]]*sala[[#This Row],[Monto Total de la Cuenta]]</f>
        <v>68</v>
      </c>
      <c r="W608" s="4">
        <f>sala[[#This Row],[Tiempo de Permanencia]]*24</f>
        <v>2.3333333333139308</v>
      </c>
    </row>
    <row r="609" spans="1:23" x14ac:dyDescent="0.3">
      <c r="A609">
        <v>7</v>
      </c>
      <c r="B609" s="1" t="s">
        <v>526</v>
      </c>
      <c r="C609">
        <v>6</v>
      </c>
      <c r="D609" s="2">
        <v>45022.165277777778</v>
      </c>
      <c r="E609" s="2">
        <v>45022.305555555555</v>
      </c>
      <c r="F609" s="1" t="s">
        <v>13</v>
      </c>
      <c r="G609" s="1" t="s">
        <v>14</v>
      </c>
      <c r="H609" s="1" t="s">
        <v>25</v>
      </c>
      <c r="I609">
        <v>36.549999999999997</v>
      </c>
      <c r="J609" s="1" t="s">
        <v>16</v>
      </c>
      <c r="K609">
        <v>608</v>
      </c>
      <c r="L609" s="1" t="s">
        <v>17</v>
      </c>
      <c r="M609" s="1">
        <f>SUMIF('cocina'!A:A,sala[[#This Row],[Número de Orden]],'cocina'!K:K)</f>
        <v>29</v>
      </c>
      <c r="N609" s="2">
        <f>sala[[#This Row],[Hora de Salida]]</f>
        <v>45022.305555555555</v>
      </c>
      <c r="O609" s="3">
        <f>IF(sala[[#This Row],[Estado de la Mesa]]="Ocupada",sala[[#This Row],[Hora de Salida]]-sala[[#This Row],[Hora de Llegada]]+15/(24*60),sala[[#This Row],[Hora de Salida]]-sala[[#This Row],[Hora de Llegada]])</f>
        <v>0.14027777777664596</v>
      </c>
      <c r="P609" s="3">
        <f>SUMIF('cocina'!A:A,sala[[#This Row],[Número de Orden]],'cocina'!H:H)/(24*60)</f>
        <v>3.125E-2</v>
      </c>
      <c r="Q609" s="3">
        <f>IF((sala[[#This Row],[Tiempo de Permanencia]]-sala[[#This Row],[Tiempo de Preparación]])&gt;0,sala[[#This Row],[Tiempo de Permanencia]]-sala[[#This Row],[Tiempo de Preparación]],0)</f>
        <v>0.10902777777664596</v>
      </c>
      <c r="R609" s="10">
        <f>IF(sala[[#This Row],[Tiempo de degustación]]&gt;0,1,0)</f>
        <v>1</v>
      </c>
      <c r="S609" s="1" t="str">
        <f>WEEKDAY(sala[[#This Row],[Fecha de Factura]],11)&amp;". "&amp;TEXT(sala[[#This Row],[Fecha de Factura]],"dddd")</f>
        <v>4. jueves</v>
      </c>
      <c r="T609" s="4">
        <f>SUMIF('cocina'!A:A,sala[[#This Row],[Número de Orden]],'cocina'!G:G)</f>
        <v>1</v>
      </c>
      <c r="U609" s="4">
        <f>sala[[#This Row],[Tiempo de Preparación]]*24</f>
        <v>0.75</v>
      </c>
      <c r="V609">
        <f>sala[[#This Row],[Cobrada]]*sala[[#This Row],[Monto Total de la Cuenta]]</f>
        <v>29</v>
      </c>
      <c r="W609" s="4">
        <f>sala[[#This Row],[Tiempo de Permanencia]]*24</f>
        <v>3.3666666666395031</v>
      </c>
    </row>
    <row r="610" spans="1:23" x14ac:dyDescent="0.3">
      <c r="A610">
        <v>1</v>
      </c>
      <c r="B610" s="1" t="s">
        <v>245</v>
      </c>
      <c r="C610">
        <v>4</v>
      </c>
      <c r="D610" s="2">
        <v>45022.140972222223</v>
      </c>
      <c r="E610" s="2">
        <v>45022.293055555558</v>
      </c>
      <c r="F610" s="1" t="s">
        <v>19</v>
      </c>
      <c r="G610" s="1" t="s">
        <v>14</v>
      </c>
      <c r="H610" s="1" t="s">
        <v>25</v>
      </c>
      <c r="I610">
        <v>23.29</v>
      </c>
      <c r="J610" s="1" t="s">
        <v>16</v>
      </c>
      <c r="K610">
        <v>609</v>
      </c>
      <c r="L610" s="1" t="s">
        <v>54</v>
      </c>
      <c r="M610" s="1">
        <f>SUMIF('cocina'!A:A,sala[[#This Row],[Número de Orden]],'cocina'!K:K)</f>
        <v>32</v>
      </c>
      <c r="N610" s="2">
        <f>sala[[#This Row],[Hora de Salida]]</f>
        <v>45022.293055555558</v>
      </c>
      <c r="O610" s="3">
        <f>IF(sala[[#This Row],[Estado de la Mesa]]="Ocupada",sala[[#This Row],[Hora de Salida]]-sala[[#This Row],[Hora de Llegada]]+15/(24*60),sala[[#This Row],[Hora de Salida]]-sala[[#This Row],[Hora de Llegada]])</f>
        <v>0.15208333333430346</v>
      </c>
      <c r="P610" s="3">
        <f>SUMIF('cocina'!A:A,sala[[#This Row],[Número de Orden]],'cocina'!H:H)/(24*60)</f>
        <v>1.8749999999999999E-2</v>
      </c>
      <c r="Q610" s="3">
        <f>IF((sala[[#This Row],[Tiempo de Permanencia]]-sala[[#This Row],[Tiempo de Preparación]])&gt;0,sala[[#This Row],[Tiempo de Permanencia]]-sala[[#This Row],[Tiempo de Preparación]],0)</f>
        <v>0.13333333333430347</v>
      </c>
      <c r="R610" s="10">
        <f>IF(sala[[#This Row],[Tiempo de degustación]]&gt;0,1,0)</f>
        <v>1</v>
      </c>
      <c r="S610" s="1" t="str">
        <f>WEEKDAY(sala[[#This Row],[Fecha de Factura]],11)&amp;". "&amp;TEXT(sala[[#This Row],[Fecha de Factura]],"dddd")</f>
        <v>4. jueves</v>
      </c>
      <c r="T610" s="4">
        <f>SUMIF('cocina'!A:A,sala[[#This Row],[Número de Orden]],'cocina'!G:G)</f>
        <v>1</v>
      </c>
      <c r="U610" s="4">
        <f>sala[[#This Row],[Tiempo de Preparación]]*24</f>
        <v>0.44999999999999996</v>
      </c>
      <c r="V610">
        <f>sala[[#This Row],[Cobrada]]*sala[[#This Row],[Monto Total de la Cuenta]]</f>
        <v>32</v>
      </c>
      <c r="W610" s="4">
        <f>sala[[#This Row],[Tiempo de Permanencia]]*24</f>
        <v>3.6500000000232831</v>
      </c>
    </row>
    <row r="611" spans="1:23" x14ac:dyDescent="0.3">
      <c r="A611">
        <v>19</v>
      </c>
      <c r="B611" s="1" t="s">
        <v>50</v>
      </c>
      <c r="C611">
        <v>4</v>
      </c>
      <c r="D611" s="2">
        <v>45022.091666666667</v>
      </c>
      <c r="E611" s="2">
        <v>45022.174305555556</v>
      </c>
      <c r="F611" s="1" t="s">
        <v>29</v>
      </c>
      <c r="G611" s="1" t="s">
        <v>35</v>
      </c>
      <c r="H611" s="1" t="s">
        <v>25</v>
      </c>
      <c r="I611">
        <v>37.9</v>
      </c>
      <c r="J611" s="1" t="s">
        <v>38</v>
      </c>
      <c r="K611">
        <v>610</v>
      </c>
      <c r="L611" s="1" t="s">
        <v>30</v>
      </c>
      <c r="M611" s="1">
        <f>SUMIF('cocina'!A:A,sala[[#This Row],[Número de Orden]],'cocina'!K:K)</f>
        <v>44</v>
      </c>
      <c r="N611" s="2">
        <f>sala[[#This Row],[Hora de Salida]]</f>
        <v>45022.174305555556</v>
      </c>
      <c r="O611" s="3">
        <f>IF(sala[[#This Row],[Estado de la Mesa]]="Ocupada",sala[[#This Row],[Hora de Salida]]-sala[[#This Row],[Hora de Llegada]]+15/(24*60),sala[[#This Row],[Hora de Salida]]-sala[[#This Row],[Hora de Llegada]])</f>
        <v>9.3055555555717248E-2</v>
      </c>
      <c r="P611" s="3">
        <f>SUMIF('cocina'!A:A,sala[[#This Row],[Número de Orden]],'cocina'!H:H)/(24*60)</f>
        <v>3.2638888888888891E-2</v>
      </c>
      <c r="Q611" s="3">
        <f>IF((sala[[#This Row],[Tiempo de Permanencia]]-sala[[#This Row],[Tiempo de Preparación]])&gt;0,sala[[#This Row],[Tiempo de Permanencia]]-sala[[#This Row],[Tiempo de Preparación]],0)</f>
        <v>6.0416666666828357E-2</v>
      </c>
      <c r="R611" s="10">
        <f>IF(sala[[#This Row],[Tiempo de degustación]]&gt;0,1,0)</f>
        <v>1</v>
      </c>
      <c r="S611" s="1" t="str">
        <f>WEEKDAY(sala[[#This Row],[Fecha de Factura]],11)&amp;". "&amp;TEXT(sala[[#This Row],[Fecha de Factura]],"dddd")</f>
        <v>4. jueves</v>
      </c>
      <c r="T611" s="4">
        <f>SUMIF('cocina'!A:A,sala[[#This Row],[Número de Orden]],'cocina'!G:G)</f>
        <v>2</v>
      </c>
      <c r="U611" s="4">
        <f>sala[[#This Row],[Tiempo de Preparación]]*24</f>
        <v>0.78333333333333344</v>
      </c>
      <c r="V611">
        <f>sala[[#This Row],[Cobrada]]*sala[[#This Row],[Monto Total de la Cuenta]]</f>
        <v>44</v>
      </c>
      <c r="W611" s="4">
        <f>sala[[#This Row],[Tiempo de Permanencia]]*24</f>
        <v>2.2333333333372138</v>
      </c>
    </row>
    <row r="612" spans="1:23" x14ac:dyDescent="0.3">
      <c r="A612">
        <v>13</v>
      </c>
      <c r="B612" s="1" t="s">
        <v>527</v>
      </c>
      <c r="C612">
        <v>1</v>
      </c>
      <c r="D612" s="2">
        <v>45022.163194444445</v>
      </c>
      <c r="E612" s="2">
        <v>45022.321527777778</v>
      </c>
      <c r="F612" s="1" t="s">
        <v>19</v>
      </c>
      <c r="G612" s="1" t="s">
        <v>14</v>
      </c>
      <c r="H612" s="1" t="s">
        <v>25</v>
      </c>
      <c r="I612">
        <v>44.28</v>
      </c>
      <c r="J612" s="1" t="s">
        <v>38</v>
      </c>
      <c r="K612">
        <v>611</v>
      </c>
      <c r="L612" s="1" t="s">
        <v>27</v>
      </c>
      <c r="M612" s="1">
        <f>SUMIF('cocina'!A:A,sala[[#This Row],[Número de Orden]],'cocina'!K:K)</f>
        <v>78</v>
      </c>
      <c r="N612" s="2">
        <f>sala[[#This Row],[Hora de Salida]]</f>
        <v>45022.321527777778</v>
      </c>
      <c r="O612" s="3">
        <f>IF(sala[[#This Row],[Estado de la Mesa]]="Ocupada",sala[[#This Row],[Hora de Salida]]-sala[[#This Row],[Hora de Llegada]]+15/(24*60),sala[[#This Row],[Hora de Salida]]-sala[[#This Row],[Hora de Llegada]])</f>
        <v>0.16874999999951493</v>
      </c>
      <c r="P612" s="3">
        <f>SUMIF('cocina'!A:A,sala[[#This Row],[Número de Orden]],'cocina'!H:H)/(24*60)</f>
        <v>5.7638888888888892E-2</v>
      </c>
      <c r="Q612" s="3">
        <f>IF((sala[[#This Row],[Tiempo de Permanencia]]-sala[[#This Row],[Tiempo de Preparación]])&gt;0,sala[[#This Row],[Tiempo de Permanencia]]-sala[[#This Row],[Tiempo de Preparación]],0)</f>
        <v>0.11111111111062603</v>
      </c>
      <c r="R612" s="10">
        <f>IF(sala[[#This Row],[Tiempo de degustación]]&gt;0,1,0)</f>
        <v>1</v>
      </c>
      <c r="S612" s="1" t="str">
        <f>WEEKDAY(sala[[#This Row],[Fecha de Factura]],11)&amp;". "&amp;TEXT(sala[[#This Row],[Fecha de Factura]],"dddd")</f>
        <v>4. jueves</v>
      </c>
      <c r="T612" s="4">
        <f>SUMIF('cocina'!A:A,sala[[#This Row],[Número de Orden]],'cocina'!G:G)</f>
        <v>3</v>
      </c>
      <c r="U612" s="4">
        <f>sala[[#This Row],[Tiempo de Preparación]]*24</f>
        <v>1.3833333333333333</v>
      </c>
      <c r="V612">
        <f>sala[[#This Row],[Cobrada]]*sala[[#This Row],[Monto Total de la Cuenta]]</f>
        <v>78</v>
      </c>
      <c r="W612" s="4">
        <f>sala[[#This Row],[Tiempo de Permanencia]]*24</f>
        <v>4.0499999999883585</v>
      </c>
    </row>
    <row r="613" spans="1:23" x14ac:dyDescent="0.3">
      <c r="A613">
        <v>11</v>
      </c>
      <c r="B613" s="1" t="s">
        <v>528</v>
      </c>
      <c r="C613">
        <v>4</v>
      </c>
      <c r="D613" s="2">
        <v>45022.05</v>
      </c>
      <c r="E613" s="2">
        <v>45022.208333333336</v>
      </c>
      <c r="F613" s="1" t="s">
        <v>29</v>
      </c>
      <c r="G613" s="1" t="s">
        <v>14</v>
      </c>
      <c r="H613" s="1" t="s">
        <v>25</v>
      </c>
      <c r="I613">
        <v>23.54</v>
      </c>
      <c r="J613" s="1" t="s">
        <v>16</v>
      </c>
      <c r="K613">
        <v>612</v>
      </c>
      <c r="L613" s="1" t="s">
        <v>30</v>
      </c>
      <c r="M613" s="1">
        <f>SUMIF('cocina'!A:A,sala[[#This Row],[Número de Orden]],'cocina'!K:K)</f>
        <v>231</v>
      </c>
      <c r="N613" s="2">
        <f>sala[[#This Row],[Hora de Salida]]</f>
        <v>45022.208333333336</v>
      </c>
      <c r="O613" s="3">
        <f>IF(sala[[#This Row],[Estado de la Mesa]]="Ocupada",sala[[#This Row],[Hora de Salida]]-sala[[#This Row],[Hora de Llegada]]+15/(24*60),sala[[#This Row],[Hora de Salida]]-sala[[#This Row],[Hora de Llegada]])</f>
        <v>0.15833333333284827</v>
      </c>
      <c r="P613" s="3">
        <f>SUMIF('cocina'!A:A,sala[[#This Row],[Número de Orden]],'cocina'!H:H)/(24*60)</f>
        <v>8.9583333333333334E-2</v>
      </c>
      <c r="Q613" s="3">
        <f>IF((sala[[#This Row],[Tiempo de Permanencia]]-sala[[#This Row],[Tiempo de Preparación]])&gt;0,sala[[#This Row],[Tiempo de Permanencia]]-sala[[#This Row],[Tiempo de Preparación]],0)</f>
        <v>6.8749999999514935E-2</v>
      </c>
      <c r="R613" s="10">
        <f>IF(sala[[#This Row],[Tiempo de degustación]]&gt;0,1,0)</f>
        <v>1</v>
      </c>
      <c r="S613" s="1" t="str">
        <f>WEEKDAY(sala[[#This Row],[Fecha de Factura]],11)&amp;". "&amp;TEXT(sala[[#This Row],[Fecha de Factura]],"dddd")</f>
        <v>4. jueves</v>
      </c>
      <c r="T613" s="4">
        <f>SUMIF('cocina'!A:A,sala[[#This Row],[Número de Orden]],'cocina'!G:G)</f>
        <v>8</v>
      </c>
      <c r="U613" s="4">
        <f>sala[[#This Row],[Tiempo de Preparación]]*24</f>
        <v>2.15</v>
      </c>
      <c r="V613">
        <f>sala[[#This Row],[Cobrada]]*sala[[#This Row],[Monto Total de la Cuenta]]</f>
        <v>231</v>
      </c>
      <c r="W613" s="4">
        <f>sala[[#This Row],[Tiempo de Permanencia]]*24</f>
        <v>3.7999999999883585</v>
      </c>
    </row>
    <row r="614" spans="1:23" x14ac:dyDescent="0.3">
      <c r="A614">
        <v>1</v>
      </c>
      <c r="B614" s="1" t="s">
        <v>86</v>
      </c>
      <c r="C614">
        <v>5</v>
      </c>
      <c r="D614" s="2">
        <v>45022.081250000003</v>
      </c>
      <c r="E614" s="2">
        <v>45022.149305555555</v>
      </c>
      <c r="F614" s="1" t="s">
        <v>24</v>
      </c>
      <c r="G614" s="1" t="s">
        <v>20</v>
      </c>
      <c r="H614" s="1" t="s">
        <v>21</v>
      </c>
      <c r="I614">
        <v>23.56</v>
      </c>
      <c r="J614" s="1" t="s">
        <v>16</v>
      </c>
      <c r="K614">
        <v>613</v>
      </c>
      <c r="L614" s="1" t="s">
        <v>17</v>
      </c>
      <c r="M614" s="1">
        <f>SUMIF('cocina'!A:A,sala[[#This Row],[Número de Orden]],'cocina'!K:K)</f>
        <v>285</v>
      </c>
      <c r="N614" s="2">
        <f>sala[[#This Row],[Hora de Salida]]</f>
        <v>45022.149305555555</v>
      </c>
      <c r="O614" s="3">
        <f>IF(sala[[#This Row],[Estado de la Mesa]]="Ocupada",sala[[#This Row],[Hora de Salida]]-sala[[#This Row],[Hora de Llegada]]+15/(24*60),sala[[#This Row],[Hora de Salida]]-sala[[#This Row],[Hora de Llegada]])</f>
        <v>6.8055555551836733E-2</v>
      </c>
      <c r="P614" s="3">
        <f>SUMIF('cocina'!A:A,sala[[#This Row],[Número de Orden]],'cocina'!H:H)/(24*60)</f>
        <v>0.10555555555555556</v>
      </c>
      <c r="Q614" s="3">
        <f>IF((sala[[#This Row],[Tiempo de Permanencia]]-sala[[#This Row],[Tiempo de Preparación]])&gt;0,sala[[#This Row],[Tiempo de Permanencia]]-sala[[#This Row],[Tiempo de Preparación]],0)</f>
        <v>0</v>
      </c>
      <c r="R614" s="10">
        <f>IF(sala[[#This Row],[Tiempo de degustación]]&gt;0,1,0)</f>
        <v>0</v>
      </c>
      <c r="S614" s="1" t="str">
        <f>WEEKDAY(sala[[#This Row],[Fecha de Factura]],11)&amp;". "&amp;TEXT(sala[[#This Row],[Fecha de Factura]],"dddd")</f>
        <v>4. jueves</v>
      </c>
      <c r="T614" s="4">
        <f>SUMIF('cocina'!A:A,sala[[#This Row],[Número de Orden]],'cocina'!G:G)</f>
        <v>12</v>
      </c>
      <c r="U614" s="4">
        <f>sala[[#This Row],[Tiempo de Preparación]]*24</f>
        <v>2.5333333333333332</v>
      </c>
      <c r="V614">
        <f>sala[[#This Row],[Cobrada]]*sala[[#This Row],[Monto Total de la Cuenta]]</f>
        <v>0</v>
      </c>
      <c r="W614" s="4">
        <f>sala[[#This Row],[Tiempo de Permanencia]]*24</f>
        <v>1.6333333332440816</v>
      </c>
    </row>
    <row r="615" spans="1:23" x14ac:dyDescent="0.3">
      <c r="A615">
        <v>19</v>
      </c>
      <c r="B615" s="1" t="s">
        <v>346</v>
      </c>
      <c r="C615">
        <v>6</v>
      </c>
      <c r="D615" s="2">
        <v>45022.105555555558</v>
      </c>
      <c r="E615" s="2">
        <v>45022.192361111112</v>
      </c>
      <c r="F615" s="1" t="s">
        <v>19</v>
      </c>
      <c r="G615" s="1" t="s">
        <v>20</v>
      </c>
      <c r="H615" s="1" t="s">
        <v>15</v>
      </c>
      <c r="I615">
        <v>26.48</v>
      </c>
      <c r="J615" s="1" t="s">
        <v>16</v>
      </c>
      <c r="K615">
        <v>614</v>
      </c>
      <c r="L615" s="1" t="s">
        <v>39</v>
      </c>
      <c r="M615" s="1">
        <f>SUMIF('cocina'!A:A,sala[[#This Row],[Número de Orden]],'cocina'!K:K)</f>
        <v>72</v>
      </c>
      <c r="N615" s="2">
        <f>sala[[#This Row],[Hora de Salida]]</f>
        <v>45022.192361111112</v>
      </c>
      <c r="O615" s="3">
        <f>IF(sala[[#This Row],[Estado de la Mesa]]="Ocupada",sala[[#This Row],[Hora de Salida]]-sala[[#This Row],[Hora de Llegada]]+15/(24*60),sala[[#This Row],[Hora de Salida]]-sala[[#This Row],[Hora de Llegada]])</f>
        <v>8.6805555554747116E-2</v>
      </c>
      <c r="P615" s="3">
        <f>SUMIF('cocina'!A:A,sala[[#This Row],[Número de Orden]],'cocina'!H:H)/(24*60)</f>
        <v>3.4722222222222224E-2</v>
      </c>
      <c r="Q615" s="3">
        <f>IF((sala[[#This Row],[Tiempo de Permanencia]]-sala[[#This Row],[Tiempo de Preparación]])&gt;0,sala[[#This Row],[Tiempo de Permanencia]]-sala[[#This Row],[Tiempo de Preparación]],0)</f>
        <v>5.2083333332524892E-2</v>
      </c>
      <c r="R615" s="10">
        <f>IF(sala[[#This Row],[Tiempo de degustación]]&gt;0,1,0)</f>
        <v>1</v>
      </c>
      <c r="S615" s="1" t="str">
        <f>WEEKDAY(sala[[#This Row],[Fecha de Factura]],11)&amp;". "&amp;TEXT(sala[[#This Row],[Fecha de Factura]],"dddd")</f>
        <v>4. jueves</v>
      </c>
      <c r="T615" s="4">
        <f>SUMIF('cocina'!A:A,sala[[#This Row],[Número de Orden]],'cocina'!G:G)</f>
        <v>3</v>
      </c>
      <c r="U615" s="4">
        <f>sala[[#This Row],[Tiempo de Preparación]]*24</f>
        <v>0.83333333333333337</v>
      </c>
      <c r="V615">
        <f>sala[[#This Row],[Cobrada]]*sala[[#This Row],[Monto Total de la Cuenta]]</f>
        <v>72</v>
      </c>
      <c r="W615" s="4">
        <f>sala[[#This Row],[Tiempo de Permanencia]]*24</f>
        <v>2.0833333333139308</v>
      </c>
    </row>
    <row r="616" spans="1:23" x14ac:dyDescent="0.3">
      <c r="A616">
        <v>7</v>
      </c>
      <c r="B616" s="1" t="s">
        <v>529</v>
      </c>
      <c r="C616">
        <v>1</v>
      </c>
      <c r="D616" s="2">
        <v>45022.031944444447</v>
      </c>
      <c r="E616" s="2">
        <v>45022.078472222223</v>
      </c>
      <c r="F616" s="1" t="s">
        <v>29</v>
      </c>
      <c r="G616" s="1" t="s">
        <v>35</v>
      </c>
      <c r="H616" s="1" t="s">
        <v>25</v>
      </c>
      <c r="I616">
        <v>18.420000000000002</v>
      </c>
      <c r="J616" s="1" t="s">
        <v>38</v>
      </c>
      <c r="K616">
        <v>615</v>
      </c>
      <c r="L616" s="1" t="s">
        <v>54</v>
      </c>
      <c r="M616" s="1">
        <f>SUMIF('cocina'!A:A,sala[[#This Row],[Número de Orden]],'cocina'!K:K)</f>
        <v>333</v>
      </c>
      <c r="N616" s="2">
        <f>sala[[#This Row],[Hora de Salida]]</f>
        <v>45022.078472222223</v>
      </c>
      <c r="O616" s="3">
        <f>IF(sala[[#This Row],[Estado de la Mesa]]="Ocupada",sala[[#This Row],[Hora de Salida]]-sala[[#This Row],[Hora de Llegada]]+15/(24*60),sala[[#This Row],[Hora de Salida]]-sala[[#This Row],[Hora de Llegada]])</f>
        <v>5.6944444443312627E-2</v>
      </c>
      <c r="P616" s="3">
        <f>SUMIF('cocina'!A:A,sala[[#This Row],[Número de Orden]],'cocina'!H:H)/(24*60)</f>
        <v>0.10833333333333334</v>
      </c>
      <c r="Q616" s="3">
        <f>IF((sala[[#This Row],[Tiempo de Permanencia]]-sala[[#This Row],[Tiempo de Preparación]])&gt;0,sala[[#This Row],[Tiempo de Permanencia]]-sala[[#This Row],[Tiempo de Preparación]],0)</f>
        <v>0</v>
      </c>
      <c r="R616" s="10">
        <f>IF(sala[[#This Row],[Tiempo de degustación]]&gt;0,1,0)</f>
        <v>0</v>
      </c>
      <c r="S616" s="1" t="str">
        <f>WEEKDAY(sala[[#This Row],[Fecha de Factura]],11)&amp;". "&amp;TEXT(sala[[#This Row],[Fecha de Factura]],"dddd")</f>
        <v>4. jueves</v>
      </c>
      <c r="T616" s="4">
        <f>SUMIF('cocina'!A:A,sala[[#This Row],[Número de Orden]],'cocina'!G:G)</f>
        <v>12</v>
      </c>
      <c r="U616" s="4">
        <f>sala[[#This Row],[Tiempo de Preparación]]*24</f>
        <v>2.6</v>
      </c>
      <c r="V616">
        <f>sala[[#This Row],[Cobrada]]*sala[[#This Row],[Monto Total de la Cuenta]]</f>
        <v>0</v>
      </c>
      <c r="W616" s="4">
        <f>sala[[#This Row],[Tiempo de Permanencia]]*24</f>
        <v>1.3666666666395031</v>
      </c>
    </row>
    <row r="617" spans="1:23" x14ac:dyDescent="0.3">
      <c r="A617">
        <v>4</v>
      </c>
      <c r="B617" s="1" t="s">
        <v>525</v>
      </c>
      <c r="C617">
        <v>4</v>
      </c>
      <c r="D617" s="2">
        <v>45022.009722222225</v>
      </c>
      <c r="E617" s="2">
        <v>45022.15</v>
      </c>
      <c r="F617" s="1" t="s">
        <v>29</v>
      </c>
      <c r="G617" s="1" t="s">
        <v>35</v>
      </c>
      <c r="H617" s="1" t="s">
        <v>25</v>
      </c>
      <c r="I617">
        <v>23.89</v>
      </c>
      <c r="J617" s="1" t="s">
        <v>38</v>
      </c>
      <c r="K617">
        <v>616</v>
      </c>
      <c r="L617" s="1" t="s">
        <v>39</v>
      </c>
      <c r="M617" s="1">
        <f>SUMIF('cocina'!A:A,sala[[#This Row],[Número de Orden]],'cocina'!K:K)</f>
        <v>132</v>
      </c>
      <c r="N617" s="2">
        <f>sala[[#This Row],[Hora de Salida]]</f>
        <v>45022.15</v>
      </c>
      <c r="O617" s="3">
        <f>IF(sala[[#This Row],[Estado de la Mesa]]="Ocupada",sala[[#This Row],[Hora de Salida]]-sala[[#This Row],[Hora de Llegada]]+15/(24*60),sala[[#This Row],[Hora de Salida]]-sala[[#This Row],[Hora de Llegada]])</f>
        <v>0.15069444444331262</v>
      </c>
      <c r="P617" s="3">
        <f>SUMIF('cocina'!A:A,sala[[#This Row],[Número de Orden]],'cocina'!H:H)/(24*60)</f>
        <v>3.2638888888888891E-2</v>
      </c>
      <c r="Q617" s="3">
        <f>IF((sala[[#This Row],[Tiempo de Permanencia]]-sala[[#This Row],[Tiempo de Preparación]])&gt;0,sala[[#This Row],[Tiempo de Permanencia]]-sala[[#This Row],[Tiempo de Preparación]],0)</f>
        <v>0.11805555555442374</v>
      </c>
      <c r="R617" s="10">
        <f>IF(sala[[#This Row],[Tiempo de degustación]]&gt;0,1,0)</f>
        <v>1</v>
      </c>
      <c r="S617" s="1" t="str">
        <f>WEEKDAY(sala[[#This Row],[Fecha de Factura]],11)&amp;". "&amp;TEXT(sala[[#This Row],[Fecha de Factura]],"dddd")</f>
        <v>4. jueves</v>
      </c>
      <c r="T617" s="4">
        <f>SUMIF('cocina'!A:A,sala[[#This Row],[Número de Orden]],'cocina'!G:G)</f>
        <v>5</v>
      </c>
      <c r="U617" s="4">
        <f>sala[[#This Row],[Tiempo de Preparación]]*24</f>
        <v>0.78333333333333344</v>
      </c>
      <c r="V617">
        <f>sala[[#This Row],[Cobrada]]*sala[[#This Row],[Monto Total de la Cuenta]]</f>
        <v>132</v>
      </c>
      <c r="W617" s="4">
        <f>sala[[#This Row],[Tiempo de Permanencia]]*24</f>
        <v>3.6166666666395031</v>
      </c>
    </row>
    <row r="618" spans="1:23" x14ac:dyDescent="0.3">
      <c r="A618">
        <v>13</v>
      </c>
      <c r="B618" s="1" t="s">
        <v>73</v>
      </c>
      <c r="C618">
        <v>5</v>
      </c>
      <c r="D618" s="2">
        <v>45022.055555555555</v>
      </c>
      <c r="E618" s="2">
        <v>45022.220138888886</v>
      </c>
      <c r="F618" s="1" t="s">
        <v>24</v>
      </c>
      <c r="G618" s="1" t="s">
        <v>14</v>
      </c>
      <c r="H618" s="1" t="s">
        <v>25</v>
      </c>
      <c r="I618">
        <v>38.18</v>
      </c>
      <c r="J618" s="1" t="s">
        <v>26</v>
      </c>
      <c r="K618">
        <v>617</v>
      </c>
      <c r="L618" s="1" t="s">
        <v>44</v>
      </c>
      <c r="M618" s="1">
        <f>SUMIF('cocina'!A:A,sala[[#This Row],[Número de Orden]],'cocina'!K:K)</f>
        <v>142</v>
      </c>
      <c r="N618" s="2">
        <f>sala[[#This Row],[Hora de Salida]]</f>
        <v>45022.220138888886</v>
      </c>
      <c r="O618" s="3">
        <f>IF(sala[[#This Row],[Estado de la Mesa]]="Ocupada",sala[[#This Row],[Hora de Salida]]-sala[[#This Row],[Hora de Llegada]]+15/(24*60),sala[[#This Row],[Hora de Salida]]-sala[[#This Row],[Hora de Llegada]])</f>
        <v>0.16458333333139308</v>
      </c>
      <c r="P618" s="3">
        <f>SUMIF('cocina'!A:A,sala[[#This Row],[Número de Orden]],'cocina'!H:H)/(24*60)</f>
        <v>3.5416666666666666E-2</v>
      </c>
      <c r="Q618" s="3">
        <f>IF((sala[[#This Row],[Tiempo de Permanencia]]-sala[[#This Row],[Tiempo de Preparación]])&gt;0,sala[[#This Row],[Tiempo de Permanencia]]-sala[[#This Row],[Tiempo de Preparación]],0)</f>
        <v>0.12916666666472643</v>
      </c>
      <c r="R618" s="10">
        <f>IF(sala[[#This Row],[Tiempo de degustación]]&gt;0,1,0)</f>
        <v>1</v>
      </c>
      <c r="S618" s="1" t="str">
        <f>WEEKDAY(sala[[#This Row],[Fecha de Factura]],11)&amp;". "&amp;TEXT(sala[[#This Row],[Fecha de Factura]],"dddd")</f>
        <v>4. jueves</v>
      </c>
      <c r="T618" s="4">
        <f>SUMIF('cocina'!A:A,sala[[#This Row],[Número de Orden]],'cocina'!G:G)</f>
        <v>5</v>
      </c>
      <c r="U618" s="4">
        <f>sala[[#This Row],[Tiempo de Preparación]]*24</f>
        <v>0.85</v>
      </c>
      <c r="V618">
        <f>sala[[#This Row],[Cobrada]]*sala[[#This Row],[Monto Total de la Cuenta]]</f>
        <v>142</v>
      </c>
      <c r="W618" s="4">
        <f>sala[[#This Row],[Tiempo de Permanencia]]*24</f>
        <v>3.9499999999534339</v>
      </c>
    </row>
    <row r="619" spans="1:23" x14ac:dyDescent="0.3">
      <c r="A619">
        <v>3</v>
      </c>
      <c r="B619" s="1" t="s">
        <v>530</v>
      </c>
      <c r="C619">
        <v>5</v>
      </c>
      <c r="D619" s="2">
        <v>45022.038888888892</v>
      </c>
      <c r="E619" s="2">
        <v>45022.133333333331</v>
      </c>
      <c r="F619" s="1" t="s">
        <v>32</v>
      </c>
      <c r="G619" s="1" t="s">
        <v>20</v>
      </c>
      <c r="H619" s="1" t="s">
        <v>25</v>
      </c>
      <c r="I619">
        <v>25.93</v>
      </c>
      <c r="J619" s="1" t="s">
        <v>26</v>
      </c>
      <c r="K619">
        <v>618</v>
      </c>
      <c r="L619" s="1" t="s">
        <v>57</v>
      </c>
      <c r="M619" s="1">
        <f>SUMIF('cocina'!A:A,sala[[#This Row],[Número de Orden]],'cocina'!K:K)</f>
        <v>319</v>
      </c>
      <c r="N619" s="2">
        <f>sala[[#This Row],[Hora de Salida]]</f>
        <v>45022.133333333331</v>
      </c>
      <c r="O619" s="3">
        <f>IF(sala[[#This Row],[Estado de la Mesa]]="Ocupada",sala[[#This Row],[Hora de Salida]]-sala[[#This Row],[Hora de Llegada]]+15/(24*60),sala[[#This Row],[Hora de Salida]]-sala[[#This Row],[Hora de Llegada]])</f>
        <v>9.4444444439432118E-2</v>
      </c>
      <c r="P619" s="3">
        <f>SUMIF('cocina'!A:A,sala[[#This Row],[Número de Orden]],'cocina'!H:H)/(24*60)</f>
        <v>8.1944444444444445E-2</v>
      </c>
      <c r="Q619" s="3">
        <f>IF((sala[[#This Row],[Tiempo de Permanencia]]-sala[[#This Row],[Tiempo de Preparación]])&gt;0,sala[[#This Row],[Tiempo de Permanencia]]-sala[[#This Row],[Tiempo de Preparación]],0)</f>
        <v>1.2499999994987673E-2</v>
      </c>
      <c r="R619" s="10">
        <f>IF(sala[[#This Row],[Tiempo de degustación]]&gt;0,1,0)</f>
        <v>1</v>
      </c>
      <c r="S619" s="1" t="str">
        <f>WEEKDAY(sala[[#This Row],[Fecha de Factura]],11)&amp;". "&amp;TEXT(sala[[#This Row],[Fecha de Factura]],"dddd")</f>
        <v>4. jueves</v>
      </c>
      <c r="T619" s="4">
        <f>SUMIF('cocina'!A:A,sala[[#This Row],[Número de Orden]],'cocina'!G:G)</f>
        <v>11</v>
      </c>
      <c r="U619" s="4">
        <f>sala[[#This Row],[Tiempo de Preparación]]*24</f>
        <v>1.9666666666666668</v>
      </c>
      <c r="V619">
        <f>sala[[#This Row],[Cobrada]]*sala[[#This Row],[Monto Total de la Cuenta]]</f>
        <v>319</v>
      </c>
      <c r="W619" s="4">
        <f>sala[[#This Row],[Tiempo de Permanencia]]*24</f>
        <v>2.2666666665463708</v>
      </c>
    </row>
    <row r="620" spans="1:23" x14ac:dyDescent="0.3">
      <c r="A620">
        <v>6</v>
      </c>
      <c r="B620" s="1" t="s">
        <v>365</v>
      </c>
      <c r="C620">
        <v>4</v>
      </c>
      <c r="D620" s="2">
        <v>45022.011111111111</v>
      </c>
      <c r="E620" s="2">
        <v>45022.111805555556</v>
      </c>
      <c r="F620" s="1" t="s">
        <v>29</v>
      </c>
      <c r="G620" s="1" t="s">
        <v>35</v>
      </c>
      <c r="H620" s="1" t="s">
        <v>25</v>
      </c>
      <c r="I620">
        <v>16.440000000000001</v>
      </c>
      <c r="J620" s="1" t="s">
        <v>16</v>
      </c>
      <c r="K620">
        <v>619</v>
      </c>
      <c r="L620" s="1" t="s">
        <v>54</v>
      </c>
      <c r="M620" s="1">
        <f>SUMIF('cocina'!A:A,sala[[#This Row],[Número de Orden]],'cocina'!K:K)</f>
        <v>132</v>
      </c>
      <c r="N620" s="2">
        <f>sala[[#This Row],[Hora de Salida]]</f>
        <v>45022.111805555556</v>
      </c>
      <c r="O620" s="3">
        <f>IF(sala[[#This Row],[Estado de la Mesa]]="Ocupada",sala[[#This Row],[Hora de Salida]]-sala[[#This Row],[Hora de Llegada]]+15/(24*60),sala[[#This Row],[Hora de Salida]]-sala[[#This Row],[Hora de Llegada]])</f>
        <v>0.10069444444525288</v>
      </c>
      <c r="P620" s="3">
        <f>SUMIF('cocina'!A:A,sala[[#This Row],[Número de Orden]],'cocina'!H:H)/(24*60)</f>
        <v>6.6666666666666666E-2</v>
      </c>
      <c r="Q620" s="3">
        <f>IF((sala[[#This Row],[Tiempo de Permanencia]]-sala[[#This Row],[Tiempo de Preparación]])&gt;0,sala[[#This Row],[Tiempo de Permanencia]]-sala[[#This Row],[Tiempo de Preparación]],0)</f>
        <v>3.4027777778586218E-2</v>
      </c>
      <c r="R620" s="10">
        <f>IF(sala[[#This Row],[Tiempo de degustación]]&gt;0,1,0)</f>
        <v>1</v>
      </c>
      <c r="S620" s="1" t="str">
        <f>WEEKDAY(sala[[#This Row],[Fecha de Factura]],11)&amp;". "&amp;TEXT(sala[[#This Row],[Fecha de Factura]],"dddd")</f>
        <v>4. jueves</v>
      </c>
      <c r="T620" s="4">
        <f>SUMIF('cocina'!A:A,sala[[#This Row],[Número de Orden]],'cocina'!G:G)</f>
        <v>5</v>
      </c>
      <c r="U620" s="4">
        <f>sala[[#This Row],[Tiempo de Preparación]]*24</f>
        <v>1.6</v>
      </c>
      <c r="V620">
        <f>sala[[#This Row],[Cobrada]]*sala[[#This Row],[Monto Total de la Cuenta]]</f>
        <v>132</v>
      </c>
      <c r="W620" s="4">
        <f>sala[[#This Row],[Tiempo de Permanencia]]*24</f>
        <v>2.4166666666860692</v>
      </c>
    </row>
    <row r="621" spans="1:23" x14ac:dyDescent="0.3">
      <c r="A621">
        <v>16</v>
      </c>
      <c r="B621" s="1" t="s">
        <v>531</v>
      </c>
      <c r="C621">
        <v>3</v>
      </c>
      <c r="D621" s="2">
        <v>45022.117361111108</v>
      </c>
      <c r="E621" s="2">
        <v>45022.254861111112</v>
      </c>
      <c r="F621" s="1" t="s">
        <v>32</v>
      </c>
      <c r="G621" s="1" t="s">
        <v>14</v>
      </c>
      <c r="H621" s="1" t="s">
        <v>25</v>
      </c>
      <c r="I621">
        <v>26.64</v>
      </c>
      <c r="J621" s="1" t="s">
        <v>16</v>
      </c>
      <c r="K621">
        <v>620</v>
      </c>
      <c r="L621" s="1" t="s">
        <v>30</v>
      </c>
      <c r="M621" s="1">
        <f>SUMIF('cocina'!A:A,sala[[#This Row],[Número de Orden]],'cocina'!K:K)</f>
        <v>57</v>
      </c>
      <c r="N621" s="2">
        <f>sala[[#This Row],[Hora de Salida]]</f>
        <v>45022.254861111112</v>
      </c>
      <c r="O621" s="3">
        <f>IF(sala[[#This Row],[Estado de la Mesa]]="Ocupada",sala[[#This Row],[Hora de Salida]]-sala[[#This Row],[Hora de Llegada]]+15/(24*60),sala[[#This Row],[Hora de Salida]]-sala[[#This Row],[Hora de Llegada]])</f>
        <v>0.13750000000436557</v>
      </c>
      <c r="P621" s="3">
        <f>SUMIF('cocina'!A:A,sala[[#This Row],[Número de Orden]],'cocina'!H:H)/(24*60)</f>
        <v>2.7777777777777776E-2</v>
      </c>
      <c r="Q621" s="3">
        <f>IF((sala[[#This Row],[Tiempo de Permanencia]]-sala[[#This Row],[Tiempo de Preparación]])&gt;0,sala[[#This Row],[Tiempo de Permanencia]]-sala[[#This Row],[Tiempo de Preparación]],0)</f>
        <v>0.1097222222265878</v>
      </c>
      <c r="R621" s="10">
        <f>IF(sala[[#This Row],[Tiempo de degustación]]&gt;0,1,0)</f>
        <v>1</v>
      </c>
      <c r="S621" s="1" t="str">
        <f>WEEKDAY(sala[[#This Row],[Fecha de Factura]],11)&amp;". "&amp;TEXT(sala[[#This Row],[Fecha de Factura]],"dddd")</f>
        <v>4. jueves</v>
      </c>
      <c r="T621" s="4">
        <f>SUMIF('cocina'!A:A,sala[[#This Row],[Número de Orden]],'cocina'!G:G)</f>
        <v>3</v>
      </c>
      <c r="U621" s="4">
        <f>sala[[#This Row],[Tiempo de Preparación]]*24</f>
        <v>0.66666666666666663</v>
      </c>
      <c r="V621">
        <f>sala[[#This Row],[Cobrada]]*sala[[#This Row],[Monto Total de la Cuenta]]</f>
        <v>57</v>
      </c>
      <c r="W621" s="4">
        <f>sala[[#This Row],[Tiempo de Permanencia]]*24</f>
        <v>3.3000000001047738</v>
      </c>
    </row>
    <row r="622" spans="1:23" x14ac:dyDescent="0.3">
      <c r="A622">
        <v>5</v>
      </c>
      <c r="B622" s="1" t="s">
        <v>532</v>
      </c>
      <c r="C622">
        <v>2</v>
      </c>
      <c r="D622" s="2">
        <v>45022.047222222223</v>
      </c>
      <c r="E622" s="2">
        <v>45022.102083333331</v>
      </c>
      <c r="F622" s="1" t="s">
        <v>24</v>
      </c>
      <c r="G622" s="1" t="s">
        <v>14</v>
      </c>
      <c r="H622" s="1" t="s">
        <v>25</v>
      </c>
      <c r="I622">
        <v>42.27</v>
      </c>
      <c r="J622" s="1" t="s">
        <v>38</v>
      </c>
      <c r="K622">
        <v>621</v>
      </c>
      <c r="L622" s="1" t="s">
        <v>54</v>
      </c>
      <c r="M622" s="1">
        <f>SUMIF('cocina'!A:A,sala[[#This Row],[Número de Orden]],'cocina'!K:K)</f>
        <v>105</v>
      </c>
      <c r="N622" s="2">
        <f>sala[[#This Row],[Hora de Salida]]</f>
        <v>45022.102083333331</v>
      </c>
      <c r="O622" s="3">
        <f>IF(sala[[#This Row],[Estado de la Mesa]]="Ocupada",sala[[#This Row],[Hora de Salida]]-sala[[#This Row],[Hora de Llegada]]+15/(24*60),sala[[#This Row],[Hora de Salida]]-sala[[#This Row],[Hora de Llegada]])</f>
        <v>6.5277777774705711E-2</v>
      </c>
      <c r="P622" s="3">
        <f>SUMIF('cocina'!A:A,sala[[#This Row],[Número de Orden]],'cocina'!H:H)/(24*60)</f>
        <v>5.5555555555555558E-3</v>
      </c>
      <c r="Q622" s="3">
        <f>IF((sala[[#This Row],[Tiempo de Permanencia]]-sala[[#This Row],[Tiempo de Preparación]])&gt;0,sala[[#This Row],[Tiempo de Permanencia]]-sala[[#This Row],[Tiempo de Preparación]],0)</f>
        <v>5.9722222219150155E-2</v>
      </c>
      <c r="R622" s="10">
        <f>IF(sala[[#This Row],[Tiempo de degustación]]&gt;0,1,0)</f>
        <v>1</v>
      </c>
      <c r="S622" s="1" t="str">
        <f>WEEKDAY(sala[[#This Row],[Fecha de Factura]],11)&amp;". "&amp;TEXT(sala[[#This Row],[Fecha de Factura]],"dddd")</f>
        <v>4. jueves</v>
      </c>
      <c r="T622" s="4">
        <f>SUMIF('cocina'!A:A,sala[[#This Row],[Número de Orden]],'cocina'!G:G)</f>
        <v>3</v>
      </c>
      <c r="U622" s="4">
        <f>sala[[#This Row],[Tiempo de Preparación]]*24</f>
        <v>0.13333333333333333</v>
      </c>
      <c r="V622">
        <f>sala[[#This Row],[Cobrada]]*sala[[#This Row],[Monto Total de la Cuenta]]</f>
        <v>105</v>
      </c>
      <c r="W622" s="4">
        <f>sala[[#This Row],[Tiempo de Permanencia]]*24</f>
        <v>1.566666666592937</v>
      </c>
    </row>
    <row r="623" spans="1:23" x14ac:dyDescent="0.3">
      <c r="A623">
        <v>7</v>
      </c>
      <c r="B623" s="1" t="s">
        <v>509</v>
      </c>
      <c r="C623">
        <v>5</v>
      </c>
      <c r="D623" s="2">
        <v>45022.088194444441</v>
      </c>
      <c r="E623" s="2">
        <v>45022.229861111111</v>
      </c>
      <c r="F623" s="1" t="s">
        <v>13</v>
      </c>
      <c r="G623" s="1" t="s">
        <v>35</v>
      </c>
      <c r="H623" s="1" t="s">
        <v>25</v>
      </c>
      <c r="I623">
        <v>11.47</v>
      </c>
      <c r="J623" s="1" t="s">
        <v>16</v>
      </c>
      <c r="K623">
        <v>622</v>
      </c>
      <c r="L623" s="1" t="s">
        <v>69</v>
      </c>
      <c r="M623" s="1">
        <f>SUMIF('cocina'!A:A,sala[[#This Row],[Número de Orden]],'cocina'!K:K)</f>
        <v>121</v>
      </c>
      <c r="N623" s="2">
        <f>sala[[#This Row],[Hora de Salida]]</f>
        <v>45022.229861111111</v>
      </c>
      <c r="O623" s="3">
        <f>IF(sala[[#This Row],[Estado de la Mesa]]="Ocupada",sala[[#This Row],[Hora de Salida]]-sala[[#This Row],[Hora de Llegada]]+15/(24*60),sala[[#This Row],[Hora de Salida]]-sala[[#This Row],[Hora de Llegada]])</f>
        <v>0.14166666667006211</v>
      </c>
      <c r="P623" s="3">
        <f>SUMIF('cocina'!A:A,sala[[#This Row],[Número de Orden]],'cocina'!H:H)/(24*60)</f>
        <v>5.4166666666666669E-2</v>
      </c>
      <c r="Q623" s="3">
        <f>IF((sala[[#This Row],[Tiempo de Permanencia]]-sala[[#This Row],[Tiempo de Preparación]])&gt;0,sala[[#This Row],[Tiempo de Permanencia]]-sala[[#This Row],[Tiempo de Preparación]],0)</f>
        <v>8.7500000003395445E-2</v>
      </c>
      <c r="R623" s="10">
        <f>IF(sala[[#This Row],[Tiempo de degustación]]&gt;0,1,0)</f>
        <v>1</v>
      </c>
      <c r="S623" s="1" t="str">
        <f>WEEKDAY(sala[[#This Row],[Fecha de Factura]],11)&amp;". "&amp;TEXT(sala[[#This Row],[Fecha de Factura]],"dddd")</f>
        <v>4. jueves</v>
      </c>
      <c r="T623" s="4">
        <f>SUMIF('cocina'!A:A,sala[[#This Row],[Número de Orden]],'cocina'!G:G)</f>
        <v>4</v>
      </c>
      <c r="U623" s="4">
        <f>sala[[#This Row],[Tiempo de Preparación]]*24</f>
        <v>1.3</v>
      </c>
      <c r="V623">
        <f>sala[[#This Row],[Cobrada]]*sala[[#This Row],[Monto Total de la Cuenta]]</f>
        <v>121</v>
      </c>
      <c r="W623" s="4">
        <f>sala[[#This Row],[Tiempo de Permanencia]]*24</f>
        <v>3.4000000000814907</v>
      </c>
    </row>
    <row r="624" spans="1:23" x14ac:dyDescent="0.3">
      <c r="A624">
        <v>13</v>
      </c>
      <c r="B624" s="1" t="s">
        <v>412</v>
      </c>
      <c r="C624">
        <v>1</v>
      </c>
      <c r="D624" s="2">
        <v>45022.03125</v>
      </c>
      <c r="E624" s="2">
        <v>45022.131944444445</v>
      </c>
      <c r="F624" s="1" t="s">
        <v>13</v>
      </c>
      <c r="G624" s="1" t="s">
        <v>14</v>
      </c>
      <c r="H624" s="1" t="s">
        <v>21</v>
      </c>
      <c r="I624">
        <v>22.05</v>
      </c>
      <c r="J624" s="1" t="s">
        <v>26</v>
      </c>
      <c r="K624">
        <v>623</v>
      </c>
      <c r="L624" s="1" t="s">
        <v>44</v>
      </c>
      <c r="M624" s="1">
        <f>SUMIF('cocina'!A:A,sala[[#This Row],[Número de Orden]],'cocina'!K:K)</f>
        <v>235</v>
      </c>
      <c r="N624" s="2">
        <f>sala[[#This Row],[Hora de Salida]]</f>
        <v>45022.131944444445</v>
      </c>
      <c r="O624" s="3">
        <f>IF(sala[[#This Row],[Estado de la Mesa]]="Ocupada",sala[[#This Row],[Hora de Salida]]-sala[[#This Row],[Hora de Llegada]]+15/(24*60),sala[[#This Row],[Hora de Salida]]-sala[[#This Row],[Hora de Llegada]])</f>
        <v>0.10069444444525288</v>
      </c>
      <c r="P624" s="3">
        <f>SUMIF('cocina'!A:A,sala[[#This Row],[Número de Orden]],'cocina'!H:H)/(24*60)</f>
        <v>0.10069444444444445</v>
      </c>
      <c r="Q624" s="3">
        <f>IF((sala[[#This Row],[Tiempo de Permanencia]]-sala[[#This Row],[Tiempo de Preparación]])&gt;0,sala[[#This Row],[Tiempo de Permanencia]]-sala[[#This Row],[Tiempo de Preparación]],0)</f>
        <v>8.0843665095642336E-13</v>
      </c>
      <c r="R624" s="10">
        <f>IF(sala[[#This Row],[Tiempo de degustación]]&gt;0,1,0)</f>
        <v>1</v>
      </c>
      <c r="S624" s="1" t="str">
        <f>WEEKDAY(sala[[#This Row],[Fecha de Factura]],11)&amp;". "&amp;TEXT(sala[[#This Row],[Fecha de Factura]],"dddd")</f>
        <v>4. jueves</v>
      </c>
      <c r="T624" s="4">
        <f>SUMIF('cocina'!A:A,sala[[#This Row],[Número de Orden]],'cocina'!G:G)</f>
        <v>8</v>
      </c>
      <c r="U624" s="4">
        <f>sala[[#This Row],[Tiempo de Preparación]]*24</f>
        <v>2.416666666666667</v>
      </c>
      <c r="V624">
        <f>sala[[#This Row],[Cobrada]]*sala[[#This Row],[Monto Total de la Cuenta]]</f>
        <v>235</v>
      </c>
      <c r="W624" s="4">
        <f>sala[[#This Row],[Tiempo de Permanencia]]*24</f>
        <v>2.4166666666860692</v>
      </c>
    </row>
    <row r="625" spans="1:23" x14ac:dyDescent="0.3">
      <c r="A625">
        <v>1</v>
      </c>
      <c r="B625" s="1" t="s">
        <v>366</v>
      </c>
      <c r="C625">
        <v>4</v>
      </c>
      <c r="D625" s="2">
        <v>45022.080555555556</v>
      </c>
      <c r="E625" s="2">
        <v>45022.143055555556</v>
      </c>
      <c r="F625" s="1" t="s">
        <v>19</v>
      </c>
      <c r="G625" s="1" t="s">
        <v>35</v>
      </c>
      <c r="H625" s="1" t="s">
        <v>25</v>
      </c>
      <c r="I625">
        <v>38</v>
      </c>
      <c r="J625" s="1" t="s">
        <v>16</v>
      </c>
      <c r="K625">
        <v>624</v>
      </c>
      <c r="L625" s="1" t="s">
        <v>69</v>
      </c>
      <c r="M625" s="1">
        <f>SUMIF('cocina'!A:A,sala[[#This Row],[Número de Orden]],'cocina'!K:K)</f>
        <v>102</v>
      </c>
      <c r="N625" s="2">
        <f>sala[[#This Row],[Hora de Salida]]</f>
        <v>45022.143055555556</v>
      </c>
      <c r="O625" s="3">
        <f>IF(sala[[#This Row],[Estado de la Mesa]]="Ocupada",sala[[#This Row],[Hora de Salida]]-sala[[#This Row],[Hora de Llegada]]+15/(24*60),sala[[#This Row],[Hora de Salida]]-sala[[#This Row],[Hora de Llegada]])</f>
        <v>6.25E-2</v>
      </c>
      <c r="P625" s="3">
        <f>SUMIF('cocina'!A:A,sala[[#This Row],[Número de Orden]],'cocina'!H:H)/(24*60)</f>
        <v>5.486111111111111E-2</v>
      </c>
      <c r="Q625" s="3">
        <f>IF((sala[[#This Row],[Tiempo de Permanencia]]-sala[[#This Row],[Tiempo de Preparación]])&gt;0,sala[[#This Row],[Tiempo de Permanencia]]-sala[[#This Row],[Tiempo de Preparación]],0)</f>
        <v>7.6388888888888895E-3</v>
      </c>
      <c r="R625" s="10">
        <f>IF(sala[[#This Row],[Tiempo de degustación]]&gt;0,1,0)</f>
        <v>1</v>
      </c>
      <c r="S625" s="1" t="str">
        <f>WEEKDAY(sala[[#This Row],[Fecha de Factura]],11)&amp;". "&amp;TEXT(sala[[#This Row],[Fecha de Factura]],"dddd")</f>
        <v>4. jueves</v>
      </c>
      <c r="T625" s="4">
        <f>SUMIF('cocina'!A:A,sala[[#This Row],[Número de Orden]],'cocina'!G:G)</f>
        <v>4</v>
      </c>
      <c r="U625" s="4">
        <f>sala[[#This Row],[Tiempo de Preparación]]*24</f>
        <v>1.3166666666666667</v>
      </c>
      <c r="V625">
        <f>sala[[#This Row],[Cobrada]]*sala[[#This Row],[Monto Total de la Cuenta]]</f>
        <v>102</v>
      </c>
      <c r="W625" s="4">
        <f>sala[[#This Row],[Tiempo de Permanencia]]*24</f>
        <v>1.5</v>
      </c>
    </row>
    <row r="626" spans="1:23" x14ac:dyDescent="0.3">
      <c r="A626">
        <v>5</v>
      </c>
      <c r="B626" s="1" t="s">
        <v>533</v>
      </c>
      <c r="C626">
        <v>4</v>
      </c>
      <c r="D626" s="2">
        <v>45022.006249999999</v>
      </c>
      <c r="E626" s="2">
        <v>45022.140277777777</v>
      </c>
      <c r="F626" s="1" t="s">
        <v>32</v>
      </c>
      <c r="G626" s="1" t="s">
        <v>35</v>
      </c>
      <c r="H626" s="1" t="s">
        <v>25</v>
      </c>
      <c r="I626">
        <v>41.73</v>
      </c>
      <c r="J626" s="1" t="s">
        <v>38</v>
      </c>
      <c r="K626">
        <v>625</v>
      </c>
      <c r="L626" s="1" t="s">
        <v>57</v>
      </c>
      <c r="M626" s="1">
        <f>SUMIF('cocina'!A:A,sala[[#This Row],[Número de Orden]],'cocina'!K:K)</f>
        <v>139</v>
      </c>
      <c r="N626" s="2">
        <f>sala[[#This Row],[Hora de Salida]]</f>
        <v>45022.140277777777</v>
      </c>
      <c r="O626" s="3">
        <f>IF(sala[[#This Row],[Estado de la Mesa]]="Ocupada",sala[[#This Row],[Hora de Salida]]-sala[[#This Row],[Hora de Llegada]]+15/(24*60),sala[[#This Row],[Hora de Salida]]-sala[[#This Row],[Hora de Llegada]])</f>
        <v>0.14444444444476781</v>
      </c>
      <c r="P626" s="3">
        <f>SUMIF('cocina'!A:A,sala[[#This Row],[Número de Orden]],'cocina'!H:H)/(24*60)</f>
        <v>6.7361111111111108E-2</v>
      </c>
      <c r="Q626" s="3">
        <f>IF((sala[[#This Row],[Tiempo de Permanencia]]-sala[[#This Row],[Tiempo de Preparación]])&gt;0,sala[[#This Row],[Tiempo de Permanencia]]-sala[[#This Row],[Tiempo de Preparación]],0)</f>
        <v>7.7083333333656703E-2</v>
      </c>
      <c r="R626" s="10">
        <f>IF(sala[[#This Row],[Tiempo de degustación]]&gt;0,1,0)</f>
        <v>1</v>
      </c>
      <c r="S626" s="1" t="str">
        <f>WEEKDAY(sala[[#This Row],[Fecha de Factura]],11)&amp;". "&amp;TEXT(sala[[#This Row],[Fecha de Factura]],"dddd")</f>
        <v>4. jueves</v>
      </c>
      <c r="T626" s="4">
        <f>SUMIF('cocina'!A:A,sala[[#This Row],[Número de Orden]],'cocina'!G:G)</f>
        <v>6</v>
      </c>
      <c r="U626" s="4">
        <f>sala[[#This Row],[Tiempo de Preparación]]*24</f>
        <v>1.6166666666666667</v>
      </c>
      <c r="V626">
        <f>sala[[#This Row],[Cobrada]]*sala[[#This Row],[Monto Total de la Cuenta]]</f>
        <v>139</v>
      </c>
      <c r="W626" s="4">
        <f>sala[[#This Row],[Tiempo de Permanencia]]*24</f>
        <v>3.4666666666744277</v>
      </c>
    </row>
    <row r="627" spans="1:23" x14ac:dyDescent="0.3">
      <c r="A627">
        <v>14</v>
      </c>
      <c r="B627" s="1" t="s">
        <v>534</v>
      </c>
      <c r="C627">
        <v>4</v>
      </c>
      <c r="D627" s="2">
        <v>45022.114583333336</v>
      </c>
      <c r="E627" s="2">
        <v>45022.173611111109</v>
      </c>
      <c r="F627" s="1" t="s">
        <v>32</v>
      </c>
      <c r="G627" s="1" t="s">
        <v>20</v>
      </c>
      <c r="H627" s="1" t="s">
        <v>25</v>
      </c>
      <c r="I627">
        <v>19.239999999999998</v>
      </c>
      <c r="J627" s="1" t="s">
        <v>26</v>
      </c>
      <c r="K627">
        <v>626</v>
      </c>
      <c r="L627" s="1" t="s">
        <v>69</v>
      </c>
      <c r="M627" s="1">
        <f>SUMIF('cocina'!A:A,sala[[#This Row],[Número de Orden]],'cocina'!K:K)</f>
        <v>137</v>
      </c>
      <c r="N627" s="2">
        <f>sala[[#This Row],[Hora de Salida]]</f>
        <v>45022.173611111109</v>
      </c>
      <c r="O627" s="3">
        <f>IF(sala[[#This Row],[Estado de la Mesa]]="Ocupada",sala[[#This Row],[Hora de Salida]]-sala[[#This Row],[Hora de Llegada]]+15/(24*60),sala[[#This Row],[Hora de Salida]]-sala[[#This Row],[Hora de Llegada]])</f>
        <v>5.9027777773735579E-2</v>
      </c>
      <c r="P627" s="3">
        <f>SUMIF('cocina'!A:A,sala[[#This Row],[Número de Orden]],'cocina'!H:H)/(24*60)</f>
        <v>4.027777777777778E-2</v>
      </c>
      <c r="Q627" s="3">
        <f>IF((sala[[#This Row],[Tiempo de Permanencia]]-sala[[#This Row],[Tiempo de Preparación]])&gt;0,sala[[#This Row],[Tiempo de Permanencia]]-sala[[#This Row],[Tiempo de Preparación]],0)</f>
        <v>1.8749999995957799E-2</v>
      </c>
      <c r="R627" s="10">
        <f>IF(sala[[#This Row],[Tiempo de degustación]]&gt;0,1,0)</f>
        <v>1</v>
      </c>
      <c r="S627" s="1" t="str">
        <f>WEEKDAY(sala[[#This Row],[Fecha de Factura]],11)&amp;". "&amp;TEXT(sala[[#This Row],[Fecha de Factura]],"dddd")</f>
        <v>4. jueves</v>
      </c>
      <c r="T627" s="4">
        <f>SUMIF('cocina'!A:A,sala[[#This Row],[Número de Orden]],'cocina'!G:G)</f>
        <v>5</v>
      </c>
      <c r="U627" s="4">
        <f>sala[[#This Row],[Tiempo de Preparación]]*24</f>
        <v>0.96666666666666679</v>
      </c>
      <c r="V627">
        <f>sala[[#This Row],[Cobrada]]*sala[[#This Row],[Monto Total de la Cuenta]]</f>
        <v>137</v>
      </c>
      <c r="W627" s="4">
        <f>sala[[#This Row],[Tiempo de Permanencia]]*24</f>
        <v>1.4166666665696539</v>
      </c>
    </row>
    <row r="628" spans="1:23" x14ac:dyDescent="0.3">
      <c r="A628">
        <v>4</v>
      </c>
      <c r="B628" s="1" t="s">
        <v>238</v>
      </c>
      <c r="C628">
        <v>3</v>
      </c>
      <c r="D628" s="2">
        <v>45022.099305555559</v>
      </c>
      <c r="E628" s="2">
        <v>45022.175694444442</v>
      </c>
      <c r="F628" s="1" t="s">
        <v>13</v>
      </c>
      <c r="G628" s="1" t="s">
        <v>14</v>
      </c>
      <c r="H628" s="1" t="s">
        <v>25</v>
      </c>
      <c r="I628">
        <v>44.24</v>
      </c>
      <c r="J628" s="1" t="s">
        <v>38</v>
      </c>
      <c r="K628">
        <v>627</v>
      </c>
      <c r="L628" s="1" t="s">
        <v>54</v>
      </c>
      <c r="M628" s="1">
        <f>SUMIF('cocina'!A:A,sala[[#This Row],[Número de Orden]],'cocina'!K:K)</f>
        <v>21</v>
      </c>
      <c r="N628" s="2">
        <f>sala[[#This Row],[Hora de Salida]]</f>
        <v>45022.175694444442</v>
      </c>
      <c r="O628" s="3">
        <f>IF(sala[[#This Row],[Estado de la Mesa]]="Ocupada",sala[[#This Row],[Hora de Salida]]-sala[[#This Row],[Hora de Llegada]]+15/(24*60),sala[[#This Row],[Hora de Salida]]-sala[[#This Row],[Hora de Llegada]])</f>
        <v>8.6805555549896482E-2</v>
      </c>
      <c r="P628" s="3">
        <f>SUMIF('cocina'!A:A,sala[[#This Row],[Número de Orden]],'cocina'!H:H)/(24*60)</f>
        <v>2.5694444444444443E-2</v>
      </c>
      <c r="Q628" s="3">
        <f>IF((sala[[#This Row],[Tiempo de Permanencia]]-sala[[#This Row],[Tiempo de Preparación]])&gt;0,sala[[#This Row],[Tiempo de Permanencia]]-sala[[#This Row],[Tiempo de Preparación]],0)</f>
        <v>6.1111111105452039E-2</v>
      </c>
      <c r="R628" s="10">
        <f>IF(sala[[#This Row],[Tiempo de degustación]]&gt;0,1,0)</f>
        <v>1</v>
      </c>
      <c r="S628" s="1" t="str">
        <f>WEEKDAY(sala[[#This Row],[Fecha de Factura]],11)&amp;". "&amp;TEXT(sala[[#This Row],[Fecha de Factura]],"dddd")</f>
        <v>4. jueves</v>
      </c>
      <c r="T628" s="4">
        <f>SUMIF('cocina'!A:A,sala[[#This Row],[Número de Orden]],'cocina'!G:G)</f>
        <v>1</v>
      </c>
      <c r="U628" s="4">
        <f>sala[[#This Row],[Tiempo de Preparación]]*24</f>
        <v>0.6166666666666667</v>
      </c>
      <c r="V628">
        <f>sala[[#This Row],[Cobrada]]*sala[[#This Row],[Monto Total de la Cuenta]]</f>
        <v>21</v>
      </c>
      <c r="W628" s="4">
        <f>sala[[#This Row],[Tiempo de Permanencia]]*24</f>
        <v>2.0833333331975155</v>
      </c>
    </row>
    <row r="629" spans="1:23" x14ac:dyDescent="0.3">
      <c r="A629">
        <v>2</v>
      </c>
      <c r="B629" s="1" t="s">
        <v>219</v>
      </c>
      <c r="C629">
        <v>1</v>
      </c>
      <c r="D629" s="2">
        <v>45022.006249999999</v>
      </c>
      <c r="E629" s="2">
        <v>45022.067361111112</v>
      </c>
      <c r="F629" s="1" t="s">
        <v>13</v>
      </c>
      <c r="G629" s="1" t="s">
        <v>20</v>
      </c>
      <c r="H629" s="1" t="s">
        <v>25</v>
      </c>
      <c r="I629">
        <v>15.03</v>
      </c>
      <c r="J629" s="1" t="s">
        <v>16</v>
      </c>
      <c r="K629">
        <v>628</v>
      </c>
      <c r="L629" s="1" t="s">
        <v>57</v>
      </c>
      <c r="M629" s="1">
        <f>SUMIF('cocina'!A:A,sala[[#This Row],[Número de Orden]],'cocina'!K:K)</f>
        <v>168</v>
      </c>
      <c r="N629" s="2">
        <f>sala[[#This Row],[Hora de Salida]]</f>
        <v>45022.067361111112</v>
      </c>
      <c r="O629" s="3">
        <f>IF(sala[[#This Row],[Estado de la Mesa]]="Ocupada",sala[[#This Row],[Hora de Salida]]-sala[[#This Row],[Hora de Llegada]]+15/(24*60),sala[[#This Row],[Hora de Salida]]-sala[[#This Row],[Hora de Llegada]])</f>
        <v>6.1111111113859806E-2</v>
      </c>
      <c r="P629" s="3">
        <f>SUMIF('cocina'!A:A,sala[[#This Row],[Número de Orden]],'cocina'!H:H)/(24*60)</f>
        <v>2.9861111111111113E-2</v>
      </c>
      <c r="Q629" s="3">
        <f>IF((sala[[#This Row],[Tiempo de Permanencia]]-sala[[#This Row],[Tiempo de Preparación]])&gt;0,sala[[#This Row],[Tiempo de Permanencia]]-sala[[#This Row],[Tiempo de Preparación]],0)</f>
        <v>3.125000000274869E-2</v>
      </c>
      <c r="R629" s="10">
        <f>IF(sala[[#This Row],[Tiempo de degustación]]&gt;0,1,0)</f>
        <v>1</v>
      </c>
      <c r="S629" s="1" t="str">
        <f>WEEKDAY(sala[[#This Row],[Fecha de Factura]],11)&amp;". "&amp;TEXT(sala[[#This Row],[Fecha de Factura]],"dddd")</f>
        <v>4. jueves</v>
      </c>
      <c r="T629" s="4">
        <f>SUMIF('cocina'!A:A,sala[[#This Row],[Número de Orden]],'cocina'!G:G)</f>
        <v>5</v>
      </c>
      <c r="U629" s="4">
        <f>sala[[#This Row],[Tiempo de Preparación]]*24</f>
        <v>0.71666666666666667</v>
      </c>
      <c r="V629">
        <f>sala[[#This Row],[Cobrada]]*sala[[#This Row],[Monto Total de la Cuenta]]</f>
        <v>168</v>
      </c>
      <c r="W629" s="4">
        <f>sala[[#This Row],[Tiempo de Permanencia]]*24</f>
        <v>1.4666666667326353</v>
      </c>
    </row>
    <row r="630" spans="1:23" x14ac:dyDescent="0.3">
      <c r="A630">
        <v>17</v>
      </c>
      <c r="B630" s="1" t="s">
        <v>76</v>
      </c>
      <c r="C630">
        <v>2</v>
      </c>
      <c r="D630" s="2">
        <v>45022.088194444441</v>
      </c>
      <c r="E630" s="2">
        <v>45022.246527777781</v>
      </c>
      <c r="F630" s="1" t="s">
        <v>32</v>
      </c>
      <c r="G630" s="1" t="s">
        <v>35</v>
      </c>
      <c r="H630" s="1" t="s">
        <v>15</v>
      </c>
      <c r="I630">
        <v>26.07</v>
      </c>
      <c r="J630" s="1" t="s">
        <v>38</v>
      </c>
      <c r="K630">
        <v>629</v>
      </c>
      <c r="L630" s="1" t="s">
        <v>69</v>
      </c>
      <c r="M630" s="1">
        <f>SUMIF('cocina'!A:A,sala[[#This Row],[Número de Orden]],'cocina'!K:K)</f>
        <v>130</v>
      </c>
      <c r="N630" s="2">
        <f>sala[[#This Row],[Hora de Salida]]</f>
        <v>45022.246527777781</v>
      </c>
      <c r="O630" s="3">
        <f>IF(sala[[#This Row],[Estado de la Mesa]]="Ocupada",sala[[#This Row],[Hora de Salida]]-sala[[#This Row],[Hora de Llegada]]+15/(24*60),sala[[#This Row],[Hora de Salida]]-sala[[#This Row],[Hora de Llegada]])</f>
        <v>0.16875000000679088</v>
      </c>
      <c r="P630" s="3">
        <f>SUMIF('cocina'!A:A,sala[[#This Row],[Número de Orden]],'cocina'!H:H)/(24*60)</f>
        <v>5.8333333333333334E-2</v>
      </c>
      <c r="Q630" s="3">
        <f>IF((sala[[#This Row],[Tiempo de Permanencia]]-sala[[#This Row],[Tiempo de Preparación]])&gt;0,sala[[#This Row],[Tiempo de Permanencia]]-sala[[#This Row],[Tiempo de Preparación]],0)</f>
        <v>0.11041666667345755</v>
      </c>
      <c r="R630" s="10">
        <f>IF(sala[[#This Row],[Tiempo de degustación]]&gt;0,1,0)</f>
        <v>1</v>
      </c>
      <c r="S630" s="1" t="str">
        <f>WEEKDAY(sala[[#This Row],[Fecha de Factura]],11)&amp;". "&amp;TEXT(sala[[#This Row],[Fecha de Factura]],"dddd")</f>
        <v>4. jueves</v>
      </c>
      <c r="T630" s="4">
        <f>SUMIF('cocina'!A:A,sala[[#This Row],[Número de Orden]],'cocina'!G:G)</f>
        <v>6</v>
      </c>
      <c r="U630" s="4">
        <f>sala[[#This Row],[Tiempo de Preparación]]*24</f>
        <v>1.4</v>
      </c>
      <c r="V630">
        <f>sala[[#This Row],[Cobrada]]*sala[[#This Row],[Monto Total de la Cuenta]]</f>
        <v>130</v>
      </c>
      <c r="W630" s="4">
        <f>sala[[#This Row],[Tiempo de Permanencia]]*24</f>
        <v>4.0500000001629815</v>
      </c>
    </row>
    <row r="631" spans="1:23" x14ac:dyDescent="0.3">
      <c r="A631">
        <v>2</v>
      </c>
      <c r="B631" s="1" t="s">
        <v>320</v>
      </c>
      <c r="C631">
        <v>2</v>
      </c>
      <c r="D631" s="2">
        <v>45022.001388888886</v>
      </c>
      <c r="E631" s="2">
        <v>45022.117361111108</v>
      </c>
      <c r="F631" s="1" t="s">
        <v>29</v>
      </c>
      <c r="G631" s="1" t="s">
        <v>14</v>
      </c>
      <c r="H631" s="1" t="s">
        <v>15</v>
      </c>
      <c r="I631">
        <v>36.619999999999997</v>
      </c>
      <c r="J631" s="1" t="s">
        <v>26</v>
      </c>
      <c r="K631">
        <v>630</v>
      </c>
      <c r="L631" s="1" t="s">
        <v>42</v>
      </c>
      <c r="M631" s="1">
        <f>SUMIF('cocina'!A:A,sala[[#This Row],[Número de Orden]],'cocina'!K:K)</f>
        <v>182</v>
      </c>
      <c r="N631" s="2">
        <f>sala[[#This Row],[Hora de Salida]]</f>
        <v>45022.117361111108</v>
      </c>
      <c r="O631" s="3">
        <f>IF(sala[[#This Row],[Estado de la Mesa]]="Ocupada",sala[[#This Row],[Hora de Salida]]-sala[[#This Row],[Hora de Llegada]]+15/(24*60),sala[[#This Row],[Hora de Salida]]-sala[[#This Row],[Hora de Llegada]])</f>
        <v>0.11597222222189885</v>
      </c>
      <c r="P631" s="3">
        <f>SUMIF('cocina'!A:A,sala[[#This Row],[Número de Orden]],'cocina'!H:H)/(24*60)</f>
        <v>5.2083333333333336E-2</v>
      </c>
      <c r="Q631" s="3">
        <f>IF((sala[[#This Row],[Tiempo de Permanencia]]-sala[[#This Row],[Tiempo de Preparación]])&gt;0,sala[[#This Row],[Tiempo de Permanencia]]-sala[[#This Row],[Tiempo de Preparación]],0)</f>
        <v>6.3888888888565504E-2</v>
      </c>
      <c r="R631" s="10">
        <f>IF(sala[[#This Row],[Tiempo de degustación]]&gt;0,1,0)</f>
        <v>1</v>
      </c>
      <c r="S631" s="1" t="str">
        <f>WEEKDAY(sala[[#This Row],[Fecha de Factura]],11)&amp;". "&amp;TEXT(sala[[#This Row],[Fecha de Factura]],"dddd")</f>
        <v>4. jueves</v>
      </c>
      <c r="T631" s="4">
        <f>SUMIF('cocina'!A:A,sala[[#This Row],[Número de Orden]],'cocina'!G:G)</f>
        <v>5</v>
      </c>
      <c r="U631" s="4">
        <f>sala[[#This Row],[Tiempo de Preparación]]*24</f>
        <v>1.25</v>
      </c>
      <c r="V631">
        <f>sala[[#This Row],[Cobrada]]*sala[[#This Row],[Monto Total de la Cuenta]]</f>
        <v>182</v>
      </c>
      <c r="W631" s="4">
        <f>sala[[#This Row],[Tiempo de Permanencia]]*24</f>
        <v>2.7833333333255723</v>
      </c>
    </row>
    <row r="632" spans="1:23" x14ac:dyDescent="0.3">
      <c r="A632">
        <v>6</v>
      </c>
      <c r="B632" s="1" t="s">
        <v>385</v>
      </c>
      <c r="C632">
        <v>1</v>
      </c>
      <c r="D632" s="2">
        <v>45022.01458333333</v>
      </c>
      <c r="E632" s="2">
        <v>45022.118750000001</v>
      </c>
      <c r="F632" s="1" t="s">
        <v>29</v>
      </c>
      <c r="G632" s="1" t="s">
        <v>35</v>
      </c>
      <c r="H632" s="1" t="s">
        <v>25</v>
      </c>
      <c r="I632">
        <v>39.71</v>
      </c>
      <c r="J632" s="1" t="s">
        <v>16</v>
      </c>
      <c r="K632">
        <v>631</v>
      </c>
      <c r="L632" s="1" t="s">
        <v>22</v>
      </c>
      <c r="M632" s="1">
        <f>SUMIF('cocina'!A:A,sala[[#This Row],[Número de Orden]],'cocina'!K:K)</f>
        <v>66</v>
      </c>
      <c r="N632" s="2">
        <f>sala[[#This Row],[Hora de Salida]]</f>
        <v>45022.118750000001</v>
      </c>
      <c r="O632" s="3">
        <f>IF(sala[[#This Row],[Estado de la Mesa]]="Ocupada",sala[[#This Row],[Hora de Salida]]-sala[[#This Row],[Hora de Llegada]]+15/(24*60),sala[[#This Row],[Hora de Salida]]-sala[[#This Row],[Hora de Llegada]])</f>
        <v>0.10416666667151731</v>
      </c>
      <c r="P632" s="3">
        <f>SUMIF('cocina'!A:A,sala[[#This Row],[Número de Orden]],'cocina'!H:H)/(24*60)</f>
        <v>3.1944444444444442E-2</v>
      </c>
      <c r="Q632" s="3">
        <f>IF((sala[[#This Row],[Tiempo de Permanencia]]-sala[[#This Row],[Tiempo de Preparación]])&gt;0,sala[[#This Row],[Tiempo de Permanencia]]-sala[[#This Row],[Tiempo de Preparación]],0)</f>
        <v>7.2222222227072863E-2</v>
      </c>
      <c r="R632" s="10">
        <f>IF(sala[[#This Row],[Tiempo de degustación]]&gt;0,1,0)</f>
        <v>1</v>
      </c>
      <c r="S632" s="1" t="str">
        <f>WEEKDAY(sala[[#This Row],[Fecha de Factura]],11)&amp;". "&amp;TEXT(sala[[#This Row],[Fecha de Factura]],"dddd")</f>
        <v>4. jueves</v>
      </c>
      <c r="T632" s="4">
        <f>SUMIF('cocina'!A:A,sala[[#This Row],[Número de Orden]],'cocina'!G:G)</f>
        <v>3</v>
      </c>
      <c r="U632" s="4">
        <f>sala[[#This Row],[Tiempo de Preparación]]*24</f>
        <v>0.76666666666666661</v>
      </c>
      <c r="V632">
        <f>sala[[#This Row],[Cobrada]]*sala[[#This Row],[Monto Total de la Cuenta]]</f>
        <v>66</v>
      </c>
      <c r="W632" s="4">
        <f>sala[[#This Row],[Tiempo de Permanencia]]*24</f>
        <v>2.5000000001164153</v>
      </c>
    </row>
    <row r="633" spans="1:23" x14ac:dyDescent="0.3">
      <c r="A633">
        <v>16</v>
      </c>
      <c r="B633" s="1" t="s">
        <v>535</v>
      </c>
      <c r="C633">
        <v>2</v>
      </c>
      <c r="D633" s="2">
        <v>45022.010416666664</v>
      </c>
      <c r="E633" s="2">
        <v>45022.121527777781</v>
      </c>
      <c r="F633" s="1" t="s">
        <v>13</v>
      </c>
      <c r="G633" s="1" t="s">
        <v>20</v>
      </c>
      <c r="H633" s="1" t="s">
        <v>25</v>
      </c>
      <c r="I633">
        <v>22.41</v>
      </c>
      <c r="J633" s="1" t="s">
        <v>26</v>
      </c>
      <c r="K633">
        <v>632</v>
      </c>
      <c r="L633" s="1" t="s">
        <v>54</v>
      </c>
      <c r="M633" s="1">
        <f>SUMIF('cocina'!A:A,sala[[#This Row],[Número de Orden]],'cocina'!K:K)</f>
        <v>129</v>
      </c>
      <c r="N633" s="2">
        <f>sala[[#This Row],[Hora de Salida]]</f>
        <v>45022.121527777781</v>
      </c>
      <c r="O633" s="3">
        <f>IF(sala[[#This Row],[Estado de la Mesa]]="Ocupada",sala[[#This Row],[Hora de Salida]]-sala[[#This Row],[Hora de Llegada]]+15/(24*60),sala[[#This Row],[Hora de Salida]]-sala[[#This Row],[Hora de Llegada]])</f>
        <v>0.11111111111677019</v>
      </c>
      <c r="P633" s="3">
        <f>SUMIF('cocina'!A:A,sala[[#This Row],[Número de Orden]],'cocina'!H:H)/(24*60)</f>
        <v>6.1111111111111109E-2</v>
      </c>
      <c r="Q633" s="3">
        <f>IF((sala[[#This Row],[Tiempo de Permanencia]]-sala[[#This Row],[Tiempo de Preparación]])&gt;0,sala[[#This Row],[Tiempo de Permanencia]]-sala[[#This Row],[Tiempo de Preparación]],0)</f>
        <v>5.000000000565908E-2</v>
      </c>
      <c r="R633" s="10">
        <f>IF(sala[[#This Row],[Tiempo de degustación]]&gt;0,1,0)</f>
        <v>1</v>
      </c>
      <c r="S633" s="1" t="str">
        <f>WEEKDAY(sala[[#This Row],[Fecha de Factura]],11)&amp;". "&amp;TEXT(sala[[#This Row],[Fecha de Factura]],"dddd")</f>
        <v>4. jueves</v>
      </c>
      <c r="T633" s="4">
        <f>SUMIF('cocina'!A:A,sala[[#This Row],[Número de Orden]],'cocina'!G:G)</f>
        <v>4</v>
      </c>
      <c r="U633" s="4">
        <f>sala[[#This Row],[Tiempo de Preparación]]*24</f>
        <v>1.4666666666666666</v>
      </c>
      <c r="V633">
        <f>sala[[#This Row],[Cobrada]]*sala[[#This Row],[Monto Total de la Cuenta]]</f>
        <v>129</v>
      </c>
      <c r="W633" s="4">
        <f>sala[[#This Row],[Tiempo de Permanencia]]*24</f>
        <v>2.6666666668024845</v>
      </c>
    </row>
    <row r="634" spans="1:23" x14ac:dyDescent="0.3">
      <c r="A634">
        <v>16</v>
      </c>
      <c r="B634" s="1" t="s">
        <v>536</v>
      </c>
      <c r="C634">
        <v>5</v>
      </c>
      <c r="D634" s="2">
        <v>45022.154861111114</v>
      </c>
      <c r="E634" s="2">
        <v>45022.227777777778</v>
      </c>
      <c r="F634" s="1" t="s">
        <v>13</v>
      </c>
      <c r="G634" s="1" t="s">
        <v>14</v>
      </c>
      <c r="H634" s="1" t="s">
        <v>25</v>
      </c>
      <c r="I634">
        <v>11.19</v>
      </c>
      <c r="J634" s="1" t="s">
        <v>16</v>
      </c>
      <c r="K634">
        <v>633</v>
      </c>
      <c r="L634" s="1" t="s">
        <v>42</v>
      </c>
      <c r="M634" s="1">
        <f>SUMIF('cocina'!A:A,sala[[#This Row],[Número de Orden]],'cocina'!K:K)</f>
        <v>236</v>
      </c>
      <c r="N634" s="2">
        <f>sala[[#This Row],[Hora de Salida]]</f>
        <v>45022.227777777778</v>
      </c>
      <c r="O634" s="3">
        <f>IF(sala[[#This Row],[Estado de la Mesa]]="Ocupada",sala[[#This Row],[Hora de Salida]]-sala[[#This Row],[Hora de Llegada]]+15/(24*60),sala[[#This Row],[Hora de Salida]]-sala[[#This Row],[Hora de Llegada]])</f>
        <v>7.2916666664241347E-2</v>
      </c>
      <c r="P634" s="3">
        <f>SUMIF('cocina'!A:A,sala[[#This Row],[Número de Orden]],'cocina'!H:H)/(24*60)</f>
        <v>0.10347222222222222</v>
      </c>
      <c r="Q634" s="3">
        <f>IF((sala[[#This Row],[Tiempo de Permanencia]]-sala[[#This Row],[Tiempo de Preparación]])&gt;0,sala[[#This Row],[Tiempo de Permanencia]]-sala[[#This Row],[Tiempo de Preparación]],0)</f>
        <v>0</v>
      </c>
      <c r="R634" s="10">
        <f>IF(sala[[#This Row],[Tiempo de degustación]]&gt;0,1,0)</f>
        <v>0</v>
      </c>
      <c r="S634" s="1" t="str">
        <f>WEEKDAY(sala[[#This Row],[Fecha de Factura]],11)&amp;". "&amp;TEXT(sala[[#This Row],[Fecha de Factura]],"dddd")</f>
        <v>4. jueves</v>
      </c>
      <c r="T634" s="4">
        <f>SUMIF('cocina'!A:A,sala[[#This Row],[Número de Orden]],'cocina'!G:G)</f>
        <v>10</v>
      </c>
      <c r="U634" s="4">
        <f>sala[[#This Row],[Tiempo de Preparación]]*24</f>
        <v>2.4833333333333334</v>
      </c>
      <c r="V634">
        <f>sala[[#This Row],[Cobrada]]*sala[[#This Row],[Monto Total de la Cuenta]]</f>
        <v>0</v>
      </c>
      <c r="W634" s="4">
        <f>sala[[#This Row],[Tiempo de Permanencia]]*24</f>
        <v>1.7499999999417923</v>
      </c>
    </row>
    <row r="635" spans="1:23" x14ac:dyDescent="0.3">
      <c r="A635">
        <v>2</v>
      </c>
      <c r="B635" s="1" t="s">
        <v>400</v>
      </c>
      <c r="C635">
        <v>1</v>
      </c>
      <c r="D635" s="2">
        <v>45022.002083333333</v>
      </c>
      <c r="E635" s="2">
        <v>45022.15</v>
      </c>
      <c r="F635" s="1" t="s">
        <v>19</v>
      </c>
      <c r="G635" s="1" t="s">
        <v>20</v>
      </c>
      <c r="H635" s="1" t="s">
        <v>25</v>
      </c>
      <c r="I635">
        <v>29.25</v>
      </c>
      <c r="J635" s="1" t="s">
        <v>16</v>
      </c>
      <c r="K635">
        <v>634</v>
      </c>
      <c r="L635" s="1" t="s">
        <v>39</v>
      </c>
      <c r="M635" s="1">
        <f>SUMIF('cocina'!A:A,sala[[#This Row],[Número de Orden]],'cocina'!K:K)</f>
        <v>344</v>
      </c>
      <c r="N635" s="2">
        <f>sala[[#This Row],[Hora de Salida]]</f>
        <v>45022.15</v>
      </c>
      <c r="O635" s="3">
        <f>IF(sala[[#This Row],[Estado de la Mesa]]="Ocupada",sala[[#This Row],[Hora de Salida]]-sala[[#This Row],[Hora de Llegada]]+15/(24*60),sala[[#This Row],[Hora de Salida]]-sala[[#This Row],[Hora de Llegada]])</f>
        <v>0.14791666666860692</v>
      </c>
      <c r="P635" s="3">
        <f>SUMIF('cocina'!A:A,sala[[#This Row],[Número de Orden]],'cocina'!H:H)/(24*60)</f>
        <v>0.10902777777777778</v>
      </c>
      <c r="Q635" s="3">
        <f>IF((sala[[#This Row],[Tiempo de Permanencia]]-sala[[#This Row],[Tiempo de Preparación]])&gt;0,sala[[#This Row],[Tiempo de Permanencia]]-sala[[#This Row],[Tiempo de Preparación]],0)</f>
        <v>3.8888888890829143E-2</v>
      </c>
      <c r="R635" s="10">
        <f>IF(sala[[#This Row],[Tiempo de degustación]]&gt;0,1,0)</f>
        <v>1</v>
      </c>
      <c r="S635" s="1" t="str">
        <f>WEEKDAY(sala[[#This Row],[Fecha de Factura]],11)&amp;". "&amp;TEXT(sala[[#This Row],[Fecha de Factura]],"dddd")</f>
        <v>4. jueves</v>
      </c>
      <c r="T635" s="4">
        <f>SUMIF('cocina'!A:A,sala[[#This Row],[Número de Orden]],'cocina'!G:G)</f>
        <v>11</v>
      </c>
      <c r="U635" s="4">
        <f>sala[[#This Row],[Tiempo de Preparación]]*24</f>
        <v>2.6166666666666667</v>
      </c>
      <c r="V635">
        <f>sala[[#This Row],[Cobrada]]*sala[[#This Row],[Monto Total de la Cuenta]]</f>
        <v>344</v>
      </c>
      <c r="W635" s="4">
        <f>sala[[#This Row],[Tiempo de Permanencia]]*24</f>
        <v>3.5500000000465661</v>
      </c>
    </row>
    <row r="636" spans="1:23" x14ac:dyDescent="0.3">
      <c r="A636">
        <v>5</v>
      </c>
      <c r="B636" s="1" t="s">
        <v>537</v>
      </c>
      <c r="C636">
        <v>2</v>
      </c>
      <c r="D636" s="2">
        <v>45022.011805555558</v>
      </c>
      <c r="E636" s="2">
        <v>45022.12777777778</v>
      </c>
      <c r="F636" s="1" t="s">
        <v>24</v>
      </c>
      <c r="G636" s="1" t="s">
        <v>14</v>
      </c>
      <c r="H636" s="1" t="s">
        <v>25</v>
      </c>
      <c r="I636">
        <v>22.15</v>
      </c>
      <c r="J636" s="1" t="s">
        <v>26</v>
      </c>
      <c r="K636">
        <v>635</v>
      </c>
      <c r="L636" s="1" t="s">
        <v>33</v>
      </c>
      <c r="M636" s="1">
        <f>SUMIF('cocina'!A:A,sala[[#This Row],[Número de Orden]],'cocina'!K:K)</f>
        <v>58</v>
      </c>
      <c r="N636" s="2">
        <f>sala[[#This Row],[Hora de Salida]]</f>
        <v>45022.12777777778</v>
      </c>
      <c r="O636" s="3">
        <f>IF(sala[[#This Row],[Estado de la Mesa]]="Ocupada",sala[[#This Row],[Hora de Salida]]-sala[[#This Row],[Hora de Llegada]]+15/(24*60),sala[[#This Row],[Hora de Salida]]-sala[[#This Row],[Hora de Llegada]])</f>
        <v>0.11597222222189885</v>
      </c>
      <c r="P636" s="3">
        <f>SUMIF('cocina'!A:A,sala[[#This Row],[Número de Orden]],'cocina'!H:H)/(24*60)</f>
        <v>1.7361111111111112E-2</v>
      </c>
      <c r="Q636" s="3">
        <f>IF((sala[[#This Row],[Tiempo de Permanencia]]-sala[[#This Row],[Tiempo de Preparación]])&gt;0,sala[[#This Row],[Tiempo de Permanencia]]-sala[[#This Row],[Tiempo de Preparación]],0)</f>
        <v>9.8611111110787741E-2</v>
      </c>
      <c r="R636" s="10">
        <f>IF(sala[[#This Row],[Tiempo de degustación]]&gt;0,1,0)</f>
        <v>1</v>
      </c>
      <c r="S636" s="1" t="str">
        <f>WEEKDAY(sala[[#This Row],[Fecha de Factura]],11)&amp;". "&amp;TEXT(sala[[#This Row],[Fecha de Factura]],"dddd")</f>
        <v>4. jueves</v>
      </c>
      <c r="T636" s="4">
        <f>SUMIF('cocina'!A:A,sala[[#This Row],[Número de Orden]],'cocina'!G:G)</f>
        <v>2</v>
      </c>
      <c r="U636" s="4">
        <f>sala[[#This Row],[Tiempo de Preparación]]*24</f>
        <v>0.41666666666666669</v>
      </c>
      <c r="V636">
        <f>sala[[#This Row],[Cobrada]]*sala[[#This Row],[Monto Total de la Cuenta]]</f>
        <v>58</v>
      </c>
      <c r="W636" s="4">
        <f>sala[[#This Row],[Tiempo de Permanencia]]*24</f>
        <v>2.7833333333255723</v>
      </c>
    </row>
    <row r="637" spans="1:23" x14ac:dyDescent="0.3">
      <c r="A637">
        <v>14</v>
      </c>
      <c r="B637" s="1" t="s">
        <v>538</v>
      </c>
      <c r="C637">
        <v>3</v>
      </c>
      <c r="D637" s="2">
        <v>45022.149305555555</v>
      </c>
      <c r="E637" s="2">
        <v>45022.241666666669</v>
      </c>
      <c r="F637" s="1" t="s">
        <v>29</v>
      </c>
      <c r="G637" s="1" t="s">
        <v>35</v>
      </c>
      <c r="H637" s="1" t="s">
        <v>15</v>
      </c>
      <c r="I637">
        <v>32.86</v>
      </c>
      <c r="J637" s="1" t="s">
        <v>26</v>
      </c>
      <c r="K637">
        <v>636</v>
      </c>
      <c r="L637" s="1" t="s">
        <v>54</v>
      </c>
      <c r="M637" s="1">
        <f>SUMIF('cocina'!A:A,sala[[#This Row],[Número de Orden]],'cocina'!K:K)</f>
        <v>126</v>
      </c>
      <c r="N637" s="2">
        <f>sala[[#This Row],[Hora de Salida]]</f>
        <v>45022.241666666669</v>
      </c>
      <c r="O637" s="3">
        <f>IF(sala[[#This Row],[Estado de la Mesa]]="Ocupada",sala[[#This Row],[Hora de Salida]]-sala[[#This Row],[Hora de Llegada]]+15/(24*60),sala[[#This Row],[Hora de Salida]]-sala[[#This Row],[Hora de Llegada]])</f>
        <v>9.2361111113859806E-2</v>
      </c>
      <c r="P637" s="3">
        <f>SUMIF('cocina'!A:A,sala[[#This Row],[Número de Orden]],'cocina'!H:H)/(24*60)</f>
        <v>0.10486111111111111</v>
      </c>
      <c r="Q637" s="3">
        <f>IF((sala[[#This Row],[Tiempo de Permanencia]]-sala[[#This Row],[Tiempo de Preparación]])&gt;0,sala[[#This Row],[Tiempo de Permanencia]]-sala[[#This Row],[Tiempo de Preparación]],0)</f>
        <v>0</v>
      </c>
      <c r="R637" s="10">
        <f>IF(sala[[#This Row],[Tiempo de degustación]]&gt;0,1,0)</f>
        <v>0</v>
      </c>
      <c r="S637" s="1" t="str">
        <f>WEEKDAY(sala[[#This Row],[Fecha de Factura]],11)&amp;". "&amp;TEXT(sala[[#This Row],[Fecha de Factura]],"dddd")</f>
        <v>4. jueves</v>
      </c>
      <c r="T637" s="4">
        <f>SUMIF('cocina'!A:A,sala[[#This Row],[Número de Orden]],'cocina'!G:G)</f>
        <v>6</v>
      </c>
      <c r="U637" s="4">
        <f>sala[[#This Row],[Tiempo de Preparación]]*24</f>
        <v>2.5166666666666666</v>
      </c>
      <c r="V637">
        <f>sala[[#This Row],[Cobrada]]*sala[[#This Row],[Monto Total de la Cuenta]]</f>
        <v>0</v>
      </c>
      <c r="W637" s="4">
        <f>sala[[#This Row],[Tiempo de Permanencia]]*24</f>
        <v>2.2166666667326353</v>
      </c>
    </row>
    <row r="638" spans="1:23" x14ac:dyDescent="0.3">
      <c r="A638">
        <v>6</v>
      </c>
      <c r="B638" s="1" t="s">
        <v>539</v>
      </c>
      <c r="C638">
        <v>3</v>
      </c>
      <c r="D638" s="2">
        <v>45022.079861111109</v>
      </c>
      <c r="E638" s="2">
        <v>45022.188888888886</v>
      </c>
      <c r="F638" s="1" t="s">
        <v>32</v>
      </c>
      <c r="G638" s="1" t="s">
        <v>14</v>
      </c>
      <c r="H638" s="1" t="s">
        <v>25</v>
      </c>
      <c r="I638">
        <v>36.58</v>
      </c>
      <c r="J638" s="1" t="s">
        <v>16</v>
      </c>
      <c r="K638">
        <v>637</v>
      </c>
      <c r="L638" s="1" t="s">
        <v>54</v>
      </c>
      <c r="M638" s="1">
        <f>SUMIF('cocina'!A:A,sala[[#This Row],[Número de Orden]],'cocina'!K:K)</f>
        <v>117</v>
      </c>
      <c r="N638" s="2">
        <f>sala[[#This Row],[Hora de Salida]]</f>
        <v>45022.188888888886</v>
      </c>
      <c r="O638" s="3">
        <f>IF(sala[[#This Row],[Estado de la Mesa]]="Ocupada",sala[[#This Row],[Hora de Salida]]-sala[[#This Row],[Hora de Llegada]]+15/(24*60),sala[[#This Row],[Hora de Salida]]-sala[[#This Row],[Hora de Llegada]])</f>
        <v>0.10902777777664596</v>
      </c>
      <c r="P638" s="3">
        <f>SUMIF('cocina'!A:A,sala[[#This Row],[Número de Orden]],'cocina'!H:H)/(24*60)</f>
        <v>4.2361111111111113E-2</v>
      </c>
      <c r="Q638" s="3">
        <f>IF((sala[[#This Row],[Tiempo de Permanencia]]-sala[[#This Row],[Tiempo de Preparación]])&gt;0,sala[[#This Row],[Tiempo de Permanencia]]-sala[[#This Row],[Tiempo de Preparación]],0)</f>
        <v>6.6666666665534849E-2</v>
      </c>
      <c r="R638" s="10">
        <f>IF(sala[[#This Row],[Tiempo de degustación]]&gt;0,1,0)</f>
        <v>1</v>
      </c>
      <c r="S638" s="1" t="str">
        <f>WEEKDAY(sala[[#This Row],[Fecha de Factura]],11)&amp;". "&amp;TEXT(sala[[#This Row],[Fecha de Factura]],"dddd")</f>
        <v>4. jueves</v>
      </c>
      <c r="T638" s="4">
        <f>SUMIF('cocina'!A:A,sala[[#This Row],[Número de Orden]],'cocina'!G:G)</f>
        <v>4</v>
      </c>
      <c r="U638" s="4">
        <f>sala[[#This Row],[Tiempo de Preparación]]*24</f>
        <v>1.0166666666666666</v>
      </c>
      <c r="V638">
        <f>sala[[#This Row],[Cobrada]]*sala[[#This Row],[Monto Total de la Cuenta]]</f>
        <v>117</v>
      </c>
      <c r="W638" s="4">
        <f>sala[[#This Row],[Tiempo de Permanencia]]*24</f>
        <v>2.6166666666395031</v>
      </c>
    </row>
    <row r="639" spans="1:23" x14ac:dyDescent="0.3">
      <c r="A639">
        <v>16</v>
      </c>
      <c r="B639" s="1" t="s">
        <v>205</v>
      </c>
      <c r="C639">
        <v>6</v>
      </c>
      <c r="D639" s="2">
        <v>45022.037499999999</v>
      </c>
      <c r="E639" s="2">
        <v>45022.094444444447</v>
      </c>
      <c r="F639" s="1" t="s">
        <v>13</v>
      </c>
      <c r="G639" s="1" t="s">
        <v>35</v>
      </c>
      <c r="H639" s="1" t="s">
        <v>25</v>
      </c>
      <c r="I639">
        <v>30.71</v>
      </c>
      <c r="J639" s="1" t="s">
        <v>38</v>
      </c>
      <c r="K639">
        <v>638</v>
      </c>
      <c r="L639" s="1" t="s">
        <v>69</v>
      </c>
      <c r="M639" s="1">
        <f>SUMIF('cocina'!A:A,sala[[#This Row],[Número de Orden]],'cocina'!K:K)</f>
        <v>90</v>
      </c>
      <c r="N639" s="2">
        <f>sala[[#This Row],[Hora de Salida]]</f>
        <v>45022.094444444447</v>
      </c>
      <c r="O639" s="3">
        <f>IF(sala[[#This Row],[Estado de la Mesa]]="Ocupada",sala[[#This Row],[Hora de Salida]]-sala[[#This Row],[Hora de Llegada]]+15/(24*60),sala[[#This Row],[Hora de Salida]]-sala[[#This Row],[Hora de Llegada]])</f>
        <v>6.7361111114829939E-2</v>
      </c>
      <c r="P639" s="3">
        <f>SUMIF('cocina'!A:A,sala[[#This Row],[Número de Orden]],'cocina'!H:H)/(24*60)</f>
        <v>3.0555555555555555E-2</v>
      </c>
      <c r="Q639" s="3">
        <f>IF((sala[[#This Row],[Tiempo de Permanencia]]-sala[[#This Row],[Tiempo de Preparación]])&gt;0,sala[[#This Row],[Tiempo de Permanencia]]-sala[[#This Row],[Tiempo de Preparación]],0)</f>
        <v>3.680555555927438E-2</v>
      </c>
      <c r="R639" s="10">
        <f>IF(sala[[#This Row],[Tiempo de degustación]]&gt;0,1,0)</f>
        <v>1</v>
      </c>
      <c r="S639" s="1" t="str">
        <f>WEEKDAY(sala[[#This Row],[Fecha de Factura]],11)&amp;". "&amp;TEXT(sala[[#This Row],[Fecha de Factura]],"dddd")</f>
        <v>4. jueves</v>
      </c>
      <c r="T639" s="4">
        <f>SUMIF('cocina'!A:A,sala[[#This Row],[Número de Orden]],'cocina'!G:G)</f>
        <v>3</v>
      </c>
      <c r="U639" s="4">
        <f>sala[[#This Row],[Tiempo de Preparación]]*24</f>
        <v>0.73333333333333328</v>
      </c>
      <c r="V639">
        <f>sala[[#This Row],[Cobrada]]*sala[[#This Row],[Monto Total de la Cuenta]]</f>
        <v>90</v>
      </c>
      <c r="W639" s="4">
        <f>sala[[#This Row],[Tiempo de Permanencia]]*24</f>
        <v>1.6166666667559184</v>
      </c>
    </row>
    <row r="640" spans="1:23" x14ac:dyDescent="0.3">
      <c r="A640">
        <v>8</v>
      </c>
      <c r="B640" s="1" t="s">
        <v>540</v>
      </c>
      <c r="C640">
        <v>4</v>
      </c>
      <c r="D640" s="2">
        <v>45022.095138888886</v>
      </c>
      <c r="E640" s="2">
        <v>45022.22152777778</v>
      </c>
      <c r="F640" s="1" t="s">
        <v>24</v>
      </c>
      <c r="G640" s="1" t="s">
        <v>35</v>
      </c>
      <c r="H640" s="1" t="s">
        <v>25</v>
      </c>
      <c r="I640">
        <v>18.97</v>
      </c>
      <c r="J640" s="1" t="s">
        <v>16</v>
      </c>
      <c r="K640">
        <v>639</v>
      </c>
      <c r="L640" s="1" t="s">
        <v>17</v>
      </c>
      <c r="M640" s="1">
        <f>SUMIF('cocina'!A:A,sala[[#This Row],[Número de Orden]],'cocina'!K:K)</f>
        <v>152</v>
      </c>
      <c r="N640" s="2">
        <f>sala[[#This Row],[Hora de Salida]]</f>
        <v>45022.22152777778</v>
      </c>
      <c r="O640" s="3">
        <f>IF(sala[[#This Row],[Estado de la Mesa]]="Ocupada",sala[[#This Row],[Hora de Salida]]-sala[[#This Row],[Hora de Llegada]]+15/(24*60),sala[[#This Row],[Hora de Salida]]-sala[[#This Row],[Hora de Llegada]])</f>
        <v>0.12638888889341615</v>
      </c>
      <c r="P640" s="3">
        <f>SUMIF('cocina'!A:A,sala[[#This Row],[Número de Orden]],'cocina'!H:H)/(24*60)</f>
        <v>9.4444444444444442E-2</v>
      </c>
      <c r="Q640" s="3">
        <f>IF((sala[[#This Row],[Tiempo de Permanencia]]-sala[[#This Row],[Tiempo de Preparación]])&gt;0,sala[[#This Row],[Tiempo de Permanencia]]-sala[[#This Row],[Tiempo de Preparación]],0)</f>
        <v>3.1944444448971709E-2</v>
      </c>
      <c r="R640" s="10">
        <f>IF(sala[[#This Row],[Tiempo de degustación]]&gt;0,1,0)</f>
        <v>1</v>
      </c>
      <c r="S640" s="1" t="str">
        <f>WEEKDAY(sala[[#This Row],[Fecha de Factura]],11)&amp;". "&amp;TEXT(sala[[#This Row],[Fecha de Factura]],"dddd")</f>
        <v>4. jueves</v>
      </c>
      <c r="T640" s="4">
        <f>SUMIF('cocina'!A:A,sala[[#This Row],[Número de Orden]],'cocina'!G:G)</f>
        <v>6</v>
      </c>
      <c r="U640" s="4">
        <f>sala[[#This Row],[Tiempo de Preparación]]*24</f>
        <v>2.2666666666666666</v>
      </c>
      <c r="V640">
        <f>sala[[#This Row],[Cobrada]]*sala[[#This Row],[Monto Total de la Cuenta]]</f>
        <v>152</v>
      </c>
      <c r="W640" s="4">
        <f>sala[[#This Row],[Tiempo de Permanencia]]*24</f>
        <v>3.0333333334419876</v>
      </c>
    </row>
    <row r="641" spans="1:23" x14ac:dyDescent="0.3">
      <c r="A641">
        <v>14</v>
      </c>
      <c r="B641" s="1" t="s">
        <v>541</v>
      </c>
      <c r="C641">
        <v>3</v>
      </c>
      <c r="D641" s="2">
        <v>45022.02847222222</v>
      </c>
      <c r="E641" s="2">
        <v>45022.076388888891</v>
      </c>
      <c r="F641" s="1" t="s">
        <v>13</v>
      </c>
      <c r="G641" s="1" t="s">
        <v>14</v>
      </c>
      <c r="H641" s="1" t="s">
        <v>15</v>
      </c>
      <c r="I641">
        <v>49.29</v>
      </c>
      <c r="J641" s="1" t="s">
        <v>26</v>
      </c>
      <c r="K641">
        <v>640</v>
      </c>
      <c r="L641" s="1" t="s">
        <v>39</v>
      </c>
      <c r="M641" s="1">
        <f>SUMIF('cocina'!A:A,sala[[#This Row],[Número de Orden]],'cocina'!K:K)</f>
        <v>219</v>
      </c>
      <c r="N641" s="2">
        <f>sala[[#This Row],[Hora de Salida]]</f>
        <v>45022.076388888891</v>
      </c>
      <c r="O641" s="3">
        <f>IF(sala[[#This Row],[Estado de la Mesa]]="Ocupada",sala[[#This Row],[Hora de Salida]]-sala[[#This Row],[Hora de Llegada]]+15/(24*60),sala[[#This Row],[Hora de Salida]]-sala[[#This Row],[Hora de Llegada]])</f>
        <v>4.7916666670062114E-2</v>
      </c>
      <c r="P641" s="3">
        <f>SUMIF('cocina'!A:A,sala[[#This Row],[Número de Orden]],'cocina'!H:H)/(24*60)</f>
        <v>5.2083333333333336E-2</v>
      </c>
      <c r="Q641" s="3">
        <f>IF((sala[[#This Row],[Tiempo de Permanencia]]-sala[[#This Row],[Tiempo de Preparación]])&gt;0,sala[[#This Row],[Tiempo de Permanencia]]-sala[[#This Row],[Tiempo de Preparación]],0)</f>
        <v>0</v>
      </c>
      <c r="R641" s="10">
        <f>IF(sala[[#This Row],[Tiempo de degustación]]&gt;0,1,0)</f>
        <v>0</v>
      </c>
      <c r="S641" s="1" t="str">
        <f>WEEKDAY(sala[[#This Row],[Fecha de Factura]],11)&amp;". "&amp;TEXT(sala[[#This Row],[Fecha de Factura]],"dddd")</f>
        <v>4. jueves</v>
      </c>
      <c r="T641" s="4">
        <f>SUMIF('cocina'!A:A,sala[[#This Row],[Número de Orden]],'cocina'!G:G)</f>
        <v>8</v>
      </c>
      <c r="U641" s="4">
        <f>sala[[#This Row],[Tiempo de Preparación]]*24</f>
        <v>1.25</v>
      </c>
      <c r="V641">
        <f>sala[[#This Row],[Cobrada]]*sala[[#This Row],[Monto Total de la Cuenta]]</f>
        <v>0</v>
      </c>
      <c r="W641" s="4">
        <f>sala[[#This Row],[Tiempo de Permanencia]]*24</f>
        <v>1.1500000000814907</v>
      </c>
    </row>
    <row r="642" spans="1:23" x14ac:dyDescent="0.3">
      <c r="A642">
        <v>2</v>
      </c>
      <c r="B642" s="1" t="s">
        <v>542</v>
      </c>
      <c r="C642">
        <v>4</v>
      </c>
      <c r="D642" s="2">
        <v>45022.047222222223</v>
      </c>
      <c r="E642" s="2">
        <v>45022.161111111112</v>
      </c>
      <c r="F642" s="1" t="s">
        <v>19</v>
      </c>
      <c r="G642" s="1" t="s">
        <v>14</v>
      </c>
      <c r="H642" s="1" t="s">
        <v>15</v>
      </c>
      <c r="I642">
        <v>39.68</v>
      </c>
      <c r="J642" s="1" t="s">
        <v>16</v>
      </c>
      <c r="K642">
        <v>641</v>
      </c>
      <c r="L642" s="1" t="s">
        <v>54</v>
      </c>
      <c r="M642" s="1">
        <f>SUMIF('cocina'!A:A,sala[[#This Row],[Número de Orden]],'cocina'!K:K)</f>
        <v>208</v>
      </c>
      <c r="N642" s="2">
        <f>sala[[#This Row],[Hora de Salida]]</f>
        <v>45022.161111111112</v>
      </c>
      <c r="O642" s="3">
        <f>IF(sala[[#This Row],[Estado de la Mesa]]="Ocupada",sala[[#This Row],[Hora de Salida]]-sala[[#This Row],[Hora de Llegada]]+15/(24*60),sala[[#This Row],[Hora de Salida]]-sala[[#This Row],[Hora de Llegada]])</f>
        <v>0.11388888888905058</v>
      </c>
      <c r="P642" s="3">
        <f>SUMIF('cocina'!A:A,sala[[#This Row],[Número de Orden]],'cocina'!H:H)/(24*60)</f>
        <v>5.1388888888888887E-2</v>
      </c>
      <c r="Q642" s="3">
        <f>IF((sala[[#This Row],[Tiempo de Permanencia]]-sala[[#This Row],[Tiempo de Preparación]])&gt;0,sala[[#This Row],[Tiempo de Permanencia]]-sala[[#This Row],[Tiempo de Preparación]],0)</f>
        <v>6.250000000016169E-2</v>
      </c>
      <c r="R642" s="10">
        <f>IF(sala[[#This Row],[Tiempo de degustación]]&gt;0,1,0)</f>
        <v>1</v>
      </c>
      <c r="S642" s="1" t="str">
        <f>WEEKDAY(sala[[#This Row],[Fecha de Factura]],11)&amp;". "&amp;TEXT(sala[[#This Row],[Fecha de Factura]],"dddd")</f>
        <v>4. jueves</v>
      </c>
      <c r="T642" s="4">
        <f>SUMIF('cocina'!A:A,sala[[#This Row],[Número de Orden]],'cocina'!G:G)</f>
        <v>8</v>
      </c>
      <c r="U642" s="4">
        <f>sala[[#This Row],[Tiempo de Preparación]]*24</f>
        <v>1.2333333333333334</v>
      </c>
      <c r="V642">
        <f>sala[[#This Row],[Cobrada]]*sala[[#This Row],[Monto Total de la Cuenta]]</f>
        <v>208</v>
      </c>
      <c r="W642" s="4">
        <f>sala[[#This Row],[Tiempo de Permanencia]]*24</f>
        <v>2.7333333333372138</v>
      </c>
    </row>
    <row r="643" spans="1:23" x14ac:dyDescent="0.3">
      <c r="A643">
        <v>15</v>
      </c>
      <c r="B643" s="1" t="s">
        <v>543</v>
      </c>
      <c r="C643">
        <v>1</v>
      </c>
      <c r="D643" s="2">
        <v>45022.10833333333</v>
      </c>
      <c r="E643" s="2">
        <v>45022.224999999999</v>
      </c>
      <c r="F643" s="1" t="s">
        <v>24</v>
      </c>
      <c r="G643" s="1" t="s">
        <v>14</v>
      </c>
      <c r="H643" s="1" t="s">
        <v>25</v>
      </c>
      <c r="I643">
        <v>11.11</v>
      </c>
      <c r="J643" s="1" t="s">
        <v>38</v>
      </c>
      <c r="K643">
        <v>642</v>
      </c>
      <c r="L643" s="1" t="s">
        <v>69</v>
      </c>
      <c r="M643" s="1">
        <f>SUMIF('cocina'!A:A,sala[[#This Row],[Número de Orden]],'cocina'!K:K)</f>
        <v>176</v>
      </c>
      <c r="N643" s="2">
        <f>sala[[#This Row],[Hora de Salida]]</f>
        <v>45022.224999999999</v>
      </c>
      <c r="O643" s="3">
        <f>IF(sala[[#This Row],[Estado de la Mesa]]="Ocupada",sala[[#This Row],[Hora de Salida]]-sala[[#This Row],[Hora de Llegada]]+15/(24*60),sala[[#This Row],[Hora de Salida]]-sala[[#This Row],[Hora de Llegada]])</f>
        <v>0.12708333333527358</v>
      </c>
      <c r="P643" s="3">
        <f>SUMIF('cocina'!A:A,sala[[#This Row],[Número de Orden]],'cocina'!H:H)/(24*60)</f>
        <v>5.6250000000000001E-2</v>
      </c>
      <c r="Q643" s="3">
        <f>IF((sala[[#This Row],[Tiempo de Permanencia]]-sala[[#This Row],[Tiempo de Preparación]])&gt;0,sala[[#This Row],[Tiempo de Permanencia]]-sala[[#This Row],[Tiempo de Preparación]],0)</f>
        <v>7.0833333335273585E-2</v>
      </c>
      <c r="R643" s="10">
        <f>IF(sala[[#This Row],[Tiempo de degustación]]&gt;0,1,0)</f>
        <v>1</v>
      </c>
      <c r="S643" s="1" t="str">
        <f>WEEKDAY(sala[[#This Row],[Fecha de Factura]],11)&amp;". "&amp;TEXT(sala[[#This Row],[Fecha de Factura]],"dddd")</f>
        <v>4. jueves</v>
      </c>
      <c r="T643" s="4">
        <f>SUMIF('cocina'!A:A,sala[[#This Row],[Número de Orden]],'cocina'!G:G)</f>
        <v>7</v>
      </c>
      <c r="U643" s="4">
        <f>sala[[#This Row],[Tiempo de Preparación]]*24</f>
        <v>1.35</v>
      </c>
      <c r="V643">
        <f>sala[[#This Row],[Cobrada]]*sala[[#This Row],[Monto Total de la Cuenta]]</f>
        <v>176</v>
      </c>
      <c r="W643" s="4">
        <f>sala[[#This Row],[Tiempo de Permanencia]]*24</f>
        <v>3.0500000000465661</v>
      </c>
    </row>
    <row r="644" spans="1:23" x14ac:dyDescent="0.3">
      <c r="A644">
        <v>17</v>
      </c>
      <c r="B644" s="1" t="s">
        <v>544</v>
      </c>
      <c r="C644">
        <v>2</v>
      </c>
      <c r="D644" s="2">
        <v>45022.011805555558</v>
      </c>
      <c r="E644" s="2">
        <v>45022.080555555556</v>
      </c>
      <c r="F644" s="1" t="s">
        <v>24</v>
      </c>
      <c r="G644" s="1" t="s">
        <v>20</v>
      </c>
      <c r="H644" s="1" t="s">
        <v>15</v>
      </c>
      <c r="I644">
        <v>28.81</v>
      </c>
      <c r="J644" s="1" t="s">
        <v>38</v>
      </c>
      <c r="K644">
        <v>643</v>
      </c>
      <c r="L644" s="1" t="s">
        <v>44</v>
      </c>
      <c r="M644" s="1">
        <f>SUMIF('cocina'!A:A,sala[[#This Row],[Número de Orden]],'cocina'!K:K)</f>
        <v>33</v>
      </c>
      <c r="N644" s="2">
        <f>sala[[#This Row],[Hora de Salida]]</f>
        <v>45022.080555555556</v>
      </c>
      <c r="O644" s="3">
        <f>IF(sala[[#This Row],[Estado de la Mesa]]="Ocupada",sala[[#This Row],[Hora de Salida]]-sala[[#This Row],[Hora de Llegada]]+15/(24*60),sala[[#This Row],[Hora de Salida]]-sala[[#This Row],[Hora de Llegada]])</f>
        <v>7.916666666521148E-2</v>
      </c>
      <c r="P644" s="3">
        <f>SUMIF('cocina'!A:A,sala[[#This Row],[Número de Orden]],'cocina'!H:H)/(24*60)</f>
        <v>1.2500000000000001E-2</v>
      </c>
      <c r="Q644" s="3">
        <f>IF((sala[[#This Row],[Tiempo de Permanencia]]-sala[[#This Row],[Tiempo de Preparación]])&gt;0,sala[[#This Row],[Tiempo de Permanencia]]-sala[[#This Row],[Tiempo de Preparación]],0)</f>
        <v>6.6666666665211483E-2</v>
      </c>
      <c r="R644" s="10">
        <f>IF(sala[[#This Row],[Tiempo de degustación]]&gt;0,1,0)</f>
        <v>1</v>
      </c>
      <c r="S644" s="1" t="str">
        <f>WEEKDAY(sala[[#This Row],[Fecha de Factura]],11)&amp;". "&amp;TEXT(sala[[#This Row],[Fecha de Factura]],"dddd")</f>
        <v>4. jueves</v>
      </c>
      <c r="T644" s="4">
        <f>SUMIF('cocina'!A:A,sala[[#This Row],[Número de Orden]],'cocina'!G:G)</f>
        <v>1</v>
      </c>
      <c r="U644" s="4">
        <f>sala[[#This Row],[Tiempo de Preparación]]*24</f>
        <v>0.30000000000000004</v>
      </c>
      <c r="V644">
        <f>sala[[#This Row],[Cobrada]]*sala[[#This Row],[Monto Total de la Cuenta]]</f>
        <v>33</v>
      </c>
      <c r="W644" s="4">
        <f>sala[[#This Row],[Tiempo de Permanencia]]*24</f>
        <v>1.8999999999650754</v>
      </c>
    </row>
    <row r="645" spans="1:23" x14ac:dyDescent="0.3">
      <c r="A645">
        <v>9</v>
      </c>
      <c r="B645" s="1" t="s">
        <v>545</v>
      </c>
      <c r="C645">
        <v>6</v>
      </c>
      <c r="D645" s="2">
        <v>45022.155555555553</v>
      </c>
      <c r="E645" s="2">
        <v>45022.298611111109</v>
      </c>
      <c r="F645" s="1" t="s">
        <v>19</v>
      </c>
      <c r="G645" s="1" t="s">
        <v>14</v>
      </c>
      <c r="H645" s="1" t="s">
        <v>15</v>
      </c>
      <c r="I645">
        <v>13.86</v>
      </c>
      <c r="J645" s="1" t="s">
        <v>16</v>
      </c>
      <c r="K645">
        <v>644</v>
      </c>
      <c r="L645" s="1" t="s">
        <v>54</v>
      </c>
      <c r="M645" s="1">
        <f>SUMIF('cocina'!A:A,sala[[#This Row],[Número de Orden]],'cocina'!K:K)</f>
        <v>93</v>
      </c>
      <c r="N645" s="2">
        <f>sala[[#This Row],[Hora de Salida]]</f>
        <v>45022.298611111109</v>
      </c>
      <c r="O645" s="3">
        <f>IF(sala[[#This Row],[Estado de la Mesa]]="Ocupada",sala[[#This Row],[Hora de Salida]]-sala[[#This Row],[Hora de Llegada]]+15/(24*60),sala[[#This Row],[Hora de Salida]]-sala[[#This Row],[Hora de Llegada]])</f>
        <v>0.14305555555620231</v>
      </c>
      <c r="P645" s="3">
        <f>SUMIF('cocina'!A:A,sala[[#This Row],[Número de Orden]],'cocina'!H:H)/(24*60)</f>
        <v>3.5416666666666666E-2</v>
      </c>
      <c r="Q645" s="3">
        <f>IF((sala[[#This Row],[Tiempo de Permanencia]]-sala[[#This Row],[Tiempo de Preparación]])&gt;0,sala[[#This Row],[Tiempo de Permanencia]]-sala[[#This Row],[Tiempo de Preparación]],0)</f>
        <v>0.10763888888953564</v>
      </c>
      <c r="R645" s="10">
        <f>IF(sala[[#This Row],[Tiempo de degustación]]&gt;0,1,0)</f>
        <v>1</v>
      </c>
      <c r="S645" s="1" t="str">
        <f>WEEKDAY(sala[[#This Row],[Fecha de Factura]],11)&amp;". "&amp;TEXT(sala[[#This Row],[Fecha de Factura]],"dddd")</f>
        <v>4. jueves</v>
      </c>
      <c r="T645" s="4">
        <f>SUMIF('cocina'!A:A,sala[[#This Row],[Número de Orden]],'cocina'!G:G)</f>
        <v>3</v>
      </c>
      <c r="U645" s="4">
        <f>sala[[#This Row],[Tiempo de Preparación]]*24</f>
        <v>0.85</v>
      </c>
      <c r="V645">
        <f>sala[[#This Row],[Cobrada]]*sala[[#This Row],[Monto Total de la Cuenta]]</f>
        <v>93</v>
      </c>
      <c r="W645" s="4">
        <f>sala[[#This Row],[Tiempo de Permanencia]]*24</f>
        <v>3.4333333333488554</v>
      </c>
    </row>
    <row r="646" spans="1:23" x14ac:dyDescent="0.3">
      <c r="A646">
        <v>6</v>
      </c>
      <c r="B646" s="1" t="s">
        <v>395</v>
      </c>
      <c r="C646">
        <v>6</v>
      </c>
      <c r="D646" s="2">
        <v>45022.118055555555</v>
      </c>
      <c r="E646" s="2">
        <v>45022.267361111109</v>
      </c>
      <c r="F646" s="1" t="s">
        <v>13</v>
      </c>
      <c r="G646" s="1" t="s">
        <v>35</v>
      </c>
      <c r="H646" s="1" t="s">
        <v>21</v>
      </c>
      <c r="I646">
        <v>40.03</v>
      </c>
      <c r="J646" s="1" t="s">
        <v>26</v>
      </c>
      <c r="K646">
        <v>645</v>
      </c>
      <c r="L646" s="1" t="s">
        <v>42</v>
      </c>
      <c r="M646" s="1">
        <f>SUMIF('cocina'!A:A,sala[[#This Row],[Número de Orden]],'cocina'!K:K)</f>
        <v>180</v>
      </c>
      <c r="N646" s="2">
        <f>sala[[#This Row],[Hora de Salida]]</f>
        <v>45022.267361111109</v>
      </c>
      <c r="O646" s="3">
        <f>IF(sala[[#This Row],[Estado de la Mesa]]="Ocupada",sala[[#This Row],[Hora de Salida]]-sala[[#This Row],[Hora de Llegada]]+15/(24*60),sala[[#This Row],[Hora de Salida]]-sala[[#This Row],[Hora de Llegada]])</f>
        <v>0.14930555555474712</v>
      </c>
      <c r="P646" s="3">
        <f>SUMIF('cocina'!A:A,sala[[#This Row],[Número de Orden]],'cocina'!H:H)/(24*60)</f>
        <v>6.7361111111111108E-2</v>
      </c>
      <c r="Q646" s="3">
        <f>IF((sala[[#This Row],[Tiempo de Permanencia]]-sala[[#This Row],[Tiempo de Preparación]])&gt;0,sala[[#This Row],[Tiempo de Permanencia]]-sala[[#This Row],[Tiempo de Preparación]],0)</f>
        <v>8.1944444443636008E-2</v>
      </c>
      <c r="R646" s="10">
        <f>IF(sala[[#This Row],[Tiempo de degustación]]&gt;0,1,0)</f>
        <v>1</v>
      </c>
      <c r="S646" s="1" t="str">
        <f>WEEKDAY(sala[[#This Row],[Fecha de Factura]],11)&amp;". "&amp;TEXT(sala[[#This Row],[Fecha de Factura]],"dddd")</f>
        <v>4. jueves</v>
      </c>
      <c r="T646" s="4">
        <f>SUMIF('cocina'!A:A,sala[[#This Row],[Número de Orden]],'cocina'!G:G)</f>
        <v>6</v>
      </c>
      <c r="U646" s="4">
        <f>sala[[#This Row],[Tiempo de Preparación]]*24</f>
        <v>1.6166666666666667</v>
      </c>
      <c r="V646">
        <f>sala[[#This Row],[Cobrada]]*sala[[#This Row],[Monto Total de la Cuenta]]</f>
        <v>180</v>
      </c>
      <c r="W646" s="4">
        <f>sala[[#This Row],[Tiempo de Permanencia]]*24</f>
        <v>3.5833333333139308</v>
      </c>
    </row>
    <row r="647" spans="1:23" x14ac:dyDescent="0.3">
      <c r="A647">
        <v>12</v>
      </c>
      <c r="B647" s="1" t="s">
        <v>90</v>
      </c>
      <c r="C647">
        <v>2</v>
      </c>
      <c r="D647" s="2">
        <v>45022.165972222225</v>
      </c>
      <c r="E647" s="2">
        <v>45022.276388888888</v>
      </c>
      <c r="F647" s="1" t="s">
        <v>24</v>
      </c>
      <c r="G647" s="1" t="s">
        <v>14</v>
      </c>
      <c r="H647" s="1" t="s">
        <v>15</v>
      </c>
      <c r="I647">
        <v>12.59</v>
      </c>
      <c r="J647" s="1" t="s">
        <v>26</v>
      </c>
      <c r="K647">
        <v>646</v>
      </c>
      <c r="L647" s="1" t="s">
        <v>42</v>
      </c>
      <c r="M647" s="1">
        <f>SUMIF('cocina'!A:A,sala[[#This Row],[Número de Orden]],'cocina'!K:K)</f>
        <v>70</v>
      </c>
      <c r="N647" s="2">
        <f>sala[[#This Row],[Hora de Salida]]</f>
        <v>45022.276388888888</v>
      </c>
      <c r="O647" s="3">
        <f>IF(sala[[#This Row],[Estado de la Mesa]]="Ocupada",sala[[#This Row],[Hora de Salida]]-sala[[#This Row],[Hora de Llegada]]+15/(24*60),sala[[#This Row],[Hora de Salida]]-sala[[#This Row],[Hora de Llegada]])</f>
        <v>0.11041666666278616</v>
      </c>
      <c r="P647" s="3">
        <f>SUMIF('cocina'!A:A,sala[[#This Row],[Número de Orden]],'cocina'!H:H)/(24*60)</f>
        <v>2.5000000000000001E-2</v>
      </c>
      <c r="Q647" s="3">
        <f>IF((sala[[#This Row],[Tiempo de Permanencia]]-sala[[#This Row],[Tiempo de Preparación]])&gt;0,sala[[#This Row],[Tiempo de Permanencia]]-sala[[#This Row],[Tiempo de Preparación]],0)</f>
        <v>8.5416666662786161E-2</v>
      </c>
      <c r="R647" s="10">
        <f>IF(sala[[#This Row],[Tiempo de degustación]]&gt;0,1,0)</f>
        <v>1</v>
      </c>
      <c r="S647" s="1" t="str">
        <f>WEEKDAY(sala[[#This Row],[Fecha de Factura]],11)&amp;". "&amp;TEXT(sala[[#This Row],[Fecha de Factura]],"dddd")</f>
        <v>4. jueves</v>
      </c>
      <c r="T647" s="4">
        <f>SUMIF('cocina'!A:A,sala[[#This Row],[Número de Orden]],'cocina'!G:G)</f>
        <v>2</v>
      </c>
      <c r="U647" s="4">
        <f>sala[[#This Row],[Tiempo de Preparación]]*24</f>
        <v>0.60000000000000009</v>
      </c>
      <c r="V647">
        <f>sala[[#This Row],[Cobrada]]*sala[[#This Row],[Monto Total de la Cuenta]]</f>
        <v>70</v>
      </c>
      <c r="W647" s="4">
        <f>sala[[#This Row],[Tiempo de Permanencia]]*24</f>
        <v>2.6499999999068677</v>
      </c>
    </row>
    <row r="648" spans="1:23" x14ac:dyDescent="0.3">
      <c r="A648">
        <v>12</v>
      </c>
      <c r="B648" s="1" t="s">
        <v>546</v>
      </c>
      <c r="C648">
        <v>2</v>
      </c>
      <c r="D648" s="2">
        <v>45022.121527777781</v>
      </c>
      <c r="E648" s="2">
        <v>45022.267361111109</v>
      </c>
      <c r="F648" s="1" t="s">
        <v>24</v>
      </c>
      <c r="G648" s="1" t="s">
        <v>14</v>
      </c>
      <c r="H648" s="1" t="s">
        <v>25</v>
      </c>
      <c r="I648">
        <v>42.79</v>
      </c>
      <c r="J648" s="1" t="s">
        <v>16</v>
      </c>
      <c r="K648">
        <v>647</v>
      </c>
      <c r="L648" s="1" t="s">
        <v>42</v>
      </c>
      <c r="M648" s="1">
        <f>SUMIF('cocina'!A:A,sala[[#This Row],[Número de Orden]],'cocina'!K:K)</f>
        <v>98</v>
      </c>
      <c r="N648" s="2">
        <f>sala[[#This Row],[Hora de Salida]]</f>
        <v>45022.267361111109</v>
      </c>
      <c r="O648" s="3">
        <f>IF(sala[[#This Row],[Estado de la Mesa]]="Ocupada",sala[[#This Row],[Hora de Salida]]-sala[[#This Row],[Hora de Llegada]]+15/(24*60),sala[[#This Row],[Hora de Salida]]-sala[[#This Row],[Hora de Llegada]])</f>
        <v>0.14583333332848269</v>
      </c>
      <c r="P648" s="3">
        <f>SUMIF('cocina'!A:A,sala[[#This Row],[Número de Orden]],'cocina'!H:H)/(24*60)</f>
        <v>2.7083333333333334E-2</v>
      </c>
      <c r="Q648" s="3">
        <f>IF((sala[[#This Row],[Tiempo de Permanencia]]-sala[[#This Row],[Tiempo de Preparación]])&gt;0,sala[[#This Row],[Tiempo de Permanencia]]-sala[[#This Row],[Tiempo de Preparación]],0)</f>
        <v>0.11874999999514936</v>
      </c>
      <c r="R648" s="10">
        <f>IF(sala[[#This Row],[Tiempo de degustación]]&gt;0,1,0)</f>
        <v>1</v>
      </c>
      <c r="S648" s="1" t="str">
        <f>WEEKDAY(sala[[#This Row],[Fecha de Factura]],11)&amp;". "&amp;TEXT(sala[[#This Row],[Fecha de Factura]],"dddd")</f>
        <v>4. jueves</v>
      </c>
      <c r="T648" s="4">
        <f>SUMIF('cocina'!A:A,sala[[#This Row],[Número de Orden]],'cocina'!G:G)</f>
        <v>4</v>
      </c>
      <c r="U648" s="4">
        <f>sala[[#This Row],[Tiempo de Preparación]]*24</f>
        <v>0.65</v>
      </c>
      <c r="V648">
        <f>sala[[#This Row],[Cobrada]]*sala[[#This Row],[Monto Total de la Cuenta]]</f>
        <v>98</v>
      </c>
      <c r="W648" s="4">
        <f>sala[[#This Row],[Tiempo de Permanencia]]*24</f>
        <v>3.4999999998835847</v>
      </c>
    </row>
    <row r="649" spans="1:23" x14ac:dyDescent="0.3">
      <c r="A649">
        <v>9</v>
      </c>
      <c r="B649" s="1" t="s">
        <v>107</v>
      </c>
      <c r="C649">
        <v>1</v>
      </c>
      <c r="D649" s="2">
        <v>45022.124305555553</v>
      </c>
      <c r="E649" s="2">
        <v>45022.204861111109</v>
      </c>
      <c r="F649" s="1" t="s">
        <v>24</v>
      </c>
      <c r="G649" s="1" t="s">
        <v>35</v>
      </c>
      <c r="H649" s="1" t="s">
        <v>25</v>
      </c>
      <c r="I649">
        <v>17.43</v>
      </c>
      <c r="J649" s="1" t="s">
        <v>26</v>
      </c>
      <c r="K649">
        <v>648</v>
      </c>
      <c r="L649" s="1" t="s">
        <v>27</v>
      </c>
      <c r="M649" s="1">
        <f>SUMIF('cocina'!A:A,sala[[#This Row],[Número de Orden]],'cocina'!K:K)</f>
        <v>56</v>
      </c>
      <c r="N649" s="2">
        <f>sala[[#This Row],[Hora de Salida]]</f>
        <v>45022.204861111109</v>
      </c>
      <c r="O649" s="3">
        <f>IF(sala[[#This Row],[Estado de la Mesa]]="Ocupada",sala[[#This Row],[Hora de Salida]]-sala[[#This Row],[Hora de Llegada]]+15/(24*60),sala[[#This Row],[Hora de Salida]]-sala[[#This Row],[Hora de Llegada]])</f>
        <v>8.0555555556202307E-2</v>
      </c>
      <c r="P649" s="3">
        <f>SUMIF('cocina'!A:A,sala[[#This Row],[Número de Orden]],'cocina'!H:H)/(24*60)</f>
        <v>3.2638888888888891E-2</v>
      </c>
      <c r="Q649" s="3">
        <f>IF((sala[[#This Row],[Tiempo de Permanencia]]-sala[[#This Row],[Tiempo de Preparación]])&gt;0,sala[[#This Row],[Tiempo de Permanencia]]-sala[[#This Row],[Tiempo de Preparación]],0)</f>
        <v>4.7916666667313416E-2</v>
      </c>
      <c r="R649" s="10">
        <f>IF(sala[[#This Row],[Tiempo de degustación]]&gt;0,1,0)</f>
        <v>1</v>
      </c>
      <c r="S649" s="1" t="str">
        <f>WEEKDAY(sala[[#This Row],[Fecha de Factura]],11)&amp;". "&amp;TEXT(sala[[#This Row],[Fecha de Factura]],"dddd")</f>
        <v>4. jueves</v>
      </c>
      <c r="T649" s="4">
        <f>SUMIF('cocina'!A:A,sala[[#This Row],[Número de Orden]],'cocina'!G:G)</f>
        <v>2</v>
      </c>
      <c r="U649" s="4">
        <f>sala[[#This Row],[Tiempo de Preparación]]*24</f>
        <v>0.78333333333333344</v>
      </c>
      <c r="V649">
        <f>sala[[#This Row],[Cobrada]]*sala[[#This Row],[Monto Total de la Cuenta]]</f>
        <v>56</v>
      </c>
      <c r="W649" s="4">
        <f>sala[[#This Row],[Tiempo de Permanencia]]*24</f>
        <v>1.9333333333488554</v>
      </c>
    </row>
    <row r="650" spans="1:23" x14ac:dyDescent="0.3">
      <c r="A650">
        <v>9</v>
      </c>
      <c r="B650" s="1" t="s">
        <v>547</v>
      </c>
      <c r="C650">
        <v>1</v>
      </c>
      <c r="D650" s="2">
        <v>45022.038194444445</v>
      </c>
      <c r="E650" s="2">
        <v>45022.15625</v>
      </c>
      <c r="F650" s="1" t="s">
        <v>29</v>
      </c>
      <c r="G650" s="1" t="s">
        <v>14</v>
      </c>
      <c r="H650" s="1" t="s">
        <v>21</v>
      </c>
      <c r="I650">
        <v>15.98</v>
      </c>
      <c r="J650" s="1" t="s">
        <v>38</v>
      </c>
      <c r="K650">
        <v>649</v>
      </c>
      <c r="L650" s="1" t="s">
        <v>30</v>
      </c>
      <c r="M650" s="1">
        <f>SUMIF('cocina'!A:A,sala[[#This Row],[Número de Orden]],'cocina'!K:K)</f>
        <v>256</v>
      </c>
      <c r="N650" s="2">
        <f>sala[[#This Row],[Hora de Salida]]</f>
        <v>45022.15625</v>
      </c>
      <c r="O650" s="3">
        <f>IF(sala[[#This Row],[Estado de la Mesa]]="Ocupada",sala[[#This Row],[Hora de Salida]]-sala[[#This Row],[Hora de Llegada]]+15/(24*60),sala[[#This Row],[Hora de Salida]]-sala[[#This Row],[Hora de Llegada]])</f>
        <v>0.12847222222141377</v>
      </c>
      <c r="P650" s="3">
        <f>SUMIF('cocina'!A:A,sala[[#This Row],[Número de Orden]],'cocina'!H:H)/(24*60)</f>
        <v>7.5694444444444439E-2</v>
      </c>
      <c r="Q650" s="3">
        <f>IF((sala[[#This Row],[Tiempo de Permanencia]]-sala[[#This Row],[Tiempo de Preparación]])&gt;0,sala[[#This Row],[Tiempo de Permanencia]]-sala[[#This Row],[Tiempo de Preparación]],0)</f>
        <v>5.2777777776969334E-2</v>
      </c>
      <c r="R650" s="10">
        <f>IF(sala[[#This Row],[Tiempo de degustación]]&gt;0,1,0)</f>
        <v>1</v>
      </c>
      <c r="S650" s="1" t="str">
        <f>WEEKDAY(sala[[#This Row],[Fecha de Factura]],11)&amp;". "&amp;TEXT(sala[[#This Row],[Fecha de Factura]],"dddd")</f>
        <v>4. jueves</v>
      </c>
      <c r="T650" s="4">
        <f>SUMIF('cocina'!A:A,sala[[#This Row],[Número de Orden]],'cocina'!G:G)</f>
        <v>10</v>
      </c>
      <c r="U650" s="4">
        <f>sala[[#This Row],[Tiempo de Preparación]]*24</f>
        <v>1.8166666666666664</v>
      </c>
      <c r="V650">
        <f>sala[[#This Row],[Cobrada]]*sala[[#This Row],[Monto Total de la Cuenta]]</f>
        <v>256</v>
      </c>
      <c r="W650" s="4">
        <f>sala[[#This Row],[Tiempo de Permanencia]]*24</f>
        <v>3.0833333333139308</v>
      </c>
    </row>
    <row r="651" spans="1:23" x14ac:dyDescent="0.3">
      <c r="A651">
        <v>11</v>
      </c>
      <c r="B651" s="1" t="s">
        <v>484</v>
      </c>
      <c r="C651">
        <v>3</v>
      </c>
      <c r="D651" s="2">
        <v>45023.147916666669</v>
      </c>
      <c r="E651" s="2">
        <v>45023.209722222222</v>
      </c>
      <c r="F651" s="1" t="s">
        <v>13</v>
      </c>
      <c r="G651" s="1" t="s">
        <v>14</v>
      </c>
      <c r="H651" s="1" t="s">
        <v>15</v>
      </c>
      <c r="I651">
        <v>38.21</v>
      </c>
      <c r="J651" s="1" t="s">
        <v>26</v>
      </c>
      <c r="K651">
        <v>650</v>
      </c>
      <c r="L651" s="1" t="s">
        <v>69</v>
      </c>
      <c r="M651" s="1">
        <f>SUMIF('cocina'!A:A,sala[[#This Row],[Número de Orden]],'cocina'!K:K)</f>
        <v>237</v>
      </c>
      <c r="N651" s="2">
        <f>sala[[#This Row],[Hora de Salida]]</f>
        <v>45023.209722222222</v>
      </c>
      <c r="O651" s="3">
        <f>IF(sala[[#This Row],[Estado de la Mesa]]="Ocupada",sala[[#This Row],[Hora de Salida]]-sala[[#This Row],[Hora de Llegada]]+15/(24*60),sala[[#This Row],[Hora de Salida]]-sala[[#This Row],[Hora de Llegada]])</f>
        <v>6.1805555553291924E-2</v>
      </c>
      <c r="P651" s="3">
        <f>SUMIF('cocina'!A:A,sala[[#This Row],[Número de Orden]],'cocina'!H:H)/(24*60)</f>
        <v>5.2777777777777778E-2</v>
      </c>
      <c r="Q651" s="3">
        <f>IF((sala[[#This Row],[Tiempo de Permanencia]]-sala[[#This Row],[Tiempo de Preparación]])&gt;0,sala[[#This Row],[Tiempo de Permanencia]]-sala[[#This Row],[Tiempo de Preparación]],0)</f>
        <v>9.0277777755141467E-3</v>
      </c>
      <c r="R651" s="10">
        <f>IF(sala[[#This Row],[Tiempo de degustación]]&gt;0,1,0)</f>
        <v>1</v>
      </c>
      <c r="S651" s="1" t="str">
        <f>WEEKDAY(sala[[#This Row],[Fecha de Factura]],11)&amp;". "&amp;TEXT(sala[[#This Row],[Fecha de Factura]],"dddd")</f>
        <v>5. viernes</v>
      </c>
      <c r="T651" s="4">
        <f>SUMIF('cocina'!A:A,sala[[#This Row],[Número de Orden]],'cocina'!G:G)</f>
        <v>8</v>
      </c>
      <c r="U651" s="4">
        <f>sala[[#This Row],[Tiempo de Preparación]]*24</f>
        <v>1.2666666666666666</v>
      </c>
      <c r="V651">
        <f>sala[[#This Row],[Cobrada]]*sala[[#This Row],[Monto Total de la Cuenta]]</f>
        <v>237</v>
      </c>
      <c r="W651" s="4">
        <f>sala[[#This Row],[Tiempo de Permanencia]]*24</f>
        <v>1.4833333332790062</v>
      </c>
    </row>
    <row r="652" spans="1:23" x14ac:dyDescent="0.3">
      <c r="A652">
        <v>16</v>
      </c>
      <c r="B652" s="1" t="s">
        <v>548</v>
      </c>
      <c r="C652">
        <v>4</v>
      </c>
      <c r="D652" s="2">
        <v>45023.086111111108</v>
      </c>
      <c r="E652" s="2">
        <v>45023.238888888889</v>
      </c>
      <c r="F652" s="1" t="s">
        <v>32</v>
      </c>
      <c r="G652" s="1" t="s">
        <v>35</v>
      </c>
      <c r="H652" s="1" t="s">
        <v>25</v>
      </c>
      <c r="I652">
        <v>20.27</v>
      </c>
      <c r="J652" s="1" t="s">
        <v>26</v>
      </c>
      <c r="K652">
        <v>651</v>
      </c>
      <c r="L652" s="1" t="s">
        <v>69</v>
      </c>
      <c r="M652" s="1">
        <f>SUMIF('cocina'!A:A,sala[[#This Row],[Número de Orden]],'cocina'!K:K)</f>
        <v>209</v>
      </c>
      <c r="N652" s="2">
        <f>sala[[#This Row],[Hora de Salida]]</f>
        <v>45023.238888888889</v>
      </c>
      <c r="O652" s="3">
        <f>IF(sala[[#This Row],[Estado de la Mesa]]="Ocupada",sala[[#This Row],[Hora de Salida]]-sala[[#This Row],[Hora de Llegada]]+15/(24*60),sala[[#This Row],[Hora de Salida]]-sala[[#This Row],[Hora de Llegada]])</f>
        <v>0.15277777778101154</v>
      </c>
      <c r="P652" s="3">
        <f>SUMIF('cocina'!A:A,sala[[#This Row],[Número de Orden]],'cocina'!H:H)/(24*60)</f>
        <v>6.1111111111111109E-2</v>
      </c>
      <c r="Q652" s="3">
        <f>IF((sala[[#This Row],[Tiempo de Permanencia]]-sala[[#This Row],[Tiempo de Preparación]])&gt;0,sala[[#This Row],[Tiempo de Permanencia]]-sala[[#This Row],[Tiempo de Preparación]],0)</f>
        <v>9.1666666669900421E-2</v>
      </c>
      <c r="R652" s="10">
        <f>IF(sala[[#This Row],[Tiempo de degustación]]&gt;0,1,0)</f>
        <v>1</v>
      </c>
      <c r="S652" s="1" t="str">
        <f>WEEKDAY(sala[[#This Row],[Fecha de Factura]],11)&amp;". "&amp;TEXT(sala[[#This Row],[Fecha de Factura]],"dddd")</f>
        <v>5. viernes</v>
      </c>
      <c r="T652" s="4">
        <f>SUMIF('cocina'!A:A,sala[[#This Row],[Número de Orden]],'cocina'!G:G)</f>
        <v>7</v>
      </c>
      <c r="U652" s="4">
        <f>sala[[#This Row],[Tiempo de Preparación]]*24</f>
        <v>1.4666666666666666</v>
      </c>
      <c r="V652">
        <f>sala[[#This Row],[Cobrada]]*sala[[#This Row],[Monto Total de la Cuenta]]</f>
        <v>209</v>
      </c>
      <c r="W652" s="4">
        <f>sala[[#This Row],[Tiempo de Permanencia]]*24</f>
        <v>3.6666666667442769</v>
      </c>
    </row>
    <row r="653" spans="1:23" x14ac:dyDescent="0.3">
      <c r="A653">
        <v>14</v>
      </c>
      <c r="B653" s="1" t="s">
        <v>492</v>
      </c>
      <c r="C653">
        <v>5</v>
      </c>
      <c r="D653" s="2">
        <v>45023.004166666666</v>
      </c>
      <c r="E653" s="2">
        <v>45023.101388888892</v>
      </c>
      <c r="F653" s="1" t="s">
        <v>24</v>
      </c>
      <c r="G653" s="1" t="s">
        <v>14</v>
      </c>
      <c r="H653" s="1" t="s">
        <v>15</v>
      </c>
      <c r="I653">
        <v>23.26</v>
      </c>
      <c r="J653" s="1" t="s">
        <v>38</v>
      </c>
      <c r="K653">
        <v>652</v>
      </c>
      <c r="L653" s="1" t="s">
        <v>44</v>
      </c>
      <c r="M653" s="1">
        <f>SUMIF('cocina'!A:A,sala[[#This Row],[Número de Orden]],'cocina'!K:K)</f>
        <v>170</v>
      </c>
      <c r="N653" s="2">
        <f>sala[[#This Row],[Hora de Salida]]</f>
        <v>45023.101388888892</v>
      </c>
      <c r="O653" s="3">
        <f>IF(sala[[#This Row],[Estado de la Mesa]]="Ocupada",sala[[#This Row],[Hora de Salida]]-sala[[#This Row],[Hora de Llegada]]+15/(24*60),sala[[#This Row],[Hora de Salida]]-sala[[#This Row],[Hora de Llegada]])</f>
        <v>0.10763888889293109</v>
      </c>
      <c r="P653" s="3">
        <f>SUMIF('cocina'!A:A,sala[[#This Row],[Número de Orden]],'cocina'!H:H)/(24*60)</f>
        <v>3.4722222222222224E-2</v>
      </c>
      <c r="Q653" s="3">
        <f>IF((sala[[#This Row],[Tiempo de Permanencia]]-sala[[#This Row],[Tiempo de Preparación]])&gt;0,sala[[#This Row],[Tiempo de Permanencia]]-sala[[#This Row],[Tiempo de Preparación]],0)</f>
        <v>7.2916666670708868E-2</v>
      </c>
      <c r="R653" s="10">
        <f>IF(sala[[#This Row],[Tiempo de degustación]]&gt;0,1,0)</f>
        <v>1</v>
      </c>
      <c r="S653" s="1" t="str">
        <f>WEEKDAY(sala[[#This Row],[Fecha de Factura]],11)&amp;". "&amp;TEXT(sala[[#This Row],[Fecha de Factura]],"dddd")</f>
        <v>5. viernes</v>
      </c>
      <c r="T653" s="4">
        <f>SUMIF('cocina'!A:A,sala[[#This Row],[Número de Orden]],'cocina'!G:G)</f>
        <v>5</v>
      </c>
      <c r="U653" s="4">
        <f>sala[[#This Row],[Tiempo de Preparación]]*24</f>
        <v>0.83333333333333337</v>
      </c>
      <c r="V653">
        <f>sala[[#This Row],[Cobrada]]*sala[[#This Row],[Monto Total de la Cuenta]]</f>
        <v>170</v>
      </c>
      <c r="W653" s="4">
        <f>sala[[#This Row],[Tiempo de Permanencia]]*24</f>
        <v>2.5833333334303461</v>
      </c>
    </row>
    <row r="654" spans="1:23" x14ac:dyDescent="0.3">
      <c r="A654">
        <v>13</v>
      </c>
      <c r="B654" s="1" t="s">
        <v>549</v>
      </c>
      <c r="C654">
        <v>5</v>
      </c>
      <c r="D654" s="2">
        <v>45023.104861111111</v>
      </c>
      <c r="E654" s="2">
        <v>45023.180555555555</v>
      </c>
      <c r="F654" s="1" t="s">
        <v>19</v>
      </c>
      <c r="G654" s="1" t="s">
        <v>14</v>
      </c>
      <c r="H654" s="1" t="s">
        <v>25</v>
      </c>
      <c r="I654">
        <v>34.33</v>
      </c>
      <c r="J654" s="1" t="s">
        <v>26</v>
      </c>
      <c r="K654">
        <v>653</v>
      </c>
      <c r="L654" s="1" t="s">
        <v>39</v>
      </c>
      <c r="M654" s="1">
        <f>SUMIF('cocina'!A:A,sala[[#This Row],[Número de Orden]],'cocina'!K:K)</f>
        <v>244</v>
      </c>
      <c r="N654" s="2">
        <f>sala[[#This Row],[Hora de Salida]]</f>
        <v>45023.180555555555</v>
      </c>
      <c r="O654" s="3">
        <f>IF(sala[[#This Row],[Estado de la Mesa]]="Ocupada",sala[[#This Row],[Hora de Salida]]-sala[[#This Row],[Hora de Llegada]]+15/(24*60),sala[[#This Row],[Hora de Salida]]-sala[[#This Row],[Hora de Llegada]])</f>
        <v>7.5694444443797693E-2</v>
      </c>
      <c r="P654" s="3">
        <f>SUMIF('cocina'!A:A,sala[[#This Row],[Número de Orden]],'cocina'!H:H)/(24*60)</f>
        <v>0.10416666666666667</v>
      </c>
      <c r="Q654" s="3">
        <f>IF((sala[[#This Row],[Tiempo de Permanencia]]-sala[[#This Row],[Tiempo de Preparación]])&gt;0,sala[[#This Row],[Tiempo de Permanencia]]-sala[[#This Row],[Tiempo de Preparación]],0)</f>
        <v>0</v>
      </c>
      <c r="R654" s="10">
        <f>IF(sala[[#This Row],[Tiempo de degustación]]&gt;0,1,0)</f>
        <v>0</v>
      </c>
      <c r="S654" s="1" t="str">
        <f>WEEKDAY(sala[[#This Row],[Fecha de Factura]],11)&amp;". "&amp;TEXT(sala[[#This Row],[Fecha de Factura]],"dddd")</f>
        <v>5. viernes</v>
      </c>
      <c r="T654" s="4">
        <f>SUMIF('cocina'!A:A,sala[[#This Row],[Número de Orden]],'cocina'!G:G)</f>
        <v>8</v>
      </c>
      <c r="U654" s="4">
        <f>sala[[#This Row],[Tiempo de Preparación]]*24</f>
        <v>2.5</v>
      </c>
      <c r="V654">
        <f>sala[[#This Row],[Cobrada]]*sala[[#This Row],[Monto Total de la Cuenta]]</f>
        <v>0</v>
      </c>
      <c r="W654" s="4">
        <f>sala[[#This Row],[Tiempo de Permanencia]]*24</f>
        <v>1.8166666666511446</v>
      </c>
    </row>
    <row r="655" spans="1:23" x14ac:dyDescent="0.3">
      <c r="A655">
        <v>12</v>
      </c>
      <c r="B655" s="1" t="s">
        <v>550</v>
      </c>
      <c r="C655">
        <v>5</v>
      </c>
      <c r="D655" s="2">
        <v>45023.001388888886</v>
      </c>
      <c r="E655" s="2">
        <v>45023.072222222225</v>
      </c>
      <c r="F655" s="1" t="s">
        <v>29</v>
      </c>
      <c r="G655" s="1" t="s">
        <v>35</v>
      </c>
      <c r="H655" s="1" t="s">
        <v>25</v>
      </c>
      <c r="I655">
        <v>23.98</v>
      </c>
      <c r="J655" s="1" t="s">
        <v>38</v>
      </c>
      <c r="K655">
        <v>654</v>
      </c>
      <c r="L655" s="1" t="s">
        <v>44</v>
      </c>
      <c r="M655" s="1">
        <f>SUMIF('cocina'!A:A,sala[[#This Row],[Número de Orden]],'cocina'!K:K)</f>
        <v>42</v>
      </c>
      <c r="N655" s="2">
        <f>sala[[#This Row],[Hora de Salida]]</f>
        <v>45023.072222222225</v>
      </c>
      <c r="O655" s="3">
        <f>IF(sala[[#This Row],[Estado de la Mesa]]="Ocupada",sala[[#This Row],[Hora de Salida]]-sala[[#This Row],[Hora de Llegada]]+15/(24*60),sala[[#This Row],[Hora de Salida]]-sala[[#This Row],[Hora de Llegada]])</f>
        <v>8.1250000005335707E-2</v>
      </c>
      <c r="P655" s="3">
        <f>SUMIF('cocina'!A:A,sala[[#This Row],[Número de Orden]],'cocina'!H:H)/(24*60)</f>
        <v>3.0555555555555555E-2</v>
      </c>
      <c r="Q655" s="3">
        <f>IF((sala[[#This Row],[Tiempo de Permanencia]]-sala[[#This Row],[Tiempo de Preparación]])&gt;0,sala[[#This Row],[Tiempo de Permanencia]]-sala[[#This Row],[Tiempo de Preparación]],0)</f>
        <v>5.0694444449780149E-2</v>
      </c>
      <c r="R655" s="10">
        <f>IF(sala[[#This Row],[Tiempo de degustación]]&gt;0,1,0)</f>
        <v>1</v>
      </c>
      <c r="S655" s="1" t="str">
        <f>WEEKDAY(sala[[#This Row],[Fecha de Factura]],11)&amp;". "&amp;TEXT(sala[[#This Row],[Fecha de Factura]],"dddd")</f>
        <v>5. viernes</v>
      </c>
      <c r="T655" s="4">
        <f>SUMIF('cocina'!A:A,sala[[#This Row],[Número de Orden]],'cocina'!G:G)</f>
        <v>2</v>
      </c>
      <c r="U655" s="4">
        <f>sala[[#This Row],[Tiempo de Preparación]]*24</f>
        <v>0.73333333333333328</v>
      </c>
      <c r="V655">
        <f>sala[[#This Row],[Cobrada]]*sala[[#This Row],[Monto Total de la Cuenta]]</f>
        <v>42</v>
      </c>
      <c r="W655" s="4">
        <f>sala[[#This Row],[Tiempo de Permanencia]]*24</f>
        <v>1.9500000001280569</v>
      </c>
    </row>
    <row r="656" spans="1:23" x14ac:dyDescent="0.3">
      <c r="A656">
        <v>5</v>
      </c>
      <c r="B656" s="1" t="s">
        <v>551</v>
      </c>
      <c r="C656">
        <v>4</v>
      </c>
      <c r="D656" s="2">
        <v>45023.052083333336</v>
      </c>
      <c r="E656" s="2">
        <v>45023.200694444444</v>
      </c>
      <c r="F656" s="1" t="s">
        <v>29</v>
      </c>
      <c r="G656" s="1" t="s">
        <v>14</v>
      </c>
      <c r="H656" s="1" t="s">
        <v>21</v>
      </c>
      <c r="I656">
        <v>21.7</v>
      </c>
      <c r="J656" s="1" t="s">
        <v>16</v>
      </c>
      <c r="K656">
        <v>655</v>
      </c>
      <c r="L656" s="1" t="s">
        <v>27</v>
      </c>
      <c r="M656" s="1">
        <f>SUMIF('cocina'!A:A,sala[[#This Row],[Número de Orden]],'cocina'!K:K)</f>
        <v>93</v>
      </c>
      <c r="N656" s="2">
        <f>sala[[#This Row],[Hora de Salida]]</f>
        <v>45023.200694444444</v>
      </c>
      <c r="O656" s="3">
        <f>IF(sala[[#This Row],[Estado de la Mesa]]="Ocupada",sala[[#This Row],[Hora de Salida]]-sala[[#This Row],[Hora de Llegada]]+15/(24*60),sala[[#This Row],[Hora de Salida]]-sala[[#This Row],[Hora de Llegada]])</f>
        <v>0.14861111110803904</v>
      </c>
      <c r="P656" s="3">
        <f>SUMIF('cocina'!A:A,sala[[#This Row],[Número de Orden]],'cocina'!H:H)/(24*60)</f>
        <v>2.5000000000000001E-2</v>
      </c>
      <c r="Q656" s="3">
        <f>IF((sala[[#This Row],[Tiempo de Permanencia]]-sala[[#This Row],[Tiempo de Preparación]])&gt;0,sala[[#This Row],[Tiempo de Permanencia]]-sala[[#This Row],[Tiempo de Preparación]],0)</f>
        <v>0.12361111110803905</v>
      </c>
      <c r="R656" s="10">
        <f>IF(sala[[#This Row],[Tiempo de degustación]]&gt;0,1,0)</f>
        <v>1</v>
      </c>
      <c r="S656" s="1" t="str">
        <f>WEEKDAY(sala[[#This Row],[Fecha de Factura]],11)&amp;". "&amp;TEXT(sala[[#This Row],[Fecha de Factura]],"dddd")</f>
        <v>5. viernes</v>
      </c>
      <c r="T656" s="4">
        <f>SUMIF('cocina'!A:A,sala[[#This Row],[Número de Orden]],'cocina'!G:G)</f>
        <v>3</v>
      </c>
      <c r="U656" s="4">
        <f>sala[[#This Row],[Tiempo de Preparación]]*24</f>
        <v>0.60000000000000009</v>
      </c>
      <c r="V656">
        <f>sala[[#This Row],[Cobrada]]*sala[[#This Row],[Monto Total de la Cuenta]]</f>
        <v>93</v>
      </c>
      <c r="W656" s="4">
        <f>sala[[#This Row],[Tiempo de Permanencia]]*24</f>
        <v>3.566666666592937</v>
      </c>
    </row>
    <row r="657" spans="1:23" x14ac:dyDescent="0.3">
      <c r="A657">
        <v>19</v>
      </c>
      <c r="B657" s="1" t="s">
        <v>552</v>
      </c>
      <c r="C657">
        <v>6</v>
      </c>
      <c r="D657" s="2">
        <v>45023.15</v>
      </c>
      <c r="E657" s="2">
        <v>45023.277777777781</v>
      </c>
      <c r="F657" s="1" t="s">
        <v>19</v>
      </c>
      <c r="G657" s="1" t="s">
        <v>35</v>
      </c>
      <c r="H657" s="1" t="s">
        <v>25</v>
      </c>
      <c r="I657">
        <v>31.23</v>
      </c>
      <c r="J657" s="1" t="s">
        <v>16</v>
      </c>
      <c r="K657">
        <v>656</v>
      </c>
      <c r="L657" s="1" t="s">
        <v>69</v>
      </c>
      <c r="M657" s="1">
        <f>SUMIF('cocina'!A:A,sala[[#This Row],[Número de Orden]],'cocina'!K:K)</f>
        <v>157</v>
      </c>
      <c r="N657" s="2">
        <f>sala[[#This Row],[Hora de Salida]]</f>
        <v>45023.277777777781</v>
      </c>
      <c r="O657" s="3">
        <f>IF(sala[[#This Row],[Estado de la Mesa]]="Ocupada",sala[[#This Row],[Hora de Salida]]-sala[[#This Row],[Hora de Llegada]]+15/(24*60),sala[[#This Row],[Hora de Salida]]-sala[[#This Row],[Hora de Llegada]])</f>
        <v>0.12777777777955635</v>
      </c>
      <c r="P657" s="3">
        <f>SUMIF('cocina'!A:A,sala[[#This Row],[Número de Orden]],'cocina'!H:H)/(24*60)</f>
        <v>7.6388888888888895E-2</v>
      </c>
      <c r="Q657" s="3">
        <f>IF((sala[[#This Row],[Tiempo de Permanencia]]-sala[[#This Row],[Tiempo de Preparación]])&gt;0,sala[[#This Row],[Tiempo de Permanencia]]-sala[[#This Row],[Tiempo de Preparación]],0)</f>
        <v>5.138888889066745E-2</v>
      </c>
      <c r="R657" s="10">
        <f>IF(sala[[#This Row],[Tiempo de degustación]]&gt;0,1,0)</f>
        <v>1</v>
      </c>
      <c r="S657" s="1" t="str">
        <f>WEEKDAY(sala[[#This Row],[Fecha de Factura]],11)&amp;". "&amp;TEXT(sala[[#This Row],[Fecha de Factura]],"dddd")</f>
        <v>5. viernes</v>
      </c>
      <c r="T657" s="4">
        <f>SUMIF('cocina'!A:A,sala[[#This Row],[Número de Orden]],'cocina'!G:G)</f>
        <v>7</v>
      </c>
      <c r="U657" s="4">
        <f>sala[[#This Row],[Tiempo de Preparación]]*24</f>
        <v>1.8333333333333335</v>
      </c>
      <c r="V657">
        <f>sala[[#This Row],[Cobrada]]*sala[[#This Row],[Monto Total de la Cuenta]]</f>
        <v>157</v>
      </c>
      <c r="W657" s="4">
        <f>sala[[#This Row],[Tiempo de Permanencia]]*24</f>
        <v>3.0666666667093523</v>
      </c>
    </row>
    <row r="658" spans="1:23" x14ac:dyDescent="0.3">
      <c r="A658">
        <v>1</v>
      </c>
      <c r="B658" s="1" t="s">
        <v>553</v>
      </c>
      <c r="C658">
        <v>2</v>
      </c>
      <c r="D658" s="2">
        <v>45023.035416666666</v>
      </c>
      <c r="E658" s="2">
        <v>45023.171527777777</v>
      </c>
      <c r="F658" s="1" t="s">
        <v>19</v>
      </c>
      <c r="G658" s="1" t="s">
        <v>14</v>
      </c>
      <c r="H658" s="1" t="s">
        <v>21</v>
      </c>
      <c r="I658">
        <v>44.2</v>
      </c>
      <c r="J658" s="1" t="s">
        <v>16</v>
      </c>
      <c r="K658">
        <v>657</v>
      </c>
      <c r="L658" s="1" t="s">
        <v>57</v>
      </c>
      <c r="M658" s="1">
        <f>SUMIF('cocina'!A:A,sala[[#This Row],[Número de Orden]],'cocina'!K:K)</f>
        <v>196</v>
      </c>
      <c r="N658" s="2">
        <f>sala[[#This Row],[Hora de Salida]]</f>
        <v>45023.171527777777</v>
      </c>
      <c r="O658" s="3">
        <f>IF(sala[[#This Row],[Estado de la Mesa]]="Ocupada",sala[[#This Row],[Hora de Salida]]-sala[[#This Row],[Hora de Llegada]]+15/(24*60),sala[[#This Row],[Hora de Salida]]-sala[[#This Row],[Hora de Llegada]])</f>
        <v>0.13611111111094942</v>
      </c>
      <c r="P658" s="3">
        <f>SUMIF('cocina'!A:A,sala[[#This Row],[Número de Orden]],'cocina'!H:H)/(24*60)</f>
        <v>9.3055555555555558E-2</v>
      </c>
      <c r="Q658" s="3">
        <f>IF((sala[[#This Row],[Tiempo de Permanencia]]-sala[[#This Row],[Tiempo de Preparación]])&gt;0,sala[[#This Row],[Tiempo de Permanencia]]-sala[[#This Row],[Tiempo de Preparación]],0)</f>
        <v>4.3055555555393865E-2</v>
      </c>
      <c r="R658" s="10">
        <f>IF(sala[[#This Row],[Tiempo de degustación]]&gt;0,1,0)</f>
        <v>1</v>
      </c>
      <c r="S658" s="1" t="str">
        <f>WEEKDAY(sala[[#This Row],[Fecha de Factura]],11)&amp;". "&amp;TEXT(sala[[#This Row],[Fecha de Factura]],"dddd")</f>
        <v>5. viernes</v>
      </c>
      <c r="T658" s="4">
        <f>SUMIF('cocina'!A:A,sala[[#This Row],[Número de Orden]],'cocina'!G:G)</f>
        <v>6</v>
      </c>
      <c r="U658" s="4">
        <f>sala[[#This Row],[Tiempo de Preparación]]*24</f>
        <v>2.2333333333333334</v>
      </c>
      <c r="V658">
        <f>sala[[#This Row],[Cobrada]]*sala[[#This Row],[Monto Total de la Cuenta]]</f>
        <v>196</v>
      </c>
      <c r="W658" s="4">
        <f>sala[[#This Row],[Tiempo de Permanencia]]*24</f>
        <v>3.2666666666627862</v>
      </c>
    </row>
    <row r="659" spans="1:23" x14ac:dyDescent="0.3">
      <c r="A659">
        <v>19</v>
      </c>
      <c r="B659" s="1" t="s">
        <v>554</v>
      </c>
      <c r="C659">
        <v>5</v>
      </c>
      <c r="D659" s="2">
        <v>45023.071527777778</v>
      </c>
      <c r="E659" s="2">
        <v>45023.209722222222</v>
      </c>
      <c r="F659" s="1" t="s">
        <v>29</v>
      </c>
      <c r="G659" s="1" t="s">
        <v>20</v>
      </c>
      <c r="H659" s="1" t="s">
        <v>21</v>
      </c>
      <c r="I659">
        <v>31.27</v>
      </c>
      <c r="J659" s="1" t="s">
        <v>16</v>
      </c>
      <c r="K659">
        <v>658</v>
      </c>
      <c r="L659" s="1" t="s">
        <v>27</v>
      </c>
      <c r="M659" s="1">
        <f>SUMIF('cocina'!A:A,sala[[#This Row],[Número de Orden]],'cocina'!K:K)</f>
        <v>86</v>
      </c>
      <c r="N659" s="2">
        <f>sala[[#This Row],[Hora de Salida]]</f>
        <v>45023.209722222222</v>
      </c>
      <c r="O659" s="3">
        <f>IF(sala[[#This Row],[Estado de la Mesa]]="Ocupada",sala[[#This Row],[Hora de Salida]]-sala[[#This Row],[Hora de Llegada]]+15/(24*60),sala[[#This Row],[Hora de Salida]]-sala[[#This Row],[Hora de Llegada]])</f>
        <v>0.13819444444379769</v>
      </c>
      <c r="P659" s="3">
        <f>SUMIF('cocina'!A:A,sala[[#This Row],[Número de Orden]],'cocina'!H:H)/(24*60)</f>
        <v>3.3333333333333333E-2</v>
      </c>
      <c r="Q659" s="3">
        <f>IF((sala[[#This Row],[Tiempo de Permanencia]]-sala[[#This Row],[Tiempo de Preparación]])&gt;0,sala[[#This Row],[Tiempo de Permanencia]]-sala[[#This Row],[Tiempo de Preparación]],0)</f>
        <v>0.10486111111046437</v>
      </c>
      <c r="R659" s="10">
        <f>IF(sala[[#This Row],[Tiempo de degustación]]&gt;0,1,0)</f>
        <v>1</v>
      </c>
      <c r="S659" s="1" t="str">
        <f>WEEKDAY(sala[[#This Row],[Fecha de Factura]],11)&amp;". "&amp;TEXT(sala[[#This Row],[Fecha de Factura]],"dddd")</f>
        <v>5. viernes</v>
      </c>
      <c r="T659" s="4">
        <f>SUMIF('cocina'!A:A,sala[[#This Row],[Número de Orden]],'cocina'!G:G)</f>
        <v>3</v>
      </c>
      <c r="U659" s="4">
        <f>sala[[#This Row],[Tiempo de Preparación]]*24</f>
        <v>0.8</v>
      </c>
      <c r="V659">
        <f>sala[[#This Row],[Cobrada]]*sala[[#This Row],[Monto Total de la Cuenta]]</f>
        <v>86</v>
      </c>
      <c r="W659" s="4">
        <f>sala[[#This Row],[Tiempo de Permanencia]]*24</f>
        <v>3.3166666666511446</v>
      </c>
    </row>
    <row r="660" spans="1:23" x14ac:dyDescent="0.3">
      <c r="A660">
        <v>9</v>
      </c>
      <c r="B660" s="1" t="s">
        <v>282</v>
      </c>
      <c r="C660">
        <v>4</v>
      </c>
      <c r="D660" s="2">
        <v>45023.118055555555</v>
      </c>
      <c r="E660" s="2">
        <v>45023.168749999997</v>
      </c>
      <c r="F660" s="1" t="s">
        <v>32</v>
      </c>
      <c r="G660" s="1" t="s">
        <v>14</v>
      </c>
      <c r="H660" s="1" t="s">
        <v>25</v>
      </c>
      <c r="I660">
        <v>35.24</v>
      </c>
      <c r="J660" s="1" t="s">
        <v>38</v>
      </c>
      <c r="K660">
        <v>659</v>
      </c>
      <c r="L660" s="1" t="s">
        <v>33</v>
      </c>
      <c r="M660" s="1">
        <f>SUMIF('cocina'!A:A,sala[[#This Row],[Número de Orden]],'cocina'!K:K)</f>
        <v>87</v>
      </c>
      <c r="N660" s="2">
        <f>sala[[#This Row],[Hora de Salida]]</f>
        <v>45023.168749999997</v>
      </c>
      <c r="O660" s="3">
        <f>IF(sala[[#This Row],[Estado de la Mesa]]="Ocupada",sala[[#This Row],[Hora de Salida]]-sala[[#This Row],[Hora de Llegada]]+15/(24*60),sala[[#This Row],[Hora de Salida]]-sala[[#This Row],[Hora de Llegada]])</f>
        <v>6.1111111109009165E-2</v>
      </c>
      <c r="P660" s="3">
        <f>SUMIF('cocina'!A:A,sala[[#This Row],[Número de Orden]],'cocina'!H:H)/(24*60)</f>
        <v>2.1527777777777778E-2</v>
      </c>
      <c r="Q660" s="3">
        <f>IF((sala[[#This Row],[Tiempo de Permanencia]]-sala[[#This Row],[Tiempo de Preparación]])&gt;0,sala[[#This Row],[Tiempo de Permanencia]]-sala[[#This Row],[Tiempo de Preparación]],0)</f>
        <v>3.9583333331231388E-2</v>
      </c>
      <c r="R660" s="10">
        <f>IF(sala[[#This Row],[Tiempo de degustación]]&gt;0,1,0)</f>
        <v>1</v>
      </c>
      <c r="S660" s="1" t="str">
        <f>WEEKDAY(sala[[#This Row],[Fecha de Factura]],11)&amp;". "&amp;TEXT(sala[[#This Row],[Fecha de Factura]],"dddd")</f>
        <v>5. viernes</v>
      </c>
      <c r="T660" s="4">
        <f>SUMIF('cocina'!A:A,sala[[#This Row],[Número de Orden]],'cocina'!G:G)</f>
        <v>3</v>
      </c>
      <c r="U660" s="4">
        <f>sala[[#This Row],[Tiempo de Preparación]]*24</f>
        <v>0.51666666666666661</v>
      </c>
      <c r="V660">
        <f>sala[[#This Row],[Cobrada]]*sala[[#This Row],[Monto Total de la Cuenta]]</f>
        <v>87</v>
      </c>
      <c r="W660" s="4">
        <f>sala[[#This Row],[Tiempo de Permanencia]]*24</f>
        <v>1.46666666661622</v>
      </c>
    </row>
    <row r="661" spans="1:23" x14ac:dyDescent="0.3">
      <c r="A661">
        <v>19</v>
      </c>
      <c r="B661" s="1" t="s">
        <v>555</v>
      </c>
      <c r="C661">
        <v>4</v>
      </c>
      <c r="D661" s="2">
        <v>45023.080555555556</v>
      </c>
      <c r="E661" s="2">
        <v>45023.243750000001</v>
      </c>
      <c r="F661" s="1" t="s">
        <v>24</v>
      </c>
      <c r="G661" s="1" t="s">
        <v>20</v>
      </c>
      <c r="H661" s="1" t="s">
        <v>25</v>
      </c>
      <c r="I661">
        <v>15.91</v>
      </c>
      <c r="J661" s="1" t="s">
        <v>16</v>
      </c>
      <c r="K661">
        <v>660</v>
      </c>
      <c r="L661" s="1" t="s">
        <v>27</v>
      </c>
      <c r="M661" s="1">
        <f>SUMIF('cocina'!A:A,sala[[#This Row],[Número de Orden]],'cocina'!K:K)</f>
        <v>208</v>
      </c>
      <c r="N661" s="2">
        <f>sala[[#This Row],[Hora de Salida]]</f>
        <v>45023.243750000001</v>
      </c>
      <c r="O661" s="3">
        <f>IF(sala[[#This Row],[Estado de la Mesa]]="Ocupada",sala[[#This Row],[Hora de Salida]]-sala[[#This Row],[Hora de Llegada]]+15/(24*60),sala[[#This Row],[Hora de Salida]]-sala[[#This Row],[Hora de Llegada]])</f>
        <v>0.16319444444525288</v>
      </c>
      <c r="P661" s="3">
        <f>SUMIF('cocina'!A:A,sala[[#This Row],[Número de Orden]],'cocina'!H:H)/(24*60)</f>
        <v>3.125E-2</v>
      </c>
      <c r="Q661" s="3">
        <f>IF((sala[[#This Row],[Tiempo de Permanencia]]-sala[[#This Row],[Tiempo de Preparación]])&gt;0,sala[[#This Row],[Tiempo de Permanencia]]-sala[[#This Row],[Tiempo de Preparación]],0)</f>
        <v>0.13194444444525288</v>
      </c>
      <c r="R661" s="10">
        <f>IF(sala[[#This Row],[Tiempo de degustación]]&gt;0,1,0)</f>
        <v>1</v>
      </c>
      <c r="S661" s="1" t="str">
        <f>WEEKDAY(sala[[#This Row],[Fecha de Factura]],11)&amp;". "&amp;TEXT(sala[[#This Row],[Fecha de Factura]],"dddd")</f>
        <v>5. viernes</v>
      </c>
      <c r="T661" s="4">
        <f>SUMIF('cocina'!A:A,sala[[#This Row],[Número de Orden]],'cocina'!G:G)</f>
        <v>7</v>
      </c>
      <c r="U661" s="4">
        <f>sala[[#This Row],[Tiempo de Preparación]]*24</f>
        <v>0.75</v>
      </c>
      <c r="V661">
        <f>sala[[#This Row],[Cobrada]]*sala[[#This Row],[Monto Total de la Cuenta]]</f>
        <v>208</v>
      </c>
      <c r="W661" s="4">
        <f>sala[[#This Row],[Tiempo de Permanencia]]*24</f>
        <v>3.9166666666860692</v>
      </c>
    </row>
    <row r="662" spans="1:23" x14ac:dyDescent="0.3">
      <c r="A662">
        <v>16</v>
      </c>
      <c r="B662" s="1" t="s">
        <v>159</v>
      </c>
      <c r="C662">
        <v>4</v>
      </c>
      <c r="D662" s="2">
        <v>45023.140277777777</v>
      </c>
      <c r="E662" s="2">
        <v>45023.286111111112</v>
      </c>
      <c r="F662" s="1" t="s">
        <v>32</v>
      </c>
      <c r="G662" s="1" t="s">
        <v>35</v>
      </c>
      <c r="H662" s="1" t="s">
        <v>25</v>
      </c>
      <c r="I662">
        <v>32.54</v>
      </c>
      <c r="J662" s="1" t="s">
        <v>38</v>
      </c>
      <c r="K662">
        <v>661</v>
      </c>
      <c r="L662" s="1" t="s">
        <v>69</v>
      </c>
      <c r="M662" s="1">
        <f>SUMIF('cocina'!A:A,sala[[#This Row],[Número de Orden]],'cocina'!K:K)</f>
        <v>206</v>
      </c>
      <c r="N662" s="2">
        <f>sala[[#This Row],[Hora de Salida]]</f>
        <v>45023.286111111112</v>
      </c>
      <c r="O662" s="3">
        <f>IF(sala[[#This Row],[Estado de la Mesa]]="Ocupada",sala[[#This Row],[Hora de Salida]]-sala[[#This Row],[Hora de Llegada]]+15/(24*60),sala[[#This Row],[Hora de Salida]]-sala[[#This Row],[Hora de Llegada]])</f>
        <v>0.15625000000242531</v>
      </c>
      <c r="P662" s="3">
        <f>SUMIF('cocina'!A:A,sala[[#This Row],[Número de Orden]],'cocina'!H:H)/(24*60)</f>
        <v>9.375E-2</v>
      </c>
      <c r="Q662" s="3">
        <f>IF((sala[[#This Row],[Tiempo de Permanencia]]-sala[[#This Row],[Tiempo de Preparación]])&gt;0,sala[[#This Row],[Tiempo de Permanencia]]-sala[[#This Row],[Tiempo de Preparación]],0)</f>
        <v>6.250000000242531E-2</v>
      </c>
      <c r="R662" s="10">
        <f>IF(sala[[#This Row],[Tiempo de degustación]]&gt;0,1,0)</f>
        <v>1</v>
      </c>
      <c r="S662" s="1" t="str">
        <f>WEEKDAY(sala[[#This Row],[Fecha de Factura]],11)&amp;". "&amp;TEXT(sala[[#This Row],[Fecha de Factura]],"dddd")</f>
        <v>5. viernes</v>
      </c>
      <c r="T662" s="4">
        <f>SUMIF('cocina'!A:A,sala[[#This Row],[Número de Orden]],'cocina'!G:G)</f>
        <v>8</v>
      </c>
      <c r="U662" s="4">
        <f>sala[[#This Row],[Tiempo de Preparación]]*24</f>
        <v>2.25</v>
      </c>
      <c r="V662">
        <f>sala[[#This Row],[Cobrada]]*sala[[#This Row],[Monto Total de la Cuenta]]</f>
        <v>206</v>
      </c>
      <c r="W662" s="4">
        <f>sala[[#This Row],[Tiempo de Permanencia]]*24</f>
        <v>3.7500000000582077</v>
      </c>
    </row>
    <row r="663" spans="1:23" x14ac:dyDescent="0.3">
      <c r="A663">
        <v>15</v>
      </c>
      <c r="B663" s="1" t="s">
        <v>556</v>
      </c>
      <c r="C663">
        <v>4</v>
      </c>
      <c r="D663" s="2">
        <v>45023.084027777775</v>
      </c>
      <c r="E663" s="2">
        <v>45023.209722222222</v>
      </c>
      <c r="F663" s="1" t="s">
        <v>19</v>
      </c>
      <c r="G663" s="1" t="s">
        <v>14</v>
      </c>
      <c r="H663" s="1" t="s">
        <v>25</v>
      </c>
      <c r="I663">
        <v>11.64</v>
      </c>
      <c r="J663" s="1" t="s">
        <v>26</v>
      </c>
      <c r="K663">
        <v>662</v>
      </c>
      <c r="L663" s="1" t="s">
        <v>42</v>
      </c>
      <c r="M663" s="1">
        <f>SUMIF('cocina'!A:A,sala[[#This Row],[Número de Orden]],'cocina'!K:K)</f>
        <v>133</v>
      </c>
      <c r="N663" s="2">
        <f>sala[[#This Row],[Hora de Salida]]</f>
        <v>45023.209722222222</v>
      </c>
      <c r="O663" s="3">
        <f>IF(sala[[#This Row],[Estado de la Mesa]]="Ocupada",sala[[#This Row],[Hora de Salida]]-sala[[#This Row],[Hora de Llegada]]+15/(24*60),sala[[#This Row],[Hora de Salida]]-sala[[#This Row],[Hora de Llegada]])</f>
        <v>0.12569444444670808</v>
      </c>
      <c r="P663" s="3">
        <f>SUMIF('cocina'!A:A,sala[[#This Row],[Número de Orden]],'cocina'!H:H)/(24*60)</f>
        <v>5.9027777777777776E-2</v>
      </c>
      <c r="Q663" s="3">
        <f>IF((sala[[#This Row],[Tiempo de Permanencia]]-sala[[#This Row],[Tiempo de Preparación]])&gt;0,sala[[#This Row],[Tiempo de Permanencia]]-sala[[#This Row],[Tiempo de Preparación]],0)</f>
        <v>6.6666666668930299E-2</v>
      </c>
      <c r="R663" s="10">
        <f>IF(sala[[#This Row],[Tiempo de degustación]]&gt;0,1,0)</f>
        <v>1</v>
      </c>
      <c r="S663" s="1" t="str">
        <f>WEEKDAY(sala[[#This Row],[Fecha de Factura]],11)&amp;". "&amp;TEXT(sala[[#This Row],[Fecha de Factura]],"dddd")</f>
        <v>5. viernes</v>
      </c>
      <c r="T663" s="4">
        <f>SUMIF('cocina'!A:A,sala[[#This Row],[Número de Orden]],'cocina'!G:G)</f>
        <v>5</v>
      </c>
      <c r="U663" s="4">
        <f>sala[[#This Row],[Tiempo de Preparación]]*24</f>
        <v>1.4166666666666665</v>
      </c>
      <c r="V663">
        <f>sala[[#This Row],[Cobrada]]*sala[[#This Row],[Monto Total de la Cuenta]]</f>
        <v>133</v>
      </c>
      <c r="W663" s="4">
        <f>sala[[#This Row],[Tiempo de Permanencia]]*24</f>
        <v>3.0166666667209938</v>
      </c>
    </row>
    <row r="664" spans="1:23" x14ac:dyDescent="0.3">
      <c r="A664">
        <v>3</v>
      </c>
      <c r="B664" s="1" t="s">
        <v>557</v>
      </c>
      <c r="C664">
        <v>1</v>
      </c>
      <c r="D664" s="2">
        <v>45023.04791666667</v>
      </c>
      <c r="E664" s="2">
        <v>45023.157638888886</v>
      </c>
      <c r="F664" s="1" t="s">
        <v>19</v>
      </c>
      <c r="G664" s="1" t="s">
        <v>14</v>
      </c>
      <c r="H664" s="1" t="s">
        <v>21</v>
      </c>
      <c r="I664">
        <v>41.8</v>
      </c>
      <c r="J664" s="1" t="s">
        <v>38</v>
      </c>
      <c r="K664">
        <v>663</v>
      </c>
      <c r="L664" s="1" t="s">
        <v>17</v>
      </c>
      <c r="M664" s="1">
        <f>SUMIF('cocina'!A:A,sala[[#This Row],[Número de Orden]],'cocina'!K:K)</f>
        <v>114</v>
      </c>
      <c r="N664" s="2">
        <f>sala[[#This Row],[Hora de Salida]]</f>
        <v>45023.157638888886</v>
      </c>
      <c r="O664" s="3">
        <f>IF(sala[[#This Row],[Estado de la Mesa]]="Ocupada",sala[[#This Row],[Hora de Salida]]-sala[[#This Row],[Hora de Llegada]]+15/(24*60),sala[[#This Row],[Hora de Salida]]-sala[[#This Row],[Hora de Llegada]])</f>
        <v>0.12013888888274475</v>
      </c>
      <c r="P664" s="3">
        <f>SUMIF('cocina'!A:A,sala[[#This Row],[Número de Orden]],'cocina'!H:H)/(24*60)</f>
        <v>6.0416666666666667E-2</v>
      </c>
      <c r="Q664" s="3">
        <f>IF((sala[[#This Row],[Tiempo de Permanencia]]-sala[[#This Row],[Tiempo de Preparación]])&gt;0,sala[[#This Row],[Tiempo de Permanencia]]-sala[[#This Row],[Tiempo de Preparación]],0)</f>
        <v>5.9722222216078084E-2</v>
      </c>
      <c r="R664" s="10">
        <f>IF(sala[[#This Row],[Tiempo de degustación]]&gt;0,1,0)</f>
        <v>1</v>
      </c>
      <c r="S664" s="1" t="str">
        <f>WEEKDAY(sala[[#This Row],[Fecha de Factura]],11)&amp;". "&amp;TEXT(sala[[#This Row],[Fecha de Factura]],"dddd")</f>
        <v>5. viernes</v>
      </c>
      <c r="T664" s="4">
        <f>SUMIF('cocina'!A:A,sala[[#This Row],[Número de Orden]],'cocina'!G:G)</f>
        <v>5</v>
      </c>
      <c r="U664" s="4">
        <f>sala[[#This Row],[Tiempo de Preparación]]*24</f>
        <v>1.45</v>
      </c>
      <c r="V664">
        <f>sala[[#This Row],[Cobrada]]*sala[[#This Row],[Monto Total de la Cuenta]]</f>
        <v>114</v>
      </c>
      <c r="W664" s="4">
        <f>sala[[#This Row],[Tiempo de Permanencia]]*24</f>
        <v>2.8833333331858739</v>
      </c>
    </row>
    <row r="665" spans="1:23" x14ac:dyDescent="0.3">
      <c r="A665">
        <v>20</v>
      </c>
      <c r="B665" s="1" t="s">
        <v>558</v>
      </c>
      <c r="C665">
        <v>6</v>
      </c>
      <c r="D665" s="2">
        <v>45023.065972222219</v>
      </c>
      <c r="E665" s="2">
        <v>45023.161805555559</v>
      </c>
      <c r="F665" s="1" t="s">
        <v>32</v>
      </c>
      <c r="G665" s="1" t="s">
        <v>20</v>
      </c>
      <c r="H665" s="1" t="s">
        <v>15</v>
      </c>
      <c r="I665">
        <v>31.27</v>
      </c>
      <c r="J665" s="1" t="s">
        <v>16</v>
      </c>
      <c r="K665">
        <v>664</v>
      </c>
      <c r="L665" s="1" t="s">
        <v>22</v>
      </c>
      <c r="M665" s="1">
        <f>SUMIF('cocina'!A:A,sala[[#This Row],[Número de Orden]],'cocina'!K:K)</f>
        <v>122</v>
      </c>
      <c r="N665" s="2">
        <f>sala[[#This Row],[Hora de Salida]]</f>
        <v>45023.161805555559</v>
      </c>
      <c r="O665" s="3">
        <f>IF(sala[[#This Row],[Estado de la Mesa]]="Ocupada",sala[[#This Row],[Hora de Salida]]-sala[[#This Row],[Hora de Llegada]]+15/(24*60),sala[[#This Row],[Hora de Salida]]-sala[[#This Row],[Hora de Llegada]])</f>
        <v>9.5833333340124227E-2</v>
      </c>
      <c r="P665" s="3">
        <f>SUMIF('cocina'!A:A,sala[[#This Row],[Número de Orden]],'cocina'!H:H)/(24*60)</f>
        <v>6.8750000000000006E-2</v>
      </c>
      <c r="Q665" s="3">
        <f>IF((sala[[#This Row],[Tiempo de Permanencia]]-sala[[#This Row],[Tiempo de Preparación]])&gt;0,sala[[#This Row],[Tiempo de Permanencia]]-sala[[#This Row],[Tiempo de Preparación]],0)</f>
        <v>2.7083333340124222E-2</v>
      </c>
      <c r="R665" s="10">
        <f>IF(sala[[#This Row],[Tiempo de degustación]]&gt;0,1,0)</f>
        <v>1</v>
      </c>
      <c r="S665" s="1" t="str">
        <f>WEEKDAY(sala[[#This Row],[Fecha de Factura]],11)&amp;". "&amp;TEXT(sala[[#This Row],[Fecha de Factura]],"dddd")</f>
        <v>5. viernes</v>
      </c>
      <c r="T665" s="4">
        <f>SUMIF('cocina'!A:A,sala[[#This Row],[Número de Orden]],'cocina'!G:G)</f>
        <v>6</v>
      </c>
      <c r="U665" s="4">
        <f>sala[[#This Row],[Tiempo de Preparación]]*24</f>
        <v>1.6500000000000001</v>
      </c>
      <c r="V665">
        <f>sala[[#This Row],[Cobrada]]*sala[[#This Row],[Monto Total de la Cuenta]]</f>
        <v>122</v>
      </c>
      <c r="W665" s="4">
        <f>sala[[#This Row],[Tiempo de Permanencia]]*24</f>
        <v>2.3000000001629815</v>
      </c>
    </row>
    <row r="666" spans="1:23" x14ac:dyDescent="0.3">
      <c r="A666">
        <v>6</v>
      </c>
      <c r="B666" s="1" t="s">
        <v>284</v>
      </c>
      <c r="C666">
        <v>1</v>
      </c>
      <c r="D666" s="2">
        <v>45023.086805555555</v>
      </c>
      <c r="E666" s="2">
        <v>45023.24722222222</v>
      </c>
      <c r="F666" s="1" t="s">
        <v>29</v>
      </c>
      <c r="G666" s="1" t="s">
        <v>14</v>
      </c>
      <c r="H666" s="1" t="s">
        <v>25</v>
      </c>
      <c r="I666">
        <v>25.32</v>
      </c>
      <c r="J666" s="1" t="s">
        <v>38</v>
      </c>
      <c r="K666">
        <v>665</v>
      </c>
      <c r="L666" s="1" t="s">
        <v>42</v>
      </c>
      <c r="M666" s="1">
        <f>SUMIF('cocina'!A:A,sala[[#This Row],[Número de Orden]],'cocina'!K:K)</f>
        <v>129</v>
      </c>
      <c r="N666" s="2">
        <f>sala[[#This Row],[Hora de Salida]]</f>
        <v>45023.24722222222</v>
      </c>
      <c r="O666" s="3">
        <f>IF(sala[[#This Row],[Estado de la Mesa]]="Ocupada",sala[[#This Row],[Hora de Salida]]-sala[[#This Row],[Hora de Llegada]]+15/(24*60),sala[[#This Row],[Hora de Salida]]-sala[[#This Row],[Hora de Llegada]])</f>
        <v>0.1708333333323632</v>
      </c>
      <c r="P666" s="3">
        <f>SUMIF('cocina'!A:A,sala[[#This Row],[Número de Orden]],'cocina'!H:H)/(24*60)</f>
        <v>2.7777777777777776E-2</v>
      </c>
      <c r="Q666" s="3">
        <f>IF((sala[[#This Row],[Tiempo de Permanencia]]-sala[[#This Row],[Tiempo de Preparación]])&gt;0,sala[[#This Row],[Tiempo de Permanencia]]-sala[[#This Row],[Tiempo de Preparación]],0)</f>
        <v>0.14305555555458543</v>
      </c>
      <c r="R666" s="10">
        <f>IF(sala[[#This Row],[Tiempo de degustación]]&gt;0,1,0)</f>
        <v>1</v>
      </c>
      <c r="S666" s="1" t="str">
        <f>WEEKDAY(sala[[#This Row],[Fecha de Factura]],11)&amp;". "&amp;TEXT(sala[[#This Row],[Fecha de Factura]],"dddd")</f>
        <v>5. viernes</v>
      </c>
      <c r="T666" s="4">
        <f>SUMIF('cocina'!A:A,sala[[#This Row],[Número de Orden]],'cocina'!G:G)</f>
        <v>5</v>
      </c>
      <c r="U666" s="4">
        <f>sala[[#This Row],[Tiempo de Preparación]]*24</f>
        <v>0.66666666666666663</v>
      </c>
      <c r="V666">
        <f>sala[[#This Row],[Cobrada]]*sala[[#This Row],[Monto Total de la Cuenta]]</f>
        <v>129</v>
      </c>
      <c r="W666" s="4">
        <f>sala[[#This Row],[Tiempo de Permanencia]]*24</f>
        <v>4.0999999999767169</v>
      </c>
    </row>
    <row r="667" spans="1:23" x14ac:dyDescent="0.3">
      <c r="A667">
        <v>8</v>
      </c>
      <c r="B667" s="1" t="s">
        <v>559</v>
      </c>
      <c r="C667">
        <v>4</v>
      </c>
      <c r="D667" s="2">
        <v>45023.044444444444</v>
      </c>
      <c r="E667" s="2">
        <v>45023.206250000003</v>
      </c>
      <c r="F667" s="1" t="s">
        <v>24</v>
      </c>
      <c r="G667" s="1" t="s">
        <v>14</v>
      </c>
      <c r="H667" s="1" t="s">
        <v>25</v>
      </c>
      <c r="I667">
        <v>11.86</v>
      </c>
      <c r="J667" s="1" t="s">
        <v>26</v>
      </c>
      <c r="K667">
        <v>666</v>
      </c>
      <c r="L667" s="1" t="s">
        <v>30</v>
      </c>
      <c r="M667" s="1">
        <f>SUMIF('cocina'!A:A,sala[[#This Row],[Número de Orden]],'cocina'!K:K)</f>
        <v>40</v>
      </c>
      <c r="N667" s="2">
        <f>sala[[#This Row],[Hora de Salida]]</f>
        <v>45023.206250000003</v>
      </c>
      <c r="O667" s="3">
        <f>IF(sala[[#This Row],[Estado de la Mesa]]="Ocupada",sala[[#This Row],[Hora de Salida]]-sala[[#This Row],[Hora de Llegada]]+15/(24*60),sala[[#This Row],[Hora de Salida]]-sala[[#This Row],[Hora de Llegada]])</f>
        <v>0.16180555555911269</v>
      </c>
      <c r="P667" s="3">
        <f>SUMIF('cocina'!A:A,sala[[#This Row],[Número de Orden]],'cocina'!H:H)/(24*60)</f>
        <v>1.8749999999999999E-2</v>
      </c>
      <c r="Q667" s="3">
        <f>IF((sala[[#This Row],[Tiempo de Permanencia]]-sala[[#This Row],[Tiempo de Preparación]])&gt;0,sala[[#This Row],[Tiempo de Permanencia]]-sala[[#This Row],[Tiempo de Preparación]],0)</f>
        <v>0.1430555555591127</v>
      </c>
      <c r="R667" s="10">
        <f>IF(sala[[#This Row],[Tiempo de degustación]]&gt;0,1,0)</f>
        <v>1</v>
      </c>
      <c r="S667" s="1" t="str">
        <f>WEEKDAY(sala[[#This Row],[Fecha de Factura]],11)&amp;". "&amp;TEXT(sala[[#This Row],[Fecha de Factura]],"dddd")</f>
        <v>5. viernes</v>
      </c>
      <c r="T667" s="4">
        <f>SUMIF('cocina'!A:A,sala[[#This Row],[Número de Orden]],'cocina'!G:G)</f>
        <v>2</v>
      </c>
      <c r="U667" s="4">
        <f>sala[[#This Row],[Tiempo de Preparación]]*24</f>
        <v>0.44999999999999996</v>
      </c>
      <c r="V667">
        <f>sala[[#This Row],[Cobrada]]*sala[[#This Row],[Monto Total de la Cuenta]]</f>
        <v>40</v>
      </c>
      <c r="W667" s="4">
        <f>sala[[#This Row],[Tiempo de Permanencia]]*24</f>
        <v>3.8833333334187046</v>
      </c>
    </row>
    <row r="668" spans="1:23" x14ac:dyDescent="0.3">
      <c r="A668">
        <v>6</v>
      </c>
      <c r="B668" s="1" t="s">
        <v>560</v>
      </c>
      <c r="C668">
        <v>5</v>
      </c>
      <c r="D668" s="2">
        <v>45023.152083333334</v>
      </c>
      <c r="E668" s="2">
        <v>45023.296527777777</v>
      </c>
      <c r="F668" s="1" t="s">
        <v>13</v>
      </c>
      <c r="G668" s="1" t="s">
        <v>14</v>
      </c>
      <c r="H668" s="1" t="s">
        <v>25</v>
      </c>
      <c r="I668">
        <v>20.49</v>
      </c>
      <c r="J668" s="1" t="s">
        <v>16</v>
      </c>
      <c r="K668">
        <v>667</v>
      </c>
      <c r="L668" s="1" t="s">
        <v>33</v>
      </c>
      <c r="M668" s="1">
        <f>SUMIF('cocina'!A:A,sala[[#This Row],[Número de Orden]],'cocina'!K:K)</f>
        <v>36</v>
      </c>
      <c r="N668" s="2">
        <f>sala[[#This Row],[Hora de Salida]]</f>
        <v>45023.296527777777</v>
      </c>
      <c r="O668" s="3">
        <f>IF(sala[[#This Row],[Estado de la Mesa]]="Ocupada",sala[[#This Row],[Hora de Salida]]-sala[[#This Row],[Hora de Llegada]]+15/(24*60),sala[[#This Row],[Hora de Salida]]-sala[[#This Row],[Hora de Llegada]])</f>
        <v>0.1444444444423425</v>
      </c>
      <c r="P668" s="3">
        <f>SUMIF('cocina'!A:A,sala[[#This Row],[Número de Orden]],'cocina'!H:H)/(24*60)</f>
        <v>8.3333333333333332E-3</v>
      </c>
      <c r="Q668" s="3">
        <f>IF((sala[[#This Row],[Tiempo de Permanencia]]-sala[[#This Row],[Tiempo de Preparación]])&gt;0,sala[[#This Row],[Tiempo de Permanencia]]-sala[[#This Row],[Tiempo de Preparación]],0)</f>
        <v>0.13611111110900917</v>
      </c>
      <c r="R668" s="10">
        <f>IF(sala[[#This Row],[Tiempo de degustación]]&gt;0,1,0)</f>
        <v>1</v>
      </c>
      <c r="S668" s="1" t="str">
        <f>WEEKDAY(sala[[#This Row],[Fecha de Factura]],11)&amp;". "&amp;TEXT(sala[[#This Row],[Fecha de Factura]],"dddd")</f>
        <v>5. viernes</v>
      </c>
      <c r="T668" s="4">
        <f>SUMIF('cocina'!A:A,sala[[#This Row],[Número de Orden]],'cocina'!G:G)</f>
        <v>1</v>
      </c>
      <c r="U668" s="4">
        <f>sala[[#This Row],[Tiempo de Preparación]]*24</f>
        <v>0.2</v>
      </c>
      <c r="V668">
        <f>sala[[#This Row],[Cobrada]]*sala[[#This Row],[Monto Total de la Cuenta]]</f>
        <v>36</v>
      </c>
      <c r="W668" s="4">
        <f>sala[[#This Row],[Tiempo de Permanencia]]*24</f>
        <v>3.46666666661622</v>
      </c>
    </row>
    <row r="669" spans="1:23" x14ac:dyDescent="0.3">
      <c r="A669">
        <v>12</v>
      </c>
      <c r="B669" s="1" t="s">
        <v>296</v>
      </c>
      <c r="C669">
        <v>4</v>
      </c>
      <c r="D669" s="2">
        <v>45023.071527777778</v>
      </c>
      <c r="E669" s="2">
        <v>45023.195138888892</v>
      </c>
      <c r="F669" s="1" t="s">
        <v>19</v>
      </c>
      <c r="G669" s="1" t="s">
        <v>20</v>
      </c>
      <c r="H669" s="1" t="s">
        <v>25</v>
      </c>
      <c r="I669">
        <v>18.61</v>
      </c>
      <c r="J669" s="1" t="s">
        <v>16</v>
      </c>
      <c r="K669">
        <v>668</v>
      </c>
      <c r="L669" s="1" t="s">
        <v>42</v>
      </c>
      <c r="M669" s="1">
        <f>SUMIF('cocina'!A:A,sala[[#This Row],[Número de Orden]],'cocina'!K:K)</f>
        <v>201</v>
      </c>
      <c r="N669" s="2">
        <f>sala[[#This Row],[Hora de Salida]]</f>
        <v>45023.195138888892</v>
      </c>
      <c r="O669" s="3">
        <f>IF(sala[[#This Row],[Estado de la Mesa]]="Ocupada",sala[[#This Row],[Hora de Salida]]-sala[[#This Row],[Hora de Llegada]]+15/(24*60),sala[[#This Row],[Hora de Salida]]-sala[[#This Row],[Hora de Llegada]])</f>
        <v>0.12361111111385981</v>
      </c>
      <c r="P669" s="3">
        <f>SUMIF('cocina'!A:A,sala[[#This Row],[Número de Orden]],'cocina'!H:H)/(24*60)</f>
        <v>7.9861111111111105E-2</v>
      </c>
      <c r="Q669" s="3">
        <f>IF((sala[[#This Row],[Tiempo de Permanencia]]-sala[[#This Row],[Tiempo de Preparación]])&gt;0,sala[[#This Row],[Tiempo de Permanencia]]-sala[[#This Row],[Tiempo de Preparación]],0)</f>
        <v>4.3750000002748701E-2</v>
      </c>
      <c r="R669" s="10">
        <f>IF(sala[[#This Row],[Tiempo de degustación]]&gt;0,1,0)</f>
        <v>1</v>
      </c>
      <c r="S669" s="1" t="str">
        <f>WEEKDAY(sala[[#This Row],[Fecha de Factura]],11)&amp;". "&amp;TEXT(sala[[#This Row],[Fecha de Factura]],"dddd")</f>
        <v>5. viernes</v>
      </c>
      <c r="T669" s="4">
        <f>SUMIF('cocina'!A:A,sala[[#This Row],[Número de Orden]],'cocina'!G:G)</f>
        <v>8</v>
      </c>
      <c r="U669" s="4">
        <f>sala[[#This Row],[Tiempo de Preparación]]*24</f>
        <v>1.9166666666666665</v>
      </c>
      <c r="V669">
        <f>sala[[#This Row],[Cobrada]]*sala[[#This Row],[Monto Total de la Cuenta]]</f>
        <v>201</v>
      </c>
      <c r="W669" s="4">
        <f>sala[[#This Row],[Tiempo de Permanencia]]*24</f>
        <v>2.9666666667326353</v>
      </c>
    </row>
    <row r="670" spans="1:23" x14ac:dyDescent="0.3">
      <c r="A670">
        <v>10</v>
      </c>
      <c r="B670" s="1" t="s">
        <v>561</v>
      </c>
      <c r="C670">
        <v>4</v>
      </c>
      <c r="D670" s="2">
        <v>45023.042361111111</v>
      </c>
      <c r="E670" s="2">
        <v>45023.19027777778</v>
      </c>
      <c r="F670" s="1" t="s">
        <v>13</v>
      </c>
      <c r="G670" s="1" t="s">
        <v>14</v>
      </c>
      <c r="H670" s="1" t="s">
        <v>25</v>
      </c>
      <c r="I670">
        <v>10.68</v>
      </c>
      <c r="J670" s="1" t="s">
        <v>26</v>
      </c>
      <c r="K670">
        <v>669</v>
      </c>
      <c r="L670" s="1" t="s">
        <v>39</v>
      </c>
      <c r="M670" s="1">
        <f>SUMIF('cocina'!A:A,sala[[#This Row],[Número de Orden]],'cocina'!K:K)</f>
        <v>181</v>
      </c>
      <c r="N670" s="2">
        <f>sala[[#This Row],[Hora de Salida]]</f>
        <v>45023.19027777778</v>
      </c>
      <c r="O670" s="3">
        <f>IF(sala[[#This Row],[Estado de la Mesa]]="Ocupada",sala[[#This Row],[Hora de Salida]]-sala[[#This Row],[Hora de Llegada]]+15/(24*60),sala[[#This Row],[Hora de Salida]]-sala[[#This Row],[Hora de Llegada]])</f>
        <v>0.14791666666860692</v>
      </c>
      <c r="P670" s="3">
        <f>SUMIF('cocina'!A:A,sala[[#This Row],[Número de Orden]],'cocina'!H:H)/(24*60)</f>
        <v>4.791666666666667E-2</v>
      </c>
      <c r="Q670" s="3">
        <f>IF((sala[[#This Row],[Tiempo de Permanencia]]-sala[[#This Row],[Tiempo de Preparación]])&gt;0,sala[[#This Row],[Tiempo de Permanencia]]-sala[[#This Row],[Tiempo de Preparación]],0)</f>
        <v>0.10000000000194026</v>
      </c>
      <c r="R670" s="10">
        <f>IF(sala[[#This Row],[Tiempo de degustación]]&gt;0,1,0)</f>
        <v>1</v>
      </c>
      <c r="S670" s="1" t="str">
        <f>WEEKDAY(sala[[#This Row],[Fecha de Factura]],11)&amp;". "&amp;TEXT(sala[[#This Row],[Fecha de Factura]],"dddd")</f>
        <v>5. viernes</v>
      </c>
      <c r="T670" s="4">
        <f>SUMIF('cocina'!A:A,sala[[#This Row],[Número de Orden]],'cocina'!G:G)</f>
        <v>6</v>
      </c>
      <c r="U670" s="4">
        <f>sala[[#This Row],[Tiempo de Preparación]]*24</f>
        <v>1.1500000000000001</v>
      </c>
      <c r="V670">
        <f>sala[[#This Row],[Cobrada]]*sala[[#This Row],[Monto Total de la Cuenta]]</f>
        <v>181</v>
      </c>
      <c r="W670" s="4">
        <f>sala[[#This Row],[Tiempo de Permanencia]]*24</f>
        <v>3.5500000000465661</v>
      </c>
    </row>
    <row r="671" spans="1:23" x14ac:dyDescent="0.3">
      <c r="A671">
        <v>16</v>
      </c>
      <c r="B671" s="1" t="s">
        <v>562</v>
      </c>
      <c r="C671">
        <v>6</v>
      </c>
      <c r="D671" s="2">
        <v>45023.077777777777</v>
      </c>
      <c r="E671" s="2">
        <v>45023.133333333331</v>
      </c>
      <c r="F671" s="1" t="s">
        <v>24</v>
      </c>
      <c r="G671" s="1" t="s">
        <v>14</v>
      </c>
      <c r="H671" s="1" t="s">
        <v>21</v>
      </c>
      <c r="I671">
        <v>37.93</v>
      </c>
      <c r="J671" s="1" t="s">
        <v>38</v>
      </c>
      <c r="K671">
        <v>670</v>
      </c>
      <c r="L671" s="1" t="s">
        <v>42</v>
      </c>
      <c r="M671" s="1">
        <f>SUMIF('cocina'!A:A,sala[[#This Row],[Número de Orden]],'cocina'!K:K)</f>
        <v>94</v>
      </c>
      <c r="N671" s="2">
        <f>sala[[#This Row],[Hora de Salida]]</f>
        <v>45023.133333333331</v>
      </c>
      <c r="O671" s="3">
        <f>IF(sala[[#This Row],[Estado de la Mesa]]="Ocupada",sala[[#This Row],[Hora de Salida]]-sala[[#This Row],[Hora de Llegada]]+15/(24*60),sala[[#This Row],[Hora de Salida]]-sala[[#This Row],[Hora de Llegada]])</f>
        <v>6.5972222221413787E-2</v>
      </c>
      <c r="P671" s="3">
        <f>SUMIF('cocina'!A:A,sala[[#This Row],[Número de Orden]],'cocina'!H:H)/(24*60)</f>
        <v>5.2083333333333336E-2</v>
      </c>
      <c r="Q671" s="3">
        <f>IF((sala[[#This Row],[Tiempo de Permanencia]]-sala[[#This Row],[Tiempo de Preparación]])&gt;0,sala[[#This Row],[Tiempo de Permanencia]]-sala[[#This Row],[Tiempo de Preparación]],0)</f>
        <v>1.3888888888080451E-2</v>
      </c>
      <c r="R671" s="10">
        <f>IF(sala[[#This Row],[Tiempo de degustación]]&gt;0,1,0)</f>
        <v>1</v>
      </c>
      <c r="S671" s="1" t="str">
        <f>WEEKDAY(sala[[#This Row],[Fecha de Factura]],11)&amp;". "&amp;TEXT(sala[[#This Row],[Fecha de Factura]],"dddd")</f>
        <v>5. viernes</v>
      </c>
      <c r="T671" s="4">
        <f>SUMIF('cocina'!A:A,sala[[#This Row],[Número de Orden]],'cocina'!G:G)</f>
        <v>3</v>
      </c>
      <c r="U671" s="4">
        <f>sala[[#This Row],[Tiempo de Preparación]]*24</f>
        <v>1.25</v>
      </c>
      <c r="V671">
        <f>sala[[#This Row],[Cobrada]]*sala[[#This Row],[Monto Total de la Cuenta]]</f>
        <v>94</v>
      </c>
      <c r="W671" s="4">
        <f>sala[[#This Row],[Tiempo de Permanencia]]*24</f>
        <v>1.5833333333139308</v>
      </c>
    </row>
    <row r="672" spans="1:23" x14ac:dyDescent="0.3">
      <c r="A672">
        <v>17</v>
      </c>
      <c r="B672" s="1" t="s">
        <v>258</v>
      </c>
      <c r="C672">
        <v>3</v>
      </c>
      <c r="D672" s="2">
        <v>45023.095833333333</v>
      </c>
      <c r="E672" s="2">
        <v>45023.145833333336</v>
      </c>
      <c r="F672" s="1" t="s">
        <v>13</v>
      </c>
      <c r="G672" s="1" t="s">
        <v>14</v>
      </c>
      <c r="H672" s="1" t="s">
        <v>21</v>
      </c>
      <c r="I672">
        <v>32.200000000000003</v>
      </c>
      <c r="J672" s="1" t="s">
        <v>16</v>
      </c>
      <c r="K672">
        <v>671</v>
      </c>
      <c r="L672" s="1" t="s">
        <v>42</v>
      </c>
      <c r="M672" s="1">
        <f>SUMIF('cocina'!A:A,sala[[#This Row],[Número de Orden]],'cocina'!K:K)</f>
        <v>184</v>
      </c>
      <c r="N672" s="2">
        <f>sala[[#This Row],[Hora de Salida]]</f>
        <v>45023.145833333336</v>
      </c>
      <c r="O672" s="3">
        <f>IF(sala[[#This Row],[Estado de la Mesa]]="Ocupada",sala[[#This Row],[Hora de Salida]]-sala[[#This Row],[Hora de Llegada]]+15/(24*60),sala[[#This Row],[Hora de Salida]]-sala[[#This Row],[Hora de Llegada]])</f>
        <v>5.0000000002910383E-2</v>
      </c>
      <c r="P672" s="3">
        <f>SUMIF('cocina'!A:A,sala[[#This Row],[Número de Orden]],'cocina'!H:H)/(24*60)</f>
        <v>6.5972222222222224E-2</v>
      </c>
      <c r="Q672" s="3">
        <f>IF((sala[[#This Row],[Tiempo de Permanencia]]-sala[[#This Row],[Tiempo de Preparación]])&gt;0,sala[[#This Row],[Tiempo de Permanencia]]-sala[[#This Row],[Tiempo de Preparación]],0)</f>
        <v>0</v>
      </c>
      <c r="R672" s="10">
        <f>IF(sala[[#This Row],[Tiempo de degustación]]&gt;0,1,0)</f>
        <v>0</v>
      </c>
      <c r="S672" s="1" t="str">
        <f>WEEKDAY(sala[[#This Row],[Fecha de Factura]],11)&amp;". "&amp;TEXT(sala[[#This Row],[Fecha de Factura]],"dddd")</f>
        <v>5. viernes</v>
      </c>
      <c r="T672" s="4">
        <f>SUMIF('cocina'!A:A,sala[[#This Row],[Número de Orden]],'cocina'!G:G)</f>
        <v>6</v>
      </c>
      <c r="U672" s="4">
        <f>sala[[#This Row],[Tiempo de Preparación]]*24</f>
        <v>1.5833333333333335</v>
      </c>
      <c r="V672">
        <f>sala[[#This Row],[Cobrada]]*sala[[#This Row],[Monto Total de la Cuenta]]</f>
        <v>0</v>
      </c>
      <c r="W672" s="4">
        <f>sala[[#This Row],[Tiempo de Permanencia]]*24</f>
        <v>1.2000000000698492</v>
      </c>
    </row>
    <row r="673" spans="1:23" x14ac:dyDescent="0.3">
      <c r="A673">
        <v>12</v>
      </c>
      <c r="B673" s="1" t="s">
        <v>148</v>
      </c>
      <c r="C673">
        <v>6</v>
      </c>
      <c r="D673" s="2">
        <v>45023.058333333334</v>
      </c>
      <c r="E673" s="2">
        <v>45023.160416666666</v>
      </c>
      <c r="F673" s="1" t="s">
        <v>32</v>
      </c>
      <c r="G673" s="1" t="s">
        <v>35</v>
      </c>
      <c r="H673" s="1" t="s">
        <v>25</v>
      </c>
      <c r="I673">
        <v>29.19</v>
      </c>
      <c r="J673" s="1" t="s">
        <v>16</v>
      </c>
      <c r="K673">
        <v>672</v>
      </c>
      <c r="L673" s="1" t="s">
        <v>57</v>
      </c>
      <c r="M673" s="1">
        <f>SUMIF('cocina'!A:A,sala[[#This Row],[Número de Orden]],'cocina'!K:K)</f>
        <v>157</v>
      </c>
      <c r="N673" s="2">
        <f>sala[[#This Row],[Hora de Salida]]</f>
        <v>45023.160416666666</v>
      </c>
      <c r="O673" s="3">
        <f>IF(sala[[#This Row],[Estado de la Mesa]]="Ocupada",sala[[#This Row],[Hora de Salida]]-sala[[#This Row],[Hora de Llegada]]+15/(24*60),sala[[#This Row],[Hora de Salida]]-sala[[#This Row],[Hora de Llegada]])</f>
        <v>0.10208333333139308</v>
      </c>
      <c r="P673" s="3">
        <f>SUMIF('cocina'!A:A,sala[[#This Row],[Número de Orden]],'cocina'!H:H)/(24*60)</f>
        <v>5.4166666666666669E-2</v>
      </c>
      <c r="Q673" s="3">
        <f>IF((sala[[#This Row],[Tiempo de Permanencia]]-sala[[#This Row],[Tiempo de Preparación]])&gt;0,sala[[#This Row],[Tiempo de Permanencia]]-sala[[#This Row],[Tiempo de Preparación]],0)</f>
        <v>4.7916666664726409E-2</v>
      </c>
      <c r="R673" s="10">
        <f>IF(sala[[#This Row],[Tiempo de degustación]]&gt;0,1,0)</f>
        <v>1</v>
      </c>
      <c r="S673" s="1" t="str">
        <f>WEEKDAY(sala[[#This Row],[Fecha de Factura]],11)&amp;". "&amp;TEXT(sala[[#This Row],[Fecha de Factura]],"dddd")</f>
        <v>5. viernes</v>
      </c>
      <c r="T673" s="4">
        <f>SUMIF('cocina'!A:A,sala[[#This Row],[Número de Orden]],'cocina'!G:G)</f>
        <v>6</v>
      </c>
      <c r="U673" s="4">
        <f>sala[[#This Row],[Tiempo de Preparación]]*24</f>
        <v>1.3</v>
      </c>
      <c r="V673">
        <f>sala[[#This Row],[Cobrada]]*sala[[#This Row],[Monto Total de la Cuenta]]</f>
        <v>157</v>
      </c>
      <c r="W673" s="4">
        <f>sala[[#This Row],[Tiempo de Permanencia]]*24</f>
        <v>2.4499999999534339</v>
      </c>
    </row>
    <row r="674" spans="1:23" x14ac:dyDescent="0.3">
      <c r="A674">
        <v>20</v>
      </c>
      <c r="B674" s="1" t="s">
        <v>214</v>
      </c>
      <c r="C674">
        <v>6</v>
      </c>
      <c r="D674" s="2">
        <v>45023.025694444441</v>
      </c>
      <c r="E674" s="2">
        <v>45023.119444444441</v>
      </c>
      <c r="F674" s="1" t="s">
        <v>29</v>
      </c>
      <c r="G674" s="1" t="s">
        <v>14</v>
      </c>
      <c r="H674" s="1" t="s">
        <v>25</v>
      </c>
      <c r="I674">
        <v>36.5</v>
      </c>
      <c r="J674" s="1" t="s">
        <v>16</v>
      </c>
      <c r="K674">
        <v>673</v>
      </c>
      <c r="L674" s="1" t="s">
        <v>39</v>
      </c>
      <c r="M674" s="1">
        <f>SUMIF('cocina'!A:A,sala[[#This Row],[Número de Orden]],'cocina'!K:K)</f>
        <v>265</v>
      </c>
      <c r="N674" s="2">
        <f>sala[[#This Row],[Hora de Salida]]</f>
        <v>45023.119444444441</v>
      </c>
      <c r="O674" s="3">
        <f>IF(sala[[#This Row],[Estado de la Mesa]]="Ocupada",sala[[#This Row],[Hora de Salida]]-sala[[#This Row],[Hora de Llegada]]+15/(24*60),sala[[#This Row],[Hora de Salida]]-sala[[#This Row],[Hora de Llegada]])</f>
        <v>9.375E-2</v>
      </c>
      <c r="P674" s="3">
        <f>SUMIF('cocina'!A:A,sala[[#This Row],[Número de Orden]],'cocina'!H:H)/(24*60)</f>
        <v>6.458333333333334E-2</v>
      </c>
      <c r="Q674" s="3">
        <f>IF((sala[[#This Row],[Tiempo de Permanencia]]-sala[[#This Row],[Tiempo de Preparación]])&gt;0,sala[[#This Row],[Tiempo de Permanencia]]-sala[[#This Row],[Tiempo de Preparación]],0)</f>
        <v>2.916666666666666E-2</v>
      </c>
      <c r="R674" s="10">
        <f>IF(sala[[#This Row],[Tiempo de degustación]]&gt;0,1,0)</f>
        <v>1</v>
      </c>
      <c r="S674" s="1" t="str">
        <f>WEEKDAY(sala[[#This Row],[Fecha de Factura]],11)&amp;". "&amp;TEXT(sala[[#This Row],[Fecha de Factura]],"dddd")</f>
        <v>5. viernes</v>
      </c>
      <c r="T674" s="4">
        <f>SUMIF('cocina'!A:A,sala[[#This Row],[Número de Orden]],'cocina'!G:G)</f>
        <v>8</v>
      </c>
      <c r="U674" s="4">
        <f>sala[[#This Row],[Tiempo de Preparación]]*24</f>
        <v>1.5500000000000003</v>
      </c>
      <c r="V674">
        <f>sala[[#This Row],[Cobrada]]*sala[[#This Row],[Monto Total de la Cuenta]]</f>
        <v>265</v>
      </c>
      <c r="W674" s="4">
        <f>sala[[#This Row],[Tiempo de Permanencia]]*24</f>
        <v>2.25</v>
      </c>
    </row>
    <row r="675" spans="1:23" x14ac:dyDescent="0.3">
      <c r="A675">
        <v>1</v>
      </c>
      <c r="B675" s="1" t="s">
        <v>563</v>
      </c>
      <c r="C675">
        <v>3</v>
      </c>
      <c r="D675" s="2">
        <v>45023.002083333333</v>
      </c>
      <c r="E675" s="2">
        <v>45023.0625</v>
      </c>
      <c r="F675" s="1" t="s">
        <v>29</v>
      </c>
      <c r="G675" s="1" t="s">
        <v>35</v>
      </c>
      <c r="H675" s="1" t="s">
        <v>25</v>
      </c>
      <c r="I675">
        <v>41.29</v>
      </c>
      <c r="J675" s="1" t="s">
        <v>26</v>
      </c>
      <c r="K675">
        <v>674</v>
      </c>
      <c r="L675" s="1" t="s">
        <v>30</v>
      </c>
      <c r="M675" s="1">
        <f>SUMIF('cocina'!A:A,sala[[#This Row],[Número de Orden]],'cocina'!K:K)</f>
        <v>207</v>
      </c>
      <c r="N675" s="2">
        <f>sala[[#This Row],[Hora de Salida]]</f>
        <v>45023.0625</v>
      </c>
      <c r="O675" s="3">
        <f>IF(sala[[#This Row],[Estado de la Mesa]]="Ocupada",sala[[#This Row],[Hora de Salida]]-sala[[#This Row],[Hora de Llegada]]+15/(24*60),sala[[#This Row],[Hora de Salida]]-sala[[#This Row],[Hora de Llegada]])</f>
        <v>6.0416666667151731E-2</v>
      </c>
      <c r="P675" s="3">
        <f>SUMIF('cocina'!A:A,sala[[#This Row],[Número de Orden]],'cocina'!H:H)/(24*60)</f>
        <v>4.5138888888888888E-2</v>
      </c>
      <c r="Q675" s="3">
        <f>IF((sala[[#This Row],[Tiempo de Permanencia]]-sala[[#This Row],[Tiempo de Preparación]])&gt;0,sala[[#This Row],[Tiempo de Permanencia]]-sala[[#This Row],[Tiempo de Preparación]],0)</f>
        <v>1.5277777778262842E-2</v>
      </c>
      <c r="R675" s="10">
        <f>IF(sala[[#This Row],[Tiempo de degustación]]&gt;0,1,0)</f>
        <v>1</v>
      </c>
      <c r="S675" s="1" t="str">
        <f>WEEKDAY(sala[[#This Row],[Fecha de Factura]],11)&amp;". "&amp;TEXT(sala[[#This Row],[Fecha de Factura]],"dddd")</f>
        <v>5. viernes</v>
      </c>
      <c r="T675" s="4">
        <f>SUMIF('cocina'!A:A,sala[[#This Row],[Número de Orden]],'cocina'!G:G)</f>
        <v>9</v>
      </c>
      <c r="U675" s="4">
        <f>sala[[#This Row],[Tiempo de Preparación]]*24</f>
        <v>1.0833333333333333</v>
      </c>
      <c r="V675">
        <f>sala[[#This Row],[Cobrada]]*sala[[#This Row],[Monto Total de la Cuenta]]</f>
        <v>207</v>
      </c>
      <c r="W675" s="4">
        <f>sala[[#This Row],[Tiempo de Permanencia]]*24</f>
        <v>1.4500000000116415</v>
      </c>
    </row>
    <row r="676" spans="1:23" x14ac:dyDescent="0.3">
      <c r="A676">
        <v>5</v>
      </c>
      <c r="B676" s="1" t="s">
        <v>564</v>
      </c>
      <c r="C676">
        <v>2</v>
      </c>
      <c r="D676" s="2">
        <v>45023.037499999999</v>
      </c>
      <c r="E676" s="2">
        <v>45023.189583333333</v>
      </c>
      <c r="F676" s="1" t="s">
        <v>24</v>
      </c>
      <c r="G676" s="1" t="s">
        <v>35</v>
      </c>
      <c r="H676" s="1" t="s">
        <v>21</v>
      </c>
      <c r="I676">
        <v>30.74</v>
      </c>
      <c r="J676" s="1" t="s">
        <v>16</v>
      </c>
      <c r="K676">
        <v>675</v>
      </c>
      <c r="L676" s="1" t="s">
        <v>54</v>
      </c>
      <c r="M676" s="1">
        <f>SUMIF('cocina'!A:A,sala[[#This Row],[Número de Orden]],'cocina'!K:K)</f>
        <v>193</v>
      </c>
      <c r="N676" s="2">
        <f>sala[[#This Row],[Hora de Salida]]</f>
        <v>45023.189583333333</v>
      </c>
      <c r="O676" s="3">
        <f>IF(sala[[#This Row],[Estado de la Mesa]]="Ocupada",sala[[#This Row],[Hora de Salida]]-sala[[#This Row],[Hora de Llegada]]+15/(24*60),sala[[#This Row],[Hora de Salida]]-sala[[#This Row],[Hora de Llegada]])</f>
        <v>0.15208333333430346</v>
      </c>
      <c r="P676" s="3">
        <f>SUMIF('cocina'!A:A,sala[[#This Row],[Número de Orden]],'cocina'!H:H)/(24*60)</f>
        <v>8.4027777777777785E-2</v>
      </c>
      <c r="Q676" s="3">
        <f>IF((sala[[#This Row],[Tiempo de Permanencia]]-sala[[#This Row],[Tiempo de Preparación]])&gt;0,sala[[#This Row],[Tiempo de Permanencia]]-sala[[#This Row],[Tiempo de Preparación]],0)</f>
        <v>6.8055555556525676E-2</v>
      </c>
      <c r="R676" s="10">
        <f>IF(sala[[#This Row],[Tiempo de degustación]]&gt;0,1,0)</f>
        <v>1</v>
      </c>
      <c r="S676" s="1" t="str">
        <f>WEEKDAY(sala[[#This Row],[Fecha de Factura]],11)&amp;". "&amp;TEXT(sala[[#This Row],[Fecha de Factura]],"dddd")</f>
        <v>5. viernes</v>
      </c>
      <c r="T676" s="4">
        <f>SUMIF('cocina'!A:A,sala[[#This Row],[Número de Orden]],'cocina'!G:G)</f>
        <v>7</v>
      </c>
      <c r="U676" s="4">
        <f>sala[[#This Row],[Tiempo de Preparación]]*24</f>
        <v>2.0166666666666666</v>
      </c>
      <c r="V676">
        <f>sala[[#This Row],[Cobrada]]*sala[[#This Row],[Monto Total de la Cuenta]]</f>
        <v>193</v>
      </c>
      <c r="W676" s="4">
        <f>sala[[#This Row],[Tiempo de Permanencia]]*24</f>
        <v>3.6500000000232831</v>
      </c>
    </row>
    <row r="677" spans="1:23" x14ac:dyDescent="0.3">
      <c r="A677">
        <v>7</v>
      </c>
      <c r="B677" s="1" t="s">
        <v>269</v>
      </c>
      <c r="C677">
        <v>6</v>
      </c>
      <c r="D677" s="2">
        <v>45023.019444444442</v>
      </c>
      <c r="E677" s="2">
        <v>45023.15625</v>
      </c>
      <c r="F677" s="1" t="s">
        <v>13</v>
      </c>
      <c r="G677" s="1" t="s">
        <v>14</v>
      </c>
      <c r="H677" s="1" t="s">
        <v>25</v>
      </c>
      <c r="I677">
        <v>41.6</v>
      </c>
      <c r="J677" s="1" t="s">
        <v>38</v>
      </c>
      <c r="K677">
        <v>676</v>
      </c>
      <c r="L677" s="1" t="s">
        <v>54</v>
      </c>
      <c r="M677" s="1">
        <f>SUMIF('cocina'!A:A,sala[[#This Row],[Número de Orden]],'cocina'!K:K)</f>
        <v>124</v>
      </c>
      <c r="N677" s="2">
        <f>sala[[#This Row],[Hora de Salida]]</f>
        <v>45023.15625</v>
      </c>
      <c r="O677" s="3">
        <f>IF(sala[[#This Row],[Estado de la Mesa]]="Ocupada",sala[[#This Row],[Hora de Salida]]-sala[[#This Row],[Hora de Llegada]]+15/(24*60),sala[[#This Row],[Hora de Salida]]-sala[[#This Row],[Hora de Llegada]])</f>
        <v>0.14722222222432416</v>
      </c>
      <c r="P677" s="3">
        <f>SUMIF('cocina'!A:A,sala[[#This Row],[Número de Orden]],'cocina'!H:H)/(24*60)</f>
        <v>8.4027777777777785E-2</v>
      </c>
      <c r="Q677" s="3">
        <f>IF((sala[[#This Row],[Tiempo de Permanencia]]-sala[[#This Row],[Tiempo de Preparación]])&gt;0,sala[[#This Row],[Tiempo de Permanencia]]-sala[[#This Row],[Tiempo de Preparación]],0)</f>
        <v>6.3194444446546372E-2</v>
      </c>
      <c r="R677" s="10">
        <f>IF(sala[[#This Row],[Tiempo de degustación]]&gt;0,1,0)</f>
        <v>1</v>
      </c>
      <c r="S677" s="1" t="str">
        <f>WEEKDAY(sala[[#This Row],[Fecha de Factura]],11)&amp;". "&amp;TEXT(sala[[#This Row],[Fecha de Factura]],"dddd")</f>
        <v>5. viernes</v>
      </c>
      <c r="T677" s="4">
        <f>SUMIF('cocina'!A:A,sala[[#This Row],[Número de Orden]],'cocina'!G:G)</f>
        <v>5</v>
      </c>
      <c r="U677" s="4">
        <f>sala[[#This Row],[Tiempo de Preparación]]*24</f>
        <v>2.0166666666666666</v>
      </c>
      <c r="V677">
        <f>sala[[#This Row],[Cobrada]]*sala[[#This Row],[Monto Total de la Cuenta]]</f>
        <v>124</v>
      </c>
      <c r="W677" s="4">
        <f>sala[[#This Row],[Tiempo de Permanencia]]*24</f>
        <v>3.53333333338378</v>
      </c>
    </row>
    <row r="678" spans="1:23" x14ac:dyDescent="0.3">
      <c r="A678">
        <v>14</v>
      </c>
      <c r="B678" s="1" t="s">
        <v>245</v>
      </c>
      <c r="C678">
        <v>6</v>
      </c>
      <c r="D678" s="2">
        <v>45023.023611111108</v>
      </c>
      <c r="E678" s="2">
        <v>45023.109027777777</v>
      </c>
      <c r="F678" s="1" t="s">
        <v>24</v>
      </c>
      <c r="G678" s="1" t="s">
        <v>14</v>
      </c>
      <c r="H678" s="1" t="s">
        <v>25</v>
      </c>
      <c r="I678">
        <v>12.57</v>
      </c>
      <c r="J678" s="1" t="s">
        <v>38</v>
      </c>
      <c r="K678">
        <v>677</v>
      </c>
      <c r="L678" s="1" t="s">
        <v>42</v>
      </c>
      <c r="M678" s="1">
        <f>SUMIF('cocina'!A:A,sala[[#This Row],[Número de Orden]],'cocina'!K:K)</f>
        <v>144</v>
      </c>
      <c r="N678" s="2">
        <f>sala[[#This Row],[Hora de Salida]]</f>
        <v>45023.109027777777</v>
      </c>
      <c r="O678" s="3">
        <f>IF(sala[[#This Row],[Estado de la Mesa]]="Ocupada",sala[[#This Row],[Hora de Salida]]-sala[[#This Row],[Hora de Llegada]]+15/(24*60),sala[[#This Row],[Hora de Salida]]-sala[[#This Row],[Hora de Llegada]])</f>
        <v>9.5833333335273593E-2</v>
      </c>
      <c r="P678" s="3">
        <f>SUMIF('cocina'!A:A,sala[[#This Row],[Número de Orden]],'cocina'!H:H)/(24*60)</f>
        <v>0.10277777777777777</v>
      </c>
      <c r="Q678" s="3">
        <f>IF((sala[[#This Row],[Tiempo de Permanencia]]-sala[[#This Row],[Tiempo de Preparación]])&gt;0,sala[[#This Row],[Tiempo de Permanencia]]-sala[[#This Row],[Tiempo de Preparación]],0)</f>
        <v>0</v>
      </c>
      <c r="R678" s="10">
        <f>IF(sala[[#This Row],[Tiempo de degustación]]&gt;0,1,0)</f>
        <v>0</v>
      </c>
      <c r="S678" s="1" t="str">
        <f>WEEKDAY(sala[[#This Row],[Fecha de Factura]],11)&amp;". "&amp;TEXT(sala[[#This Row],[Fecha de Factura]],"dddd")</f>
        <v>5. viernes</v>
      </c>
      <c r="T678" s="4">
        <f>SUMIF('cocina'!A:A,sala[[#This Row],[Número de Orden]],'cocina'!G:G)</f>
        <v>5</v>
      </c>
      <c r="U678" s="4">
        <f>sala[[#This Row],[Tiempo de Preparación]]*24</f>
        <v>2.4666666666666668</v>
      </c>
      <c r="V678">
        <f>sala[[#This Row],[Cobrada]]*sala[[#This Row],[Monto Total de la Cuenta]]</f>
        <v>0</v>
      </c>
      <c r="W678" s="4">
        <f>sala[[#This Row],[Tiempo de Permanencia]]*24</f>
        <v>2.3000000000465661</v>
      </c>
    </row>
    <row r="679" spans="1:23" x14ac:dyDescent="0.3">
      <c r="A679">
        <v>19</v>
      </c>
      <c r="B679" s="1" t="s">
        <v>555</v>
      </c>
      <c r="C679">
        <v>1</v>
      </c>
      <c r="D679" s="2">
        <v>45023.125694444447</v>
      </c>
      <c r="E679" s="2">
        <v>45023.223611111112</v>
      </c>
      <c r="F679" s="1" t="s">
        <v>13</v>
      </c>
      <c r="G679" s="1" t="s">
        <v>14</v>
      </c>
      <c r="H679" s="1" t="s">
        <v>25</v>
      </c>
      <c r="I679">
        <v>26.76</v>
      </c>
      <c r="J679" s="1" t="s">
        <v>38</v>
      </c>
      <c r="K679">
        <v>678</v>
      </c>
      <c r="L679" s="1" t="s">
        <v>57</v>
      </c>
      <c r="M679" s="1">
        <f>SUMIF('cocina'!A:A,sala[[#This Row],[Número de Orden]],'cocina'!K:K)</f>
        <v>204</v>
      </c>
      <c r="N679" s="2">
        <f>sala[[#This Row],[Hora de Salida]]</f>
        <v>45023.223611111112</v>
      </c>
      <c r="O679" s="3">
        <f>IF(sala[[#This Row],[Estado de la Mesa]]="Ocupada",sala[[#This Row],[Hora de Salida]]-sala[[#This Row],[Hora de Llegada]]+15/(24*60),sala[[#This Row],[Hora de Salida]]-sala[[#This Row],[Hora de Llegada]])</f>
        <v>0.10833333333236321</v>
      </c>
      <c r="P679" s="3">
        <f>SUMIF('cocina'!A:A,sala[[#This Row],[Número de Orden]],'cocina'!H:H)/(24*60)</f>
        <v>8.4027777777777785E-2</v>
      </c>
      <c r="Q679" s="3">
        <f>IF((sala[[#This Row],[Tiempo de Permanencia]]-sala[[#This Row],[Tiempo de Preparación]])&gt;0,sala[[#This Row],[Tiempo de Permanencia]]-sala[[#This Row],[Tiempo de Preparación]],0)</f>
        <v>2.4305555554585426E-2</v>
      </c>
      <c r="R679" s="10">
        <f>IF(sala[[#This Row],[Tiempo de degustación]]&gt;0,1,0)</f>
        <v>1</v>
      </c>
      <c r="S679" s="1" t="str">
        <f>WEEKDAY(sala[[#This Row],[Fecha de Factura]],11)&amp;". "&amp;TEXT(sala[[#This Row],[Fecha de Factura]],"dddd")</f>
        <v>5. viernes</v>
      </c>
      <c r="T679" s="4">
        <f>SUMIF('cocina'!A:A,sala[[#This Row],[Número de Orden]],'cocina'!G:G)</f>
        <v>8</v>
      </c>
      <c r="U679" s="4">
        <f>sala[[#This Row],[Tiempo de Preparación]]*24</f>
        <v>2.0166666666666666</v>
      </c>
      <c r="V679">
        <f>sala[[#This Row],[Cobrada]]*sala[[#This Row],[Monto Total de la Cuenta]]</f>
        <v>204</v>
      </c>
      <c r="W679" s="4">
        <f>sala[[#This Row],[Tiempo de Permanencia]]*24</f>
        <v>2.5999999999767169</v>
      </c>
    </row>
    <row r="680" spans="1:23" x14ac:dyDescent="0.3">
      <c r="A680">
        <v>9</v>
      </c>
      <c r="B680" s="1" t="s">
        <v>177</v>
      </c>
      <c r="C680">
        <v>4</v>
      </c>
      <c r="D680" s="2">
        <v>45023.001388888886</v>
      </c>
      <c r="E680" s="2">
        <v>45023.127083333333</v>
      </c>
      <c r="F680" s="1" t="s">
        <v>24</v>
      </c>
      <c r="G680" s="1" t="s">
        <v>14</v>
      </c>
      <c r="H680" s="1" t="s">
        <v>25</v>
      </c>
      <c r="I680">
        <v>36.43</v>
      </c>
      <c r="J680" s="1" t="s">
        <v>38</v>
      </c>
      <c r="K680">
        <v>679</v>
      </c>
      <c r="L680" s="1" t="s">
        <v>57</v>
      </c>
      <c r="M680" s="1">
        <f>SUMIF('cocina'!A:A,sala[[#This Row],[Número de Orden]],'cocina'!K:K)</f>
        <v>199</v>
      </c>
      <c r="N680" s="2">
        <f>sala[[#This Row],[Hora de Salida]]</f>
        <v>45023.127083333333</v>
      </c>
      <c r="O680" s="3">
        <f>IF(sala[[#This Row],[Estado de la Mesa]]="Ocupada",sala[[#This Row],[Hora de Salida]]-sala[[#This Row],[Hora de Llegada]]+15/(24*60),sala[[#This Row],[Hora de Salida]]-sala[[#This Row],[Hora de Llegada]])</f>
        <v>0.13611111111337473</v>
      </c>
      <c r="P680" s="3">
        <f>SUMIF('cocina'!A:A,sala[[#This Row],[Número de Orden]],'cocina'!H:H)/(24*60)</f>
        <v>7.3611111111111113E-2</v>
      </c>
      <c r="Q680" s="3">
        <f>IF((sala[[#This Row],[Tiempo de Permanencia]]-sala[[#This Row],[Tiempo de Preparación]])&gt;0,sala[[#This Row],[Tiempo de Permanencia]]-sala[[#This Row],[Tiempo de Preparación]],0)</f>
        <v>6.250000000226362E-2</v>
      </c>
      <c r="R680" s="10">
        <f>IF(sala[[#This Row],[Tiempo de degustación]]&gt;0,1,0)</f>
        <v>1</v>
      </c>
      <c r="S680" s="1" t="str">
        <f>WEEKDAY(sala[[#This Row],[Fecha de Factura]],11)&amp;". "&amp;TEXT(sala[[#This Row],[Fecha de Factura]],"dddd")</f>
        <v>5. viernes</v>
      </c>
      <c r="T680" s="4">
        <f>SUMIF('cocina'!A:A,sala[[#This Row],[Número de Orden]],'cocina'!G:G)</f>
        <v>8</v>
      </c>
      <c r="U680" s="4">
        <f>sala[[#This Row],[Tiempo de Preparación]]*24</f>
        <v>1.7666666666666666</v>
      </c>
      <c r="V680">
        <f>sala[[#This Row],[Cobrada]]*sala[[#This Row],[Monto Total de la Cuenta]]</f>
        <v>199</v>
      </c>
      <c r="W680" s="4">
        <f>sala[[#This Row],[Tiempo de Permanencia]]*24</f>
        <v>3.2666666667209938</v>
      </c>
    </row>
    <row r="681" spans="1:23" x14ac:dyDescent="0.3">
      <c r="A681">
        <v>5</v>
      </c>
      <c r="B681" s="1" t="s">
        <v>565</v>
      </c>
      <c r="C681">
        <v>4</v>
      </c>
      <c r="D681" s="2">
        <v>45023.057638888888</v>
      </c>
      <c r="E681" s="2">
        <v>45023.222222222219</v>
      </c>
      <c r="F681" s="1" t="s">
        <v>13</v>
      </c>
      <c r="G681" s="1" t="s">
        <v>14</v>
      </c>
      <c r="H681" s="1" t="s">
        <v>21</v>
      </c>
      <c r="I681">
        <v>12.06</v>
      </c>
      <c r="J681" s="1" t="s">
        <v>16</v>
      </c>
      <c r="K681">
        <v>680</v>
      </c>
      <c r="L681" s="1" t="s">
        <v>30</v>
      </c>
      <c r="M681" s="1">
        <f>SUMIF('cocina'!A:A,sala[[#This Row],[Número de Orden]],'cocina'!K:K)</f>
        <v>162</v>
      </c>
      <c r="N681" s="2">
        <f>sala[[#This Row],[Hora de Salida]]</f>
        <v>45023.222222222219</v>
      </c>
      <c r="O681" s="3">
        <f>IF(sala[[#This Row],[Estado de la Mesa]]="Ocupada",sala[[#This Row],[Hora de Salida]]-sala[[#This Row],[Hora de Llegada]]+15/(24*60),sala[[#This Row],[Hora de Salida]]-sala[[#This Row],[Hora de Llegada]])</f>
        <v>0.16458333333139308</v>
      </c>
      <c r="P681" s="3">
        <f>SUMIF('cocina'!A:A,sala[[#This Row],[Número de Orden]],'cocina'!H:H)/(24*60)</f>
        <v>7.7083333333333337E-2</v>
      </c>
      <c r="Q681" s="3">
        <f>IF((sala[[#This Row],[Tiempo de Permanencia]]-sala[[#This Row],[Tiempo de Preparación]])&gt;0,sala[[#This Row],[Tiempo de Permanencia]]-sala[[#This Row],[Tiempo de Preparación]],0)</f>
        <v>8.7499999998059741E-2</v>
      </c>
      <c r="R681" s="10">
        <f>IF(sala[[#This Row],[Tiempo de degustación]]&gt;0,1,0)</f>
        <v>1</v>
      </c>
      <c r="S681" s="1" t="str">
        <f>WEEKDAY(sala[[#This Row],[Fecha de Factura]],11)&amp;". "&amp;TEXT(sala[[#This Row],[Fecha de Factura]],"dddd")</f>
        <v>5. viernes</v>
      </c>
      <c r="T681" s="4">
        <f>SUMIF('cocina'!A:A,sala[[#This Row],[Número de Orden]],'cocina'!G:G)</f>
        <v>7</v>
      </c>
      <c r="U681" s="4">
        <f>sala[[#This Row],[Tiempo de Preparación]]*24</f>
        <v>1.85</v>
      </c>
      <c r="V681">
        <f>sala[[#This Row],[Cobrada]]*sala[[#This Row],[Monto Total de la Cuenta]]</f>
        <v>162</v>
      </c>
      <c r="W681" s="4">
        <f>sala[[#This Row],[Tiempo de Permanencia]]*24</f>
        <v>3.9499999999534339</v>
      </c>
    </row>
    <row r="682" spans="1:23" x14ac:dyDescent="0.3">
      <c r="A682">
        <v>2</v>
      </c>
      <c r="B682" s="1" t="s">
        <v>141</v>
      </c>
      <c r="C682">
        <v>4</v>
      </c>
      <c r="D682" s="2">
        <v>45023.12222222222</v>
      </c>
      <c r="E682" s="2">
        <v>45023.284722222219</v>
      </c>
      <c r="F682" s="1" t="s">
        <v>32</v>
      </c>
      <c r="G682" s="1" t="s">
        <v>14</v>
      </c>
      <c r="H682" s="1" t="s">
        <v>15</v>
      </c>
      <c r="I682">
        <v>37.07</v>
      </c>
      <c r="J682" s="1" t="s">
        <v>26</v>
      </c>
      <c r="K682">
        <v>681</v>
      </c>
      <c r="L682" s="1" t="s">
        <v>30</v>
      </c>
      <c r="M682" s="1">
        <f>SUMIF('cocina'!A:A,sala[[#This Row],[Número de Orden]],'cocina'!K:K)</f>
        <v>75</v>
      </c>
      <c r="N682" s="2">
        <f>sala[[#This Row],[Hora de Salida]]</f>
        <v>45023.284722222219</v>
      </c>
      <c r="O682" s="3">
        <f>IF(sala[[#This Row],[Estado de la Mesa]]="Ocupada",sala[[#This Row],[Hora de Salida]]-sala[[#This Row],[Hora de Llegada]]+15/(24*60),sala[[#This Row],[Hora de Salida]]-sala[[#This Row],[Hora de Llegada]])</f>
        <v>0.16249999999854481</v>
      </c>
      <c r="P682" s="3">
        <f>SUMIF('cocina'!A:A,sala[[#This Row],[Número de Orden]],'cocina'!H:H)/(24*60)</f>
        <v>4.5138888888888888E-2</v>
      </c>
      <c r="Q682" s="3">
        <f>IF((sala[[#This Row],[Tiempo de Permanencia]]-sala[[#This Row],[Tiempo de Preparación]])&gt;0,sala[[#This Row],[Tiempo de Permanencia]]-sala[[#This Row],[Tiempo de Preparación]],0)</f>
        <v>0.11736111110965591</v>
      </c>
      <c r="R682" s="10">
        <f>IF(sala[[#This Row],[Tiempo de degustación]]&gt;0,1,0)</f>
        <v>1</v>
      </c>
      <c r="S682" s="1" t="str">
        <f>WEEKDAY(sala[[#This Row],[Fecha de Factura]],11)&amp;". "&amp;TEXT(sala[[#This Row],[Fecha de Factura]],"dddd")</f>
        <v>5. viernes</v>
      </c>
      <c r="T682" s="4">
        <f>SUMIF('cocina'!A:A,sala[[#This Row],[Número de Orden]],'cocina'!G:G)</f>
        <v>3</v>
      </c>
      <c r="U682" s="4">
        <f>sala[[#This Row],[Tiempo de Preparación]]*24</f>
        <v>1.0833333333333333</v>
      </c>
      <c r="V682">
        <f>sala[[#This Row],[Cobrada]]*sala[[#This Row],[Monto Total de la Cuenta]]</f>
        <v>75</v>
      </c>
      <c r="W682" s="4">
        <f>sala[[#This Row],[Tiempo de Permanencia]]*24</f>
        <v>3.8999999999650754</v>
      </c>
    </row>
    <row r="683" spans="1:23" x14ac:dyDescent="0.3">
      <c r="A683">
        <v>1</v>
      </c>
      <c r="B683" s="1" t="s">
        <v>134</v>
      </c>
      <c r="C683">
        <v>5</v>
      </c>
      <c r="D683" s="2">
        <v>45023.05972222222</v>
      </c>
      <c r="E683" s="2">
        <v>45023.170138888891</v>
      </c>
      <c r="F683" s="1" t="s">
        <v>29</v>
      </c>
      <c r="G683" s="1" t="s">
        <v>20</v>
      </c>
      <c r="H683" s="1" t="s">
        <v>25</v>
      </c>
      <c r="I683">
        <v>21.04</v>
      </c>
      <c r="J683" s="1" t="s">
        <v>38</v>
      </c>
      <c r="K683">
        <v>682</v>
      </c>
      <c r="L683" s="1" t="s">
        <v>39</v>
      </c>
      <c r="M683" s="1">
        <f>SUMIF('cocina'!A:A,sala[[#This Row],[Número de Orden]],'cocina'!K:K)</f>
        <v>23</v>
      </c>
      <c r="N683" s="2">
        <f>sala[[#This Row],[Hora de Salida]]</f>
        <v>45023.170138888891</v>
      </c>
      <c r="O683" s="3">
        <f>IF(sala[[#This Row],[Estado de la Mesa]]="Ocupada",sala[[#This Row],[Hora de Salida]]-sala[[#This Row],[Hora de Llegada]]+15/(24*60),sala[[#This Row],[Hora de Salida]]-sala[[#This Row],[Hora de Llegada]])</f>
        <v>0.12083333333672878</v>
      </c>
      <c r="P683" s="3">
        <f>SUMIF('cocina'!A:A,sala[[#This Row],[Número de Orden]],'cocina'!H:H)/(24*60)</f>
        <v>2.9861111111111113E-2</v>
      </c>
      <c r="Q683" s="3">
        <f>IF((sala[[#This Row],[Tiempo de Permanencia]]-sala[[#This Row],[Tiempo de Preparación]])&gt;0,sala[[#This Row],[Tiempo de Permanencia]]-sala[[#This Row],[Tiempo de Preparación]],0)</f>
        <v>9.0972222225617669E-2</v>
      </c>
      <c r="R683" s="10">
        <f>IF(sala[[#This Row],[Tiempo de degustación]]&gt;0,1,0)</f>
        <v>1</v>
      </c>
      <c r="S683" s="1" t="str">
        <f>WEEKDAY(sala[[#This Row],[Fecha de Factura]],11)&amp;". "&amp;TEXT(sala[[#This Row],[Fecha de Factura]],"dddd")</f>
        <v>5. viernes</v>
      </c>
      <c r="T683" s="4">
        <f>SUMIF('cocina'!A:A,sala[[#This Row],[Número de Orden]],'cocina'!G:G)</f>
        <v>1</v>
      </c>
      <c r="U683" s="4">
        <f>sala[[#This Row],[Tiempo de Preparación]]*24</f>
        <v>0.71666666666666667</v>
      </c>
      <c r="V683">
        <f>sala[[#This Row],[Cobrada]]*sala[[#This Row],[Monto Total de la Cuenta]]</f>
        <v>23</v>
      </c>
      <c r="W683" s="4">
        <f>sala[[#This Row],[Tiempo de Permanencia]]*24</f>
        <v>2.9000000000814907</v>
      </c>
    </row>
    <row r="684" spans="1:23" x14ac:dyDescent="0.3">
      <c r="A684">
        <v>2</v>
      </c>
      <c r="B684" s="1" t="s">
        <v>566</v>
      </c>
      <c r="C684">
        <v>6</v>
      </c>
      <c r="D684" s="2">
        <v>45023.163888888892</v>
      </c>
      <c r="E684" s="2">
        <v>45023.265277777777</v>
      </c>
      <c r="F684" s="1" t="s">
        <v>29</v>
      </c>
      <c r="G684" s="1" t="s">
        <v>14</v>
      </c>
      <c r="H684" s="1" t="s">
        <v>25</v>
      </c>
      <c r="I684">
        <v>40.42</v>
      </c>
      <c r="J684" s="1" t="s">
        <v>38</v>
      </c>
      <c r="K684">
        <v>683</v>
      </c>
      <c r="L684" s="1" t="s">
        <v>22</v>
      </c>
      <c r="M684" s="1">
        <f>SUMIF('cocina'!A:A,sala[[#This Row],[Número de Orden]],'cocina'!K:K)</f>
        <v>164</v>
      </c>
      <c r="N684" s="2">
        <f>sala[[#This Row],[Hora de Salida]]</f>
        <v>45023.265277777777</v>
      </c>
      <c r="O684" s="3">
        <f>IF(sala[[#This Row],[Estado de la Mesa]]="Ocupada",sala[[#This Row],[Hora de Salida]]-sala[[#This Row],[Hora de Llegada]]+15/(24*60),sala[[#This Row],[Hora de Salida]]-sala[[#This Row],[Hora de Llegada]])</f>
        <v>0.11180555555135167</v>
      </c>
      <c r="P684" s="3">
        <f>SUMIF('cocina'!A:A,sala[[#This Row],[Número de Orden]],'cocina'!H:H)/(24*60)</f>
        <v>5.6944444444444443E-2</v>
      </c>
      <c r="Q684" s="3">
        <f>IF((sala[[#This Row],[Tiempo de Permanencia]]-sala[[#This Row],[Tiempo de Preparación]])&gt;0,sala[[#This Row],[Tiempo de Permanencia]]-sala[[#This Row],[Tiempo de Preparación]],0)</f>
        <v>5.486111110690723E-2</v>
      </c>
      <c r="R684" s="10">
        <f>IF(sala[[#This Row],[Tiempo de degustación]]&gt;0,1,0)</f>
        <v>1</v>
      </c>
      <c r="S684" s="1" t="str">
        <f>WEEKDAY(sala[[#This Row],[Fecha de Factura]],11)&amp;". "&amp;TEXT(sala[[#This Row],[Fecha de Factura]],"dddd")</f>
        <v>5. viernes</v>
      </c>
      <c r="T684" s="4">
        <f>SUMIF('cocina'!A:A,sala[[#This Row],[Número de Orden]],'cocina'!G:G)</f>
        <v>6</v>
      </c>
      <c r="U684" s="4">
        <f>sala[[#This Row],[Tiempo de Preparación]]*24</f>
        <v>1.3666666666666667</v>
      </c>
      <c r="V684">
        <f>sala[[#This Row],[Cobrada]]*sala[[#This Row],[Monto Total de la Cuenta]]</f>
        <v>164</v>
      </c>
      <c r="W684" s="4">
        <f>sala[[#This Row],[Tiempo de Permanencia]]*24</f>
        <v>2.6833333332324401</v>
      </c>
    </row>
    <row r="685" spans="1:23" x14ac:dyDescent="0.3">
      <c r="A685">
        <v>10</v>
      </c>
      <c r="B685" s="1" t="s">
        <v>567</v>
      </c>
      <c r="C685">
        <v>6</v>
      </c>
      <c r="D685" s="2">
        <v>45023.145138888889</v>
      </c>
      <c r="E685" s="2">
        <v>45023.194444444445</v>
      </c>
      <c r="F685" s="1" t="s">
        <v>32</v>
      </c>
      <c r="G685" s="1" t="s">
        <v>35</v>
      </c>
      <c r="H685" s="1" t="s">
        <v>25</v>
      </c>
      <c r="I685">
        <v>48.15</v>
      </c>
      <c r="J685" s="1" t="s">
        <v>38</v>
      </c>
      <c r="K685">
        <v>684</v>
      </c>
      <c r="L685" s="1" t="s">
        <v>57</v>
      </c>
      <c r="M685" s="1">
        <f>SUMIF('cocina'!A:A,sala[[#This Row],[Número de Orden]],'cocina'!K:K)</f>
        <v>180</v>
      </c>
      <c r="N685" s="2">
        <f>sala[[#This Row],[Hora de Salida]]</f>
        <v>45023.194444444445</v>
      </c>
      <c r="O685" s="3">
        <f>IF(sala[[#This Row],[Estado de la Mesa]]="Ocupada",sala[[#This Row],[Hora de Salida]]-sala[[#This Row],[Hora de Llegada]]+15/(24*60),sala[[#This Row],[Hora de Salida]]-sala[[#This Row],[Hora de Llegada]])</f>
        <v>5.9722222222868972E-2</v>
      </c>
      <c r="P685" s="3">
        <f>SUMIF('cocina'!A:A,sala[[#This Row],[Número de Orden]],'cocina'!H:H)/(24*60)</f>
        <v>7.6388888888888895E-2</v>
      </c>
      <c r="Q685" s="3">
        <f>IF((sala[[#This Row],[Tiempo de Permanencia]]-sala[[#This Row],[Tiempo de Preparación]])&gt;0,sala[[#This Row],[Tiempo de Permanencia]]-sala[[#This Row],[Tiempo de Preparación]],0)</f>
        <v>0</v>
      </c>
      <c r="R685" s="10">
        <f>IF(sala[[#This Row],[Tiempo de degustación]]&gt;0,1,0)</f>
        <v>0</v>
      </c>
      <c r="S685" s="1" t="str">
        <f>WEEKDAY(sala[[#This Row],[Fecha de Factura]],11)&amp;". "&amp;TEXT(sala[[#This Row],[Fecha de Factura]],"dddd")</f>
        <v>5. viernes</v>
      </c>
      <c r="T685" s="4">
        <f>SUMIF('cocina'!A:A,sala[[#This Row],[Número de Orden]],'cocina'!G:G)</f>
        <v>6</v>
      </c>
      <c r="U685" s="4">
        <f>sala[[#This Row],[Tiempo de Preparación]]*24</f>
        <v>1.8333333333333335</v>
      </c>
      <c r="V685">
        <f>sala[[#This Row],[Cobrada]]*sala[[#This Row],[Monto Total de la Cuenta]]</f>
        <v>0</v>
      </c>
      <c r="W685" s="4">
        <f>sala[[#This Row],[Tiempo de Permanencia]]*24</f>
        <v>1.4333333333488554</v>
      </c>
    </row>
    <row r="686" spans="1:23" x14ac:dyDescent="0.3">
      <c r="A686">
        <v>5</v>
      </c>
      <c r="B686" s="1" t="s">
        <v>214</v>
      </c>
      <c r="C686">
        <v>5</v>
      </c>
      <c r="D686" s="2">
        <v>45023.019444444442</v>
      </c>
      <c r="E686" s="2">
        <v>45023.071527777778</v>
      </c>
      <c r="F686" s="1" t="s">
        <v>24</v>
      </c>
      <c r="G686" s="1" t="s">
        <v>14</v>
      </c>
      <c r="H686" s="1" t="s">
        <v>15</v>
      </c>
      <c r="I686">
        <v>19.89</v>
      </c>
      <c r="J686" s="1" t="s">
        <v>26</v>
      </c>
      <c r="K686">
        <v>685</v>
      </c>
      <c r="L686" s="1" t="s">
        <v>17</v>
      </c>
      <c r="M686" s="1">
        <f>SUMIF('cocina'!A:A,sala[[#This Row],[Número de Orden]],'cocina'!K:K)</f>
        <v>54</v>
      </c>
      <c r="N686" s="2">
        <f>sala[[#This Row],[Hora de Salida]]</f>
        <v>45023.071527777778</v>
      </c>
      <c r="O686" s="3">
        <f>IF(sala[[#This Row],[Estado de la Mesa]]="Ocupada",sala[[#This Row],[Hora de Salida]]-sala[[#This Row],[Hora de Llegada]]+15/(24*60),sala[[#This Row],[Hora de Salida]]-sala[[#This Row],[Hora de Llegada]])</f>
        <v>5.2083333335758653E-2</v>
      </c>
      <c r="P686" s="3">
        <f>SUMIF('cocina'!A:A,sala[[#This Row],[Número de Orden]],'cocina'!H:H)/(24*60)</f>
        <v>1.1805555555555555E-2</v>
      </c>
      <c r="Q686" s="3">
        <f>IF((sala[[#This Row],[Tiempo de Permanencia]]-sala[[#This Row],[Tiempo de Preparación]])&gt;0,sala[[#This Row],[Tiempo de Permanencia]]-sala[[#This Row],[Tiempo de Preparación]],0)</f>
        <v>4.0277777780203097E-2</v>
      </c>
      <c r="R686" s="10">
        <f>IF(sala[[#This Row],[Tiempo de degustación]]&gt;0,1,0)</f>
        <v>1</v>
      </c>
      <c r="S686" s="1" t="str">
        <f>WEEKDAY(sala[[#This Row],[Fecha de Factura]],11)&amp;". "&amp;TEXT(sala[[#This Row],[Fecha de Factura]],"dddd")</f>
        <v>5. viernes</v>
      </c>
      <c r="T686" s="4">
        <f>SUMIF('cocina'!A:A,sala[[#This Row],[Número de Orden]],'cocina'!G:G)</f>
        <v>2</v>
      </c>
      <c r="U686" s="4">
        <f>sala[[#This Row],[Tiempo de Preparación]]*24</f>
        <v>0.28333333333333333</v>
      </c>
      <c r="V686">
        <f>sala[[#This Row],[Cobrada]]*sala[[#This Row],[Monto Total de la Cuenta]]</f>
        <v>54</v>
      </c>
      <c r="W686" s="4">
        <f>sala[[#This Row],[Tiempo de Permanencia]]*24</f>
        <v>1.2500000000582077</v>
      </c>
    </row>
    <row r="687" spans="1:23" x14ac:dyDescent="0.3">
      <c r="A687">
        <v>10</v>
      </c>
      <c r="B687" s="1" t="s">
        <v>518</v>
      </c>
      <c r="C687">
        <v>6</v>
      </c>
      <c r="D687" s="2">
        <v>45023.05</v>
      </c>
      <c r="E687" s="2">
        <v>45023.152083333334</v>
      </c>
      <c r="F687" s="1" t="s">
        <v>19</v>
      </c>
      <c r="G687" s="1" t="s">
        <v>14</v>
      </c>
      <c r="H687" s="1" t="s">
        <v>21</v>
      </c>
      <c r="I687">
        <v>15.83</v>
      </c>
      <c r="J687" s="1" t="s">
        <v>16</v>
      </c>
      <c r="K687">
        <v>686</v>
      </c>
      <c r="L687" s="1" t="s">
        <v>30</v>
      </c>
      <c r="M687" s="1">
        <f>SUMIF('cocina'!A:A,sala[[#This Row],[Número de Orden]],'cocina'!K:K)</f>
        <v>102</v>
      </c>
      <c r="N687" s="2">
        <f>sala[[#This Row],[Hora de Salida]]</f>
        <v>45023.152083333334</v>
      </c>
      <c r="O687" s="3">
        <f>IF(sala[[#This Row],[Estado de la Mesa]]="Ocupada",sala[[#This Row],[Hora de Salida]]-sala[[#This Row],[Hora de Llegada]]+15/(24*60),sala[[#This Row],[Hora de Salida]]-sala[[#This Row],[Hora de Llegada]])</f>
        <v>0.10208333333139308</v>
      </c>
      <c r="P687" s="3">
        <f>SUMIF('cocina'!A:A,sala[[#This Row],[Número de Orden]],'cocina'!H:H)/(24*60)</f>
        <v>4.027777777777778E-2</v>
      </c>
      <c r="Q687" s="3">
        <f>IF((sala[[#This Row],[Tiempo de Permanencia]]-sala[[#This Row],[Tiempo de Preparación]])&gt;0,sala[[#This Row],[Tiempo de Permanencia]]-sala[[#This Row],[Tiempo de Preparación]],0)</f>
        <v>6.1805555553615298E-2</v>
      </c>
      <c r="R687" s="10">
        <f>IF(sala[[#This Row],[Tiempo de degustación]]&gt;0,1,0)</f>
        <v>1</v>
      </c>
      <c r="S687" s="1" t="str">
        <f>WEEKDAY(sala[[#This Row],[Fecha de Factura]],11)&amp;". "&amp;TEXT(sala[[#This Row],[Fecha de Factura]],"dddd")</f>
        <v>5. viernes</v>
      </c>
      <c r="T687" s="4">
        <f>SUMIF('cocina'!A:A,sala[[#This Row],[Número de Orden]],'cocina'!G:G)</f>
        <v>4</v>
      </c>
      <c r="U687" s="4">
        <f>sala[[#This Row],[Tiempo de Preparación]]*24</f>
        <v>0.96666666666666679</v>
      </c>
      <c r="V687">
        <f>sala[[#This Row],[Cobrada]]*sala[[#This Row],[Monto Total de la Cuenta]]</f>
        <v>102</v>
      </c>
      <c r="W687" s="4">
        <f>sala[[#This Row],[Tiempo de Permanencia]]*24</f>
        <v>2.4499999999534339</v>
      </c>
    </row>
    <row r="688" spans="1:23" x14ac:dyDescent="0.3">
      <c r="A688">
        <v>2</v>
      </c>
      <c r="B688" s="1" t="s">
        <v>464</v>
      </c>
      <c r="C688">
        <v>6</v>
      </c>
      <c r="D688" s="2">
        <v>45023.07916666667</v>
      </c>
      <c r="E688" s="2">
        <v>45023.23541666667</v>
      </c>
      <c r="F688" s="1" t="s">
        <v>32</v>
      </c>
      <c r="G688" s="1" t="s">
        <v>14</v>
      </c>
      <c r="H688" s="1" t="s">
        <v>21</v>
      </c>
      <c r="I688">
        <v>10.53</v>
      </c>
      <c r="J688" s="1" t="s">
        <v>26</v>
      </c>
      <c r="K688">
        <v>687</v>
      </c>
      <c r="L688" s="1" t="s">
        <v>17</v>
      </c>
      <c r="M688" s="1">
        <f>SUMIF('cocina'!A:A,sala[[#This Row],[Número de Orden]],'cocina'!K:K)</f>
        <v>72</v>
      </c>
      <c r="N688" s="2">
        <f>sala[[#This Row],[Hora de Salida]]</f>
        <v>45023.23541666667</v>
      </c>
      <c r="O688" s="3">
        <f>IF(sala[[#This Row],[Estado de la Mesa]]="Ocupada",sala[[#This Row],[Hora de Salida]]-sala[[#This Row],[Hora de Llegada]]+15/(24*60),sala[[#This Row],[Hora de Salida]]-sala[[#This Row],[Hora de Llegada]])</f>
        <v>0.15625</v>
      </c>
      <c r="P688" s="3">
        <f>SUMIF('cocina'!A:A,sala[[#This Row],[Número de Orden]],'cocina'!H:H)/(24*60)</f>
        <v>2.013888888888889E-2</v>
      </c>
      <c r="Q688" s="3">
        <f>IF((sala[[#This Row],[Tiempo de Permanencia]]-sala[[#This Row],[Tiempo de Preparación]])&gt;0,sala[[#This Row],[Tiempo de Permanencia]]-sala[[#This Row],[Tiempo de Preparación]],0)</f>
        <v>0.1361111111111111</v>
      </c>
      <c r="R688" s="10">
        <f>IF(sala[[#This Row],[Tiempo de degustación]]&gt;0,1,0)</f>
        <v>1</v>
      </c>
      <c r="S688" s="1" t="str">
        <f>WEEKDAY(sala[[#This Row],[Fecha de Factura]],11)&amp;". "&amp;TEXT(sala[[#This Row],[Fecha de Factura]],"dddd")</f>
        <v>5. viernes</v>
      </c>
      <c r="T688" s="4">
        <f>SUMIF('cocina'!A:A,sala[[#This Row],[Número de Orden]],'cocina'!G:G)</f>
        <v>2</v>
      </c>
      <c r="U688" s="4">
        <f>sala[[#This Row],[Tiempo de Preparación]]*24</f>
        <v>0.48333333333333339</v>
      </c>
      <c r="V688">
        <f>sala[[#This Row],[Cobrada]]*sala[[#This Row],[Monto Total de la Cuenta]]</f>
        <v>72</v>
      </c>
      <c r="W688" s="4">
        <f>sala[[#This Row],[Tiempo de Permanencia]]*24</f>
        <v>3.75</v>
      </c>
    </row>
    <row r="689" spans="1:23" x14ac:dyDescent="0.3">
      <c r="A689">
        <v>3</v>
      </c>
      <c r="B689" s="1" t="s">
        <v>568</v>
      </c>
      <c r="C689">
        <v>1</v>
      </c>
      <c r="D689" s="2">
        <v>45023.143055555556</v>
      </c>
      <c r="E689" s="2">
        <v>45023.210416666669</v>
      </c>
      <c r="F689" s="1" t="s">
        <v>19</v>
      </c>
      <c r="G689" s="1" t="s">
        <v>14</v>
      </c>
      <c r="H689" s="1" t="s">
        <v>25</v>
      </c>
      <c r="I689">
        <v>48.7</v>
      </c>
      <c r="J689" s="1" t="s">
        <v>38</v>
      </c>
      <c r="K689">
        <v>688</v>
      </c>
      <c r="L689" s="1" t="s">
        <v>69</v>
      </c>
      <c r="M689" s="1">
        <f>SUMIF('cocina'!A:A,sala[[#This Row],[Número de Orden]],'cocina'!K:K)</f>
        <v>29</v>
      </c>
      <c r="N689" s="2">
        <f>sala[[#This Row],[Hora de Salida]]</f>
        <v>45023.210416666669</v>
      </c>
      <c r="O689" s="3">
        <f>IF(sala[[#This Row],[Estado de la Mesa]]="Ocupada",sala[[#This Row],[Hora de Salida]]-sala[[#This Row],[Hora de Llegada]]+15/(24*60),sala[[#This Row],[Hora de Salida]]-sala[[#This Row],[Hora de Llegada]])</f>
        <v>7.7777777779071286E-2</v>
      </c>
      <c r="P689" s="3">
        <f>SUMIF('cocina'!A:A,sala[[#This Row],[Número de Orden]],'cocina'!H:H)/(24*60)</f>
        <v>9.7222222222222224E-3</v>
      </c>
      <c r="Q689" s="3">
        <f>IF((sala[[#This Row],[Tiempo de Permanencia]]-sala[[#This Row],[Tiempo de Preparación]])&gt;0,sala[[#This Row],[Tiempo de Permanencia]]-sala[[#This Row],[Tiempo de Preparación]],0)</f>
        <v>6.8055555556849057E-2</v>
      </c>
      <c r="R689" s="10">
        <f>IF(sala[[#This Row],[Tiempo de degustación]]&gt;0,1,0)</f>
        <v>1</v>
      </c>
      <c r="S689" s="1" t="str">
        <f>WEEKDAY(sala[[#This Row],[Fecha de Factura]],11)&amp;". "&amp;TEXT(sala[[#This Row],[Fecha de Factura]],"dddd")</f>
        <v>5. viernes</v>
      </c>
      <c r="T689" s="4">
        <f>SUMIF('cocina'!A:A,sala[[#This Row],[Número de Orden]],'cocina'!G:G)</f>
        <v>1</v>
      </c>
      <c r="U689" s="4">
        <f>sala[[#This Row],[Tiempo de Preparación]]*24</f>
        <v>0.23333333333333334</v>
      </c>
      <c r="V689">
        <f>sala[[#This Row],[Cobrada]]*sala[[#This Row],[Monto Total de la Cuenta]]</f>
        <v>29</v>
      </c>
      <c r="W689" s="4">
        <f>sala[[#This Row],[Tiempo de Permanencia]]*24</f>
        <v>1.8666666666977108</v>
      </c>
    </row>
    <row r="690" spans="1:23" x14ac:dyDescent="0.3">
      <c r="A690">
        <v>14</v>
      </c>
      <c r="B690" s="1" t="s">
        <v>569</v>
      </c>
      <c r="C690">
        <v>1</v>
      </c>
      <c r="D690" s="2">
        <v>45023.025000000001</v>
      </c>
      <c r="E690" s="2">
        <v>45023.098611111112</v>
      </c>
      <c r="F690" s="1" t="s">
        <v>19</v>
      </c>
      <c r="G690" s="1" t="s">
        <v>14</v>
      </c>
      <c r="H690" s="1" t="s">
        <v>25</v>
      </c>
      <c r="I690">
        <v>10.25</v>
      </c>
      <c r="J690" s="1" t="s">
        <v>38</v>
      </c>
      <c r="K690">
        <v>689</v>
      </c>
      <c r="L690" s="1" t="s">
        <v>30</v>
      </c>
      <c r="M690" s="1">
        <f>SUMIF('cocina'!A:A,sala[[#This Row],[Número de Orden]],'cocina'!K:K)</f>
        <v>165</v>
      </c>
      <c r="N690" s="2">
        <f>sala[[#This Row],[Hora de Salida]]</f>
        <v>45023.098611111112</v>
      </c>
      <c r="O690" s="3">
        <f>IF(sala[[#This Row],[Estado de la Mesa]]="Ocupada",sala[[#This Row],[Hora de Salida]]-sala[[#This Row],[Hora de Llegada]]+15/(24*60),sala[[#This Row],[Hora de Salida]]-sala[[#This Row],[Hora de Llegada]])</f>
        <v>8.4027777777616094E-2</v>
      </c>
      <c r="P690" s="3">
        <f>SUMIF('cocina'!A:A,sala[[#This Row],[Número de Orden]],'cocina'!H:H)/(24*60)</f>
        <v>2.013888888888889E-2</v>
      </c>
      <c r="Q690" s="3">
        <f>IF((sala[[#This Row],[Tiempo de Permanencia]]-sala[[#This Row],[Tiempo de Preparación]])&gt;0,sala[[#This Row],[Tiempo de Permanencia]]-sala[[#This Row],[Tiempo de Preparación]],0)</f>
        <v>6.3888888888727208E-2</v>
      </c>
      <c r="R690" s="10">
        <f>IF(sala[[#This Row],[Tiempo de degustación]]&gt;0,1,0)</f>
        <v>1</v>
      </c>
      <c r="S690" s="1" t="str">
        <f>WEEKDAY(sala[[#This Row],[Fecha de Factura]],11)&amp;". "&amp;TEXT(sala[[#This Row],[Fecha de Factura]],"dddd")</f>
        <v>5. viernes</v>
      </c>
      <c r="T690" s="4">
        <f>SUMIF('cocina'!A:A,sala[[#This Row],[Número de Orden]],'cocina'!G:G)</f>
        <v>7</v>
      </c>
      <c r="U690" s="4">
        <f>sala[[#This Row],[Tiempo de Preparación]]*24</f>
        <v>0.48333333333333339</v>
      </c>
      <c r="V690">
        <f>sala[[#This Row],[Cobrada]]*sala[[#This Row],[Monto Total de la Cuenta]]</f>
        <v>165</v>
      </c>
      <c r="W690" s="4">
        <f>sala[[#This Row],[Tiempo de Permanencia]]*24</f>
        <v>2.0166666666627862</v>
      </c>
    </row>
    <row r="691" spans="1:23" x14ac:dyDescent="0.3">
      <c r="A691">
        <v>15</v>
      </c>
      <c r="B691" s="1" t="s">
        <v>482</v>
      </c>
      <c r="C691">
        <v>4</v>
      </c>
      <c r="D691" s="2">
        <v>45023.113194444442</v>
      </c>
      <c r="E691" s="2">
        <v>45023.238194444442</v>
      </c>
      <c r="F691" s="1" t="s">
        <v>29</v>
      </c>
      <c r="G691" s="1" t="s">
        <v>35</v>
      </c>
      <c r="H691" s="1" t="s">
        <v>15</v>
      </c>
      <c r="I691">
        <v>37.22</v>
      </c>
      <c r="J691" s="1" t="s">
        <v>16</v>
      </c>
      <c r="K691">
        <v>690</v>
      </c>
      <c r="L691" s="1" t="s">
        <v>17</v>
      </c>
      <c r="M691" s="1">
        <f>SUMIF('cocina'!A:A,sala[[#This Row],[Número de Orden]],'cocina'!K:K)</f>
        <v>191</v>
      </c>
      <c r="N691" s="2">
        <f>sala[[#This Row],[Hora de Salida]]</f>
        <v>45023.238194444442</v>
      </c>
      <c r="O691" s="3">
        <f>IF(sala[[#This Row],[Estado de la Mesa]]="Ocupada",sala[[#This Row],[Hora de Salida]]-sala[[#This Row],[Hora de Llegada]]+15/(24*60),sala[[#This Row],[Hora de Salida]]-sala[[#This Row],[Hora de Llegada]])</f>
        <v>0.125</v>
      </c>
      <c r="P691" s="3">
        <f>SUMIF('cocina'!A:A,sala[[#This Row],[Número de Orden]],'cocina'!H:H)/(24*60)</f>
        <v>9.930555555555555E-2</v>
      </c>
      <c r="Q691" s="3">
        <f>IF((sala[[#This Row],[Tiempo de Permanencia]]-sala[[#This Row],[Tiempo de Preparación]])&gt;0,sala[[#This Row],[Tiempo de Permanencia]]-sala[[#This Row],[Tiempo de Preparación]],0)</f>
        <v>2.569444444444445E-2</v>
      </c>
      <c r="R691" s="10">
        <f>IF(sala[[#This Row],[Tiempo de degustación]]&gt;0,1,0)</f>
        <v>1</v>
      </c>
      <c r="S691" s="1" t="str">
        <f>WEEKDAY(sala[[#This Row],[Fecha de Factura]],11)&amp;". "&amp;TEXT(sala[[#This Row],[Fecha de Factura]],"dddd")</f>
        <v>5. viernes</v>
      </c>
      <c r="T691" s="4">
        <f>SUMIF('cocina'!A:A,sala[[#This Row],[Número de Orden]],'cocina'!G:G)</f>
        <v>6</v>
      </c>
      <c r="U691" s="4">
        <f>sala[[#This Row],[Tiempo de Preparación]]*24</f>
        <v>2.3833333333333333</v>
      </c>
      <c r="V691">
        <f>sala[[#This Row],[Cobrada]]*sala[[#This Row],[Monto Total de la Cuenta]]</f>
        <v>191</v>
      </c>
      <c r="W691" s="4">
        <f>sala[[#This Row],[Tiempo de Permanencia]]*24</f>
        <v>3</v>
      </c>
    </row>
    <row r="692" spans="1:23" x14ac:dyDescent="0.3">
      <c r="A692">
        <v>19</v>
      </c>
      <c r="B692" s="1" t="s">
        <v>74</v>
      </c>
      <c r="C692">
        <v>4</v>
      </c>
      <c r="D692" s="2">
        <v>45023.071527777778</v>
      </c>
      <c r="E692" s="2">
        <v>45023.220138888886</v>
      </c>
      <c r="F692" s="1" t="s">
        <v>13</v>
      </c>
      <c r="G692" s="1" t="s">
        <v>35</v>
      </c>
      <c r="H692" s="1" t="s">
        <v>15</v>
      </c>
      <c r="I692">
        <v>13.9</v>
      </c>
      <c r="J692" s="1" t="s">
        <v>38</v>
      </c>
      <c r="K692">
        <v>691</v>
      </c>
      <c r="L692" s="1" t="s">
        <v>22</v>
      </c>
      <c r="M692" s="1">
        <f>SUMIF('cocina'!A:A,sala[[#This Row],[Número de Orden]],'cocina'!K:K)</f>
        <v>66</v>
      </c>
      <c r="N692" s="2">
        <f>sala[[#This Row],[Hora de Salida]]</f>
        <v>45023.220138888886</v>
      </c>
      <c r="O692" s="3">
        <f>IF(sala[[#This Row],[Estado de la Mesa]]="Ocupada",sala[[#This Row],[Hora de Salida]]-sala[[#This Row],[Hora de Llegada]]+15/(24*60),sala[[#This Row],[Hora de Salida]]-sala[[#This Row],[Hora de Llegada]])</f>
        <v>0.1590277777747057</v>
      </c>
      <c r="P692" s="3">
        <f>SUMIF('cocina'!A:A,sala[[#This Row],[Número de Orden]],'cocina'!H:H)/(24*60)</f>
        <v>2.361111111111111E-2</v>
      </c>
      <c r="Q692" s="3">
        <f>IF((sala[[#This Row],[Tiempo de Permanencia]]-sala[[#This Row],[Tiempo de Preparación]])&gt;0,sala[[#This Row],[Tiempo de Permanencia]]-sala[[#This Row],[Tiempo de Preparación]],0)</f>
        <v>0.13541666666359459</v>
      </c>
      <c r="R692" s="10">
        <f>IF(sala[[#This Row],[Tiempo de degustación]]&gt;0,1,0)</f>
        <v>1</v>
      </c>
      <c r="S692" s="1" t="str">
        <f>WEEKDAY(sala[[#This Row],[Fecha de Factura]],11)&amp;". "&amp;TEXT(sala[[#This Row],[Fecha de Factura]],"dddd")</f>
        <v>5. viernes</v>
      </c>
      <c r="T692" s="4">
        <f>SUMIF('cocina'!A:A,sala[[#This Row],[Número de Orden]],'cocina'!G:G)</f>
        <v>3</v>
      </c>
      <c r="U692" s="4">
        <f>sala[[#This Row],[Tiempo de Preparación]]*24</f>
        <v>0.56666666666666665</v>
      </c>
      <c r="V692">
        <f>sala[[#This Row],[Cobrada]]*sala[[#This Row],[Monto Total de la Cuenta]]</f>
        <v>66</v>
      </c>
      <c r="W692" s="4">
        <f>sala[[#This Row],[Tiempo de Permanencia]]*24</f>
        <v>3.816666666592937</v>
      </c>
    </row>
    <row r="693" spans="1:23" x14ac:dyDescent="0.3">
      <c r="A693">
        <v>9</v>
      </c>
      <c r="B693" s="1" t="s">
        <v>233</v>
      </c>
      <c r="C693">
        <v>2</v>
      </c>
      <c r="D693" s="2">
        <v>45023.036805555559</v>
      </c>
      <c r="E693" s="2">
        <v>45023.18472222222</v>
      </c>
      <c r="F693" s="1" t="s">
        <v>19</v>
      </c>
      <c r="G693" s="1" t="s">
        <v>35</v>
      </c>
      <c r="H693" s="1" t="s">
        <v>25</v>
      </c>
      <c r="I693">
        <v>25.92</v>
      </c>
      <c r="J693" s="1" t="s">
        <v>16</v>
      </c>
      <c r="K693">
        <v>692</v>
      </c>
      <c r="L693" s="1" t="s">
        <v>69</v>
      </c>
      <c r="M693" s="1">
        <f>SUMIF('cocina'!A:A,sala[[#This Row],[Número de Orden]],'cocina'!K:K)</f>
        <v>173</v>
      </c>
      <c r="N693" s="2">
        <f>sala[[#This Row],[Hora de Salida]]</f>
        <v>45023.18472222222</v>
      </c>
      <c r="O693" s="3">
        <f>IF(sala[[#This Row],[Estado de la Mesa]]="Ocupada",sala[[#This Row],[Hora de Salida]]-sala[[#This Row],[Hora de Llegada]]+15/(24*60),sala[[#This Row],[Hora de Salida]]-sala[[#This Row],[Hora de Llegada]])</f>
        <v>0.14791666666133096</v>
      </c>
      <c r="P693" s="3">
        <f>SUMIF('cocina'!A:A,sala[[#This Row],[Número de Orden]],'cocina'!H:H)/(24*60)</f>
        <v>6.9444444444444448E-2</v>
      </c>
      <c r="Q693" s="3">
        <f>IF((sala[[#This Row],[Tiempo de Permanencia]]-sala[[#This Row],[Tiempo de Preparación]])&gt;0,sala[[#This Row],[Tiempo de Permanencia]]-sala[[#This Row],[Tiempo de Preparación]],0)</f>
        <v>7.8472222216886517E-2</v>
      </c>
      <c r="R693" s="10">
        <f>IF(sala[[#This Row],[Tiempo de degustación]]&gt;0,1,0)</f>
        <v>1</v>
      </c>
      <c r="S693" s="1" t="str">
        <f>WEEKDAY(sala[[#This Row],[Fecha de Factura]],11)&amp;". "&amp;TEXT(sala[[#This Row],[Fecha de Factura]],"dddd")</f>
        <v>5. viernes</v>
      </c>
      <c r="T693" s="4">
        <f>SUMIF('cocina'!A:A,sala[[#This Row],[Número de Orden]],'cocina'!G:G)</f>
        <v>6</v>
      </c>
      <c r="U693" s="4">
        <f>sala[[#This Row],[Tiempo de Preparación]]*24</f>
        <v>1.6666666666666667</v>
      </c>
      <c r="V693">
        <f>sala[[#This Row],[Cobrada]]*sala[[#This Row],[Monto Total de la Cuenta]]</f>
        <v>173</v>
      </c>
      <c r="W693" s="4">
        <f>sala[[#This Row],[Tiempo de Permanencia]]*24</f>
        <v>3.5499999998719431</v>
      </c>
    </row>
    <row r="694" spans="1:23" x14ac:dyDescent="0.3">
      <c r="A694">
        <v>15</v>
      </c>
      <c r="B694" s="1" t="s">
        <v>398</v>
      </c>
      <c r="C694">
        <v>4</v>
      </c>
      <c r="D694" s="2">
        <v>45023.155555555553</v>
      </c>
      <c r="E694" s="2">
        <v>45023.313194444447</v>
      </c>
      <c r="F694" s="1" t="s">
        <v>13</v>
      </c>
      <c r="G694" s="1" t="s">
        <v>14</v>
      </c>
      <c r="H694" s="1" t="s">
        <v>25</v>
      </c>
      <c r="I694">
        <v>28.31</v>
      </c>
      <c r="J694" s="1" t="s">
        <v>26</v>
      </c>
      <c r="K694">
        <v>693</v>
      </c>
      <c r="L694" s="1" t="s">
        <v>54</v>
      </c>
      <c r="M694" s="1">
        <f>SUMIF('cocina'!A:A,sala[[#This Row],[Número de Orden]],'cocina'!K:K)</f>
        <v>78</v>
      </c>
      <c r="N694" s="2">
        <f>sala[[#This Row],[Hora de Salida]]</f>
        <v>45023.313194444447</v>
      </c>
      <c r="O694" s="3">
        <f>IF(sala[[#This Row],[Estado de la Mesa]]="Ocupada",sala[[#This Row],[Hora de Salida]]-sala[[#This Row],[Hora de Llegada]]+15/(24*60),sala[[#This Row],[Hora de Salida]]-sala[[#This Row],[Hora de Llegada]])</f>
        <v>0.15763888889341615</v>
      </c>
      <c r="P694" s="3">
        <f>SUMIF('cocina'!A:A,sala[[#This Row],[Número de Orden]],'cocina'!H:H)/(24*60)</f>
        <v>3.0555555555555555E-2</v>
      </c>
      <c r="Q694" s="3">
        <f>IF((sala[[#This Row],[Tiempo de Permanencia]]-sala[[#This Row],[Tiempo de Preparación]])&gt;0,sala[[#This Row],[Tiempo de Permanencia]]-sala[[#This Row],[Tiempo de Preparación]],0)</f>
        <v>0.12708333333786059</v>
      </c>
      <c r="R694" s="10">
        <f>IF(sala[[#This Row],[Tiempo de degustación]]&gt;0,1,0)</f>
        <v>1</v>
      </c>
      <c r="S694" s="1" t="str">
        <f>WEEKDAY(sala[[#This Row],[Fecha de Factura]],11)&amp;". "&amp;TEXT(sala[[#This Row],[Fecha de Factura]],"dddd")</f>
        <v>5. viernes</v>
      </c>
      <c r="T694" s="4">
        <f>SUMIF('cocina'!A:A,sala[[#This Row],[Número de Orden]],'cocina'!G:G)</f>
        <v>3</v>
      </c>
      <c r="U694" s="4">
        <f>sala[[#This Row],[Tiempo de Preparación]]*24</f>
        <v>0.73333333333333328</v>
      </c>
      <c r="V694">
        <f>sala[[#This Row],[Cobrada]]*sala[[#This Row],[Monto Total de la Cuenta]]</f>
        <v>78</v>
      </c>
      <c r="W694" s="4">
        <f>sala[[#This Row],[Tiempo de Permanencia]]*24</f>
        <v>3.7833333334419876</v>
      </c>
    </row>
    <row r="695" spans="1:23" x14ac:dyDescent="0.3">
      <c r="A695">
        <v>5</v>
      </c>
      <c r="B695" s="1" t="s">
        <v>61</v>
      </c>
      <c r="C695">
        <v>4</v>
      </c>
      <c r="D695" s="2">
        <v>45023.07708333333</v>
      </c>
      <c r="E695" s="2">
        <v>45023.217361111114</v>
      </c>
      <c r="F695" s="1" t="s">
        <v>24</v>
      </c>
      <c r="G695" s="1" t="s">
        <v>14</v>
      </c>
      <c r="H695" s="1" t="s">
        <v>25</v>
      </c>
      <c r="I695">
        <v>23.66</v>
      </c>
      <c r="J695" s="1" t="s">
        <v>26</v>
      </c>
      <c r="K695">
        <v>694</v>
      </c>
      <c r="L695" s="1" t="s">
        <v>39</v>
      </c>
      <c r="M695" s="1">
        <f>SUMIF('cocina'!A:A,sala[[#This Row],[Número de Orden]],'cocina'!K:K)</f>
        <v>157</v>
      </c>
      <c r="N695" s="2">
        <f>sala[[#This Row],[Hora de Salida]]</f>
        <v>45023.217361111114</v>
      </c>
      <c r="O695" s="3">
        <f>IF(sala[[#This Row],[Estado de la Mesa]]="Ocupada",sala[[#This Row],[Hora de Salida]]-sala[[#This Row],[Hora de Llegada]]+15/(24*60),sala[[#This Row],[Hora de Salida]]-sala[[#This Row],[Hora de Llegada]])</f>
        <v>0.14027777778392192</v>
      </c>
      <c r="P695" s="3">
        <f>SUMIF('cocina'!A:A,sala[[#This Row],[Número de Orden]],'cocina'!H:H)/(24*60)</f>
        <v>8.8888888888888892E-2</v>
      </c>
      <c r="Q695" s="3">
        <f>IF((sala[[#This Row],[Tiempo de Permanencia]]-sala[[#This Row],[Tiempo de Preparación]])&gt;0,sala[[#This Row],[Tiempo de Permanencia]]-sala[[#This Row],[Tiempo de Preparación]],0)</f>
        <v>5.1388888895033027E-2</v>
      </c>
      <c r="R695" s="10">
        <f>IF(sala[[#This Row],[Tiempo de degustación]]&gt;0,1,0)</f>
        <v>1</v>
      </c>
      <c r="S695" s="1" t="str">
        <f>WEEKDAY(sala[[#This Row],[Fecha de Factura]],11)&amp;". "&amp;TEXT(sala[[#This Row],[Fecha de Factura]],"dddd")</f>
        <v>5. viernes</v>
      </c>
      <c r="T695" s="4">
        <f>SUMIF('cocina'!A:A,sala[[#This Row],[Número de Orden]],'cocina'!G:G)</f>
        <v>7</v>
      </c>
      <c r="U695" s="4">
        <f>sala[[#This Row],[Tiempo de Preparación]]*24</f>
        <v>2.1333333333333333</v>
      </c>
      <c r="V695">
        <f>sala[[#This Row],[Cobrada]]*sala[[#This Row],[Monto Total de la Cuenta]]</f>
        <v>157</v>
      </c>
      <c r="W695" s="4">
        <f>sala[[#This Row],[Tiempo de Permanencia]]*24</f>
        <v>3.3666666668141261</v>
      </c>
    </row>
    <row r="696" spans="1:23" x14ac:dyDescent="0.3">
      <c r="A696">
        <v>9</v>
      </c>
      <c r="B696" s="1" t="s">
        <v>319</v>
      </c>
      <c r="C696">
        <v>1</v>
      </c>
      <c r="D696" s="2">
        <v>45023.084722222222</v>
      </c>
      <c r="E696" s="2">
        <v>45023.230555555558</v>
      </c>
      <c r="F696" s="1" t="s">
        <v>13</v>
      </c>
      <c r="G696" s="1" t="s">
        <v>14</v>
      </c>
      <c r="H696" s="1" t="s">
        <v>25</v>
      </c>
      <c r="I696">
        <v>18.23</v>
      </c>
      <c r="J696" s="1" t="s">
        <v>38</v>
      </c>
      <c r="K696">
        <v>695</v>
      </c>
      <c r="L696" s="1" t="s">
        <v>39</v>
      </c>
      <c r="M696" s="1">
        <f>SUMIF('cocina'!A:A,sala[[#This Row],[Número de Orden]],'cocina'!K:K)</f>
        <v>116</v>
      </c>
      <c r="N696" s="2">
        <f>sala[[#This Row],[Hora de Salida]]</f>
        <v>45023.230555555558</v>
      </c>
      <c r="O696" s="3">
        <f>IF(sala[[#This Row],[Estado de la Mesa]]="Ocupada",sala[[#This Row],[Hora de Salida]]-sala[[#This Row],[Hora de Llegada]]+15/(24*60),sala[[#This Row],[Hora de Salida]]-sala[[#This Row],[Hora de Llegada]])</f>
        <v>0.15625000000242531</v>
      </c>
      <c r="P696" s="3">
        <f>SUMIF('cocina'!A:A,sala[[#This Row],[Número de Orden]],'cocina'!H:H)/(24*60)</f>
        <v>2.5694444444444443E-2</v>
      </c>
      <c r="Q696" s="3">
        <f>IF((sala[[#This Row],[Tiempo de Permanencia]]-sala[[#This Row],[Tiempo de Preparación]])&gt;0,sala[[#This Row],[Tiempo de Permanencia]]-sala[[#This Row],[Tiempo de Preparación]],0)</f>
        <v>0.13055555555798087</v>
      </c>
      <c r="R696" s="10">
        <f>IF(sala[[#This Row],[Tiempo de degustación]]&gt;0,1,0)</f>
        <v>1</v>
      </c>
      <c r="S696" s="1" t="str">
        <f>WEEKDAY(sala[[#This Row],[Fecha de Factura]],11)&amp;". "&amp;TEXT(sala[[#This Row],[Fecha de Factura]],"dddd")</f>
        <v>5. viernes</v>
      </c>
      <c r="T696" s="4">
        <f>SUMIF('cocina'!A:A,sala[[#This Row],[Número de Orden]],'cocina'!G:G)</f>
        <v>4</v>
      </c>
      <c r="U696" s="4">
        <f>sala[[#This Row],[Tiempo de Preparación]]*24</f>
        <v>0.6166666666666667</v>
      </c>
      <c r="V696">
        <f>sala[[#This Row],[Cobrada]]*sala[[#This Row],[Monto Total de la Cuenta]]</f>
        <v>116</v>
      </c>
      <c r="W696" s="4">
        <f>sala[[#This Row],[Tiempo de Permanencia]]*24</f>
        <v>3.7500000000582077</v>
      </c>
    </row>
    <row r="697" spans="1:23" x14ac:dyDescent="0.3">
      <c r="A697">
        <v>2</v>
      </c>
      <c r="B697" s="1" t="s">
        <v>216</v>
      </c>
      <c r="C697">
        <v>6</v>
      </c>
      <c r="D697" s="2">
        <v>45023.094444444447</v>
      </c>
      <c r="E697" s="2">
        <v>45023.257638888892</v>
      </c>
      <c r="F697" s="1" t="s">
        <v>19</v>
      </c>
      <c r="G697" s="1" t="s">
        <v>35</v>
      </c>
      <c r="H697" s="1" t="s">
        <v>25</v>
      </c>
      <c r="I697">
        <v>18.760000000000002</v>
      </c>
      <c r="J697" s="1" t="s">
        <v>38</v>
      </c>
      <c r="K697">
        <v>696</v>
      </c>
      <c r="L697" s="1" t="s">
        <v>33</v>
      </c>
      <c r="M697" s="1">
        <f>SUMIF('cocina'!A:A,sala[[#This Row],[Número de Orden]],'cocina'!K:K)</f>
        <v>46</v>
      </c>
      <c r="N697" s="2">
        <f>sala[[#This Row],[Hora de Salida]]</f>
        <v>45023.257638888892</v>
      </c>
      <c r="O697" s="3">
        <f>IF(sala[[#This Row],[Estado de la Mesa]]="Ocupada",sala[[#This Row],[Hora de Salida]]-sala[[#This Row],[Hora de Llegada]]+15/(24*60),sala[[#This Row],[Hora de Salida]]-sala[[#This Row],[Hora de Llegada]])</f>
        <v>0.17361111111191954</v>
      </c>
      <c r="P697" s="3">
        <f>SUMIF('cocina'!A:A,sala[[#This Row],[Número de Orden]],'cocina'!H:H)/(24*60)</f>
        <v>1.5972222222222221E-2</v>
      </c>
      <c r="Q697" s="3">
        <f>IF((sala[[#This Row],[Tiempo de Permanencia]]-sala[[#This Row],[Tiempo de Preparación]])&gt;0,sala[[#This Row],[Tiempo de Permanencia]]-sala[[#This Row],[Tiempo de Preparación]],0)</f>
        <v>0.15763888888969732</v>
      </c>
      <c r="R697" s="10">
        <f>IF(sala[[#This Row],[Tiempo de degustación]]&gt;0,1,0)</f>
        <v>1</v>
      </c>
      <c r="S697" s="1" t="str">
        <f>WEEKDAY(sala[[#This Row],[Fecha de Factura]],11)&amp;". "&amp;TEXT(sala[[#This Row],[Fecha de Factura]],"dddd")</f>
        <v>5. viernes</v>
      </c>
      <c r="T697" s="4">
        <f>SUMIF('cocina'!A:A,sala[[#This Row],[Número de Orden]],'cocina'!G:G)</f>
        <v>2</v>
      </c>
      <c r="U697" s="4">
        <f>sala[[#This Row],[Tiempo de Preparación]]*24</f>
        <v>0.3833333333333333</v>
      </c>
      <c r="V697">
        <f>sala[[#This Row],[Cobrada]]*sala[[#This Row],[Monto Total de la Cuenta]]</f>
        <v>46</v>
      </c>
      <c r="W697" s="4">
        <f>sala[[#This Row],[Tiempo de Permanencia]]*24</f>
        <v>4.1666666666860692</v>
      </c>
    </row>
    <row r="698" spans="1:23" x14ac:dyDescent="0.3">
      <c r="A698">
        <v>4</v>
      </c>
      <c r="B698" s="1" t="s">
        <v>570</v>
      </c>
      <c r="C698">
        <v>1</v>
      </c>
      <c r="D698" s="2">
        <v>45023.158333333333</v>
      </c>
      <c r="E698" s="2">
        <v>45023.279166666667</v>
      </c>
      <c r="F698" s="1" t="s">
        <v>24</v>
      </c>
      <c r="G698" s="1" t="s">
        <v>14</v>
      </c>
      <c r="H698" s="1" t="s">
        <v>25</v>
      </c>
      <c r="I698">
        <v>34.35</v>
      </c>
      <c r="J698" s="1" t="s">
        <v>16</v>
      </c>
      <c r="K698">
        <v>697</v>
      </c>
      <c r="L698" s="1" t="s">
        <v>44</v>
      </c>
      <c r="M698" s="1">
        <f>SUMIF('cocina'!A:A,sala[[#This Row],[Número de Orden]],'cocina'!K:K)</f>
        <v>199</v>
      </c>
      <c r="N698" s="2">
        <f>sala[[#This Row],[Hora de Salida]]</f>
        <v>45023.279166666667</v>
      </c>
      <c r="O698" s="3">
        <f>IF(sala[[#This Row],[Estado de la Mesa]]="Ocupada",sala[[#This Row],[Hora de Salida]]-sala[[#This Row],[Hora de Llegada]]+15/(24*60),sala[[#This Row],[Hora de Salida]]-sala[[#This Row],[Hora de Llegada]])</f>
        <v>0.12083333333430346</v>
      </c>
      <c r="P698" s="3">
        <f>SUMIF('cocina'!A:A,sala[[#This Row],[Número de Orden]],'cocina'!H:H)/(24*60)</f>
        <v>7.4305555555555555E-2</v>
      </c>
      <c r="Q698" s="3">
        <f>IF((sala[[#This Row],[Tiempo de Permanencia]]-sala[[#This Row],[Tiempo de Preparación]])&gt;0,sala[[#This Row],[Tiempo de Permanencia]]-sala[[#This Row],[Tiempo de Preparación]],0)</f>
        <v>4.6527777778747906E-2</v>
      </c>
      <c r="R698" s="10">
        <f>IF(sala[[#This Row],[Tiempo de degustación]]&gt;0,1,0)</f>
        <v>1</v>
      </c>
      <c r="S698" s="1" t="str">
        <f>WEEKDAY(sala[[#This Row],[Fecha de Factura]],11)&amp;". "&amp;TEXT(sala[[#This Row],[Fecha de Factura]],"dddd")</f>
        <v>5. viernes</v>
      </c>
      <c r="T698" s="4">
        <f>SUMIF('cocina'!A:A,sala[[#This Row],[Número de Orden]],'cocina'!G:G)</f>
        <v>7</v>
      </c>
      <c r="U698" s="4">
        <f>sala[[#This Row],[Tiempo de Preparación]]*24</f>
        <v>1.7833333333333332</v>
      </c>
      <c r="V698">
        <f>sala[[#This Row],[Cobrada]]*sala[[#This Row],[Monto Total de la Cuenta]]</f>
        <v>199</v>
      </c>
      <c r="W698" s="4">
        <f>sala[[#This Row],[Tiempo de Permanencia]]*24</f>
        <v>2.9000000000232831</v>
      </c>
    </row>
    <row r="699" spans="1:23" x14ac:dyDescent="0.3">
      <c r="A699">
        <v>19</v>
      </c>
      <c r="B699" s="1" t="s">
        <v>201</v>
      </c>
      <c r="C699">
        <v>4</v>
      </c>
      <c r="D699" s="2">
        <v>45023.104166666664</v>
      </c>
      <c r="E699" s="2">
        <v>45023.267361111109</v>
      </c>
      <c r="F699" s="1" t="s">
        <v>19</v>
      </c>
      <c r="G699" s="1" t="s">
        <v>35</v>
      </c>
      <c r="H699" s="1" t="s">
        <v>25</v>
      </c>
      <c r="I699">
        <v>39.89</v>
      </c>
      <c r="J699" s="1" t="s">
        <v>26</v>
      </c>
      <c r="K699">
        <v>698</v>
      </c>
      <c r="L699" s="1" t="s">
        <v>42</v>
      </c>
      <c r="M699" s="1">
        <f>SUMIF('cocina'!A:A,sala[[#This Row],[Número de Orden]],'cocina'!K:K)</f>
        <v>185</v>
      </c>
      <c r="N699" s="2">
        <f>sala[[#This Row],[Hora de Salida]]</f>
        <v>45023.267361111109</v>
      </c>
      <c r="O699" s="3">
        <f>IF(sala[[#This Row],[Estado de la Mesa]]="Ocupada",sala[[#This Row],[Hora de Salida]]-sala[[#This Row],[Hora de Llegada]]+15/(24*60),sala[[#This Row],[Hora de Salida]]-sala[[#This Row],[Hora de Llegada]])</f>
        <v>0.16319444444525288</v>
      </c>
      <c r="P699" s="3">
        <f>SUMIF('cocina'!A:A,sala[[#This Row],[Número de Orden]],'cocina'!H:H)/(24*60)</f>
        <v>7.013888888888889E-2</v>
      </c>
      <c r="Q699" s="3">
        <f>IF((sala[[#This Row],[Tiempo de Permanencia]]-sala[[#This Row],[Tiempo de Preparación]])&gt;0,sala[[#This Row],[Tiempo de Permanencia]]-sala[[#This Row],[Tiempo de Preparación]],0)</f>
        <v>9.3055555556363995E-2</v>
      </c>
      <c r="R699" s="10">
        <f>IF(sala[[#This Row],[Tiempo de degustación]]&gt;0,1,0)</f>
        <v>1</v>
      </c>
      <c r="S699" s="1" t="str">
        <f>WEEKDAY(sala[[#This Row],[Fecha de Factura]],11)&amp;". "&amp;TEXT(sala[[#This Row],[Fecha de Factura]],"dddd")</f>
        <v>5. viernes</v>
      </c>
      <c r="T699" s="4">
        <f>SUMIF('cocina'!A:A,sala[[#This Row],[Número de Orden]],'cocina'!G:G)</f>
        <v>8</v>
      </c>
      <c r="U699" s="4">
        <f>sala[[#This Row],[Tiempo de Preparación]]*24</f>
        <v>1.6833333333333333</v>
      </c>
      <c r="V699">
        <f>sala[[#This Row],[Cobrada]]*sala[[#This Row],[Monto Total de la Cuenta]]</f>
        <v>185</v>
      </c>
      <c r="W699" s="4">
        <f>sala[[#This Row],[Tiempo de Permanencia]]*24</f>
        <v>3.9166666666860692</v>
      </c>
    </row>
    <row r="700" spans="1:23" x14ac:dyDescent="0.3">
      <c r="A700">
        <v>8</v>
      </c>
      <c r="B700" s="1" t="s">
        <v>430</v>
      </c>
      <c r="C700">
        <v>6</v>
      </c>
      <c r="D700" s="2">
        <v>45023.065972222219</v>
      </c>
      <c r="E700" s="2">
        <v>45023.12222222222</v>
      </c>
      <c r="F700" s="1" t="s">
        <v>24</v>
      </c>
      <c r="G700" s="1" t="s">
        <v>14</v>
      </c>
      <c r="H700" s="1" t="s">
        <v>25</v>
      </c>
      <c r="I700">
        <v>38.44</v>
      </c>
      <c r="J700" s="1" t="s">
        <v>16</v>
      </c>
      <c r="K700">
        <v>699</v>
      </c>
      <c r="L700" s="1" t="s">
        <v>17</v>
      </c>
      <c r="M700" s="1">
        <f>SUMIF('cocina'!A:A,sala[[#This Row],[Número de Orden]],'cocina'!K:K)</f>
        <v>58</v>
      </c>
      <c r="N700" s="2">
        <f>sala[[#This Row],[Hora de Salida]]</f>
        <v>45023.12222222222</v>
      </c>
      <c r="O700" s="3">
        <f>IF(sala[[#This Row],[Estado de la Mesa]]="Ocupada",sala[[#This Row],[Hora de Salida]]-sala[[#This Row],[Hora de Llegada]]+15/(24*60),sala[[#This Row],[Hora de Salida]]-sala[[#This Row],[Hora de Llegada]])</f>
        <v>5.6250000001455192E-2</v>
      </c>
      <c r="P700" s="3">
        <f>SUMIF('cocina'!A:A,sala[[#This Row],[Número de Orden]],'cocina'!H:H)/(24*60)</f>
        <v>7.6388888888888886E-3</v>
      </c>
      <c r="Q700" s="3">
        <f>IF((sala[[#This Row],[Tiempo de Permanencia]]-sala[[#This Row],[Tiempo de Preparación]])&gt;0,sala[[#This Row],[Tiempo de Permanencia]]-sala[[#This Row],[Tiempo de Preparación]],0)</f>
        <v>4.8611111112566302E-2</v>
      </c>
      <c r="R700" s="10">
        <f>IF(sala[[#This Row],[Tiempo de degustación]]&gt;0,1,0)</f>
        <v>1</v>
      </c>
      <c r="S700" s="1" t="str">
        <f>WEEKDAY(sala[[#This Row],[Fecha de Factura]],11)&amp;". "&amp;TEXT(sala[[#This Row],[Fecha de Factura]],"dddd")</f>
        <v>5. viernes</v>
      </c>
      <c r="T700" s="4">
        <f>SUMIF('cocina'!A:A,sala[[#This Row],[Número de Orden]],'cocina'!G:G)</f>
        <v>2</v>
      </c>
      <c r="U700" s="4">
        <f>sala[[#This Row],[Tiempo de Preparación]]*24</f>
        <v>0.18333333333333332</v>
      </c>
      <c r="V700">
        <f>sala[[#This Row],[Cobrada]]*sala[[#This Row],[Monto Total de la Cuenta]]</f>
        <v>58</v>
      </c>
      <c r="W700" s="4">
        <f>sala[[#This Row],[Tiempo de Permanencia]]*24</f>
        <v>1.3500000000349246</v>
      </c>
    </row>
    <row r="701" spans="1:23" x14ac:dyDescent="0.3">
      <c r="A701">
        <v>8</v>
      </c>
      <c r="B701" s="1" t="s">
        <v>571</v>
      </c>
      <c r="C701">
        <v>2</v>
      </c>
      <c r="D701" s="2">
        <v>45023.015972222223</v>
      </c>
      <c r="E701" s="2">
        <v>45023.118055555555</v>
      </c>
      <c r="F701" s="1" t="s">
        <v>24</v>
      </c>
      <c r="G701" s="1" t="s">
        <v>14</v>
      </c>
      <c r="H701" s="1" t="s">
        <v>25</v>
      </c>
      <c r="I701">
        <v>21.66</v>
      </c>
      <c r="J701" s="1" t="s">
        <v>16</v>
      </c>
      <c r="K701">
        <v>700</v>
      </c>
      <c r="L701" s="1" t="s">
        <v>69</v>
      </c>
      <c r="M701" s="1">
        <f>SUMIF('cocina'!A:A,sala[[#This Row],[Número de Orden]],'cocina'!K:K)</f>
        <v>234</v>
      </c>
      <c r="N701" s="2">
        <f>sala[[#This Row],[Hora de Salida]]</f>
        <v>45023.118055555555</v>
      </c>
      <c r="O701" s="3">
        <f>IF(sala[[#This Row],[Estado de la Mesa]]="Ocupada",sala[[#This Row],[Hora de Salida]]-sala[[#This Row],[Hora de Llegada]]+15/(24*60),sala[[#This Row],[Hora de Salida]]-sala[[#This Row],[Hora de Llegada]])</f>
        <v>0.10208333333139308</v>
      </c>
      <c r="P701" s="3">
        <f>SUMIF('cocina'!A:A,sala[[#This Row],[Número de Orden]],'cocina'!H:H)/(24*60)</f>
        <v>5.9722222222222225E-2</v>
      </c>
      <c r="Q701" s="3">
        <f>IF((sala[[#This Row],[Tiempo de Permanencia]]-sala[[#This Row],[Tiempo de Preparación]])&gt;0,sala[[#This Row],[Tiempo de Permanencia]]-sala[[#This Row],[Tiempo de Preparación]],0)</f>
        <v>4.2361111109170853E-2</v>
      </c>
      <c r="R701" s="10">
        <f>IF(sala[[#This Row],[Tiempo de degustación]]&gt;0,1,0)</f>
        <v>1</v>
      </c>
      <c r="S701" s="1" t="str">
        <f>WEEKDAY(sala[[#This Row],[Fecha de Factura]],11)&amp;". "&amp;TEXT(sala[[#This Row],[Fecha de Factura]],"dddd")</f>
        <v>5. viernes</v>
      </c>
      <c r="T701" s="4">
        <f>SUMIF('cocina'!A:A,sala[[#This Row],[Número de Orden]],'cocina'!G:G)</f>
        <v>8</v>
      </c>
      <c r="U701" s="4">
        <f>sala[[#This Row],[Tiempo de Preparación]]*24</f>
        <v>1.4333333333333333</v>
      </c>
      <c r="V701">
        <f>sala[[#This Row],[Cobrada]]*sala[[#This Row],[Monto Total de la Cuenta]]</f>
        <v>234</v>
      </c>
      <c r="W701" s="4">
        <f>sala[[#This Row],[Tiempo de Permanencia]]*24</f>
        <v>2.4499999999534339</v>
      </c>
    </row>
    <row r="702" spans="1:23" x14ac:dyDescent="0.3">
      <c r="A702">
        <v>19</v>
      </c>
      <c r="B702" s="1" t="s">
        <v>572</v>
      </c>
      <c r="C702">
        <v>5</v>
      </c>
      <c r="D702" s="2">
        <v>45023.138888888891</v>
      </c>
      <c r="E702" s="2">
        <v>45023.239583333336</v>
      </c>
      <c r="F702" s="1" t="s">
        <v>32</v>
      </c>
      <c r="G702" s="1" t="s">
        <v>14</v>
      </c>
      <c r="H702" s="1" t="s">
        <v>25</v>
      </c>
      <c r="I702">
        <v>39.83</v>
      </c>
      <c r="J702" s="1" t="s">
        <v>26</v>
      </c>
      <c r="K702">
        <v>701</v>
      </c>
      <c r="L702" s="1" t="s">
        <v>42</v>
      </c>
      <c r="M702" s="1">
        <f>SUMIF('cocina'!A:A,sala[[#This Row],[Número de Orden]],'cocina'!K:K)</f>
        <v>102</v>
      </c>
      <c r="N702" s="2">
        <f>sala[[#This Row],[Hora de Salida]]</f>
        <v>45023.239583333336</v>
      </c>
      <c r="O702" s="3">
        <f>IF(sala[[#This Row],[Estado de la Mesa]]="Ocupada",sala[[#This Row],[Hora de Salida]]-sala[[#This Row],[Hora de Llegada]]+15/(24*60),sala[[#This Row],[Hora de Salida]]-sala[[#This Row],[Hora de Llegada]])</f>
        <v>0.10069444444525288</v>
      </c>
      <c r="P702" s="3">
        <f>SUMIF('cocina'!A:A,sala[[#This Row],[Número de Orden]],'cocina'!H:H)/(24*60)</f>
        <v>6.7361111111111108E-2</v>
      </c>
      <c r="Q702" s="3">
        <f>IF((sala[[#This Row],[Tiempo de Permanencia]]-sala[[#This Row],[Tiempo de Preparación]])&gt;0,sala[[#This Row],[Tiempo de Permanencia]]-sala[[#This Row],[Tiempo de Preparación]],0)</f>
        <v>3.3333333334141776E-2</v>
      </c>
      <c r="R702" s="10">
        <f>IF(sala[[#This Row],[Tiempo de degustación]]&gt;0,1,0)</f>
        <v>1</v>
      </c>
      <c r="S702" s="1" t="str">
        <f>WEEKDAY(sala[[#This Row],[Fecha de Factura]],11)&amp;". "&amp;TEXT(sala[[#This Row],[Fecha de Factura]],"dddd")</f>
        <v>5. viernes</v>
      </c>
      <c r="T702" s="4">
        <f>SUMIF('cocina'!A:A,sala[[#This Row],[Número de Orden]],'cocina'!G:G)</f>
        <v>4</v>
      </c>
      <c r="U702" s="4">
        <f>sala[[#This Row],[Tiempo de Preparación]]*24</f>
        <v>1.6166666666666667</v>
      </c>
      <c r="V702">
        <f>sala[[#This Row],[Cobrada]]*sala[[#This Row],[Monto Total de la Cuenta]]</f>
        <v>102</v>
      </c>
      <c r="W702" s="4">
        <f>sala[[#This Row],[Tiempo de Permanencia]]*24</f>
        <v>2.4166666666860692</v>
      </c>
    </row>
    <row r="703" spans="1:23" x14ac:dyDescent="0.3">
      <c r="A703">
        <v>13</v>
      </c>
      <c r="B703" s="1" t="s">
        <v>573</v>
      </c>
      <c r="C703">
        <v>2</v>
      </c>
      <c r="D703" s="2">
        <v>45023.104166666664</v>
      </c>
      <c r="E703" s="2">
        <v>45023.21875</v>
      </c>
      <c r="F703" s="1" t="s">
        <v>13</v>
      </c>
      <c r="G703" s="1" t="s">
        <v>35</v>
      </c>
      <c r="H703" s="1" t="s">
        <v>25</v>
      </c>
      <c r="I703">
        <v>47.07</v>
      </c>
      <c r="J703" s="1" t="s">
        <v>26</v>
      </c>
      <c r="K703">
        <v>702</v>
      </c>
      <c r="L703" s="1" t="s">
        <v>27</v>
      </c>
      <c r="M703" s="1">
        <f>SUMIF('cocina'!A:A,sala[[#This Row],[Número de Orden]],'cocina'!K:K)</f>
        <v>195</v>
      </c>
      <c r="N703" s="2">
        <f>sala[[#This Row],[Hora de Salida]]</f>
        <v>45023.21875</v>
      </c>
      <c r="O703" s="3">
        <f>IF(sala[[#This Row],[Estado de la Mesa]]="Ocupada",sala[[#This Row],[Hora de Salida]]-sala[[#This Row],[Hora de Llegada]]+15/(24*60),sala[[#This Row],[Hora de Salida]]-sala[[#This Row],[Hora de Llegada]])</f>
        <v>0.11458333333575865</v>
      </c>
      <c r="P703" s="3">
        <f>SUMIF('cocina'!A:A,sala[[#This Row],[Número de Orden]],'cocina'!H:H)/(24*60)</f>
        <v>0.1076388888888889</v>
      </c>
      <c r="Q703" s="3">
        <f>IF((sala[[#This Row],[Tiempo de Permanencia]]-sala[[#This Row],[Tiempo de Preparación]])&gt;0,sala[[#This Row],[Tiempo de Permanencia]]-sala[[#This Row],[Tiempo de Preparación]],0)</f>
        <v>6.9444444468697575E-3</v>
      </c>
      <c r="R703" s="10">
        <f>IF(sala[[#This Row],[Tiempo de degustación]]&gt;0,1,0)</f>
        <v>1</v>
      </c>
      <c r="S703" s="1" t="str">
        <f>WEEKDAY(sala[[#This Row],[Fecha de Factura]],11)&amp;". "&amp;TEXT(sala[[#This Row],[Fecha de Factura]],"dddd")</f>
        <v>5. viernes</v>
      </c>
      <c r="T703" s="4">
        <f>SUMIF('cocina'!A:A,sala[[#This Row],[Número de Orden]],'cocina'!G:G)</f>
        <v>8</v>
      </c>
      <c r="U703" s="4">
        <f>sala[[#This Row],[Tiempo de Preparación]]*24</f>
        <v>2.5833333333333335</v>
      </c>
      <c r="V703">
        <f>sala[[#This Row],[Cobrada]]*sala[[#This Row],[Monto Total de la Cuenta]]</f>
        <v>195</v>
      </c>
      <c r="W703" s="4">
        <f>sala[[#This Row],[Tiempo de Permanencia]]*24</f>
        <v>2.7500000000582077</v>
      </c>
    </row>
    <row r="704" spans="1:23" x14ac:dyDescent="0.3">
      <c r="A704">
        <v>9</v>
      </c>
      <c r="B704" s="1" t="s">
        <v>574</v>
      </c>
      <c r="C704">
        <v>5</v>
      </c>
      <c r="D704" s="2">
        <v>45023.011805555558</v>
      </c>
      <c r="E704" s="2">
        <v>45023.09652777778</v>
      </c>
      <c r="F704" s="1" t="s">
        <v>19</v>
      </c>
      <c r="G704" s="1" t="s">
        <v>14</v>
      </c>
      <c r="H704" s="1" t="s">
        <v>25</v>
      </c>
      <c r="I704">
        <v>22.24</v>
      </c>
      <c r="J704" s="1" t="s">
        <v>38</v>
      </c>
      <c r="K704">
        <v>703</v>
      </c>
      <c r="L704" s="1" t="s">
        <v>39</v>
      </c>
      <c r="M704" s="1">
        <f>SUMIF('cocina'!A:A,sala[[#This Row],[Número de Orden]],'cocina'!K:K)</f>
        <v>63</v>
      </c>
      <c r="N704" s="2">
        <f>sala[[#This Row],[Hora de Salida]]</f>
        <v>45023.09652777778</v>
      </c>
      <c r="O704" s="3">
        <f>IF(sala[[#This Row],[Estado de la Mesa]]="Ocupada",sala[[#This Row],[Hora de Salida]]-sala[[#This Row],[Hora de Llegada]]+15/(24*60),sala[[#This Row],[Hora de Salida]]-sala[[#This Row],[Hora de Llegada]])</f>
        <v>9.5138888888565518E-2</v>
      </c>
      <c r="P704" s="3">
        <f>SUMIF('cocina'!A:A,sala[[#This Row],[Número de Orden]],'cocina'!H:H)/(24*60)</f>
        <v>2.013888888888889E-2</v>
      </c>
      <c r="Q704" s="3">
        <f>IF((sala[[#This Row],[Tiempo de Permanencia]]-sala[[#This Row],[Tiempo de Preparación]])&gt;0,sala[[#This Row],[Tiempo de Permanencia]]-sala[[#This Row],[Tiempo de Preparación]],0)</f>
        <v>7.4999999999676631E-2</v>
      </c>
      <c r="R704" s="10">
        <f>IF(sala[[#This Row],[Tiempo de degustación]]&gt;0,1,0)</f>
        <v>1</v>
      </c>
      <c r="S704" s="1" t="str">
        <f>WEEKDAY(sala[[#This Row],[Fecha de Factura]],11)&amp;". "&amp;TEXT(sala[[#This Row],[Fecha de Factura]],"dddd")</f>
        <v>5. viernes</v>
      </c>
      <c r="T704" s="4">
        <f>SUMIF('cocina'!A:A,sala[[#This Row],[Número de Orden]],'cocina'!G:G)</f>
        <v>3</v>
      </c>
      <c r="U704" s="4">
        <f>sala[[#This Row],[Tiempo de Preparación]]*24</f>
        <v>0.48333333333333339</v>
      </c>
      <c r="V704">
        <f>sala[[#This Row],[Cobrada]]*sala[[#This Row],[Monto Total de la Cuenta]]</f>
        <v>63</v>
      </c>
      <c r="W704" s="4">
        <f>sala[[#This Row],[Tiempo de Permanencia]]*24</f>
        <v>2.2833333333255723</v>
      </c>
    </row>
    <row r="705" spans="1:23" x14ac:dyDescent="0.3">
      <c r="A705">
        <v>13</v>
      </c>
      <c r="B705" s="1" t="s">
        <v>575</v>
      </c>
      <c r="C705">
        <v>6</v>
      </c>
      <c r="D705" s="2">
        <v>45023.069444444445</v>
      </c>
      <c r="E705" s="2">
        <v>45023.186805555553</v>
      </c>
      <c r="F705" s="1" t="s">
        <v>24</v>
      </c>
      <c r="G705" s="1" t="s">
        <v>35</v>
      </c>
      <c r="H705" s="1" t="s">
        <v>25</v>
      </c>
      <c r="I705">
        <v>33.29</v>
      </c>
      <c r="J705" s="1" t="s">
        <v>16</v>
      </c>
      <c r="K705">
        <v>704</v>
      </c>
      <c r="L705" s="1" t="s">
        <v>42</v>
      </c>
      <c r="M705" s="1">
        <f>SUMIF('cocina'!A:A,sala[[#This Row],[Número de Orden]],'cocina'!K:K)</f>
        <v>18</v>
      </c>
      <c r="N705" s="2">
        <f>sala[[#This Row],[Hora de Salida]]</f>
        <v>45023.186805555553</v>
      </c>
      <c r="O705" s="3">
        <f>IF(sala[[#This Row],[Estado de la Mesa]]="Ocupada",sala[[#This Row],[Hora de Salida]]-sala[[#This Row],[Hora de Llegada]]+15/(24*60),sala[[#This Row],[Hora de Salida]]-sala[[#This Row],[Hora de Llegada]])</f>
        <v>0.11736111110803904</v>
      </c>
      <c r="P705" s="3">
        <f>SUMIF('cocina'!A:A,sala[[#This Row],[Número de Orden]],'cocina'!H:H)/(24*60)</f>
        <v>2.6388888888888889E-2</v>
      </c>
      <c r="Q705" s="3">
        <f>IF((sala[[#This Row],[Tiempo de Permanencia]]-sala[[#This Row],[Tiempo de Preparación]])&gt;0,sala[[#This Row],[Tiempo de Permanencia]]-sala[[#This Row],[Tiempo de Preparación]],0)</f>
        <v>9.0972222219150148E-2</v>
      </c>
      <c r="R705" s="10">
        <f>IF(sala[[#This Row],[Tiempo de degustación]]&gt;0,1,0)</f>
        <v>1</v>
      </c>
      <c r="S705" s="1" t="str">
        <f>WEEKDAY(sala[[#This Row],[Fecha de Factura]],11)&amp;". "&amp;TEXT(sala[[#This Row],[Fecha de Factura]],"dddd")</f>
        <v>5. viernes</v>
      </c>
      <c r="T705" s="4">
        <f>SUMIF('cocina'!A:A,sala[[#This Row],[Número de Orden]],'cocina'!G:G)</f>
        <v>1</v>
      </c>
      <c r="U705" s="4">
        <f>sala[[#This Row],[Tiempo de Preparación]]*24</f>
        <v>0.6333333333333333</v>
      </c>
      <c r="V705">
        <f>sala[[#This Row],[Cobrada]]*sala[[#This Row],[Monto Total de la Cuenta]]</f>
        <v>18</v>
      </c>
      <c r="W705" s="4">
        <f>sala[[#This Row],[Tiempo de Permanencia]]*24</f>
        <v>2.816666666592937</v>
      </c>
    </row>
    <row r="706" spans="1:23" x14ac:dyDescent="0.3">
      <c r="A706">
        <v>12</v>
      </c>
      <c r="B706" s="1" t="s">
        <v>511</v>
      </c>
      <c r="C706">
        <v>3</v>
      </c>
      <c r="D706" s="2">
        <v>45023.074999999997</v>
      </c>
      <c r="E706" s="2">
        <v>45023.120138888888</v>
      </c>
      <c r="F706" s="1" t="s">
        <v>24</v>
      </c>
      <c r="G706" s="1" t="s">
        <v>14</v>
      </c>
      <c r="H706" s="1" t="s">
        <v>25</v>
      </c>
      <c r="I706">
        <v>43.07</v>
      </c>
      <c r="J706" s="1" t="s">
        <v>26</v>
      </c>
      <c r="K706">
        <v>705</v>
      </c>
      <c r="L706" s="1" t="s">
        <v>39</v>
      </c>
      <c r="M706" s="1">
        <f>SUMIF('cocina'!A:A,sala[[#This Row],[Número de Orden]],'cocina'!K:K)</f>
        <v>112</v>
      </c>
      <c r="N706" s="2">
        <f>sala[[#This Row],[Hora de Salida]]</f>
        <v>45023.120138888888</v>
      </c>
      <c r="O706" s="3">
        <f>IF(sala[[#This Row],[Estado de la Mesa]]="Ocupada",sala[[#This Row],[Hora de Salida]]-sala[[#This Row],[Hora de Llegada]]+15/(24*60),sala[[#This Row],[Hora de Salida]]-sala[[#This Row],[Hora de Llegada]])</f>
        <v>4.5138888890505768E-2</v>
      </c>
      <c r="P706" s="3">
        <f>SUMIF('cocina'!A:A,sala[[#This Row],[Número de Orden]],'cocina'!H:H)/(24*60)</f>
        <v>2.2916666666666665E-2</v>
      </c>
      <c r="Q706" s="3">
        <f>IF((sala[[#This Row],[Tiempo de Permanencia]]-sala[[#This Row],[Tiempo de Preparación]])&gt;0,sala[[#This Row],[Tiempo de Permanencia]]-sala[[#This Row],[Tiempo de Preparación]],0)</f>
        <v>2.2222222223839103E-2</v>
      </c>
      <c r="R706" s="10">
        <f>IF(sala[[#This Row],[Tiempo de degustación]]&gt;0,1,0)</f>
        <v>1</v>
      </c>
      <c r="S706" s="1" t="str">
        <f>WEEKDAY(sala[[#This Row],[Fecha de Factura]],11)&amp;". "&amp;TEXT(sala[[#This Row],[Fecha de Factura]],"dddd")</f>
        <v>5. viernes</v>
      </c>
      <c r="T706" s="4">
        <f>SUMIF('cocina'!A:A,sala[[#This Row],[Número de Orden]],'cocina'!G:G)</f>
        <v>5</v>
      </c>
      <c r="U706" s="4">
        <f>sala[[#This Row],[Tiempo de Preparación]]*24</f>
        <v>0.54999999999999993</v>
      </c>
      <c r="V706">
        <f>sala[[#This Row],[Cobrada]]*sala[[#This Row],[Monto Total de la Cuenta]]</f>
        <v>112</v>
      </c>
      <c r="W706" s="4">
        <f>sala[[#This Row],[Tiempo de Permanencia]]*24</f>
        <v>1.0833333333721384</v>
      </c>
    </row>
    <row r="707" spans="1:23" x14ac:dyDescent="0.3">
      <c r="A707">
        <v>20</v>
      </c>
      <c r="B707" s="1" t="s">
        <v>576</v>
      </c>
      <c r="C707">
        <v>6</v>
      </c>
      <c r="D707" s="2">
        <v>45023.051388888889</v>
      </c>
      <c r="E707" s="2">
        <v>45023.20416666667</v>
      </c>
      <c r="F707" s="1" t="s">
        <v>19</v>
      </c>
      <c r="G707" s="1" t="s">
        <v>14</v>
      </c>
      <c r="H707" s="1" t="s">
        <v>25</v>
      </c>
      <c r="I707">
        <v>44.45</v>
      </c>
      <c r="J707" s="1" t="s">
        <v>38</v>
      </c>
      <c r="K707">
        <v>706</v>
      </c>
      <c r="L707" s="1" t="s">
        <v>69</v>
      </c>
      <c r="M707" s="1">
        <f>SUMIF('cocina'!A:A,sala[[#This Row],[Número de Orden]],'cocina'!K:K)</f>
        <v>54</v>
      </c>
      <c r="N707" s="2">
        <f>sala[[#This Row],[Hora de Salida]]</f>
        <v>45023.20416666667</v>
      </c>
      <c r="O707" s="3">
        <f>IF(sala[[#This Row],[Estado de la Mesa]]="Ocupada",sala[[#This Row],[Hora de Salida]]-sala[[#This Row],[Hora de Llegada]]+15/(24*60),sala[[#This Row],[Hora de Salida]]-sala[[#This Row],[Hora de Llegada]])</f>
        <v>0.16319444444767819</v>
      </c>
      <c r="P707" s="3">
        <f>SUMIF('cocina'!A:A,sala[[#This Row],[Número de Orden]],'cocina'!H:H)/(24*60)</f>
        <v>2.2916666666666665E-2</v>
      </c>
      <c r="Q707" s="3">
        <f>IF((sala[[#This Row],[Tiempo de Permanencia]]-sala[[#This Row],[Tiempo de Preparación]])&gt;0,sala[[#This Row],[Tiempo de Permanencia]]-sala[[#This Row],[Tiempo de Preparación]],0)</f>
        <v>0.14027777778101153</v>
      </c>
      <c r="R707" s="10">
        <f>IF(sala[[#This Row],[Tiempo de degustación]]&gt;0,1,0)</f>
        <v>1</v>
      </c>
      <c r="S707" s="1" t="str">
        <f>WEEKDAY(sala[[#This Row],[Fecha de Factura]],11)&amp;". "&amp;TEXT(sala[[#This Row],[Fecha de Factura]],"dddd")</f>
        <v>5. viernes</v>
      </c>
      <c r="T707" s="4">
        <f>SUMIF('cocina'!A:A,sala[[#This Row],[Número de Orden]],'cocina'!G:G)</f>
        <v>3</v>
      </c>
      <c r="U707" s="4">
        <f>sala[[#This Row],[Tiempo de Preparación]]*24</f>
        <v>0.54999999999999993</v>
      </c>
      <c r="V707">
        <f>sala[[#This Row],[Cobrada]]*sala[[#This Row],[Monto Total de la Cuenta]]</f>
        <v>54</v>
      </c>
      <c r="W707" s="4">
        <f>sala[[#This Row],[Tiempo de Permanencia]]*24</f>
        <v>3.9166666667442769</v>
      </c>
    </row>
    <row r="708" spans="1:23" x14ac:dyDescent="0.3">
      <c r="A708">
        <v>15</v>
      </c>
      <c r="B708" s="1" t="s">
        <v>577</v>
      </c>
      <c r="C708">
        <v>1</v>
      </c>
      <c r="D708" s="2">
        <v>45023.128472222219</v>
      </c>
      <c r="E708" s="2">
        <v>45023.224305555559</v>
      </c>
      <c r="F708" s="1" t="s">
        <v>24</v>
      </c>
      <c r="G708" s="1" t="s">
        <v>20</v>
      </c>
      <c r="H708" s="1" t="s">
        <v>25</v>
      </c>
      <c r="I708">
        <v>40.39</v>
      </c>
      <c r="J708" s="1" t="s">
        <v>16</v>
      </c>
      <c r="K708">
        <v>707</v>
      </c>
      <c r="L708" s="1" t="s">
        <v>44</v>
      </c>
      <c r="M708" s="1">
        <f>SUMIF('cocina'!A:A,sala[[#This Row],[Número de Orden]],'cocina'!K:K)</f>
        <v>185</v>
      </c>
      <c r="N708" s="2">
        <f>sala[[#This Row],[Hora de Salida]]</f>
        <v>45023.224305555559</v>
      </c>
      <c r="O708" s="3">
        <f>IF(sala[[#This Row],[Estado de la Mesa]]="Ocupada",sala[[#This Row],[Hora de Salida]]-sala[[#This Row],[Hora de Llegada]]+15/(24*60),sala[[#This Row],[Hora de Salida]]-sala[[#This Row],[Hora de Llegada]])</f>
        <v>9.5833333340124227E-2</v>
      </c>
      <c r="P708" s="3">
        <f>SUMIF('cocina'!A:A,sala[[#This Row],[Número de Orden]],'cocina'!H:H)/(24*60)</f>
        <v>9.5138888888888884E-2</v>
      </c>
      <c r="Q708" s="3">
        <f>IF((sala[[#This Row],[Tiempo de Permanencia]]-sala[[#This Row],[Tiempo de Preparación]])&gt;0,sala[[#This Row],[Tiempo de Permanencia]]-sala[[#This Row],[Tiempo de Preparación]],0)</f>
        <v>6.9444445123534315E-4</v>
      </c>
      <c r="R708" s="10">
        <f>IF(sala[[#This Row],[Tiempo de degustación]]&gt;0,1,0)</f>
        <v>1</v>
      </c>
      <c r="S708" s="1" t="str">
        <f>WEEKDAY(sala[[#This Row],[Fecha de Factura]],11)&amp;". "&amp;TEXT(sala[[#This Row],[Fecha de Factura]],"dddd")</f>
        <v>5. viernes</v>
      </c>
      <c r="T708" s="4">
        <f>SUMIF('cocina'!A:A,sala[[#This Row],[Número de Orden]],'cocina'!G:G)</f>
        <v>6</v>
      </c>
      <c r="U708" s="4">
        <f>sala[[#This Row],[Tiempo de Preparación]]*24</f>
        <v>2.2833333333333332</v>
      </c>
      <c r="V708">
        <f>sala[[#This Row],[Cobrada]]*sala[[#This Row],[Monto Total de la Cuenta]]</f>
        <v>185</v>
      </c>
      <c r="W708" s="4">
        <f>sala[[#This Row],[Tiempo de Permanencia]]*24</f>
        <v>2.3000000001629815</v>
      </c>
    </row>
    <row r="709" spans="1:23" x14ac:dyDescent="0.3">
      <c r="A709">
        <v>5</v>
      </c>
      <c r="B709" s="1" t="s">
        <v>578</v>
      </c>
      <c r="C709">
        <v>2</v>
      </c>
      <c r="D709" s="2">
        <v>45023.15</v>
      </c>
      <c r="E709" s="2">
        <v>45023.308333333334</v>
      </c>
      <c r="F709" s="1" t="s">
        <v>13</v>
      </c>
      <c r="G709" s="1" t="s">
        <v>35</v>
      </c>
      <c r="H709" s="1" t="s">
        <v>25</v>
      </c>
      <c r="I709">
        <v>41.8</v>
      </c>
      <c r="J709" s="1" t="s">
        <v>38</v>
      </c>
      <c r="K709">
        <v>708</v>
      </c>
      <c r="L709" s="1" t="s">
        <v>17</v>
      </c>
      <c r="M709" s="1">
        <f>SUMIF('cocina'!A:A,sala[[#This Row],[Número de Orden]],'cocina'!K:K)</f>
        <v>54</v>
      </c>
      <c r="N709" s="2">
        <f>sala[[#This Row],[Hora de Salida]]</f>
        <v>45023.308333333334</v>
      </c>
      <c r="O709" s="3">
        <f>IF(sala[[#This Row],[Estado de la Mesa]]="Ocupada",sala[[#This Row],[Hora de Salida]]-sala[[#This Row],[Hora de Llegada]]+15/(24*60),sala[[#This Row],[Hora de Salida]]-sala[[#This Row],[Hora de Llegada]])</f>
        <v>0.16874999999951493</v>
      </c>
      <c r="P709" s="3">
        <f>SUMIF('cocina'!A:A,sala[[#This Row],[Número de Orden]],'cocina'!H:H)/(24*60)</f>
        <v>1.6666666666666666E-2</v>
      </c>
      <c r="Q709" s="3">
        <f>IF((sala[[#This Row],[Tiempo de Permanencia]]-sala[[#This Row],[Tiempo de Preparación]])&gt;0,sala[[#This Row],[Tiempo de Permanencia]]-sala[[#This Row],[Tiempo de Preparación]],0)</f>
        <v>0.15208333333284826</v>
      </c>
      <c r="R709" s="10">
        <f>IF(sala[[#This Row],[Tiempo de degustación]]&gt;0,1,0)</f>
        <v>1</v>
      </c>
      <c r="S709" s="1" t="str">
        <f>WEEKDAY(sala[[#This Row],[Fecha de Factura]],11)&amp;". "&amp;TEXT(sala[[#This Row],[Fecha de Factura]],"dddd")</f>
        <v>5. viernes</v>
      </c>
      <c r="T709" s="4">
        <f>SUMIF('cocina'!A:A,sala[[#This Row],[Número de Orden]],'cocina'!G:G)</f>
        <v>2</v>
      </c>
      <c r="U709" s="4">
        <f>sala[[#This Row],[Tiempo de Preparación]]*24</f>
        <v>0.4</v>
      </c>
      <c r="V709">
        <f>sala[[#This Row],[Cobrada]]*sala[[#This Row],[Monto Total de la Cuenta]]</f>
        <v>54</v>
      </c>
      <c r="W709" s="4">
        <f>sala[[#This Row],[Tiempo de Permanencia]]*24</f>
        <v>4.0499999999883585</v>
      </c>
    </row>
    <row r="710" spans="1:23" x14ac:dyDescent="0.3">
      <c r="A710">
        <v>8</v>
      </c>
      <c r="B710" s="1" t="s">
        <v>514</v>
      </c>
      <c r="C710">
        <v>4</v>
      </c>
      <c r="D710" s="2">
        <v>45023.079861111109</v>
      </c>
      <c r="E710" s="2">
        <v>45023.152777777781</v>
      </c>
      <c r="F710" s="1" t="s">
        <v>24</v>
      </c>
      <c r="G710" s="1" t="s">
        <v>14</v>
      </c>
      <c r="H710" s="1" t="s">
        <v>21</v>
      </c>
      <c r="I710">
        <v>26.15</v>
      </c>
      <c r="J710" s="1" t="s">
        <v>38</v>
      </c>
      <c r="K710">
        <v>709</v>
      </c>
      <c r="L710" s="1" t="s">
        <v>54</v>
      </c>
      <c r="M710" s="1">
        <f>SUMIF('cocina'!A:A,sala[[#This Row],[Número de Orden]],'cocina'!K:K)</f>
        <v>193</v>
      </c>
      <c r="N710" s="2">
        <f>sala[[#This Row],[Hora de Salida]]</f>
        <v>45023.152777777781</v>
      </c>
      <c r="O710" s="3">
        <f>IF(sala[[#This Row],[Estado de la Mesa]]="Ocupada",sala[[#This Row],[Hora de Salida]]-sala[[#This Row],[Hora de Llegada]]+15/(24*60),sala[[#This Row],[Hora de Salida]]-sala[[#This Row],[Hora de Llegada]])</f>
        <v>8.3333333338183976E-2</v>
      </c>
      <c r="P710" s="3">
        <f>SUMIF('cocina'!A:A,sala[[#This Row],[Número de Orden]],'cocina'!H:H)/(24*60)</f>
        <v>6.805555555555555E-2</v>
      </c>
      <c r="Q710" s="3">
        <f>IF((sala[[#This Row],[Tiempo de Permanencia]]-sala[[#This Row],[Tiempo de Preparación]])&gt;0,sala[[#This Row],[Tiempo de Permanencia]]-sala[[#This Row],[Tiempo de Preparación]],0)</f>
        <v>1.5277777782628427E-2</v>
      </c>
      <c r="R710" s="10">
        <f>IF(sala[[#This Row],[Tiempo de degustación]]&gt;0,1,0)</f>
        <v>1</v>
      </c>
      <c r="S710" s="1" t="str">
        <f>WEEKDAY(sala[[#This Row],[Fecha de Factura]],11)&amp;". "&amp;TEXT(sala[[#This Row],[Fecha de Factura]],"dddd")</f>
        <v>5. viernes</v>
      </c>
      <c r="T710" s="4">
        <f>SUMIF('cocina'!A:A,sala[[#This Row],[Número de Orden]],'cocina'!G:G)</f>
        <v>7</v>
      </c>
      <c r="U710" s="4">
        <f>sala[[#This Row],[Tiempo de Preparación]]*24</f>
        <v>1.6333333333333333</v>
      </c>
      <c r="V710">
        <f>sala[[#This Row],[Cobrada]]*sala[[#This Row],[Monto Total de la Cuenta]]</f>
        <v>193</v>
      </c>
      <c r="W710" s="4">
        <f>sala[[#This Row],[Tiempo de Permanencia]]*24</f>
        <v>2.0000000001164153</v>
      </c>
    </row>
    <row r="711" spans="1:23" x14ac:dyDescent="0.3">
      <c r="A711">
        <v>18</v>
      </c>
      <c r="B711" s="1" t="s">
        <v>579</v>
      </c>
      <c r="C711">
        <v>1</v>
      </c>
      <c r="D711" s="2">
        <v>45023.102777777778</v>
      </c>
      <c r="E711" s="2">
        <v>45023.151388888888</v>
      </c>
      <c r="F711" s="1" t="s">
        <v>29</v>
      </c>
      <c r="G711" s="1" t="s">
        <v>14</v>
      </c>
      <c r="H711" s="1" t="s">
        <v>25</v>
      </c>
      <c r="I711">
        <v>28.43</v>
      </c>
      <c r="J711" s="1" t="s">
        <v>38</v>
      </c>
      <c r="K711">
        <v>710</v>
      </c>
      <c r="L711" s="1" t="s">
        <v>17</v>
      </c>
      <c r="M711" s="1">
        <f>SUMIF('cocina'!A:A,sala[[#This Row],[Número de Orden]],'cocina'!K:K)</f>
        <v>138</v>
      </c>
      <c r="N711" s="2">
        <f>sala[[#This Row],[Hora de Salida]]</f>
        <v>45023.151388888888</v>
      </c>
      <c r="O711" s="3">
        <f>IF(sala[[#This Row],[Estado de la Mesa]]="Ocupada",sala[[#This Row],[Hora de Salida]]-sala[[#This Row],[Hora de Llegada]]+15/(24*60),sala[[#This Row],[Hora de Salida]]-sala[[#This Row],[Hora de Llegada]])</f>
        <v>5.9027777776160896E-2</v>
      </c>
      <c r="P711" s="3">
        <f>SUMIF('cocina'!A:A,sala[[#This Row],[Número de Orden]],'cocina'!H:H)/(24*60)</f>
        <v>9.7222222222222224E-2</v>
      </c>
      <c r="Q711" s="3">
        <f>IF((sala[[#This Row],[Tiempo de Permanencia]]-sala[[#This Row],[Tiempo de Preparación]])&gt;0,sala[[#This Row],[Tiempo de Permanencia]]-sala[[#This Row],[Tiempo de Preparación]],0)</f>
        <v>0</v>
      </c>
      <c r="R711" s="10">
        <f>IF(sala[[#This Row],[Tiempo de degustación]]&gt;0,1,0)</f>
        <v>0</v>
      </c>
      <c r="S711" s="1" t="str">
        <f>WEEKDAY(sala[[#This Row],[Fecha de Factura]],11)&amp;". "&amp;TEXT(sala[[#This Row],[Fecha de Factura]],"dddd")</f>
        <v>5. viernes</v>
      </c>
      <c r="T711" s="4">
        <f>SUMIF('cocina'!A:A,sala[[#This Row],[Número de Orden]],'cocina'!G:G)</f>
        <v>7</v>
      </c>
      <c r="U711" s="4">
        <f>sala[[#This Row],[Tiempo de Preparación]]*24</f>
        <v>2.3333333333333335</v>
      </c>
      <c r="V711">
        <f>sala[[#This Row],[Cobrada]]*sala[[#This Row],[Monto Total de la Cuenta]]</f>
        <v>0</v>
      </c>
      <c r="W711" s="4">
        <f>sala[[#This Row],[Tiempo de Permanencia]]*24</f>
        <v>1.4166666666278616</v>
      </c>
    </row>
    <row r="712" spans="1:23" x14ac:dyDescent="0.3">
      <c r="A712">
        <v>20</v>
      </c>
      <c r="B712" s="1" t="s">
        <v>73</v>
      </c>
      <c r="C712">
        <v>6</v>
      </c>
      <c r="D712" s="2">
        <v>45023.07708333333</v>
      </c>
      <c r="E712" s="2">
        <v>45023.220833333333</v>
      </c>
      <c r="F712" s="1" t="s">
        <v>19</v>
      </c>
      <c r="G712" s="1" t="s">
        <v>14</v>
      </c>
      <c r="H712" s="1" t="s">
        <v>15</v>
      </c>
      <c r="I712">
        <v>49.74</v>
      </c>
      <c r="J712" s="1" t="s">
        <v>38</v>
      </c>
      <c r="K712">
        <v>711</v>
      </c>
      <c r="L712" s="1" t="s">
        <v>44</v>
      </c>
      <c r="M712" s="1">
        <f>SUMIF('cocina'!A:A,sala[[#This Row],[Número de Orden]],'cocina'!K:K)</f>
        <v>166</v>
      </c>
      <c r="N712" s="2">
        <f>sala[[#This Row],[Hora de Salida]]</f>
        <v>45023.220833333333</v>
      </c>
      <c r="O712" s="3">
        <f>IF(sala[[#This Row],[Estado de la Mesa]]="Ocupada",sala[[#This Row],[Hora de Salida]]-sala[[#This Row],[Hora de Llegada]]+15/(24*60),sala[[#This Row],[Hora de Salida]]-sala[[#This Row],[Hora de Llegada]])</f>
        <v>0.15416666666957704</v>
      </c>
      <c r="P712" s="3">
        <f>SUMIF('cocina'!A:A,sala[[#This Row],[Número de Orden]],'cocina'!H:H)/(24*60)</f>
        <v>4.0972222222222222E-2</v>
      </c>
      <c r="Q712" s="3">
        <f>IF((sala[[#This Row],[Tiempo de Permanencia]]-sala[[#This Row],[Tiempo de Preparación]])&gt;0,sala[[#This Row],[Tiempo de Permanencia]]-sala[[#This Row],[Tiempo de Preparación]],0)</f>
        <v>0.11319444444735483</v>
      </c>
      <c r="R712" s="10">
        <f>IF(sala[[#This Row],[Tiempo de degustación]]&gt;0,1,0)</f>
        <v>1</v>
      </c>
      <c r="S712" s="1" t="str">
        <f>WEEKDAY(sala[[#This Row],[Fecha de Factura]],11)&amp;". "&amp;TEXT(sala[[#This Row],[Fecha de Factura]],"dddd")</f>
        <v>5. viernes</v>
      </c>
      <c r="T712" s="4">
        <f>SUMIF('cocina'!A:A,sala[[#This Row],[Número de Orden]],'cocina'!G:G)</f>
        <v>5</v>
      </c>
      <c r="U712" s="4">
        <f>sala[[#This Row],[Tiempo de Preparación]]*24</f>
        <v>0.98333333333333339</v>
      </c>
      <c r="V712">
        <f>sala[[#This Row],[Cobrada]]*sala[[#This Row],[Monto Total de la Cuenta]]</f>
        <v>166</v>
      </c>
      <c r="W712" s="4">
        <f>sala[[#This Row],[Tiempo de Permanencia]]*24</f>
        <v>3.7000000000698492</v>
      </c>
    </row>
    <row r="713" spans="1:23" x14ac:dyDescent="0.3">
      <c r="A713">
        <v>10</v>
      </c>
      <c r="B713" s="1" t="s">
        <v>580</v>
      </c>
      <c r="C713">
        <v>5</v>
      </c>
      <c r="D713" s="2">
        <v>45023.004166666666</v>
      </c>
      <c r="E713" s="2">
        <v>45023.102083333331</v>
      </c>
      <c r="F713" s="1" t="s">
        <v>24</v>
      </c>
      <c r="G713" s="1" t="s">
        <v>20</v>
      </c>
      <c r="H713" s="1" t="s">
        <v>21</v>
      </c>
      <c r="I713">
        <v>42.21</v>
      </c>
      <c r="J713" s="1" t="s">
        <v>16</v>
      </c>
      <c r="K713">
        <v>712</v>
      </c>
      <c r="L713" s="1" t="s">
        <v>33</v>
      </c>
      <c r="M713" s="1">
        <f>SUMIF('cocina'!A:A,sala[[#This Row],[Número de Orden]],'cocina'!K:K)</f>
        <v>48</v>
      </c>
      <c r="N713" s="2">
        <f>sala[[#This Row],[Hora de Salida]]</f>
        <v>45023.102083333331</v>
      </c>
      <c r="O713" s="3">
        <f>IF(sala[[#This Row],[Estado de la Mesa]]="Ocupada",sala[[#This Row],[Hora de Salida]]-sala[[#This Row],[Hora de Llegada]]+15/(24*60),sala[[#This Row],[Hora de Salida]]-sala[[#This Row],[Hora de Llegada]])</f>
        <v>9.7916666665696539E-2</v>
      </c>
      <c r="P713" s="3">
        <f>SUMIF('cocina'!A:A,sala[[#This Row],[Número de Orden]],'cocina'!H:H)/(24*60)</f>
        <v>3.4027777777777775E-2</v>
      </c>
      <c r="Q713" s="3">
        <f>IF((sala[[#This Row],[Tiempo de Permanencia]]-sala[[#This Row],[Tiempo de Preparación]])&gt;0,sala[[#This Row],[Tiempo de Permanencia]]-sala[[#This Row],[Tiempo de Preparación]],0)</f>
        <v>6.3888888887918771E-2</v>
      </c>
      <c r="R713" s="10">
        <f>IF(sala[[#This Row],[Tiempo de degustación]]&gt;0,1,0)</f>
        <v>1</v>
      </c>
      <c r="S713" s="1" t="str">
        <f>WEEKDAY(sala[[#This Row],[Fecha de Factura]],11)&amp;". "&amp;TEXT(sala[[#This Row],[Fecha de Factura]],"dddd")</f>
        <v>5. viernes</v>
      </c>
      <c r="T713" s="4">
        <f>SUMIF('cocina'!A:A,sala[[#This Row],[Número de Orden]],'cocina'!G:G)</f>
        <v>2</v>
      </c>
      <c r="U713" s="4">
        <f>sala[[#This Row],[Tiempo de Preparación]]*24</f>
        <v>0.81666666666666665</v>
      </c>
      <c r="V713">
        <f>sala[[#This Row],[Cobrada]]*sala[[#This Row],[Monto Total de la Cuenta]]</f>
        <v>48</v>
      </c>
      <c r="W713" s="4">
        <f>sala[[#This Row],[Tiempo de Permanencia]]*24</f>
        <v>2.3499999999767169</v>
      </c>
    </row>
    <row r="714" spans="1:23" x14ac:dyDescent="0.3">
      <c r="A714">
        <v>6</v>
      </c>
      <c r="B714" s="1" t="s">
        <v>581</v>
      </c>
      <c r="C714">
        <v>4</v>
      </c>
      <c r="D714" s="2">
        <v>45023.010416666664</v>
      </c>
      <c r="E714" s="2">
        <v>45023.119444444441</v>
      </c>
      <c r="F714" s="1" t="s">
        <v>19</v>
      </c>
      <c r="G714" s="1" t="s">
        <v>35</v>
      </c>
      <c r="H714" s="1" t="s">
        <v>25</v>
      </c>
      <c r="I714">
        <v>35.11</v>
      </c>
      <c r="J714" s="1" t="s">
        <v>26</v>
      </c>
      <c r="K714">
        <v>713</v>
      </c>
      <c r="L714" s="1" t="s">
        <v>44</v>
      </c>
      <c r="M714" s="1">
        <f>SUMIF('cocina'!A:A,sala[[#This Row],[Número de Orden]],'cocina'!K:K)</f>
        <v>360</v>
      </c>
      <c r="N714" s="2">
        <f>sala[[#This Row],[Hora de Salida]]</f>
        <v>45023.119444444441</v>
      </c>
      <c r="O714" s="3">
        <f>IF(sala[[#This Row],[Estado de la Mesa]]="Ocupada",sala[[#This Row],[Hora de Salida]]-sala[[#This Row],[Hora de Llegada]]+15/(24*60),sala[[#This Row],[Hora de Salida]]-sala[[#This Row],[Hora de Llegada]])</f>
        <v>0.10902777777664596</v>
      </c>
      <c r="P714" s="3">
        <f>SUMIF('cocina'!A:A,sala[[#This Row],[Número de Orden]],'cocina'!H:H)/(24*60)</f>
        <v>8.6805555555555552E-2</v>
      </c>
      <c r="Q714" s="3">
        <f>IF((sala[[#This Row],[Tiempo de Permanencia]]-sala[[#This Row],[Tiempo de Preparación]])&gt;0,sala[[#This Row],[Tiempo de Permanencia]]-sala[[#This Row],[Tiempo de Preparación]],0)</f>
        <v>2.222222222109041E-2</v>
      </c>
      <c r="R714" s="10">
        <f>IF(sala[[#This Row],[Tiempo de degustación]]&gt;0,1,0)</f>
        <v>1</v>
      </c>
      <c r="S714" s="1" t="str">
        <f>WEEKDAY(sala[[#This Row],[Fecha de Factura]],11)&amp;". "&amp;TEXT(sala[[#This Row],[Fecha de Factura]],"dddd")</f>
        <v>5. viernes</v>
      </c>
      <c r="T714" s="4">
        <f>SUMIF('cocina'!A:A,sala[[#This Row],[Número de Orden]],'cocina'!G:G)</f>
        <v>12</v>
      </c>
      <c r="U714" s="4">
        <f>sala[[#This Row],[Tiempo de Preparación]]*24</f>
        <v>2.083333333333333</v>
      </c>
      <c r="V714">
        <f>sala[[#This Row],[Cobrada]]*sala[[#This Row],[Monto Total de la Cuenta]]</f>
        <v>360</v>
      </c>
      <c r="W714" s="4">
        <f>sala[[#This Row],[Tiempo de Permanencia]]*24</f>
        <v>2.6166666666395031</v>
      </c>
    </row>
    <row r="715" spans="1:23" x14ac:dyDescent="0.3">
      <c r="A715">
        <v>19</v>
      </c>
      <c r="B715" s="1" t="s">
        <v>294</v>
      </c>
      <c r="C715">
        <v>2</v>
      </c>
      <c r="D715" s="2">
        <v>45023.097916666666</v>
      </c>
      <c r="E715" s="2">
        <v>45023.170138888891</v>
      </c>
      <c r="F715" s="1" t="s">
        <v>29</v>
      </c>
      <c r="G715" s="1" t="s">
        <v>14</v>
      </c>
      <c r="H715" s="1" t="s">
        <v>25</v>
      </c>
      <c r="I715">
        <v>10.69</v>
      </c>
      <c r="J715" s="1" t="s">
        <v>26</v>
      </c>
      <c r="K715">
        <v>714</v>
      </c>
      <c r="L715" s="1" t="s">
        <v>22</v>
      </c>
      <c r="M715" s="1">
        <f>SUMIF('cocina'!A:A,sala[[#This Row],[Número de Orden]],'cocina'!K:K)</f>
        <v>225</v>
      </c>
      <c r="N715" s="2">
        <f>sala[[#This Row],[Hora de Salida]]</f>
        <v>45023.170138888891</v>
      </c>
      <c r="O715" s="3">
        <f>IF(sala[[#This Row],[Estado de la Mesa]]="Ocupada",sala[[#This Row],[Hora de Salida]]-sala[[#This Row],[Hora de Llegada]]+15/(24*60),sala[[#This Row],[Hora de Salida]]-sala[[#This Row],[Hora de Llegada]])</f>
        <v>7.2222222224809229E-2</v>
      </c>
      <c r="P715" s="3">
        <f>SUMIF('cocina'!A:A,sala[[#This Row],[Número de Orden]],'cocina'!H:H)/(24*60)</f>
        <v>4.3749999999999997E-2</v>
      </c>
      <c r="Q715" s="3">
        <f>IF((sala[[#This Row],[Tiempo de Permanencia]]-sala[[#This Row],[Tiempo de Preparación]])&gt;0,sala[[#This Row],[Tiempo de Permanencia]]-sala[[#This Row],[Tiempo de Preparación]],0)</f>
        <v>2.8472222224809232E-2</v>
      </c>
      <c r="R715" s="10">
        <f>IF(sala[[#This Row],[Tiempo de degustación]]&gt;0,1,0)</f>
        <v>1</v>
      </c>
      <c r="S715" s="1" t="str">
        <f>WEEKDAY(sala[[#This Row],[Fecha de Factura]],11)&amp;". "&amp;TEXT(sala[[#This Row],[Fecha de Factura]],"dddd")</f>
        <v>5. viernes</v>
      </c>
      <c r="T715" s="4">
        <f>SUMIF('cocina'!A:A,sala[[#This Row],[Número de Orden]],'cocina'!G:G)</f>
        <v>7</v>
      </c>
      <c r="U715" s="4">
        <f>sala[[#This Row],[Tiempo de Preparación]]*24</f>
        <v>1.0499999999999998</v>
      </c>
      <c r="V715">
        <f>sala[[#This Row],[Cobrada]]*sala[[#This Row],[Monto Total de la Cuenta]]</f>
        <v>225</v>
      </c>
      <c r="W715" s="4">
        <f>sala[[#This Row],[Tiempo de Permanencia]]*24</f>
        <v>1.7333333333954215</v>
      </c>
    </row>
    <row r="716" spans="1:23" x14ac:dyDescent="0.3">
      <c r="A716">
        <v>12</v>
      </c>
      <c r="B716" s="1" t="s">
        <v>582</v>
      </c>
      <c r="C716">
        <v>6</v>
      </c>
      <c r="D716" s="2">
        <v>45023.072916666664</v>
      </c>
      <c r="E716" s="2">
        <v>45023.177083333336</v>
      </c>
      <c r="F716" s="1" t="s">
        <v>13</v>
      </c>
      <c r="G716" s="1" t="s">
        <v>14</v>
      </c>
      <c r="H716" s="1" t="s">
        <v>15</v>
      </c>
      <c r="I716">
        <v>39.909999999999997</v>
      </c>
      <c r="J716" s="1" t="s">
        <v>38</v>
      </c>
      <c r="K716">
        <v>715</v>
      </c>
      <c r="L716" s="1" t="s">
        <v>33</v>
      </c>
      <c r="M716" s="1">
        <f>SUMIF('cocina'!A:A,sala[[#This Row],[Número de Orden]],'cocina'!K:K)</f>
        <v>246</v>
      </c>
      <c r="N716" s="2">
        <f>sala[[#This Row],[Hora de Salida]]</f>
        <v>45023.177083333336</v>
      </c>
      <c r="O716" s="3">
        <f>IF(sala[[#This Row],[Estado de la Mesa]]="Ocupada",sala[[#This Row],[Hora de Salida]]-sala[[#This Row],[Hora de Llegada]]+15/(24*60),sala[[#This Row],[Hora de Salida]]-sala[[#This Row],[Hora de Llegada]])</f>
        <v>0.11458333333818398</v>
      </c>
      <c r="P716" s="3">
        <f>SUMIF('cocina'!A:A,sala[[#This Row],[Número de Orden]],'cocina'!H:H)/(24*60)</f>
        <v>9.4444444444444442E-2</v>
      </c>
      <c r="Q716" s="3">
        <f>IF((sala[[#This Row],[Tiempo de Permanencia]]-sala[[#This Row],[Tiempo de Preparación]])&gt;0,sala[[#This Row],[Tiempo de Permanencia]]-sala[[#This Row],[Tiempo de Preparación]],0)</f>
        <v>2.0138888893739534E-2</v>
      </c>
      <c r="R716" s="10">
        <f>IF(sala[[#This Row],[Tiempo de degustación]]&gt;0,1,0)</f>
        <v>1</v>
      </c>
      <c r="S716" s="1" t="str">
        <f>WEEKDAY(sala[[#This Row],[Fecha de Factura]],11)&amp;". "&amp;TEXT(sala[[#This Row],[Fecha de Factura]],"dddd")</f>
        <v>5. viernes</v>
      </c>
      <c r="T716" s="4">
        <f>SUMIF('cocina'!A:A,sala[[#This Row],[Número de Orden]],'cocina'!G:G)</f>
        <v>10</v>
      </c>
      <c r="U716" s="4">
        <f>sala[[#This Row],[Tiempo de Preparación]]*24</f>
        <v>2.2666666666666666</v>
      </c>
      <c r="V716">
        <f>sala[[#This Row],[Cobrada]]*sala[[#This Row],[Monto Total de la Cuenta]]</f>
        <v>246</v>
      </c>
      <c r="W716" s="4">
        <f>sala[[#This Row],[Tiempo de Permanencia]]*24</f>
        <v>2.7500000001164153</v>
      </c>
    </row>
    <row r="717" spans="1:23" x14ac:dyDescent="0.3">
      <c r="A717">
        <v>12</v>
      </c>
      <c r="B717" s="1" t="s">
        <v>363</v>
      </c>
      <c r="C717">
        <v>4</v>
      </c>
      <c r="D717" s="2">
        <v>45023.074305555558</v>
      </c>
      <c r="E717" s="2">
        <v>45023.197222222225</v>
      </c>
      <c r="F717" s="1" t="s">
        <v>24</v>
      </c>
      <c r="G717" s="1" t="s">
        <v>35</v>
      </c>
      <c r="H717" s="1" t="s">
        <v>25</v>
      </c>
      <c r="I717">
        <v>44.73</v>
      </c>
      <c r="J717" s="1" t="s">
        <v>38</v>
      </c>
      <c r="K717">
        <v>716</v>
      </c>
      <c r="L717" s="1" t="s">
        <v>27</v>
      </c>
      <c r="M717" s="1">
        <f>SUMIF('cocina'!A:A,sala[[#This Row],[Número de Orden]],'cocina'!K:K)</f>
        <v>231</v>
      </c>
      <c r="N717" s="2">
        <f>sala[[#This Row],[Hora de Salida]]</f>
        <v>45023.197222222225</v>
      </c>
      <c r="O717" s="3">
        <f>IF(sala[[#This Row],[Estado de la Mesa]]="Ocupada",sala[[#This Row],[Hora de Salida]]-sala[[#This Row],[Hora de Llegada]]+15/(24*60),sala[[#This Row],[Hora de Salida]]-sala[[#This Row],[Hora de Llegada]])</f>
        <v>0.13333333333381839</v>
      </c>
      <c r="P717" s="3">
        <f>SUMIF('cocina'!A:A,sala[[#This Row],[Número de Orden]],'cocina'!H:H)/(24*60)</f>
        <v>6.25E-2</v>
      </c>
      <c r="Q717" s="3">
        <f>IF((sala[[#This Row],[Tiempo de Permanencia]]-sala[[#This Row],[Tiempo de Preparación]])&gt;0,sala[[#This Row],[Tiempo de Permanencia]]-sala[[#This Row],[Tiempo de Preparación]],0)</f>
        <v>7.0833333333818388E-2</v>
      </c>
      <c r="R717" s="10">
        <f>IF(sala[[#This Row],[Tiempo de degustación]]&gt;0,1,0)</f>
        <v>1</v>
      </c>
      <c r="S717" s="1" t="str">
        <f>WEEKDAY(sala[[#This Row],[Fecha de Factura]],11)&amp;". "&amp;TEXT(sala[[#This Row],[Fecha de Factura]],"dddd")</f>
        <v>5. viernes</v>
      </c>
      <c r="T717" s="4">
        <f>SUMIF('cocina'!A:A,sala[[#This Row],[Número de Orden]],'cocina'!G:G)</f>
        <v>9</v>
      </c>
      <c r="U717" s="4">
        <f>sala[[#This Row],[Tiempo de Preparación]]*24</f>
        <v>1.5</v>
      </c>
      <c r="V717">
        <f>sala[[#This Row],[Cobrada]]*sala[[#This Row],[Monto Total de la Cuenta]]</f>
        <v>231</v>
      </c>
      <c r="W717" s="4">
        <f>sala[[#This Row],[Tiempo de Permanencia]]*24</f>
        <v>3.2000000000116415</v>
      </c>
    </row>
    <row r="718" spans="1:23" x14ac:dyDescent="0.3">
      <c r="A718">
        <v>8</v>
      </c>
      <c r="B718" s="1" t="s">
        <v>490</v>
      </c>
      <c r="C718">
        <v>5</v>
      </c>
      <c r="D718" s="2">
        <v>45023.163888888892</v>
      </c>
      <c r="E718" s="2">
        <v>45023.252083333333</v>
      </c>
      <c r="F718" s="1" t="s">
        <v>19</v>
      </c>
      <c r="G718" s="1" t="s">
        <v>14</v>
      </c>
      <c r="H718" s="1" t="s">
        <v>25</v>
      </c>
      <c r="I718">
        <v>23.67</v>
      </c>
      <c r="J718" s="1" t="s">
        <v>26</v>
      </c>
      <c r="K718">
        <v>717</v>
      </c>
      <c r="L718" s="1" t="s">
        <v>42</v>
      </c>
      <c r="M718" s="1">
        <f>SUMIF('cocina'!A:A,sala[[#This Row],[Número de Orden]],'cocina'!K:K)</f>
        <v>155</v>
      </c>
      <c r="N718" s="2">
        <f>sala[[#This Row],[Hora de Salida]]</f>
        <v>45023.252083333333</v>
      </c>
      <c r="O718" s="3">
        <f>IF(sala[[#This Row],[Estado de la Mesa]]="Ocupada",sala[[#This Row],[Hora de Salida]]-sala[[#This Row],[Hora de Llegada]]+15/(24*60),sala[[#This Row],[Hora de Salida]]-sala[[#This Row],[Hora de Llegada]])</f>
        <v>8.819444444088731E-2</v>
      </c>
      <c r="P718" s="3">
        <f>SUMIF('cocina'!A:A,sala[[#This Row],[Número de Orden]],'cocina'!H:H)/(24*60)</f>
        <v>0.05</v>
      </c>
      <c r="Q718" s="3">
        <f>IF((sala[[#This Row],[Tiempo de Permanencia]]-sala[[#This Row],[Tiempo de Preparación]])&gt;0,sala[[#This Row],[Tiempo de Permanencia]]-sala[[#This Row],[Tiempo de Preparación]],0)</f>
        <v>3.8194444440887307E-2</v>
      </c>
      <c r="R718" s="10">
        <f>IF(sala[[#This Row],[Tiempo de degustación]]&gt;0,1,0)</f>
        <v>1</v>
      </c>
      <c r="S718" s="1" t="str">
        <f>WEEKDAY(sala[[#This Row],[Fecha de Factura]],11)&amp;". "&amp;TEXT(sala[[#This Row],[Fecha de Factura]],"dddd")</f>
        <v>5. viernes</v>
      </c>
      <c r="T718" s="4">
        <f>SUMIF('cocina'!A:A,sala[[#This Row],[Número de Orden]],'cocina'!G:G)</f>
        <v>6</v>
      </c>
      <c r="U718" s="4">
        <f>sala[[#This Row],[Tiempo de Preparación]]*24</f>
        <v>1.2000000000000002</v>
      </c>
      <c r="V718">
        <f>sala[[#This Row],[Cobrada]]*sala[[#This Row],[Monto Total de la Cuenta]]</f>
        <v>155</v>
      </c>
      <c r="W718" s="4">
        <f>sala[[#This Row],[Tiempo de Permanencia]]*24</f>
        <v>2.1166666665812954</v>
      </c>
    </row>
    <row r="719" spans="1:23" x14ac:dyDescent="0.3">
      <c r="A719">
        <v>7</v>
      </c>
      <c r="B719" s="1" t="s">
        <v>341</v>
      </c>
      <c r="C719">
        <v>6</v>
      </c>
      <c r="D719" s="2">
        <v>45023.137499999997</v>
      </c>
      <c r="E719" s="2">
        <v>45023.29583333333</v>
      </c>
      <c r="F719" s="1" t="s">
        <v>24</v>
      </c>
      <c r="G719" s="1" t="s">
        <v>20</v>
      </c>
      <c r="H719" s="1" t="s">
        <v>25</v>
      </c>
      <c r="I719">
        <v>37.21</v>
      </c>
      <c r="J719" s="1" t="s">
        <v>26</v>
      </c>
      <c r="K719">
        <v>718</v>
      </c>
      <c r="L719" s="1" t="s">
        <v>39</v>
      </c>
      <c r="M719" s="1">
        <f>SUMIF('cocina'!A:A,sala[[#This Row],[Número de Orden]],'cocina'!K:K)</f>
        <v>20</v>
      </c>
      <c r="N719" s="2">
        <f>sala[[#This Row],[Hora de Salida]]</f>
        <v>45023.29583333333</v>
      </c>
      <c r="O719" s="3">
        <f>IF(sala[[#This Row],[Estado de la Mesa]]="Ocupada",sala[[#This Row],[Hora de Salida]]-sala[[#This Row],[Hora de Llegada]]+15/(24*60),sala[[#This Row],[Hora de Salida]]-sala[[#This Row],[Hora de Llegada]])</f>
        <v>0.15833333333284827</v>
      </c>
      <c r="P719" s="3">
        <f>SUMIF('cocina'!A:A,sala[[#This Row],[Número de Orden]],'cocina'!H:H)/(24*60)</f>
        <v>4.027777777777778E-2</v>
      </c>
      <c r="Q719" s="3">
        <f>IF((sala[[#This Row],[Tiempo de Permanencia]]-sala[[#This Row],[Tiempo de Preparación]])&gt;0,sala[[#This Row],[Tiempo de Permanencia]]-sala[[#This Row],[Tiempo de Preparación]],0)</f>
        <v>0.1180555555550705</v>
      </c>
      <c r="R719" s="10">
        <f>IF(sala[[#This Row],[Tiempo de degustación]]&gt;0,1,0)</f>
        <v>1</v>
      </c>
      <c r="S719" s="1" t="str">
        <f>WEEKDAY(sala[[#This Row],[Fecha de Factura]],11)&amp;". "&amp;TEXT(sala[[#This Row],[Fecha de Factura]],"dddd")</f>
        <v>5. viernes</v>
      </c>
      <c r="T719" s="4">
        <f>SUMIF('cocina'!A:A,sala[[#This Row],[Número de Orden]],'cocina'!G:G)</f>
        <v>1</v>
      </c>
      <c r="U719" s="4">
        <f>sala[[#This Row],[Tiempo de Preparación]]*24</f>
        <v>0.96666666666666679</v>
      </c>
      <c r="V719">
        <f>sala[[#This Row],[Cobrada]]*sala[[#This Row],[Monto Total de la Cuenta]]</f>
        <v>20</v>
      </c>
      <c r="W719" s="4">
        <f>sala[[#This Row],[Tiempo de Permanencia]]*24</f>
        <v>3.7999999999883585</v>
      </c>
    </row>
    <row r="720" spans="1:23" x14ac:dyDescent="0.3">
      <c r="A720">
        <v>16</v>
      </c>
      <c r="B720" s="1" t="s">
        <v>583</v>
      </c>
      <c r="C720">
        <v>3</v>
      </c>
      <c r="D720" s="2">
        <v>45023.054166666669</v>
      </c>
      <c r="E720" s="2">
        <v>45023.117361111108</v>
      </c>
      <c r="F720" s="1" t="s">
        <v>19</v>
      </c>
      <c r="G720" s="1" t="s">
        <v>14</v>
      </c>
      <c r="H720" s="1" t="s">
        <v>15</v>
      </c>
      <c r="I720">
        <v>17.23</v>
      </c>
      <c r="J720" s="1" t="s">
        <v>26</v>
      </c>
      <c r="K720">
        <v>719</v>
      </c>
      <c r="L720" s="1" t="s">
        <v>22</v>
      </c>
      <c r="M720" s="1">
        <f>SUMIF('cocina'!A:A,sala[[#This Row],[Número de Orden]],'cocina'!K:K)</f>
        <v>107</v>
      </c>
      <c r="N720" s="2">
        <f>sala[[#This Row],[Hora de Salida]]</f>
        <v>45023.117361111108</v>
      </c>
      <c r="O720" s="3">
        <f>IF(sala[[#This Row],[Estado de la Mesa]]="Ocupada",sala[[#This Row],[Hora de Salida]]-sala[[#This Row],[Hora de Llegada]]+15/(24*60),sala[[#This Row],[Hora de Salida]]-sala[[#This Row],[Hora de Llegada]])</f>
        <v>6.3194444439432118E-2</v>
      </c>
      <c r="P720" s="3">
        <f>SUMIF('cocina'!A:A,sala[[#This Row],[Número de Orden]],'cocina'!H:H)/(24*60)</f>
        <v>4.8611111111111112E-2</v>
      </c>
      <c r="Q720" s="3">
        <f>IF((sala[[#This Row],[Tiempo de Permanencia]]-sala[[#This Row],[Tiempo de Preparación]])&gt;0,sala[[#This Row],[Tiempo de Permanencia]]-sala[[#This Row],[Tiempo de Preparación]],0)</f>
        <v>1.4583333328321006E-2</v>
      </c>
      <c r="R720" s="10">
        <f>IF(sala[[#This Row],[Tiempo de degustación]]&gt;0,1,0)</f>
        <v>1</v>
      </c>
      <c r="S720" s="1" t="str">
        <f>WEEKDAY(sala[[#This Row],[Fecha de Factura]],11)&amp;". "&amp;TEXT(sala[[#This Row],[Fecha de Factura]],"dddd")</f>
        <v>5. viernes</v>
      </c>
      <c r="T720" s="4">
        <f>SUMIF('cocina'!A:A,sala[[#This Row],[Número de Orden]],'cocina'!G:G)</f>
        <v>4</v>
      </c>
      <c r="U720" s="4">
        <f>sala[[#This Row],[Tiempo de Preparación]]*24</f>
        <v>1.1666666666666667</v>
      </c>
      <c r="V720">
        <f>sala[[#This Row],[Cobrada]]*sala[[#This Row],[Monto Total de la Cuenta]]</f>
        <v>107</v>
      </c>
      <c r="W720" s="4">
        <f>sala[[#This Row],[Tiempo de Permanencia]]*24</f>
        <v>1.5166666665463708</v>
      </c>
    </row>
    <row r="721" spans="1:23" x14ac:dyDescent="0.3">
      <c r="A721">
        <v>4</v>
      </c>
      <c r="B721" s="1" t="s">
        <v>584</v>
      </c>
      <c r="C721">
        <v>5</v>
      </c>
      <c r="D721" s="2">
        <v>45023.092361111114</v>
      </c>
      <c r="E721" s="2">
        <v>45023.240277777775</v>
      </c>
      <c r="F721" s="1" t="s">
        <v>13</v>
      </c>
      <c r="G721" s="1" t="s">
        <v>14</v>
      </c>
      <c r="H721" s="1" t="s">
        <v>25</v>
      </c>
      <c r="I721">
        <v>40.28</v>
      </c>
      <c r="J721" s="1" t="s">
        <v>16</v>
      </c>
      <c r="K721">
        <v>720</v>
      </c>
      <c r="L721" s="1" t="s">
        <v>30</v>
      </c>
      <c r="M721" s="1">
        <f>SUMIF('cocina'!A:A,sala[[#This Row],[Número de Orden]],'cocina'!K:K)</f>
        <v>168</v>
      </c>
      <c r="N721" s="2">
        <f>sala[[#This Row],[Hora de Salida]]</f>
        <v>45023.240277777775</v>
      </c>
      <c r="O721" s="3">
        <f>IF(sala[[#This Row],[Estado de la Mesa]]="Ocupada",sala[[#This Row],[Hora de Salida]]-sala[[#This Row],[Hora de Llegada]]+15/(24*60),sala[[#This Row],[Hora de Salida]]-sala[[#This Row],[Hora de Llegada]])</f>
        <v>0.14791666666133096</v>
      </c>
      <c r="P721" s="3">
        <f>SUMIF('cocina'!A:A,sala[[#This Row],[Número de Orden]],'cocina'!H:H)/(24*60)</f>
        <v>9.2361111111111116E-2</v>
      </c>
      <c r="Q721" s="3">
        <f>IF((sala[[#This Row],[Tiempo de Permanencia]]-sala[[#This Row],[Tiempo de Preparación]])&gt;0,sala[[#This Row],[Tiempo de Permanencia]]-sala[[#This Row],[Tiempo de Preparación]],0)</f>
        <v>5.5555555550219848E-2</v>
      </c>
      <c r="R721" s="10">
        <f>IF(sala[[#This Row],[Tiempo de degustación]]&gt;0,1,0)</f>
        <v>1</v>
      </c>
      <c r="S721" s="1" t="str">
        <f>WEEKDAY(sala[[#This Row],[Fecha de Factura]],11)&amp;". "&amp;TEXT(sala[[#This Row],[Fecha de Factura]],"dddd")</f>
        <v>5. viernes</v>
      </c>
      <c r="T721" s="4">
        <f>SUMIF('cocina'!A:A,sala[[#This Row],[Número de Orden]],'cocina'!G:G)</f>
        <v>6</v>
      </c>
      <c r="U721" s="4">
        <f>sala[[#This Row],[Tiempo de Preparación]]*24</f>
        <v>2.2166666666666668</v>
      </c>
      <c r="V721">
        <f>sala[[#This Row],[Cobrada]]*sala[[#This Row],[Monto Total de la Cuenta]]</f>
        <v>168</v>
      </c>
      <c r="W721" s="4">
        <f>sala[[#This Row],[Tiempo de Permanencia]]*24</f>
        <v>3.5499999998719431</v>
      </c>
    </row>
    <row r="722" spans="1:23" x14ac:dyDescent="0.3">
      <c r="A722">
        <v>6</v>
      </c>
      <c r="B722" s="1" t="s">
        <v>133</v>
      </c>
      <c r="C722">
        <v>2</v>
      </c>
      <c r="D722" s="2">
        <v>45023.161805555559</v>
      </c>
      <c r="E722" s="2">
        <v>45023.292361111111</v>
      </c>
      <c r="F722" s="1" t="s">
        <v>24</v>
      </c>
      <c r="G722" s="1" t="s">
        <v>20</v>
      </c>
      <c r="H722" s="1" t="s">
        <v>25</v>
      </c>
      <c r="I722">
        <v>47.13</v>
      </c>
      <c r="J722" s="1" t="s">
        <v>26</v>
      </c>
      <c r="K722">
        <v>721</v>
      </c>
      <c r="L722" s="1" t="s">
        <v>30</v>
      </c>
      <c r="M722" s="1">
        <f>SUMIF('cocina'!A:A,sala[[#This Row],[Número de Orden]],'cocina'!K:K)</f>
        <v>218</v>
      </c>
      <c r="N722" s="2">
        <f>sala[[#This Row],[Hora de Salida]]</f>
        <v>45023.292361111111</v>
      </c>
      <c r="O722" s="3">
        <f>IF(sala[[#This Row],[Estado de la Mesa]]="Ocupada",sala[[#This Row],[Hora de Salida]]-sala[[#This Row],[Hora de Llegada]]+15/(24*60),sala[[#This Row],[Hora de Salida]]-sala[[#This Row],[Hora de Llegada]])</f>
        <v>0.13055555555183673</v>
      </c>
      <c r="P722" s="3">
        <f>SUMIF('cocina'!A:A,sala[[#This Row],[Número de Orden]],'cocina'!H:H)/(24*60)</f>
        <v>9.2361111111111116E-2</v>
      </c>
      <c r="Q722" s="3">
        <f>IF((sala[[#This Row],[Tiempo de Permanencia]]-sala[[#This Row],[Tiempo de Preparación]])&gt;0,sala[[#This Row],[Tiempo de Permanencia]]-sala[[#This Row],[Tiempo de Preparación]],0)</f>
        <v>3.8194444440725617E-2</v>
      </c>
      <c r="R722" s="10">
        <f>IF(sala[[#This Row],[Tiempo de degustación]]&gt;0,1,0)</f>
        <v>1</v>
      </c>
      <c r="S722" s="1" t="str">
        <f>WEEKDAY(sala[[#This Row],[Fecha de Factura]],11)&amp;". "&amp;TEXT(sala[[#This Row],[Fecha de Factura]],"dddd")</f>
        <v>5. viernes</v>
      </c>
      <c r="T722" s="4">
        <f>SUMIF('cocina'!A:A,sala[[#This Row],[Número de Orden]],'cocina'!G:G)</f>
        <v>8</v>
      </c>
      <c r="U722" s="4">
        <f>sala[[#This Row],[Tiempo de Preparación]]*24</f>
        <v>2.2166666666666668</v>
      </c>
      <c r="V722">
        <f>sala[[#This Row],[Cobrada]]*sala[[#This Row],[Monto Total de la Cuenta]]</f>
        <v>218</v>
      </c>
      <c r="W722" s="4">
        <f>sala[[#This Row],[Tiempo de Permanencia]]*24</f>
        <v>3.1333333332440816</v>
      </c>
    </row>
    <row r="723" spans="1:23" x14ac:dyDescent="0.3">
      <c r="A723">
        <v>13</v>
      </c>
      <c r="B723" s="1" t="s">
        <v>585</v>
      </c>
      <c r="C723">
        <v>5</v>
      </c>
      <c r="D723" s="2">
        <v>45023.118750000001</v>
      </c>
      <c r="E723" s="2">
        <v>45023.172222222223</v>
      </c>
      <c r="F723" s="1" t="s">
        <v>24</v>
      </c>
      <c r="G723" s="1" t="s">
        <v>14</v>
      </c>
      <c r="H723" s="1" t="s">
        <v>25</v>
      </c>
      <c r="I723">
        <v>20.62</v>
      </c>
      <c r="J723" s="1" t="s">
        <v>26</v>
      </c>
      <c r="K723">
        <v>722</v>
      </c>
      <c r="L723" s="1" t="s">
        <v>54</v>
      </c>
      <c r="M723" s="1">
        <f>SUMIF('cocina'!A:A,sala[[#This Row],[Número de Orden]],'cocina'!K:K)</f>
        <v>85</v>
      </c>
      <c r="N723" s="2">
        <f>sala[[#This Row],[Hora de Salida]]</f>
        <v>45023.172222222223</v>
      </c>
      <c r="O723" s="3">
        <f>IF(sala[[#This Row],[Estado de la Mesa]]="Ocupada",sala[[#This Row],[Hora de Salida]]-sala[[#This Row],[Hora de Llegada]]+15/(24*60),sala[[#This Row],[Hora de Salida]]-sala[[#This Row],[Hora de Llegada]])</f>
        <v>5.3472222221898846E-2</v>
      </c>
      <c r="P723" s="3">
        <f>SUMIF('cocina'!A:A,sala[[#This Row],[Número de Orden]],'cocina'!H:H)/(24*60)</f>
        <v>4.0972222222222222E-2</v>
      </c>
      <c r="Q723" s="3">
        <f>IF((sala[[#This Row],[Tiempo de Permanencia]]-sala[[#This Row],[Tiempo de Preparación]])&gt;0,sala[[#This Row],[Tiempo de Permanencia]]-sala[[#This Row],[Tiempo de Preparación]],0)</f>
        <v>1.2499999999676624E-2</v>
      </c>
      <c r="R723" s="10">
        <f>IF(sala[[#This Row],[Tiempo de degustación]]&gt;0,1,0)</f>
        <v>1</v>
      </c>
      <c r="S723" s="1" t="str">
        <f>WEEKDAY(sala[[#This Row],[Fecha de Factura]],11)&amp;". "&amp;TEXT(sala[[#This Row],[Fecha de Factura]],"dddd")</f>
        <v>5. viernes</v>
      </c>
      <c r="T723" s="4">
        <f>SUMIF('cocina'!A:A,sala[[#This Row],[Número de Orden]],'cocina'!G:G)</f>
        <v>4</v>
      </c>
      <c r="U723" s="4">
        <f>sala[[#This Row],[Tiempo de Preparación]]*24</f>
        <v>0.98333333333333339</v>
      </c>
      <c r="V723">
        <f>sala[[#This Row],[Cobrada]]*sala[[#This Row],[Monto Total de la Cuenta]]</f>
        <v>85</v>
      </c>
      <c r="W723" s="4">
        <f>sala[[#This Row],[Tiempo de Permanencia]]*24</f>
        <v>1.2833333333255723</v>
      </c>
    </row>
    <row r="724" spans="1:23" x14ac:dyDescent="0.3">
      <c r="A724">
        <v>12</v>
      </c>
      <c r="B724" s="1" t="s">
        <v>152</v>
      </c>
      <c r="C724">
        <v>2</v>
      </c>
      <c r="D724" s="2">
        <v>45023.065972222219</v>
      </c>
      <c r="E724" s="2">
        <v>45023.200694444444</v>
      </c>
      <c r="F724" s="1" t="s">
        <v>32</v>
      </c>
      <c r="G724" s="1" t="s">
        <v>20</v>
      </c>
      <c r="H724" s="1" t="s">
        <v>21</v>
      </c>
      <c r="I724">
        <v>27.79</v>
      </c>
      <c r="J724" s="1" t="s">
        <v>26</v>
      </c>
      <c r="K724">
        <v>723</v>
      </c>
      <c r="L724" s="1" t="s">
        <v>57</v>
      </c>
      <c r="M724" s="1">
        <f>SUMIF('cocina'!A:A,sala[[#This Row],[Número de Orden]],'cocina'!K:K)</f>
        <v>126</v>
      </c>
      <c r="N724" s="2">
        <f>sala[[#This Row],[Hora de Salida]]</f>
        <v>45023.200694444444</v>
      </c>
      <c r="O724" s="3">
        <f>IF(sala[[#This Row],[Estado de la Mesa]]="Ocupada",sala[[#This Row],[Hora de Salida]]-sala[[#This Row],[Hora de Llegada]]+15/(24*60),sala[[#This Row],[Hora de Salida]]-sala[[#This Row],[Hora de Llegada]])</f>
        <v>0.13472222222480923</v>
      </c>
      <c r="P724" s="3">
        <f>SUMIF('cocina'!A:A,sala[[#This Row],[Número de Orden]],'cocina'!H:H)/(24*60)</f>
        <v>2.1527777777777778E-2</v>
      </c>
      <c r="Q724" s="3">
        <f>IF((sala[[#This Row],[Tiempo de Permanencia]]-sala[[#This Row],[Tiempo de Preparación]])&gt;0,sala[[#This Row],[Tiempo de Permanencia]]-sala[[#This Row],[Tiempo de Preparación]],0)</f>
        <v>0.11319444444703144</v>
      </c>
      <c r="R724" s="10">
        <f>IF(sala[[#This Row],[Tiempo de degustación]]&gt;0,1,0)</f>
        <v>1</v>
      </c>
      <c r="S724" s="1" t="str">
        <f>WEEKDAY(sala[[#This Row],[Fecha de Factura]],11)&amp;". "&amp;TEXT(sala[[#This Row],[Fecha de Factura]],"dddd")</f>
        <v>5. viernes</v>
      </c>
      <c r="T724" s="4">
        <f>SUMIF('cocina'!A:A,sala[[#This Row],[Número de Orden]],'cocina'!G:G)</f>
        <v>4</v>
      </c>
      <c r="U724" s="4">
        <f>sala[[#This Row],[Tiempo de Preparación]]*24</f>
        <v>0.51666666666666661</v>
      </c>
      <c r="V724">
        <f>sala[[#This Row],[Cobrada]]*sala[[#This Row],[Monto Total de la Cuenta]]</f>
        <v>126</v>
      </c>
      <c r="W724" s="4">
        <f>sala[[#This Row],[Tiempo de Permanencia]]*24</f>
        <v>3.2333333333954215</v>
      </c>
    </row>
    <row r="725" spans="1:23" x14ac:dyDescent="0.3">
      <c r="A725">
        <v>8</v>
      </c>
      <c r="B725" s="1" t="s">
        <v>93</v>
      </c>
      <c r="C725">
        <v>6</v>
      </c>
      <c r="D725" s="2">
        <v>45023.12222222222</v>
      </c>
      <c r="E725" s="2">
        <v>45023.177083333336</v>
      </c>
      <c r="F725" s="1" t="s">
        <v>29</v>
      </c>
      <c r="G725" s="1" t="s">
        <v>35</v>
      </c>
      <c r="H725" s="1" t="s">
        <v>21</v>
      </c>
      <c r="I725">
        <v>14.12</v>
      </c>
      <c r="J725" s="1" t="s">
        <v>26</v>
      </c>
      <c r="K725">
        <v>724</v>
      </c>
      <c r="L725" s="1" t="s">
        <v>39</v>
      </c>
      <c r="M725" s="1">
        <f>SUMIF('cocina'!A:A,sala[[#This Row],[Número de Orden]],'cocina'!K:K)</f>
        <v>66</v>
      </c>
      <c r="N725" s="2">
        <f>sala[[#This Row],[Hora de Salida]]</f>
        <v>45023.177083333336</v>
      </c>
      <c r="O725" s="3">
        <f>IF(sala[[#This Row],[Estado de la Mesa]]="Ocupada",sala[[#This Row],[Hora de Salida]]-sala[[#This Row],[Hora de Llegada]]+15/(24*60),sala[[#This Row],[Hora de Salida]]-sala[[#This Row],[Hora de Llegada]])</f>
        <v>5.4861111115314998E-2</v>
      </c>
      <c r="P725" s="3">
        <f>SUMIF('cocina'!A:A,sala[[#This Row],[Número de Orden]],'cocina'!H:H)/(24*60)</f>
        <v>3.888888888888889E-2</v>
      </c>
      <c r="Q725" s="3">
        <f>IF((sala[[#This Row],[Tiempo de Permanencia]]-sala[[#This Row],[Tiempo de Preparación]])&gt;0,sala[[#This Row],[Tiempo de Permanencia]]-sala[[#This Row],[Tiempo de Preparación]],0)</f>
        <v>1.5972222226426108E-2</v>
      </c>
      <c r="R725" s="10">
        <f>IF(sala[[#This Row],[Tiempo de degustación]]&gt;0,1,0)</f>
        <v>1</v>
      </c>
      <c r="S725" s="1" t="str">
        <f>WEEKDAY(sala[[#This Row],[Fecha de Factura]],11)&amp;". "&amp;TEXT(sala[[#This Row],[Fecha de Factura]],"dddd")</f>
        <v>5. viernes</v>
      </c>
      <c r="T725" s="4">
        <f>SUMIF('cocina'!A:A,sala[[#This Row],[Número de Orden]],'cocina'!G:G)</f>
        <v>3</v>
      </c>
      <c r="U725" s="4">
        <f>sala[[#This Row],[Tiempo de Preparación]]*24</f>
        <v>0.93333333333333335</v>
      </c>
      <c r="V725">
        <f>sala[[#This Row],[Cobrada]]*sala[[#This Row],[Monto Total de la Cuenta]]</f>
        <v>66</v>
      </c>
      <c r="W725" s="4">
        <f>sala[[#This Row],[Tiempo de Permanencia]]*24</f>
        <v>1.3166666667675599</v>
      </c>
    </row>
    <row r="726" spans="1:23" x14ac:dyDescent="0.3">
      <c r="A726">
        <v>10</v>
      </c>
      <c r="B726" s="1" t="s">
        <v>586</v>
      </c>
      <c r="C726">
        <v>4</v>
      </c>
      <c r="D726" s="2">
        <v>45023.074999999997</v>
      </c>
      <c r="E726" s="2">
        <v>45023.138888888891</v>
      </c>
      <c r="F726" s="1" t="s">
        <v>32</v>
      </c>
      <c r="G726" s="1" t="s">
        <v>14</v>
      </c>
      <c r="H726" s="1" t="s">
        <v>21</v>
      </c>
      <c r="I726">
        <v>18.66</v>
      </c>
      <c r="J726" s="1" t="s">
        <v>38</v>
      </c>
      <c r="K726">
        <v>725</v>
      </c>
      <c r="L726" s="1" t="s">
        <v>57</v>
      </c>
      <c r="M726" s="1">
        <f>SUMIF('cocina'!A:A,sala[[#This Row],[Número de Orden]],'cocina'!K:K)</f>
        <v>168</v>
      </c>
      <c r="N726" s="2">
        <f>sala[[#This Row],[Hora de Salida]]</f>
        <v>45023.138888888891</v>
      </c>
      <c r="O726" s="3">
        <f>IF(sala[[#This Row],[Estado de la Mesa]]="Ocupada",sala[[#This Row],[Hora de Salida]]-sala[[#This Row],[Hora de Llegada]]+15/(24*60),sala[[#This Row],[Hora de Salida]]-sala[[#This Row],[Hora de Llegada]])</f>
        <v>7.4305555560082823E-2</v>
      </c>
      <c r="P726" s="3">
        <f>SUMIF('cocina'!A:A,sala[[#This Row],[Número de Orden]],'cocina'!H:H)/(24*60)</f>
        <v>5.9027777777777776E-2</v>
      </c>
      <c r="Q726" s="3">
        <f>IF((sala[[#This Row],[Tiempo de Permanencia]]-sala[[#This Row],[Tiempo de Preparación]])&gt;0,sala[[#This Row],[Tiempo de Permanencia]]-sala[[#This Row],[Tiempo de Preparación]],0)</f>
        <v>1.5277777782305046E-2</v>
      </c>
      <c r="R726" s="10">
        <f>IF(sala[[#This Row],[Tiempo de degustación]]&gt;0,1,0)</f>
        <v>1</v>
      </c>
      <c r="S726" s="1" t="str">
        <f>WEEKDAY(sala[[#This Row],[Fecha de Factura]],11)&amp;". "&amp;TEXT(sala[[#This Row],[Fecha de Factura]],"dddd")</f>
        <v>5. viernes</v>
      </c>
      <c r="T726" s="4">
        <f>SUMIF('cocina'!A:A,sala[[#This Row],[Número de Orden]],'cocina'!G:G)</f>
        <v>6</v>
      </c>
      <c r="U726" s="4">
        <f>sala[[#This Row],[Tiempo de Preparación]]*24</f>
        <v>1.4166666666666665</v>
      </c>
      <c r="V726">
        <f>sala[[#This Row],[Cobrada]]*sala[[#This Row],[Monto Total de la Cuenta]]</f>
        <v>168</v>
      </c>
      <c r="W726" s="4">
        <f>sala[[#This Row],[Tiempo de Permanencia]]*24</f>
        <v>1.7833333334419876</v>
      </c>
    </row>
    <row r="727" spans="1:23" x14ac:dyDescent="0.3">
      <c r="A727">
        <v>11</v>
      </c>
      <c r="B727" s="1" t="s">
        <v>227</v>
      </c>
      <c r="C727">
        <v>2</v>
      </c>
      <c r="D727" s="2">
        <v>45023.102777777778</v>
      </c>
      <c r="E727" s="2">
        <v>45023.238194444442</v>
      </c>
      <c r="F727" s="1" t="s">
        <v>29</v>
      </c>
      <c r="G727" s="1" t="s">
        <v>20</v>
      </c>
      <c r="H727" s="1" t="s">
        <v>25</v>
      </c>
      <c r="I727">
        <v>41.38</v>
      </c>
      <c r="J727" s="1" t="s">
        <v>16</v>
      </c>
      <c r="K727">
        <v>726</v>
      </c>
      <c r="L727" s="1" t="s">
        <v>17</v>
      </c>
      <c r="M727" s="1">
        <f>SUMIF('cocina'!A:A,sala[[#This Row],[Número de Orden]],'cocina'!K:K)</f>
        <v>126</v>
      </c>
      <c r="N727" s="2">
        <f>sala[[#This Row],[Hora de Salida]]</f>
        <v>45023.238194444442</v>
      </c>
      <c r="O727" s="3">
        <f>IF(sala[[#This Row],[Estado de la Mesa]]="Ocupada",sala[[#This Row],[Hora de Salida]]-sala[[#This Row],[Hora de Llegada]]+15/(24*60),sala[[#This Row],[Hora de Salida]]-sala[[#This Row],[Hora de Llegada]])</f>
        <v>0.13541666666424135</v>
      </c>
      <c r="P727" s="3">
        <f>SUMIF('cocina'!A:A,sala[[#This Row],[Número de Orden]],'cocina'!H:H)/(24*60)</f>
        <v>5.1388888888888887E-2</v>
      </c>
      <c r="Q727" s="3">
        <f>IF((sala[[#This Row],[Tiempo de Permanencia]]-sala[[#This Row],[Tiempo de Preparación]])&gt;0,sala[[#This Row],[Tiempo de Permanencia]]-sala[[#This Row],[Tiempo de Preparación]],0)</f>
        <v>8.4027777775352461E-2</v>
      </c>
      <c r="R727" s="10">
        <f>IF(sala[[#This Row],[Tiempo de degustación]]&gt;0,1,0)</f>
        <v>1</v>
      </c>
      <c r="S727" s="1" t="str">
        <f>WEEKDAY(sala[[#This Row],[Fecha de Factura]],11)&amp;". "&amp;TEXT(sala[[#This Row],[Fecha de Factura]],"dddd")</f>
        <v>5. viernes</v>
      </c>
      <c r="T727" s="4">
        <f>SUMIF('cocina'!A:A,sala[[#This Row],[Número de Orden]],'cocina'!G:G)</f>
        <v>5</v>
      </c>
      <c r="U727" s="4">
        <f>sala[[#This Row],[Tiempo de Preparación]]*24</f>
        <v>1.2333333333333334</v>
      </c>
      <c r="V727">
        <f>sala[[#This Row],[Cobrada]]*sala[[#This Row],[Monto Total de la Cuenta]]</f>
        <v>126</v>
      </c>
      <c r="W727" s="4">
        <f>sala[[#This Row],[Tiempo de Permanencia]]*24</f>
        <v>3.2499999999417923</v>
      </c>
    </row>
    <row r="728" spans="1:23" x14ac:dyDescent="0.3">
      <c r="A728">
        <v>17</v>
      </c>
      <c r="B728" s="1" t="s">
        <v>509</v>
      </c>
      <c r="C728">
        <v>6</v>
      </c>
      <c r="D728" s="2">
        <v>45023.021527777775</v>
      </c>
      <c r="E728" s="2">
        <v>45023.126388888886</v>
      </c>
      <c r="F728" s="1" t="s">
        <v>24</v>
      </c>
      <c r="G728" s="1" t="s">
        <v>35</v>
      </c>
      <c r="H728" s="1" t="s">
        <v>15</v>
      </c>
      <c r="I728">
        <v>13.24</v>
      </c>
      <c r="J728" s="1" t="s">
        <v>16</v>
      </c>
      <c r="K728">
        <v>727</v>
      </c>
      <c r="L728" s="1" t="s">
        <v>22</v>
      </c>
      <c r="M728" s="1">
        <f>SUMIF('cocina'!A:A,sala[[#This Row],[Número de Orden]],'cocina'!K:K)</f>
        <v>40</v>
      </c>
      <c r="N728" s="2">
        <f>sala[[#This Row],[Hora de Salida]]</f>
        <v>45023.126388888886</v>
      </c>
      <c r="O728" s="3">
        <f>IF(sala[[#This Row],[Estado de la Mesa]]="Ocupada",sala[[#This Row],[Hora de Salida]]-sala[[#This Row],[Hora de Llegada]]+15/(24*60),sala[[#This Row],[Hora de Salida]]-sala[[#This Row],[Hora de Llegada]])</f>
        <v>0.10486111111094942</v>
      </c>
      <c r="P728" s="3">
        <f>SUMIF('cocina'!A:A,sala[[#This Row],[Número de Orden]],'cocina'!H:H)/(24*60)</f>
        <v>1.4583333333333334E-2</v>
      </c>
      <c r="Q728" s="3">
        <f>IF((sala[[#This Row],[Tiempo de Permanencia]]-sala[[#This Row],[Tiempo de Preparación]])&gt;0,sala[[#This Row],[Tiempo de Permanencia]]-sala[[#This Row],[Tiempo de Preparación]],0)</f>
        <v>9.0277777777616086E-2</v>
      </c>
      <c r="R728" s="10">
        <f>IF(sala[[#This Row],[Tiempo de degustación]]&gt;0,1,0)</f>
        <v>1</v>
      </c>
      <c r="S728" s="1" t="str">
        <f>WEEKDAY(sala[[#This Row],[Fecha de Factura]],11)&amp;". "&amp;TEXT(sala[[#This Row],[Fecha de Factura]],"dddd")</f>
        <v>5. viernes</v>
      </c>
      <c r="T728" s="4">
        <f>SUMIF('cocina'!A:A,sala[[#This Row],[Número de Orden]],'cocina'!G:G)</f>
        <v>2</v>
      </c>
      <c r="U728" s="4">
        <f>sala[[#This Row],[Tiempo de Preparación]]*24</f>
        <v>0.35</v>
      </c>
      <c r="V728">
        <f>sala[[#This Row],[Cobrada]]*sala[[#This Row],[Monto Total de la Cuenta]]</f>
        <v>40</v>
      </c>
      <c r="W728" s="4">
        <f>sala[[#This Row],[Tiempo de Permanencia]]*24</f>
        <v>2.5166666666627862</v>
      </c>
    </row>
    <row r="729" spans="1:23" x14ac:dyDescent="0.3">
      <c r="A729">
        <v>9</v>
      </c>
      <c r="B729" s="1" t="s">
        <v>332</v>
      </c>
      <c r="C729">
        <v>6</v>
      </c>
      <c r="D729" s="2">
        <v>45023.087500000001</v>
      </c>
      <c r="E729" s="2">
        <v>45023.186805555553</v>
      </c>
      <c r="F729" s="1" t="s">
        <v>19</v>
      </c>
      <c r="G729" s="1" t="s">
        <v>20</v>
      </c>
      <c r="H729" s="1" t="s">
        <v>15</v>
      </c>
      <c r="I729">
        <v>34.28</v>
      </c>
      <c r="J729" s="1" t="s">
        <v>38</v>
      </c>
      <c r="K729">
        <v>728</v>
      </c>
      <c r="L729" s="1" t="s">
        <v>69</v>
      </c>
      <c r="M729" s="1">
        <f>SUMIF('cocina'!A:A,sala[[#This Row],[Número de Orden]],'cocina'!K:K)</f>
        <v>195</v>
      </c>
      <c r="N729" s="2">
        <f>sala[[#This Row],[Hora de Salida]]</f>
        <v>45023.186805555553</v>
      </c>
      <c r="O729" s="3">
        <f>IF(sala[[#This Row],[Estado de la Mesa]]="Ocupada",sala[[#This Row],[Hora de Salida]]-sala[[#This Row],[Hora de Llegada]]+15/(24*60),sala[[#This Row],[Hora de Salida]]-sala[[#This Row],[Hora de Llegada]])</f>
        <v>0.1097222222185034</v>
      </c>
      <c r="P729" s="3">
        <f>SUMIF('cocina'!A:A,sala[[#This Row],[Número de Orden]],'cocina'!H:H)/(24*60)</f>
        <v>0.05</v>
      </c>
      <c r="Q729" s="3">
        <f>IF((sala[[#This Row],[Tiempo de Permanencia]]-sala[[#This Row],[Tiempo de Preparación]])&gt;0,sala[[#This Row],[Tiempo de Permanencia]]-sala[[#This Row],[Tiempo de Preparación]],0)</f>
        <v>5.9722222218503401E-2</v>
      </c>
      <c r="R729" s="10">
        <f>IF(sala[[#This Row],[Tiempo de degustación]]&gt;0,1,0)</f>
        <v>1</v>
      </c>
      <c r="S729" s="1" t="str">
        <f>WEEKDAY(sala[[#This Row],[Fecha de Factura]],11)&amp;". "&amp;TEXT(sala[[#This Row],[Fecha de Factura]],"dddd")</f>
        <v>5. viernes</v>
      </c>
      <c r="T729" s="4">
        <f>SUMIF('cocina'!A:A,sala[[#This Row],[Número de Orden]],'cocina'!G:G)</f>
        <v>7</v>
      </c>
      <c r="U729" s="4">
        <f>sala[[#This Row],[Tiempo de Preparación]]*24</f>
        <v>1.2000000000000002</v>
      </c>
      <c r="V729">
        <f>sala[[#This Row],[Cobrada]]*sala[[#This Row],[Monto Total de la Cuenta]]</f>
        <v>195</v>
      </c>
      <c r="W729" s="4">
        <f>sala[[#This Row],[Tiempo de Permanencia]]*24</f>
        <v>2.6333333332440816</v>
      </c>
    </row>
    <row r="730" spans="1:23" x14ac:dyDescent="0.3">
      <c r="A730">
        <v>20</v>
      </c>
      <c r="B730" s="1" t="s">
        <v>270</v>
      </c>
      <c r="C730">
        <v>2</v>
      </c>
      <c r="D730" s="2">
        <v>45023.117361111108</v>
      </c>
      <c r="E730" s="2">
        <v>45023.253472222219</v>
      </c>
      <c r="F730" s="1" t="s">
        <v>29</v>
      </c>
      <c r="G730" s="1" t="s">
        <v>20</v>
      </c>
      <c r="H730" s="1" t="s">
        <v>25</v>
      </c>
      <c r="I730">
        <v>18.97</v>
      </c>
      <c r="J730" s="1" t="s">
        <v>38</v>
      </c>
      <c r="K730">
        <v>729</v>
      </c>
      <c r="L730" s="1" t="s">
        <v>44</v>
      </c>
      <c r="M730" s="1">
        <f>SUMIF('cocina'!A:A,sala[[#This Row],[Número de Orden]],'cocina'!K:K)</f>
        <v>128</v>
      </c>
      <c r="N730" s="2">
        <f>sala[[#This Row],[Hora de Salida]]</f>
        <v>45023.253472222219</v>
      </c>
      <c r="O730" s="3">
        <f>IF(sala[[#This Row],[Estado de la Mesa]]="Ocupada",sala[[#This Row],[Hora de Salida]]-sala[[#This Row],[Hora de Llegada]]+15/(24*60),sala[[#This Row],[Hora de Salida]]-sala[[#This Row],[Hora de Llegada]])</f>
        <v>0.14652777777761608</v>
      </c>
      <c r="P730" s="3">
        <f>SUMIF('cocina'!A:A,sala[[#This Row],[Número de Orden]],'cocina'!H:H)/(24*60)</f>
        <v>4.5138888888888888E-2</v>
      </c>
      <c r="Q730" s="3">
        <f>IF((sala[[#This Row],[Tiempo de Permanencia]]-sala[[#This Row],[Tiempo de Preparación]])&gt;0,sala[[#This Row],[Tiempo de Permanencia]]-sala[[#This Row],[Tiempo de Preparación]],0)</f>
        <v>0.10138888888872719</v>
      </c>
      <c r="R730" s="10">
        <f>IF(sala[[#This Row],[Tiempo de degustación]]&gt;0,1,0)</f>
        <v>1</v>
      </c>
      <c r="S730" s="1" t="str">
        <f>WEEKDAY(sala[[#This Row],[Fecha de Factura]],11)&amp;". "&amp;TEXT(sala[[#This Row],[Fecha de Factura]],"dddd")</f>
        <v>5. viernes</v>
      </c>
      <c r="T730" s="4">
        <f>SUMIF('cocina'!A:A,sala[[#This Row],[Número de Orden]],'cocina'!G:G)</f>
        <v>5</v>
      </c>
      <c r="U730" s="4">
        <f>sala[[#This Row],[Tiempo de Preparación]]*24</f>
        <v>1.0833333333333333</v>
      </c>
      <c r="V730">
        <f>sala[[#This Row],[Cobrada]]*sala[[#This Row],[Monto Total de la Cuenta]]</f>
        <v>128</v>
      </c>
      <c r="W730" s="4">
        <f>sala[[#This Row],[Tiempo de Permanencia]]*24</f>
        <v>3.5166666666627862</v>
      </c>
    </row>
    <row r="731" spans="1:23" x14ac:dyDescent="0.3">
      <c r="A731">
        <v>8</v>
      </c>
      <c r="B731" s="1" t="s">
        <v>515</v>
      </c>
      <c r="C731">
        <v>3</v>
      </c>
      <c r="D731" s="2">
        <v>45023.020138888889</v>
      </c>
      <c r="E731" s="2">
        <v>45023.106249999997</v>
      </c>
      <c r="F731" s="1" t="s">
        <v>13</v>
      </c>
      <c r="G731" s="1" t="s">
        <v>14</v>
      </c>
      <c r="H731" s="1" t="s">
        <v>25</v>
      </c>
      <c r="I731">
        <v>15.02</v>
      </c>
      <c r="J731" s="1" t="s">
        <v>38</v>
      </c>
      <c r="K731">
        <v>730</v>
      </c>
      <c r="L731" s="1" t="s">
        <v>17</v>
      </c>
      <c r="M731" s="1">
        <f>SUMIF('cocina'!A:A,sala[[#This Row],[Número de Orden]],'cocina'!K:K)</f>
        <v>114</v>
      </c>
      <c r="N731" s="2">
        <f>sala[[#This Row],[Hora de Salida]]</f>
        <v>45023.106249999997</v>
      </c>
      <c r="O731" s="3">
        <f>IF(sala[[#This Row],[Estado de la Mesa]]="Ocupada",sala[[#This Row],[Hora de Salida]]-sala[[#This Row],[Hora de Llegada]]+15/(24*60),sala[[#This Row],[Hora de Salida]]-sala[[#This Row],[Hora de Llegada]])</f>
        <v>9.6527777774705711E-2</v>
      </c>
      <c r="P731" s="3">
        <f>SUMIF('cocina'!A:A,sala[[#This Row],[Número de Orden]],'cocina'!H:H)/(24*60)</f>
        <v>5.486111111111111E-2</v>
      </c>
      <c r="Q731" s="3">
        <f>IF((sala[[#This Row],[Tiempo de Permanencia]]-sala[[#This Row],[Tiempo de Preparación]])&gt;0,sala[[#This Row],[Tiempo de Permanencia]]-sala[[#This Row],[Tiempo de Preparación]],0)</f>
        <v>4.1666666663594601E-2</v>
      </c>
      <c r="R731" s="10">
        <f>IF(sala[[#This Row],[Tiempo de degustación]]&gt;0,1,0)</f>
        <v>1</v>
      </c>
      <c r="S731" s="1" t="str">
        <f>WEEKDAY(sala[[#This Row],[Fecha de Factura]],11)&amp;". "&amp;TEXT(sala[[#This Row],[Fecha de Factura]],"dddd")</f>
        <v>5. viernes</v>
      </c>
      <c r="T731" s="4">
        <f>SUMIF('cocina'!A:A,sala[[#This Row],[Número de Orden]],'cocina'!G:G)</f>
        <v>4</v>
      </c>
      <c r="U731" s="4">
        <f>sala[[#This Row],[Tiempo de Preparación]]*24</f>
        <v>1.3166666666666667</v>
      </c>
      <c r="V731">
        <f>sala[[#This Row],[Cobrada]]*sala[[#This Row],[Monto Total de la Cuenta]]</f>
        <v>114</v>
      </c>
      <c r="W731" s="4">
        <f>sala[[#This Row],[Tiempo de Permanencia]]*24</f>
        <v>2.316666666592937</v>
      </c>
    </row>
    <row r="732" spans="1:23" x14ac:dyDescent="0.3">
      <c r="A732">
        <v>17</v>
      </c>
      <c r="B732" s="1" t="s">
        <v>403</v>
      </c>
      <c r="C732">
        <v>3</v>
      </c>
      <c r="D732" s="2">
        <v>45023.136111111111</v>
      </c>
      <c r="E732" s="2">
        <v>45023.267361111109</v>
      </c>
      <c r="F732" s="1" t="s">
        <v>24</v>
      </c>
      <c r="G732" s="1" t="s">
        <v>14</v>
      </c>
      <c r="H732" s="1" t="s">
        <v>25</v>
      </c>
      <c r="I732">
        <v>14.35</v>
      </c>
      <c r="J732" s="1" t="s">
        <v>16</v>
      </c>
      <c r="K732">
        <v>731</v>
      </c>
      <c r="L732" s="1" t="s">
        <v>57</v>
      </c>
      <c r="M732" s="1">
        <f>SUMIF('cocina'!A:A,sala[[#This Row],[Número de Orden]],'cocina'!K:K)</f>
        <v>64</v>
      </c>
      <c r="N732" s="2">
        <f>sala[[#This Row],[Hora de Salida]]</f>
        <v>45023.267361111109</v>
      </c>
      <c r="O732" s="3">
        <f>IF(sala[[#This Row],[Estado de la Mesa]]="Ocupada",sala[[#This Row],[Hora de Salida]]-sala[[#This Row],[Hora de Llegada]]+15/(24*60),sala[[#This Row],[Hora de Salida]]-sala[[#This Row],[Hora de Llegada]])</f>
        <v>0.13124999999854481</v>
      </c>
      <c r="P732" s="3">
        <f>SUMIF('cocina'!A:A,sala[[#This Row],[Número de Orden]],'cocina'!H:H)/(24*60)</f>
        <v>3.2638888888888891E-2</v>
      </c>
      <c r="Q732" s="3">
        <f>IF((sala[[#This Row],[Tiempo de Permanencia]]-sala[[#This Row],[Tiempo de Preparación]])&gt;0,sala[[#This Row],[Tiempo de Permanencia]]-sala[[#This Row],[Tiempo de Preparación]],0)</f>
        <v>9.8611111109655925E-2</v>
      </c>
      <c r="R732" s="10">
        <f>IF(sala[[#This Row],[Tiempo de degustación]]&gt;0,1,0)</f>
        <v>1</v>
      </c>
      <c r="S732" s="1" t="str">
        <f>WEEKDAY(sala[[#This Row],[Fecha de Factura]],11)&amp;". "&amp;TEXT(sala[[#This Row],[Fecha de Factura]],"dddd")</f>
        <v>5. viernes</v>
      </c>
      <c r="T732" s="4">
        <f>SUMIF('cocina'!A:A,sala[[#This Row],[Número de Orden]],'cocina'!G:G)</f>
        <v>2</v>
      </c>
      <c r="U732" s="4">
        <f>sala[[#This Row],[Tiempo de Preparación]]*24</f>
        <v>0.78333333333333344</v>
      </c>
      <c r="V732">
        <f>sala[[#This Row],[Cobrada]]*sala[[#This Row],[Monto Total de la Cuenta]]</f>
        <v>64</v>
      </c>
      <c r="W732" s="4">
        <f>sala[[#This Row],[Tiempo de Permanencia]]*24</f>
        <v>3.1499999999650754</v>
      </c>
    </row>
    <row r="733" spans="1:23" x14ac:dyDescent="0.3">
      <c r="A733">
        <v>12</v>
      </c>
      <c r="B733" s="1" t="s">
        <v>587</v>
      </c>
      <c r="C733">
        <v>3</v>
      </c>
      <c r="D733" s="2">
        <v>45023.136805555558</v>
      </c>
      <c r="E733" s="2">
        <v>45023.300694444442</v>
      </c>
      <c r="F733" s="1" t="s">
        <v>32</v>
      </c>
      <c r="G733" s="1" t="s">
        <v>14</v>
      </c>
      <c r="H733" s="1" t="s">
        <v>25</v>
      </c>
      <c r="I733">
        <v>43.35</v>
      </c>
      <c r="J733" s="1" t="s">
        <v>16</v>
      </c>
      <c r="K733">
        <v>732</v>
      </c>
      <c r="L733" s="1" t="s">
        <v>27</v>
      </c>
      <c r="M733" s="1">
        <f>SUMIF('cocina'!A:A,sala[[#This Row],[Número de Orden]],'cocina'!K:K)</f>
        <v>306</v>
      </c>
      <c r="N733" s="2">
        <f>sala[[#This Row],[Hora de Salida]]</f>
        <v>45023.300694444442</v>
      </c>
      <c r="O733" s="3">
        <f>IF(sala[[#This Row],[Estado de la Mesa]]="Ocupada",sala[[#This Row],[Hora de Salida]]-sala[[#This Row],[Hora de Llegada]]+15/(24*60),sala[[#This Row],[Hora de Salida]]-sala[[#This Row],[Hora de Llegada]])</f>
        <v>0.163888888884685</v>
      </c>
      <c r="P733" s="3">
        <f>SUMIF('cocina'!A:A,sala[[#This Row],[Número de Orden]],'cocina'!H:H)/(24*60)</f>
        <v>8.4027777777777785E-2</v>
      </c>
      <c r="Q733" s="3">
        <f>IF((sala[[#This Row],[Tiempo de Permanencia]]-sala[[#This Row],[Tiempo de Preparación]])&gt;0,sala[[#This Row],[Tiempo de Permanencia]]-sala[[#This Row],[Tiempo de Preparación]],0)</f>
        <v>7.9861111106907218E-2</v>
      </c>
      <c r="R733" s="10">
        <f>IF(sala[[#This Row],[Tiempo de degustación]]&gt;0,1,0)</f>
        <v>1</v>
      </c>
      <c r="S733" s="1" t="str">
        <f>WEEKDAY(sala[[#This Row],[Fecha de Factura]],11)&amp;". "&amp;TEXT(sala[[#This Row],[Fecha de Factura]],"dddd")</f>
        <v>5. viernes</v>
      </c>
      <c r="T733" s="4">
        <f>SUMIF('cocina'!A:A,sala[[#This Row],[Número de Orden]],'cocina'!G:G)</f>
        <v>9</v>
      </c>
      <c r="U733" s="4">
        <f>sala[[#This Row],[Tiempo de Preparación]]*24</f>
        <v>2.0166666666666666</v>
      </c>
      <c r="V733">
        <f>sala[[#This Row],[Cobrada]]*sala[[#This Row],[Monto Total de la Cuenta]]</f>
        <v>306</v>
      </c>
      <c r="W733" s="4">
        <f>sala[[#This Row],[Tiempo de Permanencia]]*24</f>
        <v>3.9333333332324401</v>
      </c>
    </row>
    <row r="734" spans="1:23" x14ac:dyDescent="0.3">
      <c r="A734">
        <v>14</v>
      </c>
      <c r="B734" s="1" t="s">
        <v>211</v>
      </c>
      <c r="C734">
        <v>6</v>
      </c>
      <c r="D734" s="2">
        <v>45023.152777777781</v>
      </c>
      <c r="E734" s="2">
        <v>45023.227777777778</v>
      </c>
      <c r="F734" s="1" t="s">
        <v>32</v>
      </c>
      <c r="G734" s="1" t="s">
        <v>35</v>
      </c>
      <c r="H734" s="1" t="s">
        <v>25</v>
      </c>
      <c r="I734">
        <v>35.090000000000003</v>
      </c>
      <c r="J734" s="1" t="s">
        <v>26</v>
      </c>
      <c r="K734">
        <v>733</v>
      </c>
      <c r="L734" s="1" t="s">
        <v>69</v>
      </c>
      <c r="M734" s="1">
        <f>SUMIF('cocina'!A:A,sala[[#This Row],[Número de Orden]],'cocina'!K:K)</f>
        <v>186</v>
      </c>
      <c r="N734" s="2">
        <f>sala[[#This Row],[Hora de Salida]]</f>
        <v>45023.227777777778</v>
      </c>
      <c r="O734" s="3">
        <f>IF(sala[[#This Row],[Estado de la Mesa]]="Ocupada",sala[[#This Row],[Hora de Salida]]-sala[[#This Row],[Hora de Llegada]]+15/(24*60),sala[[#This Row],[Hora de Salida]]-sala[[#This Row],[Hora de Llegada]])</f>
        <v>7.4999999997089617E-2</v>
      </c>
      <c r="P734" s="3">
        <f>SUMIF('cocina'!A:A,sala[[#This Row],[Número de Orden]],'cocina'!H:H)/(24*60)</f>
        <v>5.1388888888888887E-2</v>
      </c>
      <c r="Q734" s="3">
        <f>IF((sala[[#This Row],[Tiempo de Permanencia]]-sala[[#This Row],[Tiempo de Preparación]])&gt;0,sala[[#This Row],[Tiempo de Permanencia]]-sala[[#This Row],[Tiempo de Preparación]],0)</f>
        <v>2.361111110820073E-2</v>
      </c>
      <c r="R734" s="10">
        <f>IF(sala[[#This Row],[Tiempo de degustación]]&gt;0,1,0)</f>
        <v>1</v>
      </c>
      <c r="S734" s="1" t="str">
        <f>WEEKDAY(sala[[#This Row],[Fecha de Factura]],11)&amp;". "&amp;TEXT(sala[[#This Row],[Fecha de Factura]],"dddd")</f>
        <v>5. viernes</v>
      </c>
      <c r="T734" s="4">
        <f>SUMIF('cocina'!A:A,sala[[#This Row],[Número de Orden]],'cocina'!G:G)</f>
        <v>6</v>
      </c>
      <c r="U734" s="4">
        <f>sala[[#This Row],[Tiempo de Preparación]]*24</f>
        <v>1.2333333333333334</v>
      </c>
      <c r="V734">
        <f>sala[[#This Row],[Cobrada]]*sala[[#This Row],[Monto Total de la Cuenta]]</f>
        <v>186</v>
      </c>
      <c r="W734" s="4">
        <f>sala[[#This Row],[Tiempo de Permanencia]]*24</f>
        <v>1.7999999999301508</v>
      </c>
    </row>
    <row r="735" spans="1:23" x14ac:dyDescent="0.3">
      <c r="A735">
        <v>14</v>
      </c>
      <c r="B735" s="1" t="s">
        <v>588</v>
      </c>
      <c r="C735">
        <v>2</v>
      </c>
      <c r="D735" s="2">
        <v>45023.102083333331</v>
      </c>
      <c r="E735" s="2">
        <v>45023.206250000003</v>
      </c>
      <c r="F735" s="1" t="s">
        <v>24</v>
      </c>
      <c r="G735" s="1" t="s">
        <v>14</v>
      </c>
      <c r="H735" s="1" t="s">
        <v>21</v>
      </c>
      <c r="I735">
        <v>46.82</v>
      </c>
      <c r="J735" s="1" t="s">
        <v>26</v>
      </c>
      <c r="K735">
        <v>734</v>
      </c>
      <c r="L735" s="1" t="s">
        <v>39</v>
      </c>
      <c r="M735" s="1">
        <f>SUMIF('cocina'!A:A,sala[[#This Row],[Número de Orden]],'cocina'!K:K)</f>
        <v>139</v>
      </c>
      <c r="N735" s="2">
        <f>sala[[#This Row],[Hora de Salida]]</f>
        <v>45023.206250000003</v>
      </c>
      <c r="O735" s="3">
        <f>IF(sala[[#This Row],[Estado de la Mesa]]="Ocupada",sala[[#This Row],[Hora de Salida]]-sala[[#This Row],[Hora de Llegada]]+15/(24*60),sala[[#This Row],[Hora de Salida]]-sala[[#This Row],[Hora de Llegada]])</f>
        <v>0.10416666667151731</v>
      </c>
      <c r="P735" s="3">
        <f>SUMIF('cocina'!A:A,sala[[#This Row],[Número de Orden]],'cocina'!H:H)/(24*60)</f>
        <v>3.6111111111111108E-2</v>
      </c>
      <c r="Q735" s="3">
        <f>IF((sala[[#This Row],[Tiempo de Permanencia]]-sala[[#This Row],[Tiempo de Preparación]])&gt;0,sala[[#This Row],[Tiempo de Permanencia]]-sala[[#This Row],[Tiempo de Preparación]],0)</f>
        <v>6.8055555560406197E-2</v>
      </c>
      <c r="R735" s="10">
        <f>IF(sala[[#This Row],[Tiempo de degustación]]&gt;0,1,0)</f>
        <v>1</v>
      </c>
      <c r="S735" s="1" t="str">
        <f>WEEKDAY(sala[[#This Row],[Fecha de Factura]],11)&amp;". "&amp;TEXT(sala[[#This Row],[Fecha de Factura]],"dddd")</f>
        <v>5. viernes</v>
      </c>
      <c r="T735" s="4">
        <f>SUMIF('cocina'!A:A,sala[[#This Row],[Número de Orden]],'cocina'!G:G)</f>
        <v>5</v>
      </c>
      <c r="U735" s="4">
        <f>sala[[#This Row],[Tiempo de Preparación]]*24</f>
        <v>0.86666666666666659</v>
      </c>
      <c r="V735">
        <f>sala[[#This Row],[Cobrada]]*sala[[#This Row],[Monto Total de la Cuenta]]</f>
        <v>139</v>
      </c>
      <c r="W735" s="4">
        <f>sala[[#This Row],[Tiempo de Permanencia]]*24</f>
        <v>2.5000000001164153</v>
      </c>
    </row>
    <row r="736" spans="1:23" x14ac:dyDescent="0.3">
      <c r="A736">
        <v>20</v>
      </c>
      <c r="B736" s="1" t="s">
        <v>340</v>
      </c>
      <c r="C736">
        <v>4</v>
      </c>
      <c r="D736" s="2">
        <v>45023.077777777777</v>
      </c>
      <c r="E736" s="2">
        <v>45023.157638888886</v>
      </c>
      <c r="F736" s="1" t="s">
        <v>13</v>
      </c>
      <c r="G736" s="1" t="s">
        <v>20</v>
      </c>
      <c r="H736" s="1" t="s">
        <v>25</v>
      </c>
      <c r="I736">
        <v>38.43</v>
      </c>
      <c r="J736" s="1" t="s">
        <v>26</v>
      </c>
      <c r="K736">
        <v>735</v>
      </c>
      <c r="L736" s="1" t="s">
        <v>17</v>
      </c>
      <c r="M736" s="1">
        <f>SUMIF('cocina'!A:A,sala[[#This Row],[Número de Orden]],'cocina'!K:K)</f>
        <v>142</v>
      </c>
      <c r="N736" s="2">
        <f>sala[[#This Row],[Hora de Salida]]</f>
        <v>45023.157638888886</v>
      </c>
      <c r="O736" s="3">
        <f>IF(sala[[#This Row],[Estado de la Mesa]]="Ocupada",sala[[#This Row],[Hora de Salida]]-sala[[#This Row],[Hora de Llegada]]+15/(24*60),sala[[#This Row],[Hora de Salida]]-sala[[#This Row],[Hora de Llegada]])</f>
        <v>7.9861111109494232E-2</v>
      </c>
      <c r="P736" s="3">
        <f>SUMIF('cocina'!A:A,sala[[#This Row],[Número de Orden]],'cocina'!H:H)/(24*60)</f>
        <v>6.0416666666666667E-2</v>
      </c>
      <c r="Q736" s="3">
        <f>IF((sala[[#This Row],[Tiempo de Permanencia]]-sala[[#This Row],[Tiempo de Preparación]])&gt;0,sala[[#This Row],[Tiempo de Permanencia]]-sala[[#This Row],[Tiempo de Preparación]],0)</f>
        <v>1.9444444442827565E-2</v>
      </c>
      <c r="R736" s="10">
        <f>IF(sala[[#This Row],[Tiempo de degustación]]&gt;0,1,0)</f>
        <v>1</v>
      </c>
      <c r="S736" s="1" t="str">
        <f>WEEKDAY(sala[[#This Row],[Fecha de Factura]],11)&amp;". "&amp;TEXT(sala[[#This Row],[Fecha de Factura]],"dddd")</f>
        <v>5. viernes</v>
      </c>
      <c r="T736" s="4">
        <f>SUMIF('cocina'!A:A,sala[[#This Row],[Número de Orden]],'cocina'!G:G)</f>
        <v>5</v>
      </c>
      <c r="U736" s="4">
        <f>sala[[#This Row],[Tiempo de Preparación]]*24</f>
        <v>1.45</v>
      </c>
      <c r="V736">
        <f>sala[[#This Row],[Cobrada]]*sala[[#This Row],[Monto Total de la Cuenta]]</f>
        <v>142</v>
      </c>
      <c r="W736" s="4">
        <f>sala[[#This Row],[Tiempo de Permanencia]]*24</f>
        <v>1.9166666666278616</v>
      </c>
    </row>
    <row r="737" spans="1:23" x14ac:dyDescent="0.3">
      <c r="A737">
        <v>17</v>
      </c>
      <c r="B737" s="1" t="s">
        <v>218</v>
      </c>
      <c r="C737">
        <v>2</v>
      </c>
      <c r="D737" s="2">
        <v>45023.047222222223</v>
      </c>
      <c r="E737" s="2">
        <v>45023.14166666667</v>
      </c>
      <c r="F737" s="1" t="s">
        <v>32</v>
      </c>
      <c r="G737" s="1" t="s">
        <v>20</v>
      </c>
      <c r="H737" s="1" t="s">
        <v>25</v>
      </c>
      <c r="I737">
        <v>25.91</v>
      </c>
      <c r="J737" s="1" t="s">
        <v>38</v>
      </c>
      <c r="K737">
        <v>736</v>
      </c>
      <c r="L737" s="1" t="s">
        <v>17</v>
      </c>
      <c r="M737" s="1">
        <f>SUMIF('cocina'!A:A,sala[[#This Row],[Número de Orden]],'cocina'!K:K)</f>
        <v>215</v>
      </c>
      <c r="N737" s="2">
        <f>sala[[#This Row],[Hora de Salida]]</f>
        <v>45023.14166666667</v>
      </c>
      <c r="O737" s="3">
        <f>IF(sala[[#This Row],[Estado de la Mesa]]="Ocupada",sala[[#This Row],[Hora de Salida]]-sala[[#This Row],[Hora de Llegada]]+15/(24*60),sala[[#This Row],[Hora de Salida]]-sala[[#This Row],[Hora de Llegada]])</f>
        <v>0.10486111111337475</v>
      </c>
      <c r="P737" s="3">
        <f>SUMIF('cocina'!A:A,sala[[#This Row],[Número de Orden]],'cocina'!H:H)/(24*60)</f>
        <v>6.3888888888888884E-2</v>
      </c>
      <c r="Q737" s="3">
        <f>IF((sala[[#This Row],[Tiempo de Permanencia]]-sala[[#This Row],[Tiempo de Preparación]])&gt;0,sala[[#This Row],[Tiempo de Permanencia]]-sala[[#This Row],[Tiempo de Preparación]],0)</f>
        <v>4.0972222224485863E-2</v>
      </c>
      <c r="R737" s="10">
        <f>IF(sala[[#This Row],[Tiempo de degustación]]&gt;0,1,0)</f>
        <v>1</v>
      </c>
      <c r="S737" s="1" t="str">
        <f>WEEKDAY(sala[[#This Row],[Fecha de Factura]],11)&amp;". "&amp;TEXT(sala[[#This Row],[Fecha de Factura]],"dddd")</f>
        <v>5. viernes</v>
      </c>
      <c r="T737" s="4">
        <f>SUMIF('cocina'!A:A,sala[[#This Row],[Número de Orden]],'cocina'!G:G)</f>
        <v>8</v>
      </c>
      <c r="U737" s="4">
        <f>sala[[#This Row],[Tiempo de Preparación]]*24</f>
        <v>1.5333333333333332</v>
      </c>
      <c r="V737">
        <f>sala[[#This Row],[Cobrada]]*sala[[#This Row],[Monto Total de la Cuenta]]</f>
        <v>215</v>
      </c>
      <c r="W737" s="4">
        <f>sala[[#This Row],[Tiempo de Permanencia]]*24</f>
        <v>2.5166666667209938</v>
      </c>
    </row>
    <row r="738" spans="1:23" x14ac:dyDescent="0.3">
      <c r="A738">
        <v>6</v>
      </c>
      <c r="B738" s="1" t="s">
        <v>589</v>
      </c>
      <c r="C738">
        <v>1</v>
      </c>
      <c r="D738" s="2">
        <v>45023.027083333334</v>
      </c>
      <c r="E738" s="2">
        <v>45023.129166666666</v>
      </c>
      <c r="F738" s="1" t="s">
        <v>24</v>
      </c>
      <c r="G738" s="1" t="s">
        <v>20</v>
      </c>
      <c r="H738" s="1" t="s">
        <v>15</v>
      </c>
      <c r="I738">
        <v>24.09</v>
      </c>
      <c r="J738" s="1" t="s">
        <v>16</v>
      </c>
      <c r="K738">
        <v>737</v>
      </c>
      <c r="L738" s="1" t="s">
        <v>30</v>
      </c>
      <c r="M738" s="1">
        <f>SUMIF('cocina'!A:A,sala[[#This Row],[Número de Orden]],'cocina'!K:K)</f>
        <v>118</v>
      </c>
      <c r="N738" s="2">
        <f>sala[[#This Row],[Hora de Salida]]</f>
        <v>45023.129166666666</v>
      </c>
      <c r="O738" s="3">
        <f>IF(sala[[#This Row],[Estado de la Mesa]]="Ocupada",sala[[#This Row],[Hora de Salida]]-sala[[#This Row],[Hora de Llegada]]+15/(24*60),sala[[#This Row],[Hora de Salida]]-sala[[#This Row],[Hora de Llegada]])</f>
        <v>0.10208333333139308</v>
      </c>
      <c r="P738" s="3">
        <f>SUMIF('cocina'!A:A,sala[[#This Row],[Número de Orden]],'cocina'!H:H)/(24*60)</f>
        <v>1.5277777777777777E-2</v>
      </c>
      <c r="Q738" s="3">
        <f>IF((sala[[#This Row],[Tiempo de Permanencia]]-sala[[#This Row],[Tiempo de Preparación]])&gt;0,sala[[#This Row],[Tiempo de Permanencia]]-sala[[#This Row],[Tiempo de Preparación]],0)</f>
        <v>8.6805555553615299E-2</v>
      </c>
      <c r="R738" s="10">
        <f>IF(sala[[#This Row],[Tiempo de degustación]]&gt;0,1,0)</f>
        <v>1</v>
      </c>
      <c r="S738" s="1" t="str">
        <f>WEEKDAY(sala[[#This Row],[Fecha de Factura]],11)&amp;". "&amp;TEXT(sala[[#This Row],[Fecha de Factura]],"dddd")</f>
        <v>5. viernes</v>
      </c>
      <c r="T738" s="4">
        <f>SUMIF('cocina'!A:A,sala[[#This Row],[Número de Orden]],'cocina'!G:G)</f>
        <v>4</v>
      </c>
      <c r="U738" s="4">
        <f>sala[[#This Row],[Tiempo de Preparación]]*24</f>
        <v>0.36666666666666664</v>
      </c>
      <c r="V738">
        <f>sala[[#This Row],[Cobrada]]*sala[[#This Row],[Monto Total de la Cuenta]]</f>
        <v>118</v>
      </c>
      <c r="W738" s="4">
        <f>sala[[#This Row],[Tiempo de Permanencia]]*24</f>
        <v>2.4499999999534339</v>
      </c>
    </row>
    <row r="739" spans="1:23" x14ac:dyDescent="0.3">
      <c r="A739">
        <v>15</v>
      </c>
      <c r="B739" s="1" t="s">
        <v>468</v>
      </c>
      <c r="C739">
        <v>1</v>
      </c>
      <c r="D739" s="2">
        <v>45023.035416666666</v>
      </c>
      <c r="E739" s="2">
        <v>45023.086111111108</v>
      </c>
      <c r="F739" s="1" t="s">
        <v>13</v>
      </c>
      <c r="G739" s="1" t="s">
        <v>14</v>
      </c>
      <c r="H739" s="1" t="s">
        <v>25</v>
      </c>
      <c r="I739">
        <v>17.37</v>
      </c>
      <c r="J739" s="1" t="s">
        <v>38</v>
      </c>
      <c r="K739">
        <v>738</v>
      </c>
      <c r="L739" s="1" t="s">
        <v>17</v>
      </c>
      <c r="M739" s="1">
        <f>SUMIF('cocina'!A:A,sala[[#This Row],[Número de Orden]],'cocina'!K:K)</f>
        <v>134</v>
      </c>
      <c r="N739" s="2">
        <f>sala[[#This Row],[Hora de Salida]]</f>
        <v>45023.086111111108</v>
      </c>
      <c r="O739" s="3">
        <f>IF(sala[[#This Row],[Estado de la Mesa]]="Ocupada",sala[[#This Row],[Hora de Salida]]-sala[[#This Row],[Hora de Llegada]]+15/(24*60),sala[[#This Row],[Hora de Salida]]-sala[[#This Row],[Hora de Llegada]])</f>
        <v>6.1111111109009165E-2</v>
      </c>
      <c r="P739" s="3">
        <f>SUMIF('cocina'!A:A,sala[[#This Row],[Número de Orden]],'cocina'!H:H)/(24*60)</f>
        <v>6.5277777777777782E-2</v>
      </c>
      <c r="Q739" s="3">
        <f>IF((sala[[#This Row],[Tiempo de Permanencia]]-sala[[#This Row],[Tiempo de Preparación]])&gt;0,sala[[#This Row],[Tiempo de Permanencia]]-sala[[#This Row],[Tiempo de Preparación]],0)</f>
        <v>0</v>
      </c>
      <c r="R739" s="10">
        <f>IF(sala[[#This Row],[Tiempo de degustación]]&gt;0,1,0)</f>
        <v>0</v>
      </c>
      <c r="S739" s="1" t="str">
        <f>WEEKDAY(sala[[#This Row],[Fecha de Factura]],11)&amp;". "&amp;TEXT(sala[[#This Row],[Fecha de Factura]],"dddd")</f>
        <v>5. viernes</v>
      </c>
      <c r="T739" s="4">
        <f>SUMIF('cocina'!A:A,sala[[#This Row],[Número de Orden]],'cocina'!G:G)</f>
        <v>6</v>
      </c>
      <c r="U739" s="4">
        <f>sala[[#This Row],[Tiempo de Preparación]]*24</f>
        <v>1.5666666666666669</v>
      </c>
      <c r="V739">
        <f>sala[[#This Row],[Cobrada]]*sala[[#This Row],[Monto Total de la Cuenta]]</f>
        <v>0</v>
      </c>
      <c r="W739" s="4">
        <f>sala[[#This Row],[Tiempo de Permanencia]]*24</f>
        <v>1.46666666661622</v>
      </c>
    </row>
    <row r="740" spans="1:23" x14ac:dyDescent="0.3">
      <c r="A740">
        <v>10</v>
      </c>
      <c r="B740" s="1" t="s">
        <v>590</v>
      </c>
      <c r="C740">
        <v>5</v>
      </c>
      <c r="D740" s="2">
        <v>45023.161805555559</v>
      </c>
      <c r="E740" s="2">
        <v>45023.256944444445</v>
      </c>
      <c r="F740" s="1" t="s">
        <v>24</v>
      </c>
      <c r="G740" s="1" t="s">
        <v>14</v>
      </c>
      <c r="H740" s="1" t="s">
        <v>15</v>
      </c>
      <c r="I740">
        <v>33.69</v>
      </c>
      <c r="J740" s="1" t="s">
        <v>16</v>
      </c>
      <c r="K740">
        <v>739</v>
      </c>
      <c r="L740" s="1" t="s">
        <v>22</v>
      </c>
      <c r="M740" s="1">
        <f>SUMIF('cocina'!A:A,sala[[#This Row],[Número de Orden]],'cocina'!K:K)</f>
        <v>46</v>
      </c>
      <c r="N740" s="2">
        <f>sala[[#This Row],[Hora de Salida]]</f>
        <v>45023.256944444445</v>
      </c>
      <c r="O740" s="3">
        <f>IF(sala[[#This Row],[Estado de la Mesa]]="Ocupada",sala[[#This Row],[Hora de Salida]]-sala[[#This Row],[Hora de Llegada]]+15/(24*60),sala[[#This Row],[Hora de Salida]]-sala[[#This Row],[Hora de Llegada]])</f>
        <v>9.5138888886140194E-2</v>
      </c>
      <c r="P740" s="3">
        <f>SUMIF('cocina'!A:A,sala[[#This Row],[Número de Orden]],'cocina'!H:H)/(24*60)</f>
        <v>3.7499999999999999E-2</v>
      </c>
      <c r="Q740" s="3">
        <f>IF((sala[[#This Row],[Tiempo de Permanencia]]-sala[[#This Row],[Tiempo de Preparación]])&gt;0,sala[[#This Row],[Tiempo de Permanencia]]-sala[[#This Row],[Tiempo de Preparación]],0)</f>
        <v>5.7638888886140195E-2</v>
      </c>
      <c r="R740" s="10">
        <f>IF(sala[[#This Row],[Tiempo de degustación]]&gt;0,1,0)</f>
        <v>1</v>
      </c>
      <c r="S740" s="1" t="str">
        <f>WEEKDAY(sala[[#This Row],[Fecha de Factura]],11)&amp;". "&amp;TEXT(sala[[#This Row],[Fecha de Factura]],"dddd")</f>
        <v>5. viernes</v>
      </c>
      <c r="T740" s="4">
        <f>SUMIF('cocina'!A:A,sala[[#This Row],[Número de Orden]],'cocina'!G:G)</f>
        <v>2</v>
      </c>
      <c r="U740" s="4">
        <f>sala[[#This Row],[Tiempo de Preparación]]*24</f>
        <v>0.89999999999999991</v>
      </c>
      <c r="V740">
        <f>sala[[#This Row],[Cobrada]]*sala[[#This Row],[Monto Total de la Cuenta]]</f>
        <v>46</v>
      </c>
      <c r="W740" s="4">
        <f>sala[[#This Row],[Tiempo de Permanencia]]*24</f>
        <v>2.2833333332673647</v>
      </c>
    </row>
    <row r="741" spans="1:23" x14ac:dyDescent="0.3">
      <c r="A741">
        <v>16</v>
      </c>
      <c r="B741" s="1" t="s">
        <v>591</v>
      </c>
      <c r="C741">
        <v>6</v>
      </c>
      <c r="D741" s="2">
        <v>45023.15902777778</v>
      </c>
      <c r="E741" s="2">
        <v>45023.26666666667</v>
      </c>
      <c r="F741" s="1" t="s">
        <v>19</v>
      </c>
      <c r="G741" s="1" t="s">
        <v>14</v>
      </c>
      <c r="H741" s="1" t="s">
        <v>15</v>
      </c>
      <c r="I741">
        <v>16.05</v>
      </c>
      <c r="J741" s="1" t="s">
        <v>16</v>
      </c>
      <c r="K741">
        <v>740</v>
      </c>
      <c r="L741" s="1" t="s">
        <v>54</v>
      </c>
      <c r="M741" s="1">
        <f>SUMIF('cocina'!A:A,sala[[#This Row],[Número de Orden]],'cocina'!K:K)</f>
        <v>293</v>
      </c>
      <c r="N741" s="2">
        <f>sala[[#This Row],[Hora de Salida]]</f>
        <v>45023.26666666667</v>
      </c>
      <c r="O741" s="3">
        <f>IF(sala[[#This Row],[Estado de la Mesa]]="Ocupada",sala[[#This Row],[Hora de Salida]]-sala[[#This Row],[Hora de Llegada]]+15/(24*60),sala[[#This Row],[Hora de Salida]]-sala[[#This Row],[Hora de Llegada]])</f>
        <v>0.10763888889050577</v>
      </c>
      <c r="P741" s="3">
        <f>SUMIF('cocina'!A:A,sala[[#This Row],[Número de Orden]],'cocina'!H:H)/(24*60)</f>
        <v>7.8472222222222221E-2</v>
      </c>
      <c r="Q741" s="3">
        <f>IF((sala[[#This Row],[Tiempo de Permanencia]]-sala[[#This Row],[Tiempo de Preparación]])&gt;0,sala[[#This Row],[Tiempo de Permanencia]]-sala[[#This Row],[Tiempo de Preparación]],0)</f>
        <v>2.9166666668283547E-2</v>
      </c>
      <c r="R741" s="10">
        <f>IF(sala[[#This Row],[Tiempo de degustación]]&gt;0,1,0)</f>
        <v>1</v>
      </c>
      <c r="S741" s="1" t="str">
        <f>WEEKDAY(sala[[#This Row],[Fecha de Factura]],11)&amp;". "&amp;TEXT(sala[[#This Row],[Fecha de Factura]],"dddd")</f>
        <v>5. viernes</v>
      </c>
      <c r="T741" s="4">
        <f>SUMIF('cocina'!A:A,sala[[#This Row],[Número de Orden]],'cocina'!G:G)</f>
        <v>10</v>
      </c>
      <c r="U741" s="4">
        <f>sala[[#This Row],[Tiempo de Preparación]]*24</f>
        <v>1.8833333333333333</v>
      </c>
      <c r="V741">
        <f>sala[[#This Row],[Cobrada]]*sala[[#This Row],[Monto Total de la Cuenta]]</f>
        <v>293</v>
      </c>
      <c r="W741" s="4">
        <f>sala[[#This Row],[Tiempo de Permanencia]]*24</f>
        <v>2.5833333333721384</v>
      </c>
    </row>
    <row r="742" spans="1:23" x14ac:dyDescent="0.3">
      <c r="A742">
        <v>14</v>
      </c>
      <c r="B742" s="1" t="s">
        <v>395</v>
      </c>
      <c r="C742">
        <v>4</v>
      </c>
      <c r="D742" s="2">
        <v>45023.020138888889</v>
      </c>
      <c r="E742" s="2">
        <v>45023.182638888888</v>
      </c>
      <c r="F742" s="1" t="s">
        <v>24</v>
      </c>
      <c r="G742" s="1" t="s">
        <v>14</v>
      </c>
      <c r="H742" s="1" t="s">
        <v>15</v>
      </c>
      <c r="I742">
        <v>40.31</v>
      </c>
      <c r="J742" s="1" t="s">
        <v>38</v>
      </c>
      <c r="K742">
        <v>741</v>
      </c>
      <c r="L742" s="1" t="s">
        <v>44</v>
      </c>
      <c r="M742" s="1">
        <f>SUMIF('cocina'!A:A,sala[[#This Row],[Número de Orden]],'cocina'!K:K)</f>
        <v>285</v>
      </c>
      <c r="N742" s="2">
        <f>sala[[#This Row],[Hora de Salida]]</f>
        <v>45023.182638888888</v>
      </c>
      <c r="O742" s="3">
        <f>IF(sala[[#This Row],[Estado de la Mesa]]="Ocupada",sala[[#This Row],[Hora de Salida]]-sala[[#This Row],[Hora de Llegada]]+15/(24*60),sala[[#This Row],[Hora de Salida]]-sala[[#This Row],[Hora de Llegada]])</f>
        <v>0.17291666666521147</v>
      </c>
      <c r="P742" s="3">
        <f>SUMIF('cocina'!A:A,sala[[#This Row],[Número de Orden]],'cocina'!H:H)/(24*60)</f>
        <v>0.11458333333333333</v>
      </c>
      <c r="Q742" s="3">
        <f>IF((sala[[#This Row],[Tiempo de Permanencia]]-sala[[#This Row],[Tiempo de Preparación]])&gt;0,sala[[#This Row],[Tiempo de Permanencia]]-sala[[#This Row],[Tiempo de Preparación]],0)</f>
        <v>5.8333333331878137E-2</v>
      </c>
      <c r="R742" s="10">
        <f>IF(sala[[#This Row],[Tiempo de degustación]]&gt;0,1,0)</f>
        <v>1</v>
      </c>
      <c r="S742" s="1" t="str">
        <f>WEEKDAY(sala[[#This Row],[Fecha de Factura]],11)&amp;". "&amp;TEXT(sala[[#This Row],[Fecha de Factura]],"dddd")</f>
        <v>5. viernes</v>
      </c>
      <c r="T742" s="4">
        <f>SUMIF('cocina'!A:A,sala[[#This Row],[Número de Orden]],'cocina'!G:G)</f>
        <v>10</v>
      </c>
      <c r="U742" s="4">
        <f>sala[[#This Row],[Tiempo de Preparación]]*24</f>
        <v>2.75</v>
      </c>
      <c r="V742">
        <f>sala[[#This Row],[Cobrada]]*sala[[#This Row],[Monto Total de la Cuenta]]</f>
        <v>285</v>
      </c>
      <c r="W742" s="4">
        <f>sala[[#This Row],[Tiempo de Permanencia]]*24</f>
        <v>4.1499999999650754</v>
      </c>
    </row>
    <row r="743" spans="1:23" x14ac:dyDescent="0.3">
      <c r="A743">
        <v>20</v>
      </c>
      <c r="B743" s="1" t="s">
        <v>488</v>
      </c>
      <c r="C743">
        <v>4</v>
      </c>
      <c r="D743" s="2">
        <v>45023.025000000001</v>
      </c>
      <c r="E743" s="2">
        <v>45023.098611111112</v>
      </c>
      <c r="F743" s="1" t="s">
        <v>24</v>
      </c>
      <c r="G743" s="1" t="s">
        <v>20</v>
      </c>
      <c r="H743" s="1" t="s">
        <v>25</v>
      </c>
      <c r="I743">
        <v>10.51</v>
      </c>
      <c r="J743" s="1" t="s">
        <v>16</v>
      </c>
      <c r="K743">
        <v>742</v>
      </c>
      <c r="L743" s="1" t="s">
        <v>22</v>
      </c>
      <c r="M743" s="1">
        <f>SUMIF('cocina'!A:A,sala[[#This Row],[Número de Orden]],'cocina'!K:K)</f>
        <v>166</v>
      </c>
      <c r="N743" s="2">
        <f>sala[[#This Row],[Hora de Salida]]</f>
        <v>45023.098611111112</v>
      </c>
      <c r="O743" s="3">
        <f>IF(sala[[#This Row],[Estado de la Mesa]]="Ocupada",sala[[#This Row],[Hora de Salida]]-sala[[#This Row],[Hora de Llegada]]+15/(24*60),sala[[#This Row],[Hora de Salida]]-sala[[#This Row],[Hora de Llegada]])</f>
        <v>7.3611111110949423E-2</v>
      </c>
      <c r="P743" s="3">
        <f>SUMIF('cocina'!A:A,sala[[#This Row],[Número de Orden]],'cocina'!H:H)/(24*60)</f>
        <v>0.10069444444444445</v>
      </c>
      <c r="Q743" s="3">
        <f>IF((sala[[#This Row],[Tiempo de Permanencia]]-sala[[#This Row],[Tiempo de Preparación]])&gt;0,sala[[#This Row],[Tiempo de Permanencia]]-sala[[#This Row],[Tiempo de Preparación]],0)</f>
        <v>0</v>
      </c>
      <c r="R743" s="10">
        <f>IF(sala[[#This Row],[Tiempo de degustación]]&gt;0,1,0)</f>
        <v>0</v>
      </c>
      <c r="S743" s="1" t="str">
        <f>WEEKDAY(sala[[#This Row],[Fecha de Factura]],11)&amp;". "&amp;TEXT(sala[[#This Row],[Fecha de Factura]],"dddd")</f>
        <v>5. viernes</v>
      </c>
      <c r="T743" s="4">
        <f>SUMIF('cocina'!A:A,sala[[#This Row],[Número de Orden]],'cocina'!G:G)</f>
        <v>6</v>
      </c>
      <c r="U743" s="4">
        <f>sala[[#This Row],[Tiempo de Preparación]]*24</f>
        <v>2.416666666666667</v>
      </c>
      <c r="V743">
        <f>sala[[#This Row],[Cobrada]]*sala[[#This Row],[Monto Total de la Cuenta]]</f>
        <v>0</v>
      </c>
      <c r="W743" s="4">
        <f>sala[[#This Row],[Tiempo de Permanencia]]*24</f>
        <v>1.7666666666627862</v>
      </c>
    </row>
    <row r="744" spans="1:23" x14ac:dyDescent="0.3">
      <c r="A744">
        <v>19</v>
      </c>
      <c r="B744" s="1" t="s">
        <v>345</v>
      </c>
      <c r="C744">
        <v>2</v>
      </c>
      <c r="D744" s="2">
        <v>45023.157638888886</v>
      </c>
      <c r="E744" s="2">
        <v>45023.322222222225</v>
      </c>
      <c r="F744" s="1" t="s">
        <v>13</v>
      </c>
      <c r="G744" s="1" t="s">
        <v>14</v>
      </c>
      <c r="H744" s="1" t="s">
        <v>15</v>
      </c>
      <c r="I744">
        <v>25.7</v>
      </c>
      <c r="J744" s="1" t="s">
        <v>38</v>
      </c>
      <c r="K744">
        <v>743</v>
      </c>
      <c r="L744" s="1" t="s">
        <v>27</v>
      </c>
      <c r="M744" s="1">
        <f>SUMIF('cocina'!A:A,sala[[#This Row],[Número de Orden]],'cocina'!K:K)</f>
        <v>134</v>
      </c>
      <c r="N744" s="2">
        <f>sala[[#This Row],[Hora de Salida]]</f>
        <v>45023.322222222225</v>
      </c>
      <c r="O744" s="3">
        <f>IF(sala[[#This Row],[Estado de la Mesa]]="Ocupada",sala[[#This Row],[Hora de Salida]]-sala[[#This Row],[Hora de Llegada]]+15/(24*60),sala[[#This Row],[Hora de Salida]]-sala[[#This Row],[Hora de Llegada]])</f>
        <v>0.17500000000533569</v>
      </c>
      <c r="P744" s="3">
        <f>SUMIF('cocina'!A:A,sala[[#This Row],[Número de Orden]],'cocina'!H:H)/(24*60)</f>
        <v>9.930555555555555E-2</v>
      </c>
      <c r="Q744" s="3">
        <f>IF((sala[[#This Row],[Tiempo de Permanencia]]-sala[[#This Row],[Tiempo de Preparación]])&gt;0,sala[[#This Row],[Tiempo de Permanencia]]-sala[[#This Row],[Tiempo de Preparación]],0)</f>
        <v>7.5694444449780143E-2</v>
      </c>
      <c r="R744" s="10">
        <f>IF(sala[[#This Row],[Tiempo de degustación]]&gt;0,1,0)</f>
        <v>1</v>
      </c>
      <c r="S744" s="1" t="str">
        <f>WEEKDAY(sala[[#This Row],[Fecha de Factura]],11)&amp;". "&amp;TEXT(sala[[#This Row],[Fecha de Factura]],"dddd")</f>
        <v>5. viernes</v>
      </c>
      <c r="T744" s="4">
        <f>SUMIF('cocina'!A:A,sala[[#This Row],[Número de Orden]],'cocina'!G:G)</f>
        <v>6</v>
      </c>
      <c r="U744" s="4">
        <f>sala[[#This Row],[Tiempo de Preparación]]*24</f>
        <v>2.3833333333333333</v>
      </c>
      <c r="V744">
        <f>sala[[#This Row],[Cobrada]]*sala[[#This Row],[Monto Total de la Cuenta]]</f>
        <v>134</v>
      </c>
      <c r="W744" s="4">
        <f>sala[[#This Row],[Tiempo de Permanencia]]*24</f>
        <v>4.2000000001280569</v>
      </c>
    </row>
    <row r="745" spans="1:23" x14ac:dyDescent="0.3">
      <c r="A745">
        <v>11</v>
      </c>
      <c r="B745" s="1" t="s">
        <v>40</v>
      </c>
      <c r="C745">
        <v>1</v>
      </c>
      <c r="D745" s="2">
        <v>45023.082638888889</v>
      </c>
      <c r="E745" s="2">
        <v>45023.242361111108</v>
      </c>
      <c r="F745" s="1" t="s">
        <v>19</v>
      </c>
      <c r="G745" s="1" t="s">
        <v>14</v>
      </c>
      <c r="H745" s="1" t="s">
        <v>25</v>
      </c>
      <c r="I745">
        <v>26.5</v>
      </c>
      <c r="J745" s="1" t="s">
        <v>26</v>
      </c>
      <c r="K745">
        <v>744</v>
      </c>
      <c r="L745" s="1" t="s">
        <v>17</v>
      </c>
      <c r="M745" s="1">
        <f>SUMIF('cocina'!A:A,sala[[#This Row],[Número de Orden]],'cocina'!K:K)</f>
        <v>76</v>
      </c>
      <c r="N745" s="2">
        <f>sala[[#This Row],[Hora de Salida]]</f>
        <v>45023.242361111108</v>
      </c>
      <c r="O745" s="3">
        <f>IF(sala[[#This Row],[Estado de la Mesa]]="Ocupada",sala[[#This Row],[Hora de Salida]]-sala[[#This Row],[Hora de Llegada]]+15/(24*60),sala[[#This Row],[Hora de Salida]]-sala[[#This Row],[Hora de Llegada]])</f>
        <v>0.15972222221898846</v>
      </c>
      <c r="P745" s="3">
        <f>SUMIF('cocina'!A:A,sala[[#This Row],[Número de Orden]],'cocina'!H:H)/(24*60)</f>
        <v>4.6527777777777779E-2</v>
      </c>
      <c r="Q745" s="3">
        <f>IF((sala[[#This Row],[Tiempo de Permanencia]]-sala[[#This Row],[Tiempo de Preparación]])&gt;0,sala[[#This Row],[Tiempo de Permanencia]]-sala[[#This Row],[Tiempo de Preparación]],0)</f>
        <v>0.11319444444121068</v>
      </c>
      <c r="R745" s="10">
        <f>IF(sala[[#This Row],[Tiempo de degustación]]&gt;0,1,0)</f>
        <v>1</v>
      </c>
      <c r="S745" s="1" t="str">
        <f>WEEKDAY(sala[[#This Row],[Fecha de Factura]],11)&amp;". "&amp;TEXT(sala[[#This Row],[Fecha de Factura]],"dddd")</f>
        <v>5. viernes</v>
      </c>
      <c r="T745" s="4">
        <f>SUMIF('cocina'!A:A,sala[[#This Row],[Número de Orden]],'cocina'!G:G)</f>
        <v>3</v>
      </c>
      <c r="U745" s="4">
        <f>sala[[#This Row],[Tiempo de Preparación]]*24</f>
        <v>1.1166666666666667</v>
      </c>
      <c r="V745">
        <f>sala[[#This Row],[Cobrada]]*sala[[#This Row],[Monto Total de la Cuenta]]</f>
        <v>76</v>
      </c>
      <c r="W745" s="4">
        <f>sala[[#This Row],[Tiempo de Permanencia]]*24</f>
        <v>3.8333333332557231</v>
      </c>
    </row>
    <row r="746" spans="1:23" x14ac:dyDescent="0.3">
      <c r="A746">
        <v>3</v>
      </c>
      <c r="B746" s="1" t="s">
        <v>570</v>
      </c>
      <c r="C746">
        <v>1</v>
      </c>
      <c r="D746" s="2">
        <v>45023.106944444444</v>
      </c>
      <c r="E746" s="2">
        <v>45023.202777777777</v>
      </c>
      <c r="F746" s="1" t="s">
        <v>29</v>
      </c>
      <c r="G746" s="1" t="s">
        <v>14</v>
      </c>
      <c r="H746" s="1" t="s">
        <v>21</v>
      </c>
      <c r="I746">
        <v>18.75</v>
      </c>
      <c r="J746" s="1" t="s">
        <v>26</v>
      </c>
      <c r="K746">
        <v>745</v>
      </c>
      <c r="L746" s="1" t="s">
        <v>42</v>
      </c>
      <c r="M746" s="1">
        <f>SUMIF('cocina'!A:A,sala[[#This Row],[Número de Orden]],'cocina'!K:K)</f>
        <v>284</v>
      </c>
      <c r="N746" s="2">
        <f>sala[[#This Row],[Hora de Salida]]</f>
        <v>45023.202777777777</v>
      </c>
      <c r="O746" s="3">
        <f>IF(sala[[#This Row],[Estado de la Mesa]]="Ocupada",sala[[#This Row],[Hora de Salida]]-sala[[#This Row],[Hora de Llegada]]+15/(24*60),sala[[#This Row],[Hora de Salida]]-sala[[#This Row],[Hora de Llegada]])</f>
        <v>9.5833333332848269E-2</v>
      </c>
      <c r="P746" s="3">
        <f>SUMIF('cocina'!A:A,sala[[#This Row],[Número de Orden]],'cocina'!H:H)/(24*60)</f>
        <v>5.0694444444444445E-2</v>
      </c>
      <c r="Q746" s="3">
        <f>IF((sala[[#This Row],[Tiempo de Permanencia]]-sala[[#This Row],[Tiempo de Preparación]])&gt;0,sala[[#This Row],[Tiempo de Permanencia]]-sala[[#This Row],[Tiempo de Preparación]],0)</f>
        <v>4.5138888888403825E-2</v>
      </c>
      <c r="R746" s="10">
        <f>IF(sala[[#This Row],[Tiempo de degustación]]&gt;0,1,0)</f>
        <v>1</v>
      </c>
      <c r="S746" s="1" t="str">
        <f>WEEKDAY(sala[[#This Row],[Fecha de Factura]],11)&amp;". "&amp;TEXT(sala[[#This Row],[Fecha de Factura]],"dddd")</f>
        <v>5. viernes</v>
      </c>
      <c r="T746" s="4">
        <f>SUMIF('cocina'!A:A,sala[[#This Row],[Número de Orden]],'cocina'!G:G)</f>
        <v>10</v>
      </c>
      <c r="U746" s="4">
        <f>sala[[#This Row],[Tiempo de Preparación]]*24</f>
        <v>1.2166666666666668</v>
      </c>
      <c r="V746">
        <f>sala[[#This Row],[Cobrada]]*sala[[#This Row],[Monto Total de la Cuenta]]</f>
        <v>284</v>
      </c>
      <c r="W746" s="4">
        <f>sala[[#This Row],[Tiempo de Permanencia]]*24</f>
        <v>2.2999999999883585</v>
      </c>
    </row>
    <row r="747" spans="1:23" x14ac:dyDescent="0.3">
      <c r="A747">
        <v>13</v>
      </c>
      <c r="B747" s="1" t="s">
        <v>575</v>
      </c>
      <c r="C747">
        <v>2</v>
      </c>
      <c r="D747" s="2">
        <v>45023.131944444445</v>
      </c>
      <c r="E747" s="2">
        <v>45023.268750000003</v>
      </c>
      <c r="F747" s="1" t="s">
        <v>19</v>
      </c>
      <c r="G747" s="1" t="s">
        <v>14</v>
      </c>
      <c r="H747" s="1" t="s">
        <v>25</v>
      </c>
      <c r="I747">
        <v>44.9</v>
      </c>
      <c r="J747" s="1" t="s">
        <v>38</v>
      </c>
      <c r="K747">
        <v>746</v>
      </c>
      <c r="L747" s="1" t="s">
        <v>57</v>
      </c>
      <c r="M747" s="1">
        <f>SUMIF('cocina'!A:A,sala[[#This Row],[Número de Orden]],'cocina'!K:K)</f>
        <v>201</v>
      </c>
      <c r="N747" s="2">
        <f>sala[[#This Row],[Hora de Salida]]</f>
        <v>45023.268750000003</v>
      </c>
      <c r="O747" s="3">
        <f>IF(sala[[#This Row],[Estado de la Mesa]]="Ocupada",sala[[#This Row],[Hora de Salida]]-sala[[#This Row],[Hora de Llegada]]+15/(24*60),sala[[#This Row],[Hora de Salida]]-sala[[#This Row],[Hora de Llegada]])</f>
        <v>0.14722222222432416</v>
      </c>
      <c r="P747" s="3">
        <f>SUMIF('cocina'!A:A,sala[[#This Row],[Número de Orden]],'cocina'!H:H)/(24*60)</f>
        <v>5.347222222222222E-2</v>
      </c>
      <c r="Q747" s="3">
        <f>IF((sala[[#This Row],[Tiempo de Permanencia]]-sala[[#This Row],[Tiempo de Preparación]])&gt;0,sala[[#This Row],[Tiempo de Permanencia]]-sala[[#This Row],[Tiempo de Preparación]],0)</f>
        <v>9.375000000210193E-2</v>
      </c>
      <c r="R747" s="10">
        <f>IF(sala[[#This Row],[Tiempo de degustación]]&gt;0,1,0)</f>
        <v>1</v>
      </c>
      <c r="S747" s="1" t="str">
        <f>WEEKDAY(sala[[#This Row],[Fecha de Factura]],11)&amp;". "&amp;TEXT(sala[[#This Row],[Fecha de Factura]],"dddd")</f>
        <v>5. viernes</v>
      </c>
      <c r="T747" s="4">
        <f>SUMIF('cocina'!A:A,sala[[#This Row],[Número de Orden]],'cocina'!G:G)</f>
        <v>6</v>
      </c>
      <c r="U747" s="4">
        <f>sala[[#This Row],[Tiempo de Preparación]]*24</f>
        <v>1.2833333333333332</v>
      </c>
      <c r="V747">
        <f>sala[[#This Row],[Cobrada]]*sala[[#This Row],[Monto Total de la Cuenta]]</f>
        <v>201</v>
      </c>
      <c r="W747" s="4">
        <f>sala[[#This Row],[Tiempo de Permanencia]]*24</f>
        <v>3.53333333338378</v>
      </c>
    </row>
    <row r="748" spans="1:23" x14ac:dyDescent="0.3">
      <c r="A748">
        <v>16</v>
      </c>
      <c r="B748" s="1" t="s">
        <v>592</v>
      </c>
      <c r="C748">
        <v>3</v>
      </c>
      <c r="D748" s="2">
        <v>45023.120138888888</v>
      </c>
      <c r="E748" s="2">
        <v>45023.200694444444</v>
      </c>
      <c r="F748" s="1" t="s">
        <v>19</v>
      </c>
      <c r="G748" s="1" t="s">
        <v>20</v>
      </c>
      <c r="H748" s="1" t="s">
        <v>15</v>
      </c>
      <c r="I748">
        <v>37.229999999999997</v>
      </c>
      <c r="J748" s="1" t="s">
        <v>16</v>
      </c>
      <c r="K748">
        <v>747</v>
      </c>
      <c r="L748" s="1" t="s">
        <v>44</v>
      </c>
      <c r="M748" s="1">
        <f>SUMIF('cocina'!A:A,sala[[#This Row],[Número de Orden]],'cocina'!K:K)</f>
        <v>25</v>
      </c>
      <c r="N748" s="2">
        <f>sala[[#This Row],[Hora de Salida]]</f>
        <v>45023.200694444444</v>
      </c>
      <c r="O748" s="3">
        <f>IF(sala[[#This Row],[Estado de la Mesa]]="Ocupada",sala[[#This Row],[Hora de Salida]]-sala[[#This Row],[Hora de Llegada]]+15/(24*60),sala[[#This Row],[Hora de Salida]]-sala[[#This Row],[Hora de Llegada]])</f>
        <v>8.0555555556202307E-2</v>
      </c>
      <c r="P748" s="3">
        <f>SUMIF('cocina'!A:A,sala[[#This Row],[Número de Orden]],'cocina'!H:H)/(24*60)</f>
        <v>1.9444444444444445E-2</v>
      </c>
      <c r="Q748" s="3">
        <f>IF((sala[[#This Row],[Tiempo de Permanencia]]-sala[[#This Row],[Tiempo de Preparación]])&gt;0,sala[[#This Row],[Tiempo de Permanencia]]-sala[[#This Row],[Tiempo de Preparación]],0)</f>
        <v>6.1111111111757863E-2</v>
      </c>
      <c r="R748" s="10">
        <f>IF(sala[[#This Row],[Tiempo de degustación]]&gt;0,1,0)</f>
        <v>1</v>
      </c>
      <c r="S748" s="1" t="str">
        <f>WEEKDAY(sala[[#This Row],[Fecha de Factura]],11)&amp;". "&amp;TEXT(sala[[#This Row],[Fecha de Factura]],"dddd")</f>
        <v>5. viernes</v>
      </c>
      <c r="T748" s="4">
        <f>SUMIF('cocina'!A:A,sala[[#This Row],[Número de Orden]],'cocina'!G:G)</f>
        <v>1</v>
      </c>
      <c r="U748" s="4">
        <f>sala[[#This Row],[Tiempo de Preparación]]*24</f>
        <v>0.46666666666666667</v>
      </c>
      <c r="V748">
        <f>sala[[#This Row],[Cobrada]]*sala[[#This Row],[Monto Total de la Cuenta]]</f>
        <v>25</v>
      </c>
      <c r="W748" s="4">
        <f>sala[[#This Row],[Tiempo de Permanencia]]*24</f>
        <v>1.9333333333488554</v>
      </c>
    </row>
    <row r="749" spans="1:23" x14ac:dyDescent="0.3">
      <c r="A749">
        <v>2</v>
      </c>
      <c r="B749" s="1" t="s">
        <v>593</v>
      </c>
      <c r="C749">
        <v>4</v>
      </c>
      <c r="D749" s="2">
        <v>45023.105555555558</v>
      </c>
      <c r="E749" s="2">
        <v>45023.248611111114</v>
      </c>
      <c r="F749" s="1" t="s">
        <v>24</v>
      </c>
      <c r="G749" s="1" t="s">
        <v>14</v>
      </c>
      <c r="H749" s="1" t="s">
        <v>25</v>
      </c>
      <c r="I749">
        <v>12.55</v>
      </c>
      <c r="J749" s="1" t="s">
        <v>16</v>
      </c>
      <c r="K749">
        <v>748</v>
      </c>
      <c r="L749" s="1" t="s">
        <v>39</v>
      </c>
      <c r="M749" s="1">
        <f>SUMIF('cocina'!A:A,sala[[#This Row],[Número de Orden]],'cocina'!K:K)</f>
        <v>110</v>
      </c>
      <c r="N749" s="2">
        <f>sala[[#This Row],[Hora de Salida]]</f>
        <v>45023.248611111114</v>
      </c>
      <c r="O749" s="3">
        <f>IF(sala[[#This Row],[Estado de la Mesa]]="Ocupada",sala[[#This Row],[Hora de Salida]]-sala[[#This Row],[Hora de Llegada]]+15/(24*60),sala[[#This Row],[Hora de Salida]]-sala[[#This Row],[Hora de Llegada]])</f>
        <v>0.14305555555620231</v>
      </c>
      <c r="P749" s="3">
        <f>SUMIF('cocina'!A:A,sala[[#This Row],[Número de Orden]],'cocina'!H:H)/(24*60)</f>
        <v>2.5694444444444443E-2</v>
      </c>
      <c r="Q749" s="3">
        <f>IF((sala[[#This Row],[Tiempo de Permanencia]]-sala[[#This Row],[Tiempo de Preparación]])&gt;0,sala[[#This Row],[Tiempo de Permanencia]]-sala[[#This Row],[Tiempo de Preparación]],0)</f>
        <v>0.11736111111175787</v>
      </c>
      <c r="R749" s="10">
        <f>IF(sala[[#This Row],[Tiempo de degustación]]&gt;0,1,0)</f>
        <v>1</v>
      </c>
      <c r="S749" s="1" t="str">
        <f>WEEKDAY(sala[[#This Row],[Fecha de Factura]],11)&amp;". "&amp;TEXT(sala[[#This Row],[Fecha de Factura]],"dddd")</f>
        <v>5. viernes</v>
      </c>
      <c r="T749" s="4">
        <f>SUMIF('cocina'!A:A,sala[[#This Row],[Número de Orden]],'cocina'!G:G)</f>
        <v>4</v>
      </c>
      <c r="U749" s="4">
        <f>sala[[#This Row],[Tiempo de Preparación]]*24</f>
        <v>0.6166666666666667</v>
      </c>
      <c r="V749">
        <f>sala[[#This Row],[Cobrada]]*sala[[#This Row],[Monto Total de la Cuenta]]</f>
        <v>110</v>
      </c>
      <c r="W749" s="4">
        <f>sala[[#This Row],[Tiempo de Permanencia]]*24</f>
        <v>3.4333333333488554</v>
      </c>
    </row>
    <row r="750" spans="1:23" x14ac:dyDescent="0.3">
      <c r="A750">
        <v>1</v>
      </c>
      <c r="B750" s="1" t="s">
        <v>592</v>
      </c>
      <c r="C750">
        <v>2</v>
      </c>
      <c r="D750" s="2">
        <v>45023.056250000001</v>
      </c>
      <c r="E750" s="2">
        <v>45023.119444444441</v>
      </c>
      <c r="F750" s="1" t="s">
        <v>32</v>
      </c>
      <c r="G750" s="1" t="s">
        <v>14</v>
      </c>
      <c r="H750" s="1" t="s">
        <v>15</v>
      </c>
      <c r="I750">
        <v>24.12</v>
      </c>
      <c r="J750" s="1" t="s">
        <v>38</v>
      </c>
      <c r="K750">
        <v>749</v>
      </c>
      <c r="L750" s="1" t="s">
        <v>33</v>
      </c>
      <c r="M750" s="1">
        <f>SUMIF('cocina'!A:A,sala[[#This Row],[Número de Orden]],'cocina'!K:K)</f>
        <v>70</v>
      </c>
      <c r="N750" s="2">
        <f>sala[[#This Row],[Hora de Salida]]</f>
        <v>45023.119444444441</v>
      </c>
      <c r="O750" s="3">
        <f>IF(sala[[#This Row],[Estado de la Mesa]]="Ocupada",sala[[#This Row],[Hora de Salida]]-sala[[#This Row],[Hora de Llegada]]+15/(24*60),sala[[#This Row],[Hora de Salida]]-sala[[#This Row],[Hora de Llegada]])</f>
        <v>7.3611111106098789E-2</v>
      </c>
      <c r="P750" s="3">
        <f>SUMIF('cocina'!A:A,sala[[#This Row],[Número de Orden]],'cocina'!H:H)/(24*60)</f>
        <v>5.5555555555555558E-3</v>
      </c>
      <c r="Q750" s="3">
        <f>IF((sala[[#This Row],[Tiempo de Permanencia]]-sala[[#This Row],[Tiempo de Preparación]])&gt;0,sala[[#This Row],[Tiempo de Permanencia]]-sala[[#This Row],[Tiempo de Preparación]],0)</f>
        <v>6.805555555054324E-2</v>
      </c>
      <c r="R750" s="10">
        <f>IF(sala[[#This Row],[Tiempo de degustación]]&gt;0,1,0)</f>
        <v>1</v>
      </c>
      <c r="S750" s="1" t="str">
        <f>WEEKDAY(sala[[#This Row],[Fecha de Factura]],11)&amp;". "&amp;TEXT(sala[[#This Row],[Fecha de Factura]],"dddd")</f>
        <v>5. viernes</v>
      </c>
      <c r="T750" s="4">
        <f>SUMIF('cocina'!A:A,sala[[#This Row],[Número de Orden]],'cocina'!G:G)</f>
        <v>2</v>
      </c>
      <c r="U750" s="4">
        <f>sala[[#This Row],[Tiempo de Preparación]]*24</f>
        <v>0.13333333333333333</v>
      </c>
      <c r="V750">
        <f>sala[[#This Row],[Cobrada]]*sala[[#This Row],[Monto Total de la Cuenta]]</f>
        <v>70</v>
      </c>
      <c r="W750" s="4">
        <f>sala[[#This Row],[Tiempo de Permanencia]]*24</f>
        <v>1.7666666665463708</v>
      </c>
    </row>
    <row r="751" spans="1:23" x14ac:dyDescent="0.3">
      <c r="A751">
        <v>6</v>
      </c>
      <c r="B751" s="1" t="s">
        <v>594</v>
      </c>
      <c r="C751">
        <v>4</v>
      </c>
      <c r="D751" s="2">
        <v>45023.073611111111</v>
      </c>
      <c r="E751" s="2">
        <v>45023.125</v>
      </c>
      <c r="F751" s="1" t="s">
        <v>19</v>
      </c>
      <c r="G751" s="1" t="s">
        <v>14</v>
      </c>
      <c r="H751" s="1" t="s">
        <v>25</v>
      </c>
      <c r="I751">
        <v>21.82</v>
      </c>
      <c r="J751" s="1" t="s">
        <v>26</v>
      </c>
      <c r="K751">
        <v>750</v>
      </c>
      <c r="L751" s="1" t="s">
        <v>42</v>
      </c>
      <c r="M751" s="1">
        <f>SUMIF('cocina'!A:A,sala[[#This Row],[Número de Orden]],'cocina'!K:K)</f>
        <v>119</v>
      </c>
      <c r="N751" s="2">
        <f>sala[[#This Row],[Hora de Salida]]</f>
        <v>45023.125</v>
      </c>
      <c r="O751" s="3">
        <f>IF(sala[[#This Row],[Estado de la Mesa]]="Ocupada",sala[[#This Row],[Hora de Salida]]-sala[[#This Row],[Hora de Llegada]]+15/(24*60),sala[[#This Row],[Hora de Salida]]-sala[[#This Row],[Hora de Llegada]])</f>
        <v>5.1388888889050577E-2</v>
      </c>
      <c r="P751" s="3">
        <f>SUMIF('cocina'!A:A,sala[[#This Row],[Número de Orden]],'cocina'!H:H)/(24*60)</f>
        <v>5.9722222222222225E-2</v>
      </c>
      <c r="Q751" s="3">
        <f>IF((sala[[#This Row],[Tiempo de Permanencia]]-sala[[#This Row],[Tiempo de Preparación]])&gt;0,sala[[#This Row],[Tiempo de Permanencia]]-sala[[#This Row],[Tiempo de Preparación]],0)</f>
        <v>0</v>
      </c>
      <c r="R751" s="10">
        <f>IF(sala[[#This Row],[Tiempo de degustación]]&gt;0,1,0)</f>
        <v>0</v>
      </c>
      <c r="S751" s="1" t="str">
        <f>WEEKDAY(sala[[#This Row],[Fecha de Factura]],11)&amp;". "&amp;TEXT(sala[[#This Row],[Fecha de Factura]],"dddd")</f>
        <v>5. viernes</v>
      </c>
      <c r="T751" s="4">
        <f>SUMIF('cocina'!A:A,sala[[#This Row],[Número de Orden]],'cocina'!G:G)</f>
        <v>4</v>
      </c>
      <c r="U751" s="4">
        <f>sala[[#This Row],[Tiempo de Preparación]]*24</f>
        <v>1.4333333333333333</v>
      </c>
      <c r="V751">
        <f>sala[[#This Row],[Cobrada]]*sala[[#This Row],[Monto Total de la Cuenta]]</f>
        <v>0</v>
      </c>
      <c r="W751" s="4">
        <f>sala[[#This Row],[Tiempo de Permanencia]]*24</f>
        <v>1.2333333333372138</v>
      </c>
    </row>
    <row r="752" spans="1:23" x14ac:dyDescent="0.3">
      <c r="A752">
        <v>17</v>
      </c>
      <c r="B752" s="1" t="s">
        <v>406</v>
      </c>
      <c r="C752">
        <v>6</v>
      </c>
      <c r="D752" s="2">
        <v>45023.063888888886</v>
      </c>
      <c r="E752" s="2">
        <v>45023.131944444445</v>
      </c>
      <c r="F752" s="1" t="s">
        <v>24</v>
      </c>
      <c r="G752" s="1" t="s">
        <v>20</v>
      </c>
      <c r="H752" s="1" t="s">
        <v>25</v>
      </c>
      <c r="I752">
        <v>49.35</v>
      </c>
      <c r="J752" s="1" t="s">
        <v>26</v>
      </c>
      <c r="K752">
        <v>751</v>
      </c>
      <c r="L752" s="1" t="s">
        <v>27</v>
      </c>
      <c r="M752" s="1">
        <f>SUMIF('cocina'!A:A,sala[[#This Row],[Número de Orden]],'cocina'!K:K)</f>
        <v>170</v>
      </c>
      <c r="N752" s="2">
        <f>sala[[#This Row],[Hora de Salida]]</f>
        <v>45023.131944444445</v>
      </c>
      <c r="O752" s="3">
        <f>IF(sala[[#This Row],[Estado de la Mesa]]="Ocupada",sala[[#This Row],[Hora de Salida]]-sala[[#This Row],[Hora de Llegada]]+15/(24*60),sala[[#This Row],[Hora de Salida]]-sala[[#This Row],[Hora de Llegada]])</f>
        <v>6.805555555911269E-2</v>
      </c>
      <c r="P752" s="3">
        <f>SUMIF('cocina'!A:A,sala[[#This Row],[Número de Orden]],'cocina'!H:H)/(24*60)</f>
        <v>6.0416666666666667E-2</v>
      </c>
      <c r="Q752" s="3">
        <f>IF((sala[[#This Row],[Tiempo de Permanencia]]-sala[[#This Row],[Tiempo de Preparación]])&gt;0,sala[[#This Row],[Tiempo de Permanencia]]-sala[[#This Row],[Tiempo de Preparación]],0)</f>
        <v>7.6388888924460233E-3</v>
      </c>
      <c r="R752" s="10">
        <f>IF(sala[[#This Row],[Tiempo de degustación]]&gt;0,1,0)</f>
        <v>1</v>
      </c>
      <c r="S752" s="1" t="str">
        <f>WEEKDAY(sala[[#This Row],[Fecha de Factura]],11)&amp;". "&amp;TEXT(sala[[#This Row],[Fecha de Factura]],"dddd")</f>
        <v>5. viernes</v>
      </c>
      <c r="T752" s="4">
        <f>SUMIF('cocina'!A:A,sala[[#This Row],[Número de Orden]],'cocina'!G:G)</f>
        <v>7</v>
      </c>
      <c r="U752" s="4">
        <f>sala[[#This Row],[Tiempo de Preparación]]*24</f>
        <v>1.45</v>
      </c>
      <c r="V752">
        <f>sala[[#This Row],[Cobrada]]*sala[[#This Row],[Monto Total de la Cuenta]]</f>
        <v>170</v>
      </c>
      <c r="W752" s="4">
        <f>sala[[#This Row],[Tiempo de Permanencia]]*24</f>
        <v>1.6333333334187046</v>
      </c>
    </row>
    <row r="753" spans="1:23" x14ac:dyDescent="0.3">
      <c r="A753">
        <v>3</v>
      </c>
      <c r="B753" s="1" t="s">
        <v>408</v>
      </c>
      <c r="C753">
        <v>5</v>
      </c>
      <c r="D753" s="2">
        <v>45023.086805555555</v>
      </c>
      <c r="E753" s="2">
        <v>45023.182638888888</v>
      </c>
      <c r="F753" s="1" t="s">
        <v>13</v>
      </c>
      <c r="G753" s="1" t="s">
        <v>14</v>
      </c>
      <c r="H753" s="1" t="s">
        <v>25</v>
      </c>
      <c r="I753">
        <v>46.27</v>
      </c>
      <c r="J753" s="1" t="s">
        <v>26</v>
      </c>
      <c r="K753">
        <v>752</v>
      </c>
      <c r="L753" s="1" t="s">
        <v>33</v>
      </c>
      <c r="M753" s="1">
        <f>SUMIF('cocina'!A:A,sala[[#This Row],[Número de Orden]],'cocina'!K:K)</f>
        <v>60</v>
      </c>
      <c r="N753" s="2">
        <f>sala[[#This Row],[Hora de Salida]]</f>
        <v>45023.182638888888</v>
      </c>
      <c r="O753" s="3">
        <f>IF(sala[[#This Row],[Estado de la Mesa]]="Ocupada",sala[[#This Row],[Hora de Salida]]-sala[[#This Row],[Hora de Llegada]]+15/(24*60),sala[[#This Row],[Hora de Salida]]-sala[[#This Row],[Hora de Llegada]])</f>
        <v>9.5833333332848269E-2</v>
      </c>
      <c r="P753" s="3">
        <f>SUMIF('cocina'!A:A,sala[[#This Row],[Número de Orden]],'cocina'!H:H)/(24*60)</f>
        <v>2.0833333333333332E-2</v>
      </c>
      <c r="Q753" s="3">
        <f>IF((sala[[#This Row],[Tiempo de Permanencia]]-sala[[#This Row],[Tiempo de Preparación]])&gt;0,sala[[#This Row],[Tiempo de Permanencia]]-sala[[#This Row],[Tiempo de Preparación]],0)</f>
        <v>7.4999999999514941E-2</v>
      </c>
      <c r="R753" s="10">
        <f>IF(sala[[#This Row],[Tiempo de degustación]]&gt;0,1,0)</f>
        <v>1</v>
      </c>
      <c r="S753" s="1" t="str">
        <f>WEEKDAY(sala[[#This Row],[Fecha de Factura]],11)&amp;". "&amp;TEXT(sala[[#This Row],[Fecha de Factura]],"dddd")</f>
        <v>5. viernes</v>
      </c>
      <c r="T753" s="4">
        <f>SUMIF('cocina'!A:A,sala[[#This Row],[Número de Orden]],'cocina'!G:G)</f>
        <v>2</v>
      </c>
      <c r="U753" s="4">
        <f>sala[[#This Row],[Tiempo de Preparación]]*24</f>
        <v>0.5</v>
      </c>
      <c r="V753">
        <f>sala[[#This Row],[Cobrada]]*sala[[#This Row],[Monto Total de la Cuenta]]</f>
        <v>60</v>
      </c>
      <c r="W753" s="4">
        <f>sala[[#This Row],[Tiempo de Permanencia]]*24</f>
        <v>2.2999999999883585</v>
      </c>
    </row>
    <row r="754" spans="1:23" x14ac:dyDescent="0.3">
      <c r="A754">
        <v>11</v>
      </c>
      <c r="B754" s="1" t="s">
        <v>307</v>
      </c>
      <c r="C754">
        <v>4</v>
      </c>
      <c r="D754" s="2">
        <v>45023.102083333331</v>
      </c>
      <c r="E754" s="2">
        <v>45023.193055555559</v>
      </c>
      <c r="F754" s="1" t="s">
        <v>32</v>
      </c>
      <c r="G754" s="1" t="s">
        <v>14</v>
      </c>
      <c r="H754" s="1" t="s">
        <v>15</v>
      </c>
      <c r="I754">
        <v>26.24</v>
      </c>
      <c r="J754" s="1" t="s">
        <v>26</v>
      </c>
      <c r="K754">
        <v>753</v>
      </c>
      <c r="L754" s="1" t="s">
        <v>57</v>
      </c>
      <c r="M754" s="1">
        <f>SUMIF('cocina'!A:A,sala[[#This Row],[Número de Orden]],'cocina'!K:K)</f>
        <v>163</v>
      </c>
      <c r="N754" s="2">
        <f>sala[[#This Row],[Hora de Salida]]</f>
        <v>45023.193055555559</v>
      </c>
      <c r="O754" s="3">
        <f>IF(sala[[#This Row],[Estado de la Mesa]]="Ocupada",sala[[#This Row],[Hora de Salida]]-sala[[#This Row],[Hora de Llegada]]+15/(24*60),sala[[#This Row],[Hora de Salida]]-sala[[#This Row],[Hora de Llegada]])</f>
        <v>9.0972222227719612E-2</v>
      </c>
      <c r="P754" s="3">
        <f>SUMIF('cocina'!A:A,sala[[#This Row],[Número de Orden]],'cocina'!H:H)/(24*60)</f>
        <v>8.8888888888888892E-2</v>
      </c>
      <c r="Q754" s="3">
        <f>IF((sala[[#This Row],[Tiempo de Permanencia]]-sala[[#This Row],[Tiempo de Preparación]])&gt;0,sala[[#This Row],[Tiempo de Permanencia]]-sala[[#This Row],[Tiempo de Preparación]],0)</f>
        <v>2.0833333388307201E-3</v>
      </c>
      <c r="R754" s="10">
        <f>IF(sala[[#This Row],[Tiempo de degustación]]&gt;0,1,0)</f>
        <v>1</v>
      </c>
      <c r="S754" s="1" t="str">
        <f>WEEKDAY(sala[[#This Row],[Fecha de Factura]],11)&amp;". "&amp;TEXT(sala[[#This Row],[Fecha de Factura]],"dddd")</f>
        <v>5. viernes</v>
      </c>
      <c r="T754" s="4">
        <f>SUMIF('cocina'!A:A,sala[[#This Row],[Número de Orden]],'cocina'!G:G)</f>
        <v>6</v>
      </c>
      <c r="U754" s="4">
        <f>sala[[#This Row],[Tiempo de Preparación]]*24</f>
        <v>2.1333333333333333</v>
      </c>
      <c r="V754">
        <f>sala[[#This Row],[Cobrada]]*sala[[#This Row],[Monto Total de la Cuenta]]</f>
        <v>163</v>
      </c>
      <c r="W754" s="4">
        <f>sala[[#This Row],[Tiempo de Permanencia]]*24</f>
        <v>2.1833333334652707</v>
      </c>
    </row>
    <row r="755" spans="1:23" x14ac:dyDescent="0.3">
      <c r="A755">
        <v>8</v>
      </c>
      <c r="B755" s="1" t="s">
        <v>384</v>
      </c>
      <c r="C755">
        <v>3</v>
      </c>
      <c r="D755" s="2">
        <v>45023.13958333333</v>
      </c>
      <c r="E755" s="2">
        <v>45023.191666666666</v>
      </c>
      <c r="F755" s="1" t="s">
        <v>13</v>
      </c>
      <c r="G755" s="1" t="s">
        <v>14</v>
      </c>
      <c r="H755" s="1" t="s">
        <v>25</v>
      </c>
      <c r="I755">
        <v>42.74</v>
      </c>
      <c r="J755" s="1" t="s">
        <v>16</v>
      </c>
      <c r="K755">
        <v>754</v>
      </c>
      <c r="L755" s="1" t="s">
        <v>17</v>
      </c>
      <c r="M755" s="1">
        <f>SUMIF('cocina'!A:A,sala[[#This Row],[Número de Orden]],'cocina'!K:K)</f>
        <v>237</v>
      </c>
      <c r="N755" s="2">
        <f>sala[[#This Row],[Hora de Salida]]</f>
        <v>45023.191666666666</v>
      </c>
      <c r="O755" s="3">
        <f>IF(sala[[#This Row],[Estado de la Mesa]]="Ocupada",sala[[#This Row],[Hora de Salida]]-sala[[#This Row],[Hora de Llegada]]+15/(24*60),sala[[#This Row],[Hora de Salida]]-sala[[#This Row],[Hora de Llegada]])</f>
        <v>5.2083333335758653E-2</v>
      </c>
      <c r="P755" s="3">
        <f>SUMIF('cocina'!A:A,sala[[#This Row],[Número de Orden]],'cocina'!H:H)/(24*60)</f>
        <v>6.1805555555555558E-2</v>
      </c>
      <c r="Q755" s="3">
        <f>IF((sala[[#This Row],[Tiempo de Permanencia]]-sala[[#This Row],[Tiempo de Preparación]])&gt;0,sala[[#This Row],[Tiempo de Permanencia]]-sala[[#This Row],[Tiempo de Preparación]],0)</f>
        <v>0</v>
      </c>
      <c r="R755" s="10">
        <f>IF(sala[[#This Row],[Tiempo de degustación]]&gt;0,1,0)</f>
        <v>0</v>
      </c>
      <c r="S755" s="1" t="str">
        <f>WEEKDAY(sala[[#This Row],[Fecha de Factura]],11)&amp;". "&amp;TEXT(sala[[#This Row],[Fecha de Factura]],"dddd")</f>
        <v>5. viernes</v>
      </c>
      <c r="T755" s="4">
        <f>SUMIF('cocina'!A:A,sala[[#This Row],[Número de Orden]],'cocina'!G:G)</f>
        <v>9</v>
      </c>
      <c r="U755" s="4">
        <f>sala[[#This Row],[Tiempo de Preparación]]*24</f>
        <v>1.4833333333333334</v>
      </c>
      <c r="V755">
        <f>sala[[#This Row],[Cobrada]]*sala[[#This Row],[Monto Total de la Cuenta]]</f>
        <v>0</v>
      </c>
      <c r="W755" s="4">
        <f>sala[[#This Row],[Tiempo de Permanencia]]*24</f>
        <v>1.2500000000582077</v>
      </c>
    </row>
    <row r="756" spans="1:23" x14ac:dyDescent="0.3">
      <c r="A756">
        <v>12</v>
      </c>
      <c r="B756" s="1" t="s">
        <v>595</v>
      </c>
      <c r="C756">
        <v>3</v>
      </c>
      <c r="D756" s="2">
        <v>45023.084027777775</v>
      </c>
      <c r="E756" s="2">
        <v>45023.185416666667</v>
      </c>
      <c r="F756" s="1" t="s">
        <v>24</v>
      </c>
      <c r="G756" s="1" t="s">
        <v>14</v>
      </c>
      <c r="H756" s="1" t="s">
        <v>25</v>
      </c>
      <c r="I756">
        <v>26.65</v>
      </c>
      <c r="J756" s="1" t="s">
        <v>38</v>
      </c>
      <c r="K756">
        <v>755</v>
      </c>
      <c r="L756" s="1" t="s">
        <v>27</v>
      </c>
      <c r="M756" s="1">
        <f>SUMIF('cocina'!A:A,sala[[#This Row],[Número de Orden]],'cocina'!K:K)</f>
        <v>211</v>
      </c>
      <c r="N756" s="2">
        <f>sala[[#This Row],[Hora de Salida]]</f>
        <v>45023.185416666667</v>
      </c>
      <c r="O756" s="3">
        <f>IF(sala[[#This Row],[Estado de la Mesa]]="Ocupada",sala[[#This Row],[Hora de Salida]]-sala[[#This Row],[Hora de Llegada]]+15/(24*60),sala[[#This Row],[Hora de Salida]]-sala[[#This Row],[Hora de Llegada]])</f>
        <v>0.11180555555862763</v>
      </c>
      <c r="P756" s="3">
        <f>SUMIF('cocina'!A:A,sala[[#This Row],[Número de Orden]],'cocina'!H:H)/(24*60)</f>
        <v>7.5694444444444439E-2</v>
      </c>
      <c r="Q756" s="3">
        <f>IF((sala[[#This Row],[Tiempo de Permanencia]]-sala[[#This Row],[Tiempo de Preparación]])&gt;0,sala[[#This Row],[Tiempo de Permanencia]]-sala[[#This Row],[Tiempo de Preparación]],0)</f>
        <v>3.6111111114183192E-2</v>
      </c>
      <c r="R756" s="10">
        <f>IF(sala[[#This Row],[Tiempo de degustación]]&gt;0,1,0)</f>
        <v>1</v>
      </c>
      <c r="S756" s="1" t="str">
        <f>WEEKDAY(sala[[#This Row],[Fecha de Factura]],11)&amp;". "&amp;TEXT(sala[[#This Row],[Fecha de Factura]],"dddd")</f>
        <v>5. viernes</v>
      </c>
      <c r="T756" s="4">
        <f>SUMIF('cocina'!A:A,sala[[#This Row],[Número de Orden]],'cocina'!G:G)</f>
        <v>9</v>
      </c>
      <c r="U756" s="4">
        <f>sala[[#This Row],[Tiempo de Preparación]]*24</f>
        <v>1.8166666666666664</v>
      </c>
      <c r="V756">
        <f>sala[[#This Row],[Cobrada]]*sala[[#This Row],[Monto Total de la Cuenta]]</f>
        <v>211</v>
      </c>
      <c r="W756" s="4">
        <f>sala[[#This Row],[Tiempo de Permanencia]]*24</f>
        <v>2.683333333407063</v>
      </c>
    </row>
    <row r="757" spans="1:23" x14ac:dyDescent="0.3">
      <c r="A757">
        <v>11</v>
      </c>
      <c r="B757" s="1" t="s">
        <v>596</v>
      </c>
      <c r="C757">
        <v>1</v>
      </c>
      <c r="D757" s="2">
        <v>45023.161805555559</v>
      </c>
      <c r="E757" s="2">
        <v>45023.32708333333</v>
      </c>
      <c r="F757" s="1" t="s">
        <v>19</v>
      </c>
      <c r="G757" s="1" t="s">
        <v>35</v>
      </c>
      <c r="H757" s="1" t="s">
        <v>25</v>
      </c>
      <c r="I757">
        <v>31.75</v>
      </c>
      <c r="J757" s="1" t="s">
        <v>26</v>
      </c>
      <c r="K757">
        <v>756</v>
      </c>
      <c r="L757" s="1" t="s">
        <v>33</v>
      </c>
      <c r="M757" s="1">
        <f>SUMIF('cocina'!A:A,sala[[#This Row],[Número de Orden]],'cocina'!K:K)</f>
        <v>50</v>
      </c>
      <c r="N757" s="2">
        <f>sala[[#This Row],[Hora de Salida]]</f>
        <v>45023.32708333333</v>
      </c>
      <c r="O757" s="3">
        <f>IF(sala[[#This Row],[Estado de la Mesa]]="Ocupada",sala[[#This Row],[Hora de Salida]]-sala[[#This Row],[Hora de Llegada]]+15/(24*60),sala[[#This Row],[Hora de Salida]]-sala[[#This Row],[Hora de Llegada]])</f>
        <v>0.1652777777708252</v>
      </c>
      <c r="P757" s="3">
        <f>SUMIF('cocina'!A:A,sala[[#This Row],[Número de Orden]],'cocina'!H:H)/(24*60)</f>
        <v>2.361111111111111E-2</v>
      </c>
      <c r="Q757" s="3">
        <f>IF((sala[[#This Row],[Tiempo de Permanencia]]-sala[[#This Row],[Tiempo de Preparación]])&gt;0,sala[[#This Row],[Tiempo de Permanencia]]-sala[[#This Row],[Tiempo de Preparación]],0)</f>
        <v>0.14166666665971409</v>
      </c>
      <c r="R757" s="10">
        <f>IF(sala[[#This Row],[Tiempo de degustación]]&gt;0,1,0)</f>
        <v>1</v>
      </c>
      <c r="S757" s="1" t="str">
        <f>WEEKDAY(sala[[#This Row],[Fecha de Factura]],11)&amp;". "&amp;TEXT(sala[[#This Row],[Fecha de Factura]],"dddd")</f>
        <v>5. viernes</v>
      </c>
      <c r="T757" s="4">
        <f>SUMIF('cocina'!A:A,sala[[#This Row],[Número de Orden]],'cocina'!G:G)</f>
        <v>2</v>
      </c>
      <c r="U757" s="4">
        <f>sala[[#This Row],[Tiempo de Preparación]]*24</f>
        <v>0.56666666666666665</v>
      </c>
      <c r="V757">
        <f>sala[[#This Row],[Cobrada]]*sala[[#This Row],[Monto Total de la Cuenta]]</f>
        <v>50</v>
      </c>
      <c r="W757" s="4">
        <f>sala[[#This Row],[Tiempo de Permanencia]]*24</f>
        <v>3.9666666664998047</v>
      </c>
    </row>
    <row r="758" spans="1:23" x14ac:dyDescent="0.3">
      <c r="A758">
        <v>3</v>
      </c>
      <c r="B758" s="1" t="s">
        <v>597</v>
      </c>
      <c r="C758">
        <v>6</v>
      </c>
      <c r="D758" s="2">
        <v>45023.074305555558</v>
      </c>
      <c r="E758" s="2">
        <v>45023.195833333331</v>
      </c>
      <c r="F758" s="1" t="s">
        <v>24</v>
      </c>
      <c r="G758" s="1" t="s">
        <v>14</v>
      </c>
      <c r="H758" s="1" t="s">
        <v>15</v>
      </c>
      <c r="I758">
        <v>10.029999999999999</v>
      </c>
      <c r="J758" s="1" t="s">
        <v>16</v>
      </c>
      <c r="K758">
        <v>757</v>
      </c>
      <c r="L758" s="1" t="s">
        <v>27</v>
      </c>
      <c r="M758" s="1">
        <f>SUMIF('cocina'!A:A,sala[[#This Row],[Número de Orden]],'cocina'!K:K)</f>
        <v>60</v>
      </c>
      <c r="N758" s="2">
        <f>sala[[#This Row],[Hora de Salida]]</f>
        <v>45023.195833333331</v>
      </c>
      <c r="O758" s="3">
        <f>IF(sala[[#This Row],[Estado de la Mesa]]="Ocupada",sala[[#This Row],[Hora de Salida]]-sala[[#This Row],[Hora de Llegada]]+15/(24*60),sala[[#This Row],[Hora de Salida]]-sala[[#This Row],[Hora de Llegada]])</f>
        <v>0.12152777777373558</v>
      </c>
      <c r="P758" s="3">
        <f>SUMIF('cocina'!A:A,sala[[#This Row],[Número de Orden]],'cocina'!H:H)/(24*60)</f>
        <v>2.7777777777777776E-2</v>
      </c>
      <c r="Q758" s="3">
        <f>IF((sala[[#This Row],[Tiempo de Permanencia]]-sala[[#This Row],[Tiempo de Preparación]])&gt;0,sala[[#This Row],[Tiempo de Permanencia]]-sala[[#This Row],[Tiempo de Preparación]],0)</f>
        <v>9.3749999995957803E-2</v>
      </c>
      <c r="R758" s="10">
        <f>IF(sala[[#This Row],[Tiempo de degustación]]&gt;0,1,0)</f>
        <v>1</v>
      </c>
      <c r="S758" s="1" t="str">
        <f>WEEKDAY(sala[[#This Row],[Fecha de Factura]],11)&amp;". "&amp;TEXT(sala[[#This Row],[Fecha de Factura]],"dddd")</f>
        <v>5. viernes</v>
      </c>
      <c r="T758" s="4">
        <f>SUMIF('cocina'!A:A,sala[[#This Row],[Número de Orden]],'cocina'!G:G)</f>
        <v>2</v>
      </c>
      <c r="U758" s="4">
        <f>sala[[#This Row],[Tiempo de Preparación]]*24</f>
        <v>0.66666666666666663</v>
      </c>
      <c r="V758">
        <f>sala[[#This Row],[Cobrada]]*sala[[#This Row],[Monto Total de la Cuenta]]</f>
        <v>60</v>
      </c>
      <c r="W758" s="4">
        <f>sala[[#This Row],[Tiempo de Permanencia]]*24</f>
        <v>2.9166666665696539</v>
      </c>
    </row>
    <row r="759" spans="1:23" x14ac:dyDescent="0.3">
      <c r="A759">
        <v>18</v>
      </c>
      <c r="B759" s="1" t="s">
        <v>598</v>
      </c>
      <c r="C759">
        <v>4</v>
      </c>
      <c r="D759" s="2">
        <v>45023.011805555558</v>
      </c>
      <c r="E759" s="2">
        <v>45023.090277777781</v>
      </c>
      <c r="F759" s="1" t="s">
        <v>13</v>
      </c>
      <c r="G759" s="1" t="s">
        <v>20</v>
      </c>
      <c r="H759" s="1" t="s">
        <v>21</v>
      </c>
      <c r="I759">
        <v>27.04</v>
      </c>
      <c r="J759" s="1" t="s">
        <v>16</v>
      </c>
      <c r="K759">
        <v>758</v>
      </c>
      <c r="L759" s="1" t="s">
        <v>33</v>
      </c>
      <c r="M759" s="1">
        <f>SUMIF('cocina'!A:A,sala[[#This Row],[Número de Orden]],'cocina'!K:K)</f>
        <v>52</v>
      </c>
      <c r="N759" s="2">
        <f>sala[[#This Row],[Hora de Salida]]</f>
        <v>45023.090277777781</v>
      </c>
      <c r="O759" s="3">
        <f>IF(sala[[#This Row],[Estado de la Mesa]]="Ocupada",sala[[#This Row],[Hora de Salida]]-sala[[#This Row],[Hora de Llegada]]+15/(24*60),sala[[#This Row],[Hora de Salida]]-sala[[#This Row],[Hora de Llegada]])</f>
        <v>7.8472222223354038E-2</v>
      </c>
      <c r="P759" s="3">
        <f>SUMIF('cocina'!A:A,sala[[#This Row],[Número de Orden]],'cocina'!H:H)/(24*60)</f>
        <v>2.8472222222222222E-2</v>
      </c>
      <c r="Q759" s="3">
        <f>IF((sala[[#This Row],[Tiempo de Permanencia]]-sala[[#This Row],[Tiempo de Preparación]])&gt;0,sala[[#This Row],[Tiempo de Permanencia]]-sala[[#This Row],[Tiempo de Preparación]],0)</f>
        <v>5.000000000113182E-2</v>
      </c>
      <c r="R759" s="10">
        <f>IF(sala[[#This Row],[Tiempo de degustación]]&gt;0,1,0)</f>
        <v>1</v>
      </c>
      <c r="S759" s="1" t="str">
        <f>WEEKDAY(sala[[#This Row],[Fecha de Factura]],11)&amp;". "&amp;TEXT(sala[[#This Row],[Fecha de Factura]],"dddd")</f>
        <v>5. viernes</v>
      </c>
      <c r="T759" s="4">
        <f>SUMIF('cocina'!A:A,sala[[#This Row],[Número de Orden]],'cocina'!G:G)</f>
        <v>2</v>
      </c>
      <c r="U759" s="4">
        <f>sala[[#This Row],[Tiempo de Preparación]]*24</f>
        <v>0.68333333333333335</v>
      </c>
      <c r="V759">
        <f>sala[[#This Row],[Cobrada]]*sala[[#This Row],[Monto Total de la Cuenta]]</f>
        <v>52</v>
      </c>
      <c r="W759" s="4">
        <f>sala[[#This Row],[Tiempo de Permanencia]]*24</f>
        <v>1.8833333333604969</v>
      </c>
    </row>
    <row r="760" spans="1:23" x14ac:dyDescent="0.3">
      <c r="A760">
        <v>20</v>
      </c>
      <c r="B760" s="1" t="s">
        <v>599</v>
      </c>
      <c r="C760">
        <v>5</v>
      </c>
      <c r="D760" s="2">
        <v>45023.027777777781</v>
      </c>
      <c r="E760" s="2">
        <v>45023.15625</v>
      </c>
      <c r="F760" s="1" t="s">
        <v>19</v>
      </c>
      <c r="G760" s="1" t="s">
        <v>14</v>
      </c>
      <c r="H760" s="1" t="s">
        <v>25</v>
      </c>
      <c r="I760">
        <v>13.7</v>
      </c>
      <c r="J760" s="1" t="s">
        <v>16</v>
      </c>
      <c r="K760">
        <v>759</v>
      </c>
      <c r="L760" s="1" t="s">
        <v>69</v>
      </c>
      <c r="M760" s="1">
        <f>SUMIF('cocina'!A:A,sala[[#This Row],[Número de Orden]],'cocina'!K:K)</f>
        <v>342</v>
      </c>
      <c r="N760" s="2">
        <f>sala[[#This Row],[Hora de Salida]]</f>
        <v>45023.15625</v>
      </c>
      <c r="O760" s="3">
        <f>IF(sala[[#This Row],[Estado de la Mesa]]="Ocupada",sala[[#This Row],[Hora de Salida]]-sala[[#This Row],[Hora de Llegada]]+15/(24*60),sala[[#This Row],[Hora de Salida]]-sala[[#This Row],[Hora de Llegada]])</f>
        <v>0.12847222221898846</v>
      </c>
      <c r="P760" s="3">
        <f>SUMIF('cocina'!A:A,sala[[#This Row],[Número de Orden]],'cocina'!H:H)/(24*60)</f>
        <v>0.1361111111111111</v>
      </c>
      <c r="Q760" s="3">
        <f>IF((sala[[#This Row],[Tiempo de Permanencia]]-sala[[#This Row],[Tiempo de Preparación]])&gt;0,sala[[#This Row],[Tiempo de Permanencia]]-sala[[#This Row],[Tiempo de Preparación]],0)</f>
        <v>0</v>
      </c>
      <c r="R760" s="10">
        <f>IF(sala[[#This Row],[Tiempo de degustación]]&gt;0,1,0)</f>
        <v>0</v>
      </c>
      <c r="S760" s="1" t="str">
        <f>WEEKDAY(sala[[#This Row],[Fecha de Factura]],11)&amp;". "&amp;TEXT(sala[[#This Row],[Fecha de Factura]],"dddd")</f>
        <v>5. viernes</v>
      </c>
      <c r="T760" s="4">
        <f>SUMIF('cocina'!A:A,sala[[#This Row],[Número de Orden]],'cocina'!G:G)</f>
        <v>12</v>
      </c>
      <c r="U760" s="4">
        <f>sala[[#This Row],[Tiempo de Preparación]]*24</f>
        <v>3.2666666666666666</v>
      </c>
      <c r="V760">
        <f>sala[[#This Row],[Cobrada]]*sala[[#This Row],[Monto Total de la Cuenta]]</f>
        <v>0</v>
      </c>
      <c r="W760" s="4">
        <f>sala[[#This Row],[Tiempo de Permanencia]]*24</f>
        <v>3.0833333332557231</v>
      </c>
    </row>
    <row r="761" spans="1:23" x14ac:dyDescent="0.3">
      <c r="A761">
        <v>5</v>
      </c>
      <c r="B761" s="1" t="s">
        <v>600</v>
      </c>
      <c r="C761">
        <v>6</v>
      </c>
      <c r="D761" s="2">
        <v>45023.017361111109</v>
      </c>
      <c r="E761" s="2">
        <v>45023.069444444445</v>
      </c>
      <c r="F761" s="1" t="s">
        <v>32</v>
      </c>
      <c r="G761" s="1" t="s">
        <v>14</v>
      </c>
      <c r="H761" s="1" t="s">
        <v>25</v>
      </c>
      <c r="I761">
        <v>39.42</v>
      </c>
      <c r="J761" s="1" t="s">
        <v>26</v>
      </c>
      <c r="K761">
        <v>760</v>
      </c>
      <c r="L761" s="1" t="s">
        <v>69</v>
      </c>
      <c r="M761" s="1">
        <f>SUMIF('cocina'!A:A,sala[[#This Row],[Número de Orden]],'cocina'!K:K)</f>
        <v>105</v>
      </c>
      <c r="N761" s="2">
        <f>sala[[#This Row],[Hora de Salida]]</f>
        <v>45023.069444444445</v>
      </c>
      <c r="O761" s="3">
        <f>IF(sala[[#This Row],[Estado de la Mesa]]="Ocupada",sala[[#This Row],[Hora de Salida]]-sala[[#This Row],[Hora de Llegada]]+15/(24*60),sala[[#This Row],[Hora de Salida]]-sala[[#This Row],[Hora de Llegada]])</f>
        <v>5.2083333335758653E-2</v>
      </c>
      <c r="P761" s="3">
        <f>SUMIF('cocina'!A:A,sala[[#This Row],[Número de Orden]],'cocina'!H:H)/(24*60)</f>
        <v>1.3888888888888888E-2</v>
      </c>
      <c r="Q761" s="3">
        <f>IF((sala[[#This Row],[Tiempo de Permanencia]]-sala[[#This Row],[Tiempo de Preparación]])&gt;0,sala[[#This Row],[Tiempo de Permanencia]]-sala[[#This Row],[Tiempo de Preparación]],0)</f>
        <v>3.8194444446869764E-2</v>
      </c>
      <c r="R761" s="10">
        <f>IF(sala[[#This Row],[Tiempo de degustación]]&gt;0,1,0)</f>
        <v>1</v>
      </c>
      <c r="S761" s="1" t="str">
        <f>WEEKDAY(sala[[#This Row],[Fecha de Factura]],11)&amp;". "&amp;TEXT(sala[[#This Row],[Fecha de Factura]],"dddd")</f>
        <v>5. viernes</v>
      </c>
      <c r="T761" s="4">
        <f>SUMIF('cocina'!A:A,sala[[#This Row],[Número de Orden]],'cocina'!G:G)</f>
        <v>3</v>
      </c>
      <c r="U761" s="4">
        <f>sala[[#This Row],[Tiempo de Preparación]]*24</f>
        <v>0.33333333333333331</v>
      </c>
      <c r="V761">
        <f>sala[[#This Row],[Cobrada]]*sala[[#This Row],[Monto Total de la Cuenta]]</f>
        <v>105</v>
      </c>
      <c r="W761" s="4">
        <f>sala[[#This Row],[Tiempo de Permanencia]]*24</f>
        <v>1.2500000000582077</v>
      </c>
    </row>
    <row r="762" spans="1:23" x14ac:dyDescent="0.3">
      <c r="A762">
        <v>4</v>
      </c>
      <c r="B762" s="1" t="s">
        <v>523</v>
      </c>
      <c r="C762">
        <v>4</v>
      </c>
      <c r="D762" s="2">
        <v>45023.11041666667</v>
      </c>
      <c r="E762" s="2">
        <v>45023.154166666667</v>
      </c>
      <c r="F762" s="1" t="s">
        <v>13</v>
      </c>
      <c r="G762" s="1" t="s">
        <v>20</v>
      </c>
      <c r="H762" s="1" t="s">
        <v>25</v>
      </c>
      <c r="I762">
        <v>16.850000000000001</v>
      </c>
      <c r="J762" s="1" t="s">
        <v>26</v>
      </c>
      <c r="K762">
        <v>761</v>
      </c>
      <c r="L762" s="1" t="s">
        <v>17</v>
      </c>
      <c r="M762" s="1">
        <f>SUMIF('cocina'!A:A,sala[[#This Row],[Número de Orden]],'cocina'!K:K)</f>
        <v>174</v>
      </c>
      <c r="N762" s="2">
        <f>sala[[#This Row],[Hora de Salida]]</f>
        <v>45023.154166666667</v>
      </c>
      <c r="O762" s="3">
        <f>IF(sala[[#This Row],[Estado de la Mesa]]="Ocupada",sala[[#This Row],[Hora de Salida]]-sala[[#This Row],[Hora de Llegada]]+15/(24*60),sala[[#This Row],[Hora de Salida]]-sala[[#This Row],[Hora de Llegada]])</f>
        <v>4.3749999997089617E-2</v>
      </c>
      <c r="P762" s="3">
        <f>SUMIF('cocina'!A:A,sala[[#This Row],[Número de Orden]],'cocina'!H:H)/(24*60)</f>
        <v>7.0833333333333331E-2</v>
      </c>
      <c r="Q762" s="3">
        <f>IF((sala[[#This Row],[Tiempo de Permanencia]]-sala[[#This Row],[Tiempo de Preparación]])&gt;0,sala[[#This Row],[Tiempo de Permanencia]]-sala[[#This Row],[Tiempo de Preparación]],0)</f>
        <v>0</v>
      </c>
      <c r="R762" s="10">
        <f>IF(sala[[#This Row],[Tiempo de degustación]]&gt;0,1,0)</f>
        <v>0</v>
      </c>
      <c r="S762" s="1" t="str">
        <f>WEEKDAY(sala[[#This Row],[Fecha de Factura]],11)&amp;". "&amp;TEXT(sala[[#This Row],[Fecha de Factura]],"dddd")</f>
        <v>5. viernes</v>
      </c>
      <c r="T762" s="4">
        <f>SUMIF('cocina'!A:A,sala[[#This Row],[Número de Orden]],'cocina'!G:G)</f>
        <v>7</v>
      </c>
      <c r="U762" s="4">
        <f>sala[[#This Row],[Tiempo de Preparación]]*24</f>
        <v>1.7</v>
      </c>
      <c r="V762">
        <f>sala[[#This Row],[Cobrada]]*sala[[#This Row],[Monto Total de la Cuenta]]</f>
        <v>0</v>
      </c>
      <c r="W762" s="4">
        <f>sala[[#This Row],[Tiempo de Permanencia]]*24</f>
        <v>1.0499999999301508</v>
      </c>
    </row>
    <row r="763" spans="1:23" x14ac:dyDescent="0.3">
      <c r="A763">
        <v>4</v>
      </c>
      <c r="B763" s="1" t="s">
        <v>316</v>
      </c>
      <c r="C763">
        <v>3</v>
      </c>
      <c r="D763" s="2">
        <v>45023.054166666669</v>
      </c>
      <c r="E763" s="2">
        <v>45023.142361111109</v>
      </c>
      <c r="F763" s="1" t="s">
        <v>29</v>
      </c>
      <c r="G763" s="1" t="s">
        <v>20</v>
      </c>
      <c r="H763" s="1" t="s">
        <v>25</v>
      </c>
      <c r="I763">
        <v>49.45</v>
      </c>
      <c r="J763" s="1" t="s">
        <v>16</v>
      </c>
      <c r="K763">
        <v>762</v>
      </c>
      <c r="L763" s="1" t="s">
        <v>44</v>
      </c>
      <c r="M763" s="1">
        <f>SUMIF('cocina'!A:A,sala[[#This Row],[Número de Orden]],'cocina'!K:K)</f>
        <v>99</v>
      </c>
      <c r="N763" s="2">
        <f>sala[[#This Row],[Hora de Salida]]</f>
        <v>45023.142361111109</v>
      </c>
      <c r="O763" s="3">
        <f>IF(sala[[#This Row],[Estado de la Mesa]]="Ocupada",sala[[#This Row],[Hora de Salida]]-sala[[#This Row],[Hora de Llegada]]+15/(24*60),sala[[#This Row],[Hora de Salida]]-sala[[#This Row],[Hora de Llegada]])</f>
        <v>8.819444444088731E-2</v>
      </c>
      <c r="P763" s="3">
        <f>SUMIF('cocina'!A:A,sala[[#This Row],[Número de Orden]],'cocina'!H:H)/(24*60)</f>
        <v>2.013888888888889E-2</v>
      </c>
      <c r="Q763" s="3">
        <f>IF((sala[[#This Row],[Tiempo de Permanencia]]-sala[[#This Row],[Tiempo de Preparación]])&gt;0,sala[[#This Row],[Tiempo de Permanencia]]-sala[[#This Row],[Tiempo de Preparación]],0)</f>
        <v>6.8055555551998423E-2</v>
      </c>
      <c r="R763" s="10">
        <f>IF(sala[[#This Row],[Tiempo de degustación]]&gt;0,1,0)</f>
        <v>1</v>
      </c>
      <c r="S763" s="1" t="str">
        <f>WEEKDAY(sala[[#This Row],[Fecha de Factura]],11)&amp;". "&amp;TEXT(sala[[#This Row],[Fecha de Factura]],"dddd")</f>
        <v>5. viernes</v>
      </c>
      <c r="T763" s="4">
        <f>SUMIF('cocina'!A:A,sala[[#This Row],[Número de Orden]],'cocina'!G:G)</f>
        <v>4</v>
      </c>
      <c r="U763" s="4">
        <f>sala[[#This Row],[Tiempo de Preparación]]*24</f>
        <v>0.48333333333333339</v>
      </c>
      <c r="V763">
        <f>sala[[#This Row],[Cobrada]]*sala[[#This Row],[Monto Total de la Cuenta]]</f>
        <v>99</v>
      </c>
      <c r="W763" s="4">
        <f>sala[[#This Row],[Tiempo de Permanencia]]*24</f>
        <v>2.1166666665812954</v>
      </c>
    </row>
    <row r="764" spans="1:23" x14ac:dyDescent="0.3">
      <c r="A764">
        <v>18</v>
      </c>
      <c r="B764" s="1" t="s">
        <v>520</v>
      </c>
      <c r="C764">
        <v>3</v>
      </c>
      <c r="D764" s="2">
        <v>45023.15902777778</v>
      </c>
      <c r="E764" s="2">
        <v>45023.216666666667</v>
      </c>
      <c r="F764" s="1" t="s">
        <v>32</v>
      </c>
      <c r="G764" s="1" t="s">
        <v>14</v>
      </c>
      <c r="H764" s="1" t="s">
        <v>25</v>
      </c>
      <c r="I764">
        <v>22.88</v>
      </c>
      <c r="J764" s="1" t="s">
        <v>16</v>
      </c>
      <c r="K764">
        <v>763</v>
      </c>
      <c r="L764" s="1" t="s">
        <v>69</v>
      </c>
      <c r="M764" s="1">
        <f>SUMIF('cocina'!A:A,sala[[#This Row],[Número de Orden]],'cocina'!K:K)</f>
        <v>104</v>
      </c>
      <c r="N764" s="2">
        <f>sala[[#This Row],[Hora de Salida]]</f>
        <v>45023.216666666667</v>
      </c>
      <c r="O764" s="3">
        <f>IF(sala[[#This Row],[Estado de la Mesa]]="Ocupada",sala[[#This Row],[Hora de Salida]]-sala[[#This Row],[Hora de Llegada]]+15/(24*60),sala[[#This Row],[Hora de Salida]]-sala[[#This Row],[Hora de Llegada]])</f>
        <v>5.7638888887595385E-2</v>
      </c>
      <c r="P764" s="3">
        <f>SUMIF('cocina'!A:A,sala[[#This Row],[Número de Orden]],'cocina'!H:H)/(24*60)</f>
        <v>2.2222222222222223E-2</v>
      </c>
      <c r="Q764" s="3">
        <f>IF((sala[[#This Row],[Tiempo de Permanencia]]-sala[[#This Row],[Tiempo de Preparación]])&gt;0,sala[[#This Row],[Tiempo de Permanencia]]-sala[[#This Row],[Tiempo de Preparación]],0)</f>
        <v>3.5416666665373159E-2</v>
      </c>
      <c r="R764" s="10">
        <f>IF(sala[[#This Row],[Tiempo de degustación]]&gt;0,1,0)</f>
        <v>1</v>
      </c>
      <c r="S764" s="1" t="str">
        <f>WEEKDAY(sala[[#This Row],[Fecha de Factura]],11)&amp;". "&amp;TEXT(sala[[#This Row],[Fecha de Factura]],"dddd")</f>
        <v>5. viernes</v>
      </c>
      <c r="T764" s="4">
        <f>SUMIF('cocina'!A:A,sala[[#This Row],[Número de Orden]],'cocina'!G:G)</f>
        <v>4</v>
      </c>
      <c r="U764" s="4">
        <f>sala[[#This Row],[Tiempo de Preparación]]*24</f>
        <v>0.53333333333333333</v>
      </c>
      <c r="V764">
        <f>sala[[#This Row],[Cobrada]]*sala[[#This Row],[Monto Total de la Cuenta]]</f>
        <v>104</v>
      </c>
      <c r="W764" s="4">
        <f>sala[[#This Row],[Tiempo de Permanencia]]*24</f>
        <v>1.3833333333022892</v>
      </c>
    </row>
    <row r="765" spans="1:23" x14ac:dyDescent="0.3">
      <c r="A765">
        <v>20</v>
      </c>
      <c r="B765" s="1" t="s">
        <v>601</v>
      </c>
      <c r="C765">
        <v>1</v>
      </c>
      <c r="D765" s="2">
        <v>45023.145833333336</v>
      </c>
      <c r="E765" s="2">
        <v>45023.240277777775</v>
      </c>
      <c r="F765" s="1" t="s">
        <v>32</v>
      </c>
      <c r="G765" s="1" t="s">
        <v>35</v>
      </c>
      <c r="H765" s="1" t="s">
        <v>25</v>
      </c>
      <c r="I765">
        <v>20.41</v>
      </c>
      <c r="J765" s="1" t="s">
        <v>38</v>
      </c>
      <c r="K765">
        <v>764</v>
      </c>
      <c r="L765" s="1" t="s">
        <v>22</v>
      </c>
      <c r="M765" s="1">
        <f>SUMIF('cocina'!A:A,sala[[#This Row],[Número de Orden]],'cocina'!K:K)</f>
        <v>85</v>
      </c>
      <c r="N765" s="2">
        <f>sala[[#This Row],[Hora de Salida]]</f>
        <v>45023.240277777775</v>
      </c>
      <c r="O765" s="3">
        <f>IF(sala[[#This Row],[Estado de la Mesa]]="Ocupada",sala[[#This Row],[Hora de Salida]]-sala[[#This Row],[Hora de Llegada]]+15/(24*60),sala[[#This Row],[Hora de Salida]]-sala[[#This Row],[Hora de Llegada]])</f>
        <v>0.10486111110609879</v>
      </c>
      <c r="P765" s="3">
        <f>SUMIF('cocina'!A:A,sala[[#This Row],[Número de Orden]],'cocina'!H:H)/(24*60)</f>
        <v>7.7777777777777779E-2</v>
      </c>
      <c r="Q765" s="3">
        <f>IF((sala[[#This Row],[Tiempo de Permanencia]]-sala[[#This Row],[Tiempo de Preparación]])&gt;0,sala[[#This Row],[Tiempo de Permanencia]]-sala[[#This Row],[Tiempo de Preparación]],0)</f>
        <v>2.708333332832101E-2</v>
      </c>
      <c r="R765" s="10">
        <f>IF(sala[[#This Row],[Tiempo de degustación]]&gt;0,1,0)</f>
        <v>1</v>
      </c>
      <c r="S765" s="1" t="str">
        <f>WEEKDAY(sala[[#This Row],[Fecha de Factura]],11)&amp;". "&amp;TEXT(sala[[#This Row],[Fecha de Factura]],"dddd")</f>
        <v>5. viernes</v>
      </c>
      <c r="T765" s="4">
        <f>SUMIF('cocina'!A:A,sala[[#This Row],[Número de Orden]],'cocina'!G:G)</f>
        <v>3</v>
      </c>
      <c r="U765" s="4">
        <f>sala[[#This Row],[Tiempo de Preparación]]*24</f>
        <v>1.8666666666666667</v>
      </c>
      <c r="V765">
        <f>sala[[#This Row],[Cobrada]]*sala[[#This Row],[Monto Total de la Cuenta]]</f>
        <v>85</v>
      </c>
      <c r="W765" s="4">
        <f>sala[[#This Row],[Tiempo de Permanencia]]*24</f>
        <v>2.5166666665463708</v>
      </c>
    </row>
    <row r="766" spans="1:23" x14ac:dyDescent="0.3">
      <c r="A766">
        <v>20</v>
      </c>
      <c r="B766" s="1" t="s">
        <v>501</v>
      </c>
      <c r="C766">
        <v>4</v>
      </c>
      <c r="D766" s="2">
        <v>45023.01666666667</v>
      </c>
      <c r="E766" s="2">
        <v>45023.067361111112</v>
      </c>
      <c r="F766" s="1" t="s">
        <v>13</v>
      </c>
      <c r="G766" s="1" t="s">
        <v>35</v>
      </c>
      <c r="H766" s="1" t="s">
        <v>25</v>
      </c>
      <c r="I766">
        <v>30.77</v>
      </c>
      <c r="J766" s="1" t="s">
        <v>26</v>
      </c>
      <c r="K766">
        <v>765</v>
      </c>
      <c r="L766" s="1" t="s">
        <v>57</v>
      </c>
      <c r="M766" s="1">
        <f>SUMIF('cocina'!A:A,sala[[#This Row],[Número de Orden]],'cocina'!K:K)</f>
        <v>233</v>
      </c>
      <c r="N766" s="2">
        <f>sala[[#This Row],[Hora de Salida]]</f>
        <v>45023.067361111112</v>
      </c>
      <c r="O766" s="3">
        <f>IF(sala[[#This Row],[Estado de la Mesa]]="Ocupada",sala[[#This Row],[Hora de Salida]]-sala[[#This Row],[Hora de Llegada]]+15/(24*60),sala[[#This Row],[Hora de Salida]]-sala[[#This Row],[Hora de Llegada]])</f>
        <v>5.0694444442342501E-2</v>
      </c>
      <c r="P766" s="3">
        <f>SUMIF('cocina'!A:A,sala[[#This Row],[Número de Orden]],'cocina'!H:H)/(24*60)</f>
        <v>0.11388888888888889</v>
      </c>
      <c r="Q766" s="3">
        <f>IF((sala[[#This Row],[Tiempo de Permanencia]]-sala[[#This Row],[Tiempo de Preparación]])&gt;0,sala[[#This Row],[Tiempo de Permanencia]]-sala[[#This Row],[Tiempo de Preparación]],0)</f>
        <v>0</v>
      </c>
      <c r="R766" s="10">
        <f>IF(sala[[#This Row],[Tiempo de degustación]]&gt;0,1,0)</f>
        <v>0</v>
      </c>
      <c r="S766" s="1" t="str">
        <f>WEEKDAY(sala[[#This Row],[Fecha de Factura]],11)&amp;". "&amp;TEXT(sala[[#This Row],[Fecha de Factura]],"dddd")</f>
        <v>5. viernes</v>
      </c>
      <c r="T766" s="4">
        <f>SUMIF('cocina'!A:A,sala[[#This Row],[Número de Orden]],'cocina'!G:G)</f>
        <v>9</v>
      </c>
      <c r="U766" s="4">
        <f>sala[[#This Row],[Tiempo de Preparación]]*24</f>
        <v>2.7333333333333334</v>
      </c>
      <c r="V766">
        <f>sala[[#This Row],[Cobrada]]*sala[[#This Row],[Monto Total de la Cuenta]]</f>
        <v>0</v>
      </c>
      <c r="W766" s="4">
        <f>sala[[#This Row],[Tiempo de Permanencia]]*24</f>
        <v>1.21666666661622</v>
      </c>
    </row>
    <row r="767" spans="1:23" x14ac:dyDescent="0.3">
      <c r="A767">
        <v>17</v>
      </c>
      <c r="B767" s="1" t="s">
        <v>51</v>
      </c>
      <c r="C767">
        <v>6</v>
      </c>
      <c r="D767" s="2">
        <v>45023.06527777778</v>
      </c>
      <c r="E767" s="2">
        <v>45023.201388888891</v>
      </c>
      <c r="F767" s="1" t="s">
        <v>24</v>
      </c>
      <c r="G767" s="1" t="s">
        <v>35</v>
      </c>
      <c r="H767" s="1" t="s">
        <v>25</v>
      </c>
      <c r="I767">
        <v>12.57</v>
      </c>
      <c r="J767" s="1" t="s">
        <v>16</v>
      </c>
      <c r="K767">
        <v>766</v>
      </c>
      <c r="L767" s="1" t="s">
        <v>69</v>
      </c>
      <c r="M767" s="1">
        <f>SUMIF('cocina'!A:A,sala[[#This Row],[Número de Orden]],'cocina'!K:K)</f>
        <v>185</v>
      </c>
      <c r="N767" s="2">
        <f>sala[[#This Row],[Hora de Salida]]</f>
        <v>45023.201388888891</v>
      </c>
      <c r="O767" s="3">
        <f>IF(sala[[#This Row],[Estado de la Mesa]]="Ocupada",sala[[#This Row],[Hora de Salida]]-sala[[#This Row],[Hora de Llegada]]+15/(24*60),sala[[#This Row],[Hora de Salida]]-sala[[#This Row],[Hora de Llegada]])</f>
        <v>0.13611111111094942</v>
      </c>
      <c r="P767" s="3">
        <f>SUMIF('cocina'!A:A,sala[[#This Row],[Número de Orden]],'cocina'!H:H)/(24*60)</f>
        <v>9.3055555555555558E-2</v>
      </c>
      <c r="Q767" s="3">
        <f>IF((sala[[#This Row],[Tiempo de Permanencia]]-sala[[#This Row],[Tiempo de Preparación]])&gt;0,sala[[#This Row],[Tiempo de Permanencia]]-sala[[#This Row],[Tiempo de Preparación]],0)</f>
        <v>4.3055555555393865E-2</v>
      </c>
      <c r="R767" s="10">
        <f>IF(sala[[#This Row],[Tiempo de degustación]]&gt;0,1,0)</f>
        <v>1</v>
      </c>
      <c r="S767" s="1" t="str">
        <f>WEEKDAY(sala[[#This Row],[Fecha de Factura]],11)&amp;". "&amp;TEXT(sala[[#This Row],[Fecha de Factura]],"dddd")</f>
        <v>5. viernes</v>
      </c>
      <c r="T767" s="4">
        <f>SUMIF('cocina'!A:A,sala[[#This Row],[Número de Orden]],'cocina'!G:G)</f>
        <v>8</v>
      </c>
      <c r="U767" s="4">
        <f>sala[[#This Row],[Tiempo de Preparación]]*24</f>
        <v>2.2333333333333334</v>
      </c>
      <c r="V767">
        <f>sala[[#This Row],[Cobrada]]*sala[[#This Row],[Monto Total de la Cuenta]]</f>
        <v>185</v>
      </c>
      <c r="W767" s="4">
        <f>sala[[#This Row],[Tiempo de Permanencia]]*24</f>
        <v>3.2666666666627862</v>
      </c>
    </row>
    <row r="768" spans="1:23" x14ac:dyDescent="0.3">
      <c r="A768">
        <v>10</v>
      </c>
      <c r="B768" s="1" t="s">
        <v>602</v>
      </c>
      <c r="C768">
        <v>3</v>
      </c>
      <c r="D768" s="2">
        <v>45023.047222222223</v>
      </c>
      <c r="E768" s="2">
        <v>45023.164583333331</v>
      </c>
      <c r="F768" s="1" t="s">
        <v>24</v>
      </c>
      <c r="G768" s="1" t="s">
        <v>20</v>
      </c>
      <c r="H768" s="1" t="s">
        <v>25</v>
      </c>
      <c r="I768">
        <v>15.98</v>
      </c>
      <c r="J768" s="1" t="s">
        <v>16</v>
      </c>
      <c r="K768">
        <v>767</v>
      </c>
      <c r="L768" s="1" t="s">
        <v>54</v>
      </c>
      <c r="M768" s="1">
        <f>SUMIF('cocina'!A:A,sala[[#This Row],[Número de Orden]],'cocina'!K:K)</f>
        <v>169</v>
      </c>
      <c r="N768" s="2">
        <f>sala[[#This Row],[Hora de Salida]]</f>
        <v>45023.164583333331</v>
      </c>
      <c r="O768" s="3">
        <f>IF(sala[[#This Row],[Estado de la Mesa]]="Ocupada",sala[[#This Row],[Hora de Salida]]-sala[[#This Row],[Hora de Llegada]]+15/(24*60),sala[[#This Row],[Hora de Salida]]-sala[[#This Row],[Hora de Llegada]])</f>
        <v>0.11736111110803904</v>
      </c>
      <c r="P768" s="3">
        <f>SUMIF('cocina'!A:A,sala[[#This Row],[Número de Orden]],'cocina'!H:H)/(24*60)</f>
        <v>5.9027777777777776E-2</v>
      </c>
      <c r="Q768" s="3">
        <f>IF((sala[[#This Row],[Tiempo de Permanencia]]-sala[[#This Row],[Tiempo de Preparación]])&gt;0,sala[[#This Row],[Tiempo de Permanencia]]-sala[[#This Row],[Tiempo de Preparación]],0)</f>
        <v>5.8333333330261264E-2</v>
      </c>
      <c r="R768" s="10">
        <f>IF(sala[[#This Row],[Tiempo de degustación]]&gt;0,1,0)</f>
        <v>1</v>
      </c>
      <c r="S768" s="1" t="str">
        <f>WEEKDAY(sala[[#This Row],[Fecha de Factura]],11)&amp;". "&amp;TEXT(sala[[#This Row],[Fecha de Factura]],"dddd")</f>
        <v>5. viernes</v>
      </c>
      <c r="T768" s="4">
        <f>SUMIF('cocina'!A:A,sala[[#This Row],[Número de Orden]],'cocina'!G:G)</f>
        <v>7</v>
      </c>
      <c r="U768" s="4">
        <f>sala[[#This Row],[Tiempo de Preparación]]*24</f>
        <v>1.4166666666666665</v>
      </c>
      <c r="V768">
        <f>sala[[#This Row],[Cobrada]]*sala[[#This Row],[Monto Total de la Cuenta]]</f>
        <v>169</v>
      </c>
      <c r="W768" s="4">
        <f>sala[[#This Row],[Tiempo de Permanencia]]*24</f>
        <v>2.816666666592937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181E-FD95-4C73-8C1A-8E63E278CABD}">
  <dimension ref="A1:O1903"/>
  <sheetViews>
    <sheetView topLeftCell="D1" workbookViewId="0">
      <selection activeCell="K1" sqref="K1:K1048576"/>
    </sheetView>
  </sheetViews>
  <sheetFormatPr baseColWidth="10" defaultRowHeight="14.4" x14ac:dyDescent="0.3"/>
  <cols>
    <col min="1" max="1" width="19.109375" bestFit="1" customWidth="1"/>
    <col min="2" max="2" width="18.44140625" bestFit="1" customWidth="1"/>
    <col min="3" max="3" width="17.88671875" bestFit="1" customWidth="1"/>
    <col min="4" max="4" width="22.109375" bestFit="1" customWidth="1"/>
    <col min="5" max="5" width="15.21875" bestFit="1" customWidth="1"/>
    <col min="6" max="6" width="15.6640625" bestFit="1" customWidth="1"/>
    <col min="7" max="7" width="19.6640625" bestFit="1" customWidth="1"/>
    <col min="8" max="8" width="23.77734375" bestFit="1" customWidth="1"/>
    <col min="9" max="9" width="15.44140625" bestFit="1" customWidth="1"/>
    <col min="10" max="10" width="15.21875" bestFit="1" customWidth="1"/>
    <col min="11" max="11" width="16" bestFit="1" customWidth="1"/>
    <col min="12" max="12" width="32.77734375" style="5" bestFit="1" customWidth="1"/>
  </cols>
  <sheetData>
    <row r="1" spans="1:15" x14ac:dyDescent="0.3">
      <c r="A1" t="s">
        <v>10</v>
      </c>
      <c r="B1" t="s">
        <v>0</v>
      </c>
      <c r="C1" t="s">
        <v>603</v>
      </c>
      <c r="D1" t="s">
        <v>610</v>
      </c>
      <c r="E1" t="s">
        <v>604</v>
      </c>
      <c r="F1" t="s">
        <v>605</v>
      </c>
      <c r="G1" t="s">
        <v>606</v>
      </c>
      <c r="H1" t="s">
        <v>611</v>
      </c>
      <c r="I1" t="s">
        <v>607</v>
      </c>
      <c r="J1" t="s">
        <v>632</v>
      </c>
      <c r="K1" t="s">
        <v>633</v>
      </c>
      <c r="L1" s="5" t="s">
        <v>639</v>
      </c>
      <c r="M1" t="s">
        <v>638</v>
      </c>
    </row>
    <row r="2" spans="1:15" x14ac:dyDescent="0.3">
      <c r="A2">
        <v>1</v>
      </c>
      <c r="B2">
        <v>10</v>
      </c>
      <c r="C2" s="1" t="s">
        <v>168</v>
      </c>
      <c r="D2" s="1" t="s">
        <v>612</v>
      </c>
      <c r="E2">
        <v>14</v>
      </c>
      <c r="F2">
        <v>24</v>
      </c>
      <c r="G2">
        <v>2</v>
      </c>
      <c r="H2">
        <v>25</v>
      </c>
      <c r="I2" s="1" t="s">
        <v>608</v>
      </c>
      <c r="J2">
        <f>cocina[[#This Row],[Precio Unitario]]*cocina[[#This Row],[Cantidad Ordenada]]-cocina[[#This Row],[Costo Unitario]]*cocina[[#This Row],[Cantidad Ordenada]]</f>
        <v>20</v>
      </c>
      <c r="K2">
        <f>cocina[[#This Row],[Precio Unitario]]*cocina[[#This Row],[Cantidad Ordenada]]</f>
        <v>48</v>
      </c>
      <c r="L2" s="5">
        <f>(SUMIF(A:A,cocina[[#This Row],[Número de Orden]],J:J))/SUMIF(A:A,cocina[[#This Row],[Número de Orden]],K:K)</f>
        <v>0.40579710144927539</v>
      </c>
      <c r="M2" s="1">
        <f>cocina[[#This Row],[Ganancia bruta]]-cocina[[#This Row],[Ganancia neta]]</f>
        <v>28</v>
      </c>
      <c r="O2">
        <f>SUM(cocina[[#This Row],[Ganancia neta]])/SUM(cocina[[#This Row],[Ganancia bruta]])</f>
        <v>0.41666666666666669</v>
      </c>
    </row>
    <row r="3" spans="1:15" x14ac:dyDescent="0.3">
      <c r="A3">
        <v>1</v>
      </c>
      <c r="B3">
        <v>10</v>
      </c>
      <c r="C3" s="1" t="s">
        <v>78</v>
      </c>
      <c r="D3" s="1" t="s">
        <v>613</v>
      </c>
      <c r="E3">
        <v>18</v>
      </c>
      <c r="F3">
        <v>30</v>
      </c>
      <c r="G3">
        <v>3</v>
      </c>
      <c r="H3">
        <v>32</v>
      </c>
      <c r="I3" s="1" t="s">
        <v>609</v>
      </c>
      <c r="J3">
        <f>cocina[[#This Row],[Precio Unitario]]*cocina[[#This Row],[Cantidad Ordenada]]-cocina[[#This Row],[Costo Unitario]]*cocina[[#This Row],[Cantidad Ordenada]]</f>
        <v>36</v>
      </c>
      <c r="K3">
        <f>cocina[[#This Row],[Precio Unitario]]*cocina[[#This Row],[Cantidad Ordenada]]</f>
        <v>90</v>
      </c>
      <c r="L3" s="5">
        <f>(SUMIF(A:A,cocina[[#This Row],[Número de Orden]],J:J))/SUMIF(A:A,cocina[[#This Row],[Número de Orden]],K:K)</f>
        <v>0.40579710144927539</v>
      </c>
      <c r="M3" s="1">
        <f>cocina[[#This Row],[Ganancia bruta]]-cocina[[#This Row],[Ganancia neta]]</f>
        <v>54</v>
      </c>
    </row>
    <row r="4" spans="1:15" x14ac:dyDescent="0.3">
      <c r="A4">
        <v>2</v>
      </c>
      <c r="B4">
        <v>6</v>
      </c>
      <c r="C4" s="1" t="s">
        <v>126</v>
      </c>
      <c r="D4" s="1" t="s">
        <v>614</v>
      </c>
      <c r="E4">
        <v>19</v>
      </c>
      <c r="F4">
        <v>31</v>
      </c>
      <c r="G4">
        <v>1</v>
      </c>
      <c r="H4">
        <v>51</v>
      </c>
      <c r="I4" s="1" t="s">
        <v>608</v>
      </c>
      <c r="J4">
        <f>cocina[[#This Row],[Precio Unitario]]*cocina[[#This Row],[Cantidad Ordenada]]-cocina[[#This Row],[Costo Unitario]]*cocina[[#This Row],[Cantidad Ordenada]]</f>
        <v>12</v>
      </c>
      <c r="K4">
        <f>cocina[[#This Row],[Precio Unitario]]*cocina[[#This Row],[Cantidad Ordenada]]</f>
        <v>31</v>
      </c>
      <c r="L4" s="5">
        <f>(SUMIF(A:A,cocina[[#This Row],[Número de Orden]],J:J))/SUMIF(A:A,cocina[[#This Row],[Número de Orden]],K:K)</f>
        <v>0.39655172413793105</v>
      </c>
      <c r="M4" s="1">
        <f>cocina[[#This Row],[Ganancia bruta]]-cocina[[#This Row],[Ganancia neta]]</f>
        <v>19</v>
      </c>
    </row>
    <row r="5" spans="1:15" x14ac:dyDescent="0.3">
      <c r="A5">
        <v>2</v>
      </c>
      <c r="B5">
        <v>6</v>
      </c>
      <c r="C5" s="1" t="s">
        <v>116</v>
      </c>
      <c r="D5" s="1" t="s">
        <v>615</v>
      </c>
      <c r="E5">
        <v>16</v>
      </c>
      <c r="F5">
        <v>27</v>
      </c>
      <c r="G5">
        <v>1</v>
      </c>
      <c r="H5">
        <v>34</v>
      </c>
      <c r="I5" s="1" t="s">
        <v>609</v>
      </c>
      <c r="J5">
        <f>cocina[[#This Row],[Precio Unitario]]*cocina[[#This Row],[Cantidad Ordenada]]-cocina[[#This Row],[Costo Unitario]]*cocina[[#This Row],[Cantidad Ordenada]]</f>
        <v>11</v>
      </c>
      <c r="K5">
        <f>cocina[[#This Row],[Precio Unitario]]*cocina[[#This Row],[Cantidad Ordenada]]</f>
        <v>27</v>
      </c>
      <c r="L5" s="5">
        <f>(SUMIF(A:A,cocina[[#This Row],[Número de Orden]],J:J))/SUMIF(A:A,cocina[[#This Row],[Número de Orden]],K:K)</f>
        <v>0.39655172413793105</v>
      </c>
      <c r="M5" s="1">
        <f>cocina[[#This Row],[Ganancia bruta]]-cocina[[#This Row],[Ganancia neta]]</f>
        <v>16</v>
      </c>
    </row>
    <row r="6" spans="1:15" x14ac:dyDescent="0.3">
      <c r="A6">
        <v>3</v>
      </c>
      <c r="B6">
        <v>20</v>
      </c>
      <c r="C6" s="1" t="s">
        <v>58</v>
      </c>
      <c r="D6" s="1" t="s">
        <v>616</v>
      </c>
      <c r="E6">
        <v>25</v>
      </c>
      <c r="F6">
        <v>40</v>
      </c>
      <c r="G6">
        <v>1</v>
      </c>
      <c r="H6">
        <v>9</v>
      </c>
      <c r="I6" s="1" t="s">
        <v>609</v>
      </c>
      <c r="J6">
        <f>cocina[[#This Row],[Precio Unitario]]*cocina[[#This Row],[Cantidad Ordenada]]-cocina[[#This Row],[Costo Unitario]]*cocina[[#This Row],[Cantidad Ordenada]]</f>
        <v>15</v>
      </c>
      <c r="K6">
        <f>cocina[[#This Row],[Precio Unitario]]*cocina[[#This Row],[Cantidad Ordenada]]</f>
        <v>40</v>
      </c>
      <c r="L6" s="5">
        <f>(SUMIF(A:A,cocina[[#This Row],[Número de Orden]],J:J))/SUMIF(A:A,cocina[[#This Row],[Número de Orden]],K:K)</f>
        <v>0.39393939393939392</v>
      </c>
      <c r="M6" s="1">
        <f>cocina[[#This Row],[Ganancia bruta]]-cocina[[#This Row],[Ganancia neta]]</f>
        <v>25</v>
      </c>
    </row>
    <row r="7" spans="1:15" x14ac:dyDescent="0.3">
      <c r="A7">
        <v>3</v>
      </c>
      <c r="B7">
        <v>20</v>
      </c>
      <c r="C7" s="1" t="s">
        <v>126</v>
      </c>
      <c r="D7" s="1" t="s">
        <v>614</v>
      </c>
      <c r="E7">
        <v>19</v>
      </c>
      <c r="F7">
        <v>31</v>
      </c>
      <c r="G7">
        <v>1</v>
      </c>
      <c r="H7">
        <v>27</v>
      </c>
      <c r="I7" s="1" t="s">
        <v>608</v>
      </c>
      <c r="J7">
        <f>cocina[[#This Row],[Precio Unitario]]*cocina[[#This Row],[Cantidad Ordenada]]-cocina[[#This Row],[Costo Unitario]]*cocina[[#This Row],[Cantidad Ordenada]]</f>
        <v>12</v>
      </c>
      <c r="K7">
        <f>cocina[[#This Row],[Precio Unitario]]*cocina[[#This Row],[Cantidad Ordenada]]</f>
        <v>31</v>
      </c>
      <c r="L7" s="5">
        <f>(SUMIF(A:A,cocina[[#This Row],[Número de Orden]],J:J))/SUMIF(A:A,cocina[[#This Row],[Número de Orden]],K:K)</f>
        <v>0.39393939393939392</v>
      </c>
      <c r="M7" s="1">
        <f>cocina[[#This Row],[Ganancia bruta]]-cocina[[#This Row],[Ganancia neta]]</f>
        <v>19</v>
      </c>
    </row>
    <row r="8" spans="1:15" x14ac:dyDescent="0.3">
      <c r="A8">
        <v>3</v>
      </c>
      <c r="B8">
        <v>20</v>
      </c>
      <c r="C8" s="1" t="s">
        <v>83</v>
      </c>
      <c r="D8" s="1" t="s">
        <v>617</v>
      </c>
      <c r="E8">
        <v>22</v>
      </c>
      <c r="F8">
        <v>36</v>
      </c>
      <c r="G8">
        <v>1</v>
      </c>
      <c r="H8">
        <v>36</v>
      </c>
      <c r="I8" s="1" t="s">
        <v>608</v>
      </c>
      <c r="J8">
        <f>cocina[[#This Row],[Precio Unitario]]*cocina[[#This Row],[Cantidad Ordenada]]-cocina[[#This Row],[Costo Unitario]]*cocina[[#This Row],[Cantidad Ordenada]]</f>
        <v>14</v>
      </c>
      <c r="K8">
        <f>cocina[[#This Row],[Precio Unitario]]*cocina[[#This Row],[Cantidad Ordenada]]</f>
        <v>36</v>
      </c>
      <c r="L8" s="5">
        <f>(SUMIF(A:A,cocina[[#This Row],[Número de Orden]],J:J))/SUMIF(A:A,cocina[[#This Row],[Número de Orden]],K:K)</f>
        <v>0.39393939393939392</v>
      </c>
      <c r="M8" s="1">
        <f>cocina[[#This Row],[Ganancia bruta]]-cocina[[#This Row],[Ganancia neta]]</f>
        <v>22</v>
      </c>
    </row>
    <row r="9" spans="1:15" x14ac:dyDescent="0.3">
      <c r="A9">
        <v>3</v>
      </c>
      <c r="B9">
        <v>20</v>
      </c>
      <c r="C9" s="1" t="s">
        <v>48</v>
      </c>
      <c r="D9" s="1" t="s">
        <v>618</v>
      </c>
      <c r="E9">
        <v>17</v>
      </c>
      <c r="F9">
        <v>29</v>
      </c>
      <c r="G9">
        <v>2</v>
      </c>
      <c r="H9">
        <v>54</v>
      </c>
      <c r="I9" s="1" t="s">
        <v>609</v>
      </c>
      <c r="J9">
        <f>cocina[[#This Row],[Precio Unitario]]*cocina[[#This Row],[Cantidad Ordenada]]-cocina[[#This Row],[Costo Unitario]]*cocina[[#This Row],[Cantidad Ordenada]]</f>
        <v>24</v>
      </c>
      <c r="K9">
        <f>cocina[[#This Row],[Precio Unitario]]*cocina[[#This Row],[Cantidad Ordenada]]</f>
        <v>58</v>
      </c>
      <c r="L9" s="5">
        <f>(SUMIF(A:A,cocina[[#This Row],[Número de Orden]],J:J))/SUMIF(A:A,cocina[[#This Row],[Número de Orden]],K:K)</f>
        <v>0.39393939393939392</v>
      </c>
      <c r="M9" s="1">
        <f>cocina[[#This Row],[Ganancia bruta]]-cocina[[#This Row],[Ganancia neta]]</f>
        <v>34</v>
      </c>
    </row>
    <row r="10" spans="1:15" x14ac:dyDescent="0.3">
      <c r="A10">
        <v>4</v>
      </c>
      <c r="B10">
        <v>3</v>
      </c>
      <c r="C10" s="1" t="s">
        <v>271</v>
      </c>
      <c r="D10" s="1" t="s">
        <v>619</v>
      </c>
      <c r="E10">
        <v>20</v>
      </c>
      <c r="F10">
        <v>33</v>
      </c>
      <c r="G10">
        <v>3</v>
      </c>
      <c r="H10">
        <v>23</v>
      </c>
      <c r="I10" s="1" t="s">
        <v>609</v>
      </c>
      <c r="J10">
        <f>cocina[[#This Row],[Precio Unitario]]*cocina[[#This Row],[Cantidad Ordenada]]-cocina[[#This Row],[Costo Unitario]]*cocina[[#This Row],[Cantidad Ordenada]]</f>
        <v>39</v>
      </c>
      <c r="K10">
        <f>cocina[[#This Row],[Precio Unitario]]*cocina[[#This Row],[Cantidad Ordenada]]</f>
        <v>99</v>
      </c>
      <c r="L10" s="5">
        <f>(SUMIF(A:A,cocina[[#This Row],[Número de Orden]],J:J))/SUMIF(A:A,cocina[[#This Row],[Número de Orden]],K:K)</f>
        <v>0.4098360655737705</v>
      </c>
      <c r="M10" s="1">
        <f>cocina[[#This Row],[Ganancia bruta]]-cocina[[#This Row],[Ganancia neta]]</f>
        <v>60</v>
      </c>
    </row>
    <row r="11" spans="1:15" x14ac:dyDescent="0.3">
      <c r="A11">
        <v>4</v>
      </c>
      <c r="B11">
        <v>3</v>
      </c>
      <c r="C11" s="1" t="s">
        <v>52</v>
      </c>
      <c r="D11" s="1" t="s">
        <v>620</v>
      </c>
      <c r="E11">
        <v>16</v>
      </c>
      <c r="F11">
        <v>28</v>
      </c>
      <c r="G11">
        <v>3</v>
      </c>
      <c r="H11">
        <v>17</v>
      </c>
      <c r="I11" s="1" t="s">
        <v>608</v>
      </c>
      <c r="J11">
        <f>cocina[[#This Row],[Precio Unitario]]*cocina[[#This Row],[Cantidad Ordenada]]-cocina[[#This Row],[Costo Unitario]]*cocina[[#This Row],[Cantidad Ordenada]]</f>
        <v>36</v>
      </c>
      <c r="K11">
        <f>cocina[[#This Row],[Precio Unitario]]*cocina[[#This Row],[Cantidad Ordenada]]</f>
        <v>84</v>
      </c>
      <c r="L11" s="5">
        <f>(SUMIF(A:A,cocina[[#This Row],[Número de Orden]],J:J))/SUMIF(A:A,cocina[[#This Row],[Número de Orden]],K:K)</f>
        <v>0.4098360655737705</v>
      </c>
      <c r="M11" s="1">
        <f>cocina[[#This Row],[Ganancia bruta]]-cocina[[#This Row],[Ganancia neta]]</f>
        <v>48</v>
      </c>
    </row>
    <row r="12" spans="1:15" x14ac:dyDescent="0.3">
      <c r="A12">
        <v>5</v>
      </c>
      <c r="B12">
        <v>8</v>
      </c>
      <c r="C12" s="1" t="s">
        <v>122</v>
      </c>
      <c r="D12" s="1" t="s">
        <v>621</v>
      </c>
      <c r="E12">
        <v>11</v>
      </c>
      <c r="F12">
        <v>19</v>
      </c>
      <c r="G12">
        <v>1</v>
      </c>
      <c r="H12">
        <v>8</v>
      </c>
      <c r="I12" s="1" t="s">
        <v>608</v>
      </c>
      <c r="J12">
        <f>cocina[[#This Row],[Precio Unitario]]*cocina[[#This Row],[Cantidad Ordenada]]-cocina[[#This Row],[Costo Unitario]]*cocina[[#This Row],[Cantidad Ordenada]]</f>
        <v>8</v>
      </c>
      <c r="K12">
        <f>cocina[[#This Row],[Precio Unitario]]*cocina[[#This Row],[Cantidad Ordenada]]</f>
        <v>19</v>
      </c>
      <c r="L12" s="5">
        <f>(SUMIF(A:A,cocina[[#This Row],[Número de Orden]],J:J))/SUMIF(A:A,cocina[[#This Row],[Número de Orden]],K:K)</f>
        <v>0.41791044776119401</v>
      </c>
      <c r="M12" s="1">
        <f>cocina[[#This Row],[Ganancia bruta]]-cocina[[#This Row],[Ganancia neta]]</f>
        <v>11</v>
      </c>
    </row>
    <row r="13" spans="1:15" x14ac:dyDescent="0.3">
      <c r="A13">
        <v>5</v>
      </c>
      <c r="B13">
        <v>8</v>
      </c>
      <c r="C13" s="1" t="s">
        <v>168</v>
      </c>
      <c r="D13" s="1" t="s">
        <v>612</v>
      </c>
      <c r="E13">
        <v>14</v>
      </c>
      <c r="F13">
        <v>24</v>
      </c>
      <c r="G13">
        <v>2</v>
      </c>
      <c r="H13">
        <v>9</v>
      </c>
      <c r="I13" s="1" t="s">
        <v>609</v>
      </c>
      <c r="J13">
        <f>cocina[[#This Row],[Precio Unitario]]*cocina[[#This Row],[Cantidad Ordenada]]-cocina[[#This Row],[Costo Unitario]]*cocina[[#This Row],[Cantidad Ordenada]]</f>
        <v>20</v>
      </c>
      <c r="K13">
        <f>cocina[[#This Row],[Precio Unitario]]*cocina[[#This Row],[Cantidad Ordenada]]</f>
        <v>48</v>
      </c>
      <c r="L13" s="5">
        <f>(SUMIF(A:A,cocina[[#This Row],[Número de Orden]],J:J))/SUMIF(A:A,cocina[[#This Row],[Número de Orden]],K:K)</f>
        <v>0.41791044776119401</v>
      </c>
      <c r="M13" s="1">
        <f>cocina[[#This Row],[Ganancia bruta]]-cocina[[#This Row],[Ganancia neta]]</f>
        <v>28</v>
      </c>
    </row>
    <row r="14" spans="1:15" x14ac:dyDescent="0.3">
      <c r="A14">
        <v>6</v>
      </c>
      <c r="B14">
        <v>7</v>
      </c>
      <c r="C14" s="1" t="s">
        <v>36</v>
      </c>
      <c r="D14" s="1" t="s">
        <v>622</v>
      </c>
      <c r="E14">
        <v>21</v>
      </c>
      <c r="F14">
        <v>35</v>
      </c>
      <c r="G14">
        <v>2</v>
      </c>
      <c r="H14">
        <v>11</v>
      </c>
      <c r="I14" s="1" t="s">
        <v>609</v>
      </c>
      <c r="J14">
        <f>cocina[[#This Row],[Precio Unitario]]*cocina[[#This Row],[Cantidad Ordenada]]-cocina[[#This Row],[Costo Unitario]]*cocina[[#This Row],[Cantidad Ordenada]]</f>
        <v>28</v>
      </c>
      <c r="K14">
        <f>cocina[[#This Row],[Precio Unitario]]*cocina[[#This Row],[Cantidad Ordenada]]</f>
        <v>70</v>
      </c>
      <c r="L14" s="5">
        <f>(SUMIF(A:A,cocina[[#This Row],[Número de Orden]],J:J))/SUMIF(A:A,cocina[[#This Row],[Número de Orden]],K:K)</f>
        <v>0.4</v>
      </c>
      <c r="M14" s="1">
        <f>cocina[[#This Row],[Ganancia bruta]]-cocina[[#This Row],[Ganancia neta]]</f>
        <v>42</v>
      </c>
    </row>
    <row r="15" spans="1:15" x14ac:dyDescent="0.3">
      <c r="A15">
        <v>7</v>
      </c>
      <c r="B15">
        <v>17</v>
      </c>
      <c r="C15" s="1" t="s">
        <v>257</v>
      </c>
      <c r="D15" s="1" t="s">
        <v>623</v>
      </c>
      <c r="E15">
        <v>19</v>
      </c>
      <c r="F15">
        <v>32</v>
      </c>
      <c r="G15">
        <v>2</v>
      </c>
      <c r="H15">
        <v>15</v>
      </c>
      <c r="I15" s="1" t="s">
        <v>609</v>
      </c>
      <c r="J15">
        <f>cocina[[#This Row],[Precio Unitario]]*cocina[[#This Row],[Cantidad Ordenada]]-cocina[[#This Row],[Costo Unitario]]*cocina[[#This Row],[Cantidad Ordenada]]</f>
        <v>26</v>
      </c>
      <c r="K15">
        <f>cocina[[#This Row],[Precio Unitario]]*cocina[[#This Row],[Cantidad Ordenada]]</f>
        <v>64</v>
      </c>
      <c r="L15" s="5">
        <f>(SUMIF(A:A,cocina[[#This Row],[Número de Orden]],J:J))/SUMIF(A:A,cocina[[#This Row],[Número de Orden]],K:K)</f>
        <v>0.39534883720930231</v>
      </c>
      <c r="M15" s="1">
        <f>cocina[[#This Row],[Ganancia bruta]]-cocina[[#This Row],[Ganancia neta]]</f>
        <v>38</v>
      </c>
    </row>
    <row r="16" spans="1:15" x14ac:dyDescent="0.3">
      <c r="A16">
        <v>7</v>
      </c>
      <c r="B16">
        <v>17</v>
      </c>
      <c r="C16" s="1" t="s">
        <v>83</v>
      </c>
      <c r="D16" s="1" t="s">
        <v>617</v>
      </c>
      <c r="E16">
        <v>22</v>
      </c>
      <c r="F16">
        <v>36</v>
      </c>
      <c r="G16">
        <v>3</v>
      </c>
      <c r="H16">
        <v>26</v>
      </c>
      <c r="I16" s="1" t="s">
        <v>608</v>
      </c>
      <c r="J16">
        <f>cocina[[#This Row],[Precio Unitario]]*cocina[[#This Row],[Cantidad Ordenada]]-cocina[[#This Row],[Costo Unitario]]*cocina[[#This Row],[Cantidad Ordenada]]</f>
        <v>42</v>
      </c>
      <c r="K16">
        <f>cocina[[#This Row],[Precio Unitario]]*cocina[[#This Row],[Cantidad Ordenada]]</f>
        <v>108</v>
      </c>
      <c r="L16" s="5">
        <f>(SUMIF(A:A,cocina[[#This Row],[Número de Orden]],J:J))/SUMIF(A:A,cocina[[#This Row],[Número de Orden]],K:K)</f>
        <v>0.39534883720930231</v>
      </c>
      <c r="M16" s="1">
        <f>cocina[[#This Row],[Ganancia bruta]]-cocina[[#This Row],[Ganancia neta]]</f>
        <v>66</v>
      </c>
    </row>
    <row r="17" spans="1:13" x14ac:dyDescent="0.3">
      <c r="A17">
        <v>8</v>
      </c>
      <c r="B17">
        <v>11</v>
      </c>
      <c r="C17" s="1" t="s">
        <v>213</v>
      </c>
      <c r="D17" s="1" t="s">
        <v>624</v>
      </c>
      <c r="E17">
        <v>13</v>
      </c>
      <c r="F17">
        <v>22</v>
      </c>
      <c r="G17">
        <v>3</v>
      </c>
      <c r="H17">
        <v>11</v>
      </c>
      <c r="I17" s="1" t="s">
        <v>608</v>
      </c>
      <c r="J17">
        <f>cocina[[#This Row],[Precio Unitario]]*cocina[[#This Row],[Cantidad Ordenada]]-cocina[[#This Row],[Costo Unitario]]*cocina[[#This Row],[Cantidad Ordenada]]</f>
        <v>27</v>
      </c>
      <c r="K17">
        <f>cocina[[#This Row],[Precio Unitario]]*cocina[[#This Row],[Cantidad Ordenada]]</f>
        <v>66</v>
      </c>
      <c r="L17" s="5">
        <f>(SUMIF(A:A,cocina[[#This Row],[Número de Orden]],J:J))/SUMIF(A:A,cocina[[#This Row],[Número de Orden]],K:K)</f>
        <v>0.39669421487603307</v>
      </c>
      <c r="M17" s="1">
        <f>cocina[[#This Row],[Ganancia bruta]]-cocina[[#This Row],[Ganancia neta]]</f>
        <v>39</v>
      </c>
    </row>
    <row r="18" spans="1:13" x14ac:dyDescent="0.3">
      <c r="A18">
        <v>8</v>
      </c>
      <c r="B18">
        <v>11</v>
      </c>
      <c r="C18" s="1" t="s">
        <v>52</v>
      </c>
      <c r="D18" s="1" t="s">
        <v>620</v>
      </c>
      <c r="E18">
        <v>16</v>
      </c>
      <c r="F18">
        <v>28</v>
      </c>
      <c r="G18">
        <v>2</v>
      </c>
      <c r="H18">
        <v>8</v>
      </c>
      <c r="I18" s="1" t="s">
        <v>608</v>
      </c>
      <c r="J18">
        <f>cocina[[#This Row],[Precio Unitario]]*cocina[[#This Row],[Cantidad Ordenada]]-cocina[[#This Row],[Costo Unitario]]*cocina[[#This Row],[Cantidad Ordenada]]</f>
        <v>24</v>
      </c>
      <c r="K18">
        <f>cocina[[#This Row],[Precio Unitario]]*cocina[[#This Row],[Cantidad Ordenada]]</f>
        <v>56</v>
      </c>
      <c r="L18" s="5">
        <f>(SUMIF(A:A,cocina[[#This Row],[Número de Orden]],J:J))/SUMIF(A:A,cocina[[#This Row],[Número de Orden]],K:K)</f>
        <v>0.39669421487603307</v>
      </c>
      <c r="M18" s="1">
        <f>cocina[[#This Row],[Ganancia bruta]]-cocina[[#This Row],[Ganancia neta]]</f>
        <v>32</v>
      </c>
    </row>
    <row r="19" spans="1:13" x14ac:dyDescent="0.3">
      <c r="A19">
        <v>8</v>
      </c>
      <c r="B19">
        <v>11</v>
      </c>
      <c r="C19" s="1" t="s">
        <v>58</v>
      </c>
      <c r="D19" s="1" t="s">
        <v>616</v>
      </c>
      <c r="E19">
        <v>25</v>
      </c>
      <c r="F19">
        <v>40</v>
      </c>
      <c r="G19">
        <v>3</v>
      </c>
      <c r="H19">
        <v>36</v>
      </c>
      <c r="I19" s="1" t="s">
        <v>608</v>
      </c>
      <c r="J19">
        <f>cocina[[#This Row],[Precio Unitario]]*cocina[[#This Row],[Cantidad Ordenada]]-cocina[[#This Row],[Costo Unitario]]*cocina[[#This Row],[Cantidad Ordenada]]</f>
        <v>45</v>
      </c>
      <c r="K19">
        <f>cocina[[#This Row],[Precio Unitario]]*cocina[[#This Row],[Cantidad Ordenada]]</f>
        <v>120</v>
      </c>
      <c r="L19" s="5">
        <f>(SUMIF(A:A,cocina[[#This Row],[Número de Orden]],J:J))/SUMIF(A:A,cocina[[#This Row],[Número de Orden]],K:K)</f>
        <v>0.39669421487603307</v>
      </c>
      <c r="M19" s="1">
        <f>cocina[[#This Row],[Ganancia bruta]]-cocina[[#This Row],[Ganancia neta]]</f>
        <v>75</v>
      </c>
    </row>
    <row r="20" spans="1:13" x14ac:dyDescent="0.3">
      <c r="A20">
        <v>9</v>
      </c>
      <c r="B20">
        <v>15</v>
      </c>
      <c r="C20" s="1" t="s">
        <v>78</v>
      </c>
      <c r="D20" s="1" t="s">
        <v>613</v>
      </c>
      <c r="E20">
        <v>18</v>
      </c>
      <c r="F20">
        <v>30</v>
      </c>
      <c r="G20">
        <v>1</v>
      </c>
      <c r="H20">
        <v>51</v>
      </c>
      <c r="I20" s="1" t="s">
        <v>608</v>
      </c>
      <c r="J20">
        <f>cocina[[#This Row],[Precio Unitario]]*cocina[[#This Row],[Cantidad Ordenada]]-cocina[[#This Row],[Costo Unitario]]*cocina[[#This Row],[Cantidad Ordenada]]</f>
        <v>12</v>
      </c>
      <c r="K20">
        <f>cocina[[#This Row],[Precio Unitario]]*cocina[[#This Row],[Cantidad Ordenada]]</f>
        <v>30</v>
      </c>
      <c r="L20" s="5">
        <f>(SUMIF(A:A,cocina[[#This Row],[Número de Orden]],J:J))/SUMIF(A:A,cocina[[#This Row],[Número de Orden]],K:K)</f>
        <v>0.40828402366863903</v>
      </c>
      <c r="M20" s="1">
        <f>cocina[[#This Row],[Ganancia bruta]]-cocina[[#This Row],[Ganancia neta]]</f>
        <v>18</v>
      </c>
    </row>
    <row r="21" spans="1:13" x14ac:dyDescent="0.3">
      <c r="A21">
        <v>9</v>
      </c>
      <c r="B21">
        <v>15</v>
      </c>
      <c r="C21" s="1" t="s">
        <v>168</v>
      </c>
      <c r="D21" s="1" t="s">
        <v>612</v>
      </c>
      <c r="E21">
        <v>14</v>
      </c>
      <c r="F21">
        <v>24</v>
      </c>
      <c r="G21">
        <v>1</v>
      </c>
      <c r="H21">
        <v>49</v>
      </c>
      <c r="I21" s="1" t="s">
        <v>609</v>
      </c>
      <c r="J21">
        <f>cocina[[#This Row],[Precio Unitario]]*cocina[[#This Row],[Cantidad Ordenada]]-cocina[[#This Row],[Costo Unitario]]*cocina[[#This Row],[Cantidad Ordenada]]</f>
        <v>10</v>
      </c>
      <c r="K21">
        <f>cocina[[#This Row],[Precio Unitario]]*cocina[[#This Row],[Cantidad Ordenada]]</f>
        <v>24</v>
      </c>
      <c r="L21" s="5">
        <f>(SUMIF(A:A,cocina[[#This Row],[Número de Orden]],J:J))/SUMIF(A:A,cocina[[#This Row],[Número de Orden]],K:K)</f>
        <v>0.40828402366863903</v>
      </c>
      <c r="M21" s="1">
        <f>cocina[[#This Row],[Ganancia bruta]]-cocina[[#This Row],[Ganancia neta]]</f>
        <v>14</v>
      </c>
    </row>
    <row r="22" spans="1:13" x14ac:dyDescent="0.3">
      <c r="A22">
        <v>9</v>
      </c>
      <c r="B22">
        <v>15</v>
      </c>
      <c r="C22" s="1" t="s">
        <v>122</v>
      </c>
      <c r="D22" s="1" t="s">
        <v>621</v>
      </c>
      <c r="E22">
        <v>11</v>
      </c>
      <c r="F22">
        <v>19</v>
      </c>
      <c r="G22">
        <v>1</v>
      </c>
      <c r="H22">
        <v>15</v>
      </c>
      <c r="I22" s="1" t="s">
        <v>608</v>
      </c>
      <c r="J22">
        <f>cocina[[#This Row],[Precio Unitario]]*cocina[[#This Row],[Cantidad Ordenada]]-cocina[[#This Row],[Costo Unitario]]*cocina[[#This Row],[Cantidad Ordenada]]</f>
        <v>8</v>
      </c>
      <c r="K22">
        <f>cocina[[#This Row],[Precio Unitario]]*cocina[[#This Row],[Cantidad Ordenada]]</f>
        <v>19</v>
      </c>
      <c r="L22" s="5">
        <f>(SUMIF(A:A,cocina[[#This Row],[Número de Orden]],J:J))/SUMIF(A:A,cocina[[#This Row],[Número de Orden]],K:K)</f>
        <v>0.40828402366863903</v>
      </c>
      <c r="M22" s="1">
        <f>cocina[[#This Row],[Ganancia bruta]]-cocina[[#This Row],[Ganancia neta]]</f>
        <v>11</v>
      </c>
    </row>
    <row r="23" spans="1:13" x14ac:dyDescent="0.3">
      <c r="A23">
        <v>9</v>
      </c>
      <c r="B23">
        <v>15</v>
      </c>
      <c r="C23" s="1" t="s">
        <v>257</v>
      </c>
      <c r="D23" s="1" t="s">
        <v>623</v>
      </c>
      <c r="E23">
        <v>19</v>
      </c>
      <c r="F23">
        <v>32</v>
      </c>
      <c r="G23">
        <v>3</v>
      </c>
      <c r="H23">
        <v>31</v>
      </c>
      <c r="I23" s="1" t="s">
        <v>608</v>
      </c>
      <c r="J23">
        <f>cocina[[#This Row],[Precio Unitario]]*cocina[[#This Row],[Cantidad Ordenada]]-cocina[[#This Row],[Costo Unitario]]*cocina[[#This Row],[Cantidad Ordenada]]</f>
        <v>39</v>
      </c>
      <c r="K23">
        <f>cocina[[#This Row],[Precio Unitario]]*cocina[[#This Row],[Cantidad Ordenada]]</f>
        <v>96</v>
      </c>
      <c r="L23" s="5">
        <f>(SUMIF(A:A,cocina[[#This Row],[Número de Orden]],J:J))/SUMIF(A:A,cocina[[#This Row],[Número de Orden]],K:K)</f>
        <v>0.40828402366863903</v>
      </c>
      <c r="M23" s="1">
        <f>cocina[[#This Row],[Ganancia bruta]]-cocina[[#This Row],[Ganancia neta]]</f>
        <v>57</v>
      </c>
    </row>
    <row r="24" spans="1:13" x14ac:dyDescent="0.3">
      <c r="A24">
        <v>10</v>
      </c>
      <c r="B24">
        <v>17</v>
      </c>
      <c r="C24" s="1" t="s">
        <v>65</v>
      </c>
      <c r="D24" s="1" t="s">
        <v>625</v>
      </c>
      <c r="E24">
        <v>20</v>
      </c>
      <c r="F24">
        <v>34</v>
      </c>
      <c r="G24">
        <v>2</v>
      </c>
      <c r="H24">
        <v>10</v>
      </c>
      <c r="I24" s="1" t="s">
        <v>609</v>
      </c>
      <c r="J24">
        <f>cocina[[#This Row],[Precio Unitario]]*cocina[[#This Row],[Cantidad Ordenada]]-cocina[[#This Row],[Costo Unitario]]*cocina[[#This Row],[Cantidad Ordenada]]</f>
        <v>28</v>
      </c>
      <c r="K24">
        <f>cocina[[#This Row],[Precio Unitario]]*cocina[[#This Row],[Cantidad Ordenada]]</f>
        <v>68</v>
      </c>
      <c r="L24" s="5">
        <f>(SUMIF(A:A,cocina[[#This Row],[Número de Orden]],J:J))/SUMIF(A:A,cocina[[#This Row],[Número de Orden]],K:K)</f>
        <v>0.39189189189189189</v>
      </c>
      <c r="M24" s="1">
        <f>cocina[[#This Row],[Ganancia bruta]]-cocina[[#This Row],[Ganancia neta]]</f>
        <v>40</v>
      </c>
    </row>
    <row r="25" spans="1:13" x14ac:dyDescent="0.3">
      <c r="A25">
        <v>10</v>
      </c>
      <c r="B25">
        <v>17</v>
      </c>
      <c r="C25" s="1" t="s">
        <v>58</v>
      </c>
      <c r="D25" s="1" t="s">
        <v>616</v>
      </c>
      <c r="E25">
        <v>25</v>
      </c>
      <c r="F25">
        <v>40</v>
      </c>
      <c r="G25">
        <v>2</v>
      </c>
      <c r="H25">
        <v>19</v>
      </c>
      <c r="I25" s="1" t="s">
        <v>608</v>
      </c>
      <c r="J25">
        <f>cocina[[#This Row],[Precio Unitario]]*cocina[[#This Row],[Cantidad Ordenada]]-cocina[[#This Row],[Costo Unitario]]*cocina[[#This Row],[Cantidad Ordenada]]</f>
        <v>30</v>
      </c>
      <c r="K25">
        <f>cocina[[#This Row],[Precio Unitario]]*cocina[[#This Row],[Cantidad Ordenada]]</f>
        <v>80</v>
      </c>
      <c r="L25" s="5">
        <f>(SUMIF(A:A,cocina[[#This Row],[Número de Orden]],J:J))/SUMIF(A:A,cocina[[#This Row],[Número de Orden]],K:K)</f>
        <v>0.39189189189189189</v>
      </c>
      <c r="M25" s="1">
        <f>cocina[[#This Row],[Ganancia bruta]]-cocina[[#This Row],[Ganancia neta]]</f>
        <v>50</v>
      </c>
    </row>
    <row r="26" spans="1:13" x14ac:dyDescent="0.3">
      <c r="A26">
        <v>11</v>
      </c>
      <c r="B26">
        <v>14</v>
      </c>
      <c r="C26" s="1" t="s">
        <v>52</v>
      </c>
      <c r="D26" s="1" t="s">
        <v>620</v>
      </c>
      <c r="E26">
        <v>16</v>
      </c>
      <c r="F26">
        <v>28</v>
      </c>
      <c r="G26">
        <v>1</v>
      </c>
      <c r="H26">
        <v>32</v>
      </c>
      <c r="I26" s="1" t="s">
        <v>609</v>
      </c>
      <c r="J26">
        <f>cocina[[#This Row],[Precio Unitario]]*cocina[[#This Row],[Cantidad Ordenada]]-cocina[[#This Row],[Costo Unitario]]*cocina[[#This Row],[Cantidad Ordenada]]</f>
        <v>12</v>
      </c>
      <c r="K26">
        <f>cocina[[#This Row],[Precio Unitario]]*cocina[[#This Row],[Cantidad Ordenada]]</f>
        <v>28</v>
      </c>
      <c r="L26" s="5">
        <f>(SUMIF(A:A,cocina[[#This Row],[Número de Orden]],J:J))/SUMIF(A:A,cocina[[#This Row],[Número de Orden]],K:K)</f>
        <v>0.40909090909090912</v>
      </c>
      <c r="M26" s="1">
        <f>cocina[[#This Row],[Ganancia bruta]]-cocina[[#This Row],[Ganancia neta]]</f>
        <v>16</v>
      </c>
    </row>
    <row r="27" spans="1:13" x14ac:dyDescent="0.3">
      <c r="A27">
        <v>11</v>
      </c>
      <c r="B27">
        <v>14</v>
      </c>
      <c r="C27" s="1" t="s">
        <v>78</v>
      </c>
      <c r="D27" s="1" t="s">
        <v>613</v>
      </c>
      <c r="E27">
        <v>18</v>
      </c>
      <c r="F27">
        <v>30</v>
      </c>
      <c r="G27">
        <v>2</v>
      </c>
      <c r="H27">
        <v>24</v>
      </c>
      <c r="I27" s="1" t="s">
        <v>609</v>
      </c>
      <c r="J27">
        <f>cocina[[#This Row],[Precio Unitario]]*cocina[[#This Row],[Cantidad Ordenada]]-cocina[[#This Row],[Costo Unitario]]*cocina[[#This Row],[Cantidad Ordenada]]</f>
        <v>24</v>
      </c>
      <c r="K27">
        <f>cocina[[#This Row],[Precio Unitario]]*cocina[[#This Row],[Cantidad Ordenada]]</f>
        <v>60</v>
      </c>
      <c r="L27" s="5">
        <f>(SUMIF(A:A,cocina[[#This Row],[Número de Orden]],J:J))/SUMIF(A:A,cocina[[#This Row],[Número de Orden]],K:K)</f>
        <v>0.40909090909090912</v>
      </c>
      <c r="M27" s="1">
        <f>cocina[[#This Row],[Ganancia bruta]]-cocina[[#This Row],[Ganancia neta]]</f>
        <v>36</v>
      </c>
    </row>
    <row r="28" spans="1:13" x14ac:dyDescent="0.3">
      <c r="A28">
        <v>12</v>
      </c>
      <c r="B28">
        <v>14</v>
      </c>
      <c r="C28" s="1" t="s">
        <v>52</v>
      </c>
      <c r="D28" s="1" t="s">
        <v>620</v>
      </c>
      <c r="E28">
        <v>16</v>
      </c>
      <c r="F28">
        <v>28</v>
      </c>
      <c r="G28">
        <v>1</v>
      </c>
      <c r="H28">
        <v>5</v>
      </c>
      <c r="I28" s="1" t="s">
        <v>609</v>
      </c>
      <c r="J28">
        <f>cocina[[#This Row],[Precio Unitario]]*cocina[[#This Row],[Cantidad Ordenada]]-cocina[[#This Row],[Costo Unitario]]*cocina[[#This Row],[Cantidad Ordenada]]</f>
        <v>12</v>
      </c>
      <c r="K28">
        <f>cocina[[#This Row],[Precio Unitario]]*cocina[[#This Row],[Cantidad Ordenada]]</f>
        <v>28</v>
      </c>
      <c r="L28" s="5">
        <f>(SUMIF(A:A,cocina[[#This Row],[Número de Orden]],J:J))/SUMIF(A:A,cocina[[#This Row],[Número de Orden]],K:K)</f>
        <v>0.38957055214723929</v>
      </c>
      <c r="M28" s="1">
        <f>cocina[[#This Row],[Ganancia bruta]]-cocina[[#This Row],[Ganancia neta]]</f>
        <v>16</v>
      </c>
    </row>
    <row r="29" spans="1:13" x14ac:dyDescent="0.3">
      <c r="A29">
        <v>12</v>
      </c>
      <c r="B29">
        <v>14</v>
      </c>
      <c r="C29" s="1" t="s">
        <v>83</v>
      </c>
      <c r="D29" s="1" t="s">
        <v>617</v>
      </c>
      <c r="E29">
        <v>22</v>
      </c>
      <c r="F29">
        <v>36</v>
      </c>
      <c r="G29">
        <v>3</v>
      </c>
      <c r="H29">
        <v>44</v>
      </c>
      <c r="I29" s="1" t="s">
        <v>608</v>
      </c>
      <c r="J29">
        <f>cocina[[#This Row],[Precio Unitario]]*cocina[[#This Row],[Cantidad Ordenada]]-cocina[[#This Row],[Costo Unitario]]*cocina[[#This Row],[Cantidad Ordenada]]</f>
        <v>42</v>
      </c>
      <c r="K29">
        <f>cocina[[#This Row],[Precio Unitario]]*cocina[[#This Row],[Cantidad Ordenada]]</f>
        <v>108</v>
      </c>
      <c r="L29" s="5">
        <f>(SUMIF(A:A,cocina[[#This Row],[Número de Orden]],J:J))/SUMIF(A:A,cocina[[#This Row],[Número de Orden]],K:K)</f>
        <v>0.38957055214723929</v>
      </c>
      <c r="M29" s="1">
        <f>cocina[[#This Row],[Ganancia bruta]]-cocina[[#This Row],[Ganancia neta]]</f>
        <v>66</v>
      </c>
    </row>
    <row r="30" spans="1:13" x14ac:dyDescent="0.3">
      <c r="A30">
        <v>12</v>
      </c>
      <c r="B30">
        <v>14</v>
      </c>
      <c r="C30" s="1" t="s">
        <v>36</v>
      </c>
      <c r="D30" s="1" t="s">
        <v>622</v>
      </c>
      <c r="E30">
        <v>21</v>
      </c>
      <c r="F30">
        <v>35</v>
      </c>
      <c r="G30">
        <v>2</v>
      </c>
      <c r="H30">
        <v>6</v>
      </c>
      <c r="I30" s="1" t="s">
        <v>608</v>
      </c>
      <c r="J30">
        <f>cocina[[#This Row],[Precio Unitario]]*cocina[[#This Row],[Cantidad Ordenada]]-cocina[[#This Row],[Costo Unitario]]*cocina[[#This Row],[Cantidad Ordenada]]</f>
        <v>28</v>
      </c>
      <c r="K30">
        <f>cocina[[#This Row],[Precio Unitario]]*cocina[[#This Row],[Cantidad Ordenada]]</f>
        <v>70</v>
      </c>
      <c r="L30" s="5">
        <f>(SUMIF(A:A,cocina[[#This Row],[Número de Orden]],J:J))/SUMIF(A:A,cocina[[#This Row],[Número de Orden]],K:K)</f>
        <v>0.38957055214723929</v>
      </c>
      <c r="M30" s="1">
        <f>cocina[[#This Row],[Ganancia bruta]]-cocina[[#This Row],[Ganancia neta]]</f>
        <v>42</v>
      </c>
    </row>
    <row r="31" spans="1:13" x14ac:dyDescent="0.3">
      <c r="A31">
        <v>12</v>
      </c>
      <c r="B31">
        <v>14</v>
      </c>
      <c r="C31" s="1" t="s">
        <v>58</v>
      </c>
      <c r="D31" s="1" t="s">
        <v>616</v>
      </c>
      <c r="E31">
        <v>25</v>
      </c>
      <c r="F31">
        <v>40</v>
      </c>
      <c r="G31">
        <v>3</v>
      </c>
      <c r="H31">
        <v>40</v>
      </c>
      <c r="I31" s="1" t="s">
        <v>608</v>
      </c>
      <c r="J31">
        <f>cocina[[#This Row],[Precio Unitario]]*cocina[[#This Row],[Cantidad Ordenada]]-cocina[[#This Row],[Costo Unitario]]*cocina[[#This Row],[Cantidad Ordenada]]</f>
        <v>45</v>
      </c>
      <c r="K31">
        <f>cocina[[#This Row],[Precio Unitario]]*cocina[[#This Row],[Cantidad Ordenada]]</f>
        <v>120</v>
      </c>
      <c r="L31" s="5">
        <f>(SUMIF(A:A,cocina[[#This Row],[Número de Orden]],J:J))/SUMIF(A:A,cocina[[#This Row],[Número de Orden]],K:K)</f>
        <v>0.38957055214723929</v>
      </c>
      <c r="M31" s="1">
        <f>cocina[[#This Row],[Ganancia bruta]]-cocina[[#This Row],[Ganancia neta]]</f>
        <v>75</v>
      </c>
    </row>
    <row r="32" spans="1:13" x14ac:dyDescent="0.3">
      <c r="A32">
        <v>13</v>
      </c>
      <c r="B32">
        <v>2</v>
      </c>
      <c r="C32" s="1" t="s">
        <v>48</v>
      </c>
      <c r="D32" s="1" t="s">
        <v>618</v>
      </c>
      <c r="E32">
        <v>17</v>
      </c>
      <c r="F32">
        <v>29</v>
      </c>
      <c r="G32">
        <v>3</v>
      </c>
      <c r="H32">
        <v>59</v>
      </c>
      <c r="I32" s="1" t="s">
        <v>609</v>
      </c>
      <c r="J32">
        <f>cocina[[#This Row],[Precio Unitario]]*cocina[[#This Row],[Cantidad Ordenada]]-cocina[[#This Row],[Costo Unitario]]*cocina[[#This Row],[Cantidad Ordenada]]</f>
        <v>36</v>
      </c>
      <c r="K32">
        <f>cocina[[#This Row],[Precio Unitario]]*cocina[[#This Row],[Cantidad Ordenada]]</f>
        <v>87</v>
      </c>
      <c r="L32" s="5">
        <f>(SUMIF(A:A,cocina[[#This Row],[Número de Orden]],J:J))/SUMIF(A:A,cocina[[#This Row],[Número de Orden]],K:K)</f>
        <v>0.41379310344827586</v>
      </c>
      <c r="M32" s="1">
        <f>cocina[[#This Row],[Ganancia bruta]]-cocina[[#This Row],[Ganancia neta]]</f>
        <v>51</v>
      </c>
    </row>
    <row r="33" spans="1:13" x14ac:dyDescent="0.3">
      <c r="A33">
        <v>14</v>
      </c>
      <c r="B33">
        <v>16</v>
      </c>
      <c r="C33" s="1" t="s">
        <v>156</v>
      </c>
      <c r="D33" s="1" t="s">
        <v>626</v>
      </c>
      <c r="E33">
        <v>12</v>
      </c>
      <c r="F33">
        <v>20</v>
      </c>
      <c r="G33">
        <v>1</v>
      </c>
      <c r="H33">
        <v>36</v>
      </c>
      <c r="I33" s="1" t="s">
        <v>608</v>
      </c>
      <c r="J33">
        <f>cocina[[#This Row],[Precio Unitario]]*cocina[[#This Row],[Cantidad Ordenada]]-cocina[[#This Row],[Costo Unitario]]*cocina[[#This Row],[Cantidad Ordenada]]</f>
        <v>8</v>
      </c>
      <c r="K33">
        <f>cocina[[#This Row],[Precio Unitario]]*cocina[[#This Row],[Cantidad Ordenada]]</f>
        <v>20</v>
      </c>
      <c r="L33" s="5">
        <f>(SUMIF(A:A,cocina[[#This Row],[Número de Orden]],J:J))/SUMIF(A:A,cocina[[#This Row],[Número de Orden]],K:K)</f>
        <v>0.39534883720930231</v>
      </c>
      <c r="M33" s="1">
        <f>cocina[[#This Row],[Ganancia bruta]]-cocina[[#This Row],[Ganancia neta]]</f>
        <v>12</v>
      </c>
    </row>
    <row r="34" spans="1:13" x14ac:dyDescent="0.3">
      <c r="A34">
        <v>14</v>
      </c>
      <c r="B34">
        <v>16</v>
      </c>
      <c r="C34" s="1" t="s">
        <v>271</v>
      </c>
      <c r="D34" s="1" t="s">
        <v>619</v>
      </c>
      <c r="E34">
        <v>20</v>
      </c>
      <c r="F34">
        <v>33</v>
      </c>
      <c r="G34">
        <v>1</v>
      </c>
      <c r="H34">
        <v>26</v>
      </c>
      <c r="I34" s="1" t="s">
        <v>608</v>
      </c>
      <c r="J34">
        <f>cocina[[#This Row],[Precio Unitario]]*cocina[[#This Row],[Cantidad Ordenada]]-cocina[[#This Row],[Costo Unitario]]*cocina[[#This Row],[Cantidad Ordenada]]</f>
        <v>13</v>
      </c>
      <c r="K34">
        <f>cocina[[#This Row],[Precio Unitario]]*cocina[[#This Row],[Cantidad Ordenada]]</f>
        <v>33</v>
      </c>
      <c r="L34" s="5">
        <f>(SUMIF(A:A,cocina[[#This Row],[Número de Orden]],J:J))/SUMIF(A:A,cocina[[#This Row],[Número de Orden]],K:K)</f>
        <v>0.39534883720930231</v>
      </c>
      <c r="M34" s="1">
        <f>cocina[[#This Row],[Ganancia bruta]]-cocina[[#This Row],[Ganancia neta]]</f>
        <v>20</v>
      </c>
    </row>
    <row r="35" spans="1:13" x14ac:dyDescent="0.3">
      <c r="A35">
        <v>14</v>
      </c>
      <c r="B35">
        <v>16</v>
      </c>
      <c r="C35" s="1" t="s">
        <v>210</v>
      </c>
      <c r="D35" s="1" t="s">
        <v>627</v>
      </c>
      <c r="E35">
        <v>14</v>
      </c>
      <c r="F35">
        <v>23</v>
      </c>
      <c r="G35">
        <v>2</v>
      </c>
      <c r="H35">
        <v>44</v>
      </c>
      <c r="I35" s="1" t="s">
        <v>609</v>
      </c>
      <c r="J35">
        <f>cocina[[#This Row],[Precio Unitario]]*cocina[[#This Row],[Cantidad Ordenada]]-cocina[[#This Row],[Costo Unitario]]*cocina[[#This Row],[Cantidad Ordenada]]</f>
        <v>18</v>
      </c>
      <c r="K35">
        <f>cocina[[#This Row],[Precio Unitario]]*cocina[[#This Row],[Cantidad Ordenada]]</f>
        <v>46</v>
      </c>
      <c r="L35" s="5">
        <f>(SUMIF(A:A,cocina[[#This Row],[Número de Orden]],J:J))/SUMIF(A:A,cocina[[#This Row],[Número de Orden]],K:K)</f>
        <v>0.39534883720930231</v>
      </c>
      <c r="M35" s="1">
        <f>cocina[[#This Row],[Ganancia bruta]]-cocina[[#This Row],[Ganancia neta]]</f>
        <v>28</v>
      </c>
    </row>
    <row r="36" spans="1:13" x14ac:dyDescent="0.3">
      <c r="A36">
        <v>14</v>
      </c>
      <c r="B36">
        <v>16</v>
      </c>
      <c r="C36" s="1" t="s">
        <v>78</v>
      </c>
      <c r="D36" s="1" t="s">
        <v>613</v>
      </c>
      <c r="E36">
        <v>18</v>
      </c>
      <c r="F36">
        <v>30</v>
      </c>
      <c r="G36">
        <v>1</v>
      </c>
      <c r="H36">
        <v>48</v>
      </c>
      <c r="I36" s="1" t="s">
        <v>608</v>
      </c>
      <c r="J36">
        <f>cocina[[#This Row],[Precio Unitario]]*cocina[[#This Row],[Cantidad Ordenada]]-cocina[[#This Row],[Costo Unitario]]*cocina[[#This Row],[Cantidad Ordenada]]</f>
        <v>12</v>
      </c>
      <c r="K36">
        <f>cocina[[#This Row],[Precio Unitario]]*cocina[[#This Row],[Cantidad Ordenada]]</f>
        <v>30</v>
      </c>
      <c r="L36" s="5">
        <f>(SUMIF(A:A,cocina[[#This Row],[Número de Orden]],J:J))/SUMIF(A:A,cocina[[#This Row],[Número de Orden]],K:K)</f>
        <v>0.39534883720930231</v>
      </c>
      <c r="M36" s="1">
        <f>cocina[[#This Row],[Ganancia bruta]]-cocina[[#This Row],[Ganancia neta]]</f>
        <v>18</v>
      </c>
    </row>
    <row r="37" spans="1:13" x14ac:dyDescent="0.3">
      <c r="A37">
        <v>15</v>
      </c>
      <c r="B37">
        <v>6</v>
      </c>
      <c r="C37" s="1" t="s">
        <v>52</v>
      </c>
      <c r="D37" s="1" t="s">
        <v>620</v>
      </c>
      <c r="E37">
        <v>16</v>
      </c>
      <c r="F37">
        <v>28</v>
      </c>
      <c r="G37">
        <v>2</v>
      </c>
      <c r="H37">
        <v>25</v>
      </c>
      <c r="I37" s="1" t="s">
        <v>608</v>
      </c>
      <c r="J37">
        <f>cocina[[#This Row],[Precio Unitario]]*cocina[[#This Row],[Cantidad Ordenada]]-cocina[[#This Row],[Costo Unitario]]*cocina[[#This Row],[Cantidad Ordenada]]</f>
        <v>24</v>
      </c>
      <c r="K37">
        <f>cocina[[#This Row],[Precio Unitario]]*cocina[[#This Row],[Cantidad Ordenada]]</f>
        <v>56</v>
      </c>
      <c r="L37" s="5">
        <f>(SUMIF(A:A,cocina[[#This Row],[Número de Orden]],J:J))/SUMIF(A:A,cocina[[#This Row],[Número de Orden]],K:K)</f>
        <v>0.4017857142857143</v>
      </c>
      <c r="M37" s="1">
        <f>cocina[[#This Row],[Ganancia bruta]]-cocina[[#This Row],[Ganancia neta]]</f>
        <v>32</v>
      </c>
    </row>
    <row r="38" spans="1:13" x14ac:dyDescent="0.3">
      <c r="A38">
        <v>15</v>
      </c>
      <c r="B38">
        <v>6</v>
      </c>
      <c r="C38" s="1" t="s">
        <v>80</v>
      </c>
      <c r="D38" s="1" t="s">
        <v>628</v>
      </c>
      <c r="E38">
        <v>13</v>
      </c>
      <c r="F38">
        <v>21</v>
      </c>
      <c r="G38">
        <v>3</v>
      </c>
      <c r="H38">
        <v>27</v>
      </c>
      <c r="I38" s="1" t="s">
        <v>608</v>
      </c>
      <c r="J38">
        <f>cocina[[#This Row],[Precio Unitario]]*cocina[[#This Row],[Cantidad Ordenada]]-cocina[[#This Row],[Costo Unitario]]*cocina[[#This Row],[Cantidad Ordenada]]</f>
        <v>24</v>
      </c>
      <c r="K38">
        <f>cocina[[#This Row],[Precio Unitario]]*cocina[[#This Row],[Cantidad Ordenada]]</f>
        <v>63</v>
      </c>
      <c r="L38" s="5">
        <f>(SUMIF(A:A,cocina[[#This Row],[Número de Orden]],J:J))/SUMIF(A:A,cocina[[#This Row],[Número de Orden]],K:K)</f>
        <v>0.4017857142857143</v>
      </c>
      <c r="M38" s="1">
        <f>cocina[[#This Row],[Ganancia bruta]]-cocina[[#This Row],[Ganancia neta]]</f>
        <v>39</v>
      </c>
    </row>
    <row r="39" spans="1:13" x14ac:dyDescent="0.3">
      <c r="A39">
        <v>15</v>
      </c>
      <c r="B39">
        <v>6</v>
      </c>
      <c r="C39" s="1" t="s">
        <v>36</v>
      </c>
      <c r="D39" s="1" t="s">
        <v>622</v>
      </c>
      <c r="E39">
        <v>21</v>
      </c>
      <c r="F39">
        <v>35</v>
      </c>
      <c r="G39">
        <v>3</v>
      </c>
      <c r="H39">
        <v>51</v>
      </c>
      <c r="I39" s="1" t="s">
        <v>608</v>
      </c>
      <c r="J39">
        <f>cocina[[#This Row],[Precio Unitario]]*cocina[[#This Row],[Cantidad Ordenada]]-cocina[[#This Row],[Costo Unitario]]*cocina[[#This Row],[Cantidad Ordenada]]</f>
        <v>42</v>
      </c>
      <c r="K39">
        <f>cocina[[#This Row],[Precio Unitario]]*cocina[[#This Row],[Cantidad Ordenada]]</f>
        <v>105</v>
      </c>
      <c r="L39" s="5">
        <f>(SUMIF(A:A,cocina[[#This Row],[Número de Orden]],J:J))/SUMIF(A:A,cocina[[#This Row],[Número de Orden]],K:K)</f>
        <v>0.4017857142857143</v>
      </c>
      <c r="M39" s="1">
        <f>cocina[[#This Row],[Ganancia bruta]]-cocina[[#This Row],[Ganancia neta]]</f>
        <v>63</v>
      </c>
    </row>
    <row r="40" spans="1:13" x14ac:dyDescent="0.3">
      <c r="A40">
        <v>16</v>
      </c>
      <c r="B40">
        <v>20</v>
      </c>
      <c r="C40" s="1" t="s">
        <v>52</v>
      </c>
      <c r="D40" s="1" t="s">
        <v>620</v>
      </c>
      <c r="E40">
        <v>16</v>
      </c>
      <c r="F40">
        <v>28</v>
      </c>
      <c r="G40">
        <v>1</v>
      </c>
      <c r="H40">
        <v>38</v>
      </c>
      <c r="I40" s="1" t="s">
        <v>608</v>
      </c>
      <c r="J40">
        <f>cocina[[#This Row],[Precio Unitario]]*cocina[[#This Row],[Cantidad Ordenada]]-cocina[[#This Row],[Costo Unitario]]*cocina[[#This Row],[Cantidad Ordenada]]</f>
        <v>12</v>
      </c>
      <c r="K40">
        <f>cocina[[#This Row],[Precio Unitario]]*cocina[[#This Row],[Cantidad Ordenada]]</f>
        <v>28</v>
      </c>
      <c r="L40" s="5">
        <f>(SUMIF(A:A,cocina[[#This Row],[Número de Orden]],J:J))/SUMIF(A:A,cocina[[#This Row],[Número de Orden]],K:K)</f>
        <v>0.42857142857142855</v>
      </c>
      <c r="M40" s="1">
        <f>cocina[[#This Row],[Ganancia bruta]]-cocina[[#This Row],[Ganancia neta]]</f>
        <v>16</v>
      </c>
    </row>
    <row r="41" spans="1:13" x14ac:dyDescent="0.3">
      <c r="A41">
        <v>17</v>
      </c>
      <c r="B41">
        <v>14</v>
      </c>
      <c r="C41" s="1" t="s">
        <v>36</v>
      </c>
      <c r="D41" s="1" t="s">
        <v>622</v>
      </c>
      <c r="E41">
        <v>21</v>
      </c>
      <c r="F41">
        <v>35</v>
      </c>
      <c r="G41">
        <v>1</v>
      </c>
      <c r="H41">
        <v>43</v>
      </c>
      <c r="I41" s="1" t="s">
        <v>609</v>
      </c>
      <c r="J41">
        <f>cocina[[#This Row],[Precio Unitario]]*cocina[[#This Row],[Cantidad Ordenada]]-cocina[[#This Row],[Costo Unitario]]*cocina[[#This Row],[Cantidad Ordenada]]</f>
        <v>14</v>
      </c>
      <c r="K41">
        <f>cocina[[#This Row],[Precio Unitario]]*cocina[[#This Row],[Cantidad Ordenada]]</f>
        <v>35</v>
      </c>
      <c r="L41" s="5">
        <f>(SUMIF(A:A,cocina[[#This Row],[Número de Orden]],J:J))/SUMIF(A:A,cocina[[#This Row],[Número de Orden]],K:K)</f>
        <v>0.41605839416058393</v>
      </c>
      <c r="M41" s="1">
        <f>cocina[[#This Row],[Ganancia bruta]]-cocina[[#This Row],[Ganancia neta]]</f>
        <v>21</v>
      </c>
    </row>
    <row r="42" spans="1:13" x14ac:dyDescent="0.3">
      <c r="A42">
        <v>17</v>
      </c>
      <c r="B42">
        <v>14</v>
      </c>
      <c r="C42" s="1" t="s">
        <v>89</v>
      </c>
      <c r="D42" s="1" t="s">
        <v>629</v>
      </c>
      <c r="E42">
        <v>10</v>
      </c>
      <c r="F42">
        <v>18</v>
      </c>
      <c r="G42">
        <v>2</v>
      </c>
      <c r="H42">
        <v>58</v>
      </c>
      <c r="I42" s="1" t="s">
        <v>608</v>
      </c>
      <c r="J42">
        <f>cocina[[#This Row],[Precio Unitario]]*cocina[[#This Row],[Cantidad Ordenada]]-cocina[[#This Row],[Costo Unitario]]*cocina[[#This Row],[Cantidad Ordenada]]</f>
        <v>16</v>
      </c>
      <c r="K42">
        <f>cocina[[#This Row],[Precio Unitario]]*cocina[[#This Row],[Cantidad Ordenada]]</f>
        <v>36</v>
      </c>
      <c r="L42" s="5">
        <f>(SUMIF(A:A,cocina[[#This Row],[Número de Orden]],J:J))/SUMIF(A:A,cocina[[#This Row],[Número de Orden]],K:K)</f>
        <v>0.41605839416058393</v>
      </c>
      <c r="M42" s="1">
        <f>cocina[[#This Row],[Ganancia bruta]]-cocina[[#This Row],[Ganancia neta]]</f>
        <v>20</v>
      </c>
    </row>
    <row r="43" spans="1:13" x14ac:dyDescent="0.3">
      <c r="A43">
        <v>17</v>
      </c>
      <c r="B43">
        <v>14</v>
      </c>
      <c r="C43" s="1" t="s">
        <v>213</v>
      </c>
      <c r="D43" s="1" t="s">
        <v>624</v>
      </c>
      <c r="E43">
        <v>13</v>
      </c>
      <c r="F43">
        <v>22</v>
      </c>
      <c r="G43">
        <v>3</v>
      </c>
      <c r="H43">
        <v>57</v>
      </c>
      <c r="I43" s="1" t="s">
        <v>609</v>
      </c>
      <c r="J43">
        <f>cocina[[#This Row],[Precio Unitario]]*cocina[[#This Row],[Cantidad Ordenada]]-cocina[[#This Row],[Costo Unitario]]*cocina[[#This Row],[Cantidad Ordenada]]</f>
        <v>27</v>
      </c>
      <c r="K43">
        <f>cocina[[#This Row],[Precio Unitario]]*cocina[[#This Row],[Cantidad Ordenada]]</f>
        <v>66</v>
      </c>
      <c r="L43" s="5">
        <f>(SUMIF(A:A,cocina[[#This Row],[Número de Orden]],J:J))/SUMIF(A:A,cocina[[#This Row],[Número de Orden]],K:K)</f>
        <v>0.41605839416058393</v>
      </c>
      <c r="M43" s="1">
        <f>cocina[[#This Row],[Ganancia bruta]]-cocina[[#This Row],[Ganancia neta]]</f>
        <v>39</v>
      </c>
    </row>
    <row r="44" spans="1:13" x14ac:dyDescent="0.3">
      <c r="A44">
        <v>18</v>
      </c>
      <c r="B44">
        <v>9</v>
      </c>
      <c r="C44" s="1" t="s">
        <v>48</v>
      </c>
      <c r="D44" s="1" t="s">
        <v>618</v>
      </c>
      <c r="E44">
        <v>17</v>
      </c>
      <c r="F44">
        <v>29</v>
      </c>
      <c r="G44">
        <v>1</v>
      </c>
      <c r="H44">
        <v>23</v>
      </c>
      <c r="I44" s="1" t="s">
        <v>608</v>
      </c>
      <c r="J44">
        <f>cocina[[#This Row],[Precio Unitario]]*cocina[[#This Row],[Cantidad Ordenada]]-cocina[[#This Row],[Costo Unitario]]*cocina[[#This Row],[Cantidad Ordenada]]</f>
        <v>12</v>
      </c>
      <c r="K44">
        <f>cocina[[#This Row],[Precio Unitario]]*cocina[[#This Row],[Cantidad Ordenada]]</f>
        <v>29</v>
      </c>
      <c r="L44" s="5">
        <f>(SUMIF(A:A,cocina[[#This Row],[Número de Orden]],J:J))/SUMIF(A:A,cocina[[#This Row],[Número de Orden]],K:K)</f>
        <v>0.40239043824701193</v>
      </c>
      <c r="M44" s="1">
        <f>cocina[[#This Row],[Ganancia bruta]]-cocina[[#This Row],[Ganancia neta]]</f>
        <v>17</v>
      </c>
    </row>
    <row r="45" spans="1:13" x14ac:dyDescent="0.3">
      <c r="A45">
        <v>18</v>
      </c>
      <c r="B45">
        <v>9</v>
      </c>
      <c r="C45" s="1" t="s">
        <v>58</v>
      </c>
      <c r="D45" s="1" t="s">
        <v>616</v>
      </c>
      <c r="E45">
        <v>25</v>
      </c>
      <c r="F45">
        <v>40</v>
      </c>
      <c r="G45">
        <v>2</v>
      </c>
      <c r="H45">
        <v>54</v>
      </c>
      <c r="I45" s="1" t="s">
        <v>608</v>
      </c>
      <c r="J45">
        <f>cocina[[#This Row],[Precio Unitario]]*cocina[[#This Row],[Cantidad Ordenada]]-cocina[[#This Row],[Costo Unitario]]*cocina[[#This Row],[Cantidad Ordenada]]</f>
        <v>30</v>
      </c>
      <c r="K45">
        <f>cocina[[#This Row],[Precio Unitario]]*cocina[[#This Row],[Cantidad Ordenada]]</f>
        <v>80</v>
      </c>
      <c r="L45" s="5">
        <f>(SUMIF(A:A,cocina[[#This Row],[Número de Orden]],J:J))/SUMIF(A:A,cocina[[#This Row],[Número de Orden]],K:K)</f>
        <v>0.40239043824701193</v>
      </c>
      <c r="M45" s="1">
        <f>cocina[[#This Row],[Ganancia bruta]]-cocina[[#This Row],[Ganancia neta]]</f>
        <v>50</v>
      </c>
    </row>
    <row r="46" spans="1:13" x14ac:dyDescent="0.3">
      <c r="A46">
        <v>18</v>
      </c>
      <c r="B46">
        <v>9</v>
      </c>
      <c r="C46" s="1" t="s">
        <v>165</v>
      </c>
      <c r="D46" s="1" t="s">
        <v>630</v>
      </c>
      <c r="E46">
        <v>15</v>
      </c>
      <c r="F46">
        <v>26</v>
      </c>
      <c r="G46">
        <v>3</v>
      </c>
      <c r="H46">
        <v>23</v>
      </c>
      <c r="I46" s="1" t="s">
        <v>608</v>
      </c>
      <c r="J46">
        <f>cocina[[#This Row],[Precio Unitario]]*cocina[[#This Row],[Cantidad Ordenada]]-cocina[[#This Row],[Costo Unitario]]*cocina[[#This Row],[Cantidad Ordenada]]</f>
        <v>33</v>
      </c>
      <c r="K46">
        <f>cocina[[#This Row],[Precio Unitario]]*cocina[[#This Row],[Cantidad Ordenada]]</f>
        <v>78</v>
      </c>
      <c r="L46" s="5">
        <f>(SUMIF(A:A,cocina[[#This Row],[Número de Orden]],J:J))/SUMIF(A:A,cocina[[#This Row],[Número de Orden]],K:K)</f>
        <v>0.40239043824701193</v>
      </c>
      <c r="M46" s="1">
        <f>cocina[[#This Row],[Ganancia bruta]]-cocina[[#This Row],[Ganancia neta]]</f>
        <v>45</v>
      </c>
    </row>
    <row r="47" spans="1:13" x14ac:dyDescent="0.3">
      <c r="A47">
        <v>18</v>
      </c>
      <c r="B47">
        <v>9</v>
      </c>
      <c r="C47" s="1" t="s">
        <v>257</v>
      </c>
      <c r="D47" s="1" t="s">
        <v>623</v>
      </c>
      <c r="E47">
        <v>19</v>
      </c>
      <c r="F47">
        <v>32</v>
      </c>
      <c r="G47">
        <v>2</v>
      </c>
      <c r="H47">
        <v>34</v>
      </c>
      <c r="I47" s="1" t="s">
        <v>608</v>
      </c>
      <c r="J47">
        <f>cocina[[#This Row],[Precio Unitario]]*cocina[[#This Row],[Cantidad Ordenada]]-cocina[[#This Row],[Costo Unitario]]*cocina[[#This Row],[Cantidad Ordenada]]</f>
        <v>26</v>
      </c>
      <c r="K47">
        <f>cocina[[#This Row],[Precio Unitario]]*cocina[[#This Row],[Cantidad Ordenada]]</f>
        <v>64</v>
      </c>
      <c r="L47" s="5">
        <f>(SUMIF(A:A,cocina[[#This Row],[Número de Orden]],J:J))/SUMIF(A:A,cocina[[#This Row],[Número de Orden]],K:K)</f>
        <v>0.40239043824701193</v>
      </c>
      <c r="M47" s="1">
        <f>cocina[[#This Row],[Ganancia bruta]]-cocina[[#This Row],[Ganancia neta]]</f>
        <v>38</v>
      </c>
    </row>
    <row r="48" spans="1:13" x14ac:dyDescent="0.3">
      <c r="A48">
        <v>19</v>
      </c>
      <c r="B48">
        <v>18</v>
      </c>
      <c r="C48" s="1" t="s">
        <v>58</v>
      </c>
      <c r="D48" s="1" t="s">
        <v>616</v>
      </c>
      <c r="E48">
        <v>25</v>
      </c>
      <c r="F48">
        <v>40</v>
      </c>
      <c r="G48">
        <v>2</v>
      </c>
      <c r="H48">
        <v>44</v>
      </c>
      <c r="I48" s="1" t="s">
        <v>609</v>
      </c>
      <c r="J48">
        <f>cocina[[#This Row],[Precio Unitario]]*cocina[[#This Row],[Cantidad Ordenada]]-cocina[[#This Row],[Costo Unitario]]*cocina[[#This Row],[Cantidad Ordenada]]</f>
        <v>30</v>
      </c>
      <c r="K48">
        <f>cocina[[#This Row],[Precio Unitario]]*cocina[[#This Row],[Cantidad Ordenada]]</f>
        <v>80</v>
      </c>
      <c r="L48" s="5">
        <f>(SUMIF(A:A,cocina[[#This Row],[Número de Orden]],J:J))/SUMIF(A:A,cocina[[#This Row],[Número de Orden]],K:K)</f>
        <v>0.375</v>
      </c>
      <c r="M48" s="1">
        <f>cocina[[#This Row],[Ganancia bruta]]-cocina[[#This Row],[Ganancia neta]]</f>
        <v>50</v>
      </c>
    </row>
    <row r="49" spans="1:13" x14ac:dyDescent="0.3">
      <c r="A49">
        <v>20</v>
      </c>
      <c r="B49">
        <v>8</v>
      </c>
      <c r="C49" s="1" t="s">
        <v>36</v>
      </c>
      <c r="D49" s="1" t="s">
        <v>622</v>
      </c>
      <c r="E49">
        <v>21</v>
      </c>
      <c r="F49">
        <v>35</v>
      </c>
      <c r="G49">
        <v>3</v>
      </c>
      <c r="H49">
        <v>50</v>
      </c>
      <c r="I49" s="1" t="s">
        <v>609</v>
      </c>
      <c r="J49">
        <f>cocina[[#This Row],[Precio Unitario]]*cocina[[#This Row],[Cantidad Ordenada]]-cocina[[#This Row],[Costo Unitario]]*cocina[[#This Row],[Cantidad Ordenada]]</f>
        <v>42</v>
      </c>
      <c r="K49">
        <f>cocina[[#This Row],[Precio Unitario]]*cocina[[#This Row],[Cantidad Ordenada]]</f>
        <v>105</v>
      </c>
      <c r="L49" s="5">
        <f>(SUMIF(A:A,cocina[[#This Row],[Número de Orden]],J:J))/SUMIF(A:A,cocina[[#This Row],[Número de Orden]],K:K)</f>
        <v>0.398876404494382</v>
      </c>
      <c r="M49" s="1">
        <f>cocina[[#This Row],[Ganancia bruta]]-cocina[[#This Row],[Ganancia neta]]</f>
        <v>63</v>
      </c>
    </row>
    <row r="50" spans="1:13" x14ac:dyDescent="0.3">
      <c r="A50">
        <v>20</v>
      </c>
      <c r="B50">
        <v>8</v>
      </c>
      <c r="C50" s="1" t="s">
        <v>132</v>
      </c>
      <c r="D50" s="1" t="s">
        <v>631</v>
      </c>
      <c r="E50">
        <v>15</v>
      </c>
      <c r="F50">
        <v>25</v>
      </c>
      <c r="G50">
        <v>2</v>
      </c>
      <c r="H50">
        <v>6</v>
      </c>
      <c r="I50" s="1" t="s">
        <v>609</v>
      </c>
      <c r="J50">
        <f>cocina[[#This Row],[Precio Unitario]]*cocina[[#This Row],[Cantidad Ordenada]]-cocina[[#This Row],[Costo Unitario]]*cocina[[#This Row],[Cantidad Ordenada]]</f>
        <v>20</v>
      </c>
      <c r="K50">
        <f>cocina[[#This Row],[Precio Unitario]]*cocina[[#This Row],[Cantidad Ordenada]]</f>
        <v>50</v>
      </c>
      <c r="L50" s="5">
        <f>(SUMIF(A:A,cocina[[#This Row],[Número de Orden]],J:J))/SUMIF(A:A,cocina[[#This Row],[Número de Orden]],K:K)</f>
        <v>0.398876404494382</v>
      </c>
      <c r="M50" s="1">
        <f>cocina[[#This Row],[Ganancia bruta]]-cocina[[#This Row],[Ganancia neta]]</f>
        <v>30</v>
      </c>
    </row>
    <row r="51" spans="1:13" x14ac:dyDescent="0.3">
      <c r="A51">
        <v>20</v>
      </c>
      <c r="B51">
        <v>8</v>
      </c>
      <c r="C51" s="1" t="s">
        <v>210</v>
      </c>
      <c r="D51" s="1" t="s">
        <v>627</v>
      </c>
      <c r="E51">
        <v>14</v>
      </c>
      <c r="F51">
        <v>23</v>
      </c>
      <c r="G51">
        <v>1</v>
      </c>
      <c r="H51">
        <v>14</v>
      </c>
      <c r="I51" s="1" t="s">
        <v>609</v>
      </c>
      <c r="J51">
        <f>cocina[[#This Row],[Precio Unitario]]*cocina[[#This Row],[Cantidad Ordenada]]-cocina[[#This Row],[Costo Unitario]]*cocina[[#This Row],[Cantidad Ordenada]]</f>
        <v>9</v>
      </c>
      <c r="K51">
        <f>cocina[[#This Row],[Precio Unitario]]*cocina[[#This Row],[Cantidad Ordenada]]</f>
        <v>23</v>
      </c>
      <c r="L51" s="5">
        <f>(SUMIF(A:A,cocina[[#This Row],[Número de Orden]],J:J))/SUMIF(A:A,cocina[[#This Row],[Número de Orden]],K:K)</f>
        <v>0.398876404494382</v>
      </c>
      <c r="M51" s="1">
        <f>cocina[[#This Row],[Ganancia bruta]]-cocina[[#This Row],[Ganancia neta]]</f>
        <v>14</v>
      </c>
    </row>
    <row r="52" spans="1:13" x14ac:dyDescent="0.3">
      <c r="A52">
        <v>21</v>
      </c>
      <c r="B52">
        <v>12</v>
      </c>
      <c r="C52" s="1" t="s">
        <v>58</v>
      </c>
      <c r="D52" s="1" t="s">
        <v>616</v>
      </c>
      <c r="E52">
        <v>25</v>
      </c>
      <c r="F52">
        <v>40</v>
      </c>
      <c r="G52">
        <v>3</v>
      </c>
      <c r="H52">
        <v>20</v>
      </c>
      <c r="I52" s="1" t="s">
        <v>608</v>
      </c>
      <c r="J52">
        <f>cocina[[#This Row],[Precio Unitario]]*cocina[[#This Row],[Cantidad Ordenada]]-cocina[[#This Row],[Costo Unitario]]*cocina[[#This Row],[Cantidad Ordenada]]</f>
        <v>45</v>
      </c>
      <c r="K52">
        <f>cocina[[#This Row],[Precio Unitario]]*cocina[[#This Row],[Cantidad Ordenada]]</f>
        <v>120</v>
      </c>
      <c r="L52" s="5">
        <f>(SUMIF(A:A,cocina[[#This Row],[Número de Orden]],J:J))/SUMIF(A:A,cocina[[#This Row],[Número de Orden]],K:K)</f>
        <v>0.39051094890510951</v>
      </c>
      <c r="M52" s="1">
        <f>cocina[[#This Row],[Ganancia bruta]]-cocina[[#This Row],[Ganancia neta]]</f>
        <v>75</v>
      </c>
    </row>
    <row r="53" spans="1:13" x14ac:dyDescent="0.3">
      <c r="A53">
        <v>21</v>
      </c>
      <c r="B53">
        <v>12</v>
      </c>
      <c r="C53" s="1" t="s">
        <v>156</v>
      </c>
      <c r="D53" s="1" t="s">
        <v>626</v>
      </c>
      <c r="E53">
        <v>12</v>
      </c>
      <c r="F53">
        <v>20</v>
      </c>
      <c r="G53">
        <v>2</v>
      </c>
      <c r="H53">
        <v>43</v>
      </c>
      <c r="I53" s="1" t="s">
        <v>608</v>
      </c>
      <c r="J53">
        <f>cocina[[#This Row],[Precio Unitario]]*cocina[[#This Row],[Cantidad Ordenada]]-cocina[[#This Row],[Costo Unitario]]*cocina[[#This Row],[Cantidad Ordenada]]</f>
        <v>16</v>
      </c>
      <c r="K53">
        <f>cocina[[#This Row],[Precio Unitario]]*cocina[[#This Row],[Cantidad Ordenada]]</f>
        <v>40</v>
      </c>
      <c r="L53" s="5">
        <f>(SUMIF(A:A,cocina[[#This Row],[Número de Orden]],J:J))/SUMIF(A:A,cocina[[#This Row],[Número de Orden]],K:K)</f>
        <v>0.39051094890510951</v>
      </c>
      <c r="M53" s="1">
        <f>cocina[[#This Row],[Ganancia bruta]]-cocina[[#This Row],[Ganancia neta]]</f>
        <v>24</v>
      </c>
    </row>
    <row r="54" spans="1:13" x14ac:dyDescent="0.3">
      <c r="A54">
        <v>21</v>
      </c>
      <c r="B54">
        <v>12</v>
      </c>
      <c r="C54" s="1" t="s">
        <v>257</v>
      </c>
      <c r="D54" s="1" t="s">
        <v>623</v>
      </c>
      <c r="E54">
        <v>19</v>
      </c>
      <c r="F54">
        <v>32</v>
      </c>
      <c r="G54">
        <v>2</v>
      </c>
      <c r="H54">
        <v>44</v>
      </c>
      <c r="I54" s="1" t="s">
        <v>609</v>
      </c>
      <c r="J54">
        <f>cocina[[#This Row],[Precio Unitario]]*cocina[[#This Row],[Cantidad Ordenada]]-cocina[[#This Row],[Costo Unitario]]*cocina[[#This Row],[Cantidad Ordenada]]</f>
        <v>26</v>
      </c>
      <c r="K54">
        <f>cocina[[#This Row],[Precio Unitario]]*cocina[[#This Row],[Cantidad Ordenada]]</f>
        <v>64</v>
      </c>
      <c r="L54" s="5">
        <f>(SUMIF(A:A,cocina[[#This Row],[Número de Orden]],J:J))/SUMIF(A:A,cocina[[#This Row],[Número de Orden]],K:K)</f>
        <v>0.39051094890510951</v>
      </c>
      <c r="M54" s="1">
        <f>cocina[[#This Row],[Ganancia bruta]]-cocina[[#This Row],[Ganancia neta]]</f>
        <v>38</v>
      </c>
    </row>
    <row r="55" spans="1:13" x14ac:dyDescent="0.3">
      <c r="A55">
        <v>21</v>
      </c>
      <c r="B55">
        <v>12</v>
      </c>
      <c r="C55" s="1" t="s">
        <v>132</v>
      </c>
      <c r="D55" s="1" t="s">
        <v>631</v>
      </c>
      <c r="E55">
        <v>15</v>
      </c>
      <c r="F55">
        <v>25</v>
      </c>
      <c r="G55">
        <v>2</v>
      </c>
      <c r="H55">
        <v>45</v>
      </c>
      <c r="I55" s="1" t="s">
        <v>609</v>
      </c>
      <c r="J55">
        <f>cocina[[#This Row],[Precio Unitario]]*cocina[[#This Row],[Cantidad Ordenada]]-cocina[[#This Row],[Costo Unitario]]*cocina[[#This Row],[Cantidad Ordenada]]</f>
        <v>20</v>
      </c>
      <c r="K55">
        <f>cocina[[#This Row],[Precio Unitario]]*cocina[[#This Row],[Cantidad Ordenada]]</f>
        <v>50</v>
      </c>
      <c r="L55" s="5">
        <f>(SUMIF(A:A,cocina[[#This Row],[Número de Orden]],J:J))/SUMIF(A:A,cocina[[#This Row],[Número de Orden]],K:K)</f>
        <v>0.39051094890510951</v>
      </c>
      <c r="M55" s="1">
        <f>cocina[[#This Row],[Ganancia bruta]]-cocina[[#This Row],[Ganancia neta]]</f>
        <v>30</v>
      </c>
    </row>
    <row r="56" spans="1:13" x14ac:dyDescent="0.3">
      <c r="A56">
        <v>22</v>
      </c>
      <c r="B56">
        <v>15</v>
      </c>
      <c r="C56" s="1" t="s">
        <v>89</v>
      </c>
      <c r="D56" s="1" t="s">
        <v>629</v>
      </c>
      <c r="E56">
        <v>10</v>
      </c>
      <c r="F56">
        <v>18</v>
      </c>
      <c r="G56">
        <v>1</v>
      </c>
      <c r="H56">
        <v>32</v>
      </c>
      <c r="I56" s="1" t="s">
        <v>608</v>
      </c>
      <c r="J56">
        <f>cocina[[#This Row],[Precio Unitario]]*cocina[[#This Row],[Cantidad Ordenada]]-cocina[[#This Row],[Costo Unitario]]*cocina[[#This Row],[Cantidad Ordenada]]</f>
        <v>8</v>
      </c>
      <c r="K56">
        <f>cocina[[#This Row],[Precio Unitario]]*cocina[[#This Row],[Cantidad Ordenada]]</f>
        <v>18</v>
      </c>
      <c r="L56" s="5">
        <f>(SUMIF(A:A,cocina[[#This Row],[Número de Orden]],J:J))/SUMIF(A:A,cocina[[#This Row],[Número de Orden]],K:K)</f>
        <v>0.41314553990610331</v>
      </c>
      <c r="M56" s="1">
        <f>cocina[[#This Row],[Ganancia bruta]]-cocina[[#This Row],[Ganancia neta]]</f>
        <v>10</v>
      </c>
    </row>
    <row r="57" spans="1:13" x14ac:dyDescent="0.3">
      <c r="A57">
        <v>22</v>
      </c>
      <c r="B57">
        <v>15</v>
      </c>
      <c r="C57" s="1" t="s">
        <v>65</v>
      </c>
      <c r="D57" s="1" t="s">
        <v>625</v>
      </c>
      <c r="E57">
        <v>20</v>
      </c>
      <c r="F57">
        <v>34</v>
      </c>
      <c r="G57">
        <v>3</v>
      </c>
      <c r="H57">
        <v>19</v>
      </c>
      <c r="I57" s="1" t="s">
        <v>608</v>
      </c>
      <c r="J57">
        <f>cocina[[#This Row],[Precio Unitario]]*cocina[[#This Row],[Cantidad Ordenada]]-cocina[[#This Row],[Costo Unitario]]*cocina[[#This Row],[Cantidad Ordenada]]</f>
        <v>42</v>
      </c>
      <c r="K57">
        <f>cocina[[#This Row],[Precio Unitario]]*cocina[[#This Row],[Cantidad Ordenada]]</f>
        <v>102</v>
      </c>
      <c r="L57" s="5">
        <f>(SUMIF(A:A,cocina[[#This Row],[Número de Orden]],J:J))/SUMIF(A:A,cocina[[#This Row],[Número de Orden]],K:K)</f>
        <v>0.41314553990610331</v>
      </c>
      <c r="M57" s="1">
        <f>cocina[[#This Row],[Ganancia bruta]]-cocina[[#This Row],[Ganancia neta]]</f>
        <v>60</v>
      </c>
    </row>
    <row r="58" spans="1:13" x14ac:dyDescent="0.3">
      <c r="A58">
        <v>22</v>
      </c>
      <c r="B58">
        <v>15</v>
      </c>
      <c r="C58" s="1" t="s">
        <v>48</v>
      </c>
      <c r="D58" s="1" t="s">
        <v>618</v>
      </c>
      <c r="E58">
        <v>17</v>
      </c>
      <c r="F58">
        <v>29</v>
      </c>
      <c r="G58">
        <v>2</v>
      </c>
      <c r="H58">
        <v>13</v>
      </c>
      <c r="I58" s="1" t="s">
        <v>609</v>
      </c>
      <c r="J58">
        <f>cocina[[#This Row],[Precio Unitario]]*cocina[[#This Row],[Cantidad Ordenada]]-cocina[[#This Row],[Costo Unitario]]*cocina[[#This Row],[Cantidad Ordenada]]</f>
        <v>24</v>
      </c>
      <c r="K58">
        <f>cocina[[#This Row],[Precio Unitario]]*cocina[[#This Row],[Cantidad Ordenada]]</f>
        <v>58</v>
      </c>
      <c r="L58" s="5">
        <f>(SUMIF(A:A,cocina[[#This Row],[Número de Orden]],J:J))/SUMIF(A:A,cocina[[#This Row],[Número de Orden]],K:K)</f>
        <v>0.41314553990610331</v>
      </c>
      <c r="M58" s="1">
        <f>cocina[[#This Row],[Ganancia bruta]]-cocina[[#This Row],[Ganancia neta]]</f>
        <v>34</v>
      </c>
    </row>
    <row r="59" spans="1:13" x14ac:dyDescent="0.3">
      <c r="A59">
        <v>22</v>
      </c>
      <c r="B59">
        <v>15</v>
      </c>
      <c r="C59" s="1" t="s">
        <v>36</v>
      </c>
      <c r="D59" s="1" t="s">
        <v>622</v>
      </c>
      <c r="E59">
        <v>21</v>
      </c>
      <c r="F59">
        <v>35</v>
      </c>
      <c r="G59">
        <v>1</v>
      </c>
      <c r="H59">
        <v>59</v>
      </c>
      <c r="I59" s="1" t="s">
        <v>609</v>
      </c>
      <c r="J59">
        <f>cocina[[#This Row],[Precio Unitario]]*cocina[[#This Row],[Cantidad Ordenada]]-cocina[[#This Row],[Costo Unitario]]*cocina[[#This Row],[Cantidad Ordenada]]</f>
        <v>14</v>
      </c>
      <c r="K59">
        <f>cocina[[#This Row],[Precio Unitario]]*cocina[[#This Row],[Cantidad Ordenada]]</f>
        <v>35</v>
      </c>
      <c r="L59" s="5">
        <f>(SUMIF(A:A,cocina[[#This Row],[Número de Orden]],J:J))/SUMIF(A:A,cocina[[#This Row],[Número de Orden]],K:K)</f>
        <v>0.41314553990610331</v>
      </c>
      <c r="M59" s="1">
        <f>cocina[[#This Row],[Ganancia bruta]]-cocina[[#This Row],[Ganancia neta]]</f>
        <v>21</v>
      </c>
    </row>
    <row r="60" spans="1:13" x14ac:dyDescent="0.3">
      <c r="A60">
        <v>23</v>
      </c>
      <c r="B60">
        <v>1</v>
      </c>
      <c r="C60" s="1" t="s">
        <v>122</v>
      </c>
      <c r="D60" s="1" t="s">
        <v>621</v>
      </c>
      <c r="E60">
        <v>11</v>
      </c>
      <c r="F60">
        <v>19</v>
      </c>
      <c r="G60">
        <v>3</v>
      </c>
      <c r="H60">
        <v>46</v>
      </c>
      <c r="I60" s="1" t="s">
        <v>609</v>
      </c>
      <c r="J60">
        <f>cocina[[#This Row],[Precio Unitario]]*cocina[[#This Row],[Cantidad Ordenada]]-cocina[[#This Row],[Costo Unitario]]*cocina[[#This Row],[Cantidad Ordenada]]</f>
        <v>24</v>
      </c>
      <c r="K60">
        <f>cocina[[#This Row],[Precio Unitario]]*cocina[[#This Row],[Cantidad Ordenada]]</f>
        <v>57</v>
      </c>
      <c r="L60" s="5">
        <f>(SUMIF(A:A,cocina[[#This Row],[Número de Orden]],J:J))/SUMIF(A:A,cocina[[#This Row],[Número de Orden]],K:K)</f>
        <v>0.41304347826086957</v>
      </c>
      <c r="M60" s="1">
        <f>cocina[[#This Row],[Ganancia bruta]]-cocina[[#This Row],[Ganancia neta]]</f>
        <v>33</v>
      </c>
    </row>
    <row r="61" spans="1:13" x14ac:dyDescent="0.3">
      <c r="A61">
        <v>23</v>
      </c>
      <c r="B61">
        <v>1</v>
      </c>
      <c r="C61" s="1" t="s">
        <v>116</v>
      </c>
      <c r="D61" s="1" t="s">
        <v>615</v>
      </c>
      <c r="E61">
        <v>16</v>
      </c>
      <c r="F61">
        <v>27</v>
      </c>
      <c r="G61">
        <v>3</v>
      </c>
      <c r="H61">
        <v>17</v>
      </c>
      <c r="I61" s="1" t="s">
        <v>609</v>
      </c>
      <c r="J61">
        <f>cocina[[#This Row],[Precio Unitario]]*cocina[[#This Row],[Cantidad Ordenada]]-cocina[[#This Row],[Costo Unitario]]*cocina[[#This Row],[Cantidad Ordenada]]</f>
        <v>33</v>
      </c>
      <c r="K61">
        <f>cocina[[#This Row],[Precio Unitario]]*cocina[[#This Row],[Cantidad Ordenada]]</f>
        <v>81</v>
      </c>
      <c r="L61" s="5">
        <f>(SUMIF(A:A,cocina[[#This Row],[Número de Orden]],J:J))/SUMIF(A:A,cocina[[#This Row],[Número de Orden]],K:K)</f>
        <v>0.41304347826086957</v>
      </c>
      <c r="M61" s="1">
        <f>cocina[[#This Row],[Ganancia bruta]]-cocina[[#This Row],[Ganancia neta]]</f>
        <v>48</v>
      </c>
    </row>
    <row r="62" spans="1:13" x14ac:dyDescent="0.3">
      <c r="A62">
        <v>24</v>
      </c>
      <c r="B62">
        <v>5</v>
      </c>
      <c r="C62" s="1" t="s">
        <v>165</v>
      </c>
      <c r="D62" s="1" t="s">
        <v>630</v>
      </c>
      <c r="E62">
        <v>15</v>
      </c>
      <c r="F62">
        <v>26</v>
      </c>
      <c r="G62">
        <v>3</v>
      </c>
      <c r="H62">
        <v>45</v>
      </c>
      <c r="I62" s="1" t="s">
        <v>608</v>
      </c>
      <c r="J62">
        <f>cocina[[#This Row],[Precio Unitario]]*cocina[[#This Row],[Cantidad Ordenada]]-cocina[[#This Row],[Costo Unitario]]*cocina[[#This Row],[Cantidad Ordenada]]</f>
        <v>33</v>
      </c>
      <c r="K62">
        <f>cocina[[#This Row],[Precio Unitario]]*cocina[[#This Row],[Cantidad Ordenada]]</f>
        <v>78</v>
      </c>
      <c r="L62" s="5">
        <f>(SUMIF(A:A,cocina[[#This Row],[Número de Orden]],J:J))/SUMIF(A:A,cocina[[#This Row],[Número de Orden]],K:K)</f>
        <v>0.39914163090128757</v>
      </c>
      <c r="M62" s="1">
        <f>cocina[[#This Row],[Ganancia bruta]]-cocina[[#This Row],[Ganancia neta]]</f>
        <v>45</v>
      </c>
    </row>
    <row r="63" spans="1:13" x14ac:dyDescent="0.3">
      <c r="A63">
        <v>24</v>
      </c>
      <c r="B63">
        <v>5</v>
      </c>
      <c r="C63" s="1" t="s">
        <v>48</v>
      </c>
      <c r="D63" s="1" t="s">
        <v>618</v>
      </c>
      <c r="E63">
        <v>17</v>
      </c>
      <c r="F63">
        <v>29</v>
      </c>
      <c r="G63">
        <v>1</v>
      </c>
      <c r="H63">
        <v>46</v>
      </c>
      <c r="I63" s="1" t="s">
        <v>608</v>
      </c>
      <c r="J63">
        <f>cocina[[#This Row],[Precio Unitario]]*cocina[[#This Row],[Cantidad Ordenada]]-cocina[[#This Row],[Costo Unitario]]*cocina[[#This Row],[Cantidad Ordenada]]</f>
        <v>12</v>
      </c>
      <c r="K63">
        <f>cocina[[#This Row],[Precio Unitario]]*cocina[[#This Row],[Cantidad Ordenada]]</f>
        <v>29</v>
      </c>
      <c r="L63" s="5">
        <f>(SUMIF(A:A,cocina[[#This Row],[Número de Orden]],J:J))/SUMIF(A:A,cocina[[#This Row],[Número de Orden]],K:K)</f>
        <v>0.39914163090128757</v>
      </c>
      <c r="M63" s="1">
        <f>cocina[[#This Row],[Ganancia bruta]]-cocina[[#This Row],[Ganancia neta]]</f>
        <v>17</v>
      </c>
    </row>
    <row r="64" spans="1:13" x14ac:dyDescent="0.3">
      <c r="A64">
        <v>24</v>
      </c>
      <c r="B64">
        <v>5</v>
      </c>
      <c r="C64" s="1" t="s">
        <v>210</v>
      </c>
      <c r="D64" s="1" t="s">
        <v>627</v>
      </c>
      <c r="E64">
        <v>14</v>
      </c>
      <c r="F64">
        <v>23</v>
      </c>
      <c r="G64">
        <v>2</v>
      </c>
      <c r="H64">
        <v>42</v>
      </c>
      <c r="I64" s="1" t="s">
        <v>609</v>
      </c>
      <c r="J64">
        <f>cocina[[#This Row],[Precio Unitario]]*cocina[[#This Row],[Cantidad Ordenada]]-cocina[[#This Row],[Costo Unitario]]*cocina[[#This Row],[Cantidad Ordenada]]</f>
        <v>18</v>
      </c>
      <c r="K64">
        <f>cocina[[#This Row],[Precio Unitario]]*cocina[[#This Row],[Cantidad Ordenada]]</f>
        <v>46</v>
      </c>
      <c r="L64" s="5">
        <f>(SUMIF(A:A,cocina[[#This Row],[Número de Orden]],J:J))/SUMIF(A:A,cocina[[#This Row],[Número de Orden]],K:K)</f>
        <v>0.39914163090128757</v>
      </c>
      <c r="M64" s="1">
        <f>cocina[[#This Row],[Ganancia bruta]]-cocina[[#This Row],[Ganancia neta]]</f>
        <v>28</v>
      </c>
    </row>
    <row r="65" spans="1:13" x14ac:dyDescent="0.3">
      <c r="A65">
        <v>24</v>
      </c>
      <c r="B65">
        <v>5</v>
      </c>
      <c r="C65" s="1" t="s">
        <v>58</v>
      </c>
      <c r="D65" s="1" t="s">
        <v>616</v>
      </c>
      <c r="E65">
        <v>25</v>
      </c>
      <c r="F65">
        <v>40</v>
      </c>
      <c r="G65">
        <v>2</v>
      </c>
      <c r="H65">
        <v>47</v>
      </c>
      <c r="I65" s="1" t="s">
        <v>609</v>
      </c>
      <c r="J65">
        <f>cocina[[#This Row],[Precio Unitario]]*cocina[[#This Row],[Cantidad Ordenada]]-cocina[[#This Row],[Costo Unitario]]*cocina[[#This Row],[Cantidad Ordenada]]</f>
        <v>30</v>
      </c>
      <c r="K65">
        <f>cocina[[#This Row],[Precio Unitario]]*cocina[[#This Row],[Cantidad Ordenada]]</f>
        <v>80</v>
      </c>
      <c r="L65" s="5">
        <f>(SUMIF(A:A,cocina[[#This Row],[Número de Orden]],J:J))/SUMIF(A:A,cocina[[#This Row],[Número de Orden]],K:K)</f>
        <v>0.39914163090128757</v>
      </c>
      <c r="M65" s="1">
        <f>cocina[[#This Row],[Ganancia bruta]]-cocina[[#This Row],[Ganancia neta]]</f>
        <v>50</v>
      </c>
    </row>
    <row r="66" spans="1:13" x14ac:dyDescent="0.3">
      <c r="A66">
        <v>25</v>
      </c>
      <c r="B66">
        <v>12</v>
      </c>
      <c r="C66" s="1" t="s">
        <v>65</v>
      </c>
      <c r="D66" s="1" t="s">
        <v>625</v>
      </c>
      <c r="E66">
        <v>20</v>
      </c>
      <c r="F66">
        <v>34</v>
      </c>
      <c r="G66">
        <v>1</v>
      </c>
      <c r="H66">
        <v>35</v>
      </c>
      <c r="I66" s="1" t="s">
        <v>609</v>
      </c>
      <c r="J66">
        <f>cocina[[#This Row],[Precio Unitario]]*cocina[[#This Row],[Cantidad Ordenada]]-cocina[[#This Row],[Costo Unitario]]*cocina[[#This Row],[Cantidad Ordenada]]</f>
        <v>14</v>
      </c>
      <c r="K66">
        <f>cocina[[#This Row],[Precio Unitario]]*cocina[[#This Row],[Cantidad Ordenada]]</f>
        <v>34</v>
      </c>
      <c r="L66" s="5">
        <f>(SUMIF(A:A,cocina[[#This Row],[Número de Orden]],J:J))/SUMIF(A:A,cocina[[#This Row],[Número de Orden]],K:K)</f>
        <v>0.41176470588235292</v>
      </c>
      <c r="M66" s="1">
        <f>cocina[[#This Row],[Ganancia bruta]]-cocina[[#This Row],[Ganancia neta]]</f>
        <v>20</v>
      </c>
    </row>
    <row r="67" spans="1:13" x14ac:dyDescent="0.3">
      <c r="A67">
        <v>26</v>
      </c>
      <c r="B67">
        <v>18</v>
      </c>
      <c r="C67" s="1" t="s">
        <v>89</v>
      </c>
      <c r="D67" s="1" t="s">
        <v>629</v>
      </c>
      <c r="E67">
        <v>10</v>
      </c>
      <c r="F67">
        <v>18</v>
      </c>
      <c r="G67">
        <v>2</v>
      </c>
      <c r="H67">
        <v>13</v>
      </c>
      <c r="I67" s="1" t="s">
        <v>609</v>
      </c>
      <c r="J67">
        <f>cocina[[#This Row],[Precio Unitario]]*cocina[[#This Row],[Cantidad Ordenada]]-cocina[[#This Row],[Costo Unitario]]*cocina[[#This Row],[Cantidad Ordenada]]</f>
        <v>16</v>
      </c>
      <c r="K67">
        <f>cocina[[#This Row],[Precio Unitario]]*cocina[[#This Row],[Cantidad Ordenada]]</f>
        <v>36</v>
      </c>
      <c r="L67" s="5">
        <f>(SUMIF(A:A,cocina[[#This Row],[Número de Orden]],J:J))/SUMIF(A:A,cocina[[#This Row],[Número de Orden]],K:K)</f>
        <v>0.41269841269841268</v>
      </c>
      <c r="M67" s="1">
        <f>cocina[[#This Row],[Ganancia bruta]]-cocina[[#This Row],[Ganancia neta]]</f>
        <v>20</v>
      </c>
    </row>
    <row r="68" spans="1:13" x14ac:dyDescent="0.3">
      <c r="A68">
        <v>26</v>
      </c>
      <c r="B68">
        <v>18</v>
      </c>
      <c r="C68" s="1" t="s">
        <v>80</v>
      </c>
      <c r="D68" s="1" t="s">
        <v>628</v>
      </c>
      <c r="E68">
        <v>13</v>
      </c>
      <c r="F68">
        <v>21</v>
      </c>
      <c r="G68">
        <v>2</v>
      </c>
      <c r="H68">
        <v>54</v>
      </c>
      <c r="I68" s="1" t="s">
        <v>608</v>
      </c>
      <c r="J68">
        <f>cocina[[#This Row],[Precio Unitario]]*cocina[[#This Row],[Cantidad Ordenada]]-cocina[[#This Row],[Costo Unitario]]*cocina[[#This Row],[Cantidad Ordenada]]</f>
        <v>16</v>
      </c>
      <c r="K68">
        <f>cocina[[#This Row],[Precio Unitario]]*cocina[[#This Row],[Cantidad Ordenada]]</f>
        <v>42</v>
      </c>
      <c r="L68" s="5">
        <f>(SUMIF(A:A,cocina[[#This Row],[Número de Orden]],J:J))/SUMIF(A:A,cocina[[#This Row],[Número de Orden]],K:K)</f>
        <v>0.41269841269841268</v>
      </c>
      <c r="M68" s="1">
        <f>cocina[[#This Row],[Ganancia bruta]]-cocina[[#This Row],[Ganancia neta]]</f>
        <v>26</v>
      </c>
    </row>
    <row r="69" spans="1:13" x14ac:dyDescent="0.3">
      <c r="A69">
        <v>26</v>
      </c>
      <c r="B69">
        <v>18</v>
      </c>
      <c r="C69" s="1" t="s">
        <v>168</v>
      </c>
      <c r="D69" s="1" t="s">
        <v>612</v>
      </c>
      <c r="E69">
        <v>14</v>
      </c>
      <c r="F69">
        <v>24</v>
      </c>
      <c r="G69">
        <v>2</v>
      </c>
      <c r="H69">
        <v>42</v>
      </c>
      <c r="I69" s="1" t="s">
        <v>609</v>
      </c>
      <c r="J69">
        <f>cocina[[#This Row],[Precio Unitario]]*cocina[[#This Row],[Cantidad Ordenada]]-cocina[[#This Row],[Costo Unitario]]*cocina[[#This Row],[Cantidad Ordenada]]</f>
        <v>20</v>
      </c>
      <c r="K69">
        <f>cocina[[#This Row],[Precio Unitario]]*cocina[[#This Row],[Cantidad Ordenada]]</f>
        <v>48</v>
      </c>
      <c r="L69" s="5">
        <f>(SUMIF(A:A,cocina[[#This Row],[Número de Orden]],J:J))/SUMIF(A:A,cocina[[#This Row],[Número de Orden]],K:K)</f>
        <v>0.41269841269841268</v>
      </c>
      <c r="M69" s="1">
        <f>cocina[[#This Row],[Ganancia bruta]]-cocina[[#This Row],[Ganancia neta]]</f>
        <v>28</v>
      </c>
    </row>
    <row r="70" spans="1:13" x14ac:dyDescent="0.3">
      <c r="A70">
        <v>27</v>
      </c>
      <c r="B70">
        <v>4</v>
      </c>
      <c r="C70" s="1" t="s">
        <v>36</v>
      </c>
      <c r="D70" s="1" t="s">
        <v>622</v>
      </c>
      <c r="E70">
        <v>21</v>
      </c>
      <c r="F70">
        <v>35</v>
      </c>
      <c r="G70">
        <v>1</v>
      </c>
      <c r="H70">
        <v>17</v>
      </c>
      <c r="I70" s="1" t="s">
        <v>608</v>
      </c>
      <c r="J70">
        <f>cocina[[#This Row],[Precio Unitario]]*cocina[[#This Row],[Cantidad Ordenada]]-cocina[[#This Row],[Costo Unitario]]*cocina[[#This Row],[Cantidad Ordenada]]</f>
        <v>14</v>
      </c>
      <c r="K70">
        <f>cocina[[#This Row],[Precio Unitario]]*cocina[[#This Row],[Cantidad Ordenada]]</f>
        <v>35</v>
      </c>
      <c r="L70" s="5">
        <f>(SUMIF(A:A,cocina[[#This Row],[Número de Orden]],J:J))/SUMIF(A:A,cocina[[#This Row],[Número de Orden]],K:K)</f>
        <v>0.4098360655737705</v>
      </c>
      <c r="M70" s="1">
        <f>cocina[[#This Row],[Ganancia bruta]]-cocina[[#This Row],[Ganancia neta]]</f>
        <v>21</v>
      </c>
    </row>
    <row r="71" spans="1:13" x14ac:dyDescent="0.3">
      <c r="A71">
        <v>27</v>
      </c>
      <c r="B71">
        <v>4</v>
      </c>
      <c r="C71" s="1" t="s">
        <v>165</v>
      </c>
      <c r="D71" s="1" t="s">
        <v>630</v>
      </c>
      <c r="E71">
        <v>15</v>
      </c>
      <c r="F71">
        <v>26</v>
      </c>
      <c r="G71">
        <v>1</v>
      </c>
      <c r="H71">
        <v>38</v>
      </c>
      <c r="I71" s="1" t="s">
        <v>609</v>
      </c>
      <c r="J71">
        <f>cocina[[#This Row],[Precio Unitario]]*cocina[[#This Row],[Cantidad Ordenada]]-cocina[[#This Row],[Costo Unitario]]*cocina[[#This Row],[Cantidad Ordenada]]</f>
        <v>11</v>
      </c>
      <c r="K71">
        <f>cocina[[#This Row],[Precio Unitario]]*cocina[[#This Row],[Cantidad Ordenada]]</f>
        <v>26</v>
      </c>
      <c r="L71" s="5">
        <f>(SUMIF(A:A,cocina[[#This Row],[Número de Orden]],J:J))/SUMIF(A:A,cocina[[#This Row],[Número de Orden]],K:K)</f>
        <v>0.4098360655737705</v>
      </c>
      <c r="M71" s="1">
        <f>cocina[[#This Row],[Ganancia bruta]]-cocina[[#This Row],[Ganancia neta]]</f>
        <v>15</v>
      </c>
    </row>
    <row r="72" spans="1:13" x14ac:dyDescent="0.3">
      <c r="A72">
        <v>28</v>
      </c>
      <c r="B72">
        <v>2</v>
      </c>
      <c r="C72" s="1" t="s">
        <v>89</v>
      </c>
      <c r="D72" s="1" t="s">
        <v>629</v>
      </c>
      <c r="E72">
        <v>10</v>
      </c>
      <c r="F72">
        <v>18</v>
      </c>
      <c r="G72">
        <v>2</v>
      </c>
      <c r="H72">
        <v>17</v>
      </c>
      <c r="I72" s="1" t="s">
        <v>609</v>
      </c>
      <c r="J72">
        <f>cocina[[#This Row],[Precio Unitario]]*cocina[[#This Row],[Cantidad Ordenada]]-cocina[[#This Row],[Costo Unitario]]*cocina[[#This Row],[Cantidad Ordenada]]</f>
        <v>16</v>
      </c>
      <c r="K72">
        <f>cocina[[#This Row],[Precio Unitario]]*cocina[[#This Row],[Cantidad Ordenada]]</f>
        <v>36</v>
      </c>
      <c r="L72" s="5">
        <f>(SUMIF(A:A,cocina[[#This Row],[Número de Orden]],J:J))/SUMIF(A:A,cocina[[#This Row],[Número de Orden]],K:K)</f>
        <v>0.42553191489361702</v>
      </c>
      <c r="M72" s="1">
        <f>cocina[[#This Row],[Ganancia bruta]]-cocina[[#This Row],[Ganancia neta]]</f>
        <v>20</v>
      </c>
    </row>
    <row r="73" spans="1:13" x14ac:dyDescent="0.3">
      <c r="A73">
        <v>28</v>
      </c>
      <c r="B73">
        <v>2</v>
      </c>
      <c r="C73" s="1" t="s">
        <v>48</v>
      </c>
      <c r="D73" s="1" t="s">
        <v>618</v>
      </c>
      <c r="E73">
        <v>17</v>
      </c>
      <c r="F73">
        <v>29</v>
      </c>
      <c r="G73">
        <v>2</v>
      </c>
      <c r="H73">
        <v>39</v>
      </c>
      <c r="I73" s="1" t="s">
        <v>609</v>
      </c>
      <c r="J73">
        <f>cocina[[#This Row],[Precio Unitario]]*cocina[[#This Row],[Cantidad Ordenada]]-cocina[[#This Row],[Costo Unitario]]*cocina[[#This Row],[Cantidad Ordenada]]</f>
        <v>24</v>
      </c>
      <c r="K73">
        <f>cocina[[#This Row],[Precio Unitario]]*cocina[[#This Row],[Cantidad Ordenada]]</f>
        <v>58</v>
      </c>
      <c r="L73" s="5">
        <f>(SUMIF(A:A,cocina[[#This Row],[Número de Orden]],J:J))/SUMIF(A:A,cocina[[#This Row],[Número de Orden]],K:K)</f>
        <v>0.42553191489361702</v>
      </c>
      <c r="M73" s="1">
        <f>cocina[[#This Row],[Ganancia bruta]]-cocina[[#This Row],[Ganancia neta]]</f>
        <v>34</v>
      </c>
    </row>
    <row r="74" spans="1:13" x14ac:dyDescent="0.3">
      <c r="A74">
        <v>29</v>
      </c>
      <c r="B74">
        <v>20</v>
      </c>
      <c r="C74" s="1" t="s">
        <v>132</v>
      </c>
      <c r="D74" s="1" t="s">
        <v>631</v>
      </c>
      <c r="E74">
        <v>15</v>
      </c>
      <c r="F74">
        <v>25</v>
      </c>
      <c r="G74">
        <v>3</v>
      </c>
      <c r="H74">
        <v>22</v>
      </c>
      <c r="I74" s="1" t="s">
        <v>609</v>
      </c>
      <c r="J74">
        <f>cocina[[#This Row],[Precio Unitario]]*cocina[[#This Row],[Cantidad Ordenada]]-cocina[[#This Row],[Costo Unitario]]*cocina[[#This Row],[Cantidad Ordenada]]</f>
        <v>30</v>
      </c>
      <c r="K74">
        <f>cocina[[#This Row],[Precio Unitario]]*cocina[[#This Row],[Cantidad Ordenada]]</f>
        <v>75</v>
      </c>
      <c r="L74" s="5">
        <f>(SUMIF(A:A,cocina[[#This Row],[Número de Orden]],J:J))/SUMIF(A:A,cocina[[#This Row],[Número de Orden]],K:K)</f>
        <v>0.40462427745664742</v>
      </c>
      <c r="M74" s="1">
        <f>cocina[[#This Row],[Ganancia bruta]]-cocina[[#This Row],[Ganancia neta]]</f>
        <v>45</v>
      </c>
    </row>
    <row r="75" spans="1:13" x14ac:dyDescent="0.3">
      <c r="A75">
        <v>29</v>
      </c>
      <c r="B75">
        <v>20</v>
      </c>
      <c r="C75" s="1" t="s">
        <v>89</v>
      </c>
      <c r="D75" s="1" t="s">
        <v>629</v>
      </c>
      <c r="E75">
        <v>10</v>
      </c>
      <c r="F75">
        <v>18</v>
      </c>
      <c r="G75">
        <v>2</v>
      </c>
      <c r="H75">
        <v>18</v>
      </c>
      <c r="I75" s="1" t="s">
        <v>608</v>
      </c>
      <c r="J75">
        <f>cocina[[#This Row],[Precio Unitario]]*cocina[[#This Row],[Cantidad Ordenada]]-cocina[[#This Row],[Costo Unitario]]*cocina[[#This Row],[Cantidad Ordenada]]</f>
        <v>16</v>
      </c>
      <c r="K75">
        <f>cocina[[#This Row],[Precio Unitario]]*cocina[[#This Row],[Cantidad Ordenada]]</f>
        <v>36</v>
      </c>
      <c r="L75" s="5">
        <f>(SUMIF(A:A,cocina[[#This Row],[Número de Orden]],J:J))/SUMIF(A:A,cocina[[#This Row],[Número de Orden]],K:K)</f>
        <v>0.40462427745664742</v>
      </c>
      <c r="M75" s="1">
        <f>cocina[[#This Row],[Ganancia bruta]]-cocina[[#This Row],[Ganancia neta]]</f>
        <v>20</v>
      </c>
    </row>
    <row r="76" spans="1:13" x14ac:dyDescent="0.3">
      <c r="A76">
        <v>29</v>
      </c>
      <c r="B76">
        <v>20</v>
      </c>
      <c r="C76" s="1" t="s">
        <v>126</v>
      </c>
      <c r="D76" s="1" t="s">
        <v>614</v>
      </c>
      <c r="E76">
        <v>19</v>
      </c>
      <c r="F76">
        <v>31</v>
      </c>
      <c r="G76">
        <v>2</v>
      </c>
      <c r="H76">
        <v>31</v>
      </c>
      <c r="I76" s="1" t="s">
        <v>609</v>
      </c>
      <c r="J76">
        <f>cocina[[#This Row],[Precio Unitario]]*cocina[[#This Row],[Cantidad Ordenada]]-cocina[[#This Row],[Costo Unitario]]*cocina[[#This Row],[Cantidad Ordenada]]</f>
        <v>24</v>
      </c>
      <c r="K76">
        <f>cocina[[#This Row],[Precio Unitario]]*cocina[[#This Row],[Cantidad Ordenada]]</f>
        <v>62</v>
      </c>
      <c r="L76" s="5">
        <f>(SUMIF(A:A,cocina[[#This Row],[Número de Orden]],J:J))/SUMIF(A:A,cocina[[#This Row],[Número de Orden]],K:K)</f>
        <v>0.40462427745664742</v>
      </c>
      <c r="M76" s="1">
        <f>cocina[[#This Row],[Ganancia bruta]]-cocina[[#This Row],[Ganancia neta]]</f>
        <v>38</v>
      </c>
    </row>
    <row r="77" spans="1:13" x14ac:dyDescent="0.3">
      <c r="A77">
        <v>30</v>
      </c>
      <c r="B77">
        <v>14</v>
      </c>
      <c r="C77" s="1" t="s">
        <v>165</v>
      </c>
      <c r="D77" s="1" t="s">
        <v>630</v>
      </c>
      <c r="E77">
        <v>15</v>
      </c>
      <c r="F77">
        <v>26</v>
      </c>
      <c r="G77">
        <v>2</v>
      </c>
      <c r="H77">
        <v>14</v>
      </c>
      <c r="I77" s="1" t="s">
        <v>608</v>
      </c>
      <c r="J77">
        <f>cocina[[#This Row],[Precio Unitario]]*cocina[[#This Row],[Cantidad Ordenada]]-cocina[[#This Row],[Costo Unitario]]*cocina[[#This Row],[Cantidad Ordenada]]</f>
        <v>22</v>
      </c>
      <c r="K77">
        <f>cocina[[#This Row],[Precio Unitario]]*cocina[[#This Row],[Cantidad Ordenada]]</f>
        <v>52</v>
      </c>
      <c r="L77" s="5">
        <f>(SUMIF(A:A,cocina[[#This Row],[Número de Orden]],J:J))/SUMIF(A:A,cocina[[#This Row],[Número de Orden]],K:K)</f>
        <v>0.4107142857142857</v>
      </c>
      <c r="M77" s="1">
        <f>cocina[[#This Row],[Ganancia bruta]]-cocina[[#This Row],[Ganancia neta]]</f>
        <v>30</v>
      </c>
    </row>
    <row r="78" spans="1:13" x14ac:dyDescent="0.3">
      <c r="A78">
        <v>30</v>
      </c>
      <c r="B78">
        <v>14</v>
      </c>
      <c r="C78" s="1" t="s">
        <v>156</v>
      </c>
      <c r="D78" s="1" t="s">
        <v>626</v>
      </c>
      <c r="E78">
        <v>12</v>
      </c>
      <c r="F78">
        <v>20</v>
      </c>
      <c r="G78">
        <v>3</v>
      </c>
      <c r="H78">
        <v>55</v>
      </c>
      <c r="I78" s="1" t="s">
        <v>608</v>
      </c>
      <c r="J78">
        <f>cocina[[#This Row],[Precio Unitario]]*cocina[[#This Row],[Cantidad Ordenada]]-cocina[[#This Row],[Costo Unitario]]*cocina[[#This Row],[Cantidad Ordenada]]</f>
        <v>24</v>
      </c>
      <c r="K78">
        <f>cocina[[#This Row],[Precio Unitario]]*cocina[[#This Row],[Cantidad Ordenada]]</f>
        <v>60</v>
      </c>
      <c r="L78" s="5">
        <f>(SUMIF(A:A,cocina[[#This Row],[Número de Orden]],J:J))/SUMIF(A:A,cocina[[#This Row],[Número de Orden]],K:K)</f>
        <v>0.4107142857142857</v>
      </c>
      <c r="M78" s="1">
        <f>cocina[[#This Row],[Ganancia bruta]]-cocina[[#This Row],[Ganancia neta]]</f>
        <v>36</v>
      </c>
    </row>
    <row r="79" spans="1:13" x14ac:dyDescent="0.3">
      <c r="A79">
        <v>31</v>
      </c>
      <c r="B79">
        <v>13</v>
      </c>
      <c r="C79" s="1" t="s">
        <v>48</v>
      </c>
      <c r="D79" s="1" t="s">
        <v>618</v>
      </c>
      <c r="E79">
        <v>17</v>
      </c>
      <c r="F79">
        <v>29</v>
      </c>
      <c r="G79">
        <v>1</v>
      </c>
      <c r="H79">
        <v>59</v>
      </c>
      <c r="I79" s="1" t="s">
        <v>609</v>
      </c>
      <c r="J79">
        <f>cocina[[#This Row],[Precio Unitario]]*cocina[[#This Row],[Cantidad Ordenada]]-cocina[[#This Row],[Costo Unitario]]*cocina[[#This Row],[Cantidad Ordenada]]</f>
        <v>12</v>
      </c>
      <c r="K79">
        <f>cocina[[#This Row],[Precio Unitario]]*cocina[[#This Row],[Cantidad Ordenada]]</f>
        <v>29</v>
      </c>
      <c r="L79" s="5">
        <f>(SUMIF(A:A,cocina[[#This Row],[Número de Orden]],J:J))/SUMIF(A:A,cocina[[#This Row],[Número de Orden]],K:K)</f>
        <v>0.41791044776119401</v>
      </c>
      <c r="M79" s="1">
        <f>cocina[[#This Row],[Ganancia bruta]]-cocina[[#This Row],[Ganancia neta]]</f>
        <v>17</v>
      </c>
    </row>
    <row r="80" spans="1:13" x14ac:dyDescent="0.3">
      <c r="A80">
        <v>31</v>
      </c>
      <c r="B80">
        <v>13</v>
      </c>
      <c r="C80" s="1" t="s">
        <v>122</v>
      </c>
      <c r="D80" s="1" t="s">
        <v>621</v>
      </c>
      <c r="E80">
        <v>11</v>
      </c>
      <c r="F80">
        <v>19</v>
      </c>
      <c r="G80">
        <v>2</v>
      </c>
      <c r="H80">
        <v>46</v>
      </c>
      <c r="I80" s="1" t="s">
        <v>609</v>
      </c>
      <c r="J80">
        <f>cocina[[#This Row],[Precio Unitario]]*cocina[[#This Row],[Cantidad Ordenada]]-cocina[[#This Row],[Costo Unitario]]*cocina[[#This Row],[Cantidad Ordenada]]</f>
        <v>16</v>
      </c>
      <c r="K80">
        <f>cocina[[#This Row],[Precio Unitario]]*cocina[[#This Row],[Cantidad Ordenada]]</f>
        <v>38</v>
      </c>
      <c r="L80" s="5">
        <f>(SUMIF(A:A,cocina[[#This Row],[Número de Orden]],J:J))/SUMIF(A:A,cocina[[#This Row],[Número de Orden]],K:K)</f>
        <v>0.41791044776119401</v>
      </c>
      <c r="M80" s="1">
        <f>cocina[[#This Row],[Ganancia bruta]]-cocina[[#This Row],[Ganancia neta]]</f>
        <v>22</v>
      </c>
    </row>
    <row r="81" spans="1:13" x14ac:dyDescent="0.3">
      <c r="A81">
        <v>32</v>
      </c>
      <c r="B81">
        <v>5</v>
      </c>
      <c r="C81" s="1" t="s">
        <v>257</v>
      </c>
      <c r="D81" s="1" t="s">
        <v>623</v>
      </c>
      <c r="E81">
        <v>19</v>
      </c>
      <c r="F81">
        <v>32</v>
      </c>
      <c r="G81">
        <v>2</v>
      </c>
      <c r="H81">
        <v>50</v>
      </c>
      <c r="I81" s="1" t="s">
        <v>609</v>
      </c>
      <c r="J81">
        <f>cocina[[#This Row],[Precio Unitario]]*cocina[[#This Row],[Cantidad Ordenada]]-cocina[[#This Row],[Costo Unitario]]*cocina[[#This Row],[Cantidad Ordenada]]</f>
        <v>26</v>
      </c>
      <c r="K81">
        <f>cocina[[#This Row],[Precio Unitario]]*cocina[[#This Row],[Cantidad Ordenada]]</f>
        <v>64</v>
      </c>
      <c r="L81" s="5">
        <f>(SUMIF(A:A,cocina[[#This Row],[Número de Orden]],J:J))/SUMIF(A:A,cocina[[#This Row],[Número de Orden]],K:K)</f>
        <v>0.41706161137440756</v>
      </c>
      <c r="M81" s="1">
        <f>cocina[[#This Row],[Ganancia bruta]]-cocina[[#This Row],[Ganancia neta]]</f>
        <v>38</v>
      </c>
    </row>
    <row r="82" spans="1:13" x14ac:dyDescent="0.3">
      <c r="A82">
        <v>32</v>
      </c>
      <c r="B82">
        <v>5</v>
      </c>
      <c r="C82" s="1" t="s">
        <v>271</v>
      </c>
      <c r="D82" s="1" t="s">
        <v>619</v>
      </c>
      <c r="E82">
        <v>20</v>
      </c>
      <c r="F82">
        <v>33</v>
      </c>
      <c r="G82">
        <v>1</v>
      </c>
      <c r="H82">
        <v>20</v>
      </c>
      <c r="I82" s="1" t="s">
        <v>609</v>
      </c>
      <c r="J82">
        <f>cocina[[#This Row],[Precio Unitario]]*cocina[[#This Row],[Cantidad Ordenada]]-cocina[[#This Row],[Costo Unitario]]*cocina[[#This Row],[Cantidad Ordenada]]</f>
        <v>13</v>
      </c>
      <c r="K82">
        <f>cocina[[#This Row],[Precio Unitario]]*cocina[[#This Row],[Cantidad Ordenada]]</f>
        <v>33</v>
      </c>
      <c r="L82" s="5">
        <f>(SUMIF(A:A,cocina[[#This Row],[Número de Orden]],J:J))/SUMIF(A:A,cocina[[#This Row],[Número de Orden]],K:K)</f>
        <v>0.41706161137440756</v>
      </c>
      <c r="M82" s="1">
        <f>cocina[[#This Row],[Ganancia bruta]]-cocina[[#This Row],[Ganancia neta]]</f>
        <v>20</v>
      </c>
    </row>
    <row r="83" spans="1:13" x14ac:dyDescent="0.3">
      <c r="A83">
        <v>32</v>
      </c>
      <c r="B83">
        <v>5</v>
      </c>
      <c r="C83" s="1" t="s">
        <v>165</v>
      </c>
      <c r="D83" s="1" t="s">
        <v>630</v>
      </c>
      <c r="E83">
        <v>15</v>
      </c>
      <c r="F83">
        <v>26</v>
      </c>
      <c r="G83">
        <v>3</v>
      </c>
      <c r="H83">
        <v>35</v>
      </c>
      <c r="I83" s="1" t="s">
        <v>608</v>
      </c>
      <c r="J83">
        <f>cocina[[#This Row],[Precio Unitario]]*cocina[[#This Row],[Cantidad Ordenada]]-cocina[[#This Row],[Costo Unitario]]*cocina[[#This Row],[Cantidad Ordenada]]</f>
        <v>33</v>
      </c>
      <c r="K83">
        <f>cocina[[#This Row],[Precio Unitario]]*cocina[[#This Row],[Cantidad Ordenada]]</f>
        <v>78</v>
      </c>
      <c r="L83" s="5">
        <f>(SUMIF(A:A,cocina[[#This Row],[Número de Orden]],J:J))/SUMIF(A:A,cocina[[#This Row],[Número de Orden]],K:K)</f>
        <v>0.41706161137440756</v>
      </c>
      <c r="M83" s="1">
        <f>cocina[[#This Row],[Ganancia bruta]]-cocina[[#This Row],[Ganancia neta]]</f>
        <v>45</v>
      </c>
    </row>
    <row r="84" spans="1:13" x14ac:dyDescent="0.3">
      <c r="A84">
        <v>32</v>
      </c>
      <c r="B84">
        <v>5</v>
      </c>
      <c r="C84" s="1" t="s">
        <v>89</v>
      </c>
      <c r="D84" s="1" t="s">
        <v>629</v>
      </c>
      <c r="E84">
        <v>10</v>
      </c>
      <c r="F84">
        <v>18</v>
      </c>
      <c r="G84">
        <v>2</v>
      </c>
      <c r="H84">
        <v>23</v>
      </c>
      <c r="I84" s="1" t="s">
        <v>608</v>
      </c>
      <c r="J84">
        <f>cocina[[#This Row],[Precio Unitario]]*cocina[[#This Row],[Cantidad Ordenada]]-cocina[[#This Row],[Costo Unitario]]*cocina[[#This Row],[Cantidad Ordenada]]</f>
        <v>16</v>
      </c>
      <c r="K84">
        <f>cocina[[#This Row],[Precio Unitario]]*cocina[[#This Row],[Cantidad Ordenada]]</f>
        <v>36</v>
      </c>
      <c r="L84" s="5">
        <f>(SUMIF(A:A,cocina[[#This Row],[Número de Orden]],J:J))/SUMIF(A:A,cocina[[#This Row],[Número de Orden]],K:K)</f>
        <v>0.41706161137440756</v>
      </c>
      <c r="M84" s="1">
        <f>cocina[[#This Row],[Ganancia bruta]]-cocina[[#This Row],[Ganancia neta]]</f>
        <v>20</v>
      </c>
    </row>
    <row r="85" spans="1:13" x14ac:dyDescent="0.3">
      <c r="A85">
        <v>33</v>
      </c>
      <c r="B85">
        <v>4</v>
      </c>
      <c r="C85" s="1" t="s">
        <v>36</v>
      </c>
      <c r="D85" s="1" t="s">
        <v>622</v>
      </c>
      <c r="E85">
        <v>21</v>
      </c>
      <c r="F85">
        <v>35</v>
      </c>
      <c r="G85">
        <v>3</v>
      </c>
      <c r="H85">
        <v>6</v>
      </c>
      <c r="I85" s="1" t="s">
        <v>609</v>
      </c>
      <c r="J85">
        <f>cocina[[#This Row],[Precio Unitario]]*cocina[[#This Row],[Cantidad Ordenada]]-cocina[[#This Row],[Costo Unitario]]*cocina[[#This Row],[Cantidad Ordenada]]</f>
        <v>42</v>
      </c>
      <c r="K85">
        <f>cocina[[#This Row],[Precio Unitario]]*cocina[[#This Row],[Cantidad Ordenada]]</f>
        <v>105</v>
      </c>
      <c r="L85" s="5">
        <f>(SUMIF(A:A,cocina[[#This Row],[Número de Orden]],J:J))/SUMIF(A:A,cocina[[#This Row],[Número de Orden]],K:K)</f>
        <v>0.40849673202614378</v>
      </c>
      <c r="M85" s="1">
        <f>cocina[[#This Row],[Ganancia bruta]]-cocina[[#This Row],[Ganancia neta]]</f>
        <v>63</v>
      </c>
    </row>
    <row r="86" spans="1:13" x14ac:dyDescent="0.3">
      <c r="A86">
        <v>33</v>
      </c>
      <c r="B86">
        <v>4</v>
      </c>
      <c r="C86" s="1" t="s">
        <v>116</v>
      </c>
      <c r="D86" s="1" t="s">
        <v>615</v>
      </c>
      <c r="E86">
        <v>16</v>
      </c>
      <c r="F86">
        <v>27</v>
      </c>
      <c r="G86">
        <v>1</v>
      </c>
      <c r="H86">
        <v>59</v>
      </c>
      <c r="I86" s="1" t="s">
        <v>608</v>
      </c>
      <c r="J86">
        <f>cocina[[#This Row],[Precio Unitario]]*cocina[[#This Row],[Cantidad Ordenada]]-cocina[[#This Row],[Costo Unitario]]*cocina[[#This Row],[Cantidad Ordenada]]</f>
        <v>11</v>
      </c>
      <c r="K86">
        <f>cocina[[#This Row],[Precio Unitario]]*cocina[[#This Row],[Cantidad Ordenada]]</f>
        <v>27</v>
      </c>
      <c r="L86" s="5">
        <f>(SUMIF(A:A,cocina[[#This Row],[Número de Orden]],J:J))/SUMIF(A:A,cocina[[#This Row],[Número de Orden]],K:K)</f>
        <v>0.40849673202614378</v>
      </c>
      <c r="M86" s="1">
        <f>cocina[[#This Row],[Ganancia bruta]]-cocina[[#This Row],[Ganancia neta]]</f>
        <v>16</v>
      </c>
    </row>
    <row r="87" spans="1:13" x14ac:dyDescent="0.3">
      <c r="A87">
        <v>33</v>
      </c>
      <c r="B87">
        <v>4</v>
      </c>
      <c r="C87" s="1" t="s">
        <v>257</v>
      </c>
      <c r="D87" s="1" t="s">
        <v>623</v>
      </c>
      <c r="E87">
        <v>19</v>
      </c>
      <c r="F87">
        <v>32</v>
      </c>
      <c r="G87">
        <v>3</v>
      </c>
      <c r="H87">
        <v>55</v>
      </c>
      <c r="I87" s="1" t="s">
        <v>609</v>
      </c>
      <c r="J87">
        <f>cocina[[#This Row],[Precio Unitario]]*cocina[[#This Row],[Cantidad Ordenada]]-cocina[[#This Row],[Costo Unitario]]*cocina[[#This Row],[Cantidad Ordenada]]</f>
        <v>39</v>
      </c>
      <c r="K87">
        <f>cocina[[#This Row],[Precio Unitario]]*cocina[[#This Row],[Cantidad Ordenada]]</f>
        <v>96</v>
      </c>
      <c r="L87" s="5">
        <f>(SUMIF(A:A,cocina[[#This Row],[Número de Orden]],J:J))/SUMIF(A:A,cocina[[#This Row],[Número de Orden]],K:K)</f>
        <v>0.40849673202614378</v>
      </c>
      <c r="M87" s="1">
        <f>cocina[[#This Row],[Ganancia bruta]]-cocina[[#This Row],[Ganancia neta]]</f>
        <v>57</v>
      </c>
    </row>
    <row r="88" spans="1:13" x14ac:dyDescent="0.3">
      <c r="A88">
        <v>33</v>
      </c>
      <c r="B88">
        <v>4</v>
      </c>
      <c r="C88" s="1" t="s">
        <v>165</v>
      </c>
      <c r="D88" s="1" t="s">
        <v>630</v>
      </c>
      <c r="E88">
        <v>15</v>
      </c>
      <c r="F88">
        <v>26</v>
      </c>
      <c r="G88">
        <v>3</v>
      </c>
      <c r="H88">
        <v>10</v>
      </c>
      <c r="I88" s="1" t="s">
        <v>608</v>
      </c>
      <c r="J88">
        <f>cocina[[#This Row],[Precio Unitario]]*cocina[[#This Row],[Cantidad Ordenada]]-cocina[[#This Row],[Costo Unitario]]*cocina[[#This Row],[Cantidad Ordenada]]</f>
        <v>33</v>
      </c>
      <c r="K88">
        <f>cocina[[#This Row],[Precio Unitario]]*cocina[[#This Row],[Cantidad Ordenada]]</f>
        <v>78</v>
      </c>
      <c r="L88" s="5">
        <f>(SUMIF(A:A,cocina[[#This Row],[Número de Orden]],J:J))/SUMIF(A:A,cocina[[#This Row],[Número de Orden]],K:K)</f>
        <v>0.40849673202614378</v>
      </c>
      <c r="M88" s="1">
        <f>cocina[[#This Row],[Ganancia bruta]]-cocina[[#This Row],[Ganancia neta]]</f>
        <v>45</v>
      </c>
    </row>
    <row r="89" spans="1:13" x14ac:dyDescent="0.3">
      <c r="A89">
        <v>34</v>
      </c>
      <c r="B89">
        <v>15</v>
      </c>
      <c r="C89" s="1" t="s">
        <v>65</v>
      </c>
      <c r="D89" s="1" t="s">
        <v>625</v>
      </c>
      <c r="E89">
        <v>20</v>
      </c>
      <c r="F89">
        <v>34</v>
      </c>
      <c r="G89">
        <v>1</v>
      </c>
      <c r="H89">
        <v>46</v>
      </c>
      <c r="I89" s="1" t="s">
        <v>608</v>
      </c>
      <c r="J89">
        <f>cocina[[#This Row],[Precio Unitario]]*cocina[[#This Row],[Cantidad Ordenada]]-cocina[[#This Row],[Costo Unitario]]*cocina[[#This Row],[Cantidad Ordenada]]</f>
        <v>14</v>
      </c>
      <c r="K89">
        <f>cocina[[#This Row],[Precio Unitario]]*cocina[[#This Row],[Cantidad Ordenada]]</f>
        <v>34</v>
      </c>
      <c r="L89" s="5">
        <f>(SUMIF(A:A,cocina[[#This Row],[Número de Orden]],J:J))/SUMIF(A:A,cocina[[#This Row],[Número de Orden]],K:K)</f>
        <v>0.41964285714285715</v>
      </c>
      <c r="M89" s="1">
        <f>cocina[[#This Row],[Ganancia bruta]]-cocina[[#This Row],[Ganancia neta]]</f>
        <v>20</v>
      </c>
    </row>
    <row r="90" spans="1:13" x14ac:dyDescent="0.3">
      <c r="A90">
        <v>34</v>
      </c>
      <c r="B90">
        <v>15</v>
      </c>
      <c r="C90" s="1" t="s">
        <v>165</v>
      </c>
      <c r="D90" s="1" t="s">
        <v>630</v>
      </c>
      <c r="E90">
        <v>15</v>
      </c>
      <c r="F90">
        <v>26</v>
      </c>
      <c r="G90">
        <v>3</v>
      </c>
      <c r="H90">
        <v>19</v>
      </c>
      <c r="I90" s="1" t="s">
        <v>609</v>
      </c>
      <c r="J90">
        <f>cocina[[#This Row],[Precio Unitario]]*cocina[[#This Row],[Cantidad Ordenada]]-cocina[[#This Row],[Costo Unitario]]*cocina[[#This Row],[Cantidad Ordenada]]</f>
        <v>33</v>
      </c>
      <c r="K90">
        <f>cocina[[#This Row],[Precio Unitario]]*cocina[[#This Row],[Cantidad Ordenada]]</f>
        <v>78</v>
      </c>
      <c r="L90" s="5">
        <f>(SUMIF(A:A,cocina[[#This Row],[Número de Orden]],J:J))/SUMIF(A:A,cocina[[#This Row],[Número de Orden]],K:K)</f>
        <v>0.41964285714285715</v>
      </c>
      <c r="M90" s="1">
        <f>cocina[[#This Row],[Ganancia bruta]]-cocina[[#This Row],[Ganancia neta]]</f>
        <v>45</v>
      </c>
    </row>
    <row r="91" spans="1:13" x14ac:dyDescent="0.3">
      <c r="A91">
        <v>35</v>
      </c>
      <c r="B91">
        <v>13</v>
      </c>
      <c r="C91" s="1" t="s">
        <v>78</v>
      </c>
      <c r="D91" s="1" t="s">
        <v>613</v>
      </c>
      <c r="E91">
        <v>18</v>
      </c>
      <c r="F91">
        <v>30</v>
      </c>
      <c r="G91">
        <v>3</v>
      </c>
      <c r="H91">
        <v>5</v>
      </c>
      <c r="I91" s="1" t="s">
        <v>609</v>
      </c>
      <c r="J91">
        <f>cocina[[#This Row],[Precio Unitario]]*cocina[[#This Row],[Cantidad Ordenada]]-cocina[[#This Row],[Costo Unitario]]*cocina[[#This Row],[Cantidad Ordenada]]</f>
        <v>36</v>
      </c>
      <c r="K91">
        <f>cocina[[#This Row],[Precio Unitario]]*cocina[[#This Row],[Cantidad Ordenada]]</f>
        <v>90</v>
      </c>
      <c r="L91" s="5">
        <f>(SUMIF(A:A,cocina[[#This Row],[Número de Orden]],J:J))/SUMIF(A:A,cocina[[#This Row],[Número de Orden]],K:K)</f>
        <v>0.39719626168224298</v>
      </c>
      <c r="M91" s="1">
        <f>cocina[[#This Row],[Ganancia bruta]]-cocina[[#This Row],[Ganancia neta]]</f>
        <v>54</v>
      </c>
    </row>
    <row r="92" spans="1:13" x14ac:dyDescent="0.3">
      <c r="A92">
        <v>35</v>
      </c>
      <c r="B92">
        <v>13</v>
      </c>
      <c r="C92" s="1" t="s">
        <v>48</v>
      </c>
      <c r="D92" s="1" t="s">
        <v>618</v>
      </c>
      <c r="E92">
        <v>17</v>
      </c>
      <c r="F92">
        <v>29</v>
      </c>
      <c r="G92">
        <v>1</v>
      </c>
      <c r="H92">
        <v>8</v>
      </c>
      <c r="I92" s="1" t="s">
        <v>608</v>
      </c>
      <c r="J92">
        <f>cocina[[#This Row],[Precio Unitario]]*cocina[[#This Row],[Cantidad Ordenada]]-cocina[[#This Row],[Costo Unitario]]*cocina[[#This Row],[Cantidad Ordenada]]</f>
        <v>12</v>
      </c>
      <c r="K92">
        <f>cocina[[#This Row],[Precio Unitario]]*cocina[[#This Row],[Cantidad Ordenada]]</f>
        <v>29</v>
      </c>
      <c r="L92" s="5">
        <f>(SUMIF(A:A,cocina[[#This Row],[Número de Orden]],J:J))/SUMIF(A:A,cocina[[#This Row],[Número de Orden]],K:K)</f>
        <v>0.39719626168224298</v>
      </c>
      <c r="M92" s="1">
        <f>cocina[[#This Row],[Ganancia bruta]]-cocina[[#This Row],[Ganancia neta]]</f>
        <v>17</v>
      </c>
    </row>
    <row r="93" spans="1:13" x14ac:dyDescent="0.3">
      <c r="A93">
        <v>35</v>
      </c>
      <c r="B93">
        <v>13</v>
      </c>
      <c r="C93" s="1" t="s">
        <v>271</v>
      </c>
      <c r="D93" s="1" t="s">
        <v>619</v>
      </c>
      <c r="E93">
        <v>20</v>
      </c>
      <c r="F93">
        <v>33</v>
      </c>
      <c r="G93">
        <v>1</v>
      </c>
      <c r="H93">
        <v>21</v>
      </c>
      <c r="I93" s="1" t="s">
        <v>608</v>
      </c>
      <c r="J93">
        <f>cocina[[#This Row],[Precio Unitario]]*cocina[[#This Row],[Cantidad Ordenada]]-cocina[[#This Row],[Costo Unitario]]*cocina[[#This Row],[Cantidad Ordenada]]</f>
        <v>13</v>
      </c>
      <c r="K93">
        <f>cocina[[#This Row],[Precio Unitario]]*cocina[[#This Row],[Cantidad Ordenada]]</f>
        <v>33</v>
      </c>
      <c r="L93" s="5">
        <f>(SUMIF(A:A,cocina[[#This Row],[Número de Orden]],J:J))/SUMIF(A:A,cocina[[#This Row],[Número de Orden]],K:K)</f>
        <v>0.39719626168224298</v>
      </c>
      <c r="M93" s="1">
        <f>cocina[[#This Row],[Ganancia bruta]]-cocina[[#This Row],[Ganancia neta]]</f>
        <v>20</v>
      </c>
    </row>
    <row r="94" spans="1:13" x14ac:dyDescent="0.3">
      <c r="A94">
        <v>35</v>
      </c>
      <c r="B94">
        <v>13</v>
      </c>
      <c r="C94" s="1" t="s">
        <v>126</v>
      </c>
      <c r="D94" s="1" t="s">
        <v>614</v>
      </c>
      <c r="E94">
        <v>19</v>
      </c>
      <c r="F94">
        <v>31</v>
      </c>
      <c r="G94">
        <v>2</v>
      </c>
      <c r="H94">
        <v>31</v>
      </c>
      <c r="I94" s="1" t="s">
        <v>609</v>
      </c>
      <c r="J94">
        <f>cocina[[#This Row],[Precio Unitario]]*cocina[[#This Row],[Cantidad Ordenada]]-cocina[[#This Row],[Costo Unitario]]*cocina[[#This Row],[Cantidad Ordenada]]</f>
        <v>24</v>
      </c>
      <c r="K94">
        <f>cocina[[#This Row],[Precio Unitario]]*cocina[[#This Row],[Cantidad Ordenada]]</f>
        <v>62</v>
      </c>
      <c r="L94" s="5">
        <f>(SUMIF(A:A,cocina[[#This Row],[Número de Orden]],J:J))/SUMIF(A:A,cocina[[#This Row],[Número de Orden]],K:K)</f>
        <v>0.39719626168224298</v>
      </c>
      <c r="M94" s="1">
        <f>cocina[[#This Row],[Ganancia bruta]]-cocina[[#This Row],[Ganancia neta]]</f>
        <v>38</v>
      </c>
    </row>
    <row r="95" spans="1:13" x14ac:dyDescent="0.3">
      <c r="A95">
        <v>36</v>
      </c>
      <c r="B95">
        <v>5</v>
      </c>
      <c r="C95" s="1" t="s">
        <v>78</v>
      </c>
      <c r="D95" s="1" t="s">
        <v>613</v>
      </c>
      <c r="E95">
        <v>18</v>
      </c>
      <c r="F95">
        <v>30</v>
      </c>
      <c r="G95">
        <v>1</v>
      </c>
      <c r="H95">
        <v>38</v>
      </c>
      <c r="I95" s="1" t="s">
        <v>608</v>
      </c>
      <c r="J95">
        <f>cocina[[#This Row],[Precio Unitario]]*cocina[[#This Row],[Cantidad Ordenada]]-cocina[[#This Row],[Costo Unitario]]*cocina[[#This Row],[Cantidad Ordenada]]</f>
        <v>12</v>
      </c>
      <c r="K95">
        <f>cocina[[#This Row],[Precio Unitario]]*cocina[[#This Row],[Cantidad Ordenada]]</f>
        <v>30</v>
      </c>
      <c r="L95" s="5">
        <f>(SUMIF(A:A,cocina[[#This Row],[Número de Orden]],J:J))/SUMIF(A:A,cocina[[#This Row],[Número de Orden]],K:K)</f>
        <v>0.4</v>
      </c>
      <c r="M95" s="1">
        <f>cocina[[#This Row],[Ganancia bruta]]-cocina[[#This Row],[Ganancia neta]]</f>
        <v>18</v>
      </c>
    </row>
    <row r="96" spans="1:13" x14ac:dyDescent="0.3">
      <c r="A96">
        <v>37</v>
      </c>
      <c r="B96">
        <v>20</v>
      </c>
      <c r="C96" s="1" t="s">
        <v>80</v>
      </c>
      <c r="D96" s="1" t="s">
        <v>628</v>
      </c>
      <c r="E96">
        <v>13</v>
      </c>
      <c r="F96">
        <v>21</v>
      </c>
      <c r="G96">
        <v>1</v>
      </c>
      <c r="H96">
        <v>47</v>
      </c>
      <c r="I96" s="1" t="s">
        <v>608</v>
      </c>
      <c r="J96">
        <f>cocina[[#This Row],[Precio Unitario]]*cocina[[#This Row],[Cantidad Ordenada]]-cocina[[#This Row],[Costo Unitario]]*cocina[[#This Row],[Cantidad Ordenada]]</f>
        <v>8</v>
      </c>
      <c r="K96">
        <f>cocina[[#This Row],[Precio Unitario]]*cocina[[#This Row],[Cantidad Ordenada]]</f>
        <v>21</v>
      </c>
      <c r="L96" s="5">
        <f>(SUMIF(A:A,cocina[[#This Row],[Número de Orden]],J:J))/SUMIF(A:A,cocina[[#This Row],[Número de Orden]],K:K)</f>
        <v>0.38095238095238093</v>
      </c>
      <c r="M96" s="1">
        <f>cocina[[#This Row],[Ganancia bruta]]-cocina[[#This Row],[Ganancia neta]]</f>
        <v>13</v>
      </c>
    </row>
    <row r="97" spans="1:13" x14ac:dyDescent="0.3">
      <c r="A97">
        <v>38</v>
      </c>
      <c r="B97">
        <v>10</v>
      </c>
      <c r="C97" s="1" t="s">
        <v>126</v>
      </c>
      <c r="D97" s="1" t="s">
        <v>614</v>
      </c>
      <c r="E97">
        <v>19</v>
      </c>
      <c r="F97">
        <v>31</v>
      </c>
      <c r="G97">
        <v>3</v>
      </c>
      <c r="H97">
        <v>21</v>
      </c>
      <c r="I97" s="1" t="s">
        <v>609</v>
      </c>
      <c r="J97">
        <f>cocina[[#This Row],[Precio Unitario]]*cocina[[#This Row],[Cantidad Ordenada]]-cocina[[#This Row],[Costo Unitario]]*cocina[[#This Row],[Cantidad Ordenada]]</f>
        <v>36</v>
      </c>
      <c r="K97">
        <f>cocina[[#This Row],[Precio Unitario]]*cocina[[#This Row],[Cantidad Ordenada]]</f>
        <v>93</v>
      </c>
      <c r="L97" s="5">
        <f>(SUMIF(A:A,cocina[[#This Row],[Número de Orden]],J:J))/SUMIF(A:A,cocina[[#This Row],[Número de Orden]],K:K)</f>
        <v>0.39148936170212767</v>
      </c>
      <c r="M97" s="1">
        <f>cocina[[#This Row],[Ganancia bruta]]-cocina[[#This Row],[Ganancia neta]]</f>
        <v>57</v>
      </c>
    </row>
    <row r="98" spans="1:13" x14ac:dyDescent="0.3">
      <c r="A98">
        <v>38</v>
      </c>
      <c r="B98">
        <v>10</v>
      </c>
      <c r="C98" s="1" t="s">
        <v>36</v>
      </c>
      <c r="D98" s="1" t="s">
        <v>622</v>
      </c>
      <c r="E98">
        <v>21</v>
      </c>
      <c r="F98">
        <v>35</v>
      </c>
      <c r="G98">
        <v>2</v>
      </c>
      <c r="H98">
        <v>34</v>
      </c>
      <c r="I98" s="1" t="s">
        <v>608</v>
      </c>
      <c r="J98">
        <f>cocina[[#This Row],[Precio Unitario]]*cocina[[#This Row],[Cantidad Ordenada]]-cocina[[#This Row],[Costo Unitario]]*cocina[[#This Row],[Cantidad Ordenada]]</f>
        <v>28</v>
      </c>
      <c r="K98">
        <f>cocina[[#This Row],[Precio Unitario]]*cocina[[#This Row],[Cantidad Ordenada]]</f>
        <v>70</v>
      </c>
      <c r="L98" s="5">
        <f>(SUMIF(A:A,cocina[[#This Row],[Número de Orden]],J:J))/SUMIF(A:A,cocina[[#This Row],[Número de Orden]],K:K)</f>
        <v>0.39148936170212767</v>
      </c>
      <c r="M98" s="1">
        <f>cocina[[#This Row],[Ganancia bruta]]-cocina[[#This Row],[Ganancia neta]]</f>
        <v>42</v>
      </c>
    </row>
    <row r="99" spans="1:13" x14ac:dyDescent="0.3">
      <c r="A99">
        <v>38</v>
      </c>
      <c r="B99">
        <v>10</v>
      </c>
      <c r="C99" s="1" t="s">
        <v>83</v>
      </c>
      <c r="D99" s="1" t="s">
        <v>617</v>
      </c>
      <c r="E99">
        <v>22</v>
      </c>
      <c r="F99">
        <v>36</v>
      </c>
      <c r="G99">
        <v>2</v>
      </c>
      <c r="H99">
        <v>43</v>
      </c>
      <c r="I99" s="1" t="s">
        <v>608</v>
      </c>
      <c r="J99">
        <f>cocina[[#This Row],[Precio Unitario]]*cocina[[#This Row],[Cantidad Ordenada]]-cocina[[#This Row],[Costo Unitario]]*cocina[[#This Row],[Cantidad Ordenada]]</f>
        <v>28</v>
      </c>
      <c r="K99">
        <f>cocina[[#This Row],[Precio Unitario]]*cocina[[#This Row],[Cantidad Ordenada]]</f>
        <v>72</v>
      </c>
      <c r="L99" s="5">
        <f>(SUMIF(A:A,cocina[[#This Row],[Número de Orden]],J:J))/SUMIF(A:A,cocina[[#This Row],[Número de Orden]],K:K)</f>
        <v>0.39148936170212767</v>
      </c>
      <c r="M99" s="1">
        <f>cocina[[#This Row],[Ganancia bruta]]-cocina[[#This Row],[Ganancia neta]]</f>
        <v>44</v>
      </c>
    </row>
    <row r="100" spans="1:13" x14ac:dyDescent="0.3">
      <c r="A100">
        <v>39</v>
      </c>
      <c r="B100">
        <v>15</v>
      </c>
      <c r="C100" s="1" t="s">
        <v>83</v>
      </c>
      <c r="D100" s="1" t="s">
        <v>617</v>
      </c>
      <c r="E100">
        <v>22</v>
      </c>
      <c r="F100">
        <v>36</v>
      </c>
      <c r="G100">
        <v>3</v>
      </c>
      <c r="H100">
        <v>57</v>
      </c>
      <c r="I100" s="1" t="s">
        <v>608</v>
      </c>
      <c r="J100">
        <f>cocina[[#This Row],[Precio Unitario]]*cocina[[#This Row],[Cantidad Ordenada]]-cocina[[#This Row],[Costo Unitario]]*cocina[[#This Row],[Cantidad Ordenada]]</f>
        <v>42</v>
      </c>
      <c r="K100">
        <f>cocina[[#This Row],[Precio Unitario]]*cocina[[#This Row],[Cantidad Ordenada]]</f>
        <v>108</v>
      </c>
      <c r="L100" s="5">
        <f>(SUMIF(A:A,cocina[[#This Row],[Número de Orden]],J:J))/SUMIF(A:A,cocina[[#This Row],[Número de Orden]],K:K)</f>
        <v>0.3888888888888889</v>
      </c>
      <c r="M100" s="1">
        <f>cocina[[#This Row],[Ganancia bruta]]-cocina[[#This Row],[Ganancia neta]]</f>
        <v>66</v>
      </c>
    </row>
    <row r="101" spans="1:13" x14ac:dyDescent="0.3">
      <c r="A101">
        <v>40</v>
      </c>
      <c r="B101">
        <v>1</v>
      </c>
      <c r="C101" s="1" t="s">
        <v>48</v>
      </c>
      <c r="D101" s="1" t="s">
        <v>618</v>
      </c>
      <c r="E101">
        <v>17</v>
      </c>
      <c r="F101">
        <v>29</v>
      </c>
      <c r="G101">
        <v>3</v>
      </c>
      <c r="H101">
        <v>15</v>
      </c>
      <c r="I101" s="1" t="s">
        <v>609</v>
      </c>
      <c r="J101">
        <f>cocina[[#This Row],[Precio Unitario]]*cocina[[#This Row],[Cantidad Ordenada]]-cocina[[#This Row],[Costo Unitario]]*cocina[[#This Row],[Cantidad Ordenada]]</f>
        <v>36</v>
      </c>
      <c r="K101">
        <f>cocina[[#This Row],[Precio Unitario]]*cocina[[#This Row],[Cantidad Ordenada]]</f>
        <v>87</v>
      </c>
      <c r="L101" s="5">
        <f>(SUMIF(A:A,cocina[[#This Row],[Número de Orden]],J:J))/SUMIF(A:A,cocina[[#This Row],[Número de Orden]],K:K)</f>
        <v>0.41216216216216217</v>
      </c>
      <c r="M101" s="1">
        <f>cocina[[#This Row],[Ganancia bruta]]-cocina[[#This Row],[Ganancia neta]]</f>
        <v>51</v>
      </c>
    </row>
    <row r="102" spans="1:13" x14ac:dyDescent="0.3">
      <c r="A102">
        <v>40</v>
      </c>
      <c r="B102">
        <v>1</v>
      </c>
      <c r="C102" s="1" t="s">
        <v>271</v>
      </c>
      <c r="D102" s="1" t="s">
        <v>619</v>
      </c>
      <c r="E102">
        <v>20</v>
      </c>
      <c r="F102">
        <v>33</v>
      </c>
      <c r="G102">
        <v>1</v>
      </c>
      <c r="H102">
        <v>50</v>
      </c>
      <c r="I102" s="1" t="s">
        <v>609</v>
      </c>
      <c r="J102">
        <f>cocina[[#This Row],[Precio Unitario]]*cocina[[#This Row],[Cantidad Ordenada]]-cocina[[#This Row],[Costo Unitario]]*cocina[[#This Row],[Cantidad Ordenada]]</f>
        <v>13</v>
      </c>
      <c r="K102">
        <f>cocina[[#This Row],[Precio Unitario]]*cocina[[#This Row],[Cantidad Ordenada]]</f>
        <v>33</v>
      </c>
      <c r="L102" s="5">
        <f>(SUMIF(A:A,cocina[[#This Row],[Número de Orden]],J:J))/SUMIF(A:A,cocina[[#This Row],[Número de Orden]],K:K)</f>
        <v>0.41216216216216217</v>
      </c>
      <c r="M102" s="1">
        <f>cocina[[#This Row],[Ganancia bruta]]-cocina[[#This Row],[Ganancia neta]]</f>
        <v>20</v>
      </c>
    </row>
    <row r="103" spans="1:13" x14ac:dyDescent="0.3">
      <c r="A103">
        <v>40</v>
      </c>
      <c r="B103">
        <v>1</v>
      </c>
      <c r="C103" s="1" t="s">
        <v>52</v>
      </c>
      <c r="D103" s="1" t="s">
        <v>620</v>
      </c>
      <c r="E103">
        <v>16</v>
      </c>
      <c r="F103">
        <v>28</v>
      </c>
      <c r="G103">
        <v>1</v>
      </c>
      <c r="H103">
        <v>13</v>
      </c>
      <c r="I103" s="1" t="s">
        <v>609</v>
      </c>
      <c r="J103">
        <f>cocina[[#This Row],[Precio Unitario]]*cocina[[#This Row],[Cantidad Ordenada]]-cocina[[#This Row],[Costo Unitario]]*cocina[[#This Row],[Cantidad Ordenada]]</f>
        <v>12</v>
      </c>
      <c r="K103">
        <f>cocina[[#This Row],[Precio Unitario]]*cocina[[#This Row],[Cantidad Ordenada]]</f>
        <v>28</v>
      </c>
      <c r="L103" s="5">
        <f>(SUMIF(A:A,cocina[[#This Row],[Número de Orden]],J:J))/SUMIF(A:A,cocina[[#This Row],[Número de Orden]],K:K)</f>
        <v>0.41216216216216217</v>
      </c>
      <c r="M103" s="1">
        <f>cocina[[#This Row],[Ganancia bruta]]-cocina[[#This Row],[Ganancia neta]]</f>
        <v>16</v>
      </c>
    </row>
    <row r="104" spans="1:13" x14ac:dyDescent="0.3">
      <c r="A104">
        <v>41</v>
      </c>
      <c r="B104">
        <v>7</v>
      </c>
      <c r="C104" s="1" t="s">
        <v>257</v>
      </c>
      <c r="D104" s="1" t="s">
        <v>623</v>
      </c>
      <c r="E104">
        <v>19</v>
      </c>
      <c r="F104">
        <v>32</v>
      </c>
      <c r="G104">
        <v>3</v>
      </c>
      <c r="H104">
        <v>23</v>
      </c>
      <c r="I104" s="1" t="s">
        <v>609</v>
      </c>
      <c r="J104">
        <f>cocina[[#This Row],[Precio Unitario]]*cocina[[#This Row],[Cantidad Ordenada]]-cocina[[#This Row],[Costo Unitario]]*cocina[[#This Row],[Cantidad Ordenada]]</f>
        <v>39</v>
      </c>
      <c r="K104">
        <f>cocina[[#This Row],[Precio Unitario]]*cocina[[#This Row],[Cantidad Ordenada]]</f>
        <v>96</v>
      </c>
      <c r="L104" s="5">
        <f>(SUMIF(A:A,cocina[[#This Row],[Número de Orden]],J:J))/SUMIF(A:A,cocina[[#This Row],[Número de Orden]],K:K)</f>
        <v>0.41176470588235292</v>
      </c>
      <c r="M104" s="1">
        <f>cocina[[#This Row],[Ganancia bruta]]-cocina[[#This Row],[Ganancia neta]]</f>
        <v>57</v>
      </c>
    </row>
    <row r="105" spans="1:13" x14ac:dyDescent="0.3">
      <c r="A105">
        <v>41</v>
      </c>
      <c r="B105">
        <v>7</v>
      </c>
      <c r="C105" s="1" t="s">
        <v>165</v>
      </c>
      <c r="D105" s="1" t="s">
        <v>630</v>
      </c>
      <c r="E105">
        <v>15</v>
      </c>
      <c r="F105">
        <v>26</v>
      </c>
      <c r="G105">
        <v>3</v>
      </c>
      <c r="H105">
        <v>47</v>
      </c>
      <c r="I105" s="1" t="s">
        <v>609</v>
      </c>
      <c r="J105">
        <f>cocina[[#This Row],[Precio Unitario]]*cocina[[#This Row],[Cantidad Ordenada]]-cocina[[#This Row],[Costo Unitario]]*cocina[[#This Row],[Cantidad Ordenada]]</f>
        <v>33</v>
      </c>
      <c r="K105">
        <f>cocina[[#This Row],[Precio Unitario]]*cocina[[#This Row],[Cantidad Ordenada]]</f>
        <v>78</v>
      </c>
      <c r="L105" s="5">
        <f>(SUMIF(A:A,cocina[[#This Row],[Número de Orden]],J:J))/SUMIF(A:A,cocina[[#This Row],[Número de Orden]],K:K)</f>
        <v>0.41176470588235292</v>
      </c>
      <c r="M105" s="1">
        <f>cocina[[#This Row],[Ganancia bruta]]-cocina[[#This Row],[Ganancia neta]]</f>
        <v>45</v>
      </c>
    </row>
    <row r="106" spans="1:13" x14ac:dyDescent="0.3">
      <c r="A106">
        <v>41</v>
      </c>
      <c r="B106">
        <v>7</v>
      </c>
      <c r="C106" s="1" t="s">
        <v>78</v>
      </c>
      <c r="D106" s="1" t="s">
        <v>613</v>
      </c>
      <c r="E106">
        <v>18</v>
      </c>
      <c r="F106">
        <v>30</v>
      </c>
      <c r="G106">
        <v>1</v>
      </c>
      <c r="H106">
        <v>19</v>
      </c>
      <c r="I106" s="1" t="s">
        <v>609</v>
      </c>
      <c r="J106">
        <f>cocina[[#This Row],[Precio Unitario]]*cocina[[#This Row],[Cantidad Ordenada]]-cocina[[#This Row],[Costo Unitario]]*cocina[[#This Row],[Cantidad Ordenada]]</f>
        <v>12</v>
      </c>
      <c r="K106">
        <f>cocina[[#This Row],[Precio Unitario]]*cocina[[#This Row],[Cantidad Ordenada]]</f>
        <v>30</v>
      </c>
      <c r="L106" s="5">
        <f>(SUMIF(A:A,cocina[[#This Row],[Número de Orden]],J:J))/SUMIF(A:A,cocina[[#This Row],[Número de Orden]],K:K)</f>
        <v>0.41176470588235292</v>
      </c>
      <c r="M106" s="1">
        <f>cocina[[#This Row],[Ganancia bruta]]-cocina[[#This Row],[Ganancia neta]]</f>
        <v>18</v>
      </c>
    </row>
    <row r="107" spans="1:13" x14ac:dyDescent="0.3">
      <c r="A107">
        <v>42</v>
      </c>
      <c r="B107">
        <v>14</v>
      </c>
      <c r="C107" s="1" t="s">
        <v>213</v>
      </c>
      <c r="D107" s="1" t="s">
        <v>624</v>
      </c>
      <c r="E107">
        <v>13</v>
      </c>
      <c r="F107">
        <v>22</v>
      </c>
      <c r="G107">
        <v>1</v>
      </c>
      <c r="H107">
        <v>57</v>
      </c>
      <c r="I107" s="1" t="s">
        <v>609</v>
      </c>
      <c r="J107">
        <f>cocina[[#This Row],[Precio Unitario]]*cocina[[#This Row],[Cantidad Ordenada]]-cocina[[#This Row],[Costo Unitario]]*cocina[[#This Row],[Cantidad Ordenada]]</f>
        <v>9</v>
      </c>
      <c r="K107">
        <f>cocina[[#This Row],[Precio Unitario]]*cocina[[#This Row],[Cantidad Ordenada]]</f>
        <v>22</v>
      </c>
      <c r="L107" s="5">
        <f>(SUMIF(A:A,cocina[[#This Row],[Número de Orden]],J:J))/SUMIF(A:A,cocina[[#This Row],[Número de Orden]],K:K)</f>
        <v>0.38235294117647056</v>
      </c>
      <c r="M107" s="1">
        <f>cocina[[#This Row],[Ganancia bruta]]-cocina[[#This Row],[Ganancia neta]]</f>
        <v>13</v>
      </c>
    </row>
    <row r="108" spans="1:13" x14ac:dyDescent="0.3">
      <c r="A108">
        <v>42</v>
      </c>
      <c r="B108">
        <v>14</v>
      </c>
      <c r="C108" s="1" t="s">
        <v>58</v>
      </c>
      <c r="D108" s="1" t="s">
        <v>616</v>
      </c>
      <c r="E108">
        <v>25</v>
      </c>
      <c r="F108">
        <v>40</v>
      </c>
      <c r="G108">
        <v>2</v>
      </c>
      <c r="H108">
        <v>12</v>
      </c>
      <c r="I108" s="1" t="s">
        <v>609</v>
      </c>
      <c r="J108">
        <f>cocina[[#This Row],[Precio Unitario]]*cocina[[#This Row],[Cantidad Ordenada]]-cocina[[#This Row],[Costo Unitario]]*cocina[[#This Row],[Cantidad Ordenada]]</f>
        <v>30</v>
      </c>
      <c r="K108">
        <f>cocina[[#This Row],[Precio Unitario]]*cocina[[#This Row],[Cantidad Ordenada]]</f>
        <v>80</v>
      </c>
      <c r="L108" s="5">
        <f>(SUMIF(A:A,cocina[[#This Row],[Número de Orden]],J:J))/SUMIF(A:A,cocina[[#This Row],[Número de Orden]],K:K)</f>
        <v>0.38235294117647056</v>
      </c>
      <c r="M108" s="1">
        <f>cocina[[#This Row],[Ganancia bruta]]-cocina[[#This Row],[Ganancia neta]]</f>
        <v>50</v>
      </c>
    </row>
    <row r="109" spans="1:13" x14ac:dyDescent="0.3">
      <c r="A109">
        <v>43</v>
      </c>
      <c r="B109">
        <v>8</v>
      </c>
      <c r="C109" s="1" t="s">
        <v>257</v>
      </c>
      <c r="D109" s="1" t="s">
        <v>623</v>
      </c>
      <c r="E109">
        <v>19</v>
      </c>
      <c r="F109">
        <v>32</v>
      </c>
      <c r="G109">
        <v>1</v>
      </c>
      <c r="H109">
        <v>6</v>
      </c>
      <c r="I109" s="1" t="s">
        <v>609</v>
      </c>
      <c r="J109">
        <f>cocina[[#This Row],[Precio Unitario]]*cocina[[#This Row],[Cantidad Ordenada]]-cocina[[#This Row],[Costo Unitario]]*cocina[[#This Row],[Cantidad Ordenada]]</f>
        <v>13</v>
      </c>
      <c r="K109">
        <f>cocina[[#This Row],[Precio Unitario]]*cocina[[#This Row],[Cantidad Ordenada]]</f>
        <v>32</v>
      </c>
      <c r="L109" s="5">
        <f>(SUMIF(A:A,cocina[[#This Row],[Número de Orden]],J:J))/SUMIF(A:A,cocina[[#This Row],[Número de Orden]],K:K)</f>
        <v>0.40886699507389163</v>
      </c>
      <c r="M109" s="1">
        <f>cocina[[#This Row],[Ganancia bruta]]-cocina[[#This Row],[Ganancia neta]]</f>
        <v>19</v>
      </c>
    </row>
    <row r="110" spans="1:13" x14ac:dyDescent="0.3">
      <c r="A110">
        <v>43</v>
      </c>
      <c r="B110">
        <v>8</v>
      </c>
      <c r="C110" s="1" t="s">
        <v>65</v>
      </c>
      <c r="D110" s="1" t="s">
        <v>625</v>
      </c>
      <c r="E110">
        <v>20</v>
      </c>
      <c r="F110">
        <v>34</v>
      </c>
      <c r="G110">
        <v>2</v>
      </c>
      <c r="H110">
        <v>59</v>
      </c>
      <c r="I110" s="1" t="s">
        <v>609</v>
      </c>
      <c r="J110">
        <f>cocina[[#This Row],[Precio Unitario]]*cocina[[#This Row],[Cantidad Ordenada]]-cocina[[#This Row],[Costo Unitario]]*cocina[[#This Row],[Cantidad Ordenada]]</f>
        <v>28</v>
      </c>
      <c r="K110">
        <f>cocina[[#This Row],[Precio Unitario]]*cocina[[#This Row],[Cantidad Ordenada]]</f>
        <v>68</v>
      </c>
      <c r="L110" s="5">
        <f>(SUMIF(A:A,cocina[[#This Row],[Número de Orden]],J:J))/SUMIF(A:A,cocina[[#This Row],[Número de Orden]],K:K)</f>
        <v>0.40886699507389163</v>
      </c>
      <c r="M110" s="1">
        <f>cocina[[#This Row],[Ganancia bruta]]-cocina[[#This Row],[Ganancia neta]]</f>
        <v>40</v>
      </c>
    </row>
    <row r="111" spans="1:13" x14ac:dyDescent="0.3">
      <c r="A111">
        <v>43</v>
      </c>
      <c r="B111">
        <v>8</v>
      </c>
      <c r="C111" s="1" t="s">
        <v>168</v>
      </c>
      <c r="D111" s="1" t="s">
        <v>612</v>
      </c>
      <c r="E111">
        <v>14</v>
      </c>
      <c r="F111">
        <v>24</v>
      </c>
      <c r="G111">
        <v>3</v>
      </c>
      <c r="H111">
        <v>57</v>
      </c>
      <c r="I111" s="1" t="s">
        <v>608</v>
      </c>
      <c r="J111">
        <f>cocina[[#This Row],[Precio Unitario]]*cocina[[#This Row],[Cantidad Ordenada]]-cocina[[#This Row],[Costo Unitario]]*cocina[[#This Row],[Cantidad Ordenada]]</f>
        <v>30</v>
      </c>
      <c r="K111">
        <f>cocina[[#This Row],[Precio Unitario]]*cocina[[#This Row],[Cantidad Ordenada]]</f>
        <v>72</v>
      </c>
      <c r="L111" s="5">
        <f>(SUMIF(A:A,cocina[[#This Row],[Número de Orden]],J:J))/SUMIF(A:A,cocina[[#This Row],[Número de Orden]],K:K)</f>
        <v>0.40886699507389163</v>
      </c>
      <c r="M111" s="1">
        <f>cocina[[#This Row],[Ganancia bruta]]-cocina[[#This Row],[Ganancia neta]]</f>
        <v>42</v>
      </c>
    </row>
    <row r="112" spans="1:13" x14ac:dyDescent="0.3">
      <c r="A112">
        <v>43</v>
      </c>
      <c r="B112">
        <v>8</v>
      </c>
      <c r="C112" s="1" t="s">
        <v>126</v>
      </c>
      <c r="D112" s="1" t="s">
        <v>614</v>
      </c>
      <c r="E112">
        <v>19</v>
      </c>
      <c r="F112">
        <v>31</v>
      </c>
      <c r="G112">
        <v>1</v>
      </c>
      <c r="H112">
        <v>24</v>
      </c>
      <c r="I112" s="1" t="s">
        <v>608</v>
      </c>
      <c r="J112">
        <f>cocina[[#This Row],[Precio Unitario]]*cocina[[#This Row],[Cantidad Ordenada]]-cocina[[#This Row],[Costo Unitario]]*cocina[[#This Row],[Cantidad Ordenada]]</f>
        <v>12</v>
      </c>
      <c r="K112">
        <f>cocina[[#This Row],[Precio Unitario]]*cocina[[#This Row],[Cantidad Ordenada]]</f>
        <v>31</v>
      </c>
      <c r="L112" s="5">
        <f>(SUMIF(A:A,cocina[[#This Row],[Número de Orden]],J:J))/SUMIF(A:A,cocina[[#This Row],[Número de Orden]],K:K)</f>
        <v>0.40886699507389163</v>
      </c>
      <c r="M112" s="1">
        <f>cocina[[#This Row],[Ganancia bruta]]-cocina[[#This Row],[Ganancia neta]]</f>
        <v>19</v>
      </c>
    </row>
    <row r="113" spans="1:13" x14ac:dyDescent="0.3">
      <c r="A113">
        <v>44</v>
      </c>
      <c r="B113">
        <v>18</v>
      </c>
      <c r="C113" s="1" t="s">
        <v>165</v>
      </c>
      <c r="D113" s="1" t="s">
        <v>630</v>
      </c>
      <c r="E113">
        <v>15</v>
      </c>
      <c r="F113">
        <v>26</v>
      </c>
      <c r="G113">
        <v>1</v>
      </c>
      <c r="H113">
        <v>34</v>
      </c>
      <c r="I113" s="1" t="s">
        <v>609</v>
      </c>
      <c r="J113">
        <f>cocina[[#This Row],[Precio Unitario]]*cocina[[#This Row],[Cantidad Ordenada]]-cocina[[#This Row],[Costo Unitario]]*cocina[[#This Row],[Cantidad Ordenada]]</f>
        <v>11</v>
      </c>
      <c r="K113">
        <f>cocina[[#This Row],[Precio Unitario]]*cocina[[#This Row],[Cantidad Ordenada]]</f>
        <v>26</v>
      </c>
      <c r="L113" s="5">
        <f>(SUMIF(A:A,cocina[[#This Row],[Número de Orden]],J:J))/SUMIF(A:A,cocina[[#This Row],[Número de Orden]],K:K)</f>
        <v>0.40163934426229508</v>
      </c>
      <c r="M113" s="1">
        <f>cocina[[#This Row],[Ganancia bruta]]-cocina[[#This Row],[Ganancia neta]]</f>
        <v>15</v>
      </c>
    </row>
    <row r="114" spans="1:13" x14ac:dyDescent="0.3">
      <c r="A114">
        <v>44</v>
      </c>
      <c r="B114">
        <v>18</v>
      </c>
      <c r="C114" s="1" t="s">
        <v>132</v>
      </c>
      <c r="D114" s="1" t="s">
        <v>631</v>
      </c>
      <c r="E114">
        <v>15</v>
      </c>
      <c r="F114">
        <v>25</v>
      </c>
      <c r="G114">
        <v>3</v>
      </c>
      <c r="H114">
        <v>8</v>
      </c>
      <c r="I114" s="1" t="s">
        <v>608</v>
      </c>
      <c r="J114">
        <f>cocina[[#This Row],[Precio Unitario]]*cocina[[#This Row],[Cantidad Ordenada]]-cocina[[#This Row],[Costo Unitario]]*cocina[[#This Row],[Cantidad Ordenada]]</f>
        <v>30</v>
      </c>
      <c r="K114">
        <f>cocina[[#This Row],[Precio Unitario]]*cocina[[#This Row],[Cantidad Ordenada]]</f>
        <v>75</v>
      </c>
      <c r="L114" s="5">
        <f>(SUMIF(A:A,cocina[[#This Row],[Número de Orden]],J:J))/SUMIF(A:A,cocina[[#This Row],[Número de Orden]],K:K)</f>
        <v>0.40163934426229508</v>
      </c>
      <c r="M114" s="1">
        <f>cocina[[#This Row],[Ganancia bruta]]-cocina[[#This Row],[Ganancia neta]]</f>
        <v>45</v>
      </c>
    </row>
    <row r="115" spans="1:13" x14ac:dyDescent="0.3">
      <c r="A115">
        <v>44</v>
      </c>
      <c r="B115">
        <v>18</v>
      </c>
      <c r="C115" s="1" t="s">
        <v>80</v>
      </c>
      <c r="D115" s="1" t="s">
        <v>628</v>
      </c>
      <c r="E115">
        <v>13</v>
      </c>
      <c r="F115">
        <v>21</v>
      </c>
      <c r="G115">
        <v>1</v>
      </c>
      <c r="H115">
        <v>43</v>
      </c>
      <c r="I115" s="1" t="s">
        <v>608</v>
      </c>
      <c r="J115">
        <f>cocina[[#This Row],[Precio Unitario]]*cocina[[#This Row],[Cantidad Ordenada]]-cocina[[#This Row],[Costo Unitario]]*cocina[[#This Row],[Cantidad Ordenada]]</f>
        <v>8</v>
      </c>
      <c r="K115">
        <f>cocina[[#This Row],[Precio Unitario]]*cocina[[#This Row],[Cantidad Ordenada]]</f>
        <v>21</v>
      </c>
      <c r="L115" s="5">
        <f>(SUMIF(A:A,cocina[[#This Row],[Número de Orden]],J:J))/SUMIF(A:A,cocina[[#This Row],[Número de Orden]],K:K)</f>
        <v>0.40163934426229508</v>
      </c>
      <c r="M115" s="1">
        <f>cocina[[#This Row],[Ganancia bruta]]-cocina[[#This Row],[Ganancia neta]]</f>
        <v>13</v>
      </c>
    </row>
    <row r="116" spans="1:13" x14ac:dyDescent="0.3">
      <c r="A116">
        <v>45</v>
      </c>
      <c r="B116">
        <v>17</v>
      </c>
      <c r="C116" s="1" t="s">
        <v>89</v>
      </c>
      <c r="D116" s="1" t="s">
        <v>629</v>
      </c>
      <c r="E116">
        <v>10</v>
      </c>
      <c r="F116">
        <v>18</v>
      </c>
      <c r="G116">
        <v>3</v>
      </c>
      <c r="H116">
        <v>47</v>
      </c>
      <c r="I116" s="1" t="s">
        <v>608</v>
      </c>
      <c r="J116">
        <f>cocina[[#This Row],[Precio Unitario]]*cocina[[#This Row],[Cantidad Ordenada]]-cocina[[#This Row],[Costo Unitario]]*cocina[[#This Row],[Cantidad Ordenada]]</f>
        <v>24</v>
      </c>
      <c r="K116">
        <f>cocina[[#This Row],[Precio Unitario]]*cocina[[#This Row],[Cantidad Ordenada]]</f>
        <v>54</v>
      </c>
      <c r="L116" s="5">
        <f>(SUMIF(A:A,cocina[[#This Row],[Número de Orden]],J:J))/SUMIF(A:A,cocina[[#This Row],[Número de Orden]],K:K)</f>
        <v>0.44444444444444442</v>
      </c>
      <c r="M116" s="1">
        <f>cocina[[#This Row],[Ganancia bruta]]-cocina[[#This Row],[Ganancia neta]]</f>
        <v>30</v>
      </c>
    </row>
    <row r="117" spans="1:13" x14ac:dyDescent="0.3">
      <c r="A117">
        <v>46</v>
      </c>
      <c r="B117">
        <v>10</v>
      </c>
      <c r="C117" s="1" t="s">
        <v>78</v>
      </c>
      <c r="D117" s="1" t="s">
        <v>613</v>
      </c>
      <c r="E117">
        <v>18</v>
      </c>
      <c r="F117">
        <v>30</v>
      </c>
      <c r="G117">
        <v>2</v>
      </c>
      <c r="H117">
        <v>23</v>
      </c>
      <c r="I117" s="1" t="s">
        <v>609</v>
      </c>
      <c r="J117">
        <f>cocina[[#This Row],[Precio Unitario]]*cocina[[#This Row],[Cantidad Ordenada]]-cocina[[#This Row],[Costo Unitario]]*cocina[[#This Row],[Cantidad Ordenada]]</f>
        <v>24</v>
      </c>
      <c r="K117">
        <f>cocina[[#This Row],[Precio Unitario]]*cocina[[#This Row],[Cantidad Ordenada]]</f>
        <v>60</v>
      </c>
      <c r="L117" s="5">
        <f>(SUMIF(A:A,cocina[[#This Row],[Número de Orden]],J:J))/SUMIF(A:A,cocina[[#This Row],[Número de Orden]],K:K)</f>
        <v>0.4</v>
      </c>
      <c r="M117" s="1">
        <f>cocina[[#This Row],[Ganancia bruta]]-cocina[[#This Row],[Ganancia neta]]</f>
        <v>36</v>
      </c>
    </row>
    <row r="118" spans="1:13" x14ac:dyDescent="0.3">
      <c r="A118">
        <v>46</v>
      </c>
      <c r="B118">
        <v>10</v>
      </c>
      <c r="C118" s="1" t="s">
        <v>65</v>
      </c>
      <c r="D118" s="1" t="s">
        <v>625</v>
      </c>
      <c r="E118">
        <v>20</v>
      </c>
      <c r="F118">
        <v>34</v>
      </c>
      <c r="G118">
        <v>1</v>
      </c>
      <c r="H118">
        <v>48</v>
      </c>
      <c r="I118" s="1" t="s">
        <v>609</v>
      </c>
      <c r="J118">
        <f>cocina[[#This Row],[Precio Unitario]]*cocina[[#This Row],[Cantidad Ordenada]]-cocina[[#This Row],[Costo Unitario]]*cocina[[#This Row],[Cantidad Ordenada]]</f>
        <v>14</v>
      </c>
      <c r="K118">
        <f>cocina[[#This Row],[Precio Unitario]]*cocina[[#This Row],[Cantidad Ordenada]]</f>
        <v>34</v>
      </c>
      <c r="L118" s="5">
        <f>(SUMIF(A:A,cocina[[#This Row],[Número de Orden]],J:J))/SUMIF(A:A,cocina[[#This Row],[Número de Orden]],K:K)</f>
        <v>0.4</v>
      </c>
      <c r="M118" s="1">
        <f>cocina[[#This Row],[Ganancia bruta]]-cocina[[#This Row],[Ganancia neta]]</f>
        <v>20</v>
      </c>
    </row>
    <row r="119" spans="1:13" x14ac:dyDescent="0.3">
      <c r="A119">
        <v>46</v>
      </c>
      <c r="B119">
        <v>10</v>
      </c>
      <c r="C119" s="1" t="s">
        <v>210</v>
      </c>
      <c r="D119" s="1" t="s">
        <v>627</v>
      </c>
      <c r="E119">
        <v>14</v>
      </c>
      <c r="F119">
        <v>23</v>
      </c>
      <c r="G119">
        <v>2</v>
      </c>
      <c r="H119">
        <v>15</v>
      </c>
      <c r="I119" s="1" t="s">
        <v>608</v>
      </c>
      <c r="J119">
        <f>cocina[[#This Row],[Precio Unitario]]*cocina[[#This Row],[Cantidad Ordenada]]-cocina[[#This Row],[Costo Unitario]]*cocina[[#This Row],[Cantidad Ordenada]]</f>
        <v>18</v>
      </c>
      <c r="K119">
        <f>cocina[[#This Row],[Precio Unitario]]*cocina[[#This Row],[Cantidad Ordenada]]</f>
        <v>46</v>
      </c>
      <c r="L119" s="5">
        <f>(SUMIF(A:A,cocina[[#This Row],[Número de Orden]],J:J))/SUMIF(A:A,cocina[[#This Row],[Número de Orden]],K:K)</f>
        <v>0.4</v>
      </c>
      <c r="M119" s="1">
        <f>cocina[[#This Row],[Ganancia bruta]]-cocina[[#This Row],[Ganancia neta]]</f>
        <v>28</v>
      </c>
    </row>
    <row r="120" spans="1:13" x14ac:dyDescent="0.3">
      <c r="A120">
        <v>47</v>
      </c>
      <c r="B120">
        <v>18</v>
      </c>
      <c r="C120" s="1" t="s">
        <v>271</v>
      </c>
      <c r="D120" s="1" t="s">
        <v>619</v>
      </c>
      <c r="E120">
        <v>20</v>
      </c>
      <c r="F120">
        <v>33</v>
      </c>
      <c r="G120">
        <v>2</v>
      </c>
      <c r="H120">
        <v>56</v>
      </c>
      <c r="I120" s="1" t="s">
        <v>608</v>
      </c>
      <c r="J120">
        <f>cocina[[#This Row],[Precio Unitario]]*cocina[[#This Row],[Cantidad Ordenada]]-cocina[[#This Row],[Costo Unitario]]*cocina[[#This Row],[Cantidad Ordenada]]</f>
        <v>26</v>
      </c>
      <c r="K120">
        <f>cocina[[#This Row],[Precio Unitario]]*cocina[[#This Row],[Cantidad Ordenada]]</f>
        <v>66</v>
      </c>
      <c r="L120" s="5">
        <f>(SUMIF(A:A,cocina[[#This Row],[Número de Orden]],J:J))/SUMIF(A:A,cocina[[#This Row],[Número de Orden]],K:K)</f>
        <v>0.39449541284403672</v>
      </c>
      <c r="M120" s="1">
        <f>cocina[[#This Row],[Ganancia bruta]]-cocina[[#This Row],[Ganancia neta]]</f>
        <v>40</v>
      </c>
    </row>
    <row r="121" spans="1:13" x14ac:dyDescent="0.3">
      <c r="A121">
        <v>47</v>
      </c>
      <c r="B121">
        <v>18</v>
      </c>
      <c r="C121" s="1" t="s">
        <v>210</v>
      </c>
      <c r="D121" s="1" t="s">
        <v>627</v>
      </c>
      <c r="E121">
        <v>14</v>
      </c>
      <c r="F121">
        <v>23</v>
      </c>
      <c r="G121">
        <v>1</v>
      </c>
      <c r="H121">
        <v>17</v>
      </c>
      <c r="I121" s="1" t="s">
        <v>609</v>
      </c>
      <c r="J121">
        <f>cocina[[#This Row],[Precio Unitario]]*cocina[[#This Row],[Cantidad Ordenada]]-cocina[[#This Row],[Costo Unitario]]*cocina[[#This Row],[Cantidad Ordenada]]</f>
        <v>9</v>
      </c>
      <c r="K121">
        <f>cocina[[#This Row],[Precio Unitario]]*cocina[[#This Row],[Cantidad Ordenada]]</f>
        <v>23</v>
      </c>
      <c r="L121" s="5">
        <f>(SUMIF(A:A,cocina[[#This Row],[Número de Orden]],J:J))/SUMIF(A:A,cocina[[#This Row],[Número de Orden]],K:K)</f>
        <v>0.39449541284403672</v>
      </c>
      <c r="M121" s="1">
        <f>cocina[[#This Row],[Ganancia bruta]]-cocina[[#This Row],[Ganancia neta]]</f>
        <v>14</v>
      </c>
    </row>
    <row r="122" spans="1:13" x14ac:dyDescent="0.3">
      <c r="A122">
        <v>47</v>
      </c>
      <c r="B122">
        <v>18</v>
      </c>
      <c r="C122" s="1" t="s">
        <v>156</v>
      </c>
      <c r="D122" s="1" t="s">
        <v>626</v>
      </c>
      <c r="E122">
        <v>12</v>
      </c>
      <c r="F122">
        <v>20</v>
      </c>
      <c r="G122">
        <v>1</v>
      </c>
      <c r="H122">
        <v>14</v>
      </c>
      <c r="I122" s="1" t="s">
        <v>609</v>
      </c>
      <c r="J122">
        <f>cocina[[#This Row],[Precio Unitario]]*cocina[[#This Row],[Cantidad Ordenada]]-cocina[[#This Row],[Costo Unitario]]*cocina[[#This Row],[Cantidad Ordenada]]</f>
        <v>8</v>
      </c>
      <c r="K122">
        <f>cocina[[#This Row],[Precio Unitario]]*cocina[[#This Row],[Cantidad Ordenada]]</f>
        <v>20</v>
      </c>
      <c r="L122" s="5">
        <f>(SUMIF(A:A,cocina[[#This Row],[Número de Orden]],J:J))/SUMIF(A:A,cocina[[#This Row],[Número de Orden]],K:K)</f>
        <v>0.39449541284403672</v>
      </c>
      <c r="M122" s="1">
        <f>cocina[[#This Row],[Ganancia bruta]]-cocina[[#This Row],[Ganancia neta]]</f>
        <v>12</v>
      </c>
    </row>
    <row r="123" spans="1:13" x14ac:dyDescent="0.3">
      <c r="A123">
        <v>48</v>
      </c>
      <c r="B123">
        <v>17</v>
      </c>
      <c r="C123" s="1" t="s">
        <v>116</v>
      </c>
      <c r="D123" s="1" t="s">
        <v>615</v>
      </c>
      <c r="E123">
        <v>16</v>
      </c>
      <c r="F123">
        <v>27</v>
      </c>
      <c r="G123">
        <v>3</v>
      </c>
      <c r="H123">
        <v>37</v>
      </c>
      <c r="I123" s="1" t="s">
        <v>609</v>
      </c>
      <c r="J123">
        <f>cocina[[#This Row],[Precio Unitario]]*cocina[[#This Row],[Cantidad Ordenada]]-cocina[[#This Row],[Costo Unitario]]*cocina[[#This Row],[Cantidad Ordenada]]</f>
        <v>33</v>
      </c>
      <c r="K123">
        <f>cocina[[#This Row],[Precio Unitario]]*cocina[[#This Row],[Cantidad Ordenada]]</f>
        <v>81</v>
      </c>
      <c r="L123" s="5">
        <f>(SUMIF(A:A,cocina[[#This Row],[Número de Orden]],J:J))/SUMIF(A:A,cocina[[#This Row],[Número de Orden]],K:K)</f>
        <v>0.4050632911392405</v>
      </c>
      <c r="M123" s="1">
        <f>cocina[[#This Row],[Ganancia bruta]]-cocina[[#This Row],[Ganancia neta]]</f>
        <v>48</v>
      </c>
    </row>
    <row r="124" spans="1:13" x14ac:dyDescent="0.3">
      <c r="A124">
        <v>48</v>
      </c>
      <c r="B124">
        <v>17</v>
      </c>
      <c r="C124" s="1" t="s">
        <v>213</v>
      </c>
      <c r="D124" s="1" t="s">
        <v>624</v>
      </c>
      <c r="E124">
        <v>13</v>
      </c>
      <c r="F124">
        <v>22</v>
      </c>
      <c r="G124">
        <v>2</v>
      </c>
      <c r="H124">
        <v>55</v>
      </c>
      <c r="I124" s="1" t="s">
        <v>608</v>
      </c>
      <c r="J124">
        <f>cocina[[#This Row],[Precio Unitario]]*cocina[[#This Row],[Cantidad Ordenada]]-cocina[[#This Row],[Costo Unitario]]*cocina[[#This Row],[Cantidad Ordenada]]</f>
        <v>18</v>
      </c>
      <c r="K124">
        <f>cocina[[#This Row],[Precio Unitario]]*cocina[[#This Row],[Cantidad Ordenada]]</f>
        <v>44</v>
      </c>
      <c r="L124" s="5">
        <f>(SUMIF(A:A,cocina[[#This Row],[Número de Orden]],J:J))/SUMIF(A:A,cocina[[#This Row],[Número de Orden]],K:K)</f>
        <v>0.4050632911392405</v>
      </c>
      <c r="M124" s="1">
        <f>cocina[[#This Row],[Ganancia bruta]]-cocina[[#This Row],[Ganancia neta]]</f>
        <v>26</v>
      </c>
    </row>
    <row r="125" spans="1:13" x14ac:dyDescent="0.3">
      <c r="A125">
        <v>48</v>
      </c>
      <c r="B125">
        <v>17</v>
      </c>
      <c r="C125" s="1" t="s">
        <v>271</v>
      </c>
      <c r="D125" s="1" t="s">
        <v>619</v>
      </c>
      <c r="E125">
        <v>20</v>
      </c>
      <c r="F125">
        <v>33</v>
      </c>
      <c r="G125">
        <v>1</v>
      </c>
      <c r="H125">
        <v>32</v>
      </c>
      <c r="I125" s="1" t="s">
        <v>609</v>
      </c>
      <c r="J125">
        <f>cocina[[#This Row],[Precio Unitario]]*cocina[[#This Row],[Cantidad Ordenada]]-cocina[[#This Row],[Costo Unitario]]*cocina[[#This Row],[Cantidad Ordenada]]</f>
        <v>13</v>
      </c>
      <c r="K125">
        <f>cocina[[#This Row],[Precio Unitario]]*cocina[[#This Row],[Cantidad Ordenada]]</f>
        <v>33</v>
      </c>
      <c r="L125" s="5">
        <f>(SUMIF(A:A,cocina[[#This Row],[Número de Orden]],J:J))/SUMIF(A:A,cocina[[#This Row],[Número de Orden]],K:K)</f>
        <v>0.4050632911392405</v>
      </c>
      <c r="M125" s="1">
        <f>cocina[[#This Row],[Ganancia bruta]]-cocina[[#This Row],[Ganancia neta]]</f>
        <v>20</v>
      </c>
    </row>
    <row r="126" spans="1:13" x14ac:dyDescent="0.3">
      <c r="A126">
        <v>49</v>
      </c>
      <c r="B126">
        <v>8</v>
      </c>
      <c r="C126" s="1" t="s">
        <v>168</v>
      </c>
      <c r="D126" s="1" t="s">
        <v>612</v>
      </c>
      <c r="E126">
        <v>14</v>
      </c>
      <c r="F126">
        <v>24</v>
      </c>
      <c r="G126">
        <v>3</v>
      </c>
      <c r="H126">
        <v>9</v>
      </c>
      <c r="I126" s="1" t="s">
        <v>608</v>
      </c>
      <c r="J126">
        <f>cocina[[#This Row],[Precio Unitario]]*cocina[[#This Row],[Cantidad Ordenada]]-cocina[[#This Row],[Costo Unitario]]*cocina[[#This Row],[Cantidad Ordenada]]</f>
        <v>30</v>
      </c>
      <c r="K126">
        <f>cocina[[#This Row],[Precio Unitario]]*cocina[[#This Row],[Cantidad Ordenada]]</f>
        <v>72</v>
      </c>
      <c r="L126" s="5">
        <f>(SUMIF(A:A,cocina[[#This Row],[Número de Orden]],J:J))/SUMIF(A:A,cocina[[#This Row],[Número de Orden]],K:K)</f>
        <v>0.41397849462365593</v>
      </c>
      <c r="M126" s="1">
        <f>cocina[[#This Row],[Ganancia bruta]]-cocina[[#This Row],[Ganancia neta]]</f>
        <v>42</v>
      </c>
    </row>
    <row r="127" spans="1:13" x14ac:dyDescent="0.3">
      <c r="A127">
        <v>49</v>
      </c>
      <c r="B127">
        <v>8</v>
      </c>
      <c r="C127" s="1" t="s">
        <v>257</v>
      </c>
      <c r="D127" s="1" t="s">
        <v>623</v>
      </c>
      <c r="E127">
        <v>19</v>
      </c>
      <c r="F127">
        <v>32</v>
      </c>
      <c r="G127">
        <v>3</v>
      </c>
      <c r="H127">
        <v>27</v>
      </c>
      <c r="I127" s="1" t="s">
        <v>608</v>
      </c>
      <c r="J127">
        <f>cocina[[#This Row],[Precio Unitario]]*cocina[[#This Row],[Cantidad Ordenada]]-cocina[[#This Row],[Costo Unitario]]*cocina[[#This Row],[Cantidad Ordenada]]</f>
        <v>39</v>
      </c>
      <c r="K127">
        <f>cocina[[#This Row],[Precio Unitario]]*cocina[[#This Row],[Cantidad Ordenada]]</f>
        <v>96</v>
      </c>
      <c r="L127" s="5">
        <f>(SUMIF(A:A,cocina[[#This Row],[Número de Orden]],J:J))/SUMIF(A:A,cocina[[#This Row],[Número de Orden]],K:K)</f>
        <v>0.41397849462365593</v>
      </c>
      <c r="M127" s="1">
        <f>cocina[[#This Row],[Ganancia bruta]]-cocina[[#This Row],[Ganancia neta]]</f>
        <v>57</v>
      </c>
    </row>
    <row r="128" spans="1:13" x14ac:dyDescent="0.3">
      <c r="A128">
        <v>49</v>
      </c>
      <c r="B128">
        <v>8</v>
      </c>
      <c r="C128" s="1" t="s">
        <v>89</v>
      </c>
      <c r="D128" s="1" t="s">
        <v>629</v>
      </c>
      <c r="E128">
        <v>10</v>
      </c>
      <c r="F128">
        <v>18</v>
      </c>
      <c r="G128">
        <v>1</v>
      </c>
      <c r="H128">
        <v>45</v>
      </c>
      <c r="I128" s="1" t="s">
        <v>609</v>
      </c>
      <c r="J128">
        <f>cocina[[#This Row],[Precio Unitario]]*cocina[[#This Row],[Cantidad Ordenada]]-cocina[[#This Row],[Costo Unitario]]*cocina[[#This Row],[Cantidad Ordenada]]</f>
        <v>8</v>
      </c>
      <c r="K128">
        <f>cocina[[#This Row],[Precio Unitario]]*cocina[[#This Row],[Cantidad Ordenada]]</f>
        <v>18</v>
      </c>
      <c r="L128" s="5">
        <f>(SUMIF(A:A,cocina[[#This Row],[Número de Orden]],J:J))/SUMIF(A:A,cocina[[#This Row],[Número de Orden]],K:K)</f>
        <v>0.41397849462365593</v>
      </c>
      <c r="M128" s="1">
        <f>cocina[[#This Row],[Ganancia bruta]]-cocina[[#This Row],[Ganancia neta]]</f>
        <v>10</v>
      </c>
    </row>
    <row r="129" spans="1:13" x14ac:dyDescent="0.3">
      <c r="A129">
        <v>50</v>
      </c>
      <c r="B129">
        <v>19</v>
      </c>
      <c r="C129" s="1" t="s">
        <v>257</v>
      </c>
      <c r="D129" s="1" t="s">
        <v>623</v>
      </c>
      <c r="E129">
        <v>19</v>
      </c>
      <c r="F129">
        <v>32</v>
      </c>
      <c r="G129">
        <v>1</v>
      </c>
      <c r="H129">
        <v>6</v>
      </c>
      <c r="I129" s="1" t="s">
        <v>608</v>
      </c>
      <c r="J129">
        <f>cocina[[#This Row],[Precio Unitario]]*cocina[[#This Row],[Cantidad Ordenada]]-cocina[[#This Row],[Costo Unitario]]*cocina[[#This Row],[Cantidad Ordenada]]</f>
        <v>13</v>
      </c>
      <c r="K129">
        <f>cocina[[#This Row],[Precio Unitario]]*cocina[[#This Row],[Cantidad Ordenada]]</f>
        <v>32</v>
      </c>
      <c r="L129" s="5">
        <f>(SUMIF(A:A,cocina[[#This Row],[Número de Orden]],J:J))/SUMIF(A:A,cocina[[#This Row],[Número de Orden]],K:K)</f>
        <v>0.40789473684210525</v>
      </c>
      <c r="M129" s="1">
        <f>cocina[[#This Row],[Ganancia bruta]]-cocina[[#This Row],[Ganancia neta]]</f>
        <v>19</v>
      </c>
    </row>
    <row r="130" spans="1:13" x14ac:dyDescent="0.3">
      <c r="A130">
        <v>50</v>
      </c>
      <c r="B130">
        <v>19</v>
      </c>
      <c r="C130" s="1" t="s">
        <v>213</v>
      </c>
      <c r="D130" s="1" t="s">
        <v>624</v>
      </c>
      <c r="E130">
        <v>13</v>
      </c>
      <c r="F130">
        <v>22</v>
      </c>
      <c r="G130">
        <v>2</v>
      </c>
      <c r="H130">
        <v>15</v>
      </c>
      <c r="I130" s="1" t="s">
        <v>608</v>
      </c>
      <c r="J130">
        <f>cocina[[#This Row],[Precio Unitario]]*cocina[[#This Row],[Cantidad Ordenada]]-cocina[[#This Row],[Costo Unitario]]*cocina[[#This Row],[Cantidad Ordenada]]</f>
        <v>18</v>
      </c>
      <c r="K130">
        <f>cocina[[#This Row],[Precio Unitario]]*cocina[[#This Row],[Cantidad Ordenada]]</f>
        <v>44</v>
      </c>
      <c r="L130" s="5">
        <f>(SUMIF(A:A,cocina[[#This Row],[Número de Orden]],J:J))/SUMIF(A:A,cocina[[#This Row],[Número de Orden]],K:K)</f>
        <v>0.40789473684210525</v>
      </c>
      <c r="M130" s="1">
        <f>cocina[[#This Row],[Ganancia bruta]]-cocina[[#This Row],[Ganancia neta]]</f>
        <v>26</v>
      </c>
    </row>
    <row r="131" spans="1:13" x14ac:dyDescent="0.3">
      <c r="A131">
        <v>51</v>
      </c>
      <c r="B131">
        <v>12</v>
      </c>
      <c r="C131" s="1" t="s">
        <v>210</v>
      </c>
      <c r="D131" s="1" t="s">
        <v>627</v>
      </c>
      <c r="E131">
        <v>14</v>
      </c>
      <c r="F131">
        <v>23</v>
      </c>
      <c r="G131">
        <v>2</v>
      </c>
      <c r="H131">
        <v>33</v>
      </c>
      <c r="I131" s="1" t="s">
        <v>609</v>
      </c>
      <c r="J131">
        <f>cocina[[#This Row],[Precio Unitario]]*cocina[[#This Row],[Cantidad Ordenada]]-cocina[[#This Row],[Costo Unitario]]*cocina[[#This Row],[Cantidad Ordenada]]</f>
        <v>18</v>
      </c>
      <c r="K131">
        <f>cocina[[#This Row],[Precio Unitario]]*cocina[[#This Row],[Cantidad Ordenada]]</f>
        <v>46</v>
      </c>
      <c r="L131" s="5">
        <f>(SUMIF(A:A,cocina[[#This Row],[Número de Orden]],J:J))/SUMIF(A:A,cocina[[#This Row],[Número de Orden]],K:K)</f>
        <v>0.40444444444444444</v>
      </c>
      <c r="M131" s="1">
        <f>cocina[[#This Row],[Ganancia bruta]]-cocina[[#This Row],[Ganancia neta]]</f>
        <v>28</v>
      </c>
    </row>
    <row r="132" spans="1:13" x14ac:dyDescent="0.3">
      <c r="A132">
        <v>51</v>
      </c>
      <c r="B132">
        <v>12</v>
      </c>
      <c r="C132" s="1" t="s">
        <v>271</v>
      </c>
      <c r="D132" s="1" t="s">
        <v>619</v>
      </c>
      <c r="E132">
        <v>20</v>
      </c>
      <c r="F132">
        <v>33</v>
      </c>
      <c r="G132">
        <v>3</v>
      </c>
      <c r="H132">
        <v>56</v>
      </c>
      <c r="I132" s="1" t="s">
        <v>608</v>
      </c>
      <c r="J132">
        <f>cocina[[#This Row],[Precio Unitario]]*cocina[[#This Row],[Cantidad Ordenada]]-cocina[[#This Row],[Costo Unitario]]*cocina[[#This Row],[Cantidad Ordenada]]</f>
        <v>39</v>
      </c>
      <c r="K132">
        <f>cocina[[#This Row],[Precio Unitario]]*cocina[[#This Row],[Cantidad Ordenada]]</f>
        <v>99</v>
      </c>
      <c r="L132" s="5">
        <f>(SUMIF(A:A,cocina[[#This Row],[Número de Orden]],J:J))/SUMIF(A:A,cocina[[#This Row],[Número de Orden]],K:K)</f>
        <v>0.40444444444444444</v>
      </c>
      <c r="M132" s="1">
        <f>cocina[[#This Row],[Ganancia bruta]]-cocina[[#This Row],[Ganancia neta]]</f>
        <v>60</v>
      </c>
    </row>
    <row r="133" spans="1:13" x14ac:dyDescent="0.3">
      <c r="A133">
        <v>51</v>
      </c>
      <c r="B133">
        <v>12</v>
      </c>
      <c r="C133" s="1" t="s">
        <v>213</v>
      </c>
      <c r="D133" s="1" t="s">
        <v>624</v>
      </c>
      <c r="E133">
        <v>13</v>
      </c>
      <c r="F133">
        <v>22</v>
      </c>
      <c r="G133">
        <v>2</v>
      </c>
      <c r="H133">
        <v>53</v>
      </c>
      <c r="I133" s="1" t="s">
        <v>608</v>
      </c>
      <c r="J133">
        <f>cocina[[#This Row],[Precio Unitario]]*cocina[[#This Row],[Cantidad Ordenada]]-cocina[[#This Row],[Costo Unitario]]*cocina[[#This Row],[Cantidad Ordenada]]</f>
        <v>18</v>
      </c>
      <c r="K133">
        <f>cocina[[#This Row],[Precio Unitario]]*cocina[[#This Row],[Cantidad Ordenada]]</f>
        <v>44</v>
      </c>
      <c r="L133" s="5">
        <f>(SUMIF(A:A,cocina[[#This Row],[Número de Orden]],J:J))/SUMIF(A:A,cocina[[#This Row],[Número de Orden]],K:K)</f>
        <v>0.40444444444444444</v>
      </c>
      <c r="M133" s="1">
        <f>cocina[[#This Row],[Ganancia bruta]]-cocina[[#This Row],[Ganancia neta]]</f>
        <v>26</v>
      </c>
    </row>
    <row r="134" spans="1:13" x14ac:dyDescent="0.3">
      <c r="A134">
        <v>51</v>
      </c>
      <c r="B134">
        <v>12</v>
      </c>
      <c r="C134" s="1" t="s">
        <v>89</v>
      </c>
      <c r="D134" s="1" t="s">
        <v>629</v>
      </c>
      <c r="E134">
        <v>10</v>
      </c>
      <c r="F134">
        <v>18</v>
      </c>
      <c r="G134">
        <v>2</v>
      </c>
      <c r="H134">
        <v>22</v>
      </c>
      <c r="I134" s="1" t="s">
        <v>608</v>
      </c>
      <c r="J134">
        <f>cocina[[#This Row],[Precio Unitario]]*cocina[[#This Row],[Cantidad Ordenada]]-cocina[[#This Row],[Costo Unitario]]*cocina[[#This Row],[Cantidad Ordenada]]</f>
        <v>16</v>
      </c>
      <c r="K134">
        <f>cocina[[#This Row],[Precio Unitario]]*cocina[[#This Row],[Cantidad Ordenada]]</f>
        <v>36</v>
      </c>
      <c r="L134" s="5">
        <f>(SUMIF(A:A,cocina[[#This Row],[Número de Orden]],J:J))/SUMIF(A:A,cocina[[#This Row],[Número de Orden]],K:K)</f>
        <v>0.40444444444444444</v>
      </c>
      <c r="M134" s="1">
        <f>cocina[[#This Row],[Ganancia bruta]]-cocina[[#This Row],[Ganancia neta]]</f>
        <v>20</v>
      </c>
    </row>
    <row r="135" spans="1:13" x14ac:dyDescent="0.3">
      <c r="A135">
        <v>52</v>
      </c>
      <c r="B135">
        <v>7</v>
      </c>
      <c r="C135" s="1" t="s">
        <v>271</v>
      </c>
      <c r="D135" s="1" t="s">
        <v>619</v>
      </c>
      <c r="E135">
        <v>20</v>
      </c>
      <c r="F135">
        <v>33</v>
      </c>
      <c r="G135">
        <v>3</v>
      </c>
      <c r="H135">
        <v>13</v>
      </c>
      <c r="I135" s="1" t="s">
        <v>608</v>
      </c>
      <c r="J135">
        <f>cocina[[#This Row],[Precio Unitario]]*cocina[[#This Row],[Cantidad Ordenada]]-cocina[[#This Row],[Costo Unitario]]*cocina[[#This Row],[Cantidad Ordenada]]</f>
        <v>39</v>
      </c>
      <c r="K135">
        <f>cocina[[#This Row],[Precio Unitario]]*cocina[[#This Row],[Cantidad Ordenada]]</f>
        <v>99</v>
      </c>
      <c r="L135" s="5">
        <f>(SUMIF(A:A,cocina[[#This Row],[Número de Orden]],J:J))/SUMIF(A:A,cocina[[#This Row],[Número de Orden]],K:K)</f>
        <v>0.39923954372623577</v>
      </c>
      <c r="M135" s="1">
        <f>cocina[[#This Row],[Ganancia bruta]]-cocina[[#This Row],[Ganancia neta]]</f>
        <v>60</v>
      </c>
    </row>
    <row r="136" spans="1:13" x14ac:dyDescent="0.3">
      <c r="A136">
        <v>52</v>
      </c>
      <c r="B136">
        <v>7</v>
      </c>
      <c r="C136" s="1" t="s">
        <v>126</v>
      </c>
      <c r="D136" s="1" t="s">
        <v>614</v>
      </c>
      <c r="E136">
        <v>19</v>
      </c>
      <c r="F136">
        <v>31</v>
      </c>
      <c r="G136">
        <v>2</v>
      </c>
      <c r="H136">
        <v>17</v>
      </c>
      <c r="I136" s="1" t="s">
        <v>609</v>
      </c>
      <c r="J136">
        <f>cocina[[#This Row],[Precio Unitario]]*cocina[[#This Row],[Cantidad Ordenada]]-cocina[[#This Row],[Costo Unitario]]*cocina[[#This Row],[Cantidad Ordenada]]</f>
        <v>24</v>
      </c>
      <c r="K136">
        <f>cocina[[#This Row],[Precio Unitario]]*cocina[[#This Row],[Cantidad Ordenada]]</f>
        <v>62</v>
      </c>
      <c r="L136" s="5">
        <f>(SUMIF(A:A,cocina[[#This Row],[Número de Orden]],J:J))/SUMIF(A:A,cocina[[#This Row],[Número de Orden]],K:K)</f>
        <v>0.39923954372623577</v>
      </c>
      <c r="M136" s="1">
        <f>cocina[[#This Row],[Ganancia bruta]]-cocina[[#This Row],[Ganancia neta]]</f>
        <v>38</v>
      </c>
    </row>
    <row r="137" spans="1:13" x14ac:dyDescent="0.3">
      <c r="A137">
        <v>52</v>
      </c>
      <c r="B137">
        <v>7</v>
      </c>
      <c r="C137" s="1" t="s">
        <v>65</v>
      </c>
      <c r="D137" s="1" t="s">
        <v>625</v>
      </c>
      <c r="E137">
        <v>20</v>
      </c>
      <c r="F137">
        <v>34</v>
      </c>
      <c r="G137">
        <v>3</v>
      </c>
      <c r="H137">
        <v>32</v>
      </c>
      <c r="I137" s="1" t="s">
        <v>608</v>
      </c>
      <c r="J137">
        <f>cocina[[#This Row],[Precio Unitario]]*cocina[[#This Row],[Cantidad Ordenada]]-cocina[[#This Row],[Costo Unitario]]*cocina[[#This Row],[Cantidad Ordenada]]</f>
        <v>42</v>
      </c>
      <c r="K137">
        <f>cocina[[#This Row],[Precio Unitario]]*cocina[[#This Row],[Cantidad Ordenada]]</f>
        <v>102</v>
      </c>
      <c r="L137" s="5">
        <f>(SUMIF(A:A,cocina[[#This Row],[Número de Orden]],J:J))/SUMIF(A:A,cocina[[#This Row],[Número de Orden]],K:K)</f>
        <v>0.39923954372623577</v>
      </c>
      <c r="M137" s="1">
        <f>cocina[[#This Row],[Ganancia bruta]]-cocina[[#This Row],[Ganancia neta]]</f>
        <v>60</v>
      </c>
    </row>
    <row r="138" spans="1:13" x14ac:dyDescent="0.3">
      <c r="A138">
        <v>53</v>
      </c>
      <c r="B138">
        <v>16</v>
      </c>
      <c r="C138" s="1" t="s">
        <v>210</v>
      </c>
      <c r="D138" s="1" t="s">
        <v>627</v>
      </c>
      <c r="E138">
        <v>14</v>
      </c>
      <c r="F138">
        <v>23</v>
      </c>
      <c r="G138">
        <v>3</v>
      </c>
      <c r="H138">
        <v>47</v>
      </c>
      <c r="I138" s="1" t="s">
        <v>609</v>
      </c>
      <c r="J138">
        <f>cocina[[#This Row],[Precio Unitario]]*cocina[[#This Row],[Cantidad Ordenada]]-cocina[[#This Row],[Costo Unitario]]*cocina[[#This Row],[Cantidad Ordenada]]</f>
        <v>27</v>
      </c>
      <c r="K138">
        <f>cocina[[#This Row],[Precio Unitario]]*cocina[[#This Row],[Cantidad Ordenada]]</f>
        <v>69</v>
      </c>
      <c r="L138" s="5">
        <f>(SUMIF(A:A,cocina[[#This Row],[Número de Orden]],J:J))/SUMIF(A:A,cocina[[#This Row],[Número de Orden]],K:K)</f>
        <v>0.39325842696629215</v>
      </c>
      <c r="M138" s="1">
        <f>cocina[[#This Row],[Ganancia bruta]]-cocina[[#This Row],[Ganancia neta]]</f>
        <v>42</v>
      </c>
    </row>
    <row r="139" spans="1:13" x14ac:dyDescent="0.3">
      <c r="A139">
        <v>53</v>
      </c>
      <c r="B139">
        <v>16</v>
      </c>
      <c r="C139" s="1" t="s">
        <v>78</v>
      </c>
      <c r="D139" s="1" t="s">
        <v>613</v>
      </c>
      <c r="E139">
        <v>18</v>
      </c>
      <c r="F139">
        <v>30</v>
      </c>
      <c r="G139">
        <v>3</v>
      </c>
      <c r="H139">
        <v>39</v>
      </c>
      <c r="I139" s="1" t="s">
        <v>609</v>
      </c>
      <c r="J139">
        <f>cocina[[#This Row],[Precio Unitario]]*cocina[[#This Row],[Cantidad Ordenada]]-cocina[[#This Row],[Costo Unitario]]*cocina[[#This Row],[Cantidad Ordenada]]</f>
        <v>36</v>
      </c>
      <c r="K139">
        <f>cocina[[#This Row],[Precio Unitario]]*cocina[[#This Row],[Cantidad Ordenada]]</f>
        <v>90</v>
      </c>
      <c r="L139" s="5">
        <f>(SUMIF(A:A,cocina[[#This Row],[Número de Orden]],J:J))/SUMIF(A:A,cocina[[#This Row],[Número de Orden]],K:K)</f>
        <v>0.39325842696629215</v>
      </c>
      <c r="M139" s="1">
        <f>cocina[[#This Row],[Ganancia bruta]]-cocina[[#This Row],[Ganancia neta]]</f>
        <v>54</v>
      </c>
    </row>
    <row r="140" spans="1:13" x14ac:dyDescent="0.3">
      <c r="A140">
        <v>53</v>
      </c>
      <c r="B140">
        <v>16</v>
      </c>
      <c r="C140" s="1" t="s">
        <v>83</v>
      </c>
      <c r="D140" s="1" t="s">
        <v>617</v>
      </c>
      <c r="E140">
        <v>22</v>
      </c>
      <c r="F140">
        <v>36</v>
      </c>
      <c r="G140">
        <v>3</v>
      </c>
      <c r="H140">
        <v>26</v>
      </c>
      <c r="I140" s="1" t="s">
        <v>608</v>
      </c>
      <c r="J140">
        <f>cocina[[#This Row],[Precio Unitario]]*cocina[[#This Row],[Cantidad Ordenada]]-cocina[[#This Row],[Costo Unitario]]*cocina[[#This Row],[Cantidad Ordenada]]</f>
        <v>42</v>
      </c>
      <c r="K140">
        <f>cocina[[#This Row],[Precio Unitario]]*cocina[[#This Row],[Cantidad Ordenada]]</f>
        <v>108</v>
      </c>
      <c r="L140" s="5">
        <f>(SUMIF(A:A,cocina[[#This Row],[Número de Orden]],J:J))/SUMIF(A:A,cocina[[#This Row],[Número de Orden]],K:K)</f>
        <v>0.39325842696629215</v>
      </c>
      <c r="M140" s="1">
        <f>cocina[[#This Row],[Ganancia bruta]]-cocina[[#This Row],[Ganancia neta]]</f>
        <v>66</v>
      </c>
    </row>
    <row r="141" spans="1:13" x14ac:dyDescent="0.3">
      <c r="A141">
        <v>54</v>
      </c>
      <c r="B141">
        <v>6</v>
      </c>
      <c r="C141" s="1" t="s">
        <v>36</v>
      </c>
      <c r="D141" s="1" t="s">
        <v>622</v>
      </c>
      <c r="E141">
        <v>21</v>
      </c>
      <c r="F141">
        <v>35</v>
      </c>
      <c r="G141">
        <v>3</v>
      </c>
      <c r="H141">
        <v>47</v>
      </c>
      <c r="I141" s="1" t="s">
        <v>608</v>
      </c>
      <c r="J141">
        <f>cocina[[#This Row],[Precio Unitario]]*cocina[[#This Row],[Cantidad Ordenada]]-cocina[[#This Row],[Costo Unitario]]*cocina[[#This Row],[Cantidad Ordenada]]</f>
        <v>42</v>
      </c>
      <c r="K141">
        <f>cocina[[#This Row],[Precio Unitario]]*cocina[[#This Row],[Cantidad Ordenada]]</f>
        <v>105</v>
      </c>
      <c r="L141" s="5">
        <f>(SUMIF(A:A,cocina[[#This Row],[Número de Orden]],J:J))/SUMIF(A:A,cocina[[#This Row],[Número de Orden]],K:K)</f>
        <v>0.40106951871657753</v>
      </c>
      <c r="M141" s="1">
        <f>cocina[[#This Row],[Ganancia bruta]]-cocina[[#This Row],[Ganancia neta]]</f>
        <v>63</v>
      </c>
    </row>
    <row r="142" spans="1:13" x14ac:dyDescent="0.3">
      <c r="A142">
        <v>54</v>
      </c>
      <c r="B142">
        <v>6</v>
      </c>
      <c r="C142" s="1" t="s">
        <v>126</v>
      </c>
      <c r="D142" s="1" t="s">
        <v>614</v>
      </c>
      <c r="E142">
        <v>19</v>
      </c>
      <c r="F142">
        <v>31</v>
      </c>
      <c r="G142">
        <v>1</v>
      </c>
      <c r="H142">
        <v>55</v>
      </c>
      <c r="I142" s="1" t="s">
        <v>609</v>
      </c>
      <c r="J142">
        <f>cocina[[#This Row],[Precio Unitario]]*cocina[[#This Row],[Cantidad Ordenada]]-cocina[[#This Row],[Costo Unitario]]*cocina[[#This Row],[Cantidad Ordenada]]</f>
        <v>12</v>
      </c>
      <c r="K142">
        <f>cocina[[#This Row],[Precio Unitario]]*cocina[[#This Row],[Cantidad Ordenada]]</f>
        <v>31</v>
      </c>
      <c r="L142" s="5">
        <f>(SUMIF(A:A,cocina[[#This Row],[Número de Orden]],J:J))/SUMIF(A:A,cocina[[#This Row],[Número de Orden]],K:K)</f>
        <v>0.40106951871657753</v>
      </c>
      <c r="M142" s="1">
        <f>cocina[[#This Row],[Ganancia bruta]]-cocina[[#This Row],[Ganancia neta]]</f>
        <v>19</v>
      </c>
    </row>
    <row r="143" spans="1:13" x14ac:dyDescent="0.3">
      <c r="A143">
        <v>54</v>
      </c>
      <c r="B143">
        <v>6</v>
      </c>
      <c r="C143" s="1" t="s">
        <v>89</v>
      </c>
      <c r="D143" s="1" t="s">
        <v>629</v>
      </c>
      <c r="E143">
        <v>10</v>
      </c>
      <c r="F143">
        <v>18</v>
      </c>
      <c r="G143">
        <v>1</v>
      </c>
      <c r="H143">
        <v>55</v>
      </c>
      <c r="I143" s="1" t="s">
        <v>609</v>
      </c>
      <c r="J143">
        <f>cocina[[#This Row],[Precio Unitario]]*cocina[[#This Row],[Cantidad Ordenada]]-cocina[[#This Row],[Costo Unitario]]*cocina[[#This Row],[Cantidad Ordenada]]</f>
        <v>8</v>
      </c>
      <c r="K143">
        <f>cocina[[#This Row],[Precio Unitario]]*cocina[[#This Row],[Cantidad Ordenada]]</f>
        <v>18</v>
      </c>
      <c r="L143" s="5">
        <f>(SUMIF(A:A,cocina[[#This Row],[Número de Orden]],J:J))/SUMIF(A:A,cocina[[#This Row],[Número de Orden]],K:K)</f>
        <v>0.40106951871657753</v>
      </c>
      <c r="M143" s="1">
        <f>cocina[[#This Row],[Ganancia bruta]]-cocina[[#This Row],[Ganancia neta]]</f>
        <v>10</v>
      </c>
    </row>
    <row r="144" spans="1:13" x14ac:dyDescent="0.3">
      <c r="A144">
        <v>54</v>
      </c>
      <c r="B144">
        <v>6</v>
      </c>
      <c r="C144" s="1" t="s">
        <v>271</v>
      </c>
      <c r="D144" s="1" t="s">
        <v>619</v>
      </c>
      <c r="E144">
        <v>20</v>
      </c>
      <c r="F144">
        <v>33</v>
      </c>
      <c r="G144">
        <v>1</v>
      </c>
      <c r="H144">
        <v>46</v>
      </c>
      <c r="I144" s="1" t="s">
        <v>609</v>
      </c>
      <c r="J144">
        <f>cocina[[#This Row],[Precio Unitario]]*cocina[[#This Row],[Cantidad Ordenada]]-cocina[[#This Row],[Costo Unitario]]*cocina[[#This Row],[Cantidad Ordenada]]</f>
        <v>13</v>
      </c>
      <c r="K144">
        <f>cocina[[#This Row],[Precio Unitario]]*cocina[[#This Row],[Cantidad Ordenada]]</f>
        <v>33</v>
      </c>
      <c r="L144" s="5">
        <f>(SUMIF(A:A,cocina[[#This Row],[Número de Orden]],J:J))/SUMIF(A:A,cocina[[#This Row],[Número de Orden]],K:K)</f>
        <v>0.40106951871657753</v>
      </c>
      <c r="M144" s="1">
        <f>cocina[[#This Row],[Ganancia bruta]]-cocina[[#This Row],[Ganancia neta]]</f>
        <v>20</v>
      </c>
    </row>
    <row r="145" spans="1:13" x14ac:dyDescent="0.3">
      <c r="A145">
        <v>55</v>
      </c>
      <c r="B145">
        <v>20</v>
      </c>
      <c r="C145" s="1" t="s">
        <v>271</v>
      </c>
      <c r="D145" s="1" t="s">
        <v>619</v>
      </c>
      <c r="E145">
        <v>20</v>
      </c>
      <c r="F145">
        <v>33</v>
      </c>
      <c r="G145">
        <v>3</v>
      </c>
      <c r="H145">
        <v>27</v>
      </c>
      <c r="I145" s="1" t="s">
        <v>609</v>
      </c>
      <c r="J145">
        <f>cocina[[#This Row],[Precio Unitario]]*cocina[[#This Row],[Cantidad Ordenada]]-cocina[[#This Row],[Costo Unitario]]*cocina[[#This Row],[Cantidad Ordenada]]</f>
        <v>39</v>
      </c>
      <c r="K145">
        <f>cocina[[#This Row],[Precio Unitario]]*cocina[[#This Row],[Cantidad Ordenada]]</f>
        <v>99</v>
      </c>
      <c r="L145" s="5">
        <f>(SUMIF(A:A,cocina[[#This Row],[Número de Orden]],J:J))/SUMIF(A:A,cocina[[#This Row],[Número de Orden]],K:K)</f>
        <v>0.4</v>
      </c>
      <c r="M145" s="1">
        <f>cocina[[#This Row],[Ganancia bruta]]-cocina[[#This Row],[Ganancia neta]]</f>
        <v>60</v>
      </c>
    </row>
    <row r="146" spans="1:13" x14ac:dyDescent="0.3">
      <c r="A146">
        <v>55</v>
      </c>
      <c r="B146">
        <v>20</v>
      </c>
      <c r="C146" s="1" t="s">
        <v>168</v>
      </c>
      <c r="D146" s="1" t="s">
        <v>612</v>
      </c>
      <c r="E146">
        <v>14</v>
      </c>
      <c r="F146">
        <v>24</v>
      </c>
      <c r="G146">
        <v>1</v>
      </c>
      <c r="H146">
        <v>5</v>
      </c>
      <c r="I146" s="1" t="s">
        <v>608</v>
      </c>
      <c r="J146">
        <f>cocina[[#This Row],[Precio Unitario]]*cocina[[#This Row],[Cantidad Ordenada]]-cocina[[#This Row],[Costo Unitario]]*cocina[[#This Row],[Cantidad Ordenada]]</f>
        <v>10</v>
      </c>
      <c r="K146">
        <f>cocina[[#This Row],[Precio Unitario]]*cocina[[#This Row],[Cantidad Ordenada]]</f>
        <v>24</v>
      </c>
      <c r="L146" s="5">
        <f>(SUMIF(A:A,cocina[[#This Row],[Número de Orden]],J:J))/SUMIF(A:A,cocina[[#This Row],[Número de Orden]],K:K)</f>
        <v>0.4</v>
      </c>
      <c r="M146" s="1">
        <f>cocina[[#This Row],[Ganancia bruta]]-cocina[[#This Row],[Ganancia neta]]</f>
        <v>14</v>
      </c>
    </row>
    <row r="147" spans="1:13" x14ac:dyDescent="0.3">
      <c r="A147">
        <v>55</v>
      </c>
      <c r="B147">
        <v>20</v>
      </c>
      <c r="C147" s="1" t="s">
        <v>83</v>
      </c>
      <c r="D147" s="1" t="s">
        <v>617</v>
      </c>
      <c r="E147">
        <v>22</v>
      </c>
      <c r="F147">
        <v>36</v>
      </c>
      <c r="G147">
        <v>1</v>
      </c>
      <c r="H147">
        <v>51</v>
      </c>
      <c r="I147" s="1" t="s">
        <v>609</v>
      </c>
      <c r="J147">
        <f>cocina[[#This Row],[Precio Unitario]]*cocina[[#This Row],[Cantidad Ordenada]]-cocina[[#This Row],[Costo Unitario]]*cocina[[#This Row],[Cantidad Ordenada]]</f>
        <v>14</v>
      </c>
      <c r="K147">
        <f>cocina[[#This Row],[Precio Unitario]]*cocina[[#This Row],[Cantidad Ordenada]]</f>
        <v>36</v>
      </c>
      <c r="L147" s="5">
        <f>(SUMIF(A:A,cocina[[#This Row],[Número de Orden]],J:J))/SUMIF(A:A,cocina[[#This Row],[Número de Orden]],K:K)</f>
        <v>0.4</v>
      </c>
      <c r="M147" s="1">
        <f>cocina[[#This Row],[Ganancia bruta]]-cocina[[#This Row],[Ganancia neta]]</f>
        <v>22</v>
      </c>
    </row>
    <row r="148" spans="1:13" x14ac:dyDescent="0.3">
      <c r="A148">
        <v>55</v>
      </c>
      <c r="B148">
        <v>20</v>
      </c>
      <c r="C148" s="1" t="s">
        <v>257</v>
      </c>
      <c r="D148" s="1" t="s">
        <v>623</v>
      </c>
      <c r="E148">
        <v>19</v>
      </c>
      <c r="F148">
        <v>32</v>
      </c>
      <c r="G148">
        <v>3</v>
      </c>
      <c r="H148">
        <v>13</v>
      </c>
      <c r="I148" s="1" t="s">
        <v>608</v>
      </c>
      <c r="J148">
        <f>cocina[[#This Row],[Precio Unitario]]*cocina[[#This Row],[Cantidad Ordenada]]-cocina[[#This Row],[Costo Unitario]]*cocina[[#This Row],[Cantidad Ordenada]]</f>
        <v>39</v>
      </c>
      <c r="K148">
        <f>cocina[[#This Row],[Precio Unitario]]*cocina[[#This Row],[Cantidad Ordenada]]</f>
        <v>96</v>
      </c>
      <c r="L148" s="5">
        <f>(SUMIF(A:A,cocina[[#This Row],[Número de Orden]],J:J))/SUMIF(A:A,cocina[[#This Row],[Número de Orden]],K:K)</f>
        <v>0.4</v>
      </c>
      <c r="M148" s="1">
        <f>cocina[[#This Row],[Ganancia bruta]]-cocina[[#This Row],[Ganancia neta]]</f>
        <v>57</v>
      </c>
    </row>
    <row r="149" spans="1:13" x14ac:dyDescent="0.3">
      <c r="A149">
        <v>56</v>
      </c>
      <c r="B149">
        <v>1</v>
      </c>
      <c r="C149" s="1" t="s">
        <v>48</v>
      </c>
      <c r="D149" s="1" t="s">
        <v>618</v>
      </c>
      <c r="E149">
        <v>17</v>
      </c>
      <c r="F149">
        <v>29</v>
      </c>
      <c r="G149">
        <v>1</v>
      </c>
      <c r="H149">
        <v>38</v>
      </c>
      <c r="I149" s="1" t="s">
        <v>608</v>
      </c>
      <c r="J149">
        <f>cocina[[#This Row],[Precio Unitario]]*cocina[[#This Row],[Cantidad Ordenada]]-cocina[[#This Row],[Costo Unitario]]*cocina[[#This Row],[Cantidad Ordenada]]</f>
        <v>12</v>
      </c>
      <c r="K149">
        <f>cocina[[#This Row],[Precio Unitario]]*cocina[[#This Row],[Cantidad Ordenada]]</f>
        <v>29</v>
      </c>
      <c r="L149" s="5">
        <f>(SUMIF(A:A,cocina[[#This Row],[Número de Orden]],J:J))/SUMIF(A:A,cocina[[#This Row],[Número de Orden]],K:K)</f>
        <v>0.41666666666666669</v>
      </c>
      <c r="M149" s="1">
        <f>cocina[[#This Row],[Ganancia bruta]]-cocina[[#This Row],[Ganancia neta]]</f>
        <v>17</v>
      </c>
    </row>
    <row r="150" spans="1:13" x14ac:dyDescent="0.3">
      <c r="A150">
        <v>56</v>
      </c>
      <c r="B150">
        <v>1</v>
      </c>
      <c r="C150" s="1" t="s">
        <v>122</v>
      </c>
      <c r="D150" s="1" t="s">
        <v>621</v>
      </c>
      <c r="E150">
        <v>11</v>
      </c>
      <c r="F150">
        <v>19</v>
      </c>
      <c r="G150">
        <v>1</v>
      </c>
      <c r="H150">
        <v>40</v>
      </c>
      <c r="I150" s="1" t="s">
        <v>609</v>
      </c>
      <c r="J150">
        <f>cocina[[#This Row],[Precio Unitario]]*cocina[[#This Row],[Cantidad Ordenada]]-cocina[[#This Row],[Costo Unitario]]*cocina[[#This Row],[Cantidad Ordenada]]</f>
        <v>8</v>
      </c>
      <c r="K150">
        <f>cocina[[#This Row],[Precio Unitario]]*cocina[[#This Row],[Cantidad Ordenada]]</f>
        <v>19</v>
      </c>
      <c r="L150" s="5">
        <f>(SUMIF(A:A,cocina[[#This Row],[Número de Orden]],J:J))/SUMIF(A:A,cocina[[#This Row],[Número de Orden]],K:K)</f>
        <v>0.41666666666666669</v>
      </c>
      <c r="M150" s="1">
        <f>cocina[[#This Row],[Ganancia bruta]]-cocina[[#This Row],[Ganancia neta]]</f>
        <v>11</v>
      </c>
    </row>
    <row r="151" spans="1:13" x14ac:dyDescent="0.3">
      <c r="A151">
        <v>57</v>
      </c>
      <c r="B151">
        <v>18</v>
      </c>
      <c r="C151" s="1" t="s">
        <v>36</v>
      </c>
      <c r="D151" s="1" t="s">
        <v>622</v>
      </c>
      <c r="E151">
        <v>21</v>
      </c>
      <c r="F151">
        <v>35</v>
      </c>
      <c r="G151">
        <v>1</v>
      </c>
      <c r="H151">
        <v>21</v>
      </c>
      <c r="I151" s="1" t="s">
        <v>609</v>
      </c>
      <c r="J151">
        <f>cocina[[#This Row],[Precio Unitario]]*cocina[[#This Row],[Cantidad Ordenada]]-cocina[[#This Row],[Costo Unitario]]*cocina[[#This Row],[Cantidad Ordenada]]</f>
        <v>14</v>
      </c>
      <c r="K151">
        <f>cocina[[#This Row],[Precio Unitario]]*cocina[[#This Row],[Cantidad Ordenada]]</f>
        <v>35</v>
      </c>
      <c r="L151" s="5">
        <f>(SUMIF(A:A,cocina[[#This Row],[Número de Orden]],J:J))/SUMIF(A:A,cocina[[#This Row],[Número de Orden]],K:K)</f>
        <v>0.39053254437869822</v>
      </c>
      <c r="M151" s="1">
        <f>cocina[[#This Row],[Ganancia bruta]]-cocina[[#This Row],[Ganancia neta]]</f>
        <v>21</v>
      </c>
    </row>
    <row r="152" spans="1:13" x14ac:dyDescent="0.3">
      <c r="A152">
        <v>57</v>
      </c>
      <c r="B152">
        <v>18</v>
      </c>
      <c r="C152" s="1" t="s">
        <v>58</v>
      </c>
      <c r="D152" s="1" t="s">
        <v>616</v>
      </c>
      <c r="E152">
        <v>25</v>
      </c>
      <c r="F152">
        <v>40</v>
      </c>
      <c r="G152">
        <v>1</v>
      </c>
      <c r="H152">
        <v>30</v>
      </c>
      <c r="I152" s="1" t="s">
        <v>609</v>
      </c>
      <c r="J152">
        <f>cocina[[#This Row],[Precio Unitario]]*cocina[[#This Row],[Cantidad Ordenada]]-cocina[[#This Row],[Costo Unitario]]*cocina[[#This Row],[Cantidad Ordenada]]</f>
        <v>15</v>
      </c>
      <c r="K152">
        <f>cocina[[#This Row],[Precio Unitario]]*cocina[[#This Row],[Cantidad Ordenada]]</f>
        <v>40</v>
      </c>
      <c r="L152" s="5">
        <f>(SUMIF(A:A,cocina[[#This Row],[Número de Orden]],J:J))/SUMIF(A:A,cocina[[#This Row],[Número de Orden]],K:K)</f>
        <v>0.39053254437869822</v>
      </c>
      <c r="M152" s="1">
        <f>cocina[[#This Row],[Ganancia bruta]]-cocina[[#This Row],[Ganancia neta]]</f>
        <v>25</v>
      </c>
    </row>
    <row r="153" spans="1:13" x14ac:dyDescent="0.3">
      <c r="A153">
        <v>57</v>
      </c>
      <c r="B153">
        <v>18</v>
      </c>
      <c r="C153" s="1" t="s">
        <v>213</v>
      </c>
      <c r="D153" s="1" t="s">
        <v>624</v>
      </c>
      <c r="E153">
        <v>13</v>
      </c>
      <c r="F153">
        <v>22</v>
      </c>
      <c r="G153">
        <v>1</v>
      </c>
      <c r="H153">
        <v>10</v>
      </c>
      <c r="I153" s="1" t="s">
        <v>608</v>
      </c>
      <c r="J153">
        <f>cocina[[#This Row],[Precio Unitario]]*cocina[[#This Row],[Cantidad Ordenada]]-cocina[[#This Row],[Costo Unitario]]*cocina[[#This Row],[Cantidad Ordenada]]</f>
        <v>9</v>
      </c>
      <c r="K153">
        <f>cocina[[#This Row],[Precio Unitario]]*cocina[[#This Row],[Cantidad Ordenada]]</f>
        <v>22</v>
      </c>
      <c r="L153" s="5">
        <f>(SUMIF(A:A,cocina[[#This Row],[Número de Orden]],J:J))/SUMIF(A:A,cocina[[#This Row],[Número de Orden]],K:K)</f>
        <v>0.39053254437869822</v>
      </c>
      <c r="M153" s="1">
        <f>cocina[[#This Row],[Ganancia bruta]]-cocina[[#This Row],[Ganancia neta]]</f>
        <v>13</v>
      </c>
    </row>
    <row r="154" spans="1:13" x14ac:dyDescent="0.3">
      <c r="A154">
        <v>57</v>
      </c>
      <c r="B154">
        <v>18</v>
      </c>
      <c r="C154" s="1" t="s">
        <v>83</v>
      </c>
      <c r="D154" s="1" t="s">
        <v>617</v>
      </c>
      <c r="E154">
        <v>22</v>
      </c>
      <c r="F154">
        <v>36</v>
      </c>
      <c r="G154">
        <v>2</v>
      </c>
      <c r="H154">
        <v>7</v>
      </c>
      <c r="I154" s="1" t="s">
        <v>609</v>
      </c>
      <c r="J154">
        <f>cocina[[#This Row],[Precio Unitario]]*cocina[[#This Row],[Cantidad Ordenada]]-cocina[[#This Row],[Costo Unitario]]*cocina[[#This Row],[Cantidad Ordenada]]</f>
        <v>28</v>
      </c>
      <c r="K154">
        <f>cocina[[#This Row],[Precio Unitario]]*cocina[[#This Row],[Cantidad Ordenada]]</f>
        <v>72</v>
      </c>
      <c r="L154" s="5">
        <f>(SUMIF(A:A,cocina[[#This Row],[Número de Orden]],J:J))/SUMIF(A:A,cocina[[#This Row],[Número de Orden]],K:K)</f>
        <v>0.39053254437869822</v>
      </c>
      <c r="M154" s="1">
        <f>cocina[[#This Row],[Ganancia bruta]]-cocina[[#This Row],[Ganancia neta]]</f>
        <v>44</v>
      </c>
    </row>
    <row r="155" spans="1:13" x14ac:dyDescent="0.3">
      <c r="A155">
        <v>58</v>
      </c>
      <c r="B155">
        <v>8</v>
      </c>
      <c r="C155" s="1" t="s">
        <v>213</v>
      </c>
      <c r="D155" s="1" t="s">
        <v>624</v>
      </c>
      <c r="E155">
        <v>13</v>
      </c>
      <c r="F155">
        <v>22</v>
      </c>
      <c r="G155">
        <v>1</v>
      </c>
      <c r="H155">
        <v>17</v>
      </c>
      <c r="I155" s="1" t="s">
        <v>609</v>
      </c>
      <c r="J155">
        <f>cocina[[#This Row],[Precio Unitario]]*cocina[[#This Row],[Cantidad Ordenada]]-cocina[[#This Row],[Costo Unitario]]*cocina[[#This Row],[Cantidad Ordenada]]</f>
        <v>9</v>
      </c>
      <c r="K155">
        <f>cocina[[#This Row],[Precio Unitario]]*cocina[[#This Row],[Cantidad Ordenada]]</f>
        <v>22</v>
      </c>
      <c r="L155" s="5">
        <f>(SUMIF(A:A,cocina[[#This Row],[Número de Orden]],J:J))/SUMIF(A:A,cocina[[#This Row],[Número de Orden]],K:K)</f>
        <v>0.40243902439024393</v>
      </c>
      <c r="M155" s="1">
        <f>cocina[[#This Row],[Ganancia bruta]]-cocina[[#This Row],[Ganancia neta]]</f>
        <v>13</v>
      </c>
    </row>
    <row r="156" spans="1:13" x14ac:dyDescent="0.3">
      <c r="A156">
        <v>58</v>
      </c>
      <c r="B156">
        <v>8</v>
      </c>
      <c r="C156" s="1" t="s">
        <v>156</v>
      </c>
      <c r="D156" s="1" t="s">
        <v>626</v>
      </c>
      <c r="E156">
        <v>12</v>
      </c>
      <c r="F156">
        <v>20</v>
      </c>
      <c r="G156">
        <v>3</v>
      </c>
      <c r="H156">
        <v>56</v>
      </c>
      <c r="I156" s="1" t="s">
        <v>609</v>
      </c>
      <c r="J156">
        <f>cocina[[#This Row],[Precio Unitario]]*cocina[[#This Row],[Cantidad Ordenada]]-cocina[[#This Row],[Costo Unitario]]*cocina[[#This Row],[Cantidad Ordenada]]</f>
        <v>24</v>
      </c>
      <c r="K156">
        <f>cocina[[#This Row],[Precio Unitario]]*cocina[[#This Row],[Cantidad Ordenada]]</f>
        <v>60</v>
      </c>
      <c r="L156" s="5">
        <f>(SUMIF(A:A,cocina[[#This Row],[Número de Orden]],J:J))/SUMIF(A:A,cocina[[#This Row],[Número de Orden]],K:K)</f>
        <v>0.40243902439024393</v>
      </c>
      <c r="M156" s="1">
        <f>cocina[[#This Row],[Ganancia bruta]]-cocina[[#This Row],[Ganancia neta]]</f>
        <v>36</v>
      </c>
    </row>
    <row r="157" spans="1:13" x14ac:dyDescent="0.3">
      <c r="A157">
        <v>59</v>
      </c>
      <c r="B157">
        <v>8</v>
      </c>
      <c r="C157" s="1" t="s">
        <v>122</v>
      </c>
      <c r="D157" s="1" t="s">
        <v>621</v>
      </c>
      <c r="E157">
        <v>11</v>
      </c>
      <c r="F157">
        <v>19</v>
      </c>
      <c r="G157">
        <v>2</v>
      </c>
      <c r="H157">
        <v>13</v>
      </c>
      <c r="I157" s="1" t="s">
        <v>608</v>
      </c>
      <c r="J157">
        <f>cocina[[#This Row],[Precio Unitario]]*cocina[[#This Row],[Cantidad Ordenada]]-cocina[[#This Row],[Costo Unitario]]*cocina[[#This Row],[Cantidad Ordenada]]</f>
        <v>16</v>
      </c>
      <c r="K157">
        <f>cocina[[#This Row],[Precio Unitario]]*cocina[[#This Row],[Cantidad Ordenada]]</f>
        <v>38</v>
      </c>
      <c r="L157" s="5">
        <f>(SUMIF(A:A,cocina[[#This Row],[Número de Orden]],J:J))/SUMIF(A:A,cocina[[#This Row],[Número de Orden]],K:K)</f>
        <v>0.40625</v>
      </c>
      <c r="M157" s="1">
        <f>cocina[[#This Row],[Ganancia bruta]]-cocina[[#This Row],[Ganancia neta]]</f>
        <v>22</v>
      </c>
    </row>
    <row r="158" spans="1:13" x14ac:dyDescent="0.3">
      <c r="A158">
        <v>59</v>
      </c>
      <c r="B158">
        <v>8</v>
      </c>
      <c r="C158" s="1" t="s">
        <v>210</v>
      </c>
      <c r="D158" s="1" t="s">
        <v>627</v>
      </c>
      <c r="E158">
        <v>14</v>
      </c>
      <c r="F158">
        <v>23</v>
      </c>
      <c r="G158">
        <v>2</v>
      </c>
      <c r="H158">
        <v>9</v>
      </c>
      <c r="I158" s="1" t="s">
        <v>608</v>
      </c>
      <c r="J158">
        <f>cocina[[#This Row],[Precio Unitario]]*cocina[[#This Row],[Cantidad Ordenada]]-cocina[[#This Row],[Costo Unitario]]*cocina[[#This Row],[Cantidad Ordenada]]</f>
        <v>18</v>
      </c>
      <c r="K158">
        <f>cocina[[#This Row],[Precio Unitario]]*cocina[[#This Row],[Cantidad Ordenada]]</f>
        <v>46</v>
      </c>
      <c r="L158" s="5">
        <f>(SUMIF(A:A,cocina[[#This Row],[Número de Orden]],J:J))/SUMIF(A:A,cocina[[#This Row],[Número de Orden]],K:K)</f>
        <v>0.40625</v>
      </c>
      <c r="M158" s="1">
        <f>cocina[[#This Row],[Ganancia bruta]]-cocina[[#This Row],[Ganancia neta]]</f>
        <v>28</v>
      </c>
    </row>
    <row r="159" spans="1:13" x14ac:dyDescent="0.3">
      <c r="A159">
        <v>59</v>
      </c>
      <c r="B159">
        <v>8</v>
      </c>
      <c r="C159" s="1" t="s">
        <v>89</v>
      </c>
      <c r="D159" s="1" t="s">
        <v>629</v>
      </c>
      <c r="E159">
        <v>10</v>
      </c>
      <c r="F159">
        <v>18</v>
      </c>
      <c r="G159">
        <v>2</v>
      </c>
      <c r="H159">
        <v>13</v>
      </c>
      <c r="I159" s="1" t="s">
        <v>609</v>
      </c>
      <c r="J159">
        <f>cocina[[#This Row],[Precio Unitario]]*cocina[[#This Row],[Cantidad Ordenada]]-cocina[[#This Row],[Costo Unitario]]*cocina[[#This Row],[Cantidad Ordenada]]</f>
        <v>16</v>
      </c>
      <c r="K159">
        <f>cocina[[#This Row],[Precio Unitario]]*cocina[[#This Row],[Cantidad Ordenada]]</f>
        <v>36</v>
      </c>
      <c r="L159" s="5">
        <f>(SUMIF(A:A,cocina[[#This Row],[Número de Orden]],J:J))/SUMIF(A:A,cocina[[#This Row],[Número de Orden]],K:K)</f>
        <v>0.40625</v>
      </c>
      <c r="M159" s="1">
        <f>cocina[[#This Row],[Ganancia bruta]]-cocina[[#This Row],[Ganancia neta]]</f>
        <v>20</v>
      </c>
    </row>
    <row r="160" spans="1:13" x14ac:dyDescent="0.3">
      <c r="A160">
        <v>59</v>
      </c>
      <c r="B160">
        <v>8</v>
      </c>
      <c r="C160" s="1" t="s">
        <v>58</v>
      </c>
      <c r="D160" s="1" t="s">
        <v>616</v>
      </c>
      <c r="E160">
        <v>25</v>
      </c>
      <c r="F160">
        <v>40</v>
      </c>
      <c r="G160">
        <v>1</v>
      </c>
      <c r="H160">
        <v>13</v>
      </c>
      <c r="I160" s="1" t="s">
        <v>609</v>
      </c>
      <c r="J160">
        <f>cocina[[#This Row],[Precio Unitario]]*cocina[[#This Row],[Cantidad Ordenada]]-cocina[[#This Row],[Costo Unitario]]*cocina[[#This Row],[Cantidad Ordenada]]</f>
        <v>15</v>
      </c>
      <c r="K160">
        <f>cocina[[#This Row],[Precio Unitario]]*cocina[[#This Row],[Cantidad Ordenada]]</f>
        <v>40</v>
      </c>
      <c r="L160" s="5">
        <f>(SUMIF(A:A,cocina[[#This Row],[Número de Orden]],J:J))/SUMIF(A:A,cocina[[#This Row],[Número de Orden]],K:K)</f>
        <v>0.40625</v>
      </c>
      <c r="M160" s="1">
        <f>cocina[[#This Row],[Ganancia bruta]]-cocina[[#This Row],[Ganancia neta]]</f>
        <v>25</v>
      </c>
    </row>
    <row r="161" spans="1:13" x14ac:dyDescent="0.3">
      <c r="A161">
        <v>60</v>
      </c>
      <c r="B161">
        <v>6</v>
      </c>
      <c r="C161" s="1" t="s">
        <v>89</v>
      </c>
      <c r="D161" s="1" t="s">
        <v>629</v>
      </c>
      <c r="E161">
        <v>10</v>
      </c>
      <c r="F161">
        <v>18</v>
      </c>
      <c r="G161">
        <v>2</v>
      </c>
      <c r="H161">
        <v>23</v>
      </c>
      <c r="I161" s="1" t="s">
        <v>608</v>
      </c>
      <c r="J161">
        <f>cocina[[#This Row],[Precio Unitario]]*cocina[[#This Row],[Cantidad Ordenada]]-cocina[[#This Row],[Costo Unitario]]*cocina[[#This Row],[Cantidad Ordenada]]</f>
        <v>16</v>
      </c>
      <c r="K161">
        <f>cocina[[#This Row],[Precio Unitario]]*cocina[[#This Row],[Cantidad Ordenada]]</f>
        <v>36</v>
      </c>
      <c r="L161" s="5">
        <f>(SUMIF(A:A,cocina[[#This Row],[Número de Orden]],J:J))/SUMIF(A:A,cocina[[#This Row],[Número de Orden]],K:K)</f>
        <v>0.41176470588235292</v>
      </c>
      <c r="M161" s="1">
        <f>cocina[[#This Row],[Ganancia bruta]]-cocina[[#This Row],[Ganancia neta]]</f>
        <v>20</v>
      </c>
    </row>
    <row r="162" spans="1:13" x14ac:dyDescent="0.3">
      <c r="A162">
        <v>60</v>
      </c>
      <c r="B162">
        <v>6</v>
      </c>
      <c r="C162" s="1" t="s">
        <v>271</v>
      </c>
      <c r="D162" s="1" t="s">
        <v>619</v>
      </c>
      <c r="E162">
        <v>20</v>
      </c>
      <c r="F162">
        <v>33</v>
      </c>
      <c r="G162">
        <v>2</v>
      </c>
      <c r="H162">
        <v>20</v>
      </c>
      <c r="I162" s="1" t="s">
        <v>609</v>
      </c>
      <c r="J162">
        <f>cocina[[#This Row],[Precio Unitario]]*cocina[[#This Row],[Cantidad Ordenada]]-cocina[[#This Row],[Costo Unitario]]*cocina[[#This Row],[Cantidad Ordenada]]</f>
        <v>26</v>
      </c>
      <c r="K162">
        <f>cocina[[#This Row],[Precio Unitario]]*cocina[[#This Row],[Cantidad Ordenada]]</f>
        <v>66</v>
      </c>
      <c r="L162" s="5">
        <f>(SUMIF(A:A,cocina[[#This Row],[Número de Orden]],J:J))/SUMIF(A:A,cocina[[#This Row],[Número de Orden]],K:K)</f>
        <v>0.41176470588235292</v>
      </c>
      <c r="M162" s="1">
        <f>cocina[[#This Row],[Ganancia bruta]]-cocina[[#This Row],[Ganancia neta]]</f>
        <v>40</v>
      </c>
    </row>
    <row r="163" spans="1:13" x14ac:dyDescent="0.3">
      <c r="A163">
        <v>61</v>
      </c>
      <c r="B163">
        <v>10</v>
      </c>
      <c r="C163" s="1" t="s">
        <v>58</v>
      </c>
      <c r="D163" s="1" t="s">
        <v>616</v>
      </c>
      <c r="E163">
        <v>25</v>
      </c>
      <c r="F163">
        <v>40</v>
      </c>
      <c r="G163">
        <v>2</v>
      </c>
      <c r="H163">
        <v>56</v>
      </c>
      <c r="I163" s="1" t="s">
        <v>608</v>
      </c>
      <c r="J163">
        <f>cocina[[#This Row],[Precio Unitario]]*cocina[[#This Row],[Cantidad Ordenada]]-cocina[[#This Row],[Costo Unitario]]*cocina[[#This Row],[Cantidad Ordenada]]</f>
        <v>30</v>
      </c>
      <c r="K163">
        <f>cocina[[#This Row],[Precio Unitario]]*cocina[[#This Row],[Cantidad Ordenada]]</f>
        <v>80</v>
      </c>
      <c r="L163" s="5">
        <f>(SUMIF(A:A,cocina[[#This Row],[Número de Orden]],J:J))/SUMIF(A:A,cocina[[#This Row],[Número de Orden]],K:K)</f>
        <v>0.4049586776859504</v>
      </c>
      <c r="M163" s="1">
        <f>cocina[[#This Row],[Ganancia bruta]]-cocina[[#This Row],[Ganancia neta]]</f>
        <v>50</v>
      </c>
    </row>
    <row r="164" spans="1:13" x14ac:dyDescent="0.3">
      <c r="A164">
        <v>61</v>
      </c>
      <c r="B164">
        <v>10</v>
      </c>
      <c r="C164" s="1" t="s">
        <v>89</v>
      </c>
      <c r="D164" s="1" t="s">
        <v>629</v>
      </c>
      <c r="E164">
        <v>10</v>
      </c>
      <c r="F164">
        <v>18</v>
      </c>
      <c r="G164">
        <v>1</v>
      </c>
      <c r="H164">
        <v>39</v>
      </c>
      <c r="I164" s="1" t="s">
        <v>609</v>
      </c>
      <c r="J164">
        <f>cocina[[#This Row],[Precio Unitario]]*cocina[[#This Row],[Cantidad Ordenada]]-cocina[[#This Row],[Costo Unitario]]*cocina[[#This Row],[Cantidad Ordenada]]</f>
        <v>8</v>
      </c>
      <c r="K164">
        <f>cocina[[#This Row],[Precio Unitario]]*cocina[[#This Row],[Cantidad Ordenada]]</f>
        <v>18</v>
      </c>
      <c r="L164" s="5">
        <f>(SUMIF(A:A,cocina[[#This Row],[Número de Orden]],J:J))/SUMIF(A:A,cocina[[#This Row],[Número de Orden]],K:K)</f>
        <v>0.4049586776859504</v>
      </c>
      <c r="M164" s="1">
        <f>cocina[[#This Row],[Ganancia bruta]]-cocina[[#This Row],[Ganancia neta]]</f>
        <v>10</v>
      </c>
    </row>
    <row r="165" spans="1:13" x14ac:dyDescent="0.3">
      <c r="A165">
        <v>61</v>
      </c>
      <c r="B165">
        <v>10</v>
      </c>
      <c r="C165" s="1" t="s">
        <v>78</v>
      </c>
      <c r="D165" s="1" t="s">
        <v>613</v>
      </c>
      <c r="E165">
        <v>18</v>
      </c>
      <c r="F165">
        <v>30</v>
      </c>
      <c r="G165">
        <v>2</v>
      </c>
      <c r="H165">
        <v>13</v>
      </c>
      <c r="I165" s="1" t="s">
        <v>608</v>
      </c>
      <c r="J165">
        <f>cocina[[#This Row],[Precio Unitario]]*cocina[[#This Row],[Cantidad Ordenada]]-cocina[[#This Row],[Costo Unitario]]*cocina[[#This Row],[Cantidad Ordenada]]</f>
        <v>24</v>
      </c>
      <c r="K165">
        <f>cocina[[#This Row],[Precio Unitario]]*cocina[[#This Row],[Cantidad Ordenada]]</f>
        <v>60</v>
      </c>
      <c r="L165" s="5">
        <f>(SUMIF(A:A,cocina[[#This Row],[Número de Orden]],J:J))/SUMIF(A:A,cocina[[#This Row],[Número de Orden]],K:K)</f>
        <v>0.4049586776859504</v>
      </c>
      <c r="M165" s="1">
        <f>cocina[[#This Row],[Ganancia bruta]]-cocina[[#This Row],[Ganancia neta]]</f>
        <v>36</v>
      </c>
    </row>
    <row r="166" spans="1:13" x14ac:dyDescent="0.3">
      <c r="A166">
        <v>61</v>
      </c>
      <c r="B166">
        <v>10</v>
      </c>
      <c r="C166" s="1" t="s">
        <v>52</v>
      </c>
      <c r="D166" s="1" t="s">
        <v>620</v>
      </c>
      <c r="E166">
        <v>16</v>
      </c>
      <c r="F166">
        <v>28</v>
      </c>
      <c r="G166">
        <v>3</v>
      </c>
      <c r="H166">
        <v>51</v>
      </c>
      <c r="I166" s="1" t="s">
        <v>609</v>
      </c>
      <c r="J166">
        <f>cocina[[#This Row],[Precio Unitario]]*cocina[[#This Row],[Cantidad Ordenada]]-cocina[[#This Row],[Costo Unitario]]*cocina[[#This Row],[Cantidad Ordenada]]</f>
        <v>36</v>
      </c>
      <c r="K166">
        <f>cocina[[#This Row],[Precio Unitario]]*cocina[[#This Row],[Cantidad Ordenada]]</f>
        <v>84</v>
      </c>
      <c r="L166" s="5">
        <f>(SUMIF(A:A,cocina[[#This Row],[Número de Orden]],J:J))/SUMIF(A:A,cocina[[#This Row],[Número de Orden]],K:K)</f>
        <v>0.4049586776859504</v>
      </c>
      <c r="M166" s="1">
        <f>cocina[[#This Row],[Ganancia bruta]]-cocina[[#This Row],[Ganancia neta]]</f>
        <v>48</v>
      </c>
    </row>
    <row r="167" spans="1:13" x14ac:dyDescent="0.3">
      <c r="A167">
        <v>62</v>
      </c>
      <c r="B167">
        <v>2</v>
      </c>
      <c r="C167" s="1" t="s">
        <v>78</v>
      </c>
      <c r="D167" s="1" t="s">
        <v>613</v>
      </c>
      <c r="E167">
        <v>18</v>
      </c>
      <c r="F167">
        <v>30</v>
      </c>
      <c r="G167">
        <v>2</v>
      </c>
      <c r="H167">
        <v>59</v>
      </c>
      <c r="I167" s="1" t="s">
        <v>609</v>
      </c>
      <c r="J167">
        <f>cocina[[#This Row],[Precio Unitario]]*cocina[[#This Row],[Cantidad Ordenada]]-cocina[[#This Row],[Costo Unitario]]*cocina[[#This Row],[Cantidad Ordenada]]</f>
        <v>24</v>
      </c>
      <c r="K167">
        <f>cocina[[#This Row],[Precio Unitario]]*cocina[[#This Row],[Cantidad Ordenada]]</f>
        <v>60</v>
      </c>
      <c r="L167" s="5">
        <f>(SUMIF(A:A,cocina[[#This Row],[Número de Orden]],J:J))/SUMIF(A:A,cocina[[#This Row],[Número de Orden]],K:K)</f>
        <v>0.40540540540540543</v>
      </c>
      <c r="M167" s="1">
        <f>cocina[[#This Row],[Ganancia bruta]]-cocina[[#This Row],[Ganancia neta]]</f>
        <v>36</v>
      </c>
    </row>
    <row r="168" spans="1:13" x14ac:dyDescent="0.3">
      <c r="A168">
        <v>62</v>
      </c>
      <c r="B168">
        <v>2</v>
      </c>
      <c r="C168" s="1" t="s">
        <v>122</v>
      </c>
      <c r="D168" s="1" t="s">
        <v>621</v>
      </c>
      <c r="E168">
        <v>11</v>
      </c>
      <c r="F168">
        <v>19</v>
      </c>
      <c r="G168">
        <v>3</v>
      </c>
      <c r="H168">
        <v>46</v>
      </c>
      <c r="I168" s="1" t="s">
        <v>609</v>
      </c>
      <c r="J168">
        <f>cocina[[#This Row],[Precio Unitario]]*cocina[[#This Row],[Cantidad Ordenada]]-cocina[[#This Row],[Costo Unitario]]*cocina[[#This Row],[Cantidad Ordenada]]</f>
        <v>24</v>
      </c>
      <c r="K168">
        <f>cocina[[#This Row],[Precio Unitario]]*cocina[[#This Row],[Cantidad Ordenada]]</f>
        <v>57</v>
      </c>
      <c r="L168" s="5">
        <f>(SUMIF(A:A,cocina[[#This Row],[Número de Orden]],J:J))/SUMIF(A:A,cocina[[#This Row],[Número de Orden]],K:K)</f>
        <v>0.40540540540540543</v>
      </c>
      <c r="M168" s="1">
        <f>cocina[[#This Row],[Ganancia bruta]]-cocina[[#This Row],[Ganancia neta]]</f>
        <v>33</v>
      </c>
    </row>
    <row r="169" spans="1:13" x14ac:dyDescent="0.3">
      <c r="A169">
        <v>62</v>
      </c>
      <c r="B169">
        <v>2</v>
      </c>
      <c r="C169" s="1" t="s">
        <v>126</v>
      </c>
      <c r="D169" s="1" t="s">
        <v>614</v>
      </c>
      <c r="E169">
        <v>19</v>
      </c>
      <c r="F169">
        <v>31</v>
      </c>
      <c r="G169">
        <v>1</v>
      </c>
      <c r="H169">
        <v>50</v>
      </c>
      <c r="I169" s="1" t="s">
        <v>609</v>
      </c>
      <c r="J169">
        <f>cocina[[#This Row],[Precio Unitario]]*cocina[[#This Row],[Cantidad Ordenada]]-cocina[[#This Row],[Costo Unitario]]*cocina[[#This Row],[Cantidad Ordenada]]</f>
        <v>12</v>
      </c>
      <c r="K169">
        <f>cocina[[#This Row],[Precio Unitario]]*cocina[[#This Row],[Cantidad Ordenada]]</f>
        <v>31</v>
      </c>
      <c r="L169" s="5">
        <f>(SUMIF(A:A,cocina[[#This Row],[Número de Orden]],J:J))/SUMIF(A:A,cocina[[#This Row],[Número de Orden]],K:K)</f>
        <v>0.40540540540540543</v>
      </c>
      <c r="M169" s="1">
        <f>cocina[[#This Row],[Ganancia bruta]]-cocina[[#This Row],[Ganancia neta]]</f>
        <v>19</v>
      </c>
    </row>
    <row r="170" spans="1:13" x14ac:dyDescent="0.3">
      <c r="A170">
        <v>63</v>
      </c>
      <c r="B170">
        <v>17</v>
      </c>
      <c r="C170" s="1" t="s">
        <v>156</v>
      </c>
      <c r="D170" s="1" t="s">
        <v>626</v>
      </c>
      <c r="E170">
        <v>12</v>
      </c>
      <c r="F170">
        <v>20</v>
      </c>
      <c r="G170">
        <v>1</v>
      </c>
      <c r="H170">
        <v>10</v>
      </c>
      <c r="I170" s="1" t="s">
        <v>609</v>
      </c>
      <c r="J170">
        <f>cocina[[#This Row],[Precio Unitario]]*cocina[[#This Row],[Cantidad Ordenada]]-cocina[[#This Row],[Costo Unitario]]*cocina[[#This Row],[Cantidad Ordenada]]</f>
        <v>8</v>
      </c>
      <c r="K170">
        <f>cocina[[#This Row],[Precio Unitario]]*cocina[[#This Row],[Cantidad Ordenada]]</f>
        <v>20</v>
      </c>
      <c r="L170" s="5">
        <f>(SUMIF(A:A,cocina[[#This Row],[Número de Orden]],J:J))/SUMIF(A:A,cocina[[#This Row],[Número de Orden]],K:K)</f>
        <v>0.4</v>
      </c>
      <c r="M170" s="1">
        <f>cocina[[#This Row],[Ganancia bruta]]-cocina[[#This Row],[Ganancia neta]]</f>
        <v>12</v>
      </c>
    </row>
    <row r="171" spans="1:13" x14ac:dyDescent="0.3">
      <c r="A171">
        <v>63</v>
      </c>
      <c r="B171">
        <v>17</v>
      </c>
      <c r="C171" s="1" t="s">
        <v>36</v>
      </c>
      <c r="D171" s="1" t="s">
        <v>622</v>
      </c>
      <c r="E171">
        <v>21</v>
      </c>
      <c r="F171">
        <v>35</v>
      </c>
      <c r="G171">
        <v>1</v>
      </c>
      <c r="H171">
        <v>20</v>
      </c>
      <c r="I171" s="1" t="s">
        <v>608</v>
      </c>
      <c r="J171">
        <f>cocina[[#This Row],[Precio Unitario]]*cocina[[#This Row],[Cantidad Ordenada]]-cocina[[#This Row],[Costo Unitario]]*cocina[[#This Row],[Cantidad Ordenada]]</f>
        <v>14</v>
      </c>
      <c r="K171">
        <f>cocina[[#This Row],[Precio Unitario]]*cocina[[#This Row],[Cantidad Ordenada]]</f>
        <v>35</v>
      </c>
      <c r="L171" s="5">
        <f>(SUMIF(A:A,cocina[[#This Row],[Número de Orden]],J:J))/SUMIF(A:A,cocina[[#This Row],[Número de Orden]],K:K)</f>
        <v>0.4</v>
      </c>
      <c r="M171" s="1">
        <f>cocina[[#This Row],[Ganancia bruta]]-cocina[[#This Row],[Ganancia neta]]</f>
        <v>21</v>
      </c>
    </row>
    <row r="172" spans="1:13" x14ac:dyDescent="0.3">
      <c r="A172">
        <v>64</v>
      </c>
      <c r="B172">
        <v>3</v>
      </c>
      <c r="C172" s="1" t="s">
        <v>156</v>
      </c>
      <c r="D172" s="1" t="s">
        <v>626</v>
      </c>
      <c r="E172">
        <v>12</v>
      </c>
      <c r="F172">
        <v>20</v>
      </c>
      <c r="G172">
        <v>3</v>
      </c>
      <c r="H172">
        <v>25</v>
      </c>
      <c r="I172" s="1" t="s">
        <v>608</v>
      </c>
      <c r="J172">
        <f>cocina[[#This Row],[Precio Unitario]]*cocina[[#This Row],[Cantidad Ordenada]]-cocina[[#This Row],[Costo Unitario]]*cocina[[#This Row],[Cantidad Ordenada]]</f>
        <v>24</v>
      </c>
      <c r="K172">
        <f>cocina[[#This Row],[Precio Unitario]]*cocina[[#This Row],[Cantidad Ordenada]]</f>
        <v>60</v>
      </c>
      <c r="L172" s="5">
        <f>(SUMIF(A:A,cocina[[#This Row],[Número de Orden]],J:J))/SUMIF(A:A,cocina[[#This Row],[Número de Orden]],K:K)</f>
        <v>0.38541666666666669</v>
      </c>
      <c r="M172" s="1">
        <f>cocina[[#This Row],[Ganancia bruta]]-cocina[[#This Row],[Ganancia neta]]</f>
        <v>36</v>
      </c>
    </row>
    <row r="173" spans="1:13" x14ac:dyDescent="0.3">
      <c r="A173">
        <v>64</v>
      </c>
      <c r="B173">
        <v>3</v>
      </c>
      <c r="C173" s="1" t="s">
        <v>58</v>
      </c>
      <c r="D173" s="1" t="s">
        <v>616</v>
      </c>
      <c r="E173">
        <v>25</v>
      </c>
      <c r="F173">
        <v>40</v>
      </c>
      <c r="G173">
        <v>3</v>
      </c>
      <c r="H173">
        <v>47</v>
      </c>
      <c r="I173" s="1" t="s">
        <v>609</v>
      </c>
      <c r="J173">
        <f>cocina[[#This Row],[Precio Unitario]]*cocina[[#This Row],[Cantidad Ordenada]]-cocina[[#This Row],[Costo Unitario]]*cocina[[#This Row],[Cantidad Ordenada]]</f>
        <v>45</v>
      </c>
      <c r="K173">
        <f>cocina[[#This Row],[Precio Unitario]]*cocina[[#This Row],[Cantidad Ordenada]]</f>
        <v>120</v>
      </c>
      <c r="L173" s="5">
        <f>(SUMIF(A:A,cocina[[#This Row],[Número de Orden]],J:J))/SUMIF(A:A,cocina[[#This Row],[Número de Orden]],K:K)</f>
        <v>0.38541666666666669</v>
      </c>
      <c r="M173" s="1">
        <f>cocina[[#This Row],[Ganancia bruta]]-cocina[[#This Row],[Ganancia neta]]</f>
        <v>75</v>
      </c>
    </row>
    <row r="174" spans="1:13" x14ac:dyDescent="0.3">
      <c r="A174">
        <v>64</v>
      </c>
      <c r="B174">
        <v>3</v>
      </c>
      <c r="C174" s="1" t="s">
        <v>83</v>
      </c>
      <c r="D174" s="1" t="s">
        <v>617</v>
      </c>
      <c r="E174">
        <v>22</v>
      </c>
      <c r="F174">
        <v>36</v>
      </c>
      <c r="G174">
        <v>3</v>
      </c>
      <c r="H174">
        <v>10</v>
      </c>
      <c r="I174" s="1" t="s">
        <v>608</v>
      </c>
      <c r="J174">
        <f>cocina[[#This Row],[Precio Unitario]]*cocina[[#This Row],[Cantidad Ordenada]]-cocina[[#This Row],[Costo Unitario]]*cocina[[#This Row],[Cantidad Ordenada]]</f>
        <v>42</v>
      </c>
      <c r="K174">
        <f>cocina[[#This Row],[Precio Unitario]]*cocina[[#This Row],[Cantidad Ordenada]]</f>
        <v>108</v>
      </c>
      <c r="L174" s="5">
        <f>(SUMIF(A:A,cocina[[#This Row],[Número de Orden]],J:J))/SUMIF(A:A,cocina[[#This Row],[Número de Orden]],K:K)</f>
        <v>0.38541666666666669</v>
      </c>
      <c r="M174" s="1">
        <f>cocina[[#This Row],[Ganancia bruta]]-cocina[[#This Row],[Ganancia neta]]</f>
        <v>66</v>
      </c>
    </row>
    <row r="175" spans="1:13" x14ac:dyDescent="0.3">
      <c r="A175">
        <v>65</v>
      </c>
      <c r="B175">
        <v>5</v>
      </c>
      <c r="C175" s="1" t="s">
        <v>52</v>
      </c>
      <c r="D175" s="1" t="s">
        <v>620</v>
      </c>
      <c r="E175">
        <v>16</v>
      </c>
      <c r="F175">
        <v>28</v>
      </c>
      <c r="G175">
        <v>1</v>
      </c>
      <c r="H175">
        <v>32</v>
      </c>
      <c r="I175" s="1" t="s">
        <v>609</v>
      </c>
      <c r="J175">
        <f>cocina[[#This Row],[Precio Unitario]]*cocina[[#This Row],[Cantidad Ordenada]]-cocina[[#This Row],[Costo Unitario]]*cocina[[#This Row],[Cantidad Ordenada]]</f>
        <v>12</v>
      </c>
      <c r="K175">
        <f>cocina[[#This Row],[Precio Unitario]]*cocina[[#This Row],[Cantidad Ordenada]]</f>
        <v>28</v>
      </c>
      <c r="L175" s="5">
        <f>(SUMIF(A:A,cocina[[#This Row],[Número de Orden]],J:J))/SUMIF(A:A,cocina[[#This Row],[Número de Orden]],K:K)</f>
        <v>0.39795918367346939</v>
      </c>
      <c r="M175" s="1">
        <f>cocina[[#This Row],[Ganancia bruta]]-cocina[[#This Row],[Ganancia neta]]</f>
        <v>16</v>
      </c>
    </row>
    <row r="176" spans="1:13" x14ac:dyDescent="0.3">
      <c r="A176">
        <v>65</v>
      </c>
      <c r="B176">
        <v>5</v>
      </c>
      <c r="C176" s="1" t="s">
        <v>126</v>
      </c>
      <c r="D176" s="1" t="s">
        <v>614</v>
      </c>
      <c r="E176">
        <v>19</v>
      </c>
      <c r="F176">
        <v>31</v>
      </c>
      <c r="G176">
        <v>1</v>
      </c>
      <c r="H176">
        <v>55</v>
      </c>
      <c r="I176" s="1" t="s">
        <v>609</v>
      </c>
      <c r="J176">
        <f>cocina[[#This Row],[Precio Unitario]]*cocina[[#This Row],[Cantidad Ordenada]]-cocina[[#This Row],[Costo Unitario]]*cocina[[#This Row],[Cantidad Ordenada]]</f>
        <v>12</v>
      </c>
      <c r="K176">
        <f>cocina[[#This Row],[Precio Unitario]]*cocina[[#This Row],[Cantidad Ordenada]]</f>
        <v>31</v>
      </c>
      <c r="L176" s="5">
        <f>(SUMIF(A:A,cocina[[#This Row],[Número de Orden]],J:J))/SUMIF(A:A,cocina[[#This Row],[Número de Orden]],K:K)</f>
        <v>0.39795918367346939</v>
      </c>
      <c r="M176" s="1">
        <f>cocina[[#This Row],[Ganancia bruta]]-cocina[[#This Row],[Ganancia neta]]</f>
        <v>19</v>
      </c>
    </row>
    <row r="177" spans="1:13" x14ac:dyDescent="0.3">
      <c r="A177">
        <v>65</v>
      </c>
      <c r="B177">
        <v>5</v>
      </c>
      <c r="C177" s="1" t="s">
        <v>122</v>
      </c>
      <c r="D177" s="1" t="s">
        <v>621</v>
      </c>
      <c r="E177">
        <v>11</v>
      </c>
      <c r="F177">
        <v>19</v>
      </c>
      <c r="G177">
        <v>3</v>
      </c>
      <c r="H177">
        <v>51</v>
      </c>
      <c r="I177" s="1" t="s">
        <v>608</v>
      </c>
      <c r="J177">
        <f>cocina[[#This Row],[Precio Unitario]]*cocina[[#This Row],[Cantidad Ordenada]]-cocina[[#This Row],[Costo Unitario]]*cocina[[#This Row],[Cantidad Ordenada]]</f>
        <v>24</v>
      </c>
      <c r="K177">
        <f>cocina[[#This Row],[Precio Unitario]]*cocina[[#This Row],[Cantidad Ordenada]]</f>
        <v>57</v>
      </c>
      <c r="L177" s="5">
        <f>(SUMIF(A:A,cocina[[#This Row],[Número de Orden]],J:J))/SUMIF(A:A,cocina[[#This Row],[Número de Orden]],K:K)</f>
        <v>0.39795918367346939</v>
      </c>
      <c r="M177" s="1">
        <f>cocina[[#This Row],[Ganancia bruta]]-cocina[[#This Row],[Ganancia neta]]</f>
        <v>33</v>
      </c>
    </row>
    <row r="178" spans="1:13" x14ac:dyDescent="0.3">
      <c r="A178">
        <v>65</v>
      </c>
      <c r="B178">
        <v>5</v>
      </c>
      <c r="C178" s="1" t="s">
        <v>58</v>
      </c>
      <c r="D178" s="1" t="s">
        <v>616</v>
      </c>
      <c r="E178">
        <v>25</v>
      </c>
      <c r="F178">
        <v>40</v>
      </c>
      <c r="G178">
        <v>2</v>
      </c>
      <c r="H178">
        <v>17</v>
      </c>
      <c r="I178" s="1" t="s">
        <v>608</v>
      </c>
      <c r="J178">
        <f>cocina[[#This Row],[Precio Unitario]]*cocina[[#This Row],[Cantidad Ordenada]]-cocina[[#This Row],[Costo Unitario]]*cocina[[#This Row],[Cantidad Ordenada]]</f>
        <v>30</v>
      </c>
      <c r="K178">
        <f>cocina[[#This Row],[Precio Unitario]]*cocina[[#This Row],[Cantidad Ordenada]]</f>
        <v>80</v>
      </c>
      <c r="L178" s="5">
        <f>(SUMIF(A:A,cocina[[#This Row],[Número de Orden]],J:J))/SUMIF(A:A,cocina[[#This Row],[Número de Orden]],K:K)</f>
        <v>0.39795918367346939</v>
      </c>
      <c r="M178" s="1">
        <f>cocina[[#This Row],[Ganancia bruta]]-cocina[[#This Row],[Ganancia neta]]</f>
        <v>50</v>
      </c>
    </row>
    <row r="179" spans="1:13" x14ac:dyDescent="0.3">
      <c r="A179">
        <v>66</v>
      </c>
      <c r="B179">
        <v>18</v>
      </c>
      <c r="C179" s="1" t="s">
        <v>83</v>
      </c>
      <c r="D179" s="1" t="s">
        <v>617</v>
      </c>
      <c r="E179">
        <v>22</v>
      </c>
      <c r="F179">
        <v>36</v>
      </c>
      <c r="G179">
        <v>1</v>
      </c>
      <c r="H179">
        <v>29</v>
      </c>
      <c r="I179" s="1" t="s">
        <v>608</v>
      </c>
      <c r="J179">
        <f>cocina[[#This Row],[Precio Unitario]]*cocina[[#This Row],[Cantidad Ordenada]]-cocina[[#This Row],[Costo Unitario]]*cocina[[#This Row],[Cantidad Ordenada]]</f>
        <v>14</v>
      </c>
      <c r="K179">
        <f>cocina[[#This Row],[Precio Unitario]]*cocina[[#This Row],[Cantidad Ordenada]]</f>
        <v>36</v>
      </c>
      <c r="L179" s="5">
        <f>(SUMIF(A:A,cocina[[#This Row],[Número de Orden]],J:J))/SUMIF(A:A,cocina[[#This Row],[Número de Orden]],K:K)</f>
        <v>0.39523809523809522</v>
      </c>
      <c r="M179" s="1">
        <f>cocina[[#This Row],[Ganancia bruta]]-cocina[[#This Row],[Ganancia neta]]</f>
        <v>22</v>
      </c>
    </row>
    <row r="180" spans="1:13" x14ac:dyDescent="0.3">
      <c r="A180">
        <v>66</v>
      </c>
      <c r="B180">
        <v>18</v>
      </c>
      <c r="C180" s="1" t="s">
        <v>58</v>
      </c>
      <c r="D180" s="1" t="s">
        <v>616</v>
      </c>
      <c r="E180">
        <v>25</v>
      </c>
      <c r="F180">
        <v>40</v>
      </c>
      <c r="G180">
        <v>3</v>
      </c>
      <c r="H180">
        <v>30</v>
      </c>
      <c r="I180" s="1" t="s">
        <v>608</v>
      </c>
      <c r="J180">
        <f>cocina[[#This Row],[Precio Unitario]]*cocina[[#This Row],[Cantidad Ordenada]]-cocina[[#This Row],[Costo Unitario]]*cocina[[#This Row],[Cantidad Ordenada]]</f>
        <v>45</v>
      </c>
      <c r="K180">
        <f>cocina[[#This Row],[Precio Unitario]]*cocina[[#This Row],[Cantidad Ordenada]]</f>
        <v>120</v>
      </c>
      <c r="L180" s="5">
        <f>(SUMIF(A:A,cocina[[#This Row],[Número de Orden]],J:J))/SUMIF(A:A,cocina[[#This Row],[Número de Orden]],K:K)</f>
        <v>0.39523809523809522</v>
      </c>
      <c r="M180" s="1">
        <f>cocina[[#This Row],[Ganancia bruta]]-cocina[[#This Row],[Ganancia neta]]</f>
        <v>75</v>
      </c>
    </row>
    <row r="181" spans="1:13" x14ac:dyDescent="0.3">
      <c r="A181">
        <v>66</v>
      </c>
      <c r="B181">
        <v>18</v>
      </c>
      <c r="C181" s="1" t="s">
        <v>89</v>
      </c>
      <c r="D181" s="1" t="s">
        <v>629</v>
      </c>
      <c r="E181">
        <v>10</v>
      </c>
      <c r="F181">
        <v>18</v>
      </c>
      <c r="G181">
        <v>3</v>
      </c>
      <c r="H181">
        <v>55</v>
      </c>
      <c r="I181" s="1" t="s">
        <v>609</v>
      </c>
      <c r="J181">
        <f>cocina[[#This Row],[Precio Unitario]]*cocina[[#This Row],[Cantidad Ordenada]]-cocina[[#This Row],[Costo Unitario]]*cocina[[#This Row],[Cantidad Ordenada]]</f>
        <v>24</v>
      </c>
      <c r="K181">
        <f>cocina[[#This Row],[Precio Unitario]]*cocina[[#This Row],[Cantidad Ordenada]]</f>
        <v>54</v>
      </c>
      <c r="L181" s="5">
        <f>(SUMIF(A:A,cocina[[#This Row],[Número de Orden]],J:J))/SUMIF(A:A,cocina[[#This Row],[Número de Orden]],K:K)</f>
        <v>0.39523809523809522</v>
      </c>
      <c r="M181" s="1">
        <f>cocina[[#This Row],[Ganancia bruta]]-cocina[[#This Row],[Ganancia neta]]</f>
        <v>30</v>
      </c>
    </row>
    <row r="182" spans="1:13" x14ac:dyDescent="0.3">
      <c r="A182">
        <v>67</v>
      </c>
      <c r="B182">
        <v>2</v>
      </c>
      <c r="C182" s="1" t="s">
        <v>58</v>
      </c>
      <c r="D182" s="1" t="s">
        <v>616</v>
      </c>
      <c r="E182">
        <v>25</v>
      </c>
      <c r="F182">
        <v>40</v>
      </c>
      <c r="G182">
        <v>1</v>
      </c>
      <c r="H182">
        <v>22</v>
      </c>
      <c r="I182" s="1" t="s">
        <v>608</v>
      </c>
      <c r="J182">
        <f>cocina[[#This Row],[Precio Unitario]]*cocina[[#This Row],[Cantidad Ordenada]]-cocina[[#This Row],[Costo Unitario]]*cocina[[#This Row],[Cantidad Ordenada]]</f>
        <v>15</v>
      </c>
      <c r="K182">
        <f>cocina[[#This Row],[Precio Unitario]]*cocina[[#This Row],[Cantidad Ordenada]]</f>
        <v>40</v>
      </c>
      <c r="L182" s="5">
        <f>(SUMIF(A:A,cocina[[#This Row],[Número de Orden]],J:J))/SUMIF(A:A,cocina[[#This Row],[Número de Orden]],K:K)</f>
        <v>0.3984375</v>
      </c>
      <c r="M182" s="1">
        <f>cocina[[#This Row],[Ganancia bruta]]-cocina[[#This Row],[Ganancia neta]]</f>
        <v>25</v>
      </c>
    </row>
    <row r="183" spans="1:13" x14ac:dyDescent="0.3">
      <c r="A183">
        <v>67</v>
      </c>
      <c r="B183">
        <v>2</v>
      </c>
      <c r="C183" s="1" t="s">
        <v>83</v>
      </c>
      <c r="D183" s="1" t="s">
        <v>617</v>
      </c>
      <c r="E183">
        <v>22</v>
      </c>
      <c r="F183">
        <v>36</v>
      </c>
      <c r="G183">
        <v>3</v>
      </c>
      <c r="H183">
        <v>59</v>
      </c>
      <c r="I183" s="1" t="s">
        <v>609</v>
      </c>
      <c r="J183">
        <f>cocina[[#This Row],[Precio Unitario]]*cocina[[#This Row],[Cantidad Ordenada]]-cocina[[#This Row],[Costo Unitario]]*cocina[[#This Row],[Cantidad Ordenada]]</f>
        <v>42</v>
      </c>
      <c r="K183">
        <f>cocina[[#This Row],[Precio Unitario]]*cocina[[#This Row],[Cantidad Ordenada]]</f>
        <v>108</v>
      </c>
      <c r="L183" s="5">
        <f>(SUMIF(A:A,cocina[[#This Row],[Número de Orden]],J:J))/SUMIF(A:A,cocina[[#This Row],[Número de Orden]],K:K)</f>
        <v>0.3984375</v>
      </c>
      <c r="M183" s="1">
        <f>cocina[[#This Row],[Ganancia bruta]]-cocina[[#This Row],[Ganancia neta]]</f>
        <v>66</v>
      </c>
    </row>
    <row r="184" spans="1:13" x14ac:dyDescent="0.3">
      <c r="A184">
        <v>67</v>
      </c>
      <c r="B184">
        <v>2</v>
      </c>
      <c r="C184" s="1" t="s">
        <v>165</v>
      </c>
      <c r="D184" s="1" t="s">
        <v>630</v>
      </c>
      <c r="E184">
        <v>15</v>
      </c>
      <c r="F184">
        <v>26</v>
      </c>
      <c r="G184">
        <v>3</v>
      </c>
      <c r="H184">
        <v>15</v>
      </c>
      <c r="I184" s="1" t="s">
        <v>609</v>
      </c>
      <c r="J184">
        <f>cocina[[#This Row],[Precio Unitario]]*cocina[[#This Row],[Cantidad Ordenada]]-cocina[[#This Row],[Costo Unitario]]*cocina[[#This Row],[Cantidad Ordenada]]</f>
        <v>33</v>
      </c>
      <c r="K184">
        <f>cocina[[#This Row],[Precio Unitario]]*cocina[[#This Row],[Cantidad Ordenada]]</f>
        <v>78</v>
      </c>
      <c r="L184" s="5">
        <f>(SUMIF(A:A,cocina[[#This Row],[Número de Orden]],J:J))/SUMIF(A:A,cocina[[#This Row],[Número de Orden]],K:K)</f>
        <v>0.3984375</v>
      </c>
      <c r="M184" s="1">
        <f>cocina[[#This Row],[Ganancia bruta]]-cocina[[#This Row],[Ganancia neta]]</f>
        <v>45</v>
      </c>
    </row>
    <row r="185" spans="1:13" x14ac:dyDescent="0.3">
      <c r="A185">
        <v>67</v>
      </c>
      <c r="B185">
        <v>2</v>
      </c>
      <c r="C185" s="1" t="s">
        <v>78</v>
      </c>
      <c r="D185" s="1" t="s">
        <v>613</v>
      </c>
      <c r="E185">
        <v>18</v>
      </c>
      <c r="F185">
        <v>30</v>
      </c>
      <c r="G185">
        <v>1</v>
      </c>
      <c r="H185">
        <v>35</v>
      </c>
      <c r="I185" s="1" t="s">
        <v>609</v>
      </c>
      <c r="J185">
        <f>cocina[[#This Row],[Precio Unitario]]*cocina[[#This Row],[Cantidad Ordenada]]-cocina[[#This Row],[Costo Unitario]]*cocina[[#This Row],[Cantidad Ordenada]]</f>
        <v>12</v>
      </c>
      <c r="K185">
        <f>cocina[[#This Row],[Precio Unitario]]*cocina[[#This Row],[Cantidad Ordenada]]</f>
        <v>30</v>
      </c>
      <c r="L185" s="5">
        <f>(SUMIF(A:A,cocina[[#This Row],[Número de Orden]],J:J))/SUMIF(A:A,cocina[[#This Row],[Número de Orden]],K:K)</f>
        <v>0.3984375</v>
      </c>
      <c r="M185" s="1">
        <f>cocina[[#This Row],[Ganancia bruta]]-cocina[[#This Row],[Ganancia neta]]</f>
        <v>18</v>
      </c>
    </row>
    <row r="186" spans="1:13" x14ac:dyDescent="0.3">
      <c r="A186">
        <v>68</v>
      </c>
      <c r="B186">
        <v>8</v>
      </c>
      <c r="C186" s="1" t="s">
        <v>210</v>
      </c>
      <c r="D186" s="1" t="s">
        <v>627</v>
      </c>
      <c r="E186">
        <v>14</v>
      </c>
      <c r="F186">
        <v>23</v>
      </c>
      <c r="G186">
        <v>3</v>
      </c>
      <c r="H186">
        <v>43</v>
      </c>
      <c r="I186" s="1" t="s">
        <v>608</v>
      </c>
      <c r="J186">
        <f>cocina[[#This Row],[Precio Unitario]]*cocina[[#This Row],[Cantidad Ordenada]]-cocina[[#This Row],[Costo Unitario]]*cocina[[#This Row],[Cantidad Ordenada]]</f>
        <v>27</v>
      </c>
      <c r="K186">
        <f>cocina[[#This Row],[Precio Unitario]]*cocina[[#This Row],[Cantidad Ordenada]]</f>
        <v>69</v>
      </c>
      <c r="L186" s="5">
        <f>(SUMIF(A:A,cocina[[#This Row],[Número de Orden]],J:J))/SUMIF(A:A,cocina[[#This Row],[Número de Orden]],K:K)</f>
        <v>0.40366972477064222</v>
      </c>
      <c r="M186" s="1">
        <f>cocina[[#This Row],[Ganancia bruta]]-cocina[[#This Row],[Ganancia neta]]</f>
        <v>42</v>
      </c>
    </row>
    <row r="187" spans="1:13" x14ac:dyDescent="0.3">
      <c r="A187">
        <v>68</v>
      </c>
      <c r="B187">
        <v>8</v>
      </c>
      <c r="C187" s="1" t="s">
        <v>52</v>
      </c>
      <c r="D187" s="1" t="s">
        <v>620</v>
      </c>
      <c r="E187">
        <v>16</v>
      </c>
      <c r="F187">
        <v>28</v>
      </c>
      <c r="G187">
        <v>1</v>
      </c>
      <c r="H187">
        <v>19</v>
      </c>
      <c r="I187" s="1" t="s">
        <v>609</v>
      </c>
      <c r="J187">
        <f>cocina[[#This Row],[Precio Unitario]]*cocina[[#This Row],[Cantidad Ordenada]]-cocina[[#This Row],[Costo Unitario]]*cocina[[#This Row],[Cantidad Ordenada]]</f>
        <v>12</v>
      </c>
      <c r="K187">
        <f>cocina[[#This Row],[Precio Unitario]]*cocina[[#This Row],[Cantidad Ordenada]]</f>
        <v>28</v>
      </c>
      <c r="L187" s="5">
        <f>(SUMIF(A:A,cocina[[#This Row],[Número de Orden]],J:J))/SUMIF(A:A,cocina[[#This Row],[Número de Orden]],K:K)</f>
        <v>0.40366972477064222</v>
      </c>
      <c r="M187" s="1">
        <f>cocina[[#This Row],[Ganancia bruta]]-cocina[[#This Row],[Ganancia neta]]</f>
        <v>16</v>
      </c>
    </row>
    <row r="188" spans="1:13" x14ac:dyDescent="0.3">
      <c r="A188">
        <v>68</v>
      </c>
      <c r="B188">
        <v>8</v>
      </c>
      <c r="C188" s="1" t="s">
        <v>257</v>
      </c>
      <c r="D188" s="1" t="s">
        <v>623</v>
      </c>
      <c r="E188">
        <v>19</v>
      </c>
      <c r="F188">
        <v>32</v>
      </c>
      <c r="G188">
        <v>3</v>
      </c>
      <c r="H188">
        <v>57</v>
      </c>
      <c r="I188" s="1" t="s">
        <v>609</v>
      </c>
      <c r="J188">
        <f>cocina[[#This Row],[Precio Unitario]]*cocina[[#This Row],[Cantidad Ordenada]]-cocina[[#This Row],[Costo Unitario]]*cocina[[#This Row],[Cantidad Ordenada]]</f>
        <v>39</v>
      </c>
      <c r="K188">
        <f>cocina[[#This Row],[Precio Unitario]]*cocina[[#This Row],[Cantidad Ordenada]]</f>
        <v>96</v>
      </c>
      <c r="L188" s="5">
        <f>(SUMIF(A:A,cocina[[#This Row],[Número de Orden]],J:J))/SUMIF(A:A,cocina[[#This Row],[Número de Orden]],K:K)</f>
        <v>0.40366972477064222</v>
      </c>
      <c r="M188" s="1">
        <f>cocina[[#This Row],[Ganancia bruta]]-cocina[[#This Row],[Ganancia neta]]</f>
        <v>57</v>
      </c>
    </row>
    <row r="189" spans="1:13" x14ac:dyDescent="0.3">
      <c r="A189">
        <v>68</v>
      </c>
      <c r="B189">
        <v>8</v>
      </c>
      <c r="C189" s="1" t="s">
        <v>132</v>
      </c>
      <c r="D189" s="1" t="s">
        <v>631</v>
      </c>
      <c r="E189">
        <v>15</v>
      </c>
      <c r="F189">
        <v>25</v>
      </c>
      <c r="G189">
        <v>1</v>
      </c>
      <c r="H189">
        <v>26</v>
      </c>
      <c r="I189" s="1" t="s">
        <v>609</v>
      </c>
      <c r="J189">
        <f>cocina[[#This Row],[Precio Unitario]]*cocina[[#This Row],[Cantidad Ordenada]]-cocina[[#This Row],[Costo Unitario]]*cocina[[#This Row],[Cantidad Ordenada]]</f>
        <v>10</v>
      </c>
      <c r="K189">
        <f>cocina[[#This Row],[Precio Unitario]]*cocina[[#This Row],[Cantidad Ordenada]]</f>
        <v>25</v>
      </c>
      <c r="L189" s="5">
        <f>(SUMIF(A:A,cocina[[#This Row],[Número de Orden]],J:J))/SUMIF(A:A,cocina[[#This Row],[Número de Orden]],K:K)</f>
        <v>0.40366972477064222</v>
      </c>
      <c r="M189" s="1">
        <f>cocina[[#This Row],[Ganancia bruta]]-cocina[[#This Row],[Ganancia neta]]</f>
        <v>15</v>
      </c>
    </row>
    <row r="190" spans="1:13" x14ac:dyDescent="0.3">
      <c r="A190">
        <v>69</v>
      </c>
      <c r="B190">
        <v>5</v>
      </c>
      <c r="C190" s="1" t="s">
        <v>80</v>
      </c>
      <c r="D190" s="1" t="s">
        <v>628</v>
      </c>
      <c r="E190">
        <v>13</v>
      </c>
      <c r="F190">
        <v>21</v>
      </c>
      <c r="G190">
        <v>3</v>
      </c>
      <c r="H190">
        <v>20</v>
      </c>
      <c r="I190" s="1" t="s">
        <v>608</v>
      </c>
      <c r="J190">
        <f>cocina[[#This Row],[Precio Unitario]]*cocina[[#This Row],[Cantidad Ordenada]]-cocina[[#This Row],[Costo Unitario]]*cocina[[#This Row],[Cantidad Ordenada]]</f>
        <v>24</v>
      </c>
      <c r="K190">
        <f>cocina[[#This Row],[Precio Unitario]]*cocina[[#This Row],[Cantidad Ordenada]]</f>
        <v>63</v>
      </c>
      <c r="L190" s="5">
        <f>(SUMIF(A:A,cocina[[#This Row],[Número de Orden]],J:J))/SUMIF(A:A,cocina[[#This Row],[Número de Orden]],K:K)</f>
        <v>0.39743589743589741</v>
      </c>
      <c r="M190" s="1">
        <f>cocina[[#This Row],[Ganancia bruta]]-cocina[[#This Row],[Ganancia neta]]</f>
        <v>39</v>
      </c>
    </row>
    <row r="191" spans="1:13" x14ac:dyDescent="0.3">
      <c r="A191">
        <v>69</v>
      </c>
      <c r="B191">
        <v>5</v>
      </c>
      <c r="C191" s="1" t="s">
        <v>168</v>
      </c>
      <c r="D191" s="1" t="s">
        <v>612</v>
      </c>
      <c r="E191">
        <v>14</v>
      </c>
      <c r="F191">
        <v>24</v>
      </c>
      <c r="G191">
        <v>3</v>
      </c>
      <c r="H191">
        <v>48</v>
      </c>
      <c r="I191" s="1" t="s">
        <v>609</v>
      </c>
      <c r="J191">
        <f>cocina[[#This Row],[Precio Unitario]]*cocina[[#This Row],[Cantidad Ordenada]]-cocina[[#This Row],[Costo Unitario]]*cocina[[#This Row],[Cantidad Ordenada]]</f>
        <v>30</v>
      </c>
      <c r="K191">
        <f>cocina[[#This Row],[Precio Unitario]]*cocina[[#This Row],[Cantidad Ordenada]]</f>
        <v>72</v>
      </c>
      <c r="L191" s="5">
        <f>(SUMIF(A:A,cocina[[#This Row],[Número de Orden]],J:J))/SUMIF(A:A,cocina[[#This Row],[Número de Orden]],K:K)</f>
        <v>0.39743589743589741</v>
      </c>
      <c r="M191" s="1">
        <f>cocina[[#This Row],[Ganancia bruta]]-cocina[[#This Row],[Ganancia neta]]</f>
        <v>42</v>
      </c>
    </row>
    <row r="192" spans="1:13" x14ac:dyDescent="0.3">
      <c r="A192">
        <v>69</v>
      </c>
      <c r="B192">
        <v>5</v>
      </c>
      <c r="C192" s="1" t="s">
        <v>271</v>
      </c>
      <c r="D192" s="1" t="s">
        <v>619</v>
      </c>
      <c r="E192">
        <v>20</v>
      </c>
      <c r="F192">
        <v>33</v>
      </c>
      <c r="G192">
        <v>3</v>
      </c>
      <c r="H192">
        <v>24</v>
      </c>
      <c r="I192" s="1" t="s">
        <v>609</v>
      </c>
      <c r="J192">
        <f>cocina[[#This Row],[Precio Unitario]]*cocina[[#This Row],[Cantidad Ordenada]]-cocina[[#This Row],[Costo Unitario]]*cocina[[#This Row],[Cantidad Ordenada]]</f>
        <v>39</v>
      </c>
      <c r="K192">
        <f>cocina[[#This Row],[Precio Unitario]]*cocina[[#This Row],[Cantidad Ordenada]]</f>
        <v>99</v>
      </c>
      <c r="L192" s="5">
        <f>(SUMIF(A:A,cocina[[#This Row],[Número de Orden]],J:J))/SUMIF(A:A,cocina[[#This Row],[Número de Orden]],K:K)</f>
        <v>0.39743589743589741</v>
      </c>
      <c r="M192" s="1">
        <f>cocina[[#This Row],[Ganancia bruta]]-cocina[[#This Row],[Ganancia neta]]</f>
        <v>60</v>
      </c>
    </row>
    <row r="193" spans="1:13" x14ac:dyDescent="0.3">
      <c r="A193">
        <v>70</v>
      </c>
      <c r="B193">
        <v>17</v>
      </c>
      <c r="C193" s="1" t="s">
        <v>132</v>
      </c>
      <c r="D193" s="1" t="s">
        <v>631</v>
      </c>
      <c r="E193">
        <v>15</v>
      </c>
      <c r="F193">
        <v>25</v>
      </c>
      <c r="G193">
        <v>2</v>
      </c>
      <c r="H193">
        <v>19</v>
      </c>
      <c r="I193" s="1" t="s">
        <v>609</v>
      </c>
      <c r="J193">
        <f>cocina[[#This Row],[Precio Unitario]]*cocina[[#This Row],[Cantidad Ordenada]]-cocina[[#This Row],[Costo Unitario]]*cocina[[#This Row],[Cantidad Ordenada]]</f>
        <v>20</v>
      </c>
      <c r="K193">
        <f>cocina[[#This Row],[Precio Unitario]]*cocina[[#This Row],[Cantidad Ordenada]]</f>
        <v>50</v>
      </c>
      <c r="L193" s="5">
        <f>(SUMIF(A:A,cocina[[#This Row],[Número de Orden]],J:J))/SUMIF(A:A,cocina[[#This Row],[Número de Orden]],K:K)</f>
        <v>0.40677966101694918</v>
      </c>
      <c r="M193" s="1">
        <f>cocina[[#This Row],[Ganancia bruta]]-cocina[[#This Row],[Ganancia neta]]</f>
        <v>30</v>
      </c>
    </row>
    <row r="194" spans="1:13" x14ac:dyDescent="0.3">
      <c r="A194">
        <v>70</v>
      </c>
      <c r="B194">
        <v>17</v>
      </c>
      <c r="C194" s="1" t="s">
        <v>65</v>
      </c>
      <c r="D194" s="1" t="s">
        <v>625</v>
      </c>
      <c r="E194">
        <v>20</v>
      </c>
      <c r="F194">
        <v>34</v>
      </c>
      <c r="G194">
        <v>2</v>
      </c>
      <c r="H194">
        <v>21</v>
      </c>
      <c r="I194" s="1" t="s">
        <v>609</v>
      </c>
      <c r="J194">
        <f>cocina[[#This Row],[Precio Unitario]]*cocina[[#This Row],[Cantidad Ordenada]]-cocina[[#This Row],[Costo Unitario]]*cocina[[#This Row],[Cantidad Ordenada]]</f>
        <v>28</v>
      </c>
      <c r="K194">
        <f>cocina[[#This Row],[Precio Unitario]]*cocina[[#This Row],[Cantidad Ordenada]]</f>
        <v>68</v>
      </c>
      <c r="L194" s="5">
        <f>(SUMIF(A:A,cocina[[#This Row],[Número de Orden]],J:J))/SUMIF(A:A,cocina[[#This Row],[Número de Orden]],K:K)</f>
        <v>0.40677966101694918</v>
      </c>
      <c r="M194" s="1">
        <f>cocina[[#This Row],[Ganancia bruta]]-cocina[[#This Row],[Ganancia neta]]</f>
        <v>40</v>
      </c>
    </row>
    <row r="195" spans="1:13" x14ac:dyDescent="0.3">
      <c r="A195">
        <v>71</v>
      </c>
      <c r="B195">
        <v>18</v>
      </c>
      <c r="C195" s="1" t="s">
        <v>78</v>
      </c>
      <c r="D195" s="1" t="s">
        <v>613</v>
      </c>
      <c r="E195">
        <v>18</v>
      </c>
      <c r="F195">
        <v>30</v>
      </c>
      <c r="G195">
        <v>3</v>
      </c>
      <c r="H195">
        <v>20</v>
      </c>
      <c r="I195" s="1" t="s">
        <v>609</v>
      </c>
      <c r="J195">
        <f>cocina[[#This Row],[Precio Unitario]]*cocina[[#This Row],[Cantidad Ordenada]]-cocina[[#This Row],[Costo Unitario]]*cocina[[#This Row],[Cantidad Ordenada]]</f>
        <v>36</v>
      </c>
      <c r="K195">
        <f>cocina[[#This Row],[Precio Unitario]]*cocina[[#This Row],[Cantidad Ordenada]]</f>
        <v>90</v>
      </c>
      <c r="L195" s="5">
        <f>(SUMIF(A:A,cocina[[#This Row],[Número de Orden]],J:J))/SUMIF(A:A,cocina[[#This Row],[Número de Orden]],K:K)</f>
        <v>0.39705882352941174</v>
      </c>
      <c r="M195" s="1">
        <f>cocina[[#This Row],[Ganancia bruta]]-cocina[[#This Row],[Ganancia neta]]</f>
        <v>54</v>
      </c>
    </row>
    <row r="196" spans="1:13" x14ac:dyDescent="0.3">
      <c r="A196">
        <v>71</v>
      </c>
      <c r="B196">
        <v>18</v>
      </c>
      <c r="C196" s="1" t="s">
        <v>210</v>
      </c>
      <c r="D196" s="1" t="s">
        <v>627</v>
      </c>
      <c r="E196">
        <v>14</v>
      </c>
      <c r="F196">
        <v>23</v>
      </c>
      <c r="G196">
        <v>2</v>
      </c>
      <c r="H196">
        <v>29</v>
      </c>
      <c r="I196" s="1" t="s">
        <v>609</v>
      </c>
      <c r="J196">
        <f>cocina[[#This Row],[Precio Unitario]]*cocina[[#This Row],[Cantidad Ordenada]]-cocina[[#This Row],[Costo Unitario]]*cocina[[#This Row],[Cantidad Ordenada]]</f>
        <v>18</v>
      </c>
      <c r="K196">
        <f>cocina[[#This Row],[Precio Unitario]]*cocina[[#This Row],[Cantidad Ordenada]]</f>
        <v>46</v>
      </c>
      <c r="L196" s="5">
        <f>(SUMIF(A:A,cocina[[#This Row],[Número de Orden]],J:J))/SUMIF(A:A,cocina[[#This Row],[Número de Orden]],K:K)</f>
        <v>0.39705882352941174</v>
      </c>
      <c r="M196" s="1">
        <f>cocina[[#This Row],[Ganancia bruta]]-cocina[[#This Row],[Ganancia neta]]</f>
        <v>28</v>
      </c>
    </row>
    <row r="197" spans="1:13" x14ac:dyDescent="0.3">
      <c r="A197">
        <v>72</v>
      </c>
      <c r="B197">
        <v>17</v>
      </c>
      <c r="C197" s="1" t="s">
        <v>80</v>
      </c>
      <c r="D197" s="1" t="s">
        <v>628</v>
      </c>
      <c r="E197">
        <v>13</v>
      </c>
      <c r="F197">
        <v>21</v>
      </c>
      <c r="G197">
        <v>1</v>
      </c>
      <c r="H197">
        <v>17</v>
      </c>
      <c r="I197" s="1" t="s">
        <v>609</v>
      </c>
      <c r="J197">
        <f>cocina[[#This Row],[Precio Unitario]]*cocina[[#This Row],[Cantidad Ordenada]]-cocina[[#This Row],[Costo Unitario]]*cocina[[#This Row],[Cantidad Ordenada]]</f>
        <v>8</v>
      </c>
      <c r="K197">
        <f>cocina[[#This Row],[Precio Unitario]]*cocina[[#This Row],[Cantidad Ordenada]]</f>
        <v>21</v>
      </c>
      <c r="L197" s="5">
        <f>(SUMIF(A:A,cocina[[#This Row],[Número de Orden]],J:J))/SUMIF(A:A,cocina[[#This Row],[Número de Orden]],K:K)</f>
        <v>0.42666666666666669</v>
      </c>
      <c r="M197" s="1">
        <f>cocina[[#This Row],[Ganancia bruta]]-cocina[[#This Row],[Ganancia neta]]</f>
        <v>13</v>
      </c>
    </row>
    <row r="198" spans="1:13" x14ac:dyDescent="0.3">
      <c r="A198">
        <v>72</v>
      </c>
      <c r="B198">
        <v>17</v>
      </c>
      <c r="C198" s="1" t="s">
        <v>89</v>
      </c>
      <c r="D198" s="1" t="s">
        <v>629</v>
      </c>
      <c r="E198">
        <v>10</v>
      </c>
      <c r="F198">
        <v>18</v>
      </c>
      <c r="G198">
        <v>3</v>
      </c>
      <c r="H198">
        <v>37</v>
      </c>
      <c r="I198" s="1" t="s">
        <v>609</v>
      </c>
      <c r="J198">
        <f>cocina[[#This Row],[Precio Unitario]]*cocina[[#This Row],[Cantidad Ordenada]]-cocina[[#This Row],[Costo Unitario]]*cocina[[#This Row],[Cantidad Ordenada]]</f>
        <v>24</v>
      </c>
      <c r="K198">
        <f>cocina[[#This Row],[Precio Unitario]]*cocina[[#This Row],[Cantidad Ordenada]]</f>
        <v>54</v>
      </c>
      <c r="L198" s="5">
        <f>(SUMIF(A:A,cocina[[#This Row],[Número de Orden]],J:J))/SUMIF(A:A,cocina[[#This Row],[Número de Orden]],K:K)</f>
        <v>0.42666666666666669</v>
      </c>
      <c r="M198" s="1">
        <f>cocina[[#This Row],[Ganancia bruta]]-cocina[[#This Row],[Ganancia neta]]</f>
        <v>30</v>
      </c>
    </row>
    <row r="199" spans="1:13" x14ac:dyDescent="0.3">
      <c r="A199">
        <v>73</v>
      </c>
      <c r="B199">
        <v>1</v>
      </c>
      <c r="C199" s="1" t="s">
        <v>116</v>
      </c>
      <c r="D199" s="1" t="s">
        <v>615</v>
      </c>
      <c r="E199">
        <v>16</v>
      </c>
      <c r="F199">
        <v>27</v>
      </c>
      <c r="G199">
        <v>3</v>
      </c>
      <c r="H199">
        <v>20</v>
      </c>
      <c r="I199" s="1" t="s">
        <v>608</v>
      </c>
      <c r="J199">
        <f>cocina[[#This Row],[Precio Unitario]]*cocina[[#This Row],[Cantidad Ordenada]]-cocina[[#This Row],[Costo Unitario]]*cocina[[#This Row],[Cantidad Ordenada]]</f>
        <v>33</v>
      </c>
      <c r="K199">
        <f>cocina[[#This Row],[Precio Unitario]]*cocina[[#This Row],[Cantidad Ordenada]]</f>
        <v>81</v>
      </c>
      <c r="L199" s="5">
        <f>(SUMIF(A:A,cocina[[#This Row],[Número de Orden]],J:J))/SUMIF(A:A,cocina[[#This Row],[Número de Orden]],K:K)</f>
        <v>0.40740740740740738</v>
      </c>
      <c r="M199" s="1">
        <f>cocina[[#This Row],[Ganancia bruta]]-cocina[[#This Row],[Ganancia neta]]</f>
        <v>48</v>
      </c>
    </row>
    <row r="200" spans="1:13" x14ac:dyDescent="0.3">
      <c r="A200">
        <v>74</v>
      </c>
      <c r="B200">
        <v>19</v>
      </c>
      <c r="C200" s="1" t="s">
        <v>165</v>
      </c>
      <c r="D200" s="1" t="s">
        <v>630</v>
      </c>
      <c r="E200">
        <v>15</v>
      </c>
      <c r="F200">
        <v>26</v>
      </c>
      <c r="G200">
        <v>2</v>
      </c>
      <c r="H200">
        <v>39</v>
      </c>
      <c r="I200" s="1" t="s">
        <v>609</v>
      </c>
      <c r="J200">
        <f>cocina[[#This Row],[Precio Unitario]]*cocina[[#This Row],[Cantidad Ordenada]]-cocina[[#This Row],[Costo Unitario]]*cocina[[#This Row],[Cantidad Ordenada]]</f>
        <v>22</v>
      </c>
      <c r="K200">
        <f>cocina[[#This Row],[Precio Unitario]]*cocina[[#This Row],[Cantidad Ordenada]]</f>
        <v>52</v>
      </c>
      <c r="L200" s="5">
        <f>(SUMIF(A:A,cocina[[#This Row],[Número de Orden]],J:J))/SUMIF(A:A,cocina[[#This Row],[Número de Orden]],K:K)</f>
        <v>0.41284403669724773</v>
      </c>
      <c r="M200" s="1">
        <f>cocina[[#This Row],[Ganancia bruta]]-cocina[[#This Row],[Ganancia neta]]</f>
        <v>30</v>
      </c>
    </row>
    <row r="201" spans="1:13" x14ac:dyDescent="0.3">
      <c r="A201">
        <v>74</v>
      </c>
      <c r="B201">
        <v>19</v>
      </c>
      <c r="C201" s="1" t="s">
        <v>65</v>
      </c>
      <c r="D201" s="1" t="s">
        <v>625</v>
      </c>
      <c r="E201">
        <v>20</v>
      </c>
      <c r="F201">
        <v>34</v>
      </c>
      <c r="G201">
        <v>3</v>
      </c>
      <c r="H201">
        <v>37</v>
      </c>
      <c r="I201" s="1" t="s">
        <v>608</v>
      </c>
      <c r="J201">
        <f>cocina[[#This Row],[Precio Unitario]]*cocina[[#This Row],[Cantidad Ordenada]]-cocina[[#This Row],[Costo Unitario]]*cocina[[#This Row],[Cantidad Ordenada]]</f>
        <v>42</v>
      </c>
      <c r="K201">
        <f>cocina[[#This Row],[Precio Unitario]]*cocina[[#This Row],[Cantidad Ordenada]]</f>
        <v>102</v>
      </c>
      <c r="L201" s="5">
        <f>(SUMIF(A:A,cocina[[#This Row],[Número de Orden]],J:J))/SUMIF(A:A,cocina[[#This Row],[Número de Orden]],K:K)</f>
        <v>0.41284403669724773</v>
      </c>
      <c r="M201" s="1">
        <f>cocina[[#This Row],[Ganancia bruta]]-cocina[[#This Row],[Ganancia neta]]</f>
        <v>60</v>
      </c>
    </row>
    <row r="202" spans="1:13" x14ac:dyDescent="0.3">
      <c r="A202">
        <v>74</v>
      </c>
      <c r="B202">
        <v>19</v>
      </c>
      <c r="C202" s="1" t="s">
        <v>257</v>
      </c>
      <c r="D202" s="1" t="s">
        <v>623</v>
      </c>
      <c r="E202">
        <v>19</v>
      </c>
      <c r="F202">
        <v>32</v>
      </c>
      <c r="G202">
        <v>2</v>
      </c>
      <c r="H202">
        <v>24</v>
      </c>
      <c r="I202" s="1" t="s">
        <v>609</v>
      </c>
      <c r="J202">
        <f>cocina[[#This Row],[Precio Unitario]]*cocina[[#This Row],[Cantidad Ordenada]]-cocina[[#This Row],[Costo Unitario]]*cocina[[#This Row],[Cantidad Ordenada]]</f>
        <v>26</v>
      </c>
      <c r="K202">
        <f>cocina[[#This Row],[Precio Unitario]]*cocina[[#This Row],[Cantidad Ordenada]]</f>
        <v>64</v>
      </c>
      <c r="L202" s="5">
        <f>(SUMIF(A:A,cocina[[#This Row],[Número de Orden]],J:J))/SUMIF(A:A,cocina[[#This Row],[Número de Orden]],K:K)</f>
        <v>0.41284403669724773</v>
      </c>
      <c r="M202" s="1">
        <f>cocina[[#This Row],[Ganancia bruta]]-cocina[[#This Row],[Ganancia neta]]</f>
        <v>38</v>
      </c>
    </row>
    <row r="203" spans="1:13" x14ac:dyDescent="0.3">
      <c r="A203">
        <v>75</v>
      </c>
      <c r="B203">
        <v>19</v>
      </c>
      <c r="C203" s="1" t="s">
        <v>58</v>
      </c>
      <c r="D203" s="1" t="s">
        <v>616</v>
      </c>
      <c r="E203">
        <v>25</v>
      </c>
      <c r="F203">
        <v>40</v>
      </c>
      <c r="G203">
        <v>1</v>
      </c>
      <c r="H203">
        <v>35</v>
      </c>
      <c r="I203" s="1" t="s">
        <v>608</v>
      </c>
      <c r="J203">
        <f>cocina[[#This Row],[Precio Unitario]]*cocina[[#This Row],[Cantidad Ordenada]]-cocina[[#This Row],[Costo Unitario]]*cocina[[#This Row],[Cantidad Ordenada]]</f>
        <v>15</v>
      </c>
      <c r="K203">
        <f>cocina[[#This Row],[Precio Unitario]]*cocina[[#This Row],[Cantidad Ordenada]]</f>
        <v>40</v>
      </c>
      <c r="L203" s="5">
        <f>(SUMIF(A:A,cocina[[#This Row],[Número de Orden]],J:J))/SUMIF(A:A,cocina[[#This Row],[Número de Orden]],K:K)</f>
        <v>0.38532110091743121</v>
      </c>
      <c r="M203" s="1">
        <f>cocina[[#This Row],[Ganancia bruta]]-cocina[[#This Row],[Ganancia neta]]</f>
        <v>25</v>
      </c>
    </row>
    <row r="204" spans="1:13" x14ac:dyDescent="0.3">
      <c r="A204">
        <v>75</v>
      </c>
      <c r="B204">
        <v>19</v>
      </c>
      <c r="C204" s="1" t="s">
        <v>210</v>
      </c>
      <c r="D204" s="1" t="s">
        <v>627</v>
      </c>
      <c r="E204">
        <v>14</v>
      </c>
      <c r="F204">
        <v>23</v>
      </c>
      <c r="G204">
        <v>3</v>
      </c>
      <c r="H204">
        <v>16</v>
      </c>
      <c r="I204" s="1" t="s">
        <v>609</v>
      </c>
      <c r="J204">
        <f>cocina[[#This Row],[Precio Unitario]]*cocina[[#This Row],[Cantidad Ordenada]]-cocina[[#This Row],[Costo Unitario]]*cocina[[#This Row],[Cantidad Ordenada]]</f>
        <v>27</v>
      </c>
      <c r="K204">
        <f>cocina[[#This Row],[Precio Unitario]]*cocina[[#This Row],[Cantidad Ordenada]]</f>
        <v>69</v>
      </c>
      <c r="L204" s="5">
        <f>(SUMIF(A:A,cocina[[#This Row],[Número de Orden]],J:J))/SUMIF(A:A,cocina[[#This Row],[Número de Orden]],K:K)</f>
        <v>0.38532110091743121</v>
      </c>
      <c r="M204" s="1">
        <f>cocina[[#This Row],[Ganancia bruta]]-cocina[[#This Row],[Ganancia neta]]</f>
        <v>42</v>
      </c>
    </row>
    <row r="205" spans="1:13" x14ac:dyDescent="0.3">
      <c r="A205">
        <v>76</v>
      </c>
      <c r="B205">
        <v>17</v>
      </c>
      <c r="C205" s="1" t="s">
        <v>78</v>
      </c>
      <c r="D205" s="1" t="s">
        <v>613</v>
      </c>
      <c r="E205">
        <v>18</v>
      </c>
      <c r="F205">
        <v>30</v>
      </c>
      <c r="G205">
        <v>3</v>
      </c>
      <c r="H205">
        <v>13</v>
      </c>
      <c r="I205" s="1" t="s">
        <v>609</v>
      </c>
      <c r="J205">
        <f>cocina[[#This Row],[Precio Unitario]]*cocina[[#This Row],[Cantidad Ordenada]]-cocina[[#This Row],[Costo Unitario]]*cocina[[#This Row],[Cantidad Ordenada]]</f>
        <v>36</v>
      </c>
      <c r="K205">
        <f>cocina[[#This Row],[Precio Unitario]]*cocina[[#This Row],[Cantidad Ordenada]]</f>
        <v>90</v>
      </c>
      <c r="L205" s="5">
        <f>(SUMIF(A:A,cocina[[#This Row],[Número de Orden]],J:J))/SUMIF(A:A,cocina[[#This Row],[Número de Orden]],K:K)</f>
        <v>0.41139240506329117</v>
      </c>
      <c r="M205" s="1">
        <f>cocina[[#This Row],[Ganancia bruta]]-cocina[[#This Row],[Ganancia neta]]</f>
        <v>54</v>
      </c>
    </row>
    <row r="206" spans="1:13" x14ac:dyDescent="0.3">
      <c r="A206">
        <v>76</v>
      </c>
      <c r="B206">
        <v>17</v>
      </c>
      <c r="C206" s="1" t="s">
        <v>89</v>
      </c>
      <c r="D206" s="1" t="s">
        <v>629</v>
      </c>
      <c r="E206">
        <v>10</v>
      </c>
      <c r="F206">
        <v>18</v>
      </c>
      <c r="G206">
        <v>1</v>
      </c>
      <c r="H206">
        <v>34</v>
      </c>
      <c r="I206" s="1" t="s">
        <v>609</v>
      </c>
      <c r="J206">
        <f>cocina[[#This Row],[Precio Unitario]]*cocina[[#This Row],[Cantidad Ordenada]]-cocina[[#This Row],[Costo Unitario]]*cocina[[#This Row],[Cantidad Ordenada]]</f>
        <v>8</v>
      </c>
      <c r="K206">
        <f>cocina[[#This Row],[Precio Unitario]]*cocina[[#This Row],[Cantidad Ordenada]]</f>
        <v>18</v>
      </c>
      <c r="L206" s="5">
        <f>(SUMIF(A:A,cocina[[#This Row],[Número de Orden]],J:J))/SUMIF(A:A,cocina[[#This Row],[Número de Orden]],K:K)</f>
        <v>0.41139240506329117</v>
      </c>
      <c r="M206" s="1">
        <f>cocina[[#This Row],[Ganancia bruta]]-cocina[[#This Row],[Ganancia neta]]</f>
        <v>10</v>
      </c>
    </row>
    <row r="207" spans="1:13" x14ac:dyDescent="0.3">
      <c r="A207">
        <v>76</v>
      </c>
      <c r="B207">
        <v>17</v>
      </c>
      <c r="C207" s="1" t="s">
        <v>168</v>
      </c>
      <c r="D207" s="1" t="s">
        <v>612</v>
      </c>
      <c r="E207">
        <v>14</v>
      </c>
      <c r="F207">
        <v>24</v>
      </c>
      <c r="G207">
        <v>1</v>
      </c>
      <c r="H207">
        <v>20</v>
      </c>
      <c r="I207" s="1" t="s">
        <v>608</v>
      </c>
      <c r="J207">
        <f>cocina[[#This Row],[Precio Unitario]]*cocina[[#This Row],[Cantidad Ordenada]]-cocina[[#This Row],[Costo Unitario]]*cocina[[#This Row],[Cantidad Ordenada]]</f>
        <v>10</v>
      </c>
      <c r="K207">
        <f>cocina[[#This Row],[Precio Unitario]]*cocina[[#This Row],[Cantidad Ordenada]]</f>
        <v>24</v>
      </c>
      <c r="L207" s="5">
        <f>(SUMIF(A:A,cocina[[#This Row],[Número de Orden]],J:J))/SUMIF(A:A,cocina[[#This Row],[Número de Orden]],K:K)</f>
        <v>0.41139240506329117</v>
      </c>
      <c r="M207" s="1">
        <f>cocina[[#This Row],[Ganancia bruta]]-cocina[[#This Row],[Ganancia neta]]</f>
        <v>14</v>
      </c>
    </row>
    <row r="208" spans="1:13" x14ac:dyDescent="0.3">
      <c r="A208">
        <v>76</v>
      </c>
      <c r="B208">
        <v>17</v>
      </c>
      <c r="C208" s="1" t="s">
        <v>165</v>
      </c>
      <c r="D208" s="1" t="s">
        <v>630</v>
      </c>
      <c r="E208">
        <v>15</v>
      </c>
      <c r="F208">
        <v>26</v>
      </c>
      <c r="G208">
        <v>1</v>
      </c>
      <c r="H208">
        <v>30</v>
      </c>
      <c r="I208" s="1" t="s">
        <v>608</v>
      </c>
      <c r="J208">
        <f>cocina[[#This Row],[Precio Unitario]]*cocina[[#This Row],[Cantidad Ordenada]]-cocina[[#This Row],[Costo Unitario]]*cocina[[#This Row],[Cantidad Ordenada]]</f>
        <v>11</v>
      </c>
      <c r="K208">
        <f>cocina[[#This Row],[Precio Unitario]]*cocina[[#This Row],[Cantidad Ordenada]]</f>
        <v>26</v>
      </c>
      <c r="L208" s="5">
        <f>(SUMIF(A:A,cocina[[#This Row],[Número de Orden]],J:J))/SUMIF(A:A,cocina[[#This Row],[Número de Orden]],K:K)</f>
        <v>0.41139240506329117</v>
      </c>
      <c r="M208" s="1">
        <f>cocina[[#This Row],[Ganancia bruta]]-cocina[[#This Row],[Ganancia neta]]</f>
        <v>15</v>
      </c>
    </row>
    <row r="209" spans="1:13" x14ac:dyDescent="0.3">
      <c r="A209">
        <v>77</v>
      </c>
      <c r="B209">
        <v>3</v>
      </c>
      <c r="C209" s="1" t="s">
        <v>89</v>
      </c>
      <c r="D209" s="1" t="s">
        <v>629</v>
      </c>
      <c r="E209">
        <v>10</v>
      </c>
      <c r="F209">
        <v>18</v>
      </c>
      <c r="G209">
        <v>1</v>
      </c>
      <c r="H209">
        <v>34</v>
      </c>
      <c r="I209" s="1" t="s">
        <v>609</v>
      </c>
      <c r="J209">
        <f>cocina[[#This Row],[Precio Unitario]]*cocina[[#This Row],[Cantidad Ordenada]]-cocina[[#This Row],[Costo Unitario]]*cocina[[#This Row],[Cantidad Ordenada]]</f>
        <v>8</v>
      </c>
      <c r="K209">
        <f>cocina[[#This Row],[Precio Unitario]]*cocina[[#This Row],[Cantidad Ordenada]]</f>
        <v>18</v>
      </c>
      <c r="L209" s="5">
        <f>(SUMIF(A:A,cocina[[#This Row],[Número de Orden]],J:J))/SUMIF(A:A,cocina[[#This Row],[Número de Orden]],K:K)</f>
        <v>0.41414141414141414</v>
      </c>
      <c r="M209" s="1">
        <f>cocina[[#This Row],[Ganancia bruta]]-cocina[[#This Row],[Ganancia neta]]</f>
        <v>10</v>
      </c>
    </row>
    <row r="210" spans="1:13" x14ac:dyDescent="0.3">
      <c r="A210">
        <v>77</v>
      </c>
      <c r="B210">
        <v>3</v>
      </c>
      <c r="C210" s="1" t="s">
        <v>168</v>
      </c>
      <c r="D210" s="1" t="s">
        <v>612</v>
      </c>
      <c r="E210">
        <v>14</v>
      </c>
      <c r="F210">
        <v>24</v>
      </c>
      <c r="G210">
        <v>2</v>
      </c>
      <c r="H210">
        <v>55</v>
      </c>
      <c r="I210" s="1" t="s">
        <v>608</v>
      </c>
      <c r="J210">
        <f>cocina[[#This Row],[Precio Unitario]]*cocina[[#This Row],[Cantidad Ordenada]]-cocina[[#This Row],[Costo Unitario]]*cocina[[#This Row],[Cantidad Ordenada]]</f>
        <v>20</v>
      </c>
      <c r="K210">
        <f>cocina[[#This Row],[Precio Unitario]]*cocina[[#This Row],[Cantidad Ordenada]]</f>
        <v>48</v>
      </c>
      <c r="L210" s="5">
        <f>(SUMIF(A:A,cocina[[#This Row],[Número de Orden]],J:J))/SUMIF(A:A,cocina[[#This Row],[Número de Orden]],K:K)</f>
        <v>0.41414141414141414</v>
      </c>
      <c r="M210" s="1">
        <f>cocina[[#This Row],[Ganancia bruta]]-cocina[[#This Row],[Ganancia neta]]</f>
        <v>28</v>
      </c>
    </row>
    <row r="211" spans="1:13" x14ac:dyDescent="0.3">
      <c r="A211">
        <v>77</v>
      </c>
      <c r="B211">
        <v>3</v>
      </c>
      <c r="C211" s="1" t="s">
        <v>271</v>
      </c>
      <c r="D211" s="1" t="s">
        <v>619</v>
      </c>
      <c r="E211">
        <v>20</v>
      </c>
      <c r="F211">
        <v>33</v>
      </c>
      <c r="G211">
        <v>1</v>
      </c>
      <c r="H211">
        <v>8</v>
      </c>
      <c r="I211" s="1" t="s">
        <v>609</v>
      </c>
      <c r="J211">
        <f>cocina[[#This Row],[Precio Unitario]]*cocina[[#This Row],[Cantidad Ordenada]]-cocina[[#This Row],[Costo Unitario]]*cocina[[#This Row],[Cantidad Ordenada]]</f>
        <v>13</v>
      </c>
      <c r="K211">
        <f>cocina[[#This Row],[Precio Unitario]]*cocina[[#This Row],[Cantidad Ordenada]]</f>
        <v>33</v>
      </c>
      <c r="L211" s="5">
        <f>(SUMIF(A:A,cocina[[#This Row],[Número de Orden]],J:J))/SUMIF(A:A,cocina[[#This Row],[Número de Orden]],K:K)</f>
        <v>0.41414141414141414</v>
      </c>
      <c r="M211" s="1">
        <f>cocina[[#This Row],[Ganancia bruta]]-cocina[[#This Row],[Ganancia neta]]</f>
        <v>20</v>
      </c>
    </row>
    <row r="212" spans="1:13" x14ac:dyDescent="0.3">
      <c r="A212">
        <v>78</v>
      </c>
      <c r="B212">
        <v>7</v>
      </c>
      <c r="C212" s="1" t="s">
        <v>122</v>
      </c>
      <c r="D212" s="1" t="s">
        <v>621</v>
      </c>
      <c r="E212">
        <v>11</v>
      </c>
      <c r="F212">
        <v>19</v>
      </c>
      <c r="G212">
        <v>3</v>
      </c>
      <c r="H212">
        <v>54</v>
      </c>
      <c r="I212" s="1" t="s">
        <v>609</v>
      </c>
      <c r="J212">
        <f>cocina[[#This Row],[Precio Unitario]]*cocina[[#This Row],[Cantidad Ordenada]]-cocina[[#This Row],[Costo Unitario]]*cocina[[#This Row],[Cantidad Ordenada]]</f>
        <v>24</v>
      </c>
      <c r="K212">
        <f>cocina[[#This Row],[Precio Unitario]]*cocina[[#This Row],[Cantidad Ordenada]]</f>
        <v>57</v>
      </c>
      <c r="L212" s="5">
        <f>(SUMIF(A:A,cocina[[#This Row],[Número de Orden]],J:J))/SUMIF(A:A,cocina[[#This Row],[Número de Orden]],K:K)</f>
        <v>0.42105263157894735</v>
      </c>
      <c r="M212" s="1">
        <f>cocina[[#This Row],[Ganancia bruta]]-cocina[[#This Row],[Ganancia neta]]</f>
        <v>33</v>
      </c>
    </row>
    <row r="213" spans="1:13" x14ac:dyDescent="0.3">
      <c r="A213">
        <v>79</v>
      </c>
      <c r="B213">
        <v>16</v>
      </c>
      <c r="C213" s="1" t="s">
        <v>48</v>
      </c>
      <c r="D213" s="1" t="s">
        <v>618</v>
      </c>
      <c r="E213">
        <v>17</v>
      </c>
      <c r="F213">
        <v>29</v>
      </c>
      <c r="G213">
        <v>3</v>
      </c>
      <c r="H213">
        <v>14</v>
      </c>
      <c r="I213" s="1" t="s">
        <v>608</v>
      </c>
      <c r="J213">
        <f>cocina[[#This Row],[Precio Unitario]]*cocina[[#This Row],[Cantidad Ordenada]]-cocina[[#This Row],[Costo Unitario]]*cocina[[#This Row],[Cantidad Ordenada]]</f>
        <v>36</v>
      </c>
      <c r="K213">
        <f>cocina[[#This Row],[Precio Unitario]]*cocina[[#This Row],[Cantidad Ordenada]]</f>
        <v>87</v>
      </c>
      <c r="L213" s="5">
        <f>(SUMIF(A:A,cocina[[#This Row],[Número de Orden]],J:J))/SUMIF(A:A,cocina[[#This Row],[Número de Orden]],K:K)</f>
        <v>0.39805825242718446</v>
      </c>
      <c r="M213" s="1">
        <f>cocina[[#This Row],[Ganancia bruta]]-cocina[[#This Row],[Ganancia neta]]</f>
        <v>51</v>
      </c>
    </row>
    <row r="214" spans="1:13" x14ac:dyDescent="0.3">
      <c r="A214">
        <v>79</v>
      </c>
      <c r="B214">
        <v>16</v>
      </c>
      <c r="C214" s="1" t="s">
        <v>271</v>
      </c>
      <c r="D214" s="1" t="s">
        <v>619</v>
      </c>
      <c r="E214">
        <v>20</v>
      </c>
      <c r="F214">
        <v>33</v>
      </c>
      <c r="G214">
        <v>3</v>
      </c>
      <c r="H214">
        <v>14</v>
      </c>
      <c r="I214" s="1" t="s">
        <v>609</v>
      </c>
      <c r="J214">
        <f>cocina[[#This Row],[Precio Unitario]]*cocina[[#This Row],[Cantidad Ordenada]]-cocina[[#This Row],[Costo Unitario]]*cocina[[#This Row],[Cantidad Ordenada]]</f>
        <v>39</v>
      </c>
      <c r="K214">
        <f>cocina[[#This Row],[Precio Unitario]]*cocina[[#This Row],[Cantidad Ordenada]]</f>
        <v>99</v>
      </c>
      <c r="L214" s="5">
        <f>(SUMIF(A:A,cocina[[#This Row],[Número de Orden]],J:J))/SUMIF(A:A,cocina[[#This Row],[Número de Orden]],K:K)</f>
        <v>0.39805825242718446</v>
      </c>
      <c r="M214" s="1">
        <f>cocina[[#This Row],[Ganancia bruta]]-cocina[[#This Row],[Ganancia neta]]</f>
        <v>60</v>
      </c>
    </row>
    <row r="215" spans="1:13" x14ac:dyDescent="0.3">
      <c r="A215">
        <v>79</v>
      </c>
      <c r="B215">
        <v>16</v>
      </c>
      <c r="C215" s="1" t="s">
        <v>156</v>
      </c>
      <c r="D215" s="1" t="s">
        <v>626</v>
      </c>
      <c r="E215">
        <v>12</v>
      </c>
      <c r="F215">
        <v>20</v>
      </c>
      <c r="G215">
        <v>3</v>
      </c>
      <c r="H215">
        <v>25</v>
      </c>
      <c r="I215" s="1" t="s">
        <v>608</v>
      </c>
      <c r="J215">
        <f>cocina[[#This Row],[Precio Unitario]]*cocina[[#This Row],[Cantidad Ordenada]]-cocina[[#This Row],[Costo Unitario]]*cocina[[#This Row],[Cantidad Ordenada]]</f>
        <v>24</v>
      </c>
      <c r="K215">
        <f>cocina[[#This Row],[Precio Unitario]]*cocina[[#This Row],[Cantidad Ordenada]]</f>
        <v>60</v>
      </c>
      <c r="L215" s="5">
        <f>(SUMIF(A:A,cocina[[#This Row],[Número de Orden]],J:J))/SUMIF(A:A,cocina[[#This Row],[Número de Orden]],K:K)</f>
        <v>0.39805825242718446</v>
      </c>
      <c r="M215" s="1">
        <f>cocina[[#This Row],[Ganancia bruta]]-cocina[[#This Row],[Ganancia neta]]</f>
        <v>36</v>
      </c>
    </row>
    <row r="216" spans="1:13" x14ac:dyDescent="0.3">
      <c r="A216">
        <v>79</v>
      </c>
      <c r="B216">
        <v>16</v>
      </c>
      <c r="C216" s="1" t="s">
        <v>80</v>
      </c>
      <c r="D216" s="1" t="s">
        <v>628</v>
      </c>
      <c r="E216">
        <v>13</v>
      </c>
      <c r="F216">
        <v>21</v>
      </c>
      <c r="G216">
        <v>3</v>
      </c>
      <c r="H216">
        <v>43</v>
      </c>
      <c r="I216" s="1" t="s">
        <v>608</v>
      </c>
      <c r="J216">
        <f>cocina[[#This Row],[Precio Unitario]]*cocina[[#This Row],[Cantidad Ordenada]]-cocina[[#This Row],[Costo Unitario]]*cocina[[#This Row],[Cantidad Ordenada]]</f>
        <v>24</v>
      </c>
      <c r="K216">
        <f>cocina[[#This Row],[Precio Unitario]]*cocina[[#This Row],[Cantidad Ordenada]]</f>
        <v>63</v>
      </c>
      <c r="L216" s="5">
        <f>(SUMIF(A:A,cocina[[#This Row],[Número de Orden]],J:J))/SUMIF(A:A,cocina[[#This Row],[Número de Orden]],K:K)</f>
        <v>0.39805825242718446</v>
      </c>
      <c r="M216" s="1">
        <f>cocina[[#This Row],[Ganancia bruta]]-cocina[[#This Row],[Ganancia neta]]</f>
        <v>39</v>
      </c>
    </row>
    <row r="217" spans="1:13" x14ac:dyDescent="0.3">
      <c r="A217">
        <v>80</v>
      </c>
      <c r="B217">
        <v>18</v>
      </c>
      <c r="C217" s="1" t="s">
        <v>213</v>
      </c>
      <c r="D217" s="1" t="s">
        <v>624</v>
      </c>
      <c r="E217">
        <v>13</v>
      </c>
      <c r="F217">
        <v>22</v>
      </c>
      <c r="G217">
        <v>2</v>
      </c>
      <c r="H217">
        <v>5</v>
      </c>
      <c r="I217" s="1" t="s">
        <v>608</v>
      </c>
      <c r="J217">
        <f>cocina[[#This Row],[Precio Unitario]]*cocina[[#This Row],[Cantidad Ordenada]]-cocina[[#This Row],[Costo Unitario]]*cocina[[#This Row],[Cantidad Ordenada]]</f>
        <v>18</v>
      </c>
      <c r="K217">
        <f>cocina[[#This Row],[Precio Unitario]]*cocina[[#This Row],[Cantidad Ordenada]]</f>
        <v>44</v>
      </c>
      <c r="L217" s="5">
        <f>(SUMIF(A:A,cocina[[#This Row],[Número de Orden]],J:J))/SUMIF(A:A,cocina[[#This Row],[Número de Orden]],K:K)</f>
        <v>0.41322314049586778</v>
      </c>
      <c r="M217" s="1">
        <f>cocina[[#This Row],[Ganancia bruta]]-cocina[[#This Row],[Ganancia neta]]</f>
        <v>26</v>
      </c>
    </row>
    <row r="218" spans="1:13" x14ac:dyDescent="0.3">
      <c r="A218">
        <v>80</v>
      </c>
      <c r="B218">
        <v>18</v>
      </c>
      <c r="C218" s="1" t="s">
        <v>48</v>
      </c>
      <c r="D218" s="1" t="s">
        <v>618</v>
      </c>
      <c r="E218">
        <v>17</v>
      </c>
      <c r="F218">
        <v>29</v>
      </c>
      <c r="G218">
        <v>1</v>
      </c>
      <c r="H218">
        <v>34</v>
      </c>
      <c r="I218" s="1" t="s">
        <v>609</v>
      </c>
      <c r="J218">
        <f>cocina[[#This Row],[Precio Unitario]]*cocina[[#This Row],[Cantidad Ordenada]]-cocina[[#This Row],[Costo Unitario]]*cocina[[#This Row],[Cantidad Ordenada]]</f>
        <v>12</v>
      </c>
      <c r="K218">
        <f>cocina[[#This Row],[Precio Unitario]]*cocina[[#This Row],[Cantidad Ordenada]]</f>
        <v>29</v>
      </c>
      <c r="L218" s="5">
        <f>(SUMIF(A:A,cocina[[#This Row],[Número de Orden]],J:J))/SUMIF(A:A,cocina[[#This Row],[Número de Orden]],K:K)</f>
        <v>0.41322314049586778</v>
      </c>
      <c r="M218" s="1">
        <f>cocina[[#This Row],[Ganancia bruta]]-cocina[[#This Row],[Ganancia neta]]</f>
        <v>17</v>
      </c>
    </row>
    <row r="219" spans="1:13" x14ac:dyDescent="0.3">
      <c r="A219">
        <v>80</v>
      </c>
      <c r="B219">
        <v>18</v>
      </c>
      <c r="C219" s="1" t="s">
        <v>168</v>
      </c>
      <c r="D219" s="1" t="s">
        <v>612</v>
      </c>
      <c r="E219">
        <v>14</v>
      </c>
      <c r="F219">
        <v>24</v>
      </c>
      <c r="G219">
        <v>2</v>
      </c>
      <c r="H219">
        <v>28</v>
      </c>
      <c r="I219" s="1" t="s">
        <v>608</v>
      </c>
      <c r="J219">
        <f>cocina[[#This Row],[Precio Unitario]]*cocina[[#This Row],[Cantidad Ordenada]]-cocina[[#This Row],[Costo Unitario]]*cocina[[#This Row],[Cantidad Ordenada]]</f>
        <v>20</v>
      </c>
      <c r="K219">
        <f>cocina[[#This Row],[Precio Unitario]]*cocina[[#This Row],[Cantidad Ordenada]]</f>
        <v>48</v>
      </c>
      <c r="L219" s="5">
        <f>(SUMIF(A:A,cocina[[#This Row],[Número de Orden]],J:J))/SUMIF(A:A,cocina[[#This Row],[Número de Orden]],K:K)</f>
        <v>0.41322314049586778</v>
      </c>
      <c r="M219" s="1">
        <f>cocina[[#This Row],[Ganancia bruta]]-cocina[[#This Row],[Ganancia neta]]</f>
        <v>28</v>
      </c>
    </row>
    <row r="220" spans="1:13" x14ac:dyDescent="0.3">
      <c r="A220">
        <v>81</v>
      </c>
      <c r="B220">
        <v>17</v>
      </c>
      <c r="C220" s="1" t="s">
        <v>126</v>
      </c>
      <c r="D220" s="1" t="s">
        <v>614</v>
      </c>
      <c r="E220">
        <v>19</v>
      </c>
      <c r="F220">
        <v>31</v>
      </c>
      <c r="G220">
        <v>2</v>
      </c>
      <c r="H220">
        <v>59</v>
      </c>
      <c r="I220" s="1" t="s">
        <v>609</v>
      </c>
      <c r="J220">
        <f>cocina[[#This Row],[Precio Unitario]]*cocina[[#This Row],[Cantidad Ordenada]]-cocina[[#This Row],[Costo Unitario]]*cocina[[#This Row],[Cantidad Ordenada]]</f>
        <v>24</v>
      </c>
      <c r="K220">
        <f>cocina[[#This Row],[Precio Unitario]]*cocina[[#This Row],[Cantidad Ordenada]]</f>
        <v>62</v>
      </c>
      <c r="L220" s="5">
        <f>(SUMIF(A:A,cocina[[#This Row],[Número de Orden]],J:J))/SUMIF(A:A,cocina[[#This Row],[Número de Orden]],K:K)</f>
        <v>0.38709677419354838</v>
      </c>
      <c r="M220" s="1">
        <f>cocina[[#This Row],[Ganancia bruta]]-cocina[[#This Row],[Ganancia neta]]</f>
        <v>38</v>
      </c>
    </row>
    <row r="221" spans="1:13" x14ac:dyDescent="0.3">
      <c r="A221">
        <v>82</v>
      </c>
      <c r="B221">
        <v>16</v>
      </c>
      <c r="C221" s="1" t="s">
        <v>132</v>
      </c>
      <c r="D221" s="1" t="s">
        <v>631</v>
      </c>
      <c r="E221">
        <v>15</v>
      </c>
      <c r="F221">
        <v>25</v>
      </c>
      <c r="G221">
        <v>2</v>
      </c>
      <c r="H221">
        <v>11</v>
      </c>
      <c r="I221" s="1" t="s">
        <v>609</v>
      </c>
      <c r="J221">
        <f>cocina[[#This Row],[Precio Unitario]]*cocina[[#This Row],[Cantidad Ordenada]]-cocina[[#This Row],[Costo Unitario]]*cocina[[#This Row],[Cantidad Ordenada]]</f>
        <v>20</v>
      </c>
      <c r="K221">
        <f>cocina[[#This Row],[Precio Unitario]]*cocina[[#This Row],[Cantidad Ordenada]]</f>
        <v>50</v>
      </c>
      <c r="L221" s="5">
        <f>(SUMIF(A:A,cocina[[#This Row],[Número de Orden]],J:J))/SUMIF(A:A,cocina[[#This Row],[Número de Orden]],K:K)</f>
        <v>0.4</v>
      </c>
      <c r="M221" s="1">
        <f>cocina[[#This Row],[Ganancia bruta]]-cocina[[#This Row],[Ganancia neta]]</f>
        <v>30</v>
      </c>
    </row>
    <row r="222" spans="1:13" x14ac:dyDescent="0.3">
      <c r="A222">
        <v>82</v>
      </c>
      <c r="B222">
        <v>16</v>
      </c>
      <c r="C222" s="1" t="s">
        <v>78</v>
      </c>
      <c r="D222" s="1" t="s">
        <v>613</v>
      </c>
      <c r="E222">
        <v>18</v>
      </c>
      <c r="F222">
        <v>30</v>
      </c>
      <c r="G222">
        <v>1</v>
      </c>
      <c r="H222">
        <v>8</v>
      </c>
      <c r="I222" s="1" t="s">
        <v>609</v>
      </c>
      <c r="J222">
        <f>cocina[[#This Row],[Precio Unitario]]*cocina[[#This Row],[Cantidad Ordenada]]-cocina[[#This Row],[Costo Unitario]]*cocina[[#This Row],[Cantidad Ordenada]]</f>
        <v>12</v>
      </c>
      <c r="K222">
        <f>cocina[[#This Row],[Precio Unitario]]*cocina[[#This Row],[Cantidad Ordenada]]</f>
        <v>30</v>
      </c>
      <c r="L222" s="5">
        <f>(SUMIF(A:A,cocina[[#This Row],[Número de Orden]],J:J))/SUMIF(A:A,cocina[[#This Row],[Número de Orden]],K:K)</f>
        <v>0.4</v>
      </c>
      <c r="M222" s="1">
        <f>cocina[[#This Row],[Ganancia bruta]]-cocina[[#This Row],[Ganancia neta]]</f>
        <v>18</v>
      </c>
    </row>
    <row r="223" spans="1:13" x14ac:dyDescent="0.3">
      <c r="A223">
        <v>83</v>
      </c>
      <c r="B223">
        <v>15</v>
      </c>
      <c r="C223" s="1" t="s">
        <v>116</v>
      </c>
      <c r="D223" s="1" t="s">
        <v>615</v>
      </c>
      <c r="E223">
        <v>16</v>
      </c>
      <c r="F223">
        <v>27</v>
      </c>
      <c r="G223">
        <v>2</v>
      </c>
      <c r="H223">
        <v>14</v>
      </c>
      <c r="I223" s="1" t="s">
        <v>608</v>
      </c>
      <c r="J223">
        <f>cocina[[#This Row],[Precio Unitario]]*cocina[[#This Row],[Cantidad Ordenada]]-cocina[[#This Row],[Costo Unitario]]*cocina[[#This Row],[Cantidad Ordenada]]</f>
        <v>22</v>
      </c>
      <c r="K223">
        <f>cocina[[#This Row],[Precio Unitario]]*cocina[[#This Row],[Cantidad Ordenada]]</f>
        <v>54</v>
      </c>
      <c r="L223" s="5">
        <f>(SUMIF(A:A,cocina[[#This Row],[Número de Orden]],J:J))/SUMIF(A:A,cocina[[#This Row],[Número de Orden]],K:K)</f>
        <v>0.40588235294117647</v>
      </c>
      <c r="M223" s="1">
        <f>cocina[[#This Row],[Ganancia bruta]]-cocina[[#This Row],[Ganancia neta]]</f>
        <v>32</v>
      </c>
    </row>
    <row r="224" spans="1:13" x14ac:dyDescent="0.3">
      <c r="A224">
        <v>83</v>
      </c>
      <c r="B224">
        <v>15</v>
      </c>
      <c r="C224" s="1" t="s">
        <v>156</v>
      </c>
      <c r="D224" s="1" t="s">
        <v>626</v>
      </c>
      <c r="E224">
        <v>12</v>
      </c>
      <c r="F224">
        <v>20</v>
      </c>
      <c r="G224">
        <v>1</v>
      </c>
      <c r="H224">
        <v>30</v>
      </c>
      <c r="I224" s="1" t="s">
        <v>609</v>
      </c>
      <c r="J224">
        <f>cocina[[#This Row],[Precio Unitario]]*cocina[[#This Row],[Cantidad Ordenada]]-cocina[[#This Row],[Costo Unitario]]*cocina[[#This Row],[Cantidad Ordenada]]</f>
        <v>8</v>
      </c>
      <c r="K224">
        <f>cocina[[#This Row],[Precio Unitario]]*cocina[[#This Row],[Cantidad Ordenada]]</f>
        <v>20</v>
      </c>
      <c r="L224" s="5">
        <f>(SUMIF(A:A,cocina[[#This Row],[Número de Orden]],J:J))/SUMIF(A:A,cocina[[#This Row],[Número de Orden]],K:K)</f>
        <v>0.40588235294117647</v>
      </c>
      <c r="M224" s="1">
        <f>cocina[[#This Row],[Ganancia bruta]]-cocina[[#This Row],[Ganancia neta]]</f>
        <v>12</v>
      </c>
    </row>
    <row r="225" spans="1:13" x14ac:dyDescent="0.3">
      <c r="A225">
        <v>83</v>
      </c>
      <c r="B225">
        <v>15</v>
      </c>
      <c r="C225" s="1" t="s">
        <v>257</v>
      </c>
      <c r="D225" s="1" t="s">
        <v>623</v>
      </c>
      <c r="E225">
        <v>19</v>
      </c>
      <c r="F225">
        <v>32</v>
      </c>
      <c r="G225">
        <v>3</v>
      </c>
      <c r="H225">
        <v>50</v>
      </c>
      <c r="I225" s="1" t="s">
        <v>608</v>
      </c>
      <c r="J225">
        <f>cocina[[#This Row],[Precio Unitario]]*cocina[[#This Row],[Cantidad Ordenada]]-cocina[[#This Row],[Costo Unitario]]*cocina[[#This Row],[Cantidad Ordenada]]</f>
        <v>39</v>
      </c>
      <c r="K225">
        <f>cocina[[#This Row],[Precio Unitario]]*cocina[[#This Row],[Cantidad Ordenada]]</f>
        <v>96</v>
      </c>
      <c r="L225" s="5">
        <f>(SUMIF(A:A,cocina[[#This Row],[Número de Orden]],J:J))/SUMIF(A:A,cocina[[#This Row],[Número de Orden]],K:K)</f>
        <v>0.40588235294117647</v>
      </c>
      <c r="M225" s="1">
        <f>cocina[[#This Row],[Ganancia bruta]]-cocina[[#This Row],[Ganancia neta]]</f>
        <v>57</v>
      </c>
    </row>
    <row r="226" spans="1:13" x14ac:dyDescent="0.3">
      <c r="A226">
        <v>84</v>
      </c>
      <c r="B226">
        <v>19</v>
      </c>
      <c r="C226" s="1" t="s">
        <v>78</v>
      </c>
      <c r="D226" s="1" t="s">
        <v>613</v>
      </c>
      <c r="E226">
        <v>18</v>
      </c>
      <c r="F226">
        <v>30</v>
      </c>
      <c r="G226">
        <v>2</v>
      </c>
      <c r="H226">
        <v>10</v>
      </c>
      <c r="I226" s="1" t="s">
        <v>609</v>
      </c>
      <c r="J226">
        <f>cocina[[#This Row],[Precio Unitario]]*cocina[[#This Row],[Cantidad Ordenada]]-cocina[[#This Row],[Costo Unitario]]*cocina[[#This Row],[Cantidad Ordenada]]</f>
        <v>24</v>
      </c>
      <c r="K226">
        <f>cocina[[#This Row],[Precio Unitario]]*cocina[[#This Row],[Cantidad Ordenada]]</f>
        <v>60</v>
      </c>
      <c r="L226" s="5">
        <f>(SUMIF(A:A,cocina[[#This Row],[Número de Orden]],J:J))/SUMIF(A:A,cocina[[#This Row],[Número de Orden]],K:K)</f>
        <v>0.4</v>
      </c>
      <c r="M226" s="1">
        <f>cocina[[#This Row],[Ganancia bruta]]-cocina[[#This Row],[Ganancia neta]]</f>
        <v>36</v>
      </c>
    </row>
    <row r="227" spans="1:13" x14ac:dyDescent="0.3">
      <c r="A227">
        <v>85</v>
      </c>
      <c r="B227">
        <v>8</v>
      </c>
      <c r="C227" s="1" t="s">
        <v>52</v>
      </c>
      <c r="D227" s="1" t="s">
        <v>620</v>
      </c>
      <c r="E227">
        <v>16</v>
      </c>
      <c r="F227">
        <v>28</v>
      </c>
      <c r="G227">
        <v>3</v>
      </c>
      <c r="H227">
        <v>26</v>
      </c>
      <c r="I227" s="1" t="s">
        <v>609</v>
      </c>
      <c r="J227">
        <f>cocina[[#This Row],[Precio Unitario]]*cocina[[#This Row],[Cantidad Ordenada]]-cocina[[#This Row],[Costo Unitario]]*cocina[[#This Row],[Cantidad Ordenada]]</f>
        <v>36</v>
      </c>
      <c r="K227">
        <f>cocina[[#This Row],[Precio Unitario]]*cocina[[#This Row],[Cantidad Ordenada]]</f>
        <v>84</v>
      </c>
      <c r="L227" s="5">
        <f>(SUMIF(A:A,cocina[[#This Row],[Número de Orden]],J:J))/SUMIF(A:A,cocina[[#This Row],[Número de Orden]],K:K)</f>
        <v>0.40865384615384615</v>
      </c>
      <c r="M227" s="1">
        <f>cocina[[#This Row],[Ganancia bruta]]-cocina[[#This Row],[Ganancia neta]]</f>
        <v>48</v>
      </c>
    </row>
    <row r="228" spans="1:13" x14ac:dyDescent="0.3">
      <c r="A228">
        <v>85</v>
      </c>
      <c r="B228">
        <v>8</v>
      </c>
      <c r="C228" s="1" t="s">
        <v>83</v>
      </c>
      <c r="D228" s="1" t="s">
        <v>617</v>
      </c>
      <c r="E228">
        <v>22</v>
      </c>
      <c r="F228">
        <v>36</v>
      </c>
      <c r="G228">
        <v>2</v>
      </c>
      <c r="H228">
        <v>33</v>
      </c>
      <c r="I228" s="1" t="s">
        <v>609</v>
      </c>
      <c r="J228">
        <f>cocina[[#This Row],[Precio Unitario]]*cocina[[#This Row],[Cantidad Ordenada]]-cocina[[#This Row],[Costo Unitario]]*cocina[[#This Row],[Cantidad Ordenada]]</f>
        <v>28</v>
      </c>
      <c r="K228">
        <f>cocina[[#This Row],[Precio Unitario]]*cocina[[#This Row],[Cantidad Ordenada]]</f>
        <v>72</v>
      </c>
      <c r="L228" s="5">
        <f>(SUMIF(A:A,cocina[[#This Row],[Número de Orden]],J:J))/SUMIF(A:A,cocina[[#This Row],[Número de Orden]],K:K)</f>
        <v>0.40865384615384615</v>
      </c>
      <c r="M228" s="1">
        <f>cocina[[#This Row],[Ganancia bruta]]-cocina[[#This Row],[Ganancia neta]]</f>
        <v>44</v>
      </c>
    </row>
    <row r="229" spans="1:13" x14ac:dyDescent="0.3">
      <c r="A229">
        <v>85</v>
      </c>
      <c r="B229">
        <v>8</v>
      </c>
      <c r="C229" s="1" t="s">
        <v>156</v>
      </c>
      <c r="D229" s="1" t="s">
        <v>626</v>
      </c>
      <c r="E229">
        <v>12</v>
      </c>
      <c r="F229">
        <v>20</v>
      </c>
      <c r="G229">
        <v>1</v>
      </c>
      <c r="H229">
        <v>54</v>
      </c>
      <c r="I229" s="1" t="s">
        <v>609</v>
      </c>
      <c r="J229">
        <f>cocina[[#This Row],[Precio Unitario]]*cocina[[#This Row],[Cantidad Ordenada]]-cocina[[#This Row],[Costo Unitario]]*cocina[[#This Row],[Cantidad Ordenada]]</f>
        <v>8</v>
      </c>
      <c r="K229">
        <f>cocina[[#This Row],[Precio Unitario]]*cocina[[#This Row],[Cantidad Ordenada]]</f>
        <v>20</v>
      </c>
      <c r="L229" s="5">
        <f>(SUMIF(A:A,cocina[[#This Row],[Número de Orden]],J:J))/SUMIF(A:A,cocina[[#This Row],[Número de Orden]],K:K)</f>
        <v>0.40865384615384615</v>
      </c>
      <c r="M229" s="1">
        <f>cocina[[#This Row],[Ganancia bruta]]-cocina[[#This Row],[Ganancia neta]]</f>
        <v>12</v>
      </c>
    </row>
    <row r="230" spans="1:13" x14ac:dyDescent="0.3">
      <c r="A230">
        <v>85</v>
      </c>
      <c r="B230">
        <v>8</v>
      </c>
      <c r="C230" s="1" t="s">
        <v>257</v>
      </c>
      <c r="D230" s="1" t="s">
        <v>623</v>
      </c>
      <c r="E230">
        <v>19</v>
      </c>
      <c r="F230">
        <v>32</v>
      </c>
      <c r="G230">
        <v>1</v>
      </c>
      <c r="H230">
        <v>29</v>
      </c>
      <c r="I230" s="1" t="s">
        <v>609</v>
      </c>
      <c r="J230">
        <f>cocina[[#This Row],[Precio Unitario]]*cocina[[#This Row],[Cantidad Ordenada]]-cocina[[#This Row],[Costo Unitario]]*cocina[[#This Row],[Cantidad Ordenada]]</f>
        <v>13</v>
      </c>
      <c r="K230">
        <f>cocina[[#This Row],[Precio Unitario]]*cocina[[#This Row],[Cantidad Ordenada]]</f>
        <v>32</v>
      </c>
      <c r="L230" s="5">
        <f>(SUMIF(A:A,cocina[[#This Row],[Número de Orden]],J:J))/SUMIF(A:A,cocina[[#This Row],[Número de Orden]],K:K)</f>
        <v>0.40865384615384615</v>
      </c>
      <c r="M230" s="1">
        <f>cocina[[#This Row],[Ganancia bruta]]-cocina[[#This Row],[Ganancia neta]]</f>
        <v>19</v>
      </c>
    </row>
    <row r="231" spans="1:13" x14ac:dyDescent="0.3">
      <c r="A231">
        <v>86</v>
      </c>
      <c r="B231">
        <v>20</v>
      </c>
      <c r="C231" s="1" t="s">
        <v>132</v>
      </c>
      <c r="D231" s="1" t="s">
        <v>631</v>
      </c>
      <c r="E231">
        <v>15</v>
      </c>
      <c r="F231">
        <v>25</v>
      </c>
      <c r="G231">
        <v>2</v>
      </c>
      <c r="H231">
        <v>8</v>
      </c>
      <c r="I231" s="1" t="s">
        <v>609</v>
      </c>
      <c r="J231">
        <f>cocina[[#This Row],[Precio Unitario]]*cocina[[#This Row],[Cantidad Ordenada]]-cocina[[#This Row],[Costo Unitario]]*cocina[[#This Row],[Cantidad Ordenada]]</f>
        <v>20</v>
      </c>
      <c r="K231">
        <f>cocina[[#This Row],[Precio Unitario]]*cocina[[#This Row],[Cantidad Ordenada]]</f>
        <v>50</v>
      </c>
      <c r="L231" s="5">
        <f>(SUMIF(A:A,cocina[[#This Row],[Número de Orden]],J:J))/SUMIF(A:A,cocina[[#This Row],[Número de Orden]],K:K)</f>
        <v>0.4</v>
      </c>
      <c r="M231" s="1">
        <f>cocina[[#This Row],[Ganancia bruta]]-cocina[[#This Row],[Ganancia neta]]</f>
        <v>30</v>
      </c>
    </row>
    <row r="232" spans="1:13" x14ac:dyDescent="0.3">
      <c r="A232">
        <v>87</v>
      </c>
      <c r="B232">
        <v>3</v>
      </c>
      <c r="C232" s="1" t="s">
        <v>89</v>
      </c>
      <c r="D232" s="1" t="s">
        <v>629</v>
      </c>
      <c r="E232">
        <v>10</v>
      </c>
      <c r="F232">
        <v>18</v>
      </c>
      <c r="G232">
        <v>2</v>
      </c>
      <c r="H232">
        <v>55</v>
      </c>
      <c r="I232" s="1" t="s">
        <v>608</v>
      </c>
      <c r="J232">
        <f>cocina[[#This Row],[Precio Unitario]]*cocina[[#This Row],[Cantidad Ordenada]]-cocina[[#This Row],[Costo Unitario]]*cocina[[#This Row],[Cantidad Ordenada]]</f>
        <v>16</v>
      </c>
      <c r="K232">
        <f>cocina[[#This Row],[Precio Unitario]]*cocina[[#This Row],[Cantidad Ordenada]]</f>
        <v>36</v>
      </c>
      <c r="L232" s="5">
        <f>(SUMIF(A:A,cocina[[#This Row],[Número de Orden]],J:J))/SUMIF(A:A,cocina[[#This Row],[Número de Orden]],K:K)</f>
        <v>0.41414141414141414</v>
      </c>
      <c r="M232" s="1">
        <f>cocina[[#This Row],[Ganancia bruta]]-cocina[[#This Row],[Ganancia neta]]</f>
        <v>20</v>
      </c>
    </row>
    <row r="233" spans="1:13" x14ac:dyDescent="0.3">
      <c r="A233">
        <v>87</v>
      </c>
      <c r="B233">
        <v>3</v>
      </c>
      <c r="C233" s="1" t="s">
        <v>257</v>
      </c>
      <c r="D233" s="1" t="s">
        <v>623</v>
      </c>
      <c r="E233">
        <v>19</v>
      </c>
      <c r="F233">
        <v>32</v>
      </c>
      <c r="G233">
        <v>1</v>
      </c>
      <c r="H233">
        <v>5</v>
      </c>
      <c r="I233" s="1" t="s">
        <v>609</v>
      </c>
      <c r="J233">
        <f>cocina[[#This Row],[Precio Unitario]]*cocina[[#This Row],[Cantidad Ordenada]]-cocina[[#This Row],[Costo Unitario]]*cocina[[#This Row],[Cantidad Ordenada]]</f>
        <v>13</v>
      </c>
      <c r="K233">
        <f>cocina[[#This Row],[Precio Unitario]]*cocina[[#This Row],[Cantidad Ordenada]]</f>
        <v>32</v>
      </c>
      <c r="L233" s="5">
        <f>(SUMIF(A:A,cocina[[#This Row],[Número de Orden]],J:J))/SUMIF(A:A,cocina[[#This Row],[Número de Orden]],K:K)</f>
        <v>0.41414141414141414</v>
      </c>
      <c r="M233" s="1">
        <f>cocina[[#This Row],[Ganancia bruta]]-cocina[[#This Row],[Ganancia neta]]</f>
        <v>19</v>
      </c>
    </row>
    <row r="234" spans="1:13" x14ac:dyDescent="0.3">
      <c r="A234">
        <v>87</v>
      </c>
      <c r="B234">
        <v>3</v>
      </c>
      <c r="C234" s="1" t="s">
        <v>126</v>
      </c>
      <c r="D234" s="1" t="s">
        <v>614</v>
      </c>
      <c r="E234">
        <v>19</v>
      </c>
      <c r="F234">
        <v>31</v>
      </c>
      <c r="G234">
        <v>1</v>
      </c>
      <c r="H234">
        <v>11</v>
      </c>
      <c r="I234" s="1" t="s">
        <v>608</v>
      </c>
      <c r="J234">
        <f>cocina[[#This Row],[Precio Unitario]]*cocina[[#This Row],[Cantidad Ordenada]]-cocina[[#This Row],[Costo Unitario]]*cocina[[#This Row],[Cantidad Ordenada]]</f>
        <v>12</v>
      </c>
      <c r="K234">
        <f>cocina[[#This Row],[Precio Unitario]]*cocina[[#This Row],[Cantidad Ordenada]]</f>
        <v>31</v>
      </c>
      <c r="L234" s="5">
        <f>(SUMIF(A:A,cocina[[#This Row],[Número de Orden]],J:J))/SUMIF(A:A,cocina[[#This Row],[Número de Orden]],K:K)</f>
        <v>0.41414141414141414</v>
      </c>
      <c r="M234" s="1">
        <f>cocina[[#This Row],[Ganancia bruta]]-cocina[[#This Row],[Ganancia neta]]</f>
        <v>19</v>
      </c>
    </row>
    <row r="235" spans="1:13" x14ac:dyDescent="0.3">
      <c r="A235">
        <v>88</v>
      </c>
      <c r="B235">
        <v>18</v>
      </c>
      <c r="C235" s="1" t="s">
        <v>58</v>
      </c>
      <c r="D235" s="1" t="s">
        <v>616</v>
      </c>
      <c r="E235">
        <v>25</v>
      </c>
      <c r="F235">
        <v>40</v>
      </c>
      <c r="G235">
        <v>1</v>
      </c>
      <c r="H235">
        <v>12</v>
      </c>
      <c r="I235" s="1" t="s">
        <v>608</v>
      </c>
      <c r="J235">
        <f>cocina[[#This Row],[Precio Unitario]]*cocina[[#This Row],[Cantidad Ordenada]]-cocina[[#This Row],[Costo Unitario]]*cocina[[#This Row],[Cantidad Ordenada]]</f>
        <v>15</v>
      </c>
      <c r="K235">
        <f>cocina[[#This Row],[Precio Unitario]]*cocina[[#This Row],[Cantidad Ordenada]]</f>
        <v>40</v>
      </c>
      <c r="L235" s="5">
        <f>(SUMIF(A:A,cocina[[#This Row],[Número de Orden]],J:J))/SUMIF(A:A,cocina[[#This Row],[Número de Orden]],K:K)</f>
        <v>0.4065040650406504</v>
      </c>
      <c r="M235" s="1">
        <f>cocina[[#This Row],[Ganancia bruta]]-cocina[[#This Row],[Ganancia neta]]</f>
        <v>25</v>
      </c>
    </row>
    <row r="236" spans="1:13" x14ac:dyDescent="0.3">
      <c r="A236">
        <v>88</v>
      </c>
      <c r="B236">
        <v>18</v>
      </c>
      <c r="C236" s="1" t="s">
        <v>122</v>
      </c>
      <c r="D236" s="1" t="s">
        <v>621</v>
      </c>
      <c r="E236">
        <v>11</v>
      </c>
      <c r="F236">
        <v>19</v>
      </c>
      <c r="G236">
        <v>3</v>
      </c>
      <c r="H236">
        <v>46</v>
      </c>
      <c r="I236" s="1" t="s">
        <v>609</v>
      </c>
      <c r="J236">
        <f>cocina[[#This Row],[Precio Unitario]]*cocina[[#This Row],[Cantidad Ordenada]]-cocina[[#This Row],[Costo Unitario]]*cocina[[#This Row],[Cantidad Ordenada]]</f>
        <v>24</v>
      </c>
      <c r="K236">
        <f>cocina[[#This Row],[Precio Unitario]]*cocina[[#This Row],[Cantidad Ordenada]]</f>
        <v>57</v>
      </c>
      <c r="L236" s="5">
        <f>(SUMIF(A:A,cocina[[#This Row],[Número de Orden]],J:J))/SUMIF(A:A,cocina[[#This Row],[Número de Orden]],K:K)</f>
        <v>0.4065040650406504</v>
      </c>
      <c r="M236" s="1">
        <f>cocina[[#This Row],[Ganancia bruta]]-cocina[[#This Row],[Ganancia neta]]</f>
        <v>33</v>
      </c>
    </row>
    <row r="237" spans="1:13" x14ac:dyDescent="0.3">
      <c r="A237">
        <v>88</v>
      </c>
      <c r="B237">
        <v>18</v>
      </c>
      <c r="C237" s="1" t="s">
        <v>165</v>
      </c>
      <c r="D237" s="1" t="s">
        <v>630</v>
      </c>
      <c r="E237">
        <v>15</v>
      </c>
      <c r="F237">
        <v>26</v>
      </c>
      <c r="G237">
        <v>1</v>
      </c>
      <c r="H237">
        <v>59</v>
      </c>
      <c r="I237" s="1" t="s">
        <v>608</v>
      </c>
      <c r="J237">
        <f>cocina[[#This Row],[Precio Unitario]]*cocina[[#This Row],[Cantidad Ordenada]]-cocina[[#This Row],[Costo Unitario]]*cocina[[#This Row],[Cantidad Ordenada]]</f>
        <v>11</v>
      </c>
      <c r="K237">
        <f>cocina[[#This Row],[Precio Unitario]]*cocina[[#This Row],[Cantidad Ordenada]]</f>
        <v>26</v>
      </c>
      <c r="L237" s="5">
        <f>(SUMIF(A:A,cocina[[#This Row],[Número de Orden]],J:J))/SUMIF(A:A,cocina[[#This Row],[Número de Orden]],K:K)</f>
        <v>0.4065040650406504</v>
      </c>
      <c r="M237" s="1">
        <f>cocina[[#This Row],[Ganancia bruta]]-cocina[[#This Row],[Ganancia neta]]</f>
        <v>15</v>
      </c>
    </row>
    <row r="238" spans="1:13" x14ac:dyDescent="0.3">
      <c r="A238">
        <v>89</v>
      </c>
      <c r="B238">
        <v>11</v>
      </c>
      <c r="C238" s="1" t="s">
        <v>210</v>
      </c>
      <c r="D238" s="1" t="s">
        <v>627</v>
      </c>
      <c r="E238">
        <v>14</v>
      </c>
      <c r="F238">
        <v>23</v>
      </c>
      <c r="G238">
        <v>3</v>
      </c>
      <c r="H238">
        <v>44</v>
      </c>
      <c r="I238" s="1" t="s">
        <v>609</v>
      </c>
      <c r="J238">
        <f>cocina[[#This Row],[Precio Unitario]]*cocina[[#This Row],[Cantidad Ordenada]]-cocina[[#This Row],[Costo Unitario]]*cocina[[#This Row],[Cantidad Ordenada]]</f>
        <v>27</v>
      </c>
      <c r="K238">
        <f>cocina[[#This Row],[Precio Unitario]]*cocina[[#This Row],[Cantidad Ordenada]]</f>
        <v>69</v>
      </c>
      <c r="L238" s="5">
        <f>(SUMIF(A:A,cocina[[#This Row],[Número de Orden]],J:J))/SUMIF(A:A,cocina[[#This Row],[Número de Orden]],K:K)</f>
        <v>0.40251572327044027</v>
      </c>
      <c r="M238" s="1">
        <f>cocina[[#This Row],[Ganancia bruta]]-cocina[[#This Row],[Ganancia neta]]</f>
        <v>42</v>
      </c>
    </row>
    <row r="239" spans="1:13" x14ac:dyDescent="0.3">
      <c r="A239">
        <v>89</v>
      </c>
      <c r="B239">
        <v>11</v>
      </c>
      <c r="C239" s="1" t="s">
        <v>65</v>
      </c>
      <c r="D239" s="1" t="s">
        <v>625</v>
      </c>
      <c r="E239">
        <v>20</v>
      </c>
      <c r="F239">
        <v>34</v>
      </c>
      <c r="G239">
        <v>2</v>
      </c>
      <c r="H239">
        <v>58</v>
      </c>
      <c r="I239" s="1" t="s">
        <v>608</v>
      </c>
      <c r="J239">
        <f>cocina[[#This Row],[Precio Unitario]]*cocina[[#This Row],[Cantidad Ordenada]]-cocina[[#This Row],[Costo Unitario]]*cocina[[#This Row],[Cantidad Ordenada]]</f>
        <v>28</v>
      </c>
      <c r="K239">
        <f>cocina[[#This Row],[Precio Unitario]]*cocina[[#This Row],[Cantidad Ordenada]]</f>
        <v>68</v>
      </c>
      <c r="L239" s="5">
        <f>(SUMIF(A:A,cocina[[#This Row],[Número de Orden]],J:J))/SUMIF(A:A,cocina[[#This Row],[Número de Orden]],K:K)</f>
        <v>0.40251572327044027</v>
      </c>
      <c r="M239" s="1">
        <f>cocina[[#This Row],[Ganancia bruta]]-cocina[[#This Row],[Ganancia neta]]</f>
        <v>40</v>
      </c>
    </row>
    <row r="240" spans="1:13" x14ac:dyDescent="0.3">
      <c r="A240">
        <v>89</v>
      </c>
      <c r="B240">
        <v>11</v>
      </c>
      <c r="C240" s="1" t="s">
        <v>213</v>
      </c>
      <c r="D240" s="1" t="s">
        <v>624</v>
      </c>
      <c r="E240">
        <v>13</v>
      </c>
      <c r="F240">
        <v>22</v>
      </c>
      <c r="G240">
        <v>1</v>
      </c>
      <c r="H240">
        <v>40</v>
      </c>
      <c r="I240" s="1" t="s">
        <v>609</v>
      </c>
      <c r="J240">
        <f>cocina[[#This Row],[Precio Unitario]]*cocina[[#This Row],[Cantidad Ordenada]]-cocina[[#This Row],[Costo Unitario]]*cocina[[#This Row],[Cantidad Ordenada]]</f>
        <v>9</v>
      </c>
      <c r="K240">
        <f>cocina[[#This Row],[Precio Unitario]]*cocina[[#This Row],[Cantidad Ordenada]]</f>
        <v>22</v>
      </c>
      <c r="L240" s="5">
        <f>(SUMIF(A:A,cocina[[#This Row],[Número de Orden]],J:J))/SUMIF(A:A,cocina[[#This Row],[Número de Orden]],K:K)</f>
        <v>0.40251572327044027</v>
      </c>
      <c r="M240" s="1">
        <f>cocina[[#This Row],[Ganancia bruta]]-cocina[[#This Row],[Ganancia neta]]</f>
        <v>13</v>
      </c>
    </row>
    <row r="241" spans="1:13" x14ac:dyDescent="0.3">
      <c r="A241">
        <v>90</v>
      </c>
      <c r="B241">
        <v>6</v>
      </c>
      <c r="C241" s="1" t="s">
        <v>65</v>
      </c>
      <c r="D241" s="1" t="s">
        <v>625</v>
      </c>
      <c r="E241">
        <v>20</v>
      </c>
      <c r="F241">
        <v>34</v>
      </c>
      <c r="G241">
        <v>1</v>
      </c>
      <c r="H241">
        <v>48</v>
      </c>
      <c r="I241" s="1" t="s">
        <v>609</v>
      </c>
      <c r="J241">
        <f>cocina[[#This Row],[Precio Unitario]]*cocina[[#This Row],[Cantidad Ordenada]]-cocina[[#This Row],[Costo Unitario]]*cocina[[#This Row],[Cantidad Ordenada]]</f>
        <v>14</v>
      </c>
      <c r="K241">
        <f>cocina[[#This Row],[Precio Unitario]]*cocina[[#This Row],[Cantidad Ordenada]]</f>
        <v>34</v>
      </c>
      <c r="L241" s="5">
        <f>(SUMIF(A:A,cocina[[#This Row],[Número de Orden]],J:J))/SUMIF(A:A,cocina[[#This Row],[Número de Orden]],K:K)</f>
        <v>0.41176470588235292</v>
      </c>
      <c r="M241" s="1">
        <f>cocina[[#This Row],[Ganancia bruta]]-cocina[[#This Row],[Ganancia neta]]</f>
        <v>20</v>
      </c>
    </row>
    <row r="242" spans="1:13" x14ac:dyDescent="0.3">
      <c r="A242">
        <v>91</v>
      </c>
      <c r="B242">
        <v>1</v>
      </c>
      <c r="C242" s="1" t="s">
        <v>36</v>
      </c>
      <c r="D242" s="1" t="s">
        <v>622</v>
      </c>
      <c r="E242">
        <v>21</v>
      </c>
      <c r="F242">
        <v>35</v>
      </c>
      <c r="G242">
        <v>3</v>
      </c>
      <c r="H242">
        <v>21</v>
      </c>
      <c r="I242" s="1" t="s">
        <v>609</v>
      </c>
      <c r="J242">
        <f>cocina[[#This Row],[Precio Unitario]]*cocina[[#This Row],[Cantidad Ordenada]]-cocina[[#This Row],[Costo Unitario]]*cocina[[#This Row],[Cantidad Ordenada]]</f>
        <v>42</v>
      </c>
      <c r="K242">
        <f>cocina[[#This Row],[Precio Unitario]]*cocina[[#This Row],[Cantidad Ordenada]]</f>
        <v>105</v>
      </c>
      <c r="L242" s="5">
        <f>(SUMIF(A:A,cocina[[#This Row],[Número de Orden]],J:J))/SUMIF(A:A,cocina[[#This Row],[Número de Orden]],K:K)</f>
        <v>0.39931740614334471</v>
      </c>
      <c r="M242" s="1">
        <f>cocina[[#This Row],[Ganancia bruta]]-cocina[[#This Row],[Ganancia neta]]</f>
        <v>63</v>
      </c>
    </row>
    <row r="243" spans="1:13" x14ac:dyDescent="0.3">
      <c r="A243">
        <v>91</v>
      </c>
      <c r="B243">
        <v>1</v>
      </c>
      <c r="C243" s="1" t="s">
        <v>80</v>
      </c>
      <c r="D243" s="1" t="s">
        <v>628</v>
      </c>
      <c r="E243">
        <v>13</v>
      </c>
      <c r="F243">
        <v>21</v>
      </c>
      <c r="G243">
        <v>3</v>
      </c>
      <c r="H243">
        <v>52</v>
      </c>
      <c r="I243" s="1" t="s">
        <v>608</v>
      </c>
      <c r="J243">
        <f>cocina[[#This Row],[Precio Unitario]]*cocina[[#This Row],[Cantidad Ordenada]]-cocina[[#This Row],[Costo Unitario]]*cocina[[#This Row],[Cantidad Ordenada]]</f>
        <v>24</v>
      </c>
      <c r="K243">
        <f>cocina[[#This Row],[Precio Unitario]]*cocina[[#This Row],[Cantidad Ordenada]]</f>
        <v>63</v>
      </c>
      <c r="L243" s="5">
        <f>(SUMIF(A:A,cocina[[#This Row],[Número de Orden]],J:J))/SUMIF(A:A,cocina[[#This Row],[Número de Orden]],K:K)</f>
        <v>0.39931740614334471</v>
      </c>
      <c r="M243" s="1">
        <f>cocina[[#This Row],[Ganancia bruta]]-cocina[[#This Row],[Ganancia neta]]</f>
        <v>39</v>
      </c>
    </row>
    <row r="244" spans="1:13" x14ac:dyDescent="0.3">
      <c r="A244">
        <v>91</v>
      </c>
      <c r="B244">
        <v>1</v>
      </c>
      <c r="C244" s="1" t="s">
        <v>213</v>
      </c>
      <c r="D244" s="1" t="s">
        <v>624</v>
      </c>
      <c r="E244">
        <v>13</v>
      </c>
      <c r="F244">
        <v>22</v>
      </c>
      <c r="G244">
        <v>2</v>
      </c>
      <c r="H244">
        <v>11</v>
      </c>
      <c r="I244" s="1" t="s">
        <v>608</v>
      </c>
      <c r="J244">
        <f>cocina[[#This Row],[Precio Unitario]]*cocina[[#This Row],[Cantidad Ordenada]]-cocina[[#This Row],[Costo Unitario]]*cocina[[#This Row],[Cantidad Ordenada]]</f>
        <v>18</v>
      </c>
      <c r="K244">
        <f>cocina[[#This Row],[Precio Unitario]]*cocina[[#This Row],[Cantidad Ordenada]]</f>
        <v>44</v>
      </c>
      <c r="L244" s="5">
        <f>(SUMIF(A:A,cocina[[#This Row],[Número de Orden]],J:J))/SUMIF(A:A,cocina[[#This Row],[Número de Orden]],K:K)</f>
        <v>0.39931740614334471</v>
      </c>
      <c r="M244" s="1">
        <f>cocina[[#This Row],[Ganancia bruta]]-cocina[[#This Row],[Ganancia neta]]</f>
        <v>26</v>
      </c>
    </row>
    <row r="245" spans="1:13" x14ac:dyDescent="0.3">
      <c r="A245">
        <v>91</v>
      </c>
      <c r="B245">
        <v>1</v>
      </c>
      <c r="C245" s="1" t="s">
        <v>116</v>
      </c>
      <c r="D245" s="1" t="s">
        <v>615</v>
      </c>
      <c r="E245">
        <v>16</v>
      </c>
      <c r="F245">
        <v>27</v>
      </c>
      <c r="G245">
        <v>3</v>
      </c>
      <c r="H245">
        <v>48</v>
      </c>
      <c r="I245" s="1" t="s">
        <v>608</v>
      </c>
      <c r="J245">
        <f>cocina[[#This Row],[Precio Unitario]]*cocina[[#This Row],[Cantidad Ordenada]]-cocina[[#This Row],[Costo Unitario]]*cocina[[#This Row],[Cantidad Ordenada]]</f>
        <v>33</v>
      </c>
      <c r="K245">
        <f>cocina[[#This Row],[Precio Unitario]]*cocina[[#This Row],[Cantidad Ordenada]]</f>
        <v>81</v>
      </c>
      <c r="L245" s="5">
        <f>(SUMIF(A:A,cocina[[#This Row],[Número de Orden]],J:J))/SUMIF(A:A,cocina[[#This Row],[Número de Orden]],K:K)</f>
        <v>0.39931740614334471</v>
      </c>
      <c r="M245" s="1">
        <f>cocina[[#This Row],[Ganancia bruta]]-cocina[[#This Row],[Ganancia neta]]</f>
        <v>48</v>
      </c>
    </row>
    <row r="246" spans="1:13" x14ac:dyDescent="0.3">
      <c r="A246">
        <v>92</v>
      </c>
      <c r="B246">
        <v>6</v>
      </c>
      <c r="C246" s="1" t="s">
        <v>48</v>
      </c>
      <c r="D246" s="1" t="s">
        <v>618</v>
      </c>
      <c r="E246">
        <v>17</v>
      </c>
      <c r="F246">
        <v>29</v>
      </c>
      <c r="G246">
        <v>2</v>
      </c>
      <c r="H246">
        <v>36</v>
      </c>
      <c r="I246" s="1" t="s">
        <v>608</v>
      </c>
      <c r="J246">
        <f>cocina[[#This Row],[Precio Unitario]]*cocina[[#This Row],[Cantidad Ordenada]]-cocina[[#This Row],[Costo Unitario]]*cocina[[#This Row],[Cantidad Ordenada]]</f>
        <v>24</v>
      </c>
      <c r="K246">
        <f>cocina[[#This Row],[Precio Unitario]]*cocina[[#This Row],[Cantidad Ordenada]]</f>
        <v>58</v>
      </c>
      <c r="L246" s="5">
        <f>(SUMIF(A:A,cocina[[#This Row],[Número de Orden]],J:J))/SUMIF(A:A,cocina[[#This Row],[Número de Orden]],K:K)</f>
        <v>0.41463414634146339</v>
      </c>
      <c r="M246" s="1">
        <f>cocina[[#This Row],[Ganancia bruta]]-cocina[[#This Row],[Ganancia neta]]</f>
        <v>34</v>
      </c>
    </row>
    <row r="247" spans="1:13" x14ac:dyDescent="0.3">
      <c r="A247">
        <v>92</v>
      </c>
      <c r="B247">
        <v>6</v>
      </c>
      <c r="C247" s="1" t="s">
        <v>168</v>
      </c>
      <c r="D247" s="1" t="s">
        <v>612</v>
      </c>
      <c r="E247">
        <v>14</v>
      </c>
      <c r="F247">
        <v>24</v>
      </c>
      <c r="G247">
        <v>1</v>
      </c>
      <c r="H247">
        <v>6</v>
      </c>
      <c r="I247" s="1" t="s">
        <v>609</v>
      </c>
      <c r="J247">
        <f>cocina[[#This Row],[Precio Unitario]]*cocina[[#This Row],[Cantidad Ordenada]]-cocina[[#This Row],[Costo Unitario]]*cocina[[#This Row],[Cantidad Ordenada]]</f>
        <v>10</v>
      </c>
      <c r="K247">
        <f>cocina[[#This Row],[Precio Unitario]]*cocina[[#This Row],[Cantidad Ordenada]]</f>
        <v>24</v>
      </c>
      <c r="L247" s="5">
        <f>(SUMIF(A:A,cocina[[#This Row],[Número de Orden]],J:J))/SUMIF(A:A,cocina[[#This Row],[Número de Orden]],K:K)</f>
        <v>0.41463414634146339</v>
      </c>
      <c r="M247" s="1">
        <f>cocina[[#This Row],[Ganancia bruta]]-cocina[[#This Row],[Ganancia neta]]</f>
        <v>14</v>
      </c>
    </row>
    <row r="248" spans="1:13" x14ac:dyDescent="0.3">
      <c r="A248">
        <v>93</v>
      </c>
      <c r="B248">
        <v>2</v>
      </c>
      <c r="C248" s="1" t="s">
        <v>48</v>
      </c>
      <c r="D248" s="1" t="s">
        <v>618</v>
      </c>
      <c r="E248">
        <v>17</v>
      </c>
      <c r="F248">
        <v>29</v>
      </c>
      <c r="G248">
        <v>1</v>
      </c>
      <c r="H248">
        <v>18</v>
      </c>
      <c r="I248" s="1" t="s">
        <v>609</v>
      </c>
      <c r="J248">
        <f>cocina[[#This Row],[Precio Unitario]]*cocina[[#This Row],[Cantidad Ordenada]]-cocina[[#This Row],[Costo Unitario]]*cocina[[#This Row],[Cantidad Ordenada]]</f>
        <v>12</v>
      </c>
      <c r="K248">
        <f>cocina[[#This Row],[Precio Unitario]]*cocina[[#This Row],[Cantidad Ordenada]]</f>
        <v>29</v>
      </c>
      <c r="L248" s="5">
        <f>(SUMIF(A:A,cocina[[#This Row],[Número de Orden]],J:J))/SUMIF(A:A,cocina[[#This Row],[Número de Orden]],K:K)</f>
        <v>0.41379310344827586</v>
      </c>
      <c r="M248" s="1">
        <f>cocina[[#This Row],[Ganancia bruta]]-cocina[[#This Row],[Ganancia neta]]</f>
        <v>17</v>
      </c>
    </row>
    <row r="249" spans="1:13" x14ac:dyDescent="0.3">
      <c r="A249">
        <v>94</v>
      </c>
      <c r="B249">
        <v>12</v>
      </c>
      <c r="C249" s="1" t="s">
        <v>78</v>
      </c>
      <c r="D249" s="1" t="s">
        <v>613</v>
      </c>
      <c r="E249">
        <v>18</v>
      </c>
      <c r="F249">
        <v>30</v>
      </c>
      <c r="G249">
        <v>3</v>
      </c>
      <c r="H249">
        <v>19</v>
      </c>
      <c r="I249" s="1" t="s">
        <v>609</v>
      </c>
      <c r="J249">
        <f>cocina[[#This Row],[Precio Unitario]]*cocina[[#This Row],[Cantidad Ordenada]]-cocina[[#This Row],[Costo Unitario]]*cocina[[#This Row],[Cantidad Ordenada]]</f>
        <v>36</v>
      </c>
      <c r="K249">
        <f>cocina[[#This Row],[Precio Unitario]]*cocina[[#This Row],[Cantidad Ordenada]]</f>
        <v>90</v>
      </c>
      <c r="L249" s="5">
        <f>(SUMIF(A:A,cocina[[#This Row],[Número de Orden]],J:J))/SUMIF(A:A,cocina[[#This Row],[Número de Orden]],K:K)</f>
        <v>0.39920948616600793</v>
      </c>
      <c r="M249" s="1">
        <f>cocina[[#This Row],[Ganancia bruta]]-cocina[[#This Row],[Ganancia neta]]</f>
        <v>54</v>
      </c>
    </row>
    <row r="250" spans="1:13" x14ac:dyDescent="0.3">
      <c r="A250">
        <v>94</v>
      </c>
      <c r="B250">
        <v>12</v>
      </c>
      <c r="C250" s="1" t="s">
        <v>257</v>
      </c>
      <c r="D250" s="1" t="s">
        <v>623</v>
      </c>
      <c r="E250">
        <v>19</v>
      </c>
      <c r="F250">
        <v>32</v>
      </c>
      <c r="G250">
        <v>2</v>
      </c>
      <c r="H250">
        <v>56</v>
      </c>
      <c r="I250" s="1" t="s">
        <v>609</v>
      </c>
      <c r="J250">
        <f>cocina[[#This Row],[Precio Unitario]]*cocina[[#This Row],[Cantidad Ordenada]]-cocina[[#This Row],[Costo Unitario]]*cocina[[#This Row],[Cantidad Ordenada]]</f>
        <v>26</v>
      </c>
      <c r="K250">
        <f>cocina[[#This Row],[Precio Unitario]]*cocina[[#This Row],[Cantidad Ordenada]]</f>
        <v>64</v>
      </c>
      <c r="L250" s="5">
        <f>(SUMIF(A:A,cocina[[#This Row],[Número de Orden]],J:J))/SUMIF(A:A,cocina[[#This Row],[Número de Orden]],K:K)</f>
        <v>0.39920948616600793</v>
      </c>
      <c r="M250" s="1">
        <f>cocina[[#This Row],[Ganancia bruta]]-cocina[[#This Row],[Ganancia neta]]</f>
        <v>38</v>
      </c>
    </row>
    <row r="251" spans="1:13" x14ac:dyDescent="0.3">
      <c r="A251">
        <v>94</v>
      </c>
      <c r="B251">
        <v>12</v>
      </c>
      <c r="C251" s="1" t="s">
        <v>271</v>
      </c>
      <c r="D251" s="1" t="s">
        <v>619</v>
      </c>
      <c r="E251">
        <v>20</v>
      </c>
      <c r="F251">
        <v>33</v>
      </c>
      <c r="G251">
        <v>3</v>
      </c>
      <c r="H251">
        <v>54</v>
      </c>
      <c r="I251" s="1" t="s">
        <v>609</v>
      </c>
      <c r="J251">
        <f>cocina[[#This Row],[Precio Unitario]]*cocina[[#This Row],[Cantidad Ordenada]]-cocina[[#This Row],[Costo Unitario]]*cocina[[#This Row],[Cantidad Ordenada]]</f>
        <v>39</v>
      </c>
      <c r="K251">
        <f>cocina[[#This Row],[Precio Unitario]]*cocina[[#This Row],[Cantidad Ordenada]]</f>
        <v>99</v>
      </c>
      <c r="L251" s="5">
        <f>(SUMIF(A:A,cocina[[#This Row],[Número de Orden]],J:J))/SUMIF(A:A,cocina[[#This Row],[Número de Orden]],K:K)</f>
        <v>0.39920948616600793</v>
      </c>
      <c r="M251" s="1">
        <f>cocina[[#This Row],[Ganancia bruta]]-cocina[[#This Row],[Ganancia neta]]</f>
        <v>60</v>
      </c>
    </row>
    <row r="252" spans="1:13" x14ac:dyDescent="0.3">
      <c r="A252">
        <v>95</v>
      </c>
      <c r="B252">
        <v>12</v>
      </c>
      <c r="C252" s="1" t="s">
        <v>122</v>
      </c>
      <c r="D252" s="1" t="s">
        <v>621</v>
      </c>
      <c r="E252">
        <v>11</v>
      </c>
      <c r="F252">
        <v>19</v>
      </c>
      <c r="G252">
        <v>3</v>
      </c>
      <c r="H252">
        <v>19</v>
      </c>
      <c r="I252" s="1" t="s">
        <v>609</v>
      </c>
      <c r="J252">
        <f>cocina[[#This Row],[Precio Unitario]]*cocina[[#This Row],[Cantidad Ordenada]]-cocina[[#This Row],[Costo Unitario]]*cocina[[#This Row],[Cantidad Ordenada]]</f>
        <v>24</v>
      </c>
      <c r="K252">
        <f>cocina[[#This Row],[Precio Unitario]]*cocina[[#This Row],[Cantidad Ordenada]]</f>
        <v>57</v>
      </c>
      <c r="L252" s="5">
        <f>(SUMIF(A:A,cocina[[#This Row],[Número de Orden]],J:J))/SUMIF(A:A,cocina[[#This Row],[Número de Orden]],K:K)</f>
        <v>0.41176470588235292</v>
      </c>
      <c r="M252" s="1">
        <f>cocina[[#This Row],[Ganancia bruta]]-cocina[[#This Row],[Ganancia neta]]</f>
        <v>33</v>
      </c>
    </row>
    <row r="253" spans="1:13" x14ac:dyDescent="0.3">
      <c r="A253">
        <v>95</v>
      </c>
      <c r="B253">
        <v>12</v>
      </c>
      <c r="C253" s="1" t="s">
        <v>257</v>
      </c>
      <c r="D253" s="1" t="s">
        <v>623</v>
      </c>
      <c r="E253">
        <v>19</v>
      </c>
      <c r="F253">
        <v>32</v>
      </c>
      <c r="G253">
        <v>3</v>
      </c>
      <c r="H253">
        <v>22</v>
      </c>
      <c r="I253" s="1" t="s">
        <v>609</v>
      </c>
      <c r="J253">
        <f>cocina[[#This Row],[Precio Unitario]]*cocina[[#This Row],[Cantidad Ordenada]]-cocina[[#This Row],[Costo Unitario]]*cocina[[#This Row],[Cantidad Ordenada]]</f>
        <v>39</v>
      </c>
      <c r="K253">
        <f>cocina[[#This Row],[Precio Unitario]]*cocina[[#This Row],[Cantidad Ordenada]]</f>
        <v>96</v>
      </c>
      <c r="L253" s="5">
        <f>(SUMIF(A:A,cocina[[#This Row],[Número de Orden]],J:J))/SUMIF(A:A,cocina[[#This Row],[Número de Orden]],K:K)</f>
        <v>0.41176470588235292</v>
      </c>
      <c r="M253" s="1">
        <f>cocina[[#This Row],[Ganancia bruta]]-cocina[[#This Row],[Ganancia neta]]</f>
        <v>57</v>
      </c>
    </row>
    <row r="254" spans="1:13" x14ac:dyDescent="0.3">
      <c r="A254">
        <v>96</v>
      </c>
      <c r="B254">
        <v>16</v>
      </c>
      <c r="C254" s="1" t="s">
        <v>271</v>
      </c>
      <c r="D254" s="1" t="s">
        <v>619</v>
      </c>
      <c r="E254">
        <v>20</v>
      </c>
      <c r="F254">
        <v>33</v>
      </c>
      <c r="G254">
        <v>2</v>
      </c>
      <c r="H254">
        <v>47</v>
      </c>
      <c r="I254" s="1" t="s">
        <v>608</v>
      </c>
      <c r="J254">
        <f>cocina[[#This Row],[Precio Unitario]]*cocina[[#This Row],[Cantidad Ordenada]]-cocina[[#This Row],[Costo Unitario]]*cocina[[#This Row],[Cantidad Ordenada]]</f>
        <v>26</v>
      </c>
      <c r="K254">
        <f>cocina[[#This Row],[Precio Unitario]]*cocina[[#This Row],[Cantidad Ordenada]]</f>
        <v>66</v>
      </c>
      <c r="L254" s="5">
        <f>(SUMIF(A:A,cocina[[#This Row],[Número de Orden]],J:J))/SUMIF(A:A,cocina[[#This Row],[Número de Orden]],K:K)</f>
        <v>0.40909090909090912</v>
      </c>
      <c r="M254" s="1">
        <f>cocina[[#This Row],[Ganancia bruta]]-cocina[[#This Row],[Ganancia neta]]</f>
        <v>40</v>
      </c>
    </row>
    <row r="255" spans="1:13" x14ac:dyDescent="0.3">
      <c r="A255">
        <v>96</v>
      </c>
      <c r="B255">
        <v>16</v>
      </c>
      <c r="C255" s="1" t="s">
        <v>122</v>
      </c>
      <c r="D255" s="1" t="s">
        <v>621</v>
      </c>
      <c r="E255">
        <v>11</v>
      </c>
      <c r="F255">
        <v>19</v>
      </c>
      <c r="G255">
        <v>2</v>
      </c>
      <c r="H255">
        <v>10</v>
      </c>
      <c r="I255" s="1" t="s">
        <v>608</v>
      </c>
      <c r="J255">
        <f>cocina[[#This Row],[Precio Unitario]]*cocina[[#This Row],[Cantidad Ordenada]]-cocina[[#This Row],[Costo Unitario]]*cocina[[#This Row],[Cantidad Ordenada]]</f>
        <v>16</v>
      </c>
      <c r="K255">
        <f>cocina[[#This Row],[Precio Unitario]]*cocina[[#This Row],[Cantidad Ordenada]]</f>
        <v>38</v>
      </c>
      <c r="L255" s="5">
        <f>(SUMIF(A:A,cocina[[#This Row],[Número de Orden]],J:J))/SUMIF(A:A,cocina[[#This Row],[Número de Orden]],K:K)</f>
        <v>0.40909090909090912</v>
      </c>
      <c r="M255" s="1">
        <f>cocina[[#This Row],[Ganancia bruta]]-cocina[[#This Row],[Ganancia neta]]</f>
        <v>22</v>
      </c>
    </row>
    <row r="256" spans="1:13" x14ac:dyDescent="0.3">
      <c r="A256">
        <v>96</v>
      </c>
      <c r="B256">
        <v>16</v>
      </c>
      <c r="C256" s="1" t="s">
        <v>168</v>
      </c>
      <c r="D256" s="1" t="s">
        <v>612</v>
      </c>
      <c r="E256">
        <v>14</v>
      </c>
      <c r="F256">
        <v>24</v>
      </c>
      <c r="G256">
        <v>3</v>
      </c>
      <c r="H256">
        <v>19</v>
      </c>
      <c r="I256" s="1" t="s">
        <v>609</v>
      </c>
      <c r="J256">
        <f>cocina[[#This Row],[Precio Unitario]]*cocina[[#This Row],[Cantidad Ordenada]]-cocina[[#This Row],[Costo Unitario]]*cocina[[#This Row],[Cantidad Ordenada]]</f>
        <v>30</v>
      </c>
      <c r="K256">
        <f>cocina[[#This Row],[Precio Unitario]]*cocina[[#This Row],[Cantidad Ordenada]]</f>
        <v>72</v>
      </c>
      <c r="L256" s="5">
        <f>(SUMIF(A:A,cocina[[#This Row],[Número de Orden]],J:J))/SUMIF(A:A,cocina[[#This Row],[Número de Orden]],K:K)</f>
        <v>0.40909090909090912</v>
      </c>
      <c r="M256" s="1">
        <f>cocina[[#This Row],[Ganancia bruta]]-cocina[[#This Row],[Ganancia neta]]</f>
        <v>42</v>
      </c>
    </row>
    <row r="257" spans="1:13" x14ac:dyDescent="0.3">
      <c r="A257">
        <v>97</v>
      </c>
      <c r="B257">
        <v>14</v>
      </c>
      <c r="C257" s="1" t="s">
        <v>165</v>
      </c>
      <c r="D257" s="1" t="s">
        <v>630</v>
      </c>
      <c r="E257">
        <v>15</v>
      </c>
      <c r="F257">
        <v>26</v>
      </c>
      <c r="G257">
        <v>1</v>
      </c>
      <c r="H257">
        <v>17</v>
      </c>
      <c r="I257" s="1" t="s">
        <v>609</v>
      </c>
      <c r="J257">
        <f>cocina[[#This Row],[Precio Unitario]]*cocina[[#This Row],[Cantidad Ordenada]]-cocina[[#This Row],[Costo Unitario]]*cocina[[#This Row],[Cantidad Ordenada]]</f>
        <v>11</v>
      </c>
      <c r="K257">
        <f>cocina[[#This Row],[Precio Unitario]]*cocina[[#This Row],[Cantidad Ordenada]]</f>
        <v>26</v>
      </c>
      <c r="L257" s="5">
        <f>(SUMIF(A:A,cocina[[#This Row],[Número de Orden]],J:J))/SUMIF(A:A,cocina[[#This Row],[Número de Orden]],K:K)</f>
        <v>0.40957446808510639</v>
      </c>
      <c r="M257" s="1">
        <f>cocina[[#This Row],[Ganancia bruta]]-cocina[[#This Row],[Ganancia neta]]</f>
        <v>15</v>
      </c>
    </row>
    <row r="258" spans="1:13" x14ac:dyDescent="0.3">
      <c r="A258">
        <v>97</v>
      </c>
      <c r="B258">
        <v>14</v>
      </c>
      <c r="C258" s="1" t="s">
        <v>156</v>
      </c>
      <c r="D258" s="1" t="s">
        <v>626</v>
      </c>
      <c r="E258">
        <v>12</v>
      </c>
      <c r="F258">
        <v>20</v>
      </c>
      <c r="G258">
        <v>3</v>
      </c>
      <c r="H258">
        <v>5</v>
      </c>
      <c r="I258" s="1" t="s">
        <v>608</v>
      </c>
      <c r="J258">
        <f>cocina[[#This Row],[Precio Unitario]]*cocina[[#This Row],[Cantidad Ordenada]]-cocina[[#This Row],[Costo Unitario]]*cocina[[#This Row],[Cantidad Ordenada]]</f>
        <v>24</v>
      </c>
      <c r="K258">
        <f>cocina[[#This Row],[Precio Unitario]]*cocina[[#This Row],[Cantidad Ordenada]]</f>
        <v>60</v>
      </c>
      <c r="L258" s="5">
        <f>(SUMIF(A:A,cocina[[#This Row],[Número de Orden]],J:J))/SUMIF(A:A,cocina[[#This Row],[Número de Orden]],K:K)</f>
        <v>0.40957446808510639</v>
      </c>
      <c r="M258" s="1">
        <f>cocina[[#This Row],[Ganancia bruta]]-cocina[[#This Row],[Ganancia neta]]</f>
        <v>36</v>
      </c>
    </row>
    <row r="259" spans="1:13" x14ac:dyDescent="0.3">
      <c r="A259">
        <v>97</v>
      </c>
      <c r="B259">
        <v>14</v>
      </c>
      <c r="C259" s="1" t="s">
        <v>65</v>
      </c>
      <c r="D259" s="1" t="s">
        <v>625</v>
      </c>
      <c r="E259">
        <v>20</v>
      </c>
      <c r="F259">
        <v>34</v>
      </c>
      <c r="G259">
        <v>3</v>
      </c>
      <c r="H259">
        <v>57</v>
      </c>
      <c r="I259" s="1" t="s">
        <v>608</v>
      </c>
      <c r="J259">
        <f>cocina[[#This Row],[Precio Unitario]]*cocina[[#This Row],[Cantidad Ordenada]]-cocina[[#This Row],[Costo Unitario]]*cocina[[#This Row],[Cantidad Ordenada]]</f>
        <v>42</v>
      </c>
      <c r="K259">
        <f>cocina[[#This Row],[Precio Unitario]]*cocina[[#This Row],[Cantidad Ordenada]]</f>
        <v>102</v>
      </c>
      <c r="L259" s="5">
        <f>(SUMIF(A:A,cocina[[#This Row],[Número de Orden]],J:J))/SUMIF(A:A,cocina[[#This Row],[Número de Orden]],K:K)</f>
        <v>0.40957446808510639</v>
      </c>
      <c r="M259" s="1">
        <f>cocina[[#This Row],[Ganancia bruta]]-cocina[[#This Row],[Ganancia neta]]</f>
        <v>60</v>
      </c>
    </row>
    <row r="260" spans="1:13" x14ac:dyDescent="0.3">
      <c r="A260">
        <v>98</v>
      </c>
      <c r="B260">
        <v>7</v>
      </c>
      <c r="C260" s="1" t="s">
        <v>156</v>
      </c>
      <c r="D260" s="1" t="s">
        <v>626</v>
      </c>
      <c r="E260">
        <v>12</v>
      </c>
      <c r="F260">
        <v>20</v>
      </c>
      <c r="G260">
        <v>3</v>
      </c>
      <c r="H260">
        <v>56</v>
      </c>
      <c r="I260" s="1" t="s">
        <v>609</v>
      </c>
      <c r="J260">
        <f>cocina[[#This Row],[Precio Unitario]]*cocina[[#This Row],[Cantidad Ordenada]]-cocina[[#This Row],[Costo Unitario]]*cocina[[#This Row],[Cantidad Ordenada]]</f>
        <v>24</v>
      </c>
      <c r="K260">
        <f>cocina[[#This Row],[Precio Unitario]]*cocina[[#This Row],[Cantidad Ordenada]]</f>
        <v>60</v>
      </c>
      <c r="L260" s="5">
        <f>(SUMIF(A:A,cocina[[#This Row],[Número de Orden]],J:J))/SUMIF(A:A,cocina[[#This Row],[Número de Orden]],K:K)</f>
        <v>0.40963855421686746</v>
      </c>
      <c r="M260" s="1">
        <f>cocina[[#This Row],[Ganancia bruta]]-cocina[[#This Row],[Ganancia neta]]</f>
        <v>36</v>
      </c>
    </row>
    <row r="261" spans="1:13" x14ac:dyDescent="0.3">
      <c r="A261">
        <v>98</v>
      </c>
      <c r="B261">
        <v>7</v>
      </c>
      <c r="C261" s="1" t="s">
        <v>48</v>
      </c>
      <c r="D261" s="1" t="s">
        <v>618</v>
      </c>
      <c r="E261">
        <v>17</v>
      </c>
      <c r="F261">
        <v>29</v>
      </c>
      <c r="G261">
        <v>3</v>
      </c>
      <c r="H261">
        <v>33</v>
      </c>
      <c r="I261" s="1" t="s">
        <v>609</v>
      </c>
      <c r="J261">
        <f>cocina[[#This Row],[Precio Unitario]]*cocina[[#This Row],[Cantidad Ordenada]]-cocina[[#This Row],[Costo Unitario]]*cocina[[#This Row],[Cantidad Ordenada]]</f>
        <v>36</v>
      </c>
      <c r="K261">
        <f>cocina[[#This Row],[Precio Unitario]]*cocina[[#This Row],[Cantidad Ordenada]]</f>
        <v>87</v>
      </c>
      <c r="L261" s="5">
        <f>(SUMIF(A:A,cocina[[#This Row],[Número de Orden]],J:J))/SUMIF(A:A,cocina[[#This Row],[Número de Orden]],K:K)</f>
        <v>0.40963855421686746</v>
      </c>
      <c r="M261" s="1">
        <f>cocina[[#This Row],[Ganancia bruta]]-cocina[[#This Row],[Ganancia neta]]</f>
        <v>51</v>
      </c>
    </row>
    <row r="262" spans="1:13" x14ac:dyDescent="0.3">
      <c r="A262">
        <v>98</v>
      </c>
      <c r="B262">
        <v>7</v>
      </c>
      <c r="C262" s="1" t="s">
        <v>122</v>
      </c>
      <c r="D262" s="1" t="s">
        <v>621</v>
      </c>
      <c r="E262">
        <v>11</v>
      </c>
      <c r="F262">
        <v>19</v>
      </c>
      <c r="G262">
        <v>1</v>
      </c>
      <c r="H262">
        <v>51</v>
      </c>
      <c r="I262" s="1" t="s">
        <v>609</v>
      </c>
      <c r="J262">
        <f>cocina[[#This Row],[Precio Unitario]]*cocina[[#This Row],[Cantidad Ordenada]]-cocina[[#This Row],[Costo Unitario]]*cocina[[#This Row],[Cantidad Ordenada]]</f>
        <v>8</v>
      </c>
      <c r="K262">
        <f>cocina[[#This Row],[Precio Unitario]]*cocina[[#This Row],[Cantidad Ordenada]]</f>
        <v>19</v>
      </c>
      <c r="L262" s="5">
        <f>(SUMIF(A:A,cocina[[#This Row],[Número de Orden]],J:J))/SUMIF(A:A,cocina[[#This Row],[Número de Orden]],K:K)</f>
        <v>0.40963855421686746</v>
      </c>
      <c r="M262" s="1">
        <f>cocina[[#This Row],[Ganancia bruta]]-cocina[[#This Row],[Ganancia neta]]</f>
        <v>11</v>
      </c>
    </row>
    <row r="263" spans="1:13" x14ac:dyDescent="0.3">
      <c r="A263">
        <v>99</v>
      </c>
      <c r="B263">
        <v>2</v>
      </c>
      <c r="C263" s="1" t="s">
        <v>78</v>
      </c>
      <c r="D263" s="1" t="s">
        <v>613</v>
      </c>
      <c r="E263">
        <v>18</v>
      </c>
      <c r="F263">
        <v>30</v>
      </c>
      <c r="G263">
        <v>2</v>
      </c>
      <c r="H263">
        <v>27</v>
      </c>
      <c r="I263" s="1" t="s">
        <v>609</v>
      </c>
      <c r="J263">
        <f>cocina[[#This Row],[Precio Unitario]]*cocina[[#This Row],[Cantidad Ordenada]]-cocina[[#This Row],[Costo Unitario]]*cocina[[#This Row],[Cantidad Ordenada]]</f>
        <v>24</v>
      </c>
      <c r="K263">
        <f>cocina[[#This Row],[Precio Unitario]]*cocina[[#This Row],[Cantidad Ordenada]]</f>
        <v>60</v>
      </c>
      <c r="L263" s="5">
        <f>(SUMIF(A:A,cocina[[#This Row],[Número de Orden]],J:J))/SUMIF(A:A,cocina[[#This Row],[Número de Orden]],K:K)</f>
        <v>0.40287769784172661</v>
      </c>
      <c r="M263" s="1">
        <f>cocina[[#This Row],[Ganancia bruta]]-cocina[[#This Row],[Ganancia neta]]</f>
        <v>36</v>
      </c>
    </row>
    <row r="264" spans="1:13" x14ac:dyDescent="0.3">
      <c r="A264">
        <v>99</v>
      </c>
      <c r="B264">
        <v>2</v>
      </c>
      <c r="C264" s="1" t="s">
        <v>126</v>
      </c>
      <c r="D264" s="1" t="s">
        <v>614</v>
      </c>
      <c r="E264">
        <v>19</v>
      </c>
      <c r="F264">
        <v>31</v>
      </c>
      <c r="G264">
        <v>1</v>
      </c>
      <c r="H264">
        <v>5</v>
      </c>
      <c r="I264" s="1" t="s">
        <v>609</v>
      </c>
      <c r="J264">
        <f>cocina[[#This Row],[Precio Unitario]]*cocina[[#This Row],[Cantidad Ordenada]]-cocina[[#This Row],[Costo Unitario]]*cocina[[#This Row],[Cantidad Ordenada]]</f>
        <v>12</v>
      </c>
      <c r="K264">
        <f>cocina[[#This Row],[Precio Unitario]]*cocina[[#This Row],[Cantidad Ordenada]]</f>
        <v>31</v>
      </c>
      <c r="L264" s="5">
        <f>(SUMIF(A:A,cocina[[#This Row],[Número de Orden]],J:J))/SUMIF(A:A,cocina[[#This Row],[Número de Orden]],K:K)</f>
        <v>0.40287769784172661</v>
      </c>
      <c r="M264" s="1">
        <f>cocina[[#This Row],[Ganancia bruta]]-cocina[[#This Row],[Ganancia neta]]</f>
        <v>19</v>
      </c>
    </row>
    <row r="265" spans="1:13" x14ac:dyDescent="0.3">
      <c r="A265">
        <v>99</v>
      </c>
      <c r="B265">
        <v>2</v>
      </c>
      <c r="C265" s="1" t="s">
        <v>122</v>
      </c>
      <c r="D265" s="1" t="s">
        <v>621</v>
      </c>
      <c r="E265">
        <v>11</v>
      </c>
      <c r="F265">
        <v>19</v>
      </c>
      <c r="G265">
        <v>1</v>
      </c>
      <c r="H265">
        <v>9</v>
      </c>
      <c r="I265" s="1" t="s">
        <v>608</v>
      </c>
      <c r="J265">
        <f>cocina[[#This Row],[Precio Unitario]]*cocina[[#This Row],[Cantidad Ordenada]]-cocina[[#This Row],[Costo Unitario]]*cocina[[#This Row],[Cantidad Ordenada]]</f>
        <v>8</v>
      </c>
      <c r="K265">
        <f>cocina[[#This Row],[Precio Unitario]]*cocina[[#This Row],[Cantidad Ordenada]]</f>
        <v>19</v>
      </c>
      <c r="L265" s="5">
        <f>(SUMIF(A:A,cocina[[#This Row],[Número de Orden]],J:J))/SUMIF(A:A,cocina[[#This Row],[Número de Orden]],K:K)</f>
        <v>0.40287769784172661</v>
      </c>
      <c r="M265" s="1">
        <f>cocina[[#This Row],[Ganancia bruta]]-cocina[[#This Row],[Ganancia neta]]</f>
        <v>11</v>
      </c>
    </row>
    <row r="266" spans="1:13" x14ac:dyDescent="0.3">
      <c r="A266">
        <v>99</v>
      </c>
      <c r="B266">
        <v>2</v>
      </c>
      <c r="C266" s="1" t="s">
        <v>48</v>
      </c>
      <c r="D266" s="1" t="s">
        <v>618</v>
      </c>
      <c r="E266">
        <v>17</v>
      </c>
      <c r="F266">
        <v>29</v>
      </c>
      <c r="G266">
        <v>1</v>
      </c>
      <c r="H266">
        <v>45</v>
      </c>
      <c r="I266" s="1" t="s">
        <v>608</v>
      </c>
      <c r="J266">
        <f>cocina[[#This Row],[Precio Unitario]]*cocina[[#This Row],[Cantidad Ordenada]]-cocina[[#This Row],[Costo Unitario]]*cocina[[#This Row],[Cantidad Ordenada]]</f>
        <v>12</v>
      </c>
      <c r="K266">
        <f>cocina[[#This Row],[Precio Unitario]]*cocina[[#This Row],[Cantidad Ordenada]]</f>
        <v>29</v>
      </c>
      <c r="L266" s="5">
        <f>(SUMIF(A:A,cocina[[#This Row],[Número de Orden]],J:J))/SUMIF(A:A,cocina[[#This Row],[Número de Orden]],K:K)</f>
        <v>0.40287769784172661</v>
      </c>
      <c r="M266" s="1">
        <f>cocina[[#This Row],[Ganancia bruta]]-cocina[[#This Row],[Ganancia neta]]</f>
        <v>17</v>
      </c>
    </row>
    <row r="267" spans="1:13" x14ac:dyDescent="0.3">
      <c r="A267">
        <v>100</v>
      </c>
      <c r="B267">
        <v>18</v>
      </c>
      <c r="C267" s="1" t="s">
        <v>168</v>
      </c>
      <c r="D267" s="1" t="s">
        <v>612</v>
      </c>
      <c r="E267">
        <v>14</v>
      </c>
      <c r="F267">
        <v>24</v>
      </c>
      <c r="G267">
        <v>3</v>
      </c>
      <c r="H267">
        <v>48</v>
      </c>
      <c r="I267" s="1" t="s">
        <v>609</v>
      </c>
      <c r="J267">
        <f>cocina[[#This Row],[Precio Unitario]]*cocina[[#This Row],[Cantidad Ordenada]]-cocina[[#This Row],[Costo Unitario]]*cocina[[#This Row],[Cantidad Ordenada]]</f>
        <v>30</v>
      </c>
      <c r="K267">
        <f>cocina[[#This Row],[Precio Unitario]]*cocina[[#This Row],[Cantidad Ordenada]]</f>
        <v>72</v>
      </c>
      <c r="L267" s="5">
        <f>(SUMIF(A:A,cocina[[#This Row],[Número de Orden]],J:J))/SUMIF(A:A,cocina[[#This Row],[Número de Orden]],K:K)</f>
        <v>0.40963855421686746</v>
      </c>
      <c r="M267" s="1">
        <f>cocina[[#This Row],[Ganancia bruta]]-cocina[[#This Row],[Ganancia neta]]</f>
        <v>42</v>
      </c>
    </row>
    <row r="268" spans="1:13" x14ac:dyDescent="0.3">
      <c r="A268">
        <v>100</v>
      </c>
      <c r="B268">
        <v>18</v>
      </c>
      <c r="C268" s="1" t="s">
        <v>213</v>
      </c>
      <c r="D268" s="1" t="s">
        <v>624</v>
      </c>
      <c r="E268">
        <v>13</v>
      </c>
      <c r="F268">
        <v>22</v>
      </c>
      <c r="G268">
        <v>2</v>
      </c>
      <c r="H268">
        <v>33</v>
      </c>
      <c r="I268" s="1" t="s">
        <v>608</v>
      </c>
      <c r="J268">
        <f>cocina[[#This Row],[Precio Unitario]]*cocina[[#This Row],[Cantidad Ordenada]]-cocina[[#This Row],[Costo Unitario]]*cocina[[#This Row],[Cantidad Ordenada]]</f>
        <v>18</v>
      </c>
      <c r="K268">
        <f>cocina[[#This Row],[Precio Unitario]]*cocina[[#This Row],[Cantidad Ordenada]]</f>
        <v>44</v>
      </c>
      <c r="L268" s="5">
        <f>(SUMIF(A:A,cocina[[#This Row],[Número de Orden]],J:J))/SUMIF(A:A,cocina[[#This Row],[Número de Orden]],K:K)</f>
        <v>0.40963855421686746</v>
      </c>
      <c r="M268" s="1">
        <f>cocina[[#This Row],[Ganancia bruta]]-cocina[[#This Row],[Ganancia neta]]</f>
        <v>26</v>
      </c>
    </row>
    <row r="269" spans="1:13" x14ac:dyDescent="0.3">
      <c r="A269">
        <v>100</v>
      </c>
      <c r="B269">
        <v>18</v>
      </c>
      <c r="C269" s="1" t="s">
        <v>132</v>
      </c>
      <c r="D269" s="1" t="s">
        <v>631</v>
      </c>
      <c r="E269">
        <v>15</v>
      </c>
      <c r="F269">
        <v>25</v>
      </c>
      <c r="G269">
        <v>2</v>
      </c>
      <c r="H269">
        <v>22</v>
      </c>
      <c r="I269" s="1" t="s">
        <v>609</v>
      </c>
      <c r="J269">
        <f>cocina[[#This Row],[Precio Unitario]]*cocina[[#This Row],[Cantidad Ordenada]]-cocina[[#This Row],[Costo Unitario]]*cocina[[#This Row],[Cantidad Ordenada]]</f>
        <v>20</v>
      </c>
      <c r="K269">
        <f>cocina[[#This Row],[Precio Unitario]]*cocina[[#This Row],[Cantidad Ordenada]]</f>
        <v>50</v>
      </c>
      <c r="L269" s="5">
        <f>(SUMIF(A:A,cocina[[#This Row],[Número de Orden]],J:J))/SUMIF(A:A,cocina[[#This Row],[Número de Orden]],K:K)</f>
        <v>0.40963855421686746</v>
      </c>
      <c r="M269" s="1">
        <f>cocina[[#This Row],[Ganancia bruta]]-cocina[[#This Row],[Ganancia neta]]</f>
        <v>30</v>
      </c>
    </row>
    <row r="270" spans="1:13" x14ac:dyDescent="0.3">
      <c r="A270">
        <v>101</v>
      </c>
      <c r="B270">
        <v>1</v>
      </c>
      <c r="C270" s="1" t="s">
        <v>126</v>
      </c>
      <c r="D270" s="1" t="s">
        <v>614</v>
      </c>
      <c r="E270">
        <v>19</v>
      </c>
      <c r="F270">
        <v>31</v>
      </c>
      <c r="G270">
        <v>1</v>
      </c>
      <c r="H270">
        <v>24</v>
      </c>
      <c r="I270" s="1" t="s">
        <v>609</v>
      </c>
      <c r="J270">
        <f>cocina[[#This Row],[Precio Unitario]]*cocina[[#This Row],[Cantidad Ordenada]]-cocina[[#This Row],[Costo Unitario]]*cocina[[#This Row],[Cantidad Ordenada]]</f>
        <v>12</v>
      </c>
      <c r="K270">
        <f>cocina[[#This Row],[Precio Unitario]]*cocina[[#This Row],[Cantidad Ordenada]]</f>
        <v>31</v>
      </c>
      <c r="L270" s="5">
        <f>(SUMIF(A:A,cocina[[#This Row],[Número de Orden]],J:J))/SUMIF(A:A,cocina[[#This Row],[Número de Orden]],K:K)</f>
        <v>0.39855072463768115</v>
      </c>
      <c r="M270" s="1">
        <f>cocina[[#This Row],[Ganancia bruta]]-cocina[[#This Row],[Ganancia neta]]</f>
        <v>19</v>
      </c>
    </row>
    <row r="271" spans="1:13" x14ac:dyDescent="0.3">
      <c r="A271">
        <v>101</v>
      </c>
      <c r="B271">
        <v>1</v>
      </c>
      <c r="C271" s="1" t="s">
        <v>132</v>
      </c>
      <c r="D271" s="1" t="s">
        <v>631</v>
      </c>
      <c r="E271">
        <v>15</v>
      </c>
      <c r="F271">
        <v>25</v>
      </c>
      <c r="G271">
        <v>2</v>
      </c>
      <c r="H271">
        <v>41</v>
      </c>
      <c r="I271" s="1" t="s">
        <v>609</v>
      </c>
      <c r="J271">
        <f>cocina[[#This Row],[Precio Unitario]]*cocina[[#This Row],[Cantidad Ordenada]]-cocina[[#This Row],[Costo Unitario]]*cocina[[#This Row],[Cantidad Ordenada]]</f>
        <v>20</v>
      </c>
      <c r="K271">
        <f>cocina[[#This Row],[Precio Unitario]]*cocina[[#This Row],[Cantidad Ordenada]]</f>
        <v>50</v>
      </c>
      <c r="L271" s="5">
        <f>(SUMIF(A:A,cocina[[#This Row],[Número de Orden]],J:J))/SUMIF(A:A,cocina[[#This Row],[Número de Orden]],K:K)</f>
        <v>0.39855072463768115</v>
      </c>
      <c r="M271" s="1">
        <f>cocina[[#This Row],[Ganancia bruta]]-cocina[[#This Row],[Ganancia neta]]</f>
        <v>30</v>
      </c>
    </row>
    <row r="272" spans="1:13" x14ac:dyDescent="0.3">
      <c r="A272">
        <v>101</v>
      </c>
      <c r="B272">
        <v>1</v>
      </c>
      <c r="C272" s="1" t="s">
        <v>213</v>
      </c>
      <c r="D272" s="1" t="s">
        <v>624</v>
      </c>
      <c r="E272">
        <v>13</v>
      </c>
      <c r="F272">
        <v>22</v>
      </c>
      <c r="G272">
        <v>1</v>
      </c>
      <c r="H272">
        <v>35</v>
      </c>
      <c r="I272" s="1" t="s">
        <v>609</v>
      </c>
      <c r="J272">
        <f>cocina[[#This Row],[Precio Unitario]]*cocina[[#This Row],[Cantidad Ordenada]]-cocina[[#This Row],[Costo Unitario]]*cocina[[#This Row],[Cantidad Ordenada]]</f>
        <v>9</v>
      </c>
      <c r="K272">
        <f>cocina[[#This Row],[Precio Unitario]]*cocina[[#This Row],[Cantidad Ordenada]]</f>
        <v>22</v>
      </c>
      <c r="L272" s="5">
        <f>(SUMIF(A:A,cocina[[#This Row],[Número de Orden]],J:J))/SUMIF(A:A,cocina[[#This Row],[Número de Orden]],K:K)</f>
        <v>0.39855072463768115</v>
      </c>
      <c r="M272" s="1">
        <f>cocina[[#This Row],[Ganancia bruta]]-cocina[[#This Row],[Ganancia neta]]</f>
        <v>13</v>
      </c>
    </row>
    <row r="273" spans="1:13" x14ac:dyDescent="0.3">
      <c r="A273">
        <v>101</v>
      </c>
      <c r="B273">
        <v>1</v>
      </c>
      <c r="C273" s="1" t="s">
        <v>36</v>
      </c>
      <c r="D273" s="1" t="s">
        <v>622</v>
      </c>
      <c r="E273">
        <v>21</v>
      </c>
      <c r="F273">
        <v>35</v>
      </c>
      <c r="G273">
        <v>1</v>
      </c>
      <c r="H273">
        <v>34</v>
      </c>
      <c r="I273" s="1" t="s">
        <v>609</v>
      </c>
      <c r="J273">
        <f>cocina[[#This Row],[Precio Unitario]]*cocina[[#This Row],[Cantidad Ordenada]]-cocina[[#This Row],[Costo Unitario]]*cocina[[#This Row],[Cantidad Ordenada]]</f>
        <v>14</v>
      </c>
      <c r="K273">
        <f>cocina[[#This Row],[Precio Unitario]]*cocina[[#This Row],[Cantidad Ordenada]]</f>
        <v>35</v>
      </c>
      <c r="L273" s="5">
        <f>(SUMIF(A:A,cocina[[#This Row],[Número de Orden]],J:J))/SUMIF(A:A,cocina[[#This Row],[Número de Orden]],K:K)</f>
        <v>0.39855072463768115</v>
      </c>
      <c r="M273" s="1">
        <f>cocina[[#This Row],[Ganancia bruta]]-cocina[[#This Row],[Ganancia neta]]</f>
        <v>21</v>
      </c>
    </row>
    <row r="274" spans="1:13" x14ac:dyDescent="0.3">
      <c r="A274">
        <v>102</v>
      </c>
      <c r="B274">
        <v>19</v>
      </c>
      <c r="C274" s="1" t="s">
        <v>52</v>
      </c>
      <c r="D274" s="1" t="s">
        <v>620</v>
      </c>
      <c r="E274">
        <v>16</v>
      </c>
      <c r="F274">
        <v>28</v>
      </c>
      <c r="G274">
        <v>3</v>
      </c>
      <c r="H274">
        <v>17</v>
      </c>
      <c r="I274" s="1" t="s">
        <v>609</v>
      </c>
      <c r="J274">
        <f>cocina[[#This Row],[Precio Unitario]]*cocina[[#This Row],[Cantidad Ordenada]]-cocina[[#This Row],[Costo Unitario]]*cocina[[#This Row],[Cantidad Ordenada]]</f>
        <v>36</v>
      </c>
      <c r="K274">
        <f>cocina[[#This Row],[Precio Unitario]]*cocina[[#This Row],[Cantidad Ordenada]]</f>
        <v>84</v>
      </c>
      <c r="L274" s="5">
        <f>(SUMIF(A:A,cocina[[#This Row],[Número de Orden]],J:J))/SUMIF(A:A,cocina[[#This Row],[Número de Orden]],K:K)</f>
        <v>0.42105263157894735</v>
      </c>
      <c r="M274" s="1">
        <f>cocina[[#This Row],[Ganancia bruta]]-cocina[[#This Row],[Ganancia neta]]</f>
        <v>48</v>
      </c>
    </row>
    <row r="275" spans="1:13" x14ac:dyDescent="0.3">
      <c r="A275">
        <v>102</v>
      </c>
      <c r="B275">
        <v>19</v>
      </c>
      <c r="C275" s="1" t="s">
        <v>48</v>
      </c>
      <c r="D275" s="1" t="s">
        <v>618</v>
      </c>
      <c r="E275">
        <v>17</v>
      </c>
      <c r="F275">
        <v>29</v>
      </c>
      <c r="G275">
        <v>3</v>
      </c>
      <c r="H275">
        <v>29</v>
      </c>
      <c r="I275" s="1" t="s">
        <v>608</v>
      </c>
      <c r="J275">
        <f>cocina[[#This Row],[Precio Unitario]]*cocina[[#This Row],[Cantidad Ordenada]]-cocina[[#This Row],[Costo Unitario]]*cocina[[#This Row],[Cantidad Ordenada]]</f>
        <v>36</v>
      </c>
      <c r="K275">
        <f>cocina[[#This Row],[Precio Unitario]]*cocina[[#This Row],[Cantidad Ordenada]]</f>
        <v>87</v>
      </c>
      <c r="L275" s="5">
        <f>(SUMIF(A:A,cocina[[#This Row],[Número de Orden]],J:J))/SUMIF(A:A,cocina[[#This Row],[Número de Orden]],K:K)</f>
        <v>0.42105263157894735</v>
      </c>
      <c r="M275" s="1">
        <f>cocina[[#This Row],[Ganancia bruta]]-cocina[[#This Row],[Ganancia neta]]</f>
        <v>51</v>
      </c>
    </row>
    <row r="276" spans="1:13" x14ac:dyDescent="0.3">
      <c r="A276">
        <v>103</v>
      </c>
      <c r="B276">
        <v>13</v>
      </c>
      <c r="C276" s="1" t="s">
        <v>80</v>
      </c>
      <c r="D276" s="1" t="s">
        <v>628</v>
      </c>
      <c r="E276">
        <v>13</v>
      </c>
      <c r="F276">
        <v>21</v>
      </c>
      <c r="G276">
        <v>1</v>
      </c>
      <c r="H276">
        <v>57</v>
      </c>
      <c r="I276" s="1" t="s">
        <v>609</v>
      </c>
      <c r="J276">
        <f>cocina[[#This Row],[Precio Unitario]]*cocina[[#This Row],[Cantidad Ordenada]]-cocina[[#This Row],[Costo Unitario]]*cocina[[#This Row],[Cantidad Ordenada]]</f>
        <v>8</v>
      </c>
      <c r="K276">
        <f>cocina[[#This Row],[Precio Unitario]]*cocina[[#This Row],[Cantidad Ordenada]]</f>
        <v>21</v>
      </c>
      <c r="L276" s="5">
        <f>(SUMIF(A:A,cocina[[#This Row],[Número de Orden]],J:J))/SUMIF(A:A,cocina[[#This Row],[Número de Orden]],K:K)</f>
        <v>0.41095890410958902</v>
      </c>
      <c r="M276" s="1">
        <f>cocina[[#This Row],[Ganancia bruta]]-cocina[[#This Row],[Ganancia neta]]</f>
        <v>13</v>
      </c>
    </row>
    <row r="277" spans="1:13" x14ac:dyDescent="0.3">
      <c r="A277">
        <v>103</v>
      </c>
      <c r="B277">
        <v>13</v>
      </c>
      <c r="C277" s="1" t="s">
        <v>65</v>
      </c>
      <c r="D277" s="1" t="s">
        <v>625</v>
      </c>
      <c r="E277">
        <v>20</v>
      </c>
      <c r="F277">
        <v>34</v>
      </c>
      <c r="G277">
        <v>1</v>
      </c>
      <c r="H277">
        <v>9</v>
      </c>
      <c r="I277" s="1" t="s">
        <v>608</v>
      </c>
      <c r="J277">
        <f>cocina[[#This Row],[Precio Unitario]]*cocina[[#This Row],[Cantidad Ordenada]]-cocina[[#This Row],[Costo Unitario]]*cocina[[#This Row],[Cantidad Ordenada]]</f>
        <v>14</v>
      </c>
      <c r="K277">
        <f>cocina[[#This Row],[Precio Unitario]]*cocina[[#This Row],[Cantidad Ordenada]]</f>
        <v>34</v>
      </c>
      <c r="L277" s="5">
        <f>(SUMIF(A:A,cocina[[#This Row],[Número de Orden]],J:J))/SUMIF(A:A,cocina[[#This Row],[Número de Orden]],K:K)</f>
        <v>0.41095890410958902</v>
      </c>
      <c r="M277" s="1">
        <f>cocina[[#This Row],[Ganancia bruta]]-cocina[[#This Row],[Ganancia neta]]</f>
        <v>20</v>
      </c>
    </row>
    <row r="278" spans="1:13" x14ac:dyDescent="0.3">
      <c r="A278">
        <v>103</v>
      </c>
      <c r="B278">
        <v>13</v>
      </c>
      <c r="C278" s="1" t="s">
        <v>89</v>
      </c>
      <c r="D278" s="1" t="s">
        <v>629</v>
      </c>
      <c r="E278">
        <v>10</v>
      </c>
      <c r="F278">
        <v>18</v>
      </c>
      <c r="G278">
        <v>1</v>
      </c>
      <c r="H278">
        <v>33</v>
      </c>
      <c r="I278" s="1" t="s">
        <v>609</v>
      </c>
      <c r="J278">
        <f>cocina[[#This Row],[Precio Unitario]]*cocina[[#This Row],[Cantidad Ordenada]]-cocina[[#This Row],[Costo Unitario]]*cocina[[#This Row],[Cantidad Ordenada]]</f>
        <v>8</v>
      </c>
      <c r="K278">
        <f>cocina[[#This Row],[Precio Unitario]]*cocina[[#This Row],[Cantidad Ordenada]]</f>
        <v>18</v>
      </c>
      <c r="L278" s="5">
        <f>(SUMIF(A:A,cocina[[#This Row],[Número de Orden]],J:J))/SUMIF(A:A,cocina[[#This Row],[Número de Orden]],K:K)</f>
        <v>0.41095890410958902</v>
      </c>
      <c r="M278" s="1">
        <f>cocina[[#This Row],[Ganancia bruta]]-cocina[[#This Row],[Ganancia neta]]</f>
        <v>10</v>
      </c>
    </row>
    <row r="279" spans="1:13" x14ac:dyDescent="0.3">
      <c r="A279">
        <v>104</v>
      </c>
      <c r="B279">
        <v>14</v>
      </c>
      <c r="C279" s="1" t="s">
        <v>210</v>
      </c>
      <c r="D279" s="1" t="s">
        <v>627</v>
      </c>
      <c r="E279">
        <v>14</v>
      </c>
      <c r="F279">
        <v>23</v>
      </c>
      <c r="G279">
        <v>2</v>
      </c>
      <c r="H279">
        <v>43</v>
      </c>
      <c r="I279" s="1" t="s">
        <v>609</v>
      </c>
      <c r="J279">
        <f>cocina[[#This Row],[Precio Unitario]]*cocina[[#This Row],[Cantidad Ordenada]]-cocina[[#This Row],[Costo Unitario]]*cocina[[#This Row],[Cantidad Ordenada]]</f>
        <v>18</v>
      </c>
      <c r="K279">
        <f>cocina[[#This Row],[Precio Unitario]]*cocina[[#This Row],[Cantidad Ordenada]]</f>
        <v>46</v>
      </c>
      <c r="L279" s="5">
        <f>(SUMIF(A:A,cocina[[#This Row],[Número de Orden]],J:J))/SUMIF(A:A,cocina[[#This Row],[Número de Orden]],K:K)</f>
        <v>0.38961038961038963</v>
      </c>
      <c r="M279" s="1">
        <f>cocina[[#This Row],[Ganancia bruta]]-cocina[[#This Row],[Ganancia neta]]</f>
        <v>28</v>
      </c>
    </row>
    <row r="280" spans="1:13" x14ac:dyDescent="0.3">
      <c r="A280">
        <v>104</v>
      </c>
      <c r="B280">
        <v>14</v>
      </c>
      <c r="C280" s="1" t="s">
        <v>126</v>
      </c>
      <c r="D280" s="1" t="s">
        <v>614</v>
      </c>
      <c r="E280">
        <v>19</v>
      </c>
      <c r="F280">
        <v>31</v>
      </c>
      <c r="G280">
        <v>1</v>
      </c>
      <c r="H280">
        <v>12</v>
      </c>
      <c r="I280" s="1" t="s">
        <v>608</v>
      </c>
      <c r="J280">
        <f>cocina[[#This Row],[Precio Unitario]]*cocina[[#This Row],[Cantidad Ordenada]]-cocina[[#This Row],[Costo Unitario]]*cocina[[#This Row],[Cantidad Ordenada]]</f>
        <v>12</v>
      </c>
      <c r="K280">
        <f>cocina[[#This Row],[Precio Unitario]]*cocina[[#This Row],[Cantidad Ordenada]]</f>
        <v>31</v>
      </c>
      <c r="L280" s="5">
        <f>(SUMIF(A:A,cocina[[#This Row],[Número de Orden]],J:J))/SUMIF(A:A,cocina[[#This Row],[Número de Orden]],K:K)</f>
        <v>0.38961038961038963</v>
      </c>
      <c r="M280" s="1">
        <f>cocina[[#This Row],[Ganancia bruta]]-cocina[[#This Row],[Ganancia neta]]</f>
        <v>19</v>
      </c>
    </row>
    <row r="281" spans="1:13" x14ac:dyDescent="0.3">
      <c r="A281">
        <v>105</v>
      </c>
      <c r="B281">
        <v>14</v>
      </c>
      <c r="C281" s="1" t="s">
        <v>156</v>
      </c>
      <c r="D281" s="1" t="s">
        <v>626</v>
      </c>
      <c r="E281">
        <v>12</v>
      </c>
      <c r="F281">
        <v>20</v>
      </c>
      <c r="G281">
        <v>3</v>
      </c>
      <c r="H281">
        <v>9</v>
      </c>
      <c r="I281" s="1" t="s">
        <v>608</v>
      </c>
      <c r="J281">
        <f>cocina[[#This Row],[Precio Unitario]]*cocina[[#This Row],[Cantidad Ordenada]]-cocina[[#This Row],[Costo Unitario]]*cocina[[#This Row],[Cantidad Ordenada]]</f>
        <v>24</v>
      </c>
      <c r="K281">
        <f>cocina[[#This Row],[Precio Unitario]]*cocina[[#This Row],[Cantidad Ordenada]]</f>
        <v>60</v>
      </c>
      <c r="L281" s="5">
        <f>(SUMIF(A:A,cocina[[#This Row],[Número de Orden]],J:J))/SUMIF(A:A,cocina[[#This Row],[Número de Orden]],K:K)</f>
        <v>0.40425531914893614</v>
      </c>
      <c r="M281" s="1">
        <f>cocina[[#This Row],[Ganancia bruta]]-cocina[[#This Row],[Ganancia neta]]</f>
        <v>36</v>
      </c>
    </row>
    <row r="282" spans="1:13" x14ac:dyDescent="0.3">
      <c r="A282">
        <v>105</v>
      </c>
      <c r="B282">
        <v>14</v>
      </c>
      <c r="C282" s="1" t="s">
        <v>116</v>
      </c>
      <c r="D282" s="1" t="s">
        <v>615</v>
      </c>
      <c r="E282">
        <v>16</v>
      </c>
      <c r="F282">
        <v>27</v>
      </c>
      <c r="G282">
        <v>3</v>
      </c>
      <c r="H282">
        <v>34</v>
      </c>
      <c r="I282" s="1" t="s">
        <v>608</v>
      </c>
      <c r="J282">
        <f>cocina[[#This Row],[Precio Unitario]]*cocina[[#This Row],[Cantidad Ordenada]]-cocina[[#This Row],[Costo Unitario]]*cocina[[#This Row],[Cantidad Ordenada]]</f>
        <v>33</v>
      </c>
      <c r="K282">
        <f>cocina[[#This Row],[Precio Unitario]]*cocina[[#This Row],[Cantidad Ordenada]]</f>
        <v>81</v>
      </c>
      <c r="L282" s="5">
        <f>(SUMIF(A:A,cocina[[#This Row],[Número de Orden]],J:J))/SUMIF(A:A,cocina[[#This Row],[Número de Orden]],K:K)</f>
        <v>0.40425531914893614</v>
      </c>
      <c r="M282" s="1">
        <f>cocina[[#This Row],[Ganancia bruta]]-cocina[[#This Row],[Ganancia neta]]</f>
        <v>48</v>
      </c>
    </row>
    <row r="283" spans="1:13" x14ac:dyDescent="0.3">
      <c r="A283">
        <v>106</v>
      </c>
      <c r="B283">
        <v>15</v>
      </c>
      <c r="C283" s="1" t="s">
        <v>65</v>
      </c>
      <c r="D283" s="1" t="s">
        <v>625</v>
      </c>
      <c r="E283">
        <v>20</v>
      </c>
      <c r="F283">
        <v>34</v>
      </c>
      <c r="G283">
        <v>2</v>
      </c>
      <c r="H283">
        <v>29</v>
      </c>
      <c r="I283" s="1" t="s">
        <v>608</v>
      </c>
      <c r="J283">
        <f>cocina[[#This Row],[Precio Unitario]]*cocina[[#This Row],[Cantidad Ordenada]]-cocina[[#This Row],[Costo Unitario]]*cocina[[#This Row],[Cantidad Ordenada]]</f>
        <v>28</v>
      </c>
      <c r="K283">
        <f>cocina[[#This Row],[Precio Unitario]]*cocina[[#This Row],[Cantidad Ordenada]]</f>
        <v>68</v>
      </c>
      <c r="L283" s="5">
        <f>(SUMIF(A:A,cocina[[#This Row],[Número de Orden]],J:J))/SUMIF(A:A,cocina[[#This Row],[Número de Orden]],K:K)</f>
        <v>0.41176470588235292</v>
      </c>
      <c r="M283" s="1">
        <f>cocina[[#This Row],[Ganancia bruta]]-cocina[[#This Row],[Ganancia neta]]</f>
        <v>40</v>
      </c>
    </row>
    <row r="284" spans="1:13" x14ac:dyDescent="0.3">
      <c r="A284">
        <v>107</v>
      </c>
      <c r="B284">
        <v>11</v>
      </c>
      <c r="C284" s="1" t="s">
        <v>257</v>
      </c>
      <c r="D284" s="1" t="s">
        <v>623</v>
      </c>
      <c r="E284">
        <v>19</v>
      </c>
      <c r="F284">
        <v>32</v>
      </c>
      <c r="G284">
        <v>2</v>
      </c>
      <c r="H284">
        <v>48</v>
      </c>
      <c r="I284" s="1" t="s">
        <v>608</v>
      </c>
      <c r="J284">
        <f>cocina[[#This Row],[Precio Unitario]]*cocina[[#This Row],[Cantidad Ordenada]]-cocina[[#This Row],[Costo Unitario]]*cocina[[#This Row],[Cantidad Ordenada]]</f>
        <v>26</v>
      </c>
      <c r="K284">
        <f>cocina[[#This Row],[Precio Unitario]]*cocina[[#This Row],[Cantidad Ordenada]]</f>
        <v>64</v>
      </c>
      <c r="L284" s="5">
        <f>(SUMIF(A:A,cocina[[#This Row],[Número de Orden]],J:J))/SUMIF(A:A,cocina[[#This Row],[Número de Orden]],K:K)</f>
        <v>0.41106719367588934</v>
      </c>
      <c r="M284" s="1">
        <f>cocina[[#This Row],[Ganancia bruta]]-cocina[[#This Row],[Ganancia neta]]</f>
        <v>38</v>
      </c>
    </row>
    <row r="285" spans="1:13" x14ac:dyDescent="0.3">
      <c r="A285">
        <v>107</v>
      </c>
      <c r="B285">
        <v>11</v>
      </c>
      <c r="C285" s="1" t="s">
        <v>48</v>
      </c>
      <c r="D285" s="1" t="s">
        <v>618</v>
      </c>
      <c r="E285">
        <v>17</v>
      </c>
      <c r="F285">
        <v>29</v>
      </c>
      <c r="G285">
        <v>3</v>
      </c>
      <c r="H285">
        <v>51</v>
      </c>
      <c r="I285" s="1" t="s">
        <v>609</v>
      </c>
      <c r="J285">
        <f>cocina[[#This Row],[Precio Unitario]]*cocina[[#This Row],[Cantidad Ordenada]]-cocina[[#This Row],[Costo Unitario]]*cocina[[#This Row],[Cantidad Ordenada]]</f>
        <v>36</v>
      </c>
      <c r="K285">
        <f>cocina[[#This Row],[Precio Unitario]]*cocina[[#This Row],[Cantidad Ordenada]]</f>
        <v>87</v>
      </c>
      <c r="L285" s="5">
        <f>(SUMIF(A:A,cocina[[#This Row],[Número de Orden]],J:J))/SUMIF(A:A,cocina[[#This Row],[Número de Orden]],K:K)</f>
        <v>0.41106719367588934</v>
      </c>
      <c r="M285" s="1">
        <f>cocina[[#This Row],[Ganancia bruta]]-cocina[[#This Row],[Ganancia neta]]</f>
        <v>51</v>
      </c>
    </row>
    <row r="286" spans="1:13" x14ac:dyDescent="0.3">
      <c r="A286">
        <v>107</v>
      </c>
      <c r="B286">
        <v>11</v>
      </c>
      <c r="C286" s="1" t="s">
        <v>65</v>
      </c>
      <c r="D286" s="1" t="s">
        <v>625</v>
      </c>
      <c r="E286">
        <v>20</v>
      </c>
      <c r="F286">
        <v>34</v>
      </c>
      <c r="G286">
        <v>3</v>
      </c>
      <c r="H286">
        <v>42</v>
      </c>
      <c r="I286" s="1" t="s">
        <v>609</v>
      </c>
      <c r="J286">
        <f>cocina[[#This Row],[Precio Unitario]]*cocina[[#This Row],[Cantidad Ordenada]]-cocina[[#This Row],[Costo Unitario]]*cocina[[#This Row],[Cantidad Ordenada]]</f>
        <v>42</v>
      </c>
      <c r="K286">
        <f>cocina[[#This Row],[Precio Unitario]]*cocina[[#This Row],[Cantidad Ordenada]]</f>
        <v>102</v>
      </c>
      <c r="L286" s="5">
        <f>(SUMIF(A:A,cocina[[#This Row],[Número de Orden]],J:J))/SUMIF(A:A,cocina[[#This Row],[Número de Orden]],K:K)</f>
        <v>0.41106719367588934</v>
      </c>
      <c r="M286" s="1">
        <f>cocina[[#This Row],[Ganancia bruta]]-cocina[[#This Row],[Ganancia neta]]</f>
        <v>60</v>
      </c>
    </row>
    <row r="287" spans="1:13" x14ac:dyDescent="0.3">
      <c r="A287">
        <v>108</v>
      </c>
      <c r="B287">
        <v>3</v>
      </c>
      <c r="C287" s="1" t="s">
        <v>48</v>
      </c>
      <c r="D287" s="1" t="s">
        <v>618</v>
      </c>
      <c r="E287">
        <v>17</v>
      </c>
      <c r="F287">
        <v>29</v>
      </c>
      <c r="G287">
        <v>2</v>
      </c>
      <c r="H287">
        <v>23</v>
      </c>
      <c r="I287" s="1" t="s">
        <v>608</v>
      </c>
      <c r="J287">
        <f>cocina[[#This Row],[Precio Unitario]]*cocina[[#This Row],[Cantidad Ordenada]]-cocina[[#This Row],[Costo Unitario]]*cocina[[#This Row],[Cantidad Ordenada]]</f>
        <v>24</v>
      </c>
      <c r="K287">
        <f>cocina[[#This Row],[Precio Unitario]]*cocina[[#This Row],[Cantidad Ordenada]]</f>
        <v>58</v>
      </c>
      <c r="L287" s="5">
        <f>(SUMIF(A:A,cocina[[#This Row],[Número de Orden]],J:J))/SUMIF(A:A,cocina[[#This Row],[Número de Orden]],K:K)</f>
        <v>0.41935483870967744</v>
      </c>
      <c r="M287" s="1">
        <f>cocina[[#This Row],[Ganancia bruta]]-cocina[[#This Row],[Ganancia neta]]</f>
        <v>34</v>
      </c>
    </row>
    <row r="288" spans="1:13" x14ac:dyDescent="0.3">
      <c r="A288">
        <v>108</v>
      </c>
      <c r="B288">
        <v>3</v>
      </c>
      <c r="C288" s="1" t="s">
        <v>89</v>
      </c>
      <c r="D288" s="1" t="s">
        <v>629</v>
      </c>
      <c r="E288">
        <v>10</v>
      </c>
      <c r="F288">
        <v>18</v>
      </c>
      <c r="G288">
        <v>1</v>
      </c>
      <c r="H288">
        <v>10</v>
      </c>
      <c r="I288" s="1" t="s">
        <v>609</v>
      </c>
      <c r="J288">
        <f>cocina[[#This Row],[Precio Unitario]]*cocina[[#This Row],[Cantidad Ordenada]]-cocina[[#This Row],[Costo Unitario]]*cocina[[#This Row],[Cantidad Ordenada]]</f>
        <v>8</v>
      </c>
      <c r="K288">
        <f>cocina[[#This Row],[Precio Unitario]]*cocina[[#This Row],[Cantidad Ordenada]]</f>
        <v>18</v>
      </c>
      <c r="L288" s="5">
        <f>(SUMIF(A:A,cocina[[#This Row],[Número de Orden]],J:J))/SUMIF(A:A,cocina[[#This Row],[Número de Orden]],K:K)</f>
        <v>0.41935483870967744</v>
      </c>
      <c r="M288" s="1">
        <f>cocina[[#This Row],[Ganancia bruta]]-cocina[[#This Row],[Ganancia neta]]</f>
        <v>10</v>
      </c>
    </row>
    <row r="289" spans="1:13" x14ac:dyDescent="0.3">
      <c r="A289">
        <v>108</v>
      </c>
      <c r="B289">
        <v>3</v>
      </c>
      <c r="C289" s="1" t="s">
        <v>156</v>
      </c>
      <c r="D289" s="1" t="s">
        <v>626</v>
      </c>
      <c r="E289">
        <v>12</v>
      </c>
      <c r="F289">
        <v>20</v>
      </c>
      <c r="G289">
        <v>1</v>
      </c>
      <c r="H289">
        <v>26</v>
      </c>
      <c r="I289" s="1" t="s">
        <v>609</v>
      </c>
      <c r="J289">
        <f>cocina[[#This Row],[Precio Unitario]]*cocina[[#This Row],[Cantidad Ordenada]]-cocina[[#This Row],[Costo Unitario]]*cocina[[#This Row],[Cantidad Ordenada]]</f>
        <v>8</v>
      </c>
      <c r="K289">
        <f>cocina[[#This Row],[Precio Unitario]]*cocina[[#This Row],[Cantidad Ordenada]]</f>
        <v>20</v>
      </c>
      <c r="L289" s="5">
        <f>(SUMIF(A:A,cocina[[#This Row],[Número de Orden]],J:J))/SUMIF(A:A,cocina[[#This Row],[Número de Orden]],K:K)</f>
        <v>0.41935483870967744</v>
      </c>
      <c r="M289" s="1">
        <f>cocina[[#This Row],[Ganancia bruta]]-cocina[[#This Row],[Ganancia neta]]</f>
        <v>12</v>
      </c>
    </row>
    <row r="290" spans="1:13" x14ac:dyDescent="0.3">
      <c r="A290">
        <v>108</v>
      </c>
      <c r="B290">
        <v>3</v>
      </c>
      <c r="C290" s="1" t="s">
        <v>52</v>
      </c>
      <c r="D290" s="1" t="s">
        <v>620</v>
      </c>
      <c r="E290">
        <v>16</v>
      </c>
      <c r="F290">
        <v>28</v>
      </c>
      <c r="G290">
        <v>1</v>
      </c>
      <c r="H290">
        <v>56</v>
      </c>
      <c r="I290" s="1" t="s">
        <v>608</v>
      </c>
      <c r="J290">
        <f>cocina[[#This Row],[Precio Unitario]]*cocina[[#This Row],[Cantidad Ordenada]]-cocina[[#This Row],[Costo Unitario]]*cocina[[#This Row],[Cantidad Ordenada]]</f>
        <v>12</v>
      </c>
      <c r="K290">
        <f>cocina[[#This Row],[Precio Unitario]]*cocina[[#This Row],[Cantidad Ordenada]]</f>
        <v>28</v>
      </c>
      <c r="L290" s="5">
        <f>(SUMIF(A:A,cocina[[#This Row],[Número de Orden]],J:J))/SUMIF(A:A,cocina[[#This Row],[Número de Orden]],K:K)</f>
        <v>0.41935483870967744</v>
      </c>
      <c r="M290" s="1">
        <f>cocina[[#This Row],[Ganancia bruta]]-cocina[[#This Row],[Ganancia neta]]</f>
        <v>16</v>
      </c>
    </row>
    <row r="291" spans="1:13" x14ac:dyDescent="0.3">
      <c r="A291">
        <v>109</v>
      </c>
      <c r="B291">
        <v>10</v>
      </c>
      <c r="C291" s="1" t="s">
        <v>65</v>
      </c>
      <c r="D291" s="1" t="s">
        <v>625</v>
      </c>
      <c r="E291">
        <v>20</v>
      </c>
      <c r="F291">
        <v>34</v>
      </c>
      <c r="G291">
        <v>3</v>
      </c>
      <c r="H291">
        <v>54</v>
      </c>
      <c r="I291" s="1" t="s">
        <v>609</v>
      </c>
      <c r="J291">
        <f>cocina[[#This Row],[Precio Unitario]]*cocina[[#This Row],[Cantidad Ordenada]]-cocina[[#This Row],[Costo Unitario]]*cocina[[#This Row],[Cantidad Ordenada]]</f>
        <v>42</v>
      </c>
      <c r="K291">
        <f>cocina[[#This Row],[Precio Unitario]]*cocina[[#This Row],[Cantidad Ordenada]]</f>
        <v>102</v>
      </c>
      <c r="L291" s="5">
        <f>(SUMIF(A:A,cocina[[#This Row],[Número de Orden]],J:J))/SUMIF(A:A,cocina[[#This Row],[Número de Orden]],K:K)</f>
        <v>0.40828402366863903</v>
      </c>
      <c r="M291" s="1">
        <f>cocina[[#This Row],[Ganancia bruta]]-cocina[[#This Row],[Ganancia neta]]</f>
        <v>60</v>
      </c>
    </row>
    <row r="292" spans="1:13" x14ac:dyDescent="0.3">
      <c r="A292">
        <v>109</v>
      </c>
      <c r="B292">
        <v>10</v>
      </c>
      <c r="C292" s="1" t="s">
        <v>210</v>
      </c>
      <c r="D292" s="1" t="s">
        <v>627</v>
      </c>
      <c r="E292">
        <v>14</v>
      </c>
      <c r="F292">
        <v>23</v>
      </c>
      <c r="G292">
        <v>1</v>
      </c>
      <c r="H292">
        <v>26</v>
      </c>
      <c r="I292" s="1" t="s">
        <v>609</v>
      </c>
      <c r="J292">
        <f>cocina[[#This Row],[Precio Unitario]]*cocina[[#This Row],[Cantidad Ordenada]]-cocina[[#This Row],[Costo Unitario]]*cocina[[#This Row],[Cantidad Ordenada]]</f>
        <v>9</v>
      </c>
      <c r="K292">
        <f>cocina[[#This Row],[Precio Unitario]]*cocina[[#This Row],[Cantidad Ordenada]]</f>
        <v>23</v>
      </c>
      <c r="L292" s="5">
        <f>(SUMIF(A:A,cocina[[#This Row],[Número de Orden]],J:J))/SUMIF(A:A,cocina[[#This Row],[Número de Orden]],K:K)</f>
        <v>0.40828402366863903</v>
      </c>
      <c r="M292" s="1">
        <f>cocina[[#This Row],[Ganancia bruta]]-cocina[[#This Row],[Ganancia neta]]</f>
        <v>14</v>
      </c>
    </row>
    <row r="293" spans="1:13" x14ac:dyDescent="0.3">
      <c r="A293">
        <v>109</v>
      </c>
      <c r="B293">
        <v>10</v>
      </c>
      <c r="C293" s="1" t="s">
        <v>213</v>
      </c>
      <c r="D293" s="1" t="s">
        <v>624</v>
      </c>
      <c r="E293">
        <v>13</v>
      </c>
      <c r="F293">
        <v>22</v>
      </c>
      <c r="G293">
        <v>2</v>
      </c>
      <c r="H293">
        <v>38</v>
      </c>
      <c r="I293" s="1" t="s">
        <v>608</v>
      </c>
      <c r="J293">
        <f>cocina[[#This Row],[Precio Unitario]]*cocina[[#This Row],[Cantidad Ordenada]]-cocina[[#This Row],[Costo Unitario]]*cocina[[#This Row],[Cantidad Ordenada]]</f>
        <v>18</v>
      </c>
      <c r="K293">
        <f>cocina[[#This Row],[Precio Unitario]]*cocina[[#This Row],[Cantidad Ordenada]]</f>
        <v>44</v>
      </c>
      <c r="L293" s="5">
        <f>(SUMIF(A:A,cocina[[#This Row],[Número de Orden]],J:J))/SUMIF(A:A,cocina[[#This Row],[Número de Orden]],K:K)</f>
        <v>0.40828402366863903</v>
      </c>
      <c r="M293" s="1">
        <f>cocina[[#This Row],[Ganancia bruta]]-cocina[[#This Row],[Ganancia neta]]</f>
        <v>26</v>
      </c>
    </row>
    <row r="294" spans="1:13" x14ac:dyDescent="0.3">
      <c r="A294">
        <v>110</v>
      </c>
      <c r="B294">
        <v>5</v>
      </c>
      <c r="C294" s="1" t="s">
        <v>48</v>
      </c>
      <c r="D294" s="1" t="s">
        <v>618</v>
      </c>
      <c r="E294">
        <v>17</v>
      </c>
      <c r="F294">
        <v>29</v>
      </c>
      <c r="G294">
        <v>2</v>
      </c>
      <c r="H294">
        <v>38</v>
      </c>
      <c r="I294" s="1" t="s">
        <v>608</v>
      </c>
      <c r="J294">
        <f>cocina[[#This Row],[Precio Unitario]]*cocina[[#This Row],[Cantidad Ordenada]]-cocina[[#This Row],[Costo Unitario]]*cocina[[#This Row],[Cantidad Ordenada]]</f>
        <v>24</v>
      </c>
      <c r="K294">
        <f>cocina[[#This Row],[Precio Unitario]]*cocina[[#This Row],[Cantidad Ordenada]]</f>
        <v>58</v>
      </c>
      <c r="L294" s="5">
        <f>(SUMIF(A:A,cocina[[#This Row],[Número de Orden]],J:J))/SUMIF(A:A,cocina[[#This Row],[Número de Orden]],K:K)</f>
        <v>0.41717791411042943</v>
      </c>
      <c r="M294" s="1">
        <f>cocina[[#This Row],[Ganancia bruta]]-cocina[[#This Row],[Ganancia neta]]</f>
        <v>34</v>
      </c>
    </row>
    <row r="295" spans="1:13" x14ac:dyDescent="0.3">
      <c r="A295">
        <v>110</v>
      </c>
      <c r="B295">
        <v>5</v>
      </c>
      <c r="C295" s="1" t="s">
        <v>165</v>
      </c>
      <c r="D295" s="1" t="s">
        <v>630</v>
      </c>
      <c r="E295">
        <v>15</v>
      </c>
      <c r="F295">
        <v>26</v>
      </c>
      <c r="G295">
        <v>3</v>
      </c>
      <c r="H295">
        <v>27</v>
      </c>
      <c r="I295" s="1" t="s">
        <v>608</v>
      </c>
      <c r="J295">
        <f>cocina[[#This Row],[Precio Unitario]]*cocina[[#This Row],[Cantidad Ordenada]]-cocina[[#This Row],[Costo Unitario]]*cocina[[#This Row],[Cantidad Ordenada]]</f>
        <v>33</v>
      </c>
      <c r="K295">
        <f>cocina[[#This Row],[Precio Unitario]]*cocina[[#This Row],[Cantidad Ordenada]]</f>
        <v>78</v>
      </c>
      <c r="L295" s="5">
        <f>(SUMIF(A:A,cocina[[#This Row],[Número de Orden]],J:J))/SUMIF(A:A,cocina[[#This Row],[Número de Orden]],K:K)</f>
        <v>0.41717791411042943</v>
      </c>
      <c r="M295" s="1">
        <f>cocina[[#This Row],[Ganancia bruta]]-cocina[[#This Row],[Ganancia neta]]</f>
        <v>45</v>
      </c>
    </row>
    <row r="296" spans="1:13" x14ac:dyDescent="0.3">
      <c r="A296">
        <v>110</v>
      </c>
      <c r="B296">
        <v>5</v>
      </c>
      <c r="C296" s="1" t="s">
        <v>116</v>
      </c>
      <c r="D296" s="1" t="s">
        <v>615</v>
      </c>
      <c r="E296">
        <v>16</v>
      </c>
      <c r="F296">
        <v>27</v>
      </c>
      <c r="G296">
        <v>1</v>
      </c>
      <c r="H296">
        <v>56</v>
      </c>
      <c r="I296" s="1" t="s">
        <v>609</v>
      </c>
      <c r="J296">
        <f>cocina[[#This Row],[Precio Unitario]]*cocina[[#This Row],[Cantidad Ordenada]]-cocina[[#This Row],[Costo Unitario]]*cocina[[#This Row],[Cantidad Ordenada]]</f>
        <v>11</v>
      </c>
      <c r="K296">
        <f>cocina[[#This Row],[Precio Unitario]]*cocina[[#This Row],[Cantidad Ordenada]]</f>
        <v>27</v>
      </c>
      <c r="L296" s="5">
        <f>(SUMIF(A:A,cocina[[#This Row],[Número de Orden]],J:J))/SUMIF(A:A,cocina[[#This Row],[Número de Orden]],K:K)</f>
        <v>0.41717791411042943</v>
      </c>
      <c r="M296" s="1">
        <f>cocina[[#This Row],[Ganancia bruta]]-cocina[[#This Row],[Ganancia neta]]</f>
        <v>16</v>
      </c>
    </row>
    <row r="297" spans="1:13" x14ac:dyDescent="0.3">
      <c r="A297">
        <v>111</v>
      </c>
      <c r="B297">
        <v>3</v>
      </c>
      <c r="C297" s="1" t="s">
        <v>257</v>
      </c>
      <c r="D297" s="1" t="s">
        <v>623</v>
      </c>
      <c r="E297">
        <v>19</v>
      </c>
      <c r="F297">
        <v>32</v>
      </c>
      <c r="G297">
        <v>1</v>
      </c>
      <c r="H297">
        <v>47</v>
      </c>
      <c r="I297" s="1" t="s">
        <v>609</v>
      </c>
      <c r="J297">
        <f>cocina[[#This Row],[Precio Unitario]]*cocina[[#This Row],[Cantidad Ordenada]]-cocina[[#This Row],[Costo Unitario]]*cocina[[#This Row],[Cantidad Ordenada]]</f>
        <v>13</v>
      </c>
      <c r="K297">
        <f>cocina[[#This Row],[Precio Unitario]]*cocina[[#This Row],[Cantidad Ordenada]]</f>
        <v>32</v>
      </c>
      <c r="L297" s="5">
        <f>(SUMIF(A:A,cocina[[#This Row],[Número de Orden]],J:J))/SUMIF(A:A,cocina[[#This Row],[Número de Orden]],K:K)</f>
        <v>0.41176470588235292</v>
      </c>
      <c r="M297" s="1">
        <f>cocina[[#This Row],[Ganancia bruta]]-cocina[[#This Row],[Ganancia neta]]</f>
        <v>19</v>
      </c>
    </row>
    <row r="298" spans="1:13" x14ac:dyDescent="0.3">
      <c r="A298">
        <v>111</v>
      </c>
      <c r="B298">
        <v>3</v>
      </c>
      <c r="C298" s="1" t="s">
        <v>213</v>
      </c>
      <c r="D298" s="1" t="s">
        <v>624</v>
      </c>
      <c r="E298">
        <v>13</v>
      </c>
      <c r="F298">
        <v>22</v>
      </c>
      <c r="G298">
        <v>3</v>
      </c>
      <c r="H298">
        <v>5</v>
      </c>
      <c r="I298" s="1" t="s">
        <v>608</v>
      </c>
      <c r="J298">
        <f>cocina[[#This Row],[Precio Unitario]]*cocina[[#This Row],[Cantidad Ordenada]]-cocina[[#This Row],[Costo Unitario]]*cocina[[#This Row],[Cantidad Ordenada]]</f>
        <v>27</v>
      </c>
      <c r="K298">
        <f>cocina[[#This Row],[Precio Unitario]]*cocina[[#This Row],[Cantidad Ordenada]]</f>
        <v>66</v>
      </c>
      <c r="L298" s="5">
        <f>(SUMIF(A:A,cocina[[#This Row],[Número de Orden]],J:J))/SUMIF(A:A,cocina[[#This Row],[Número de Orden]],K:K)</f>
        <v>0.41176470588235292</v>
      </c>
      <c r="M298" s="1">
        <f>cocina[[#This Row],[Ganancia bruta]]-cocina[[#This Row],[Ganancia neta]]</f>
        <v>39</v>
      </c>
    </row>
    <row r="299" spans="1:13" x14ac:dyDescent="0.3">
      <c r="A299">
        <v>111</v>
      </c>
      <c r="B299">
        <v>3</v>
      </c>
      <c r="C299" s="1" t="s">
        <v>168</v>
      </c>
      <c r="D299" s="1" t="s">
        <v>612</v>
      </c>
      <c r="E299">
        <v>14</v>
      </c>
      <c r="F299">
        <v>24</v>
      </c>
      <c r="G299">
        <v>2</v>
      </c>
      <c r="H299">
        <v>48</v>
      </c>
      <c r="I299" s="1" t="s">
        <v>608</v>
      </c>
      <c r="J299">
        <f>cocina[[#This Row],[Precio Unitario]]*cocina[[#This Row],[Cantidad Ordenada]]-cocina[[#This Row],[Costo Unitario]]*cocina[[#This Row],[Cantidad Ordenada]]</f>
        <v>20</v>
      </c>
      <c r="K299">
        <f>cocina[[#This Row],[Precio Unitario]]*cocina[[#This Row],[Cantidad Ordenada]]</f>
        <v>48</v>
      </c>
      <c r="L299" s="5">
        <f>(SUMIF(A:A,cocina[[#This Row],[Número de Orden]],J:J))/SUMIF(A:A,cocina[[#This Row],[Número de Orden]],K:K)</f>
        <v>0.41176470588235292</v>
      </c>
      <c r="M299" s="1">
        <f>cocina[[#This Row],[Ganancia bruta]]-cocina[[#This Row],[Ganancia neta]]</f>
        <v>28</v>
      </c>
    </row>
    <row r="300" spans="1:13" x14ac:dyDescent="0.3">
      <c r="A300">
        <v>111</v>
      </c>
      <c r="B300">
        <v>3</v>
      </c>
      <c r="C300" s="1" t="s">
        <v>48</v>
      </c>
      <c r="D300" s="1" t="s">
        <v>618</v>
      </c>
      <c r="E300">
        <v>17</v>
      </c>
      <c r="F300">
        <v>29</v>
      </c>
      <c r="G300">
        <v>2</v>
      </c>
      <c r="H300">
        <v>37</v>
      </c>
      <c r="I300" s="1" t="s">
        <v>609</v>
      </c>
      <c r="J300">
        <f>cocina[[#This Row],[Precio Unitario]]*cocina[[#This Row],[Cantidad Ordenada]]-cocina[[#This Row],[Costo Unitario]]*cocina[[#This Row],[Cantidad Ordenada]]</f>
        <v>24</v>
      </c>
      <c r="K300">
        <f>cocina[[#This Row],[Precio Unitario]]*cocina[[#This Row],[Cantidad Ordenada]]</f>
        <v>58</v>
      </c>
      <c r="L300" s="5">
        <f>(SUMIF(A:A,cocina[[#This Row],[Número de Orden]],J:J))/SUMIF(A:A,cocina[[#This Row],[Número de Orden]],K:K)</f>
        <v>0.41176470588235292</v>
      </c>
      <c r="M300" s="1">
        <f>cocina[[#This Row],[Ganancia bruta]]-cocina[[#This Row],[Ganancia neta]]</f>
        <v>34</v>
      </c>
    </row>
    <row r="301" spans="1:13" x14ac:dyDescent="0.3">
      <c r="A301">
        <v>112</v>
      </c>
      <c r="B301">
        <v>6</v>
      </c>
      <c r="C301" s="1" t="s">
        <v>156</v>
      </c>
      <c r="D301" s="1" t="s">
        <v>626</v>
      </c>
      <c r="E301">
        <v>12</v>
      </c>
      <c r="F301">
        <v>20</v>
      </c>
      <c r="G301">
        <v>1</v>
      </c>
      <c r="H301">
        <v>16</v>
      </c>
      <c r="I301" s="1" t="s">
        <v>609</v>
      </c>
      <c r="J301">
        <f>cocina[[#This Row],[Precio Unitario]]*cocina[[#This Row],[Cantidad Ordenada]]-cocina[[#This Row],[Costo Unitario]]*cocina[[#This Row],[Cantidad Ordenada]]</f>
        <v>8</v>
      </c>
      <c r="K301">
        <f>cocina[[#This Row],[Precio Unitario]]*cocina[[#This Row],[Cantidad Ordenada]]</f>
        <v>20</v>
      </c>
      <c r="L301" s="5">
        <f>(SUMIF(A:A,cocina[[#This Row],[Número de Orden]],J:J))/SUMIF(A:A,cocina[[#This Row],[Número de Orden]],K:K)</f>
        <v>0.4</v>
      </c>
      <c r="M301" s="1">
        <f>cocina[[#This Row],[Ganancia bruta]]-cocina[[#This Row],[Ganancia neta]]</f>
        <v>12</v>
      </c>
    </row>
    <row r="302" spans="1:13" x14ac:dyDescent="0.3">
      <c r="A302">
        <v>113</v>
      </c>
      <c r="B302">
        <v>4</v>
      </c>
      <c r="C302" s="1" t="s">
        <v>65</v>
      </c>
      <c r="D302" s="1" t="s">
        <v>625</v>
      </c>
      <c r="E302">
        <v>20</v>
      </c>
      <c r="F302">
        <v>34</v>
      </c>
      <c r="G302">
        <v>2</v>
      </c>
      <c r="H302">
        <v>51</v>
      </c>
      <c r="I302" s="1" t="s">
        <v>608</v>
      </c>
      <c r="J302">
        <f>cocina[[#This Row],[Precio Unitario]]*cocina[[#This Row],[Cantidad Ordenada]]-cocina[[#This Row],[Costo Unitario]]*cocina[[#This Row],[Cantidad Ordenada]]</f>
        <v>28</v>
      </c>
      <c r="K302">
        <f>cocina[[#This Row],[Precio Unitario]]*cocina[[#This Row],[Cantidad Ordenada]]</f>
        <v>68</v>
      </c>
      <c r="L302" s="5">
        <f>(SUMIF(A:A,cocina[[#This Row],[Número de Orden]],J:J))/SUMIF(A:A,cocina[[#This Row],[Número de Orden]],K:K)</f>
        <v>0.41176470588235292</v>
      </c>
      <c r="M302" s="1">
        <f>cocina[[#This Row],[Ganancia bruta]]-cocina[[#This Row],[Ganancia neta]]</f>
        <v>40</v>
      </c>
    </row>
    <row r="303" spans="1:13" x14ac:dyDescent="0.3">
      <c r="A303">
        <v>114</v>
      </c>
      <c r="B303">
        <v>7</v>
      </c>
      <c r="C303" s="1" t="s">
        <v>78</v>
      </c>
      <c r="D303" s="1" t="s">
        <v>613</v>
      </c>
      <c r="E303">
        <v>18</v>
      </c>
      <c r="F303">
        <v>30</v>
      </c>
      <c r="G303">
        <v>3</v>
      </c>
      <c r="H303">
        <v>36</v>
      </c>
      <c r="I303" s="1" t="s">
        <v>608</v>
      </c>
      <c r="J303">
        <f>cocina[[#This Row],[Precio Unitario]]*cocina[[#This Row],[Cantidad Ordenada]]-cocina[[#This Row],[Costo Unitario]]*cocina[[#This Row],[Cantidad Ordenada]]</f>
        <v>36</v>
      </c>
      <c r="K303">
        <f>cocina[[#This Row],[Precio Unitario]]*cocina[[#This Row],[Cantidad Ordenada]]</f>
        <v>90</v>
      </c>
      <c r="L303" s="5">
        <f>(SUMIF(A:A,cocina[[#This Row],[Número de Orden]],J:J))/SUMIF(A:A,cocina[[#This Row],[Número de Orden]],K:K)</f>
        <v>0.41501976284584979</v>
      </c>
      <c r="M303" s="1">
        <f>cocina[[#This Row],[Ganancia bruta]]-cocina[[#This Row],[Ganancia neta]]</f>
        <v>54</v>
      </c>
    </row>
    <row r="304" spans="1:13" x14ac:dyDescent="0.3">
      <c r="A304">
        <v>114</v>
      </c>
      <c r="B304">
        <v>7</v>
      </c>
      <c r="C304" s="1" t="s">
        <v>48</v>
      </c>
      <c r="D304" s="1" t="s">
        <v>618</v>
      </c>
      <c r="E304">
        <v>17</v>
      </c>
      <c r="F304">
        <v>29</v>
      </c>
      <c r="G304">
        <v>3</v>
      </c>
      <c r="H304">
        <v>22</v>
      </c>
      <c r="I304" s="1" t="s">
        <v>608</v>
      </c>
      <c r="J304">
        <f>cocina[[#This Row],[Precio Unitario]]*cocina[[#This Row],[Cantidad Ordenada]]-cocina[[#This Row],[Costo Unitario]]*cocina[[#This Row],[Cantidad Ordenada]]</f>
        <v>36</v>
      </c>
      <c r="K304">
        <f>cocina[[#This Row],[Precio Unitario]]*cocina[[#This Row],[Cantidad Ordenada]]</f>
        <v>87</v>
      </c>
      <c r="L304" s="5">
        <f>(SUMIF(A:A,cocina[[#This Row],[Número de Orden]],J:J))/SUMIF(A:A,cocina[[#This Row],[Número de Orden]],K:K)</f>
        <v>0.41501976284584979</v>
      </c>
      <c r="M304" s="1">
        <f>cocina[[#This Row],[Ganancia bruta]]-cocina[[#This Row],[Ganancia neta]]</f>
        <v>51</v>
      </c>
    </row>
    <row r="305" spans="1:13" x14ac:dyDescent="0.3">
      <c r="A305">
        <v>114</v>
      </c>
      <c r="B305">
        <v>7</v>
      </c>
      <c r="C305" s="1" t="s">
        <v>89</v>
      </c>
      <c r="D305" s="1" t="s">
        <v>629</v>
      </c>
      <c r="E305">
        <v>10</v>
      </c>
      <c r="F305">
        <v>18</v>
      </c>
      <c r="G305">
        <v>3</v>
      </c>
      <c r="H305">
        <v>31</v>
      </c>
      <c r="I305" s="1" t="s">
        <v>609</v>
      </c>
      <c r="J305">
        <f>cocina[[#This Row],[Precio Unitario]]*cocina[[#This Row],[Cantidad Ordenada]]-cocina[[#This Row],[Costo Unitario]]*cocina[[#This Row],[Cantidad Ordenada]]</f>
        <v>24</v>
      </c>
      <c r="K305">
        <f>cocina[[#This Row],[Precio Unitario]]*cocina[[#This Row],[Cantidad Ordenada]]</f>
        <v>54</v>
      </c>
      <c r="L305" s="5">
        <f>(SUMIF(A:A,cocina[[#This Row],[Número de Orden]],J:J))/SUMIF(A:A,cocina[[#This Row],[Número de Orden]],K:K)</f>
        <v>0.41501976284584979</v>
      </c>
      <c r="M305" s="1">
        <f>cocina[[#This Row],[Ganancia bruta]]-cocina[[#This Row],[Ganancia neta]]</f>
        <v>30</v>
      </c>
    </row>
    <row r="306" spans="1:13" x14ac:dyDescent="0.3">
      <c r="A306">
        <v>114</v>
      </c>
      <c r="B306">
        <v>7</v>
      </c>
      <c r="C306" s="1" t="s">
        <v>213</v>
      </c>
      <c r="D306" s="1" t="s">
        <v>624</v>
      </c>
      <c r="E306">
        <v>13</v>
      </c>
      <c r="F306">
        <v>22</v>
      </c>
      <c r="G306">
        <v>1</v>
      </c>
      <c r="H306">
        <v>42</v>
      </c>
      <c r="I306" s="1" t="s">
        <v>609</v>
      </c>
      <c r="J306">
        <f>cocina[[#This Row],[Precio Unitario]]*cocina[[#This Row],[Cantidad Ordenada]]-cocina[[#This Row],[Costo Unitario]]*cocina[[#This Row],[Cantidad Ordenada]]</f>
        <v>9</v>
      </c>
      <c r="K306">
        <f>cocina[[#This Row],[Precio Unitario]]*cocina[[#This Row],[Cantidad Ordenada]]</f>
        <v>22</v>
      </c>
      <c r="L306" s="5">
        <f>(SUMIF(A:A,cocina[[#This Row],[Número de Orden]],J:J))/SUMIF(A:A,cocina[[#This Row],[Número de Orden]],K:K)</f>
        <v>0.41501976284584979</v>
      </c>
      <c r="M306" s="1">
        <f>cocina[[#This Row],[Ganancia bruta]]-cocina[[#This Row],[Ganancia neta]]</f>
        <v>13</v>
      </c>
    </row>
    <row r="307" spans="1:13" x14ac:dyDescent="0.3">
      <c r="A307">
        <v>115</v>
      </c>
      <c r="B307">
        <v>12</v>
      </c>
      <c r="C307" s="1" t="s">
        <v>116</v>
      </c>
      <c r="D307" s="1" t="s">
        <v>615</v>
      </c>
      <c r="E307">
        <v>16</v>
      </c>
      <c r="F307">
        <v>27</v>
      </c>
      <c r="G307">
        <v>3</v>
      </c>
      <c r="H307">
        <v>23</v>
      </c>
      <c r="I307" s="1" t="s">
        <v>609</v>
      </c>
      <c r="J307">
        <f>cocina[[#This Row],[Precio Unitario]]*cocina[[#This Row],[Cantidad Ordenada]]-cocina[[#This Row],[Costo Unitario]]*cocina[[#This Row],[Cantidad Ordenada]]</f>
        <v>33</v>
      </c>
      <c r="K307">
        <f>cocina[[#This Row],[Precio Unitario]]*cocina[[#This Row],[Cantidad Ordenada]]</f>
        <v>81</v>
      </c>
      <c r="L307" s="5">
        <f>(SUMIF(A:A,cocina[[#This Row],[Número de Orden]],J:J))/SUMIF(A:A,cocina[[#This Row],[Número de Orden]],K:K)</f>
        <v>0.4050632911392405</v>
      </c>
      <c r="M307" s="1">
        <f>cocina[[#This Row],[Ganancia bruta]]-cocina[[#This Row],[Ganancia neta]]</f>
        <v>48</v>
      </c>
    </row>
    <row r="308" spans="1:13" x14ac:dyDescent="0.3">
      <c r="A308">
        <v>115</v>
      </c>
      <c r="B308">
        <v>12</v>
      </c>
      <c r="C308" s="1" t="s">
        <v>78</v>
      </c>
      <c r="D308" s="1" t="s">
        <v>613</v>
      </c>
      <c r="E308">
        <v>18</v>
      </c>
      <c r="F308">
        <v>30</v>
      </c>
      <c r="G308">
        <v>2</v>
      </c>
      <c r="H308">
        <v>32</v>
      </c>
      <c r="I308" s="1" t="s">
        <v>609</v>
      </c>
      <c r="J308">
        <f>cocina[[#This Row],[Precio Unitario]]*cocina[[#This Row],[Cantidad Ordenada]]-cocina[[#This Row],[Costo Unitario]]*cocina[[#This Row],[Cantidad Ordenada]]</f>
        <v>24</v>
      </c>
      <c r="K308">
        <f>cocina[[#This Row],[Precio Unitario]]*cocina[[#This Row],[Cantidad Ordenada]]</f>
        <v>60</v>
      </c>
      <c r="L308" s="5">
        <f>(SUMIF(A:A,cocina[[#This Row],[Número de Orden]],J:J))/SUMIF(A:A,cocina[[#This Row],[Número de Orden]],K:K)</f>
        <v>0.4050632911392405</v>
      </c>
      <c r="M308" s="1">
        <f>cocina[[#This Row],[Ganancia bruta]]-cocina[[#This Row],[Ganancia neta]]</f>
        <v>36</v>
      </c>
    </row>
    <row r="309" spans="1:13" x14ac:dyDescent="0.3">
      <c r="A309">
        <v>115</v>
      </c>
      <c r="B309">
        <v>12</v>
      </c>
      <c r="C309" s="1" t="s">
        <v>257</v>
      </c>
      <c r="D309" s="1" t="s">
        <v>623</v>
      </c>
      <c r="E309">
        <v>19</v>
      </c>
      <c r="F309">
        <v>32</v>
      </c>
      <c r="G309">
        <v>3</v>
      </c>
      <c r="H309">
        <v>43</v>
      </c>
      <c r="I309" s="1" t="s">
        <v>609</v>
      </c>
      <c r="J309">
        <f>cocina[[#This Row],[Precio Unitario]]*cocina[[#This Row],[Cantidad Ordenada]]-cocina[[#This Row],[Costo Unitario]]*cocina[[#This Row],[Cantidad Ordenada]]</f>
        <v>39</v>
      </c>
      <c r="K309">
        <f>cocina[[#This Row],[Precio Unitario]]*cocina[[#This Row],[Cantidad Ordenada]]</f>
        <v>96</v>
      </c>
      <c r="L309" s="5">
        <f>(SUMIF(A:A,cocina[[#This Row],[Número de Orden]],J:J))/SUMIF(A:A,cocina[[#This Row],[Número de Orden]],K:K)</f>
        <v>0.4050632911392405</v>
      </c>
      <c r="M309" s="1">
        <f>cocina[[#This Row],[Ganancia bruta]]-cocina[[#This Row],[Ganancia neta]]</f>
        <v>57</v>
      </c>
    </row>
    <row r="310" spans="1:13" x14ac:dyDescent="0.3">
      <c r="A310">
        <v>116</v>
      </c>
      <c r="B310">
        <v>8</v>
      </c>
      <c r="C310" s="1" t="s">
        <v>257</v>
      </c>
      <c r="D310" s="1" t="s">
        <v>623</v>
      </c>
      <c r="E310">
        <v>19</v>
      </c>
      <c r="F310">
        <v>32</v>
      </c>
      <c r="G310">
        <v>3</v>
      </c>
      <c r="H310">
        <v>54</v>
      </c>
      <c r="I310" s="1" t="s">
        <v>609</v>
      </c>
      <c r="J310">
        <f>cocina[[#This Row],[Precio Unitario]]*cocina[[#This Row],[Cantidad Ordenada]]-cocina[[#This Row],[Costo Unitario]]*cocina[[#This Row],[Cantidad Ordenada]]</f>
        <v>39</v>
      </c>
      <c r="K310">
        <f>cocina[[#This Row],[Precio Unitario]]*cocina[[#This Row],[Cantidad Ordenada]]</f>
        <v>96</v>
      </c>
      <c r="L310" s="5">
        <f>(SUMIF(A:A,cocina[[#This Row],[Número de Orden]],J:J))/SUMIF(A:A,cocina[[#This Row],[Número de Orden]],K:K)</f>
        <v>0.40520446096654272</v>
      </c>
      <c r="M310" s="1">
        <f>cocina[[#This Row],[Ganancia bruta]]-cocina[[#This Row],[Ganancia neta]]</f>
        <v>57</v>
      </c>
    </row>
    <row r="311" spans="1:13" x14ac:dyDescent="0.3">
      <c r="A311">
        <v>116</v>
      </c>
      <c r="B311">
        <v>8</v>
      </c>
      <c r="C311" s="1" t="s">
        <v>36</v>
      </c>
      <c r="D311" s="1" t="s">
        <v>622</v>
      </c>
      <c r="E311">
        <v>21</v>
      </c>
      <c r="F311">
        <v>35</v>
      </c>
      <c r="G311">
        <v>1</v>
      </c>
      <c r="H311">
        <v>21</v>
      </c>
      <c r="I311" s="1" t="s">
        <v>608</v>
      </c>
      <c r="J311">
        <f>cocina[[#This Row],[Precio Unitario]]*cocina[[#This Row],[Cantidad Ordenada]]-cocina[[#This Row],[Costo Unitario]]*cocina[[#This Row],[Cantidad Ordenada]]</f>
        <v>14</v>
      </c>
      <c r="K311">
        <f>cocina[[#This Row],[Precio Unitario]]*cocina[[#This Row],[Cantidad Ordenada]]</f>
        <v>35</v>
      </c>
      <c r="L311" s="5">
        <f>(SUMIF(A:A,cocina[[#This Row],[Número de Orden]],J:J))/SUMIF(A:A,cocina[[#This Row],[Número de Orden]],K:K)</f>
        <v>0.40520446096654272</v>
      </c>
      <c r="M311" s="1">
        <f>cocina[[#This Row],[Ganancia bruta]]-cocina[[#This Row],[Ganancia neta]]</f>
        <v>21</v>
      </c>
    </row>
    <row r="312" spans="1:13" x14ac:dyDescent="0.3">
      <c r="A312">
        <v>116</v>
      </c>
      <c r="B312">
        <v>8</v>
      </c>
      <c r="C312" s="1" t="s">
        <v>83</v>
      </c>
      <c r="D312" s="1" t="s">
        <v>617</v>
      </c>
      <c r="E312">
        <v>22</v>
      </c>
      <c r="F312">
        <v>36</v>
      </c>
      <c r="G312">
        <v>1</v>
      </c>
      <c r="H312">
        <v>26</v>
      </c>
      <c r="I312" s="1" t="s">
        <v>609</v>
      </c>
      <c r="J312">
        <f>cocina[[#This Row],[Precio Unitario]]*cocina[[#This Row],[Cantidad Ordenada]]-cocina[[#This Row],[Costo Unitario]]*cocina[[#This Row],[Cantidad Ordenada]]</f>
        <v>14</v>
      </c>
      <c r="K312">
        <f>cocina[[#This Row],[Precio Unitario]]*cocina[[#This Row],[Cantidad Ordenada]]</f>
        <v>36</v>
      </c>
      <c r="L312" s="5">
        <f>(SUMIF(A:A,cocina[[#This Row],[Número de Orden]],J:J))/SUMIF(A:A,cocina[[#This Row],[Número de Orden]],K:K)</f>
        <v>0.40520446096654272</v>
      </c>
      <c r="M312" s="1">
        <f>cocina[[#This Row],[Ganancia bruta]]-cocina[[#This Row],[Ganancia neta]]</f>
        <v>22</v>
      </c>
    </row>
    <row r="313" spans="1:13" x14ac:dyDescent="0.3">
      <c r="A313">
        <v>116</v>
      </c>
      <c r="B313">
        <v>8</v>
      </c>
      <c r="C313" s="1" t="s">
        <v>65</v>
      </c>
      <c r="D313" s="1" t="s">
        <v>625</v>
      </c>
      <c r="E313">
        <v>20</v>
      </c>
      <c r="F313">
        <v>34</v>
      </c>
      <c r="G313">
        <v>3</v>
      </c>
      <c r="H313">
        <v>28</v>
      </c>
      <c r="I313" s="1" t="s">
        <v>609</v>
      </c>
      <c r="J313">
        <f>cocina[[#This Row],[Precio Unitario]]*cocina[[#This Row],[Cantidad Ordenada]]-cocina[[#This Row],[Costo Unitario]]*cocina[[#This Row],[Cantidad Ordenada]]</f>
        <v>42</v>
      </c>
      <c r="K313">
        <f>cocina[[#This Row],[Precio Unitario]]*cocina[[#This Row],[Cantidad Ordenada]]</f>
        <v>102</v>
      </c>
      <c r="L313" s="5">
        <f>(SUMIF(A:A,cocina[[#This Row],[Número de Orden]],J:J))/SUMIF(A:A,cocina[[#This Row],[Número de Orden]],K:K)</f>
        <v>0.40520446096654272</v>
      </c>
      <c r="M313" s="1">
        <f>cocina[[#This Row],[Ganancia bruta]]-cocina[[#This Row],[Ganancia neta]]</f>
        <v>60</v>
      </c>
    </row>
    <row r="314" spans="1:13" x14ac:dyDescent="0.3">
      <c r="A314">
        <v>117</v>
      </c>
      <c r="B314">
        <v>8</v>
      </c>
      <c r="C314" s="1" t="s">
        <v>36</v>
      </c>
      <c r="D314" s="1" t="s">
        <v>622</v>
      </c>
      <c r="E314">
        <v>21</v>
      </c>
      <c r="F314">
        <v>35</v>
      </c>
      <c r="G314">
        <v>2</v>
      </c>
      <c r="H314">
        <v>8</v>
      </c>
      <c r="I314" s="1" t="s">
        <v>609</v>
      </c>
      <c r="J314">
        <f>cocina[[#This Row],[Precio Unitario]]*cocina[[#This Row],[Cantidad Ordenada]]-cocina[[#This Row],[Costo Unitario]]*cocina[[#This Row],[Cantidad Ordenada]]</f>
        <v>28</v>
      </c>
      <c r="K314">
        <f>cocina[[#This Row],[Precio Unitario]]*cocina[[#This Row],[Cantidad Ordenada]]</f>
        <v>70</v>
      </c>
      <c r="L314" s="5">
        <f>(SUMIF(A:A,cocina[[#This Row],[Número de Orden]],J:J))/SUMIF(A:A,cocina[[#This Row],[Número de Orden]],K:K)</f>
        <v>0.4</v>
      </c>
      <c r="M314" s="1">
        <f>cocina[[#This Row],[Ganancia bruta]]-cocina[[#This Row],[Ganancia neta]]</f>
        <v>42</v>
      </c>
    </row>
    <row r="315" spans="1:13" x14ac:dyDescent="0.3">
      <c r="A315">
        <v>118</v>
      </c>
      <c r="B315">
        <v>13</v>
      </c>
      <c r="C315" s="1" t="s">
        <v>89</v>
      </c>
      <c r="D315" s="1" t="s">
        <v>629</v>
      </c>
      <c r="E315">
        <v>10</v>
      </c>
      <c r="F315">
        <v>18</v>
      </c>
      <c r="G315">
        <v>3</v>
      </c>
      <c r="H315">
        <v>39</v>
      </c>
      <c r="I315" s="1" t="s">
        <v>608</v>
      </c>
      <c r="J315">
        <f>cocina[[#This Row],[Precio Unitario]]*cocina[[#This Row],[Cantidad Ordenada]]-cocina[[#This Row],[Costo Unitario]]*cocina[[#This Row],[Cantidad Ordenada]]</f>
        <v>24</v>
      </c>
      <c r="K315">
        <f>cocina[[#This Row],[Precio Unitario]]*cocina[[#This Row],[Cantidad Ordenada]]</f>
        <v>54</v>
      </c>
      <c r="L315" s="5">
        <f>(SUMIF(A:A,cocina[[#This Row],[Número de Orden]],J:J))/SUMIF(A:A,cocina[[#This Row],[Número de Orden]],K:K)</f>
        <v>0.41148325358851673</v>
      </c>
      <c r="M315" s="1">
        <f>cocina[[#This Row],[Ganancia bruta]]-cocina[[#This Row],[Ganancia neta]]</f>
        <v>30</v>
      </c>
    </row>
    <row r="316" spans="1:13" x14ac:dyDescent="0.3">
      <c r="A316">
        <v>118</v>
      </c>
      <c r="B316">
        <v>13</v>
      </c>
      <c r="C316" s="1" t="s">
        <v>210</v>
      </c>
      <c r="D316" s="1" t="s">
        <v>627</v>
      </c>
      <c r="E316">
        <v>14</v>
      </c>
      <c r="F316">
        <v>23</v>
      </c>
      <c r="G316">
        <v>3</v>
      </c>
      <c r="H316">
        <v>22</v>
      </c>
      <c r="I316" s="1" t="s">
        <v>609</v>
      </c>
      <c r="J316">
        <f>cocina[[#This Row],[Precio Unitario]]*cocina[[#This Row],[Cantidad Ordenada]]-cocina[[#This Row],[Costo Unitario]]*cocina[[#This Row],[Cantidad Ordenada]]</f>
        <v>27</v>
      </c>
      <c r="K316">
        <f>cocina[[#This Row],[Precio Unitario]]*cocina[[#This Row],[Cantidad Ordenada]]</f>
        <v>69</v>
      </c>
      <c r="L316" s="5">
        <f>(SUMIF(A:A,cocina[[#This Row],[Número de Orden]],J:J))/SUMIF(A:A,cocina[[#This Row],[Número de Orden]],K:K)</f>
        <v>0.41148325358851673</v>
      </c>
      <c r="M316" s="1">
        <f>cocina[[#This Row],[Ganancia bruta]]-cocina[[#This Row],[Ganancia neta]]</f>
        <v>42</v>
      </c>
    </row>
    <row r="317" spans="1:13" x14ac:dyDescent="0.3">
      <c r="A317">
        <v>118</v>
      </c>
      <c r="B317">
        <v>13</v>
      </c>
      <c r="C317" s="1" t="s">
        <v>116</v>
      </c>
      <c r="D317" s="1" t="s">
        <v>615</v>
      </c>
      <c r="E317">
        <v>16</v>
      </c>
      <c r="F317">
        <v>27</v>
      </c>
      <c r="G317">
        <v>2</v>
      </c>
      <c r="H317">
        <v>52</v>
      </c>
      <c r="I317" s="1" t="s">
        <v>609</v>
      </c>
      <c r="J317">
        <f>cocina[[#This Row],[Precio Unitario]]*cocina[[#This Row],[Cantidad Ordenada]]-cocina[[#This Row],[Costo Unitario]]*cocina[[#This Row],[Cantidad Ordenada]]</f>
        <v>22</v>
      </c>
      <c r="K317">
        <f>cocina[[#This Row],[Precio Unitario]]*cocina[[#This Row],[Cantidad Ordenada]]</f>
        <v>54</v>
      </c>
      <c r="L317" s="5">
        <f>(SUMIF(A:A,cocina[[#This Row],[Número de Orden]],J:J))/SUMIF(A:A,cocina[[#This Row],[Número de Orden]],K:K)</f>
        <v>0.41148325358851673</v>
      </c>
      <c r="M317" s="1">
        <f>cocina[[#This Row],[Ganancia bruta]]-cocina[[#This Row],[Ganancia neta]]</f>
        <v>32</v>
      </c>
    </row>
    <row r="318" spans="1:13" x14ac:dyDescent="0.3">
      <c r="A318">
        <v>118</v>
      </c>
      <c r="B318">
        <v>13</v>
      </c>
      <c r="C318" s="1" t="s">
        <v>257</v>
      </c>
      <c r="D318" s="1" t="s">
        <v>623</v>
      </c>
      <c r="E318">
        <v>19</v>
      </c>
      <c r="F318">
        <v>32</v>
      </c>
      <c r="G318">
        <v>1</v>
      </c>
      <c r="H318">
        <v>23</v>
      </c>
      <c r="I318" s="1" t="s">
        <v>609</v>
      </c>
      <c r="J318">
        <f>cocina[[#This Row],[Precio Unitario]]*cocina[[#This Row],[Cantidad Ordenada]]-cocina[[#This Row],[Costo Unitario]]*cocina[[#This Row],[Cantidad Ordenada]]</f>
        <v>13</v>
      </c>
      <c r="K318">
        <f>cocina[[#This Row],[Precio Unitario]]*cocina[[#This Row],[Cantidad Ordenada]]</f>
        <v>32</v>
      </c>
      <c r="L318" s="5">
        <f>(SUMIF(A:A,cocina[[#This Row],[Número de Orden]],J:J))/SUMIF(A:A,cocina[[#This Row],[Número de Orden]],K:K)</f>
        <v>0.41148325358851673</v>
      </c>
      <c r="M318" s="1">
        <f>cocina[[#This Row],[Ganancia bruta]]-cocina[[#This Row],[Ganancia neta]]</f>
        <v>19</v>
      </c>
    </row>
    <row r="319" spans="1:13" x14ac:dyDescent="0.3">
      <c r="A319">
        <v>119</v>
      </c>
      <c r="B319">
        <v>17</v>
      </c>
      <c r="C319" s="1" t="s">
        <v>165</v>
      </c>
      <c r="D319" s="1" t="s">
        <v>630</v>
      </c>
      <c r="E319">
        <v>15</v>
      </c>
      <c r="F319">
        <v>26</v>
      </c>
      <c r="G319">
        <v>1</v>
      </c>
      <c r="H319">
        <v>7</v>
      </c>
      <c r="I319" s="1" t="s">
        <v>608</v>
      </c>
      <c r="J319">
        <f>cocina[[#This Row],[Precio Unitario]]*cocina[[#This Row],[Cantidad Ordenada]]-cocina[[#This Row],[Costo Unitario]]*cocina[[#This Row],[Cantidad Ordenada]]</f>
        <v>11</v>
      </c>
      <c r="K319">
        <f>cocina[[#This Row],[Precio Unitario]]*cocina[[#This Row],[Cantidad Ordenada]]</f>
        <v>26</v>
      </c>
      <c r="L319" s="5">
        <f>(SUMIF(A:A,cocina[[#This Row],[Número de Orden]],J:J))/SUMIF(A:A,cocina[[#This Row],[Número de Orden]],K:K)</f>
        <v>0.41044776119402987</v>
      </c>
      <c r="M319" s="1">
        <f>cocina[[#This Row],[Ganancia bruta]]-cocina[[#This Row],[Ganancia neta]]</f>
        <v>15</v>
      </c>
    </row>
    <row r="320" spans="1:13" x14ac:dyDescent="0.3">
      <c r="A320">
        <v>119</v>
      </c>
      <c r="B320">
        <v>17</v>
      </c>
      <c r="C320" s="1" t="s">
        <v>83</v>
      </c>
      <c r="D320" s="1" t="s">
        <v>617</v>
      </c>
      <c r="E320">
        <v>22</v>
      </c>
      <c r="F320">
        <v>36</v>
      </c>
      <c r="G320">
        <v>2</v>
      </c>
      <c r="H320">
        <v>13</v>
      </c>
      <c r="I320" s="1" t="s">
        <v>609</v>
      </c>
      <c r="J320">
        <f>cocina[[#This Row],[Precio Unitario]]*cocina[[#This Row],[Cantidad Ordenada]]-cocina[[#This Row],[Costo Unitario]]*cocina[[#This Row],[Cantidad Ordenada]]</f>
        <v>28</v>
      </c>
      <c r="K320">
        <f>cocina[[#This Row],[Precio Unitario]]*cocina[[#This Row],[Cantidad Ordenada]]</f>
        <v>72</v>
      </c>
      <c r="L320" s="5">
        <f>(SUMIF(A:A,cocina[[#This Row],[Número de Orden]],J:J))/SUMIF(A:A,cocina[[#This Row],[Número de Orden]],K:K)</f>
        <v>0.41044776119402987</v>
      </c>
      <c r="M320" s="1">
        <f>cocina[[#This Row],[Ganancia bruta]]-cocina[[#This Row],[Ganancia neta]]</f>
        <v>44</v>
      </c>
    </row>
    <row r="321" spans="1:13" x14ac:dyDescent="0.3">
      <c r="A321">
        <v>119</v>
      </c>
      <c r="B321">
        <v>17</v>
      </c>
      <c r="C321" s="1" t="s">
        <v>89</v>
      </c>
      <c r="D321" s="1" t="s">
        <v>629</v>
      </c>
      <c r="E321">
        <v>10</v>
      </c>
      <c r="F321">
        <v>18</v>
      </c>
      <c r="G321">
        <v>2</v>
      </c>
      <c r="H321">
        <v>34</v>
      </c>
      <c r="I321" s="1" t="s">
        <v>609</v>
      </c>
      <c r="J321">
        <f>cocina[[#This Row],[Precio Unitario]]*cocina[[#This Row],[Cantidad Ordenada]]-cocina[[#This Row],[Costo Unitario]]*cocina[[#This Row],[Cantidad Ordenada]]</f>
        <v>16</v>
      </c>
      <c r="K321">
        <f>cocina[[#This Row],[Precio Unitario]]*cocina[[#This Row],[Cantidad Ordenada]]</f>
        <v>36</v>
      </c>
      <c r="L321" s="5">
        <f>(SUMIF(A:A,cocina[[#This Row],[Número de Orden]],J:J))/SUMIF(A:A,cocina[[#This Row],[Número de Orden]],K:K)</f>
        <v>0.41044776119402987</v>
      </c>
      <c r="M321" s="1">
        <f>cocina[[#This Row],[Ganancia bruta]]-cocina[[#This Row],[Ganancia neta]]</f>
        <v>20</v>
      </c>
    </row>
    <row r="322" spans="1:13" x14ac:dyDescent="0.3">
      <c r="A322">
        <v>120</v>
      </c>
      <c r="B322">
        <v>4</v>
      </c>
      <c r="C322" s="1" t="s">
        <v>126</v>
      </c>
      <c r="D322" s="1" t="s">
        <v>614</v>
      </c>
      <c r="E322">
        <v>19</v>
      </c>
      <c r="F322">
        <v>31</v>
      </c>
      <c r="G322">
        <v>3</v>
      </c>
      <c r="H322">
        <v>56</v>
      </c>
      <c r="I322" s="1" t="s">
        <v>609</v>
      </c>
      <c r="J322">
        <f>cocina[[#This Row],[Precio Unitario]]*cocina[[#This Row],[Cantidad Ordenada]]-cocina[[#This Row],[Costo Unitario]]*cocina[[#This Row],[Cantidad Ordenada]]</f>
        <v>36</v>
      </c>
      <c r="K322">
        <f>cocina[[#This Row],[Precio Unitario]]*cocina[[#This Row],[Cantidad Ordenada]]</f>
        <v>93</v>
      </c>
      <c r="L322" s="5">
        <f>(SUMIF(A:A,cocina[[#This Row],[Número de Orden]],J:J))/SUMIF(A:A,cocina[[#This Row],[Número de Orden]],K:K)</f>
        <v>0.4</v>
      </c>
      <c r="M322" s="1">
        <f>cocina[[#This Row],[Ganancia bruta]]-cocina[[#This Row],[Ganancia neta]]</f>
        <v>57</v>
      </c>
    </row>
    <row r="323" spans="1:13" x14ac:dyDescent="0.3">
      <c r="A323">
        <v>120</v>
      </c>
      <c r="B323">
        <v>4</v>
      </c>
      <c r="C323" s="1" t="s">
        <v>165</v>
      </c>
      <c r="D323" s="1" t="s">
        <v>630</v>
      </c>
      <c r="E323">
        <v>15</v>
      </c>
      <c r="F323">
        <v>26</v>
      </c>
      <c r="G323">
        <v>2</v>
      </c>
      <c r="H323">
        <v>41</v>
      </c>
      <c r="I323" s="1" t="s">
        <v>609</v>
      </c>
      <c r="J323">
        <f>cocina[[#This Row],[Precio Unitario]]*cocina[[#This Row],[Cantidad Ordenada]]-cocina[[#This Row],[Costo Unitario]]*cocina[[#This Row],[Cantidad Ordenada]]</f>
        <v>22</v>
      </c>
      <c r="K323">
        <f>cocina[[#This Row],[Precio Unitario]]*cocina[[#This Row],[Cantidad Ordenada]]</f>
        <v>52</v>
      </c>
      <c r="L323" s="5">
        <f>(SUMIF(A:A,cocina[[#This Row],[Número de Orden]],J:J))/SUMIF(A:A,cocina[[#This Row],[Número de Orden]],K:K)</f>
        <v>0.4</v>
      </c>
      <c r="M323" s="1">
        <f>cocina[[#This Row],[Ganancia bruta]]-cocina[[#This Row],[Ganancia neta]]</f>
        <v>30</v>
      </c>
    </row>
    <row r="324" spans="1:13" x14ac:dyDescent="0.3">
      <c r="A324">
        <v>121</v>
      </c>
      <c r="B324">
        <v>5</v>
      </c>
      <c r="C324" s="1" t="s">
        <v>165</v>
      </c>
      <c r="D324" s="1" t="s">
        <v>630</v>
      </c>
      <c r="E324">
        <v>15</v>
      </c>
      <c r="F324">
        <v>26</v>
      </c>
      <c r="G324">
        <v>2</v>
      </c>
      <c r="H324">
        <v>38</v>
      </c>
      <c r="I324" s="1" t="s">
        <v>608</v>
      </c>
      <c r="J324">
        <f>cocina[[#This Row],[Precio Unitario]]*cocina[[#This Row],[Cantidad Ordenada]]-cocina[[#This Row],[Costo Unitario]]*cocina[[#This Row],[Cantidad Ordenada]]</f>
        <v>22</v>
      </c>
      <c r="K324">
        <f>cocina[[#This Row],[Precio Unitario]]*cocina[[#This Row],[Cantidad Ordenada]]</f>
        <v>52</v>
      </c>
      <c r="L324" s="5">
        <f>(SUMIF(A:A,cocina[[#This Row],[Número de Orden]],J:J))/SUMIF(A:A,cocina[[#This Row],[Número de Orden]],K:K)</f>
        <v>0.42307692307692307</v>
      </c>
      <c r="M324" s="1">
        <f>cocina[[#This Row],[Ganancia bruta]]-cocina[[#This Row],[Ganancia neta]]</f>
        <v>30</v>
      </c>
    </row>
    <row r="325" spans="1:13" x14ac:dyDescent="0.3">
      <c r="A325">
        <v>122</v>
      </c>
      <c r="B325">
        <v>6</v>
      </c>
      <c r="C325" s="1" t="s">
        <v>36</v>
      </c>
      <c r="D325" s="1" t="s">
        <v>622</v>
      </c>
      <c r="E325">
        <v>21</v>
      </c>
      <c r="F325">
        <v>35</v>
      </c>
      <c r="G325">
        <v>3</v>
      </c>
      <c r="H325">
        <v>32</v>
      </c>
      <c r="I325" s="1" t="s">
        <v>608</v>
      </c>
      <c r="J325">
        <f>cocina[[#This Row],[Precio Unitario]]*cocina[[#This Row],[Cantidad Ordenada]]-cocina[[#This Row],[Costo Unitario]]*cocina[[#This Row],[Cantidad Ordenada]]</f>
        <v>42</v>
      </c>
      <c r="K325">
        <f>cocina[[#This Row],[Precio Unitario]]*cocina[[#This Row],[Cantidad Ordenada]]</f>
        <v>105</v>
      </c>
      <c r="L325" s="5">
        <f>(SUMIF(A:A,cocina[[#This Row],[Número de Orden]],J:J))/SUMIF(A:A,cocina[[#This Row],[Número de Orden]],K:K)</f>
        <v>0.4</v>
      </c>
      <c r="M325" s="1">
        <f>cocina[[#This Row],[Ganancia bruta]]-cocina[[#This Row],[Ganancia neta]]</f>
        <v>63</v>
      </c>
    </row>
    <row r="326" spans="1:13" x14ac:dyDescent="0.3">
      <c r="A326">
        <v>123</v>
      </c>
      <c r="B326">
        <v>16</v>
      </c>
      <c r="C326" s="1" t="s">
        <v>168</v>
      </c>
      <c r="D326" s="1" t="s">
        <v>612</v>
      </c>
      <c r="E326">
        <v>14</v>
      </c>
      <c r="F326">
        <v>24</v>
      </c>
      <c r="G326">
        <v>1</v>
      </c>
      <c r="H326">
        <v>33</v>
      </c>
      <c r="I326" s="1" t="s">
        <v>609</v>
      </c>
      <c r="J326">
        <f>cocina[[#This Row],[Precio Unitario]]*cocina[[#This Row],[Cantidad Ordenada]]-cocina[[#This Row],[Costo Unitario]]*cocina[[#This Row],[Cantidad Ordenada]]</f>
        <v>10</v>
      </c>
      <c r="K326">
        <f>cocina[[#This Row],[Precio Unitario]]*cocina[[#This Row],[Cantidad Ordenada]]</f>
        <v>24</v>
      </c>
      <c r="L326" s="5">
        <f>(SUMIF(A:A,cocina[[#This Row],[Número de Orden]],J:J))/SUMIF(A:A,cocina[[#This Row],[Número de Orden]],K:K)</f>
        <v>0.41666666666666669</v>
      </c>
      <c r="M326" s="1">
        <f>cocina[[#This Row],[Ganancia bruta]]-cocina[[#This Row],[Ganancia neta]]</f>
        <v>14</v>
      </c>
    </row>
    <row r="327" spans="1:13" x14ac:dyDescent="0.3">
      <c r="A327">
        <v>124</v>
      </c>
      <c r="B327">
        <v>16</v>
      </c>
      <c r="C327" s="1" t="s">
        <v>156</v>
      </c>
      <c r="D327" s="1" t="s">
        <v>626</v>
      </c>
      <c r="E327">
        <v>12</v>
      </c>
      <c r="F327">
        <v>20</v>
      </c>
      <c r="G327">
        <v>2</v>
      </c>
      <c r="H327">
        <v>43</v>
      </c>
      <c r="I327" s="1" t="s">
        <v>608</v>
      </c>
      <c r="J327">
        <f>cocina[[#This Row],[Precio Unitario]]*cocina[[#This Row],[Cantidad Ordenada]]-cocina[[#This Row],[Costo Unitario]]*cocina[[#This Row],[Cantidad Ordenada]]</f>
        <v>16</v>
      </c>
      <c r="K327">
        <f>cocina[[#This Row],[Precio Unitario]]*cocina[[#This Row],[Cantidad Ordenada]]</f>
        <v>40</v>
      </c>
      <c r="L327" s="5">
        <f>(SUMIF(A:A,cocina[[#This Row],[Número de Orden]],J:J))/SUMIF(A:A,cocina[[#This Row],[Número de Orden]],K:K)</f>
        <v>0.40090090090090091</v>
      </c>
      <c r="M327" s="1">
        <f>cocina[[#This Row],[Ganancia bruta]]-cocina[[#This Row],[Ganancia neta]]</f>
        <v>24</v>
      </c>
    </row>
    <row r="328" spans="1:13" x14ac:dyDescent="0.3">
      <c r="A328">
        <v>124</v>
      </c>
      <c r="B328">
        <v>16</v>
      </c>
      <c r="C328" s="1" t="s">
        <v>132</v>
      </c>
      <c r="D328" s="1" t="s">
        <v>631</v>
      </c>
      <c r="E328">
        <v>15</v>
      </c>
      <c r="F328">
        <v>25</v>
      </c>
      <c r="G328">
        <v>1</v>
      </c>
      <c r="H328">
        <v>27</v>
      </c>
      <c r="I328" s="1" t="s">
        <v>609</v>
      </c>
      <c r="J328">
        <f>cocina[[#This Row],[Precio Unitario]]*cocina[[#This Row],[Cantidad Ordenada]]-cocina[[#This Row],[Costo Unitario]]*cocina[[#This Row],[Cantidad Ordenada]]</f>
        <v>10</v>
      </c>
      <c r="K328">
        <f>cocina[[#This Row],[Precio Unitario]]*cocina[[#This Row],[Cantidad Ordenada]]</f>
        <v>25</v>
      </c>
      <c r="L328" s="5">
        <f>(SUMIF(A:A,cocina[[#This Row],[Número de Orden]],J:J))/SUMIF(A:A,cocina[[#This Row],[Número de Orden]],K:K)</f>
        <v>0.40090090090090091</v>
      </c>
      <c r="M328" s="1">
        <f>cocina[[#This Row],[Ganancia bruta]]-cocina[[#This Row],[Ganancia neta]]</f>
        <v>15</v>
      </c>
    </row>
    <row r="329" spans="1:13" x14ac:dyDescent="0.3">
      <c r="A329">
        <v>124</v>
      </c>
      <c r="B329">
        <v>16</v>
      </c>
      <c r="C329" s="1" t="s">
        <v>271</v>
      </c>
      <c r="D329" s="1" t="s">
        <v>619</v>
      </c>
      <c r="E329">
        <v>20</v>
      </c>
      <c r="F329">
        <v>33</v>
      </c>
      <c r="G329">
        <v>3</v>
      </c>
      <c r="H329">
        <v>9</v>
      </c>
      <c r="I329" s="1" t="s">
        <v>609</v>
      </c>
      <c r="J329">
        <f>cocina[[#This Row],[Precio Unitario]]*cocina[[#This Row],[Cantidad Ordenada]]-cocina[[#This Row],[Costo Unitario]]*cocina[[#This Row],[Cantidad Ordenada]]</f>
        <v>39</v>
      </c>
      <c r="K329">
        <f>cocina[[#This Row],[Precio Unitario]]*cocina[[#This Row],[Cantidad Ordenada]]</f>
        <v>99</v>
      </c>
      <c r="L329" s="5">
        <f>(SUMIF(A:A,cocina[[#This Row],[Número de Orden]],J:J))/SUMIF(A:A,cocina[[#This Row],[Número de Orden]],K:K)</f>
        <v>0.40090090090090091</v>
      </c>
      <c r="M329" s="1">
        <f>cocina[[#This Row],[Ganancia bruta]]-cocina[[#This Row],[Ganancia neta]]</f>
        <v>60</v>
      </c>
    </row>
    <row r="330" spans="1:13" x14ac:dyDescent="0.3">
      <c r="A330">
        <v>124</v>
      </c>
      <c r="B330">
        <v>16</v>
      </c>
      <c r="C330" s="1" t="s">
        <v>48</v>
      </c>
      <c r="D330" s="1" t="s">
        <v>618</v>
      </c>
      <c r="E330">
        <v>17</v>
      </c>
      <c r="F330">
        <v>29</v>
      </c>
      <c r="G330">
        <v>2</v>
      </c>
      <c r="H330">
        <v>59</v>
      </c>
      <c r="I330" s="1" t="s">
        <v>609</v>
      </c>
      <c r="J330">
        <f>cocina[[#This Row],[Precio Unitario]]*cocina[[#This Row],[Cantidad Ordenada]]-cocina[[#This Row],[Costo Unitario]]*cocina[[#This Row],[Cantidad Ordenada]]</f>
        <v>24</v>
      </c>
      <c r="K330">
        <f>cocina[[#This Row],[Precio Unitario]]*cocina[[#This Row],[Cantidad Ordenada]]</f>
        <v>58</v>
      </c>
      <c r="L330" s="5">
        <f>(SUMIF(A:A,cocina[[#This Row],[Número de Orden]],J:J))/SUMIF(A:A,cocina[[#This Row],[Número de Orden]],K:K)</f>
        <v>0.40090090090090091</v>
      </c>
      <c r="M330" s="1">
        <f>cocina[[#This Row],[Ganancia bruta]]-cocina[[#This Row],[Ganancia neta]]</f>
        <v>34</v>
      </c>
    </row>
    <row r="331" spans="1:13" x14ac:dyDescent="0.3">
      <c r="A331">
        <v>125</v>
      </c>
      <c r="B331">
        <v>14</v>
      </c>
      <c r="C331" s="1" t="s">
        <v>52</v>
      </c>
      <c r="D331" s="1" t="s">
        <v>620</v>
      </c>
      <c r="E331">
        <v>16</v>
      </c>
      <c r="F331">
        <v>28</v>
      </c>
      <c r="G331">
        <v>2</v>
      </c>
      <c r="H331">
        <v>38</v>
      </c>
      <c r="I331" s="1" t="s">
        <v>609</v>
      </c>
      <c r="J331">
        <f>cocina[[#This Row],[Precio Unitario]]*cocina[[#This Row],[Cantidad Ordenada]]-cocina[[#This Row],[Costo Unitario]]*cocina[[#This Row],[Cantidad Ordenada]]</f>
        <v>24</v>
      </c>
      <c r="K331">
        <f>cocina[[#This Row],[Precio Unitario]]*cocina[[#This Row],[Cantidad Ordenada]]</f>
        <v>56</v>
      </c>
      <c r="L331" s="5">
        <f>(SUMIF(A:A,cocina[[#This Row],[Número de Orden]],J:J))/SUMIF(A:A,cocina[[#This Row],[Número de Orden]],K:K)</f>
        <v>0.41304347826086957</v>
      </c>
      <c r="M331" s="1">
        <f>cocina[[#This Row],[Ganancia bruta]]-cocina[[#This Row],[Ganancia neta]]</f>
        <v>32</v>
      </c>
    </row>
    <row r="332" spans="1:13" x14ac:dyDescent="0.3">
      <c r="A332">
        <v>125</v>
      </c>
      <c r="B332">
        <v>14</v>
      </c>
      <c r="C332" s="1" t="s">
        <v>65</v>
      </c>
      <c r="D332" s="1" t="s">
        <v>625</v>
      </c>
      <c r="E332">
        <v>20</v>
      </c>
      <c r="F332">
        <v>34</v>
      </c>
      <c r="G332">
        <v>2</v>
      </c>
      <c r="H332">
        <v>15</v>
      </c>
      <c r="I332" s="1" t="s">
        <v>608</v>
      </c>
      <c r="J332">
        <f>cocina[[#This Row],[Precio Unitario]]*cocina[[#This Row],[Cantidad Ordenada]]-cocina[[#This Row],[Costo Unitario]]*cocina[[#This Row],[Cantidad Ordenada]]</f>
        <v>28</v>
      </c>
      <c r="K332">
        <f>cocina[[#This Row],[Precio Unitario]]*cocina[[#This Row],[Cantidad Ordenada]]</f>
        <v>68</v>
      </c>
      <c r="L332" s="5">
        <f>(SUMIF(A:A,cocina[[#This Row],[Número de Orden]],J:J))/SUMIF(A:A,cocina[[#This Row],[Número de Orden]],K:K)</f>
        <v>0.41304347826086957</v>
      </c>
      <c r="M332" s="1">
        <f>cocina[[#This Row],[Ganancia bruta]]-cocina[[#This Row],[Ganancia neta]]</f>
        <v>40</v>
      </c>
    </row>
    <row r="333" spans="1:13" x14ac:dyDescent="0.3">
      <c r="A333">
        <v>125</v>
      </c>
      <c r="B333">
        <v>14</v>
      </c>
      <c r="C333" s="1" t="s">
        <v>156</v>
      </c>
      <c r="D333" s="1" t="s">
        <v>626</v>
      </c>
      <c r="E333">
        <v>12</v>
      </c>
      <c r="F333">
        <v>20</v>
      </c>
      <c r="G333">
        <v>3</v>
      </c>
      <c r="H333">
        <v>31</v>
      </c>
      <c r="I333" s="1" t="s">
        <v>608</v>
      </c>
      <c r="J333">
        <f>cocina[[#This Row],[Precio Unitario]]*cocina[[#This Row],[Cantidad Ordenada]]-cocina[[#This Row],[Costo Unitario]]*cocina[[#This Row],[Cantidad Ordenada]]</f>
        <v>24</v>
      </c>
      <c r="K333">
        <f>cocina[[#This Row],[Precio Unitario]]*cocina[[#This Row],[Cantidad Ordenada]]</f>
        <v>60</v>
      </c>
      <c r="L333" s="5">
        <f>(SUMIF(A:A,cocina[[#This Row],[Número de Orden]],J:J))/SUMIF(A:A,cocina[[#This Row],[Número de Orden]],K:K)</f>
        <v>0.41304347826086957</v>
      </c>
      <c r="M333" s="1">
        <f>cocina[[#This Row],[Ganancia bruta]]-cocina[[#This Row],[Ganancia neta]]</f>
        <v>36</v>
      </c>
    </row>
    <row r="334" spans="1:13" x14ac:dyDescent="0.3">
      <c r="A334">
        <v>126</v>
      </c>
      <c r="B334">
        <v>18</v>
      </c>
      <c r="C334" s="1" t="s">
        <v>52</v>
      </c>
      <c r="D334" s="1" t="s">
        <v>620</v>
      </c>
      <c r="E334">
        <v>16</v>
      </c>
      <c r="F334">
        <v>28</v>
      </c>
      <c r="G334">
        <v>1</v>
      </c>
      <c r="H334">
        <v>19</v>
      </c>
      <c r="I334" s="1" t="s">
        <v>609</v>
      </c>
      <c r="J334">
        <f>cocina[[#This Row],[Precio Unitario]]*cocina[[#This Row],[Cantidad Ordenada]]-cocina[[#This Row],[Costo Unitario]]*cocina[[#This Row],[Cantidad Ordenada]]</f>
        <v>12</v>
      </c>
      <c r="K334">
        <f>cocina[[#This Row],[Precio Unitario]]*cocina[[#This Row],[Cantidad Ordenada]]</f>
        <v>28</v>
      </c>
      <c r="L334" s="5">
        <f>(SUMIF(A:A,cocina[[#This Row],[Número de Orden]],J:J))/SUMIF(A:A,cocina[[#This Row],[Número de Orden]],K:K)</f>
        <v>0.41212121212121211</v>
      </c>
      <c r="M334" s="1">
        <f>cocina[[#This Row],[Ganancia bruta]]-cocina[[#This Row],[Ganancia neta]]</f>
        <v>16</v>
      </c>
    </row>
    <row r="335" spans="1:13" x14ac:dyDescent="0.3">
      <c r="A335">
        <v>126</v>
      </c>
      <c r="B335">
        <v>18</v>
      </c>
      <c r="C335" s="1" t="s">
        <v>36</v>
      </c>
      <c r="D335" s="1" t="s">
        <v>622</v>
      </c>
      <c r="E335">
        <v>21</v>
      </c>
      <c r="F335">
        <v>35</v>
      </c>
      <c r="G335">
        <v>1</v>
      </c>
      <c r="H335">
        <v>40</v>
      </c>
      <c r="I335" s="1" t="s">
        <v>609</v>
      </c>
      <c r="J335">
        <f>cocina[[#This Row],[Precio Unitario]]*cocina[[#This Row],[Cantidad Ordenada]]-cocina[[#This Row],[Costo Unitario]]*cocina[[#This Row],[Cantidad Ordenada]]</f>
        <v>14</v>
      </c>
      <c r="K335">
        <f>cocina[[#This Row],[Precio Unitario]]*cocina[[#This Row],[Cantidad Ordenada]]</f>
        <v>35</v>
      </c>
      <c r="L335" s="5">
        <f>(SUMIF(A:A,cocina[[#This Row],[Número de Orden]],J:J))/SUMIF(A:A,cocina[[#This Row],[Número de Orden]],K:K)</f>
        <v>0.41212121212121211</v>
      </c>
      <c r="M335" s="1">
        <f>cocina[[#This Row],[Ganancia bruta]]-cocina[[#This Row],[Ganancia neta]]</f>
        <v>21</v>
      </c>
    </row>
    <row r="336" spans="1:13" x14ac:dyDescent="0.3">
      <c r="A336">
        <v>126</v>
      </c>
      <c r="B336">
        <v>18</v>
      </c>
      <c r="C336" s="1" t="s">
        <v>168</v>
      </c>
      <c r="D336" s="1" t="s">
        <v>612</v>
      </c>
      <c r="E336">
        <v>14</v>
      </c>
      <c r="F336">
        <v>24</v>
      </c>
      <c r="G336">
        <v>3</v>
      </c>
      <c r="H336">
        <v>27</v>
      </c>
      <c r="I336" s="1" t="s">
        <v>608</v>
      </c>
      <c r="J336">
        <f>cocina[[#This Row],[Precio Unitario]]*cocina[[#This Row],[Cantidad Ordenada]]-cocina[[#This Row],[Costo Unitario]]*cocina[[#This Row],[Cantidad Ordenada]]</f>
        <v>30</v>
      </c>
      <c r="K336">
        <f>cocina[[#This Row],[Precio Unitario]]*cocina[[#This Row],[Cantidad Ordenada]]</f>
        <v>72</v>
      </c>
      <c r="L336" s="5">
        <f>(SUMIF(A:A,cocina[[#This Row],[Número de Orden]],J:J))/SUMIF(A:A,cocina[[#This Row],[Número de Orden]],K:K)</f>
        <v>0.41212121212121211</v>
      </c>
      <c r="M336" s="1">
        <f>cocina[[#This Row],[Ganancia bruta]]-cocina[[#This Row],[Ganancia neta]]</f>
        <v>42</v>
      </c>
    </row>
    <row r="337" spans="1:13" x14ac:dyDescent="0.3">
      <c r="A337">
        <v>126</v>
      </c>
      <c r="B337">
        <v>18</v>
      </c>
      <c r="C337" s="1" t="s">
        <v>78</v>
      </c>
      <c r="D337" s="1" t="s">
        <v>613</v>
      </c>
      <c r="E337">
        <v>18</v>
      </c>
      <c r="F337">
        <v>30</v>
      </c>
      <c r="G337">
        <v>1</v>
      </c>
      <c r="H337">
        <v>53</v>
      </c>
      <c r="I337" s="1" t="s">
        <v>608</v>
      </c>
      <c r="J337">
        <f>cocina[[#This Row],[Precio Unitario]]*cocina[[#This Row],[Cantidad Ordenada]]-cocina[[#This Row],[Costo Unitario]]*cocina[[#This Row],[Cantidad Ordenada]]</f>
        <v>12</v>
      </c>
      <c r="K337">
        <f>cocina[[#This Row],[Precio Unitario]]*cocina[[#This Row],[Cantidad Ordenada]]</f>
        <v>30</v>
      </c>
      <c r="L337" s="5">
        <f>(SUMIF(A:A,cocina[[#This Row],[Número de Orden]],J:J))/SUMIF(A:A,cocina[[#This Row],[Número de Orden]],K:K)</f>
        <v>0.41212121212121211</v>
      </c>
      <c r="M337" s="1">
        <f>cocina[[#This Row],[Ganancia bruta]]-cocina[[#This Row],[Ganancia neta]]</f>
        <v>18</v>
      </c>
    </row>
    <row r="338" spans="1:13" x14ac:dyDescent="0.3">
      <c r="A338">
        <v>127</v>
      </c>
      <c r="B338">
        <v>6</v>
      </c>
      <c r="C338" s="1" t="s">
        <v>83</v>
      </c>
      <c r="D338" s="1" t="s">
        <v>617</v>
      </c>
      <c r="E338">
        <v>22</v>
      </c>
      <c r="F338">
        <v>36</v>
      </c>
      <c r="G338">
        <v>2</v>
      </c>
      <c r="H338">
        <v>30</v>
      </c>
      <c r="I338" s="1" t="s">
        <v>609</v>
      </c>
      <c r="J338">
        <f>cocina[[#This Row],[Precio Unitario]]*cocina[[#This Row],[Cantidad Ordenada]]-cocina[[#This Row],[Costo Unitario]]*cocina[[#This Row],[Cantidad Ordenada]]</f>
        <v>28</v>
      </c>
      <c r="K338">
        <f>cocina[[#This Row],[Precio Unitario]]*cocina[[#This Row],[Cantidad Ordenada]]</f>
        <v>72</v>
      </c>
      <c r="L338" s="5">
        <f>(SUMIF(A:A,cocina[[#This Row],[Número de Orden]],J:J))/SUMIF(A:A,cocina[[#This Row],[Número de Orden]],K:K)</f>
        <v>0.3888888888888889</v>
      </c>
      <c r="M338" s="1">
        <f>cocina[[#This Row],[Ganancia bruta]]-cocina[[#This Row],[Ganancia neta]]</f>
        <v>44</v>
      </c>
    </row>
    <row r="339" spans="1:13" x14ac:dyDescent="0.3">
      <c r="A339">
        <v>128</v>
      </c>
      <c r="B339">
        <v>2</v>
      </c>
      <c r="C339" s="1" t="s">
        <v>132</v>
      </c>
      <c r="D339" s="1" t="s">
        <v>631</v>
      </c>
      <c r="E339">
        <v>15</v>
      </c>
      <c r="F339">
        <v>25</v>
      </c>
      <c r="G339">
        <v>3</v>
      </c>
      <c r="H339">
        <v>53</v>
      </c>
      <c r="I339" s="1" t="s">
        <v>608</v>
      </c>
      <c r="J339">
        <f>cocina[[#This Row],[Precio Unitario]]*cocina[[#This Row],[Cantidad Ordenada]]-cocina[[#This Row],[Costo Unitario]]*cocina[[#This Row],[Cantidad Ordenada]]</f>
        <v>30</v>
      </c>
      <c r="K339">
        <f>cocina[[#This Row],[Precio Unitario]]*cocina[[#This Row],[Cantidad Ordenada]]</f>
        <v>75</v>
      </c>
      <c r="L339" s="5">
        <f>(SUMIF(A:A,cocina[[#This Row],[Número de Orden]],J:J))/SUMIF(A:A,cocina[[#This Row],[Número de Orden]],K:K)</f>
        <v>0.41004184100418412</v>
      </c>
      <c r="M339" s="1">
        <f>cocina[[#This Row],[Ganancia bruta]]-cocina[[#This Row],[Ganancia neta]]</f>
        <v>45</v>
      </c>
    </row>
    <row r="340" spans="1:13" x14ac:dyDescent="0.3">
      <c r="A340">
        <v>128</v>
      </c>
      <c r="B340">
        <v>2</v>
      </c>
      <c r="C340" s="1" t="s">
        <v>89</v>
      </c>
      <c r="D340" s="1" t="s">
        <v>629</v>
      </c>
      <c r="E340">
        <v>10</v>
      </c>
      <c r="F340">
        <v>18</v>
      </c>
      <c r="G340">
        <v>3</v>
      </c>
      <c r="H340">
        <v>50</v>
      </c>
      <c r="I340" s="1" t="s">
        <v>609</v>
      </c>
      <c r="J340">
        <f>cocina[[#This Row],[Precio Unitario]]*cocina[[#This Row],[Cantidad Ordenada]]-cocina[[#This Row],[Costo Unitario]]*cocina[[#This Row],[Cantidad Ordenada]]</f>
        <v>24</v>
      </c>
      <c r="K340">
        <f>cocina[[#This Row],[Precio Unitario]]*cocina[[#This Row],[Cantidad Ordenada]]</f>
        <v>54</v>
      </c>
      <c r="L340" s="5">
        <f>(SUMIF(A:A,cocina[[#This Row],[Número de Orden]],J:J))/SUMIF(A:A,cocina[[#This Row],[Número de Orden]],K:K)</f>
        <v>0.41004184100418412</v>
      </c>
      <c r="M340" s="1">
        <f>cocina[[#This Row],[Ganancia bruta]]-cocina[[#This Row],[Ganancia neta]]</f>
        <v>30</v>
      </c>
    </row>
    <row r="341" spans="1:13" x14ac:dyDescent="0.3">
      <c r="A341">
        <v>128</v>
      </c>
      <c r="B341">
        <v>2</v>
      </c>
      <c r="C341" s="1" t="s">
        <v>168</v>
      </c>
      <c r="D341" s="1" t="s">
        <v>612</v>
      </c>
      <c r="E341">
        <v>14</v>
      </c>
      <c r="F341">
        <v>24</v>
      </c>
      <c r="G341">
        <v>2</v>
      </c>
      <c r="H341">
        <v>35</v>
      </c>
      <c r="I341" s="1" t="s">
        <v>609</v>
      </c>
      <c r="J341">
        <f>cocina[[#This Row],[Precio Unitario]]*cocina[[#This Row],[Cantidad Ordenada]]-cocina[[#This Row],[Costo Unitario]]*cocina[[#This Row],[Cantidad Ordenada]]</f>
        <v>20</v>
      </c>
      <c r="K341">
        <f>cocina[[#This Row],[Precio Unitario]]*cocina[[#This Row],[Cantidad Ordenada]]</f>
        <v>48</v>
      </c>
      <c r="L341" s="5">
        <f>(SUMIF(A:A,cocina[[#This Row],[Número de Orden]],J:J))/SUMIF(A:A,cocina[[#This Row],[Número de Orden]],K:K)</f>
        <v>0.41004184100418412</v>
      </c>
      <c r="M341" s="1">
        <f>cocina[[#This Row],[Ganancia bruta]]-cocina[[#This Row],[Ganancia neta]]</f>
        <v>28</v>
      </c>
    </row>
    <row r="342" spans="1:13" x14ac:dyDescent="0.3">
      <c r="A342">
        <v>128</v>
      </c>
      <c r="B342">
        <v>2</v>
      </c>
      <c r="C342" s="1" t="s">
        <v>126</v>
      </c>
      <c r="D342" s="1" t="s">
        <v>614</v>
      </c>
      <c r="E342">
        <v>19</v>
      </c>
      <c r="F342">
        <v>31</v>
      </c>
      <c r="G342">
        <v>2</v>
      </c>
      <c r="H342">
        <v>34</v>
      </c>
      <c r="I342" s="1" t="s">
        <v>609</v>
      </c>
      <c r="J342">
        <f>cocina[[#This Row],[Precio Unitario]]*cocina[[#This Row],[Cantidad Ordenada]]-cocina[[#This Row],[Costo Unitario]]*cocina[[#This Row],[Cantidad Ordenada]]</f>
        <v>24</v>
      </c>
      <c r="K342">
        <f>cocina[[#This Row],[Precio Unitario]]*cocina[[#This Row],[Cantidad Ordenada]]</f>
        <v>62</v>
      </c>
      <c r="L342" s="5">
        <f>(SUMIF(A:A,cocina[[#This Row],[Número de Orden]],J:J))/SUMIF(A:A,cocina[[#This Row],[Número de Orden]],K:K)</f>
        <v>0.41004184100418412</v>
      </c>
      <c r="M342" s="1">
        <f>cocina[[#This Row],[Ganancia bruta]]-cocina[[#This Row],[Ganancia neta]]</f>
        <v>38</v>
      </c>
    </row>
    <row r="343" spans="1:13" x14ac:dyDescent="0.3">
      <c r="A343">
        <v>129</v>
      </c>
      <c r="B343">
        <v>16</v>
      </c>
      <c r="C343" s="1" t="s">
        <v>122</v>
      </c>
      <c r="D343" s="1" t="s">
        <v>621</v>
      </c>
      <c r="E343">
        <v>11</v>
      </c>
      <c r="F343">
        <v>19</v>
      </c>
      <c r="G343">
        <v>3</v>
      </c>
      <c r="H343">
        <v>6</v>
      </c>
      <c r="I343" s="1" t="s">
        <v>609</v>
      </c>
      <c r="J343">
        <f>cocina[[#This Row],[Precio Unitario]]*cocina[[#This Row],[Cantidad Ordenada]]-cocina[[#This Row],[Costo Unitario]]*cocina[[#This Row],[Cantidad Ordenada]]</f>
        <v>24</v>
      </c>
      <c r="K343">
        <f>cocina[[#This Row],[Precio Unitario]]*cocina[[#This Row],[Cantidad Ordenada]]</f>
        <v>57</v>
      </c>
      <c r="L343" s="5">
        <f>(SUMIF(A:A,cocina[[#This Row],[Número de Orden]],J:J))/SUMIF(A:A,cocina[[#This Row],[Número de Orden]],K:K)</f>
        <v>0.41509433962264153</v>
      </c>
      <c r="M343" s="1">
        <f>cocina[[#This Row],[Ganancia bruta]]-cocina[[#This Row],[Ganancia neta]]</f>
        <v>33</v>
      </c>
    </row>
    <row r="344" spans="1:13" x14ac:dyDescent="0.3">
      <c r="A344">
        <v>129</v>
      </c>
      <c r="B344">
        <v>16</v>
      </c>
      <c r="C344" s="1" t="s">
        <v>156</v>
      </c>
      <c r="D344" s="1" t="s">
        <v>626</v>
      </c>
      <c r="E344">
        <v>12</v>
      </c>
      <c r="F344">
        <v>20</v>
      </c>
      <c r="G344">
        <v>1</v>
      </c>
      <c r="H344">
        <v>24</v>
      </c>
      <c r="I344" s="1" t="s">
        <v>608</v>
      </c>
      <c r="J344">
        <f>cocina[[#This Row],[Precio Unitario]]*cocina[[#This Row],[Cantidad Ordenada]]-cocina[[#This Row],[Costo Unitario]]*cocina[[#This Row],[Cantidad Ordenada]]</f>
        <v>8</v>
      </c>
      <c r="K344">
        <f>cocina[[#This Row],[Precio Unitario]]*cocina[[#This Row],[Cantidad Ordenada]]</f>
        <v>20</v>
      </c>
      <c r="L344" s="5">
        <f>(SUMIF(A:A,cocina[[#This Row],[Número de Orden]],J:J))/SUMIF(A:A,cocina[[#This Row],[Número de Orden]],K:K)</f>
        <v>0.41509433962264153</v>
      </c>
      <c r="M344" s="1">
        <f>cocina[[#This Row],[Ganancia bruta]]-cocina[[#This Row],[Ganancia neta]]</f>
        <v>12</v>
      </c>
    </row>
    <row r="345" spans="1:13" x14ac:dyDescent="0.3">
      <c r="A345">
        <v>129</v>
      </c>
      <c r="B345">
        <v>16</v>
      </c>
      <c r="C345" s="1" t="s">
        <v>48</v>
      </c>
      <c r="D345" s="1" t="s">
        <v>618</v>
      </c>
      <c r="E345">
        <v>17</v>
      </c>
      <c r="F345">
        <v>29</v>
      </c>
      <c r="G345">
        <v>1</v>
      </c>
      <c r="H345">
        <v>50</v>
      </c>
      <c r="I345" s="1" t="s">
        <v>608</v>
      </c>
      <c r="J345">
        <f>cocina[[#This Row],[Precio Unitario]]*cocina[[#This Row],[Cantidad Ordenada]]-cocina[[#This Row],[Costo Unitario]]*cocina[[#This Row],[Cantidad Ordenada]]</f>
        <v>12</v>
      </c>
      <c r="K345">
        <f>cocina[[#This Row],[Precio Unitario]]*cocina[[#This Row],[Cantidad Ordenada]]</f>
        <v>29</v>
      </c>
      <c r="L345" s="5">
        <f>(SUMIF(A:A,cocina[[#This Row],[Número de Orden]],J:J))/SUMIF(A:A,cocina[[#This Row],[Número de Orden]],K:K)</f>
        <v>0.41509433962264153</v>
      </c>
      <c r="M345" s="1">
        <f>cocina[[#This Row],[Ganancia bruta]]-cocina[[#This Row],[Ganancia neta]]</f>
        <v>17</v>
      </c>
    </row>
    <row r="346" spans="1:13" x14ac:dyDescent="0.3">
      <c r="A346">
        <v>130</v>
      </c>
      <c r="B346">
        <v>10</v>
      </c>
      <c r="C346" s="1" t="s">
        <v>36</v>
      </c>
      <c r="D346" s="1" t="s">
        <v>622</v>
      </c>
      <c r="E346">
        <v>21</v>
      </c>
      <c r="F346">
        <v>35</v>
      </c>
      <c r="G346">
        <v>1</v>
      </c>
      <c r="H346">
        <v>25</v>
      </c>
      <c r="I346" s="1" t="s">
        <v>609</v>
      </c>
      <c r="J346">
        <f>cocina[[#This Row],[Precio Unitario]]*cocina[[#This Row],[Cantidad Ordenada]]-cocina[[#This Row],[Costo Unitario]]*cocina[[#This Row],[Cantidad Ordenada]]</f>
        <v>14</v>
      </c>
      <c r="K346">
        <f>cocina[[#This Row],[Precio Unitario]]*cocina[[#This Row],[Cantidad Ordenada]]</f>
        <v>35</v>
      </c>
      <c r="L346" s="5">
        <f>(SUMIF(A:A,cocina[[#This Row],[Número de Orden]],J:J))/SUMIF(A:A,cocina[[#This Row],[Número de Orden]],K:K)</f>
        <v>0.4</v>
      </c>
      <c r="M346" s="1">
        <f>cocina[[#This Row],[Ganancia bruta]]-cocina[[#This Row],[Ganancia neta]]</f>
        <v>21</v>
      </c>
    </row>
    <row r="347" spans="1:13" x14ac:dyDescent="0.3">
      <c r="A347">
        <v>131</v>
      </c>
      <c r="B347">
        <v>7</v>
      </c>
      <c r="C347" s="1" t="s">
        <v>58</v>
      </c>
      <c r="D347" s="1" t="s">
        <v>616</v>
      </c>
      <c r="E347">
        <v>25</v>
      </c>
      <c r="F347">
        <v>40</v>
      </c>
      <c r="G347">
        <v>1</v>
      </c>
      <c r="H347">
        <v>43</v>
      </c>
      <c r="I347" s="1" t="s">
        <v>609</v>
      </c>
      <c r="J347">
        <f>cocina[[#This Row],[Precio Unitario]]*cocina[[#This Row],[Cantidad Ordenada]]-cocina[[#This Row],[Costo Unitario]]*cocina[[#This Row],[Cantidad Ordenada]]</f>
        <v>15</v>
      </c>
      <c r="K347">
        <f>cocina[[#This Row],[Precio Unitario]]*cocina[[#This Row],[Cantidad Ordenada]]</f>
        <v>40</v>
      </c>
      <c r="L347" s="5">
        <f>(SUMIF(A:A,cocina[[#This Row],[Número de Orden]],J:J))/SUMIF(A:A,cocina[[#This Row],[Número de Orden]],K:K)</f>
        <v>0.40127388535031849</v>
      </c>
      <c r="M347" s="1">
        <f>cocina[[#This Row],[Ganancia bruta]]-cocina[[#This Row],[Ganancia neta]]</f>
        <v>25</v>
      </c>
    </row>
    <row r="348" spans="1:13" x14ac:dyDescent="0.3">
      <c r="A348">
        <v>131</v>
      </c>
      <c r="B348">
        <v>7</v>
      </c>
      <c r="C348" s="1" t="s">
        <v>89</v>
      </c>
      <c r="D348" s="1" t="s">
        <v>629</v>
      </c>
      <c r="E348">
        <v>10</v>
      </c>
      <c r="F348">
        <v>18</v>
      </c>
      <c r="G348">
        <v>3</v>
      </c>
      <c r="H348">
        <v>20</v>
      </c>
      <c r="I348" s="1" t="s">
        <v>608</v>
      </c>
      <c r="J348">
        <f>cocina[[#This Row],[Precio Unitario]]*cocina[[#This Row],[Cantidad Ordenada]]-cocina[[#This Row],[Costo Unitario]]*cocina[[#This Row],[Cantidad Ordenada]]</f>
        <v>24</v>
      </c>
      <c r="K348">
        <f>cocina[[#This Row],[Precio Unitario]]*cocina[[#This Row],[Cantidad Ordenada]]</f>
        <v>54</v>
      </c>
      <c r="L348" s="5">
        <f>(SUMIF(A:A,cocina[[#This Row],[Número de Orden]],J:J))/SUMIF(A:A,cocina[[#This Row],[Número de Orden]],K:K)</f>
        <v>0.40127388535031849</v>
      </c>
      <c r="M348" s="1">
        <f>cocina[[#This Row],[Ganancia bruta]]-cocina[[#This Row],[Ganancia neta]]</f>
        <v>30</v>
      </c>
    </row>
    <row r="349" spans="1:13" x14ac:dyDescent="0.3">
      <c r="A349">
        <v>131</v>
      </c>
      <c r="B349">
        <v>7</v>
      </c>
      <c r="C349" s="1" t="s">
        <v>80</v>
      </c>
      <c r="D349" s="1" t="s">
        <v>628</v>
      </c>
      <c r="E349">
        <v>13</v>
      </c>
      <c r="F349">
        <v>21</v>
      </c>
      <c r="G349">
        <v>3</v>
      </c>
      <c r="H349">
        <v>57</v>
      </c>
      <c r="I349" s="1" t="s">
        <v>609</v>
      </c>
      <c r="J349">
        <f>cocina[[#This Row],[Precio Unitario]]*cocina[[#This Row],[Cantidad Ordenada]]-cocina[[#This Row],[Costo Unitario]]*cocina[[#This Row],[Cantidad Ordenada]]</f>
        <v>24</v>
      </c>
      <c r="K349">
        <f>cocina[[#This Row],[Precio Unitario]]*cocina[[#This Row],[Cantidad Ordenada]]</f>
        <v>63</v>
      </c>
      <c r="L349" s="5">
        <f>(SUMIF(A:A,cocina[[#This Row],[Número de Orden]],J:J))/SUMIF(A:A,cocina[[#This Row],[Número de Orden]],K:K)</f>
        <v>0.40127388535031849</v>
      </c>
      <c r="M349" s="1">
        <f>cocina[[#This Row],[Ganancia bruta]]-cocina[[#This Row],[Ganancia neta]]</f>
        <v>39</v>
      </c>
    </row>
    <row r="350" spans="1:13" x14ac:dyDescent="0.3">
      <c r="A350">
        <v>132</v>
      </c>
      <c r="B350">
        <v>9</v>
      </c>
      <c r="C350" s="1" t="s">
        <v>210</v>
      </c>
      <c r="D350" s="1" t="s">
        <v>627</v>
      </c>
      <c r="E350">
        <v>14</v>
      </c>
      <c r="F350">
        <v>23</v>
      </c>
      <c r="G350">
        <v>1</v>
      </c>
      <c r="H350">
        <v>6</v>
      </c>
      <c r="I350" s="1" t="s">
        <v>609</v>
      </c>
      <c r="J350">
        <f>cocina[[#This Row],[Precio Unitario]]*cocina[[#This Row],[Cantidad Ordenada]]-cocina[[#This Row],[Costo Unitario]]*cocina[[#This Row],[Cantidad Ordenada]]</f>
        <v>9</v>
      </c>
      <c r="K350">
        <f>cocina[[#This Row],[Precio Unitario]]*cocina[[#This Row],[Cantidad Ordenada]]</f>
        <v>23</v>
      </c>
      <c r="L350" s="5">
        <f>(SUMIF(A:A,cocina[[#This Row],[Número de Orden]],J:J))/SUMIF(A:A,cocina[[#This Row],[Número de Orden]],K:K)</f>
        <v>0.39320388349514562</v>
      </c>
      <c r="M350" s="1">
        <f>cocina[[#This Row],[Ganancia bruta]]-cocina[[#This Row],[Ganancia neta]]</f>
        <v>14</v>
      </c>
    </row>
    <row r="351" spans="1:13" x14ac:dyDescent="0.3">
      <c r="A351">
        <v>132</v>
      </c>
      <c r="B351">
        <v>9</v>
      </c>
      <c r="C351" s="1" t="s">
        <v>83</v>
      </c>
      <c r="D351" s="1" t="s">
        <v>617</v>
      </c>
      <c r="E351">
        <v>22</v>
      </c>
      <c r="F351">
        <v>36</v>
      </c>
      <c r="G351">
        <v>1</v>
      </c>
      <c r="H351">
        <v>18</v>
      </c>
      <c r="I351" s="1" t="s">
        <v>608</v>
      </c>
      <c r="J351">
        <f>cocina[[#This Row],[Precio Unitario]]*cocina[[#This Row],[Cantidad Ordenada]]-cocina[[#This Row],[Costo Unitario]]*cocina[[#This Row],[Cantidad Ordenada]]</f>
        <v>14</v>
      </c>
      <c r="K351">
        <f>cocina[[#This Row],[Precio Unitario]]*cocina[[#This Row],[Cantidad Ordenada]]</f>
        <v>36</v>
      </c>
      <c r="L351" s="5">
        <f>(SUMIF(A:A,cocina[[#This Row],[Número de Orden]],J:J))/SUMIF(A:A,cocina[[#This Row],[Número de Orden]],K:K)</f>
        <v>0.39320388349514562</v>
      </c>
      <c r="M351" s="1">
        <f>cocina[[#This Row],[Ganancia bruta]]-cocina[[#This Row],[Ganancia neta]]</f>
        <v>22</v>
      </c>
    </row>
    <row r="352" spans="1:13" x14ac:dyDescent="0.3">
      <c r="A352">
        <v>132</v>
      </c>
      <c r="B352">
        <v>9</v>
      </c>
      <c r="C352" s="1" t="s">
        <v>80</v>
      </c>
      <c r="D352" s="1" t="s">
        <v>628</v>
      </c>
      <c r="E352">
        <v>13</v>
      </c>
      <c r="F352">
        <v>21</v>
      </c>
      <c r="G352">
        <v>2</v>
      </c>
      <c r="H352">
        <v>53</v>
      </c>
      <c r="I352" s="1" t="s">
        <v>608</v>
      </c>
      <c r="J352">
        <f>cocina[[#This Row],[Precio Unitario]]*cocina[[#This Row],[Cantidad Ordenada]]-cocina[[#This Row],[Costo Unitario]]*cocina[[#This Row],[Cantidad Ordenada]]</f>
        <v>16</v>
      </c>
      <c r="K352">
        <f>cocina[[#This Row],[Precio Unitario]]*cocina[[#This Row],[Cantidad Ordenada]]</f>
        <v>42</v>
      </c>
      <c r="L352" s="5">
        <f>(SUMIF(A:A,cocina[[#This Row],[Número de Orden]],J:J))/SUMIF(A:A,cocina[[#This Row],[Número de Orden]],K:K)</f>
        <v>0.39320388349514562</v>
      </c>
      <c r="M352" s="1">
        <f>cocina[[#This Row],[Ganancia bruta]]-cocina[[#This Row],[Ganancia neta]]</f>
        <v>26</v>
      </c>
    </row>
    <row r="353" spans="1:13" x14ac:dyDescent="0.3">
      <c r="A353">
        <v>132</v>
      </c>
      <c r="B353">
        <v>9</v>
      </c>
      <c r="C353" s="1" t="s">
        <v>36</v>
      </c>
      <c r="D353" s="1" t="s">
        <v>622</v>
      </c>
      <c r="E353">
        <v>21</v>
      </c>
      <c r="F353">
        <v>35</v>
      </c>
      <c r="G353">
        <v>3</v>
      </c>
      <c r="H353">
        <v>25</v>
      </c>
      <c r="I353" s="1" t="s">
        <v>609</v>
      </c>
      <c r="J353">
        <f>cocina[[#This Row],[Precio Unitario]]*cocina[[#This Row],[Cantidad Ordenada]]-cocina[[#This Row],[Costo Unitario]]*cocina[[#This Row],[Cantidad Ordenada]]</f>
        <v>42</v>
      </c>
      <c r="K353">
        <f>cocina[[#This Row],[Precio Unitario]]*cocina[[#This Row],[Cantidad Ordenada]]</f>
        <v>105</v>
      </c>
      <c r="L353" s="5">
        <f>(SUMIF(A:A,cocina[[#This Row],[Número de Orden]],J:J))/SUMIF(A:A,cocina[[#This Row],[Número de Orden]],K:K)</f>
        <v>0.39320388349514562</v>
      </c>
      <c r="M353" s="1">
        <f>cocina[[#This Row],[Ganancia bruta]]-cocina[[#This Row],[Ganancia neta]]</f>
        <v>63</v>
      </c>
    </row>
    <row r="354" spans="1:13" x14ac:dyDescent="0.3">
      <c r="A354">
        <v>133</v>
      </c>
      <c r="B354">
        <v>20</v>
      </c>
      <c r="C354" s="1" t="s">
        <v>257</v>
      </c>
      <c r="D354" s="1" t="s">
        <v>623</v>
      </c>
      <c r="E354">
        <v>19</v>
      </c>
      <c r="F354">
        <v>32</v>
      </c>
      <c r="G354">
        <v>1</v>
      </c>
      <c r="H354">
        <v>5</v>
      </c>
      <c r="I354" s="1" t="s">
        <v>608</v>
      </c>
      <c r="J354">
        <f>cocina[[#This Row],[Precio Unitario]]*cocina[[#This Row],[Cantidad Ordenada]]-cocina[[#This Row],[Costo Unitario]]*cocina[[#This Row],[Cantidad Ordenada]]</f>
        <v>13</v>
      </c>
      <c r="K354">
        <f>cocina[[#This Row],[Precio Unitario]]*cocina[[#This Row],[Cantidad Ordenada]]</f>
        <v>32</v>
      </c>
      <c r="L354" s="5">
        <f>(SUMIF(A:A,cocina[[#This Row],[Número de Orden]],J:J))/SUMIF(A:A,cocina[[#This Row],[Número de Orden]],K:K)</f>
        <v>0.41208791208791207</v>
      </c>
      <c r="M354" s="1">
        <f>cocina[[#This Row],[Ganancia bruta]]-cocina[[#This Row],[Ganancia neta]]</f>
        <v>19</v>
      </c>
    </row>
    <row r="355" spans="1:13" x14ac:dyDescent="0.3">
      <c r="A355">
        <v>133</v>
      </c>
      <c r="B355">
        <v>20</v>
      </c>
      <c r="C355" s="1" t="s">
        <v>65</v>
      </c>
      <c r="D355" s="1" t="s">
        <v>625</v>
      </c>
      <c r="E355">
        <v>20</v>
      </c>
      <c r="F355">
        <v>34</v>
      </c>
      <c r="G355">
        <v>1</v>
      </c>
      <c r="H355">
        <v>45</v>
      </c>
      <c r="I355" s="1" t="s">
        <v>609</v>
      </c>
      <c r="J355">
        <f>cocina[[#This Row],[Precio Unitario]]*cocina[[#This Row],[Cantidad Ordenada]]-cocina[[#This Row],[Costo Unitario]]*cocina[[#This Row],[Cantidad Ordenada]]</f>
        <v>14</v>
      </c>
      <c r="K355">
        <f>cocina[[#This Row],[Precio Unitario]]*cocina[[#This Row],[Cantidad Ordenada]]</f>
        <v>34</v>
      </c>
      <c r="L355" s="5">
        <f>(SUMIF(A:A,cocina[[#This Row],[Número de Orden]],J:J))/SUMIF(A:A,cocina[[#This Row],[Número de Orden]],K:K)</f>
        <v>0.41208791208791207</v>
      </c>
      <c r="M355" s="1">
        <f>cocina[[#This Row],[Ganancia bruta]]-cocina[[#This Row],[Ganancia neta]]</f>
        <v>20</v>
      </c>
    </row>
    <row r="356" spans="1:13" x14ac:dyDescent="0.3">
      <c r="A356">
        <v>133</v>
      </c>
      <c r="B356">
        <v>20</v>
      </c>
      <c r="C356" s="1" t="s">
        <v>126</v>
      </c>
      <c r="D356" s="1" t="s">
        <v>614</v>
      </c>
      <c r="E356">
        <v>19</v>
      </c>
      <c r="F356">
        <v>31</v>
      </c>
      <c r="G356">
        <v>2</v>
      </c>
      <c r="H356">
        <v>46</v>
      </c>
      <c r="I356" s="1" t="s">
        <v>608</v>
      </c>
      <c r="J356">
        <f>cocina[[#This Row],[Precio Unitario]]*cocina[[#This Row],[Cantidad Ordenada]]-cocina[[#This Row],[Costo Unitario]]*cocina[[#This Row],[Cantidad Ordenada]]</f>
        <v>24</v>
      </c>
      <c r="K356">
        <f>cocina[[#This Row],[Precio Unitario]]*cocina[[#This Row],[Cantidad Ordenada]]</f>
        <v>62</v>
      </c>
      <c r="L356" s="5">
        <f>(SUMIF(A:A,cocina[[#This Row],[Número de Orden]],J:J))/SUMIF(A:A,cocina[[#This Row],[Número de Orden]],K:K)</f>
        <v>0.41208791208791207</v>
      </c>
      <c r="M356" s="1">
        <f>cocina[[#This Row],[Ganancia bruta]]-cocina[[#This Row],[Ganancia neta]]</f>
        <v>38</v>
      </c>
    </row>
    <row r="357" spans="1:13" x14ac:dyDescent="0.3">
      <c r="A357">
        <v>133</v>
      </c>
      <c r="B357">
        <v>20</v>
      </c>
      <c r="C357" s="1" t="s">
        <v>89</v>
      </c>
      <c r="D357" s="1" t="s">
        <v>629</v>
      </c>
      <c r="E357">
        <v>10</v>
      </c>
      <c r="F357">
        <v>18</v>
      </c>
      <c r="G357">
        <v>3</v>
      </c>
      <c r="H357">
        <v>11</v>
      </c>
      <c r="I357" s="1" t="s">
        <v>608</v>
      </c>
      <c r="J357">
        <f>cocina[[#This Row],[Precio Unitario]]*cocina[[#This Row],[Cantidad Ordenada]]-cocina[[#This Row],[Costo Unitario]]*cocina[[#This Row],[Cantidad Ordenada]]</f>
        <v>24</v>
      </c>
      <c r="K357">
        <f>cocina[[#This Row],[Precio Unitario]]*cocina[[#This Row],[Cantidad Ordenada]]</f>
        <v>54</v>
      </c>
      <c r="L357" s="5">
        <f>(SUMIF(A:A,cocina[[#This Row],[Número de Orden]],J:J))/SUMIF(A:A,cocina[[#This Row],[Número de Orden]],K:K)</f>
        <v>0.41208791208791207</v>
      </c>
      <c r="M357" s="1">
        <f>cocina[[#This Row],[Ganancia bruta]]-cocina[[#This Row],[Ganancia neta]]</f>
        <v>30</v>
      </c>
    </row>
    <row r="358" spans="1:13" x14ac:dyDescent="0.3">
      <c r="A358">
        <v>134</v>
      </c>
      <c r="B358">
        <v>3</v>
      </c>
      <c r="C358" s="1" t="s">
        <v>168</v>
      </c>
      <c r="D358" s="1" t="s">
        <v>612</v>
      </c>
      <c r="E358">
        <v>14</v>
      </c>
      <c r="F358">
        <v>24</v>
      </c>
      <c r="G358">
        <v>1</v>
      </c>
      <c r="H358">
        <v>19</v>
      </c>
      <c r="I358" s="1" t="s">
        <v>608</v>
      </c>
      <c r="J358">
        <f>cocina[[#This Row],[Precio Unitario]]*cocina[[#This Row],[Cantidad Ordenada]]-cocina[[#This Row],[Costo Unitario]]*cocina[[#This Row],[Cantidad Ordenada]]</f>
        <v>10</v>
      </c>
      <c r="K358">
        <f>cocina[[#This Row],[Precio Unitario]]*cocina[[#This Row],[Cantidad Ordenada]]</f>
        <v>24</v>
      </c>
      <c r="L358" s="5">
        <f>(SUMIF(A:A,cocina[[#This Row],[Número de Orden]],J:J))/SUMIF(A:A,cocina[[#This Row],[Número de Orden]],K:K)</f>
        <v>0.40833333333333333</v>
      </c>
      <c r="M358" s="1">
        <f>cocina[[#This Row],[Ganancia bruta]]-cocina[[#This Row],[Ganancia neta]]</f>
        <v>14</v>
      </c>
    </row>
    <row r="359" spans="1:13" x14ac:dyDescent="0.3">
      <c r="A359">
        <v>134</v>
      </c>
      <c r="B359">
        <v>3</v>
      </c>
      <c r="C359" s="1" t="s">
        <v>257</v>
      </c>
      <c r="D359" s="1" t="s">
        <v>623</v>
      </c>
      <c r="E359">
        <v>19</v>
      </c>
      <c r="F359">
        <v>32</v>
      </c>
      <c r="G359">
        <v>3</v>
      </c>
      <c r="H359">
        <v>29</v>
      </c>
      <c r="I359" s="1" t="s">
        <v>608</v>
      </c>
      <c r="J359">
        <f>cocina[[#This Row],[Precio Unitario]]*cocina[[#This Row],[Cantidad Ordenada]]-cocina[[#This Row],[Costo Unitario]]*cocina[[#This Row],[Cantidad Ordenada]]</f>
        <v>39</v>
      </c>
      <c r="K359">
        <f>cocina[[#This Row],[Precio Unitario]]*cocina[[#This Row],[Cantidad Ordenada]]</f>
        <v>96</v>
      </c>
      <c r="L359" s="5">
        <f>(SUMIF(A:A,cocina[[#This Row],[Número de Orden]],J:J))/SUMIF(A:A,cocina[[#This Row],[Número de Orden]],K:K)</f>
        <v>0.40833333333333333</v>
      </c>
      <c r="M359" s="1">
        <f>cocina[[#This Row],[Ganancia bruta]]-cocina[[#This Row],[Ganancia neta]]</f>
        <v>57</v>
      </c>
    </row>
    <row r="360" spans="1:13" x14ac:dyDescent="0.3">
      <c r="A360">
        <v>135</v>
      </c>
      <c r="B360">
        <v>11</v>
      </c>
      <c r="C360" s="1" t="s">
        <v>126</v>
      </c>
      <c r="D360" s="1" t="s">
        <v>614</v>
      </c>
      <c r="E360">
        <v>19</v>
      </c>
      <c r="F360">
        <v>31</v>
      </c>
      <c r="G360">
        <v>3</v>
      </c>
      <c r="H360">
        <v>17</v>
      </c>
      <c r="I360" s="1" t="s">
        <v>608</v>
      </c>
      <c r="J360">
        <f>cocina[[#This Row],[Precio Unitario]]*cocina[[#This Row],[Cantidad Ordenada]]-cocina[[#This Row],[Costo Unitario]]*cocina[[#This Row],[Cantidad Ordenada]]</f>
        <v>36</v>
      </c>
      <c r="K360">
        <f>cocina[[#This Row],[Precio Unitario]]*cocina[[#This Row],[Cantidad Ordenada]]</f>
        <v>93</v>
      </c>
      <c r="L360" s="5">
        <f>(SUMIF(A:A,cocina[[#This Row],[Número de Orden]],J:J))/SUMIF(A:A,cocina[[#This Row],[Número de Orden]],K:K)</f>
        <v>0.3923076923076923</v>
      </c>
      <c r="M360" s="1">
        <f>cocina[[#This Row],[Ganancia bruta]]-cocina[[#This Row],[Ganancia neta]]</f>
        <v>57</v>
      </c>
    </row>
    <row r="361" spans="1:13" x14ac:dyDescent="0.3">
      <c r="A361">
        <v>135</v>
      </c>
      <c r="B361">
        <v>11</v>
      </c>
      <c r="C361" s="1" t="s">
        <v>58</v>
      </c>
      <c r="D361" s="1" t="s">
        <v>616</v>
      </c>
      <c r="E361">
        <v>25</v>
      </c>
      <c r="F361">
        <v>40</v>
      </c>
      <c r="G361">
        <v>2</v>
      </c>
      <c r="H361">
        <v>42</v>
      </c>
      <c r="I361" s="1" t="s">
        <v>608</v>
      </c>
      <c r="J361">
        <f>cocina[[#This Row],[Precio Unitario]]*cocina[[#This Row],[Cantidad Ordenada]]-cocina[[#This Row],[Costo Unitario]]*cocina[[#This Row],[Cantidad Ordenada]]</f>
        <v>30</v>
      </c>
      <c r="K361">
        <f>cocina[[#This Row],[Precio Unitario]]*cocina[[#This Row],[Cantidad Ordenada]]</f>
        <v>80</v>
      </c>
      <c r="L361" s="5">
        <f>(SUMIF(A:A,cocina[[#This Row],[Número de Orden]],J:J))/SUMIF(A:A,cocina[[#This Row],[Número de Orden]],K:K)</f>
        <v>0.3923076923076923</v>
      </c>
      <c r="M361" s="1">
        <f>cocina[[#This Row],[Ganancia bruta]]-cocina[[#This Row],[Ganancia neta]]</f>
        <v>50</v>
      </c>
    </row>
    <row r="362" spans="1:13" x14ac:dyDescent="0.3">
      <c r="A362">
        <v>135</v>
      </c>
      <c r="B362">
        <v>11</v>
      </c>
      <c r="C362" s="1" t="s">
        <v>48</v>
      </c>
      <c r="D362" s="1" t="s">
        <v>618</v>
      </c>
      <c r="E362">
        <v>17</v>
      </c>
      <c r="F362">
        <v>29</v>
      </c>
      <c r="G362">
        <v>3</v>
      </c>
      <c r="H362">
        <v>29</v>
      </c>
      <c r="I362" s="1" t="s">
        <v>609</v>
      </c>
      <c r="J362">
        <f>cocina[[#This Row],[Precio Unitario]]*cocina[[#This Row],[Cantidad Ordenada]]-cocina[[#This Row],[Costo Unitario]]*cocina[[#This Row],[Cantidad Ordenada]]</f>
        <v>36</v>
      </c>
      <c r="K362">
        <f>cocina[[#This Row],[Precio Unitario]]*cocina[[#This Row],[Cantidad Ordenada]]</f>
        <v>87</v>
      </c>
      <c r="L362" s="5">
        <f>(SUMIF(A:A,cocina[[#This Row],[Número de Orden]],J:J))/SUMIF(A:A,cocina[[#This Row],[Número de Orden]],K:K)</f>
        <v>0.3923076923076923</v>
      </c>
      <c r="M362" s="1">
        <f>cocina[[#This Row],[Ganancia bruta]]-cocina[[#This Row],[Ganancia neta]]</f>
        <v>51</v>
      </c>
    </row>
    <row r="363" spans="1:13" x14ac:dyDescent="0.3">
      <c r="A363">
        <v>136</v>
      </c>
      <c r="B363">
        <v>6</v>
      </c>
      <c r="C363" s="1" t="s">
        <v>58</v>
      </c>
      <c r="D363" s="1" t="s">
        <v>616</v>
      </c>
      <c r="E363">
        <v>25</v>
      </c>
      <c r="F363">
        <v>40</v>
      </c>
      <c r="G363">
        <v>2</v>
      </c>
      <c r="H363">
        <v>13</v>
      </c>
      <c r="I363" s="1" t="s">
        <v>609</v>
      </c>
      <c r="J363">
        <f>cocina[[#This Row],[Precio Unitario]]*cocina[[#This Row],[Cantidad Ordenada]]-cocina[[#This Row],[Costo Unitario]]*cocina[[#This Row],[Cantidad Ordenada]]</f>
        <v>30</v>
      </c>
      <c r="K363">
        <f>cocina[[#This Row],[Precio Unitario]]*cocina[[#This Row],[Cantidad Ordenada]]</f>
        <v>80</v>
      </c>
      <c r="L363" s="5">
        <f>(SUMIF(A:A,cocina[[#This Row],[Número de Orden]],J:J))/SUMIF(A:A,cocina[[#This Row],[Número de Orden]],K:K)</f>
        <v>0.375</v>
      </c>
      <c r="M363" s="1">
        <f>cocina[[#This Row],[Ganancia bruta]]-cocina[[#This Row],[Ganancia neta]]</f>
        <v>50</v>
      </c>
    </row>
    <row r="364" spans="1:13" x14ac:dyDescent="0.3">
      <c r="A364">
        <v>137</v>
      </c>
      <c r="B364">
        <v>13</v>
      </c>
      <c r="C364" s="1" t="s">
        <v>80</v>
      </c>
      <c r="D364" s="1" t="s">
        <v>628</v>
      </c>
      <c r="E364">
        <v>13</v>
      </c>
      <c r="F364">
        <v>21</v>
      </c>
      <c r="G364">
        <v>3</v>
      </c>
      <c r="H364">
        <v>41</v>
      </c>
      <c r="I364" s="1" t="s">
        <v>609</v>
      </c>
      <c r="J364">
        <f>cocina[[#This Row],[Precio Unitario]]*cocina[[#This Row],[Cantidad Ordenada]]-cocina[[#This Row],[Costo Unitario]]*cocina[[#This Row],[Cantidad Ordenada]]</f>
        <v>24</v>
      </c>
      <c r="K364">
        <f>cocina[[#This Row],[Precio Unitario]]*cocina[[#This Row],[Cantidad Ordenada]]</f>
        <v>63</v>
      </c>
      <c r="L364" s="5">
        <f>(SUMIF(A:A,cocina[[#This Row],[Número de Orden]],J:J))/SUMIF(A:A,cocina[[#This Row],[Número de Orden]],K:K)</f>
        <v>0.38095238095238093</v>
      </c>
      <c r="M364" s="1">
        <f>cocina[[#This Row],[Ganancia bruta]]-cocina[[#This Row],[Ganancia neta]]</f>
        <v>39</v>
      </c>
    </row>
    <row r="365" spans="1:13" x14ac:dyDescent="0.3">
      <c r="A365">
        <v>138</v>
      </c>
      <c r="B365">
        <v>6</v>
      </c>
      <c r="C365" s="1" t="s">
        <v>126</v>
      </c>
      <c r="D365" s="1" t="s">
        <v>614</v>
      </c>
      <c r="E365">
        <v>19</v>
      </c>
      <c r="F365">
        <v>31</v>
      </c>
      <c r="G365">
        <v>2</v>
      </c>
      <c r="H365">
        <v>40</v>
      </c>
      <c r="I365" s="1" t="s">
        <v>608</v>
      </c>
      <c r="J365">
        <f>cocina[[#This Row],[Precio Unitario]]*cocina[[#This Row],[Cantidad Ordenada]]-cocina[[#This Row],[Costo Unitario]]*cocina[[#This Row],[Cantidad Ordenada]]</f>
        <v>24</v>
      </c>
      <c r="K365">
        <f>cocina[[#This Row],[Precio Unitario]]*cocina[[#This Row],[Cantidad Ordenada]]</f>
        <v>62</v>
      </c>
      <c r="L365" s="5">
        <f>(SUMIF(A:A,cocina[[#This Row],[Número de Orden]],J:J))/SUMIF(A:A,cocina[[#This Row],[Número de Orden]],K:K)</f>
        <v>0.40756302521008403</v>
      </c>
      <c r="M365" s="1">
        <f>cocina[[#This Row],[Ganancia bruta]]-cocina[[#This Row],[Ganancia neta]]</f>
        <v>38</v>
      </c>
    </row>
    <row r="366" spans="1:13" x14ac:dyDescent="0.3">
      <c r="A366">
        <v>138</v>
      </c>
      <c r="B366">
        <v>6</v>
      </c>
      <c r="C366" s="1" t="s">
        <v>122</v>
      </c>
      <c r="D366" s="1" t="s">
        <v>621</v>
      </c>
      <c r="E366">
        <v>11</v>
      </c>
      <c r="F366">
        <v>19</v>
      </c>
      <c r="G366">
        <v>2</v>
      </c>
      <c r="H366">
        <v>6</v>
      </c>
      <c r="I366" s="1" t="s">
        <v>608</v>
      </c>
      <c r="J366">
        <f>cocina[[#This Row],[Precio Unitario]]*cocina[[#This Row],[Cantidad Ordenada]]-cocina[[#This Row],[Costo Unitario]]*cocina[[#This Row],[Cantidad Ordenada]]</f>
        <v>16</v>
      </c>
      <c r="K366">
        <f>cocina[[#This Row],[Precio Unitario]]*cocina[[#This Row],[Cantidad Ordenada]]</f>
        <v>38</v>
      </c>
      <c r="L366" s="5">
        <f>(SUMIF(A:A,cocina[[#This Row],[Número de Orden]],J:J))/SUMIF(A:A,cocina[[#This Row],[Número de Orden]],K:K)</f>
        <v>0.40756302521008403</v>
      </c>
      <c r="M366" s="1">
        <f>cocina[[#This Row],[Ganancia bruta]]-cocina[[#This Row],[Ganancia neta]]</f>
        <v>22</v>
      </c>
    </row>
    <row r="367" spans="1:13" x14ac:dyDescent="0.3">
      <c r="A367">
        <v>138</v>
      </c>
      <c r="B367">
        <v>6</v>
      </c>
      <c r="C367" s="1" t="s">
        <v>165</v>
      </c>
      <c r="D367" s="1" t="s">
        <v>630</v>
      </c>
      <c r="E367">
        <v>15</v>
      </c>
      <c r="F367">
        <v>26</v>
      </c>
      <c r="G367">
        <v>3</v>
      </c>
      <c r="H367">
        <v>7</v>
      </c>
      <c r="I367" s="1" t="s">
        <v>609</v>
      </c>
      <c r="J367">
        <f>cocina[[#This Row],[Precio Unitario]]*cocina[[#This Row],[Cantidad Ordenada]]-cocina[[#This Row],[Costo Unitario]]*cocina[[#This Row],[Cantidad Ordenada]]</f>
        <v>33</v>
      </c>
      <c r="K367">
        <f>cocina[[#This Row],[Precio Unitario]]*cocina[[#This Row],[Cantidad Ordenada]]</f>
        <v>78</v>
      </c>
      <c r="L367" s="5">
        <f>(SUMIF(A:A,cocina[[#This Row],[Número de Orden]],J:J))/SUMIF(A:A,cocina[[#This Row],[Número de Orden]],K:K)</f>
        <v>0.40756302521008403</v>
      </c>
      <c r="M367" s="1">
        <f>cocina[[#This Row],[Ganancia bruta]]-cocina[[#This Row],[Ganancia neta]]</f>
        <v>45</v>
      </c>
    </row>
    <row r="368" spans="1:13" x14ac:dyDescent="0.3">
      <c r="A368">
        <v>138</v>
      </c>
      <c r="B368">
        <v>6</v>
      </c>
      <c r="C368" s="1" t="s">
        <v>78</v>
      </c>
      <c r="D368" s="1" t="s">
        <v>613</v>
      </c>
      <c r="E368">
        <v>18</v>
      </c>
      <c r="F368">
        <v>30</v>
      </c>
      <c r="G368">
        <v>2</v>
      </c>
      <c r="H368">
        <v>44</v>
      </c>
      <c r="I368" s="1" t="s">
        <v>609</v>
      </c>
      <c r="J368">
        <f>cocina[[#This Row],[Precio Unitario]]*cocina[[#This Row],[Cantidad Ordenada]]-cocina[[#This Row],[Costo Unitario]]*cocina[[#This Row],[Cantidad Ordenada]]</f>
        <v>24</v>
      </c>
      <c r="K368">
        <f>cocina[[#This Row],[Precio Unitario]]*cocina[[#This Row],[Cantidad Ordenada]]</f>
        <v>60</v>
      </c>
      <c r="L368" s="5">
        <f>(SUMIF(A:A,cocina[[#This Row],[Número de Orden]],J:J))/SUMIF(A:A,cocina[[#This Row],[Número de Orden]],K:K)</f>
        <v>0.40756302521008403</v>
      </c>
      <c r="M368" s="1">
        <f>cocina[[#This Row],[Ganancia bruta]]-cocina[[#This Row],[Ganancia neta]]</f>
        <v>36</v>
      </c>
    </row>
    <row r="369" spans="1:13" x14ac:dyDescent="0.3">
      <c r="A369">
        <v>139</v>
      </c>
      <c r="B369">
        <v>16</v>
      </c>
      <c r="C369" s="1" t="s">
        <v>36</v>
      </c>
      <c r="D369" s="1" t="s">
        <v>622</v>
      </c>
      <c r="E369">
        <v>21</v>
      </c>
      <c r="F369">
        <v>35</v>
      </c>
      <c r="G369">
        <v>1</v>
      </c>
      <c r="H369">
        <v>26</v>
      </c>
      <c r="I369" s="1" t="s">
        <v>608</v>
      </c>
      <c r="J369">
        <f>cocina[[#This Row],[Precio Unitario]]*cocina[[#This Row],[Cantidad Ordenada]]-cocina[[#This Row],[Costo Unitario]]*cocina[[#This Row],[Cantidad Ordenada]]</f>
        <v>14</v>
      </c>
      <c r="K369">
        <f>cocina[[#This Row],[Precio Unitario]]*cocina[[#This Row],[Cantidad Ordenada]]</f>
        <v>35</v>
      </c>
      <c r="L369" s="5">
        <f>(SUMIF(A:A,cocina[[#This Row],[Número de Orden]],J:J))/SUMIF(A:A,cocina[[#This Row],[Número de Orden]],K:K)</f>
        <v>0.4</v>
      </c>
      <c r="M369" s="1">
        <f>cocina[[#This Row],[Ganancia bruta]]-cocina[[#This Row],[Ganancia neta]]</f>
        <v>21</v>
      </c>
    </row>
    <row r="370" spans="1:13" x14ac:dyDescent="0.3">
      <c r="A370">
        <v>140</v>
      </c>
      <c r="B370">
        <v>11</v>
      </c>
      <c r="C370" s="1" t="s">
        <v>132</v>
      </c>
      <c r="D370" s="1" t="s">
        <v>631</v>
      </c>
      <c r="E370">
        <v>15</v>
      </c>
      <c r="F370">
        <v>25</v>
      </c>
      <c r="G370">
        <v>2</v>
      </c>
      <c r="H370">
        <v>35</v>
      </c>
      <c r="I370" s="1" t="s">
        <v>608</v>
      </c>
      <c r="J370">
        <f>cocina[[#This Row],[Precio Unitario]]*cocina[[#This Row],[Cantidad Ordenada]]-cocina[[#This Row],[Costo Unitario]]*cocina[[#This Row],[Cantidad Ordenada]]</f>
        <v>20</v>
      </c>
      <c r="K370">
        <f>cocina[[#This Row],[Precio Unitario]]*cocina[[#This Row],[Cantidad Ordenada]]</f>
        <v>50</v>
      </c>
      <c r="L370" s="5">
        <f>(SUMIF(A:A,cocina[[#This Row],[Número de Orden]],J:J))/SUMIF(A:A,cocina[[#This Row],[Número de Orden]],K:K)</f>
        <v>0.40837696335078533</v>
      </c>
      <c r="M370" s="1">
        <f>cocina[[#This Row],[Ganancia bruta]]-cocina[[#This Row],[Ganancia neta]]</f>
        <v>30</v>
      </c>
    </row>
    <row r="371" spans="1:13" x14ac:dyDescent="0.3">
      <c r="A371">
        <v>140</v>
      </c>
      <c r="B371">
        <v>11</v>
      </c>
      <c r="C371" s="1" t="s">
        <v>36</v>
      </c>
      <c r="D371" s="1" t="s">
        <v>622</v>
      </c>
      <c r="E371">
        <v>21</v>
      </c>
      <c r="F371">
        <v>35</v>
      </c>
      <c r="G371">
        <v>3</v>
      </c>
      <c r="H371">
        <v>35</v>
      </c>
      <c r="I371" s="1" t="s">
        <v>609</v>
      </c>
      <c r="J371">
        <f>cocina[[#This Row],[Precio Unitario]]*cocina[[#This Row],[Cantidad Ordenada]]-cocina[[#This Row],[Costo Unitario]]*cocina[[#This Row],[Cantidad Ordenada]]</f>
        <v>42</v>
      </c>
      <c r="K371">
        <f>cocina[[#This Row],[Precio Unitario]]*cocina[[#This Row],[Cantidad Ordenada]]</f>
        <v>105</v>
      </c>
      <c r="L371" s="5">
        <f>(SUMIF(A:A,cocina[[#This Row],[Número de Orden]],J:J))/SUMIF(A:A,cocina[[#This Row],[Número de Orden]],K:K)</f>
        <v>0.40837696335078533</v>
      </c>
      <c r="M371" s="1">
        <f>cocina[[#This Row],[Ganancia bruta]]-cocina[[#This Row],[Ganancia neta]]</f>
        <v>63</v>
      </c>
    </row>
    <row r="372" spans="1:13" x14ac:dyDescent="0.3">
      <c r="A372">
        <v>140</v>
      </c>
      <c r="B372">
        <v>11</v>
      </c>
      <c r="C372" s="1" t="s">
        <v>89</v>
      </c>
      <c r="D372" s="1" t="s">
        <v>629</v>
      </c>
      <c r="E372">
        <v>10</v>
      </c>
      <c r="F372">
        <v>18</v>
      </c>
      <c r="G372">
        <v>2</v>
      </c>
      <c r="H372">
        <v>48</v>
      </c>
      <c r="I372" s="1" t="s">
        <v>609</v>
      </c>
      <c r="J372">
        <f>cocina[[#This Row],[Precio Unitario]]*cocina[[#This Row],[Cantidad Ordenada]]-cocina[[#This Row],[Costo Unitario]]*cocina[[#This Row],[Cantidad Ordenada]]</f>
        <v>16</v>
      </c>
      <c r="K372">
        <f>cocina[[#This Row],[Precio Unitario]]*cocina[[#This Row],[Cantidad Ordenada]]</f>
        <v>36</v>
      </c>
      <c r="L372" s="5">
        <f>(SUMIF(A:A,cocina[[#This Row],[Número de Orden]],J:J))/SUMIF(A:A,cocina[[#This Row],[Número de Orden]],K:K)</f>
        <v>0.40837696335078533</v>
      </c>
      <c r="M372" s="1">
        <f>cocina[[#This Row],[Ganancia bruta]]-cocina[[#This Row],[Ganancia neta]]</f>
        <v>20</v>
      </c>
    </row>
    <row r="373" spans="1:13" x14ac:dyDescent="0.3">
      <c r="A373">
        <v>141</v>
      </c>
      <c r="B373">
        <v>4</v>
      </c>
      <c r="C373" s="1" t="s">
        <v>80</v>
      </c>
      <c r="D373" s="1" t="s">
        <v>628</v>
      </c>
      <c r="E373">
        <v>13</v>
      </c>
      <c r="F373">
        <v>21</v>
      </c>
      <c r="G373">
        <v>1</v>
      </c>
      <c r="H373">
        <v>28</v>
      </c>
      <c r="I373" s="1" t="s">
        <v>609</v>
      </c>
      <c r="J373">
        <f>cocina[[#This Row],[Precio Unitario]]*cocina[[#This Row],[Cantidad Ordenada]]-cocina[[#This Row],[Costo Unitario]]*cocina[[#This Row],[Cantidad Ordenada]]</f>
        <v>8</v>
      </c>
      <c r="K373">
        <f>cocina[[#This Row],[Precio Unitario]]*cocina[[#This Row],[Cantidad Ordenada]]</f>
        <v>21</v>
      </c>
      <c r="L373" s="5">
        <f>(SUMIF(A:A,cocina[[#This Row],[Número de Orden]],J:J))/SUMIF(A:A,cocina[[#This Row],[Número de Orden]],K:K)</f>
        <v>0.38095238095238093</v>
      </c>
      <c r="M373" s="1">
        <f>cocina[[#This Row],[Ganancia bruta]]-cocina[[#This Row],[Ganancia neta]]</f>
        <v>13</v>
      </c>
    </row>
    <row r="374" spans="1:13" x14ac:dyDescent="0.3">
      <c r="A374">
        <v>142</v>
      </c>
      <c r="B374">
        <v>14</v>
      </c>
      <c r="C374" s="1" t="s">
        <v>168</v>
      </c>
      <c r="D374" s="1" t="s">
        <v>612</v>
      </c>
      <c r="E374">
        <v>14</v>
      </c>
      <c r="F374">
        <v>24</v>
      </c>
      <c r="G374">
        <v>3</v>
      </c>
      <c r="H374">
        <v>37</v>
      </c>
      <c r="I374" s="1" t="s">
        <v>608</v>
      </c>
      <c r="J374">
        <f>cocina[[#This Row],[Precio Unitario]]*cocina[[#This Row],[Cantidad Ordenada]]-cocina[[#This Row],[Costo Unitario]]*cocina[[#This Row],[Cantidad Ordenada]]</f>
        <v>30</v>
      </c>
      <c r="K374">
        <f>cocina[[#This Row],[Precio Unitario]]*cocina[[#This Row],[Cantidad Ordenada]]</f>
        <v>72</v>
      </c>
      <c r="L374" s="5">
        <f>(SUMIF(A:A,cocina[[#This Row],[Número de Orden]],J:J))/SUMIF(A:A,cocina[[#This Row],[Número de Orden]],K:K)</f>
        <v>0.39779005524861877</v>
      </c>
      <c r="M374" s="1">
        <f>cocina[[#This Row],[Ganancia bruta]]-cocina[[#This Row],[Ganancia neta]]</f>
        <v>42</v>
      </c>
    </row>
    <row r="375" spans="1:13" x14ac:dyDescent="0.3">
      <c r="A375">
        <v>142</v>
      </c>
      <c r="B375">
        <v>14</v>
      </c>
      <c r="C375" s="1" t="s">
        <v>210</v>
      </c>
      <c r="D375" s="1" t="s">
        <v>627</v>
      </c>
      <c r="E375">
        <v>14</v>
      </c>
      <c r="F375">
        <v>23</v>
      </c>
      <c r="G375">
        <v>3</v>
      </c>
      <c r="H375">
        <v>11</v>
      </c>
      <c r="I375" s="1" t="s">
        <v>609</v>
      </c>
      <c r="J375">
        <f>cocina[[#This Row],[Precio Unitario]]*cocina[[#This Row],[Cantidad Ordenada]]-cocina[[#This Row],[Costo Unitario]]*cocina[[#This Row],[Cantidad Ordenada]]</f>
        <v>27</v>
      </c>
      <c r="K375">
        <f>cocina[[#This Row],[Precio Unitario]]*cocina[[#This Row],[Cantidad Ordenada]]</f>
        <v>69</v>
      </c>
      <c r="L375" s="5">
        <f>(SUMIF(A:A,cocina[[#This Row],[Número de Orden]],J:J))/SUMIF(A:A,cocina[[#This Row],[Número de Orden]],K:K)</f>
        <v>0.39779005524861877</v>
      </c>
      <c r="M375" s="1">
        <f>cocina[[#This Row],[Ganancia bruta]]-cocina[[#This Row],[Ganancia neta]]</f>
        <v>42</v>
      </c>
    </row>
    <row r="376" spans="1:13" x14ac:dyDescent="0.3">
      <c r="A376">
        <v>142</v>
      </c>
      <c r="B376">
        <v>14</v>
      </c>
      <c r="C376" s="1" t="s">
        <v>58</v>
      </c>
      <c r="D376" s="1" t="s">
        <v>616</v>
      </c>
      <c r="E376">
        <v>25</v>
      </c>
      <c r="F376">
        <v>40</v>
      </c>
      <c r="G376">
        <v>1</v>
      </c>
      <c r="H376">
        <v>22</v>
      </c>
      <c r="I376" s="1" t="s">
        <v>608</v>
      </c>
      <c r="J376">
        <f>cocina[[#This Row],[Precio Unitario]]*cocina[[#This Row],[Cantidad Ordenada]]-cocina[[#This Row],[Costo Unitario]]*cocina[[#This Row],[Cantidad Ordenada]]</f>
        <v>15</v>
      </c>
      <c r="K376">
        <f>cocina[[#This Row],[Precio Unitario]]*cocina[[#This Row],[Cantidad Ordenada]]</f>
        <v>40</v>
      </c>
      <c r="L376" s="5">
        <f>(SUMIF(A:A,cocina[[#This Row],[Número de Orden]],J:J))/SUMIF(A:A,cocina[[#This Row],[Número de Orden]],K:K)</f>
        <v>0.39779005524861877</v>
      </c>
      <c r="M376" s="1">
        <f>cocina[[#This Row],[Ganancia bruta]]-cocina[[#This Row],[Ganancia neta]]</f>
        <v>25</v>
      </c>
    </row>
    <row r="377" spans="1:13" x14ac:dyDescent="0.3">
      <c r="A377">
        <v>143</v>
      </c>
      <c r="B377">
        <v>9</v>
      </c>
      <c r="C377" s="1" t="s">
        <v>132</v>
      </c>
      <c r="D377" s="1" t="s">
        <v>631</v>
      </c>
      <c r="E377">
        <v>15</v>
      </c>
      <c r="F377">
        <v>25</v>
      </c>
      <c r="G377">
        <v>2</v>
      </c>
      <c r="H377">
        <v>16</v>
      </c>
      <c r="I377" s="1" t="s">
        <v>609</v>
      </c>
      <c r="J377">
        <f>cocina[[#This Row],[Precio Unitario]]*cocina[[#This Row],[Cantidad Ordenada]]-cocina[[#This Row],[Costo Unitario]]*cocina[[#This Row],[Cantidad Ordenada]]</f>
        <v>20</v>
      </c>
      <c r="K377">
        <f>cocina[[#This Row],[Precio Unitario]]*cocina[[#This Row],[Cantidad Ordenada]]</f>
        <v>50</v>
      </c>
      <c r="L377" s="5">
        <f>(SUMIF(A:A,cocina[[#This Row],[Número de Orden]],J:J))/SUMIF(A:A,cocina[[#This Row],[Número de Orden]],K:K)</f>
        <v>0.4</v>
      </c>
      <c r="M377" s="1">
        <f>cocina[[#This Row],[Ganancia bruta]]-cocina[[#This Row],[Ganancia neta]]</f>
        <v>30</v>
      </c>
    </row>
    <row r="378" spans="1:13" x14ac:dyDescent="0.3">
      <c r="A378">
        <v>144</v>
      </c>
      <c r="B378">
        <v>18</v>
      </c>
      <c r="C378" s="1" t="s">
        <v>83</v>
      </c>
      <c r="D378" s="1" t="s">
        <v>617</v>
      </c>
      <c r="E378">
        <v>22</v>
      </c>
      <c r="F378">
        <v>36</v>
      </c>
      <c r="G378">
        <v>1</v>
      </c>
      <c r="H378">
        <v>27</v>
      </c>
      <c r="I378" s="1" t="s">
        <v>609</v>
      </c>
      <c r="J378">
        <f>cocina[[#This Row],[Precio Unitario]]*cocina[[#This Row],[Cantidad Ordenada]]-cocina[[#This Row],[Costo Unitario]]*cocina[[#This Row],[Cantidad Ordenada]]</f>
        <v>14</v>
      </c>
      <c r="K378">
        <f>cocina[[#This Row],[Precio Unitario]]*cocina[[#This Row],[Cantidad Ordenada]]</f>
        <v>36</v>
      </c>
      <c r="L378" s="5">
        <f>(SUMIF(A:A,cocina[[#This Row],[Número de Orden]],J:J))/SUMIF(A:A,cocina[[#This Row],[Número de Orden]],K:K)</f>
        <v>0.41081081081081083</v>
      </c>
      <c r="M378" s="1">
        <f>cocina[[#This Row],[Ganancia bruta]]-cocina[[#This Row],[Ganancia neta]]</f>
        <v>22</v>
      </c>
    </row>
    <row r="379" spans="1:13" x14ac:dyDescent="0.3">
      <c r="A379">
        <v>144</v>
      </c>
      <c r="B379">
        <v>18</v>
      </c>
      <c r="C379" s="1" t="s">
        <v>122</v>
      </c>
      <c r="D379" s="1" t="s">
        <v>621</v>
      </c>
      <c r="E379">
        <v>11</v>
      </c>
      <c r="F379">
        <v>19</v>
      </c>
      <c r="G379">
        <v>3</v>
      </c>
      <c r="H379">
        <v>51</v>
      </c>
      <c r="I379" s="1" t="s">
        <v>608</v>
      </c>
      <c r="J379">
        <f>cocina[[#This Row],[Precio Unitario]]*cocina[[#This Row],[Cantidad Ordenada]]-cocina[[#This Row],[Costo Unitario]]*cocina[[#This Row],[Cantidad Ordenada]]</f>
        <v>24</v>
      </c>
      <c r="K379">
        <f>cocina[[#This Row],[Precio Unitario]]*cocina[[#This Row],[Cantidad Ordenada]]</f>
        <v>57</v>
      </c>
      <c r="L379" s="5">
        <f>(SUMIF(A:A,cocina[[#This Row],[Número de Orden]],J:J))/SUMIF(A:A,cocina[[#This Row],[Número de Orden]],K:K)</f>
        <v>0.41081081081081083</v>
      </c>
      <c r="M379" s="1">
        <f>cocina[[#This Row],[Ganancia bruta]]-cocina[[#This Row],[Ganancia neta]]</f>
        <v>33</v>
      </c>
    </row>
    <row r="380" spans="1:13" x14ac:dyDescent="0.3">
      <c r="A380">
        <v>144</v>
      </c>
      <c r="B380">
        <v>18</v>
      </c>
      <c r="C380" s="1" t="s">
        <v>48</v>
      </c>
      <c r="D380" s="1" t="s">
        <v>618</v>
      </c>
      <c r="E380">
        <v>17</v>
      </c>
      <c r="F380">
        <v>29</v>
      </c>
      <c r="G380">
        <v>2</v>
      </c>
      <c r="H380">
        <v>38</v>
      </c>
      <c r="I380" s="1" t="s">
        <v>608</v>
      </c>
      <c r="J380">
        <f>cocina[[#This Row],[Precio Unitario]]*cocina[[#This Row],[Cantidad Ordenada]]-cocina[[#This Row],[Costo Unitario]]*cocina[[#This Row],[Cantidad Ordenada]]</f>
        <v>24</v>
      </c>
      <c r="K380">
        <f>cocina[[#This Row],[Precio Unitario]]*cocina[[#This Row],[Cantidad Ordenada]]</f>
        <v>58</v>
      </c>
      <c r="L380" s="5">
        <f>(SUMIF(A:A,cocina[[#This Row],[Número de Orden]],J:J))/SUMIF(A:A,cocina[[#This Row],[Número de Orden]],K:K)</f>
        <v>0.41081081081081083</v>
      </c>
      <c r="M380" s="1">
        <f>cocina[[#This Row],[Ganancia bruta]]-cocina[[#This Row],[Ganancia neta]]</f>
        <v>34</v>
      </c>
    </row>
    <row r="381" spans="1:13" x14ac:dyDescent="0.3">
      <c r="A381">
        <v>144</v>
      </c>
      <c r="B381">
        <v>18</v>
      </c>
      <c r="C381" s="1" t="s">
        <v>65</v>
      </c>
      <c r="D381" s="1" t="s">
        <v>625</v>
      </c>
      <c r="E381">
        <v>20</v>
      </c>
      <c r="F381">
        <v>34</v>
      </c>
      <c r="G381">
        <v>1</v>
      </c>
      <c r="H381">
        <v>34</v>
      </c>
      <c r="I381" s="1" t="s">
        <v>609</v>
      </c>
      <c r="J381">
        <f>cocina[[#This Row],[Precio Unitario]]*cocina[[#This Row],[Cantidad Ordenada]]-cocina[[#This Row],[Costo Unitario]]*cocina[[#This Row],[Cantidad Ordenada]]</f>
        <v>14</v>
      </c>
      <c r="K381">
        <f>cocina[[#This Row],[Precio Unitario]]*cocina[[#This Row],[Cantidad Ordenada]]</f>
        <v>34</v>
      </c>
      <c r="L381" s="5">
        <f>(SUMIF(A:A,cocina[[#This Row],[Número de Orden]],J:J))/SUMIF(A:A,cocina[[#This Row],[Número de Orden]],K:K)</f>
        <v>0.41081081081081083</v>
      </c>
      <c r="M381" s="1">
        <f>cocina[[#This Row],[Ganancia bruta]]-cocina[[#This Row],[Ganancia neta]]</f>
        <v>20</v>
      </c>
    </row>
    <row r="382" spans="1:13" x14ac:dyDescent="0.3">
      <c r="A382">
        <v>145</v>
      </c>
      <c r="B382">
        <v>2</v>
      </c>
      <c r="C382" s="1" t="s">
        <v>213</v>
      </c>
      <c r="D382" s="1" t="s">
        <v>624</v>
      </c>
      <c r="E382">
        <v>13</v>
      </c>
      <c r="F382">
        <v>22</v>
      </c>
      <c r="G382">
        <v>3</v>
      </c>
      <c r="H382">
        <v>59</v>
      </c>
      <c r="I382" s="1" t="s">
        <v>608</v>
      </c>
      <c r="J382">
        <f>cocina[[#This Row],[Precio Unitario]]*cocina[[#This Row],[Cantidad Ordenada]]-cocina[[#This Row],[Costo Unitario]]*cocina[[#This Row],[Cantidad Ordenada]]</f>
        <v>27</v>
      </c>
      <c r="K382">
        <f>cocina[[#This Row],[Precio Unitario]]*cocina[[#This Row],[Cantidad Ordenada]]</f>
        <v>66</v>
      </c>
      <c r="L382" s="5">
        <f>(SUMIF(A:A,cocina[[#This Row],[Número de Orden]],J:J))/SUMIF(A:A,cocina[[#This Row],[Número de Orden]],K:K)</f>
        <v>0.40476190476190477</v>
      </c>
      <c r="M382" s="1">
        <f>cocina[[#This Row],[Ganancia bruta]]-cocina[[#This Row],[Ganancia neta]]</f>
        <v>39</v>
      </c>
    </row>
    <row r="383" spans="1:13" x14ac:dyDescent="0.3">
      <c r="A383">
        <v>145</v>
      </c>
      <c r="B383">
        <v>2</v>
      </c>
      <c r="C383" s="1" t="s">
        <v>78</v>
      </c>
      <c r="D383" s="1" t="s">
        <v>613</v>
      </c>
      <c r="E383">
        <v>18</v>
      </c>
      <c r="F383">
        <v>30</v>
      </c>
      <c r="G383">
        <v>2</v>
      </c>
      <c r="H383">
        <v>47</v>
      </c>
      <c r="I383" s="1" t="s">
        <v>609</v>
      </c>
      <c r="J383">
        <f>cocina[[#This Row],[Precio Unitario]]*cocina[[#This Row],[Cantidad Ordenada]]-cocina[[#This Row],[Costo Unitario]]*cocina[[#This Row],[Cantidad Ordenada]]</f>
        <v>24</v>
      </c>
      <c r="K383">
        <f>cocina[[#This Row],[Precio Unitario]]*cocina[[#This Row],[Cantidad Ordenada]]</f>
        <v>60</v>
      </c>
      <c r="L383" s="5">
        <f>(SUMIF(A:A,cocina[[#This Row],[Número de Orden]],J:J))/SUMIF(A:A,cocina[[#This Row],[Número de Orden]],K:K)</f>
        <v>0.40476190476190477</v>
      </c>
      <c r="M383" s="1">
        <f>cocina[[#This Row],[Ganancia bruta]]-cocina[[#This Row],[Ganancia neta]]</f>
        <v>36</v>
      </c>
    </row>
    <row r="384" spans="1:13" x14ac:dyDescent="0.3">
      <c r="A384">
        <v>146</v>
      </c>
      <c r="B384">
        <v>8</v>
      </c>
      <c r="C384" s="1" t="s">
        <v>126</v>
      </c>
      <c r="D384" s="1" t="s">
        <v>614</v>
      </c>
      <c r="E384">
        <v>19</v>
      </c>
      <c r="F384">
        <v>31</v>
      </c>
      <c r="G384">
        <v>2</v>
      </c>
      <c r="H384">
        <v>47</v>
      </c>
      <c r="I384" s="1" t="s">
        <v>609</v>
      </c>
      <c r="J384">
        <f>cocina[[#This Row],[Precio Unitario]]*cocina[[#This Row],[Cantidad Ordenada]]-cocina[[#This Row],[Costo Unitario]]*cocina[[#This Row],[Cantidad Ordenada]]</f>
        <v>24</v>
      </c>
      <c r="K384">
        <f>cocina[[#This Row],[Precio Unitario]]*cocina[[#This Row],[Cantidad Ordenada]]</f>
        <v>62</v>
      </c>
      <c r="L384" s="5">
        <f>(SUMIF(A:A,cocina[[#This Row],[Número de Orden]],J:J))/SUMIF(A:A,cocina[[#This Row],[Número de Orden]],K:K)</f>
        <v>0.38709677419354838</v>
      </c>
      <c r="M384" s="1">
        <f>cocina[[#This Row],[Ganancia bruta]]-cocina[[#This Row],[Ganancia neta]]</f>
        <v>38</v>
      </c>
    </row>
    <row r="385" spans="1:13" x14ac:dyDescent="0.3">
      <c r="A385">
        <v>147</v>
      </c>
      <c r="B385">
        <v>5</v>
      </c>
      <c r="C385" s="1" t="s">
        <v>58</v>
      </c>
      <c r="D385" s="1" t="s">
        <v>616</v>
      </c>
      <c r="E385">
        <v>25</v>
      </c>
      <c r="F385">
        <v>40</v>
      </c>
      <c r="G385">
        <v>1</v>
      </c>
      <c r="H385">
        <v>13</v>
      </c>
      <c r="I385" s="1" t="s">
        <v>609</v>
      </c>
      <c r="J385">
        <f>cocina[[#This Row],[Precio Unitario]]*cocina[[#This Row],[Cantidad Ordenada]]-cocina[[#This Row],[Costo Unitario]]*cocina[[#This Row],[Cantidad Ordenada]]</f>
        <v>15</v>
      </c>
      <c r="K385">
        <f>cocina[[#This Row],[Precio Unitario]]*cocina[[#This Row],[Cantidad Ordenada]]</f>
        <v>40</v>
      </c>
      <c r="L385" s="5">
        <f>(SUMIF(A:A,cocina[[#This Row],[Número de Orden]],J:J))/SUMIF(A:A,cocina[[#This Row],[Número de Orden]],K:K)</f>
        <v>0.39285714285714285</v>
      </c>
      <c r="M385" s="1">
        <f>cocina[[#This Row],[Ganancia bruta]]-cocina[[#This Row],[Ganancia neta]]</f>
        <v>25</v>
      </c>
    </row>
    <row r="386" spans="1:13" x14ac:dyDescent="0.3">
      <c r="A386">
        <v>147</v>
      </c>
      <c r="B386">
        <v>5</v>
      </c>
      <c r="C386" s="1" t="s">
        <v>213</v>
      </c>
      <c r="D386" s="1" t="s">
        <v>624</v>
      </c>
      <c r="E386">
        <v>13</v>
      </c>
      <c r="F386">
        <v>22</v>
      </c>
      <c r="G386">
        <v>2</v>
      </c>
      <c r="H386">
        <v>20</v>
      </c>
      <c r="I386" s="1" t="s">
        <v>608</v>
      </c>
      <c r="J386">
        <f>cocina[[#This Row],[Precio Unitario]]*cocina[[#This Row],[Cantidad Ordenada]]-cocina[[#This Row],[Costo Unitario]]*cocina[[#This Row],[Cantidad Ordenada]]</f>
        <v>18</v>
      </c>
      <c r="K386">
        <f>cocina[[#This Row],[Precio Unitario]]*cocina[[#This Row],[Cantidad Ordenada]]</f>
        <v>44</v>
      </c>
      <c r="L386" s="5">
        <f>(SUMIF(A:A,cocina[[#This Row],[Número de Orden]],J:J))/SUMIF(A:A,cocina[[#This Row],[Número de Orden]],K:K)</f>
        <v>0.39285714285714285</v>
      </c>
      <c r="M386" s="1">
        <f>cocina[[#This Row],[Ganancia bruta]]-cocina[[#This Row],[Ganancia neta]]</f>
        <v>26</v>
      </c>
    </row>
    <row r="387" spans="1:13" x14ac:dyDescent="0.3">
      <c r="A387">
        <v>148</v>
      </c>
      <c r="B387">
        <v>10</v>
      </c>
      <c r="C387" s="1" t="s">
        <v>48</v>
      </c>
      <c r="D387" s="1" t="s">
        <v>618</v>
      </c>
      <c r="E387">
        <v>17</v>
      </c>
      <c r="F387">
        <v>29</v>
      </c>
      <c r="G387">
        <v>2</v>
      </c>
      <c r="H387">
        <v>31</v>
      </c>
      <c r="I387" s="1" t="s">
        <v>608</v>
      </c>
      <c r="J387">
        <f>cocina[[#This Row],[Precio Unitario]]*cocina[[#This Row],[Cantidad Ordenada]]-cocina[[#This Row],[Costo Unitario]]*cocina[[#This Row],[Cantidad Ordenada]]</f>
        <v>24</v>
      </c>
      <c r="K387">
        <f>cocina[[#This Row],[Precio Unitario]]*cocina[[#This Row],[Cantidad Ordenada]]</f>
        <v>58</v>
      </c>
      <c r="L387" s="5">
        <f>(SUMIF(A:A,cocina[[#This Row],[Número de Orden]],J:J))/SUMIF(A:A,cocina[[#This Row],[Número de Orden]],K:K)</f>
        <v>0.41037735849056606</v>
      </c>
      <c r="M387" s="1">
        <f>cocina[[#This Row],[Ganancia bruta]]-cocina[[#This Row],[Ganancia neta]]</f>
        <v>34</v>
      </c>
    </row>
    <row r="388" spans="1:13" x14ac:dyDescent="0.3">
      <c r="A388">
        <v>148</v>
      </c>
      <c r="B388">
        <v>10</v>
      </c>
      <c r="C388" s="1" t="s">
        <v>65</v>
      </c>
      <c r="D388" s="1" t="s">
        <v>625</v>
      </c>
      <c r="E388">
        <v>20</v>
      </c>
      <c r="F388">
        <v>34</v>
      </c>
      <c r="G388">
        <v>2</v>
      </c>
      <c r="H388">
        <v>57</v>
      </c>
      <c r="I388" s="1" t="s">
        <v>608</v>
      </c>
      <c r="J388">
        <f>cocina[[#This Row],[Precio Unitario]]*cocina[[#This Row],[Cantidad Ordenada]]-cocina[[#This Row],[Costo Unitario]]*cocina[[#This Row],[Cantidad Ordenada]]</f>
        <v>28</v>
      </c>
      <c r="K388">
        <f>cocina[[#This Row],[Precio Unitario]]*cocina[[#This Row],[Cantidad Ordenada]]</f>
        <v>68</v>
      </c>
      <c r="L388" s="5">
        <f>(SUMIF(A:A,cocina[[#This Row],[Número de Orden]],J:J))/SUMIF(A:A,cocina[[#This Row],[Número de Orden]],K:K)</f>
        <v>0.41037735849056606</v>
      </c>
      <c r="M388" s="1">
        <f>cocina[[#This Row],[Ganancia bruta]]-cocina[[#This Row],[Ganancia neta]]</f>
        <v>40</v>
      </c>
    </row>
    <row r="389" spans="1:13" x14ac:dyDescent="0.3">
      <c r="A389">
        <v>148</v>
      </c>
      <c r="B389">
        <v>10</v>
      </c>
      <c r="C389" s="1" t="s">
        <v>156</v>
      </c>
      <c r="D389" s="1" t="s">
        <v>626</v>
      </c>
      <c r="E389">
        <v>12</v>
      </c>
      <c r="F389">
        <v>20</v>
      </c>
      <c r="G389">
        <v>3</v>
      </c>
      <c r="H389">
        <v>46</v>
      </c>
      <c r="I389" s="1" t="s">
        <v>608</v>
      </c>
      <c r="J389">
        <f>cocina[[#This Row],[Precio Unitario]]*cocina[[#This Row],[Cantidad Ordenada]]-cocina[[#This Row],[Costo Unitario]]*cocina[[#This Row],[Cantidad Ordenada]]</f>
        <v>24</v>
      </c>
      <c r="K389">
        <f>cocina[[#This Row],[Precio Unitario]]*cocina[[#This Row],[Cantidad Ordenada]]</f>
        <v>60</v>
      </c>
      <c r="L389" s="5">
        <f>(SUMIF(A:A,cocina[[#This Row],[Número de Orden]],J:J))/SUMIF(A:A,cocina[[#This Row],[Número de Orden]],K:K)</f>
        <v>0.41037735849056606</v>
      </c>
      <c r="M389" s="1">
        <f>cocina[[#This Row],[Ganancia bruta]]-cocina[[#This Row],[Ganancia neta]]</f>
        <v>36</v>
      </c>
    </row>
    <row r="390" spans="1:13" x14ac:dyDescent="0.3">
      <c r="A390">
        <v>148</v>
      </c>
      <c r="B390">
        <v>10</v>
      </c>
      <c r="C390" s="1" t="s">
        <v>165</v>
      </c>
      <c r="D390" s="1" t="s">
        <v>630</v>
      </c>
      <c r="E390">
        <v>15</v>
      </c>
      <c r="F390">
        <v>26</v>
      </c>
      <c r="G390">
        <v>1</v>
      </c>
      <c r="H390">
        <v>25</v>
      </c>
      <c r="I390" s="1" t="s">
        <v>608</v>
      </c>
      <c r="J390">
        <f>cocina[[#This Row],[Precio Unitario]]*cocina[[#This Row],[Cantidad Ordenada]]-cocina[[#This Row],[Costo Unitario]]*cocina[[#This Row],[Cantidad Ordenada]]</f>
        <v>11</v>
      </c>
      <c r="K390">
        <f>cocina[[#This Row],[Precio Unitario]]*cocina[[#This Row],[Cantidad Ordenada]]</f>
        <v>26</v>
      </c>
      <c r="L390" s="5">
        <f>(SUMIF(A:A,cocina[[#This Row],[Número de Orden]],J:J))/SUMIF(A:A,cocina[[#This Row],[Número de Orden]],K:K)</f>
        <v>0.41037735849056606</v>
      </c>
      <c r="M390" s="1">
        <f>cocina[[#This Row],[Ganancia bruta]]-cocina[[#This Row],[Ganancia neta]]</f>
        <v>15</v>
      </c>
    </row>
    <row r="391" spans="1:13" x14ac:dyDescent="0.3">
      <c r="A391">
        <v>149</v>
      </c>
      <c r="B391">
        <v>18</v>
      </c>
      <c r="C391" s="1" t="s">
        <v>65</v>
      </c>
      <c r="D391" s="1" t="s">
        <v>625</v>
      </c>
      <c r="E391">
        <v>20</v>
      </c>
      <c r="F391">
        <v>34</v>
      </c>
      <c r="G391">
        <v>3</v>
      </c>
      <c r="H391">
        <v>28</v>
      </c>
      <c r="I391" s="1" t="s">
        <v>609</v>
      </c>
      <c r="J391">
        <f>cocina[[#This Row],[Precio Unitario]]*cocina[[#This Row],[Cantidad Ordenada]]-cocina[[#This Row],[Costo Unitario]]*cocina[[#This Row],[Cantidad Ordenada]]</f>
        <v>42</v>
      </c>
      <c r="K391">
        <f>cocina[[#This Row],[Precio Unitario]]*cocina[[#This Row],[Cantidad Ordenada]]</f>
        <v>102</v>
      </c>
      <c r="L391" s="5">
        <f>(SUMIF(A:A,cocina[[#This Row],[Número de Orden]],J:J))/SUMIF(A:A,cocina[[#This Row],[Número de Orden]],K:K)</f>
        <v>0.41592920353982299</v>
      </c>
      <c r="M391" s="1">
        <f>cocina[[#This Row],[Ganancia bruta]]-cocina[[#This Row],[Ganancia neta]]</f>
        <v>60</v>
      </c>
    </row>
    <row r="392" spans="1:13" x14ac:dyDescent="0.3">
      <c r="A392">
        <v>149</v>
      </c>
      <c r="B392">
        <v>18</v>
      </c>
      <c r="C392" s="1" t="s">
        <v>78</v>
      </c>
      <c r="D392" s="1" t="s">
        <v>613</v>
      </c>
      <c r="E392">
        <v>18</v>
      </c>
      <c r="F392">
        <v>30</v>
      </c>
      <c r="G392">
        <v>1</v>
      </c>
      <c r="H392">
        <v>38</v>
      </c>
      <c r="I392" s="1" t="s">
        <v>609</v>
      </c>
      <c r="J392">
        <f>cocina[[#This Row],[Precio Unitario]]*cocina[[#This Row],[Cantidad Ordenada]]-cocina[[#This Row],[Costo Unitario]]*cocina[[#This Row],[Cantidad Ordenada]]</f>
        <v>12</v>
      </c>
      <c r="K392">
        <f>cocina[[#This Row],[Precio Unitario]]*cocina[[#This Row],[Cantidad Ordenada]]</f>
        <v>30</v>
      </c>
      <c r="L392" s="5">
        <f>(SUMIF(A:A,cocina[[#This Row],[Número de Orden]],J:J))/SUMIF(A:A,cocina[[#This Row],[Número de Orden]],K:K)</f>
        <v>0.41592920353982299</v>
      </c>
      <c r="M392" s="1">
        <f>cocina[[#This Row],[Ganancia bruta]]-cocina[[#This Row],[Ganancia neta]]</f>
        <v>18</v>
      </c>
    </row>
    <row r="393" spans="1:13" x14ac:dyDescent="0.3">
      <c r="A393">
        <v>149</v>
      </c>
      <c r="B393">
        <v>18</v>
      </c>
      <c r="C393" s="1" t="s">
        <v>89</v>
      </c>
      <c r="D393" s="1" t="s">
        <v>629</v>
      </c>
      <c r="E393">
        <v>10</v>
      </c>
      <c r="F393">
        <v>18</v>
      </c>
      <c r="G393">
        <v>2</v>
      </c>
      <c r="H393">
        <v>25</v>
      </c>
      <c r="I393" s="1" t="s">
        <v>608</v>
      </c>
      <c r="J393">
        <f>cocina[[#This Row],[Precio Unitario]]*cocina[[#This Row],[Cantidad Ordenada]]-cocina[[#This Row],[Costo Unitario]]*cocina[[#This Row],[Cantidad Ordenada]]</f>
        <v>16</v>
      </c>
      <c r="K393">
        <f>cocina[[#This Row],[Precio Unitario]]*cocina[[#This Row],[Cantidad Ordenada]]</f>
        <v>36</v>
      </c>
      <c r="L393" s="5">
        <f>(SUMIF(A:A,cocina[[#This Row],[Número de Orden]],J:J))/SUMIF(A:A,cocina[[#This Row],[Número de Orden]],K:K)</f>
        <v>0.41592920353982299</v>
      </c>
      <c r="M393" s="1">
        <f>cocina[[#This Row],[Ganancia bruta]]-cocina[[#This Row],[Ganancia neta]]</f>
        <v>20</v>
      </c>
    </row>
    <row r="394" spans="1:13" x14ac:dyDescent="0.3">
      <c r="A394">
        <v>149</v>
      </c>
      <c r="B394">
        <v>18</v>
      </c>
      <c r="C394" s="1" t="s">
        <v>48</v>
      </c>
      <c r="D394" s="1" t="s">
        <v>618</v>
      </c>
      <c r="E394">
        <v>17</v>
      </c>
      <c r="F394">
        <v>29</v>
      </c>
      <c r="G394">
        <v>2</v>
      </c>
      <c r="H394">
        <v>48</v>
      </c>
      <c r="I394" s="1" t="s">
        <v>609</v>
      </c>
      <c r="J394">
        <f>cocina[[#This Row],[Precio Unitario]]*cocina[[#This Row],[Cantidad Ordenada]]-cocina[[#This Row],[Costo Unitario]]*cocina[[#This Row],[Cantidad Ordenada]]</f>
        <v>24</v>
      </c>
      <c r="K394">
        <f>cocina[[#This Row],[Precio Unitario]]*cocina[[#This Row],[Cantidad Ordenada]]</f>
        <v>58</v>
      </c>
      <c r="L394" s="5">
        <f>(SUMIF(A:A,cocina[[#This Row],[Número de Orden]],J:J))/SUMIF(A:A,cocina[[#This Row],[Número de Orden]],K:K)</f>
        <v>0.41592920353982299</v>
      </c>
      <c r="M394" s="1">
        <f>cocina[[#This Row],[Ganancia bruta]]-cocina[[#This Row],[Ganancia neta]]</f>
        <v>34</v>
      </c>
    </row>
    <row r="395" spans="1:13" x14ac:dyDescent="0.3">
      <c r="A395">
        <v>150</v>
      </c>
      <c r="B395">
        <v>18</v>
      </c>
      <c r="C395" s="1" t="s">
        <v>213</v>
      </c>
      <c r="D395" s="1" t="s">
        <v>624</v>
      </c>
      <c r="E395">
        <v>13</v>
      </c>
      <c r="F395">
        <v>22</v>
      </c>
      <c r="G395">
        <v>2</v>
      </c>
      <c r="H395">
        <v>19</v>
      </c>
      <c r="I395" s="1" t="s">
        <v>608</v>
      </c>
      <c r="J395">
        <f>cocina[[#This Row],[Precio Unitario]]*cocina[[#This Row],[Cantidad Ordenada]]-cocina[[#This Row],[Costo Unitario]]*cocina[[#This Row],[Cantidad Ordenada]]</f>
        <v>18</v>
      </c>
      <c r="K395">
        <f>cocina[[#This Row],[Precio Unitario]]*cocina[[#This Row],[Cantidad Ordenada]]</f>
        <v>44</v>
      </c>
      <c r="L395" s="5">
        <f>(SUMIF(A:A,cocina[[#This Row],[Número de Orden]],J:J))/SUMIF(A:A,cocina[[#This Row],[Número de Orden]],K:K)</f>
        <v>0.4</v>
      </c>
      <c r="M395" s="1">
        <f>cocina[[#This Row],[Ganancia bruta]]-cocina[[#This Row],[Ganancia neta]]</f>
        <v>26</v>
      </c>
    </row>
    <row r="396" spans="1:13" x14ac:dyDescent="0.3">
      <c r="A396">
        <v>150</v>
      </c>
      <c r="B396">
        <v>18</v>
      </c>
      <c r="C396" s="1" t="s">
        <v>271</v>
      </c>
      <c r="D396" s="1" t="s">
        <v>619</v>
      </c>
      <c r="E396">
        <v>20</v>
      </c>
      <c r="F396">
        <v>33</v>
      </c>
      <c r="G396">
        <v>2</v>
      </c>
      <c r="H396">
        <v>57</v>
      </c>
      <c r="I396" s="1" t="s">
        <v>609</v>
      </c>
      <c r="J396">
        <f>cocina[[#This Row],[Precio Unitario]]*cocina[[#This Row],[Cantidad Ordenada]]-cocina[[#This Row],[Costo Unitario]]*cocina[[#This Row],[Cantidad Ordenada]]</f>
        <v>26</v>
      </c>
      <c r="K396">
        <f>cocina[[#This Row],[Precio Unitario]]*cocina[[#This Row],[Cantidad Ordenada]]</f>
        <v>66</v>
      </c>
      <c r="L396" s="5">
        <f>(SUMIF(A:A,cocina[[#This Row],[Número de Orden]],J:J))/SUMIF(A:A,cocina[[#This Row],[Número de Orden]],K:K)</f>
        <v>0.4</v>
      </c>
      <c r="M396" s="1">
        <f>cocina[[#This Row],[Ganancia bruta]]-cocina[[#This Row],[Ganancia neta]]</f>
        <v>40</v>
      </c>
    </row>
    <row r="397" spans="1:13" x14ac:dyDescent="0.3">
      <c r="A397">
        <v>150</v>
      </c>
      <c r="B397">
        <v>18</v>
      </c>
      <c r="C397" s="1" t="s">
        <v>156</v>
      </c>
      <c r="D397" s="1" t="s">
        <v>626</v>
      </c>
      <c r="E397">
        <v>12</v>
      </c>
      <c r="F397">
        <v>20</v>
      </c>
      <c r="G397">
        <v>2</v>
      </c>
      <c r="H397">
        <v>30</v>
      </c>
      <c r="I397" s="1" t="s">
        <v>609</v>
      </c>
      <c r="J397">
        <f>cocina[[#This Row],[Precio Unitario]]*cocina[[#This Row],[Cantidad Ordenada]]-cocina[[#This Row],[Costo Unitario]]*cocina[[#This Row],[Cantidad Ordenada]]</f>
        <v>16</v>
      </c>
      <c r="K397">
        <f>cocina[[#This Row],[Precio Unitario]]*cocina[[#This Row],[Cantidad Ordenada]]</f>
        <v>40</v>
      </c>
      <c r="L397" s="5">
        <f>(SUMIF(A:A,cocina[[#This Row],[Número de Orden]],J:J))/SUMIF(A:A,cocina[[#This Row],[Número de Orden]],K:K)</f>
        <v>0.4</v>
      </c>
      <c r="M397" s="1">
        <f>cocina[[#This Row],[Ganancia bruta]]-cocina[[#This Row],[Ganancia neta]]</f>
        <v>24</v>
      </c>
    </row>
    <row r="398" spans="1:13" x14ac:dyDescent="0.3">
      <c r="A398">
        <v>151</v>
      </c>
      <c r="B398">
        <v>6</v>
      </c>
      <c r="C398" s="1" t="s">
        <v>210</v>
      </c>
      <c r="D398" s="1" t="s">
        <v>627</v>
      </c>
      <c r="E398">
        <v>14</v>
      </c>
      <c r="F398">
        <v>23</v>
      </c>
      <c r="G398">
        <v>3</v>
      </c>
      <c r="H398">
        <v>13</v>
      </c>
      <c r="I398" s="1" t="s">
        <v>608</v>
      </c>
      <c r="J398">
        <f>cocina[[#This Row],[Precio Unitario]]*cocina[[#This Row],[Cantidad Ordenada]]-cocina[[#This Row],[Costo Unitario]]*cocina[[#This Row],[Cantidad Ordenada]]</f>
        <v>27</v>
      </c>
      <c r="K398">
        <f>cocina[[#This Row],[Precio Unitario]]*cocina[[#This Row],[Cantidad Ordenada]]</f>
        <v>69</v>
      </c>
      <c r="L398" s="5">
        <f>(SUMIF(A:A,cocina[[#This Row],[Número de Orden]],J:J))/SUMIF(A:A,cocina[[#This Row],[Número de Orden]],K:K)</f>
        <v>0.38636363636363635</v>
      </c>
      <c r="M398" s="1">
        <f>cocina[[#This Row],[Ganancia bruta]]-cocina[[#This Row],[Ganancia neta]]</f>
        <v>42</v>
      </c>
    </row>
    <row r="399" spans="1:13" x14ac:dyDescent="0.3">
      <c r="A399">
        <v>151</v>
      </c>
      <c r="B399">
        <v>6</v>
      </c>
      <c r="C399" s="1" t="s">
        <v>80</v>
      </c>
      <c r="D399" s="1" t="s">
        <v>628</v>
      </c>
      <c r="E399">
        <v>13</v>
      </c>
      <c r="F399">
        <v>21</v>
      </c>
      <c r="G399">
        <v>3</v>
      </c>
      <c r="H399">
        <v>6</v>
      </c>
      <c r="I399" s="1" t="s">
        <v>608</v>
      </c>
      <c r="J399">
        <f>cocina[[#This Row],[Precio Unitario]]*cocina[[#This Row],[Cantidad Ordenada]]-cocina[[#This Row],[Costo Unitario]]*cocina[[#This Row],[Cantidad Ordenada]]</f>
        <v>24</v>
      </c>
      <c r="K399">
        <f>cocina[[#This Row],[Precio Unitario]]*cocina[[#This Row],[Cantidad Ordenada]]</f>
        <v>63</v>
      </c>
      <c r="L399" s="5">
        <f>(SUMIF(A:A,cocina[[#This Row],[Número de Orden]],J:J))/SUMIF(A:A,cocina[[#This Row],[Número de Orden]],K:K)</f>
        <v>0.38636363636363635</v>
      </c>
      <c r="M399" s="1">
        <f>cocina[[#This Row],[Ganancia bruta]]-cocina[[#This Row],[Ganancia neta]]</f>
        <v>39</v>
      </c>
    </row>
    <row r="400" spans="1:13" x14ac:dyDescent="0.3">
      <c r="A400">
        <v>152</v>
      </c>
      <c r="B400">
        <v>5</v>
      </c>
      <c r="C400" s="1" t="s">
        <v>52</v>
      </c>
      <c r="D400" s="1" t="s">
        <v>620</v>
      </c>
      <c r="E400">
        <v>16</v>
      </c>
      <c r="F400">
        <v>28</v>
      </c>
      <c r="G400">
        <v>2</v>
      </c>
      <c r="H400">
        <v>12</v>
      </c>
      <c r="I400" s="1" t="s">
        <v>608</v>
      </c>
      <c r="J400">
        <f>cocina[[#This Row],[Precio Unitario]]*cocina[[#This Row],[Cantidad Ordenada]]-cocina[[#This Row],[Costo Unitario]]*cocina[[#This Row],[Cantidad Ordenada]]</f>
        <v>24</v>
      </c>
      <c r="K400">
        <f>cocina[[#This Row],[Precio Unitario]]*cocina[[#This Row],[Cantidad Ordenada]]</f>
        <v>56</v>
      </c>
      <c r="L400" s="5">
        <f>(SUMIF(A:A,cocina[[#This Row],[Número de Orden]],J:J))/SUMIF(A:A,cocina[[#This Row],[Número de Orden]],K:K)</f>
        <v>0.42857142857142855</v>
      </c>
      <c r="M400" s="1">
        <f>cocina[[#This Row],[Ganancia bruta]]-cocina[[#This Row],[Ganancia neta]]</f>
        <v>32</v>
      </c>
    </row>
    <row r="401" spans="1:13" x14ac:dyDescent="0.3">
      <c r="A401">
        <v>153</v>
      </c>
      <c r="B401">
        <v>10</v>
      </c>
      <c r="C401" s="1" t="s">
        <v>271</v>
      </c>
      <c r="D401" s="1" t="s">
        <v>619</v>
      </c>
      <c r="E401">
        <v>20</v>
      </c>
      <c r="F401">
        <v>33</v>
      </c>
      <c r="G401">
        <v>3</v>
      </c>
      <c r="H401">
        <v>10</v>
      </c>
      <c r="I401" s="1" t="s">
        <v>609</v>
      </c>
      <c r="J401">
        <f>cocina[[#This Row],[Precio Unitario]]*cocina[[#This Row],[Cantidad Ordenada]]-cocina[[#This Row],[Costo Unitario]]*cocina[[#This Row],[Cantidad Ordenada]]</f>
        <v>39</v>
      </c>
      <c r="K401">
        <f>cocina[[#This Row],[Precio Unitario]]*cocina[[#This Row],[Cantidad Ordenada]]</f>
        <v>99</v>
      </c>
      <c r="L401" s="5">
        <f>(SUMIF(A:A,cocina[[#This Row],[Número de Orden]],J:J))/SUMIF(A:A,cocina[[#This Row],[Número de Orden]],K:K)</f>
        <v>0.3891625615763547</v>
      </c>
      <c r="M401" s="1">
        <f>cocina[[#This Row],[Ganancia bruta]]-cocina[[#This Row],[Ganancia neta]]</f>
        <v>60</v>
      </c>
    </row>
    <row r="402" spans="1:13" x14ac:dyDescent="0.3">
      <c r="A402">
        <v>153</v>
      </c>
      <c r="B402">
        <v>10</v>
      </c>
      <c r="C402" s="1" t="s">
        <v>168</v>
      </c>
      <c r="D402" s="1" t="s">
        <v>612</v>
      </c>
      <c r="E402">
        <v>14</v>
      </c>
      <c r="F402">
        <v>24</v>
      </c>
      <c r="G402">
        <v>1</v>
      </c>
      <c r="H402">
        <v>53</v>
      </c>
      <c r="I402" s="1" t="s">
        <v>609</v>
      </c>
      <c r="J402">
        <f>cocina[[#This Row],[Precio Unitario]]*cocina[[#This Row],[Cantidad Ordenada]]-cocina[[#This Row],[Costo Unitario]]*cocina[[#This Row],[Cantidad Ordenada]]</f>
        <v>10</v>
      </c>
      <c r="K402">
        <f>cocina[[#This Row],[Precio Unitario]]*cocina[[#This Row],[Cantidad Ordenada]]</f>
        <v>24</v>
      </c>
      <c r="L402" s="5">
        <f>(SUMIF(A:A,cocina[[#This Row],[Número de Orden]],J:J))/SUMIF(A:A,cocina[[#This Row],[Número de Orden]],K:K)</f>
        <v>0.3891625615763547</v>
      </c>
      <c r="M402" s="1">
        <f>cocina[[#This Row],[Ganancia bruta]]-cocina[[#This Row],[Ganancia neta]]</f>
        <v>14</v>
      </c>
    </row>
    <row r="403" spans="1:13" x14ac:dyDescent="0.3">
      <c r="A403">
        <v>153</v>
      </c>
      <c r="B403">
        <v>10</v>
      </c>
      <c r="C403" s="1" t="s">
        <v>58</v>
      </c>
      <c r="D403" s="1" t="s">
        <v>616</v>
      </c>
      <c r="E403">
        <v>25</v>
      </c>
      <c r="F403">
        <v>40</v>
      </c>
      <c r="G403">
        <v>2</v>
      </c>
      <c r="H403">
        <v>26</v>
      </c>
      <c r="I403" s="1" t="s">
        <v>608</v>
      </c>
      <c r="J403">
        <f>cocina[[#This Row],[Precio Unitario]]*cocina[[#This Row],[Cantidad Ordenada]]-cocina[[#This Row],[Costo Unitario]]*cocina[[#This Row],[Cantidad Ordenada]]</f>
        <v>30</v>
      </c>
      <c r="K403">
        <f>cocina[[#This Row],[Precio Unitario]]*cocina[[#This Row],[Cantidad Ordenada]]</f>
        <v>80</v>
      </c>
      <c r="L403" s="5">
        <f>(SUMIF(A:A,cocina[[#This Row],[Número de Orden]],J:J))/SUMIF(A:A,cocina[[#This Row],[Número de Orden]],K:K)</f>
        <v>0.3891625615763547</v>
      </c>
      <c r="M403" s="1">
        <f>cocina[[#This Row],[Ganancia bruta]]-cocina[[#This Row],[Ganancia neta]]</f>
        <v>50</v>
      </c>
    </row>
    <row r="404" spans="1:13" x14ac:dyDescent="0.3">
      <c r="A404">
        <v>154</v>
      </c>
      <c r="B404">
        <v>11</v>
      </c>
      <c r="C404" s="1" t="s">
        <v>83</v>
      </c>
      <c r="D404" s="1" t="s">
        <v>617</v>
      </c>
      <c r="E404">
        <v>22</v>
      </c>
      <c r="F404">
        <v>36</v>
      </c>
      <c r="G404">
        <v>3</v>
      </c>
      <c r="H404">
        <v>52</v>
      </c>
      <c r="I404" s="1" t="s">
        <v>608</v>
      </c>
      <c r="J404">
        <f>cocina[[#This Row],[Precio Unitario]]*cocina[[#This Row],[Cantidad Ordenada]]-cocina[[#This Row],[Costo Unitario]]*cocina[[#This Row],[Cantidad Ordenada]]</f>
        <v>42</v>
      </c>
      <c r="K404">
        <f>cocina[[#This Row],[Precio Unitario]]*cocina[[#This Row],[Cantidad Ordenada]]</f>
        <v>108</v>
      </c>
      <c r="L404" s="5">
        <f>(SUMIF(A:A,cocina[[#This Row],[Número de Orden]],J:J))/SUMIF(A:A,cocina[[#This Row],[Número de Orden]],K:K)</f>
        <v>0.40277777777777779</v>
      </c>
      <c r="M404" s="1">
        <f>cocina[[#This Row],[Ganancia bruta]]-cocina[[#This Row],[Ganancia neta]]</f>
        <v>66</v>
      </c>
    </row>
    <row r="405" spans="1:13" x14ac:dyDescent="0.3">
      <c r="A405">
        <v>154</v>
      </c>
      <c r="B405">
        <v>11</v>
      </c>
      <c r="C405" s="1" t="s">
        <v>89</v>
      </c>
      <c r="D405" s="1" t="s">
        <v>629</v>
      </c>
      <c r="E405">
        <v>10</v>
      </c>
      <c r="F405">
        <v>18</v>
      </c>
      <c r="G405">
        <v>2</v>
      </c>
      <c r="H405">
        <v>30</v>
      </c>
      <c r="I405" s="1" t="s">
        <v>608</v>
      </c>
      <c r="J405">
        <f>cocina[[#This Row],[Precio Unitario]]*cocina[[#This Row],[Cantidad Ordenada]]-cocina[[#This Row],[Costo Unitario]]*cocina[[#This Row],[Cantidad Ordenada]]</f>
        <v>16</v>
      </c>
      <c r="K405">
        <f>cocina[[#This Row],[Precio Unitario]]*cocina[[#This Row],[Cantidad Ordenada]]</f>
        <v>36</v>
      </c>
      <c r="L405" s="5">
        <f>(SUMIF(A:A,cocina[[#This Row],[Número de Orden]],J:J))/SUMIF(A:A,cocina[[#This Row],[Número de Orden]],K:K)</f>
        <v>0.40277777777777779</v>
      </c>
      <c r="M405" s="1">
        <f>cocina[[#This Row],[Ganancia bruta]]-cocina[[#This Row],[Ganancia neta]]</f>
        <v>20</v>
      </c>
    </row>
    <row r="406" spans="1:13" x14ac:dyDescent="0.3">
      <c r="A406">
        <v>155</v>
      </c>
      <c r="B406">
        <v>7</v>
      </c>
      <c r="C406" s="1" t="s">
        <v>116</v>
      </c>
      <c r="D406" s="1" t="s">
        <v>615</v>
      </c>
      <c r="E406">
        <v>16</v>
      </c>
      <c r="F406">
        <v>27</v>
      </c>
      <c r="G406">
        <v>2</v>
      </c>
      <c r="H406">
        <v>24</v>
      </c>
      <c r="I406" s="1" t="s">
        <v>609</v>
      </c>
      <c r="J406">
        <f>cocina[[#This Row],[Precio Unitario]]*cocina[[#This Row],[Cantidad Ordenada]]-cocina[[#This Row],[Costo Unitario]]*cocina[[#This Row],[Cantidad Ordenada]]</f>
        <v>22</v>
      </c>
      <c r="K406">
        <f>cocina[[#This Row],[Precio Unitario]]*cocina[[#This Row],[Cantidad Ordenada]]</f>
        <v>54</v>
      </c>
      <c r="L406" s="5">
        <f>(SUMIF(A:A,cocina[[#This Row],[Número de Orden]],J:J))/SUMIF(A:A,cocina[[#This Row],[Número de Orden]],K:K)</f>
        <v>0.39705882352941174</v>
      </c>
      <c r="M406" s="1">
        <f>cocina[[#This Row],[Ganancia bruta]]-cocina[[#This Row],[Ganancia neta]]</f>
        <v>32</v>
      </c>
    </row>
    <row r="407" spans="1:13" x14ac:dyDescent="0.3">
      <c r="A407">
        <v>155</v>
      </c>
      <c r="B407">
        <v>7</v>
      </c>
      <c r="C407" s="1" t="s">
        <v>126</v>
      </c>
      <c r="D407" s="1" t="s">
        <v>614</v>
      </c>
      <c r="E407">
        <v>19</v>
      </c>
      <c r="F407">
        <v>31</v>
      </c>
      <c r="G407">
        <v>2</v>
      </c>
      <c r="H407">
        <v>43</v>
      </c>
      <c r="I407" s="1" t="s">
        <v>608</v>
      </c>
      <c r="J407">
        <f>cocina[[#This Row],[Precio Unitario]]*cocina[[#This Row],[Cantidad Ordenada]]-cocina[[#This Row],[Costo Unitario]]*cocina[[#This Row],[Cantidad Ordenada]]</f>
        <v>24</v>
      </c>
      <c r="K407">
        <f>cocina[[#This Row],[Precio Unitario]]*cocina[[#This Row],[Cantidad Ordenada]]</f>
        <v>62</v>
      </c>
      <c r="L407" s="5">
        <f>(SUMIF(A:A,cocina[[#This Row],[Número de Orden]],J:J))/SUMIF(A:A,cocina[[#This Row],[Número de Orden]],K:K)</f>
        <v>0.39705882352941174</v>
      </c>
      <c r="M407" s="1">
        <f>cocina[[#This Row],[Ganancia bruta]]-cocina[[#This Row],[Ganancia neta]]</f>
        <v>38</v>
      </c>
    </row>
    <row r="408" spans="1:13" x14ac:dyDescent="0.3">
      <c r="A408">
        <v>155</v>
      </c>
      <c r="B408">
        <v>7</v>
      </c>
      <c r="C408" s="1" t="s">
        <v>156</v>
      </c>
      <c r="D408" s="1" t="s">
        <v>626</v>
      </c>
      <c r="E408">
        <v>12</v>
      </c>
      <c r="F408">
        <v>20</v>
      </c>
      <c r="G408">
        <v>1</v>
      </c>
      <c r="H408">
        <v>33</v>
      </c>
      <c r="I408" s="1" t="s">
        <v>609</v>
      </c>
      <c r="J408">
        <f>cocina[[#This Row],[Precio Unitario]]*cocina[[#This Row],[Cantidad Ordenada]]-cocina[[#This Row],[Costo Unitario]]*cocina[[#This Row],[Cantidad Ordenada]]</f>
        <v>8</v>
      </c>
      <c r="K408">
        <f>cocina[[#This Row],[Precio Unitario]]*cocina[[#This Row],[Cantidad Ordenada]]</f>
        <v>20</v>
      </c>
      <c r="L408" s="5">
        <f>(SUMIF(A:A,cocina[[#This Row],[Número de Orden]],J:J))/SUMIF(A:A,cocina[[#This Row],[Número de Orden]],K:K)</f>
        <v>0.39705882352941174</v>
      </c>
      <c r="M408" s="1">
        <f>cocina[[#This Row],[Ganancia bruta]]-cocina[[#This Row],[Ganancia neta]]</f>
        <v>12</v>
      </c>
    </row>
    <row r="409" spans="1:13" x14ac:dyDescent="0.3">
      <c r="A409">
        <v>156</v>
      </c>
      <c r="B409">
        <v>6</v>
      </c>
      <c r="C409" s="1" t="s">
        <v>52</v>
      </c>
      <c r="D409" s="1" t="s">
        <v>620</v>
      </c>
      <c r="E409">
        <v>16</v>
      </c>
      <c r="F409">
        <v>28</v>
      </c>
      <c r="G409">
        <v>2</v>
      </c>
      <c r="H409">
        <v>6</v>
      </c>
      <c r="I409" s="1" t="s">
        <v>608</v>
      </c>
      <c r="J409">
        <f>cocina[[#This Row],[Precio Unitario]]*cocina[[#This Row],[Cantidad Ordenada]]-cocina[[#This Row],[Costo Unitario]]*cocina[[#This Row],[Cantidad Ordenada]]</f>
        <v>24</v>
      </c>
      <c r="K409">
        <f>cocina[[#This Row],[Precio Unitario]]*cocina[[#This Row],[Cantidad Ordenada]]</f>
        <v>56</v>
      </c>
      <c r="L409" s="5">
        <f>(SUMIF(A:A,cocina[[#This Row],[Número de Orden]],J:J))/SUMIF(A:A,cocina[[#This Row],[Número de Orden]],K:K)</f>
        <v>0.42857142857142855</v>
      </c>
      <c r="M409" s="1">
        <f>cocina[[#This Row],[Ganancia bruta]]-cocina[[#This Row],[Ganancia neta]]</f>
        <v>32</v>
      </c>
    </row>
    <row r="410" spans="1:13" x14ac:dyDescent="0.3">
      <c r="A410">
        <v>157</v>
      </c>
      <c r="B410">
        <v>13</v>
      </c>
      <c r="C410" s="1" t="s">
        <v>132</v>
      </c>
      <c r="D410" s="1" t="s">
        <v>631</v>
      </c>
      <c r="E410">
        <v>15</v>
      </c>
      <c r="F410">
        <v>25</v>
      </c>
      <c r="G410">
        <v>3</v>
      </c>
      <c r="H410">
        <v>48</v>
      </c>
      <c r="I410" s="1" t="s">
        <v>609</v>
      </c>
      <c r="J410">
        <f>cocina[[#This Row],[Precio Unitario]]*cocina[[#This Row],[Cantidad Ordenada]]-cocina[[#This Row],[Costo Unitario]]*cocina[[#This Row],[Cantidad Ordenada]]</f>
        <v>30</v>
      </c>
      <c r="K410">
        <f>cocina[[#This Row],[Precio Unitario]]*cocina[[#This Row],[Cantidad Ordenada]]</f>
        <v>75</v>
      </c>
      <c r="L410" s="5">
        <f>(SUMIF(A:A,cocina[[#This Row],[Número de Orden]],J:J))/SUMIF(A:A,cocina[[#This Row],[Número de Orden]],K:K)</f>
        <v>0.39852398523985239</v>
      </c>
      <c r="M410" s="1">
        <f>cocina[[#This Row],[Ganancia bruta]]-cocina[[#This Row],[Ganancia neta]]</f>
        <v>45</v>
      </c>
    </row>
    <row r="411" spans="1:13" x14ac:dyDescent="0.3">
      <c r="A411">
        <v>157</v>
      </c>
      <c r="B411">
        <v>13</v>
      </c>
      <c r="C411" s="1" t="s">
        <v>52</v>
      </c>
      <c r="D411" s="1" t="s">
        <v>620</v>
      </c>
      <c r="E411">
        <v>16</v>
      </c>
      <c r="F411">
        <v>28</v>
      </c>
      <c r="G411">
        <v>1</v>
      </c>
      <c r="H411">
        <v>54</v>
      </c>
      <c r="I411" s="1" t="s">
        <v>609</v>
      </c>
      <c r="J411">
        <f>cocina[[#This Row],[Precio Unitario]]*cocina[[#This Row],[Cantidad Ordenada]]-cocina[[#This Row],[Costo Unitario]]*cocina[[#This Row],[Cantidad Ordenada]]</f>
        <v>12</v>
      </c>
      <c r="K411">
        <f>cocina[[#This Row],[Precio Unitario]]*cocina[[#This Row],[Cantidad Ordenada]]</f>
        <v>28</v>
      </c>
      <c r="L411" s="5">
        <f>(SUMIF(A:A,cocina[[#This Row],[Número de Orden]],J:J))/SUMIF(A:A,cocina[[#This Row],[Número de Orden]],K:K)</f>
        <v>0.39852398523985239</v>
      </c>
      <c r="M411" s="1">
        <f>cocina[[#This Row],[Ganancia bruta]]-cocina[[#This Row],[Ganancia neta]]</f>
        <v>16</v>
      </c>
    </row>
    <row r="412" spans="1:13" x14ac:dyDescent="0.3">
      <c r="A412">
        <v>157</v>
      </c>
      <c r="B412">
        <v>13</v>
      </c>
      <c r="C412" s="1" t="s">
        <v>78</v>
      </c>
      <c r="D412" s="1" t="s">
        <v>613</v>
      </c>
      <c r="E412">
        <v>18</v>
      </c>
      <c r="F412">
        <v>30</v>
      </c>
      <c r="G412">
        <v>2</v>
      </c>
      <c r="H412">
        <v>27</v>
      </c>
      <c r="I412" s="1" t="s">
        <v>608</v>
      </c>
      <c r="J412">
        <f>cocina[[#This Row],[Precio Unitario]]*cocina[[#This Row],[Cantidad Ordenada]]-cocina[[#This Row],[Costo Unitario]]*cocina[[#This Row],[Cantidad Ordenada]]</f>
        <v>24</v>
      </c>
      <c r="K412">
        <f>cocina[[#This Row],[Precio Unitario]]*cocina[[#This Row],[Cantidad Ordenada]]</f>
        <v>60</v>
      </c>
      <c r="L412" s="5">
        <f>(SUMIF(A:A,cocina[[#This Row],[Número de Orden]],J:J))/SUMIF(A:A,cocina[[#This Row],[Número de Orden]],K:K)</f>
        <v>0.39852398523985239</v>
      </c>
      <c r="M412" s="1">
        <f>cocina[[#This Row],[Ganancia bruta]]-cocina[[#This Row],[Ganancia neta]]</f>
        <v>36</v>
      </c>
    </row>
    <row r="413" spans="1:13" x14ac:dyDescent="0.3">
      <c r="A413">
        <v>157</v>
      </c>
      <c r="B413">
        <v>13</v>
      </c>
      <c r="C413" s="1" t="s">
        <v>83</v>
      </c>
      <c r="D413" s="1" t="s">
        <v>617</v>
      </c>
      <c r="E413">
        <v>22</v>
      </c>
      <c r="F413">
        <v>36</v>
      </c>
      <c r="G413">
        <v>3</v>
      </c>
      <c r="H413">
        <v>21</v>
      </c>
      <c r="I413" s="1" t="s">
        <v>608</v>
      </c>
      <c r="J413">
        <f>cocina[[#This Row],[Precio Unitario]]*cocina[[#This Row],[Cantidad Ordenada]]-cocina[[#This Row],[Costo Unitario]]*cocina[[#This Row],[Cantidad Ordenada]]</f>
        <v>42</v>
      </c>
      <c r="K413">
        <f>cocina[[#This Row],[Precio Unitario]]*cocina[[#This Row],[Cantidad Ordenada]]</f>
        <v>108</v>
      </c>
      <c r="L413" s="5">
        <f>(SUMIF(A:A,cocina[[#This Row],[Número de Orden]],J:J))/SUMIF(A:A,cocina[[#This Row],[Número de Orden]],K:K)</f>
        <v>0.39852398523985239</v>
      </c>
      <c r="M413" s="1">
        <f>cocina[[#This Row],[Ganancia bruta]]-cocina[[#This Row],[Ganancia neta]]</f>
        <v>66</v>
      </c>
    </row>
    <row r="414" spans="1:13" x14ac:dyDescent="0.3">
      <c r="A414">
        <v>158</v>
      </c>
      <c r="B414">
        <v>5</v>
      </c>
      <c r="C414" s="1" t="s">
        <v>122</v>
      </c>
      <c r="D414" s="1" t="s">
        <v>621</v>
      </c>
      <c r="E414">
        <v>11</v>
      </c>
      <c r="F414">
        <v>19</v>
      </c>
      <c r="G414">
        <v>1</v>
      </c>
      <c r="H414">
        <v>57</v>
      </c>
      <c r="I414" s="1" t="s">
        <v>608</v>
      </c>
      <c r="J414">
        <f>cocina[[#This Row],[Precio Unitario]]*cocina[[#This Row],[Cantidad Ordenada]]-cocina[[#This Row],[Costo Unitario]]*cocina[[#This Row],[Cantidad Ordenada]]</f>
        <v>8</v>
      </c>
      <c r="K414">
        <f>cocina[[#This Row],[Precio Unitario]]*cocina[[#This Row],[Cantidad Ordenada]]</f>
        <v>19</v>
      </c>
      <c r="L414" s="5">
        <f>(SUMIF(A:A,cocina[[#This Row],[Número de Orden]],J:J))/SUMIF(A:A,cocina[[#This Row],[Número de Orden]],K:K)</f>
        <v>0.40322580645161288</v>
      </c>
      <c r="M414" s="1">
        <f>cocina[[#This Row],[Ganancia bruta]]-cocina[[#This Row],[Ganancia neta]]</f>
        <v>11</v>
      </c>
    </row>
    <row r="415" spans="1:13" x14ac:dyDescent="0.3">
      <c r="A415">
        <v>158</v>
      </c>
      <c r="B415">
        <v>5</v>
      </c>
      <c r="C415" s="1" t="s">
        <v>165</v>
      </c>
      <c r="D415" s="1" t="s">
        <v>630</v>
      </c>
      <c r="E415">
        <v>15</v>
      </c>
      <c r="F415">
        <v>26</v>
      </c>
      <c r="G415">
        <v>3</v>
      </c>
      <c r="H415">
        <v>55</v>
      </c>
      <c r="I415" s="1" t="s">
        <v>608</v>
      </c>
      <c r="J415">
        <f>cocina[[#This Row],[Precio Unitario]]*cocina[[#This Row],[Cantidad Ordenada]]-cocina[[#This Row],[Costo Unitario]]*cocina[[#This Row],[Cantidad Ordenada]]</f>
        <v>33</v>
      </c>
      <c r="K415">
        <f>cocina[[#This Row],[Precio Unitario]]*cocina[[#This Row],[Cantidad Ordenada]]</f>
        <v>78</v>
      </c>
      <c r="L415" s="5">
        <f>(SUMIF(A:A,cocina[[#This Row],[Número de Orden]],J:J))/SUMIF(A:A,cocina[[#This Row],[Número de Orden]],K:K)</f>
        <v>0.40322580645161288</v>
      </c>
      <c r="M415" s="1">
        <f>cocina[[#This Row],[Ganancia bruta]]-cocina[[#This Row],[Ganancia neta]]</f>
        <v>45</v>
      </c>
    </row>
    <row r="416" spans="1:13" x14ac:dyDescent="0.3">
      <c r="A416">
        <v>158</v>
      </c>
      <c r="B416">
        <v>5</v>
      </c>
      <c r="C416" s="1" t="s">
        <v>83</v>
      </c>
      <c r="D416" s="1" t="s">
        <v>617</v>
      </c>
      <c r="E416">
        <v>22</v>
      </c>
      <c r="F416">
        <v>36</v>
      </c>
      <c r="G416">
        <v>3</v>
      </c>
      <c r="H416">
        <v>7</v>
      </c>
      <c r="I416" s="1" t="s">
        <v>608</v>
      </c>
      <c r="J416">
        <f>cocina[[#This Row],[Precio Unitario]]*cocina[[#This Row],[Cantidad Ordenada]]-cocina[[#This Row],[Costo Unitario]]*cocina[[#This Row],[Cantidad Ordenada]]</f>
        <v>42</v>
      </c>
      <c r="K416">
        <f>cocina[[#This Row],[Precio Unitario]]*cocina[[#This Row],[Cantidad Ordenada]]</f>
        <v>108</v>
      </c>
      <c r="L416" s="5">
        <f>(SUMIF(A:A,cocina[[#This Row],[Número de Orden]],J:J))/SUMIF(A:A,cocina[[#This Row],[Número de Orden]],K:K)</f>
        <v>0.40322580645161288</v>
      </c>
      <c r="M416" s="1">
        <f>cocina[[#This Row],[Ganancia bruta]]-cocina[[#This Row],[Ganancia neta]]</f>
        <v>66</v>
      </c>
    </row>
    <row r="417" spans="1:13" x14ac:dyDescent="0.3">
      <c r="A417">
        <v>158</v>
      </c>
      <c r="B417">
        <v>5</v>
      </c>
      <c r="C417" s="1" t="s">
        <v>36</v>
      </c>
      <c r="D417" s="1" t="s">
        <v>622</v>
      </c>
      <c r="E417">
        <v>21</v>
      </c>
      <c r="F417">
        <v>35</v>
      </c>
      <c r="G417">
        <v>3</v>
      </c>
      <c r="H417">
        <v>16</v>
      </c>
      <c r="I417" s="1" t="s">
        <v>609</v>
      </c>
      <c r="J417">
        <f>cocina[[#This Row],[Precio Unitario]]*cocina[[#This Row],[Cantidad Ordenada]]-cocina[[#This Row],[Costo Unitario]]*cocina[[#This Row],[Cantidad Ordenada]]</f>
        <v>42</v>
      </c>
      <c r="K417">
        <f>cocina[[#This Row],[Precio Unitario]]*cocina[[#This Row],[Cantidad Ordenada]]</f>
        <v>105</v>
      </c>
      <c r="L417" s="5">
        <f>(SUMIF(A:A,cocina[[#This Row],[Número de Orden]],J:J))/SUMIF(A:A,cocina[[#This Row],[Número de Orden]],K:K)</f>
        <v>0.40322580645161288</v>
      </c>
      <c r="M417" s="1">
        <f>cocina[[#This Row],[Ganancia bruta]]-cocina[[#This Row],[Ganancia neta]]</f>
        <v>63</v>
      </c>
    </row>
    <row r="418" spans="1:13" x14ac:dyDescent="0.3">
      <c r="A418">
        <v>159</v>
      </c>
      <c r="B418">
        <v>16</v>
      </c>
      <c r="C418" s="1" t="s">
        <v>48</v>
      </c>
      <c r="D418" s="1" t="s">
        <v>618</v>
      </c>
      <c r="E418">
        <v>17</v>
      </c>
      <c r="F418">
        <v>29</v>
      </c>
      <c r="G418">
        <v>3</v>
      </c>
      <c r="H418">
        <v>23</v>
      </c>
      <c r="I418" s="1" t="s">
        <v>609</v>
      </c>
      <c r="J418">
        <f>cocina[[#This Row],[Precio Unitario]]*cocina[[#This Row],[Cantidad Ordenada]]-cocina[[#This Row],[Costo Unitario]]*cocina[[#This Row],[Cantidad Ordenada]]</f>
        <v>36</v>
      </c>
      <c r="K418">
        <f>cocina[[#This Row],[Precio Unitario]]*cocina[[#This Row],[Cantidad Ordenada]]</f>
        <v>87</v>
      </c>
      <c r="L418" s="5">
        <f>(SUMIF(A:A,cocina[[#This Row],[Número de Orden]],J:J))/SUMIF(A:A,cocina[[#This Row],[Número de Orden]],K:K)</f>
        <v>0.40711462450592883</v>
      </c>
      <c r="M418" s="1">
        <f>cocina[[#This Row],[Ganancia bruta]]-cocina[[#This Row],[Ganancia neta]]</f>
        <v>51</v>
      </c>
    </row>
    <row r="419" spans="1:13" x14ac:dyDescent="0.3">
      <c r="A419">
        <v>159</v>
      </c>
      <c r="B419">
        <v>16</v>
      </c>
      <c r="C419" s="1" t="s">
        <v>126</v>
      </c>
      <c r="D419" s="1" t="s">
        <v>614</v>
      </c>
      <c r="E419">
        <v>19</v>
      </c>
      <c r="F419">
        <v>31</v>
      </c>
      <c r="G419">
        <v>1</v>
      </c>
      <c r="H419">
        <v>5</v>
      </c>
      <c r="I419" s="1" t="s">
        <v>608</v>
      </c>
      <c r="J419">
        <f>cocina[[#This Row],[Precio Unitario]]*cocina[[#This Row],[Cantidad Ordenada]]-cocina[[#This Row],[Costo Unitario]]*cocina[[#This Row],[Cantidad Ordenada]]</f>
        <v>12</v>
      </c>
      <c r="K419">
        <f>cocina[[#This Row],[Precio Unitario]]*cocina[[#This Row],[Cantidad Ordenada]]</f>
        <v>31</v>
      </c>
      <c r="L419" s="5">
        <f>(SUMIF(A:A,cocina[[#This Row],[Número de Orden]],J:J))/SUMIF(A:A,cocina[[#This Row],[Número de Orden]],K:K)</f>
        <v>0.40711462450592883</v>
      </c>
      <c r="M419" s="1">
        <f>cocina[[#This Row],[Ganancia bruta]]-cocina[[#This Row],[Ganancia neta]]</f>
        <v>19</v>
      </c>
    </row>
    <row r="420" spans="1:13" x14ac:dyDescent="0.3">
      <c r="A420">
        <v>159</v>
      </c>
      <c r="B420">
        <v>16</v>
      </c>
      <c r="C420" s="1" t="s">
        <v>89</v>
      </c>
      <c r="D420" s="1" t="s">
        <v>629</v>
      </c>
      <c r="E420">
        <v>10</v>
      </c>
      <c r="F420">
        <v>18</v>
      </c>
      <c r="G420">
        <v>2</v>
      </c>
      <c r="H420">
        <v>6</v>
      </c>
      <c r="I420" s="1" t="s">
        <v>608</v>
      </c>
      <c r="J420">
        <f>cocina[[#This Row],[Precio Unitario]]*cocina[[#This Row],[Cantidad Ordenada]]-cocina[[#This Row],[Costo Unitario]]*cocina[[#This Row],[Cantidad Ordenada]]</f>
        <v>16</v>
      </c>
      <c r="K420">
        <f>cocina[[#This Row],[Precio Unitario]]*cocina[[#This Row],[Cantidad Ordenada]]</f>
        <v>36</v>
      </c>
      <c r="L420" s="5">
        <f>(SUMIF(A:A,cocina[[#This Row],[Número de Orden]],J:J))/SUMIF(A:A,cocina[[#This Row],[Número de Orden]],K:K)</f>
        <v>0.40711462450592883</v>
      </c>
      <c r="M420" s="1">
        <f>cocina[[#This Row],[Ganancia bruta]]-cocina[[#This Row],[Ganancia neta]]</f>
        <v>20</v>
      </c>
    </row>
    <row r="421" spans="1:13" x14ac:dyDescent="0.3">
      <c r="A421">
        <v>159</v>
      </c>
      <c r="B421">
        <v>16</v>
      </c>
      <c r="C421" s="1" t="s">
        <v>271</v>
      </c>
      <c r="D421" s="1" t="s">
        <v>619</v>
      </c>
      <c r="E421">
        <v>20</v>
      </c>
      <c r="F421">
        <v>33</v>
      </c>
      <c r="G421">
        <v>3</v>
      </c>
      <c r="H421">
        <v>40</v>
      </c>
      <c r="I421" s="1" t="s">
        <v>608</v>
      </c>
      <c r="J421">
        <f>cocina[[#This Row],[Precio Unitario]]*cocina[[#This Row],[Cantidad Ordenada]]-cocina[[#This Row],[Costo Unitario]]*cocina[[#This Row],[Cantidad Ordenada]]</f>
        <v>39</v>
      </c>
      <c r="K421">
        <f>cocina[[#This Row],[Precio Unitario]]*cocina[[#This Row],[Cantidad Ordenada]]</f>
        <v>99</v>
      </c>
      <c r="L421" s="5">
        <f>(SUMIF(A:A,cocina[[#This Row],[Número de Orden]],J:J))/SUMIF(A:A,cocina[[#This Row],[Número de Orden]],K:K)</f>
        <v>0.40711462450592883</v>
      </c>
      <c r="M421" s="1">
        <f>cocina[[#This Row],[Ganancia bruta]]-cocina[[#This Row],[Ganancia neta]]</f>
        <v>60</v>
      </c>
    </row>
    <row r="422" spans="1:13" x14ac:dyDescent="0.3">
      <c r="A422">
        <v>160</v>
      </c>
      <c r="B422">
        <v>19</v>
      </c>
      <c r="C422" s="1" t="s">
        <v>83</v>
      </c>
      <c r="D422" s="1" t="s">
        <v>617</v>
      </c>
      <c r="E422">
        <v>22</v>
      </c>
      <c r="F422">
        <v>36</v>
      </c>
      <c r="G422">
        <v>3</v>
      </c>
      <c r="H422">
        <v>20</v>
      </c>
      <c r="I422" s="1" t="s">
        <v>608</v>
      </c>
      <c r="J422">
        <f>cocina[[#This Row],[Precio Unitario]]*cocina[[#This Row],[Cantidad Ordenada]]-cocina[[#This Row],[Costo Unitario]]*cocina[[#This Row],[Cantidad Ordenada]]</f>
        <v>42</v>
      </c>
      <c r="K422">
        <f>cocina[[#This Row],[Precio Unitario]]*cocina[[#This Row],[Cantidad Ordenada]]</f>
        <v>108</v>
      </c>
      <c r="L422" s="5">
        <f>(SUMIF(A:A,cocina[[#This Row],[Número de Orden]],J:J))/SUMIF(A:A,cocina[[#This Row],[Número de Orden]],K:K)</f>
        <v>0.39743589743589741</v>
      </c>
      <c r="M422" s="1">
        <f>cocina[[#This Row],[Ganancia bruta]]-cocina[[#This Row],[Ganancia neta]]</f>
        <v>66</v>
      </c>
    </row>
    <row r="423" spans="1:13" x14ac:dyDescent="0.3">
      <c r="A423">
        <v>160</v>
      </c>
      <c r="B423">
        <v>19</v>
      </c>
      <c r="C423" s="1" t="s">
        <v>168</v>
      </c>
      <c r="D423" s="1" t="s">
        <v>612</v>
      </c>
      <c r="E423">
        <v>14</v>
      </c>
      <c r="F423">
        <v>24</v>
      </c>
      <c r="G423">
        <v>2</v>
      </c>
      <c r="H423">
        <v>47</v>
      </c>
      <c r="I423" s="1" t="s">
        <v>608</v>
      </c>
      <c r="J423">
        <f>cocina[[#This Row],[Precio Unitario]]*cocina[[#This Row],[Cantidad Ordenada]]-cocina[[#This Row],[Costo Unitario]]*cocina[[#This Row],[Cantidad Ordenada]]</f>
        <v>20</v>
      </c>
      <c r="K423">
        <f>cocina[[#This Row],[Precio Unitario]]*cocina[[#This Row],[Cantidad Ordenada]]</f>
        <v>48</v>
      </c>
      <c r="L423" s="5">
        <f>(SUMIF(A:A,cocina[[#This Row],[Número de Orden]],J:J))/SUMIF(A:A,cocina[[#This Row],[Número de Orden]],K:K)</f>
        <v>0.39743589743589741</v>
      </c>
      <c r="M423" s="1">
        <f>cocina[[#This Row],[Ganancia bruta]]-cocina[[#This Row],[Ganancia neta]]</f>
        <v>28</v>
      </c>
    </row>
    <row r="424" spans="1:13" x14ac:dyDescent="0.3">
      <c r="A424">
        <v>161</v>
      </c>
      <c r="B424">
        <v>13</v>
      </c>
      <c r="C424" s="1" t="s">
        <v>52</v>
      </c>
      <c r="D424" s="1" t="s">
        <v>620</v>
      </c>
      <c r="E424">
        <v>16</v>
      </c>
      <c r="F424">
        <v>28</v>
      </c>
      <c r="G424">
        <v>3</v>
      </c>
      <c r="H424">
        <v>57</v>
      </c>
      <c r="I424" s="1" t="s">
        <v>608</v>
      </c>
      <c r="J424">
        <f>cocina[[#This Row],[Precio Unitario]]*cocina[[#This Row],[Cantidad Ordenada]]-cocina[[#This Row],[Costo Unitario]]*cocina[[#This Row],[Cantidad Ordenada]]</f>
        <v>36</v>
      </c>
      <c r="K424">
        <f>cocina[[#This Row],[Precio Unitario]]*cocina[[#This Row],[Cantidad Ordenada]]</f>
        <v>84</v>
      </c>
      <c r="L424" s="5">
        <f>(SUMIF(A:A,cocina[[#This Row],[Número de Orden]],J:J))/SUMIF(A:A,cocina[[#This Row],[Número de Orden]],K:K)</f>
        <v>0.42857142857142855</v>
      </c>
      <c r="M424" s="1">
        <f>cocina[[#This Row],[Ganancia bruta]]-cocina[[#This Row],[Ganancia neta]]</f>
        <v>48</v>
      </c>
    </row>
    <row r="425" spans="1:13" x14ac:dyDescent="0.3">
      <c r="A425">
        <v>162</v>
      </c>
      <c r="B425">
        <v>14</v>
      </c>
      <c r="C425" s="1" t="s">
        <v>168</v>
      </c>
      <c r="D425" s="1" t="s">
        <v>612</v>
      </c>
      <c r="E425">
        <v>14</v>
      </c>
      <c r="F425">
        <v>24</v>
      </c>
      <c r="G425">
        <v>3</v>
      </c>
      <c r="H425">
        <v>25</v>
      </c>
      <c r="I425" s="1" t="s">
        <v>608</v>
      </c>
      <c r="J425">
        <f>cocina[[#This Row],[Precio Unitario]]*cocina[[#This Row],[Cantidad Ordenada]]-cocina[[#This Row],[Costo Unitario]]*cocina[[#This Row],[Cantidad Ordenada]]</f>
        <v>30</v>
      </c>
      <c r="K425">
        <f>cocina[[#This Row],[Precio Unitario]]*cocina[[#This Row],[Cantidad Ordenada]]</f>
        <v>72</v>
      </c>
      <c r="L425" s="5">
        <f>(SUMIF(A:A,cocina[[#This Row],[Número de Orden]],J:J))/SUMIF(A:A,cocina[[#This Row],[Número de Orden]],K:K)</f>
        <v>0.41666666666666669</v>
      </c>
      <c r="M425" s="1">
        <f>cocina[[#This Row],[Ganancia bruta]]-cocina[[#This Row],[Ganancia neta]]</f>
        <v>42</v>
      </c>
    </row>
    <row r="426" spans="1:13" x14ac:dyDescent="0.3">
      <c r="A426">
        <v>163</v>
      </c>
      <c r="B426">
        <v>6</v>
      </c>
      <c r="C426" s="1" t="s">
        <v>126</v>
      </c>
      <c r="D426" s="1" t="s">
        <v>614</v>
      </c>
      <c r="E426">
        <v>19</v>
      </c>
      <c r="F426">
        <v>31</v>
      </c>
      <c r="G426">
        <v>3</v>
      </c>
      <c r="H426">
        <v>8</v>
      </c>
      <c r="I426" s="1" t="s">
        <v>609</v>
      </c>
      <c r="J426">
        <f>cocina[[#This Row],[Precio Unitario]]*cocina[[#This Row],[Cantidad Ordenada]]-cocina[[#This Row],[Costo Unitario]]*cocina[[#This Row],[Cantidad Ordenada]]</f>
        <v>36</v>
      </c>
      <c r="K426">
        <f>cocina[[#This Row],[Precio Unitario]]*cocina[[#This Row],[Cantidad Ordenada]]</f>
        <v>93</v>
      </c>
      <c r="L426" s="5">
        <f>(SUMIF(A:A,cocina[[#This Row],[Número de Orden]],J:J))/SUMIF(A:A,cocina[[#This Row],[Número de Orden]],K:K)</f>
        <v>0.39483394833948338</v>
      </c>
      <c r="M426" s="1">
        <f>cocina[[#This Row],[Ganancia bruta]]-cocina[[#This Row],[Ganancia neta]]</f>
        <v>57</v>
      </c>
    </row>
    <row r="427" spans="1:13" x14ac:dyDescent="0.3">
      <c r="A427">
        <v>163</v>
      </c>
      <c r="B427">
        <v>6</v>
      </c>
      <c r="C427" s="1" t="s">
        <v>78</v>
      </c>
      <c r="D427" s="1" t="s">
        <v>613</v>
      </c>
      <c r="E427">
        <v>18</v>
      </c>
      <c r="F427">
        <v>30</v>
      </c>
      <c r="G427">
        <v>3</v>
      </c>
      <c r="H427">
        <v>16</v>
      </c>
      <c r="I427" s="1" t="s">
        <v>609</v>
      </c>
      <c r="J427">
        <f>cocina[[#This Row],[Precio Unitario]]*cocina[[#This Row],[Cantidad Ordenada]]-cocina[[#This Row],[Costo Unitario]]*cocina[[#This Row],[Cantidad Ordenada]]</f>
        <v>36</v>
      </c>
      <c r="K427">
        <f>cocina[[#This Row],[Precio Unitario]]*cocina[[#This Row],[Cantidad Ordenada]]</f>
        <v>90</v>
      </c>
      <c r="L427" s="5">
        <f>(SUMIF(A:A,cocina[[#This Row],[Número de Orden]],J:J))/SUMIF(A:A,cocina[[#This Row],[Número de Orden]],K:K)</f>
        <v>0.39483394833948338</v>
      </c>
      <c r="M427" s="1">
        <f>cocina[[#This Row],[Ganancia bruta]]-cocina[[#This Row],[Ganancia neta]]</f>
        <v>54</v>
      </c>
    </row>
    <row r="428" spans="1:13" x14ac:dyDescent="0.3">
      <c r="A428">
        <v>163</v>
      </c>
      <c r="B428">
        <v>6</v>
      </c>
      <c r="C428" s="1" t="s">
        <v>271</v>
      </c>
      <c r="D428" s="1" t="s">
        <v>619</v>
      </c>
      <c r="E428">
        <v>20</v>
      </c>
      <c r="F428">
        <v>33</v>
      </c>
      <c r="G428">
        <v>2</v>
      </c>
      <c r="H428">
        <v>40</v>
      </c>
      <c r="I428" s="1" t="s">
        <v>609</v>
      </c>
      <c r="J428">
        <f>cocina[[#This Row],[Precio Unitario]]*cocina[[#This Row],[Cantidad Ordenada]]-cocina[[#This Row],[Costo Unitario]]*cocina[[#This Row],[Cantidad Ordenada]]</f>
        <v>26</v>
      </c>
      <c r="K428">
        <f>cocina[[#This Row],[Precio Unitario]]*cocina[[#This Row],[Cantidad Ordenada]]</f>
        <v>66</v>
      </c>
      <c r="L428" s="5">
        <f>(SUMIF(A:A,cocina[[#This Row],[Número de Orden]],J:J))/SUMIF(A:A,cocina[[#This Row],[Número de Orden]],K:K)</f>
        <v>0.39483394833948338</v>
      </c>
      <c r="M428" s="1">
        <f>cocina[[#This Row],[Ganancia bruta]]-cocina[[#This Row],[Ganancia neta]]</f>
        <v>40</v>
      </c>
    </row>
    <row r="429" spans="1:13" x14ac:dyDescent="0.3">
      <c r="A429">
        <v>163</v>
      </c>
      <c r="B429">
        <v>6</v>
      </c>
      <c r="C429" s="1" t="s">
        <v>213</v>
      </c>
      <c r="D429" s="1" t="s">
        <v>624</v>
      </c>
      <c r="E429">
        <v>13</v>
      </c>
      <c r="F429">
        <v>22</v>
      </c>
      <c r="G429">
        <v>1</v>
      </c>
      <c r="H429">
        <v>7</v>
      </c>
      <c r="I429" s="1" t="s">
        <v>608</v>
      </c>
      <c r="J429">
        <f>cocina[[#This Row],[Precio Unitario]]*cocina[[#This Row],[Cantidad Ordenada]]-cocina[[#This Row],[Costo Unitario]]*cocina[[#This Row],[Cantidad Ordenada]]</f>
        <v>9</v>
      </c>
      <c r="K429">
        <f>cocina[[#This Row],[Precio Unitario]]*cocina[[#This Row],[Cantidad Ordenada]]</f>
        <v>22</v>
      </c>
      <c r="L429" s="5">
        <f>(SUMIF(A:A,cocina[[#This Row],[Número de Orden]],J:J))/SUMIF(A:A,cocina[[#This Row],[Número de Orden]],K:K)</f>
        <v>0.39483394833948338</v>
      </c>
      <c r="M429" s="1">
        <f>cocina[[#This Row],[Ganancia bruta]]-cocina[[#This Row],[Ganancia neta]]</f>
        <v>13</v>
      </c>
    </row>
    <row r="430" spans="1:13" x14ac:dyDescent="0.3">
      <c r="A430">
        <v>164</v>
      </c>
      <c r="B430">
        <v>8</v>
      </c>
      <c r="C430" s="1" t="s">
        <v>213</v>
      </c>
      <c r="D430" s="1" t="s">
        <v>624</v>
      </c>
      <c r="E430">
        <v>13</v>
      </c>
      <c r="F430">
        <v>22</v>
      </c>
      <c r="G430">
        <v>1</v>
      </c>
      <c r="H430">
        <v>43</v>
      </c>
      <c r="I430" s="1" t="s">
        <v>609</v>
      </c>
      <c r="J430">
        <f>cocina[[#This Row],[Precio Unitario]]*cocina[[#This Row],[Cantidad Ordenada]]-cocina[[#This Row],[Costo Unitario]]*cocina[[#This Row],[Cantidad Ordenada]]</f>
        <v>9</v>
      </c>
      <c r="K430">
        <f>cocina[[#This Row],[Precio Unitario]]*cocina[[#This Row],[Cantidad Ordenada]]</f>
        <v>22</v>
      </c>
      <c r="L430" s="5">
        <f>(SUMIF(A:A,cocina[[#This Row],[Número de Orden]],J:J))/SUMIF(A:A,cocina[[#This Row],[Número de Orden]],K:K)</f>
        <v>0.40588235294117647</v>
      </c>
      <c r="M430" s="1">
        <f>cocina[[#This Row],[Ganancia bruta]]-cocina[[#This Row],[Ganancia neta]]</f>
        <v>13</v>
      </c>
    </row>
    <row r="431" spans="1:13" x14ac:dyDescent="0.3">
      <c r="A431">
        <v>164</v>
      </c>
      <c r="B431">
        <v>8</v>
      </c>
      <c r="C431" s="1" t="s">
        <v>83</v>
      </c>
      <c r="D431" s="1" t="s">
        <v>617</v>
      </c>
      <c r="E431">
        <v>22</v>
      </c>
      <c r="F431">
        <v>36</v>
      </c>
      <c r="G431">
        <v>1</v>
      </c>
      <c r="H431">
        <v>7</v>
      </c>
      <c r="I431" s="1" t="s">
        <v>608</v>
      </c>
      <c r="J431">
        <f>cocina[[#This Row],[Precio Unitario]]*cocina[[#This Row],[Cantidad Ordenada]]-cocina[[#This Row],[Costo Unitario]]*cocina[[#This Row],[Cantidad Ordenada]]</f>
        <v>14</v>
      </c>
      <c r="K431">
        <f>cocina[[#This Row],[Precio Unitario]]*cocina[[#This Row],[Cantidad Ordenada]]</f>
        <v>36</v>
      </c>
      <c r="L431" s="5">
        <f>(SUMIF(A:A,cocina[[#This Row],[Número de Orden]],J:J))/SUMIF(A:A,cocina[[#This Row],[Número de Orden]],K:K)</f>
        <v>0.40588235294117647</v>
      </c>
      <c r="M431" s="1">
        <f>cocina[[#This Row],[Ganancia bruta]]-cocina[[#This Row],[Ganancia neta]]</f>
        <v>22</v>
      </c>
    </row>
    <row r="432" spans="1:13" x14ac:dyDescent="0.3">
      <c r="A432">
        <v>164</v>
      </c>
      <c r="B432">
        <v>8</v>
      </c>
      <c r="C432" s="1" t="s">
        <v>257</v>
      </c>
      <c r="D432" s="1" t="s">
        <v>623</v>
      </c>
      <c r="E432">
        <v>19</v>
      </c>
      <c r="F432">
        <v>32</v>
      </c>
      <c r="G432">
        <v>2</v>
      </c>
      <c r="H432">
        <v>20</v>
      </c>
      <c r="I432" s="1" t="s">
        <v>608</v>
      </c>
      <c r="J432">
        <f>cocina[[#This Row],[Precio Unitario]]*cocina[[#This Row],[Cantidad Ordenada]]-cocina[[#This Row],[Costo Unitario]]*cocina[[#This Row],[Cantidad Ordenada]]</f>
        <v>26</v>
      </c>
      <c r="K432">
        <f>cocina[[#This Row],[Precio Unitario]]*cocina[[#This Row],[Cantidad Ordenada]]</f>
        <v>64</v>
      </c>
      <c r="L432" s="5">
        <f>(SUMIF(A:A,cocina[[#This Row],[Número de Orden]],J:J))/SUMIF(A:A,cocina[[#This Row],[Número de Orden]],K:K)</f>
        <v>0.40588235294117647</v>
      </c>
      <c r="M432" s="1">
        <f>cocina[[#This Row],[Ganancia bruta]]-cocina[[#This Row],[Ganancia neta]]</f>
        <v>38</v>
      </c>
    </row>
    <row r="433" spans="1:13" x14ac:dyDescent="0.3">
      <c r="A433">
        <v>164</v>
      </c>
      <c r="B433">
        <v>8</v>
      </c>
      <c r="C433" s="1" t="s">
        <v>168</v>
      </c>
      <c r="D433" s="1" t="s">
        <v>612</v>
      </c>
      <c r="E433">
        <v>14</v>
      </c>
      <c r="F433">
        <v>24</v>
      </c>
      <c r="G433">
        <v>2</v>
      </c>
      <c r="H433">
        <v>35</v>
      </c>
      <c r="I433" s="1" t="s">
        <v>608</v>
      </c>
      <c r="J433">
        <f>cocina[[#This Row],[Precio Unitario]]*cocina[[#This Row],[Cantidad Ordenada]]-cocina[[#This Row],[Costo Unitario]]*cocina[[#This Row],[Cantidad Ordenada]]</f>
        <v>20</v>
      </c>
      <c r="K433">
        <f>cocina[[#This Row],[Precio Unitario]]*cocina[[#This Row],[Cantidad Ordenada]]</f>
        <v>48</v>
      </c>
      <c r="L433" s="5">
        <f>(SUMIF(A:A,cocina[[#This Row],[Número de Orden]],J:J))/SUMIF(A:A,cocina[[#This Row],[Número de Orden]],K:K)</f>
        <v>0.40588235294117647</v>
      </c>
      <c r="M433" s="1">
        <f>cocina[[#This Row],[Ganancia bruta]]-cocina[[#This Row],[Ganancia neta]]</f>
        <v>28</v>
      </c>
    </row>
    <row r="434" spans="1:13" x14ac:dyDescent="0.3">
      <c r="A434">
        <v>165</v>
      </c>
      <c r="B434">
        <v>10</v>
      </c>
      <c r="C434" s="1" t="s">
        <v>168</v>
      </c>
      <c r="D434" s="1" t="s">
        <v>612</v>
      </c>
      <c r="E434">
        <v>14</v>
      </c>
      <c r="F434">
        <v>24</v>
      </c>
      <c r="G434">
        <v>2</v>
      </c>
      <c r="H434">
        <v>15</v>
      </c>
      <c r="I434" s="1" t="s">
        <v>609</v>
      </c>
      <c r="J434">
        <f>cocina[[#This Row],[Precio Unitario]]*cocina[[#This Row],[Cantidad Ordenada]]-cocina[[#This Row],[Costo Unitario]]*cocina[[#This Row],[Cantidad Ordenada]]</f>
        <v>20</v>
      </c>
      <c r="K434">
        <f>cocina[[#This Row],[Precio Unitario]]*cocina[[#This Row],[Cantidad Ordenada]]</f>
        <v>48</v>
      </c>
      <c r="L434" s="5">
        <f>(SUMIF(A:A,cocina[[#This Row],[Número de Orden]],J:J))/SUMIF(A:A,cocina[[#This Row],[Número de Orden]],K:K)</f>
        <v>0.4</v>
      </c>
      <c r="M434" s="1">
        <f>cocina[[#This Row],[Ganancia bruta]]-cocina[[#This Row],[Ganancia neta]]</f>
        <v>28</v>
      </c>
    </row>
    <row r="435" spans="1:13" x14ac:dyDescent="0.3">
      <c r="A435">
        <v>165</v>
      </c>
      <c r="B435">
        <v>10</v>
      </c>
      <c r="C435" s="1" t="s">
        <v>80</v>
      </c>
      <c r="D435" s="1" t="s">
        <v>628</v>
      </c>
      <c r="E435">
        <v>13</v>
      </c>
      <c r="F435">
        <v>21</v>
      </c>
      <c r="G435">
        <v>2</v>
      </c>
      <c r="H435">
        <v>41</v>
      </c>
      <c r="I435" s="1" t="s">
        <v>608</v>
      </c>
      <c r="J435">
        <f>cocina[[#This Row],[Precio Unitario]]*cocina[[#This Row],[Cantidad Ordenada]]-cocina[[#This Row],[Costo Unitario]]*cocina[[#This Row],[Cantidad Ordenada]]</f>
        <v>16</v>
      </c>
      <c r="K435">
        <f>cocina[[#This Row],[Precio Unitario]]*cocina[[#This Row],[Cantidad Ordenada]]</f>
        <v>42</v>
      </c>
      <c r="L435" s="5">
        <f>(SUMIF(A:A,cocina[[#This Row],[Número de Orden]],J:J))/SUMIF(A:A,cocina[[#This Row],[Número de Orden]],K:K)</f>
        <v>0.4</v>
      </c>
      <c r="M435" s="1">
        <f>cocina[[#This Row],[Ganancia bruta]]-cocina[[#This Row],[Ganancia neta]]</f>
        <v>26</v>
      </c>
    </row>
    <row r="436" spans="1:13" x14ac:dyDescent="0.3">
      <c r="A436">
        <v>166</v>
      </c>
      <c r="B436">
        <v>12</v>
      </c>
      <c r="C436" s="1" t="s">
        <v>210</v>
      </c>
      <c r="D436" s="1" t="s">
        <v>627</v>
      </c>
      <c r="E436">
        <v>14</v>
      </c>
      <c r="F436">
        <v>23</v>
      </c>
      <c r="G436">
        <v>2</v>
      </c>
      <c r="H436">
        <v>22</v>
      </c>
      <c r="I436" s="1" t="s">
        <v>609</v>
      </c>
      <c r="J436">
        <f>cocina[[#This Row],[Precio Unitario]]*cocina[[#This Row],[Cantidad Ordenada]]-cocina[[#This Row],[Costo Unitario]]*cocina[[#This Row],[Cantidad Ordenada]]</f>
        <v>18</v>
      </c>
      <c r="K436">
        <f>cocina[[#This Row],[Precio Unitario]]*cocina[[#This Row],[Cantidad Ordenada]]</f>
        <v>46</v>
      </c>
      <c r="L436" s="5">
        <f>(SUMIF(A:A,cocina[[#This Row],[Número de Orden]],J:J))/SUMIF(A:A,cocina[[#This Row],[Número de Orden]],K:K)</f>
        <v>0.39130434782608697</v>
      </c>
      <c r="M436" s="1">
        <f>cocina[[#This Row],[Ganancia bruta]]-cocina[[#This Row],[Ganancia neta]]</f>
        <v>28</v>
      </c>
    </row>
    <row r="437" spans="1:13" x14ac:dyDescent="0.3">
      <c r="A437">
        <v>167</v>
      </c>
      <c r="B437">
        <v>5</v>
      </c>
      <c r="C437" s="1" t="s">
        <v>122</v>
      </c>
      <c r="D437" s="1" t="s">
        <v>621</v>
      </c>
      <c r="E437">
        <v>11</v>
      </c>
      <c r="F437">
        <v>19</v>
      </c>
      <c r="G437">
        <v>1</v>
      </c>
      <c r="H437">
        <v>29</v>
      </c>
      <c r="I437" s="1" t="s">
        <v>608</v>
      </c>
      <c r="J437">
        <f>cocina[[#This Row],[Precio Unitario]]*cocina[[#This Row],[Cantidad Ordenada]]-cocina[[#This Row],[Costo Unitario]]*cocina[[#This Row],[Cantidad Ordenada]]</f>
        <v>8</v>
      </c>
      <c r="K437">
        <f>cocina[[#This Row],[Precio Unitario]]*cocina[[#This Row],[Cantidad Ordenada]]</f>
        <v>19</v>
      </c>
      <c r="L437" s="5">
        <f>(SUMIF(A:A,cocina[[#This Row],[Número de Orden]],J:J))/SUMIF(A:A,cocina[[#This Row],[Número de Orden]],K:K)</f>
        <v>0.40789473684210525</v>
      </c>
      <c r="M437" s="1">
        <f>cocina[[#This Row],[Ganancia bruta]]-cocina[[#This Row],[Ganancia neta]]</f>
        <v>11</v>
      </c>
    </row>
    <row r="438" spans="1:13" x14ac:dyDescent="0.3">
      <c r="A438">
        <v>167</v>
      </c>
      <c r="B438">
        <v>5</v>
      </c>
      <c r="C438" s="1" t="s">
        <v>65</v>
      </c>
      <c r="D438" s="1" t="s">
        <v>625</v>
      </c>
      <c r="E438">
        <v>20</v>
      </c>
      <c r="F438">
        <v>34</v>
      </c>
      <c r="G438">
        <v>3</v>
      </c>
      <c r="H438">
        <v>11</v>
      </c>
      <c r="I438" s="1" t="s">
        <v>608</v>
      </c>
      <c r="J438">
        <f>cocina[[#This Row],[Precio Unitario]]*cocina[[#This Row],[Cantidad Ordenada]]-cocina[[#This Row],[Costo Unitario]]*cocina[[#This Row],[Cantidad Ordenada]]</f>
        <v>42</v>
      </c>
      <c r="K438">
        <f>cocina[[#This Row],[Precio Unitario]]*cocina[[#This Row],[Cantidad Ordenada]]</f>
        <v>102</v>
      </c>
      <c r="L438" s="5">
        <f>(SUMIF(A:A,cocina[[#This Row],[Número de Orden]],J:J))/SUMIF(A:A,cocina[[#This Row],[Número de Orden]],K:K)</f>
        <v>0.40789473684210525</v>
      </c>
      <c r="M438" s="1">
        <f>cocina[[#This Row],[Ganancia bruta]]-cocina[[#This Row],[Ganancia neta]]</f>
        <v>60</v>
      </c>
    </row>
    <row r="439" spans="1:13" x14ac:dyDescent="0.3">
      <c r="A439">
        <v>167</v>
      </c>
      <c r="B439">
        <v>5</v>
      </c>
      <c r="C439" s="1" t="s">
        <v>126</v>
      </c>
      <c r="D439" s="1" t="s">
        <v>614</v>
      </c>
      <c r="E439">
        <v>19</v>
      </c>
      <c r="F439">
        <v>31</v>
      </c>
      <c r="G439">
        <v>1</v>
      </c>
      <c r="H439">
        <v>36</v>
      </c>
      <c r="I439" s="1" t="s">
        <v>609</v>
      </c>
      <c r="J439">
        <f>cocina[[#This Row],[Precio Unitario]]*cocina[[#This Row],[Cantidad Ordenada]]-cocina[[#This Row],[Costo Unitario]]*cocina[[#This Row],[Cantidad Ordenada]]</f>
        <v>12</v>
      </c>
      <c r="K439">
        <f>cocina[[#This Row],[Precio Unitario]]*cocina[[#This Row],[Cantidad Ordenada]]</f>
        <v>31</v>
      </c>
      <c r="L439" s="5">
        <f>(SUMIF(A:A,cocina[[#This Row],[Número de Orden]],J:J))/SUMIF(A:A,cocina[[#This Row],[Número de Orden]],K:K)</f>
        <v>0.40789473684210525</v>
      </c>
      <c r="M439" s="1">
        <f>cocina[[#This Row],[Ganancia bruta]]-cocina[[#This Row],[Ganancia neta]]</f>
        <v>19</v>
      </c>
    </row>
    <row r="440" spans="1:13" x14ac:dyDescent="0.3">
      <c r="A440">
        <v>168</v>
      </c>
      <c r="B440">
        <v>17</v>
      </c>
      <c r="C440" s="1" t="s">
        <v>213</v>
      </c>
      <c r="D440" s="1" t="s">
        <v>624</v>
      </c>
      <c r="E440">
        <v>13</v>
      </c>
      <c r="F440">
        <v>22</v>
      </c>
      <c r="G440">
        <v>2</v>
      </c>
      <c r="H440">
        <v>7</v>
      </c>
      <c r="I440" s="1" t="s">
        <v>609</v>
      </c>
      <c r="J440">
        <f>cocina[[#This Row],[Precio Unitario]]*cocina[[#This Row],[Cantidad Ordenada]]-cocina[[#This Row],[Costo Unitario]]*cocina[[#This Row],[Cantidad Ordenada]]</f>
        <v>18</v>
      </c>
      <c r="K440">
        <f>cocina[[#This Row],[Precio Unitario]]*cocina[[#This Row],[Cantidad Ordenada]]</f>
        <v>44</v>
      </c>
      <c r="L440" s="5">
        <f>(SUMIF(A:A,cocina[[#This Row],[Número de Orden]],J:J))/SUMIF(A:A,cocina[[#This Row],[Número de Orden]],K:K)</f>
        <v>0.40909090909090912</v>
      </c>
      <c r="M440" s="1">
        <f>cocina[[#This Row],[Ganancia bruta]]-cocina[[#This Row],[Ganancia neta]]</f>
        <v>26</v>
      </c>
    </row>
    <row r="441" spans="1:13" x14ac:dyDescent="0.3">
      <c r="A441">
        <v>169</v>
      </c>
      <c r="B441">
        <v>19</v>
      </c>
      <c r="C441" s="1" t="s">
        <v>80</v>
      </c>
      <c r="D441" s="1" t="s">
        <v>628</v>
      </c>
      <c r="E441">
        <v>13</v>
      </c>
      <c r="F441">
        <v>21</v>
      </c>
      <c r="G441">
        <v>2</v>
      </c>
      <c r="H441">
        <v>44</v>
      </c>
      <c r="I441" s="1" t="s">
        <v>609</v>
      </c>
      <c r="J441">
        <f>cocina[[#This Row],[Precio Unitario]]*cocina[[#This Row],[Cantidad Ordenada]]-cocina[[#This Row],[Costo Unitario]]*cocina[[#This Row],[Cantidad Ordenada]]</f>
        <v>16</v>
      </c>
      <c r="K441">
        <f>cocina[[#This Row],[Precio Unitario]]*cocina[[#This Row],[Cantidad Ordenada]]</f>
        <v>42</v>
      </c>
      <c r="L441" s="5">
        <f>(SUMIF(A:A,cocina[[#This Row],[Número de Orden]],J:J))/SUMIF(A:A,cocina[[#This Row],[Número de Orden]],K:K)</f>
        <v>0.40259740259740262</v>
      </c>
      <c r="M441" s="1">
        <f>cocina[[#This Row],[Ganancia bruta]]-cocina[[#This Row],[Ganancia neta]]</f>
        <v>26</v>
      </c>
    </row>
    <row r="442" spans="1:13" x14ac:dyDescent="0.3">
      <c r="A442">
        <v>169</v>
      </c>
      <c r="B442">
        <v>19</v>
      </c>
      <c r="C442" s="1" t="s">
        <v>65</v>
      </c>
      <c r="D442" s="1" t="s">
        <v>625</v>
      </c>
      <c r="E442">
        <v>20</v>
      </c>
      <c r="F442">
        <v>34</v>
      </c>
      <c r="G442">
        <v>2</v>
      </c>
      <c r="H442">
        <v>59</v>
      </c>
      <c r="I442" s="1" t="s">
        <v>609</v>
      </c>
      <c r="J442">
        <f>cocina[[#This Row],[Precio Unitario]]*cocina[[#This Row],[Cantidad Ordenada]]-cocina[[#This Row],[Costo Unitario]]*cocina[[#This Row],[Cantidad Ordenada]]</f>
        <v>28</v>
      </c>
      <c r="K442">
        <f>cocina[[#This Row],[Precio Unitario]]*cocina[[#This Row],[Cantidad Ordenada]]</f>
        <v>68</v>
      </c>
      <c r="L442" s="5">
        <f>(SUMIF(A:A,cocina[[#This Row],[Número de Orden]],J:J))/SUMIF(A:A,cocina[[#This Row],[Número de Orden]],K:K)</f>
        <v>0.40259740259740262</v>
      </c>
      <c r="M442" s="1">
        <f>cocina[[#This Row],[Ganancia bruta]]-cocina[[#This Row],[Ganancia neta]]</f>
        <v>40</v>
      </c>
    </row>
    <row r="443" spans="1:13" x14ac:dyDescent="0.3">
      <c r="A443">
        <v>169</v>
      </c>
      <c r="B443">
        <v>19</v>
      </c>
      <c r="C443" s="1" t="s">
        <v>213</v>
      </c>
      <c r="D443" s="1" t="s">
        <v>624</v>
      </c>
      <c r="E443">
        <v>13</v>
      </c>
      <c r="F443">
        <v>22</v>
      </c>
      <c r="G443">
        <v>2</v>
      </c>
      <c r="H443">
        <v>7</v>
      </c>
      <c r="I443" s="1" t="s">
        <v>608</v>
      </c>
      <c r="J443">
        <f>cocina[[#This Row],[Precio Unitario]]*cocina[[#This Row],[Cantidad Ordenada]]-cocina[[#This Row],[Costo Unitario]]*cocina[[#This Row],[Cantidad Ordenada]]</f>
        <v>18</v>
      </c>
      <c r="K443">
        <f>cocina[[#This Row],[Precio Unitario]]*cocina[[#This Row],[Cantidad Ordenada]]</f>
        <v>44</v>
      </c>
      <c r="L443" s="5">
        <f>(SUMIF(A:A,cocina[[#This Row],[Número de Orden]],J:J))/SUMIF(A:A,cocina[[#This Row],[Número de Orden]],K:K)</f>
        <v>0.40259740259740262</v>
      </c>
      <c r="M443" s="1">
        <f>cocina[[#This Row],[Ganancia bruta]]-cocina[[#This Row],[Ganancia neta]]</f>
        <v>26</v>
      </c>
    </row>
    <row r="444" spans="1:13" x14ac:dyDescent="0.3">
      <c r="A444">
        <v>170</v>
      </c>
      <c r="B444">
        <v>12</v>
      </c>
      <c r="C444" s="1" t="s">
        <v>156</v>
      </c>
      <c r="D444" s="1" t="s">
        <v>626</v>
      </c>
      <c r="E444">
        <v>12</v>
      </c>
      <c r="F444">
        <v>20</v>
      </c>
      <c r="G444">
        <v>3</v>
      </c>
      <c r="H444">
        <v>16</v>
      </c>
      <c r="I444" s="1" t="s">
        <v>608</v>
      </c>
      <c r="J444">
        <f>cocina[[#This Row],[Precio Unitario]]*cocina[[#This Row],[Cantidad Ordenada]]-cocina[[#This Row],[Costo Unitario]]*cocina[[#This Row],[Cantidad Ordenada]]</f>
        <v>24</v>
      </c>
      <c r="K444">
        <f>cocina[[#This Row],[Precio Unitario]]*cocina[[#This Row],[Cantidad Ordenada]]</f>
        <v>60</v>
      </c>
      <c r="L444" s="5">
        <f>(SUMIF(A:A,cocina[[#This Row],[Número de Orden]],J:J))/SUMIF(A:A,cocina[[#This Row],[Número de Orden]],K:K)</f>
        <v>0.40329218106995884</v>
      </c>
      <c r="M444" s="1">
        <f>cocina[[#This Row],[Ganancia bruta]]-cocina[[#This Row],[Ganancia neta]]</f>
        <v>36</v>
      </c>
    </row>
    <row r="445" spans="1:13" x14ac:dyDescent="0.3">
      <c r="A445">
        <v>170</v>
      </c>
      <c r="B445">
        <v>12</v>
      </c>
      <c r="C445" s="1" t="s">
        <v>48</v>
      </c>
      <c r="D445" s="1" t="s">
        <v>618</v>
      </c>
      <c r="E445">
        <v>17</v>
      </c>
      <c r="F445">
        <v>29</v>
      </c>
      <c r="G445">
        <v>3</v>
      </c>
      <c r="H445">
        <v>16</v>
      </c>
      <c r="I445" s="1" t="s">
        <v>608</v>
      </c>
      <c r="J445">
        <f>cocina[[#This Row],[Precio Unitario]]*cocina[[#This Row],[Cantidad Ordenada]]-cocina[[#This Row],[Costo Unitario]]*cocina[[#This Row],[Cantidad Ordenada]]</f>
        <v>36</v>
      </c>
      <c r="K445">
        <f>cocina[[#This Row],[Precio Unitario]]*cocina[[#This Row],[Cantidad Ordenada]]</f>
        <v>87</v>
      </c>
      <c r="L445" s="5">
        <f>(SUMIF(A:A,cocina[[#This Row],[Número de Orden]],J:J))/SUMIF(A:A,cocina[[#This Row],[Número de Orden]],K:K)</f>
        <v>0.40329218106995884</v>
      </c>
      <c r="M445" s="1">
        <f>cocina[[#This Row],[Ganancia bruta]]-cocina[[#This Row],[Ganancia neta]]</f>
        <v>51</v>
      </c>
    </row>
    <row r="446" spans="1:13" x14ac:dyDescent="0.3">
      <c r="A446">
        <v>170</v>
      </c>
      <c r="B446">
        <v>12</v>
      </c>
      <c r="C446" s="1" t="s">
        <v>83</v>
      </c>
      <c r="D446" s="1" t="s">
        <v>617</v>
      </c>
      <c r="E446">
        <v>22</v>
      </c>
      <c r="F446">
        <v>36</v>
      </c>
      <c r="G446">
        <v>1</v>
      </c>
      <c r="H446">
        <v>33</v>
      </c>
      <c r="I446" s="1" t="s">
        <v>609</v>
      </c>
      <c r="J446">
        <f>cocina[[#This Row],[Precio Unitario]]*cocina[[#This Row],[Cantidad Ordenada]]-cocina[[#This Row],[Costo Unitario]]*cocina[[#This Row],[Cantidad Ordenada]]</f>
        <v>14</v>
      </c>
      <c r="K446">
        <f>cocina[[#This Row],[Precio Unitario]]*cocina[[#This Row],[Cantidad Ordenada]]</f>
        <v>36</v>
      </c>
      <c r="L446" s="5">
        <f>(SUMIF(A:A,cocina[[#This Row],[Número de Orden]],J:J))/SUMIF(A:A,cocina[[#This Row],[Número de Orden]],K:K)</f>
        <v>0.40329218106995884</v>
      </c>
      <c r="M446" s="1">
        <f>cocina[[#This Row],[Ganancia bruta]]-cocina[[#This Row],[Ganancia neta]]</f>
        <v>22</v>
      </c>
    </row>
    <row r="447" spans="1:13" x14ac:dyDescent="0.3">
      <c r="A447">
        <v>170</v>
      </c>
      <c r="B447">
        <v>12</v>
      </c>
      <c r="C447" s="1" t="s">
        <v>78</v>
      </c>
      <c r="D447" s="1" t="s">
        <v>613</v>
      </c>
      <c r="E447">
        <v>18</v>
      </c>
      <c r="F447">
        <v>30</v>
      </c>
      <c r="G447">
        <v>2</v>
      </c>
      <c r="H447">
        <v>8</v>
      </c>
      <c r="I447" s="1" t="s">
        <v>609</v>
      </c>
      <c r="J447">
        <f>cocina[[#This Row],[Precio Unitario]]*cocina[[#This Row],[Cantidad Ordenada]]-cocina[[#This Row],[Costo Unitario]]*cocina[[#This Row],[Cantidad Ordenada]]</f>
        <v>24</v>
      </c>
      <c r="K447">
        <f>cocina[[#This Row],[Precio Unitario]]*cocina[[#This Row],[Cantidad Ordenada]]</f>
        <v>60</v>
      </c>
      <c r="L447" s="5">
        <f>(SUMIF(A:A,cocina[[#This Row],[Número de Orden]],J:J))/SUMIF(A:A,cocina[[#This Row],[Número de Orden]],K:K)</f>
        <v>0.40329218106995884</v>
      </c>
      <c r="M447" s="1">
        <f>cocina[[#This Row],[Ganancia bruta]]-cocina[[#This Row],[Ganancia neta]]</f>
        <v>36</v>
      </c>
    </row>
    <row r="448" spans="1:13" x14ac:dyDescent="0.3">
      <c r="A448">
        <v>171</v>
      </c>
      <c r="B448">
        <v>16</v>
      </c>
      <c r="C448" s="1" t="s">
        <v>165</v>
      </c>
      <c r="D448" s="1" t="s">
        <v>630</v>
      </c>
      <c r="E448">
        <v>15</v>
      </c>
      <c r="F448">
        <v>26</v>
      </c>
      <c r="G448">
        <v>2</v>
      </c>
      <c r="H448">
        <v>29</v>
      </c>
      <c r="I448" s="1" t="s">
        <v>608</v>
      </c>
      <c r="J448">
        <f>cocina[[#This Row],[Precio Unitario]]*cocina[[#This Row],[Cantidad Ordenada]]-cocina[[#This Row],[Costo Unitario]]*cocina[[#This Row],[Cantidad Ordenada]]</f>
        <v>22</v>
      </c>
      <c r="K448">
        <f>cocina[[#This Row],[Precio Unitario]]*cocina[[#This Row],[Cantidad Ordenada]]</f>
        <v>52</v>
      </c>
      <c r="L448" s="5">
        <f>(SUMIF(A:A,cocina[[#This Row],[Número de Orden]],J:J))/SUMIF(A:A,cocina[[#This Row],[Número de Orden]],K:K)</f>
        <v>0.41726618705035973</v>
      </c>
      <c r="M448" s="1">
        <f>cocina[[#This Row],[Ganancia bruta]]-cocina[[#This Row],[Ganancia neta]]</f>
        <v>30</v>
      </c>
    </row>
    <row r="449" spans="1:13" x14ac:dyDescent="0.3">
      <c r="A449">
        <v>171</v>
      </c>
      <c r="B449">
        <v>16</v>
      </c>
      <c r="C449" s="1" t="s">
        <v>48</v>
      </c>
      <c r="D449" s="1" t="s">
        <v>618</v>
      </c>
      <c r="E449">
        <v>17</v>
      </c>
      <c r="F449">
        <v>29</v>
      </c>
      <c r="G449">
        <v>3</v>
      </c>
      <c r="H449">
        <v>22</v>
      </c>
      <c r="I449" s="1" t="s">
        <v>609</v>
      </c>
      <c r="J449">
        <f>cocina[[#This Row],[Precio Unitario]]*cocina[[#This Row],[Cantidad Ordenada]]-cocina[[#This Row],[Costo Unitario]]*cocina[[#This Row],[Cantidad Ordenada]]</f>
        <v>36</v>
      </c>
      <c r="K449">
        <f>cocina[[#This Row],[Precio Unitario]]*cocina[[#This Row],[Cantidad Ordenada]]</f>
        <v>87</v>
      </c>
      <c r="L449" s="5">
        <f>(SUMIF(A:A,cocina[[#This Row],[Número de Orden]],J:J))/SUMIF(A:A,cocina[[#This Row],[Número de Orden]],K:K)</f>
        <v>0.41726618705035973</v>
      </c>
      <c r="M449" s="1">
        <f>cocina[[#This Row],[Ganancia bruta]]-cocina[[#This Row],[Ganancia neta]]</f>
        <v>51</v>
      </c>
    </row>
    <row r="450" spans="1:13" x14ac:dyDescent="0.3">
      <c r="A450">
        <v>172</v>
      </c>
      <c r="B450">
        <v>12</v>
      </c>
      <c r="C450" s="1" t="s">
        <v>65</v>
      </c>
      <c r="D450" s="1" t="s">
        <v>625</v>
      </c>
      <c r="E450">
        <v>20</v>
      </c>
      <c r="F450">
        <v>34</v>
      </c>
      <c r="G450">
        <v>2</v>
      </c>
      <c r="H450">
        <v>27</v>
      </c>
      <c r="I450" s="1" t="s">
        <v>609</v>
      </c>
      <c r="J450">
        <f>cocina[[#This Row],[Precio Unitario]]*cocina[[#This Row],[Cantidad Ordenada]]-cocina[[#This Row],[Costo Unitario]]*cocina[[#This Row],[Cantidad Ordenada]]</f>
        <v>28</v>
      </c>
      <c r="K450">
        <f>cocina[[#This Row],[Precio Unitario]]*cocina[[#This Row],[Cantidad Ordenada]]</f>
        <v>68</v>
      </c>
      <c r="L450" s="5">
        <f>(SUMIF(A:A,cocina[[#This Row],[Número de Orden]],J:J))/SUMIF(A:A,cocina[[#This Row],[Número de Orden]],K:K)</f>
        <v>0.41176470588235292</v>
      </c>
      <c r="M450" s="1">
        <f>cocina[[#This Row],[Ganancia bruta]]-cocina[[#This Row],[Ganancia neta]]</f>
        <v>40</v>
      </c>
    </row>
    <row r="451" spans="1:13" x14ac:dyDescent="0.3">
      <c r="A451">
        <v>173</v>
      </c>
      <c r="B451">
        <v>11</v>
      </c>
      <c r="C451" s="1" t="s">
        <v>116</v>
      </c>
      <c r="D451" s="1" t="s">
        <v>615</v>
      </c>
      <c r="E451">
        <v>16</v>
      </c>
      <c r="F451">
        <v>27</v>
      </c>
      <c r="G451">
        <v>3</v>
      </c>
      <c r="H451">
        <v>15</v>
      </c>
      <c r="I451" s="1" t="s">
        <v>609</v>
      </c>
      <c r="J451">
        <f>cocina[[#This Row],[Precio Unitario]]*cocina[[#This Row],[Cantidad Ordenada]]-cocina[[#This Row],[Costo Unitario]]*cocina[[#This Row],[Cantidad Ordenada]]</f>
        <v>33</v>
      </c>
      <c r="K451">
        <f>cocina[[#This Row],[Precio Unitario]]*cocina[[#This Row],[Cantidad Ordenada]]</f>
        <v>81</v>
      </c>
      <c r="L451" s="5">
        <f>(SUMIF(A:A,cocina[[#This Row],[Número de Orden]],J:J))/SUMIF(A:A,cocina[[#This Row],[Número de Orden]],K:K)</f>
        <v>0.40677966101694918</v>
      </c>
      <c r="M451" s="1">
        <f>cocina[[#This Row],[Ganancia bruta]]-cocina[[#This Row],[Ganancia neta]]</f>
        <v>48</v>
      </c>
    </row>
    <row r="452" spans="1:13" x14ac:dyDescent="0.3">
      <c r="A452">
        <v>173</v>
      </c>
      <c r="B452">
        <v>11</v>
      </c>
      <c r="C452" s="1" t="s">
        <v>257</v>
      </c>
      <c r="D452" s="1" t="s">
        <v>623</v>
      </c>
      <c r="E452">
        <v>19</v>
      </c>
      <c r="F452">
        <v>32</v>
      </c>
      <c r="G452">
        <v>3</v>
      </c>
      <c r="H452">
        <v>52</v>
      </c>
      <c r="I452" s="1" t="s">
        <v>609</v>
      </c>
      <c r="J452">
        <f>cocina[[#This Row],[Precio Unitario]]*cocina[[#This Row],[Cantidad Ordenada]]-cocina[[#This Row],[Costo Unitario]]*cocina[[#This Row],[Cantidad Ordenada]]</f>
        <v>39</v>
      </c>
      <c r="K452">
        <f>cocina[[#This Row],[Precio Unitario]]*cocina[[#This Row],[Cantidad Ordenada]]</f>
        <v>96</v>
      </c>
      <c r="L452" s="5">
        <f>(SUMIF(A:A,cocina[[#This Row],[Número de Orden]],J:J))/SUMIF(A:A,cocina[[#This Row],[Número de Orden]],K:K)</f>
        <v>0.40677966101694918</v>
      </c>
      <c r="M452" s="1">
        <f>cocina[[#This Row],[Ganancia bruta]]-cocina[[#This Row],[Ganancia neta]]</f>
        <v>57</v>
      </c>
    </row>
    <row r="453" spans="1:13" x14ac:dyDescent="0.3">
      <c r="A453">
        <v>174</v>
      </c>
      <c r="B453">
        <v>10</v>
      </c>
      <c r="C453" s="1" t="s">
        <v>78</v>
      </c>
      <c r="D453" s="1" t="s">
        <v>613</v>
      </c>
      <c r="E453">
        <v>18</v>
      </c>
      <c r="F453">
        <v>30</v>
      </c>
      <c r="G453">
        <v>2</v>
      </c>
      <c r="H453">
        <v>12</v>
      </c>
      <c r="I453" s="1" t="s">
        <v>609</v>
      </c>
      <c r="J453">
        <f>cocina[[#This Row],[Precio Unitario]]*cocina[[#This Row],[Cantidad Ordenada]]-cocina[[#This Row],[Costo Unitario]]*cocina[[#This Row],[Cantidad Ordenada]]</f>
        <v>24</v>
      </c>
      <c r="K453">
        <f>cocina[[#This Row],[Precio Unitario]]*cocina[[#This Row],[Cantidad Ordenada]]</f>
        <v>60</v>
      </c>
      <c r="L453" s="5">
        <f>(SUMIF(A:A,cocina[[#This Row],[Número de Orden]],J:J))/SUMIF(A:A,cocina[[#This Row],[Número de Orden]],K:K)</f>
        <v>0.4</v>
      </c>
      <c r="M453" s="1">
        <f>cocina[[#This Row],[Ganancia bruta]]-cocina[[#This Row],[Ganancia neta]]</f>
        <v>36</v>
      </c>
    </row>
    <row r="454" spans="1:13" x14ac:dyDescent="0.3">
      <c r="A454">
        <v>175</v>
      </c>
      <c r="B454">
        <v>14</v>
      </c>
      <c r="C454" s="1" t="s">
        <v>257</v>
      </c>
      <c r="D454" s="1" t="s">
        <v>623</v>
      </c>
      <c r="E454">
        <v>19</v>
      </c>
      <c r="F454">
        <v>32</v>
      </c>
      <c r="G454">
        <v>3</v>
      </c>
      <c r="H454">
        <v>9</v>
      </c>
      <c r="I454" s="1" t="s">
        <v>609</v>
      </c>
      <c r="J454">
        <f>cocina[[#This Row],[Precio Unitario]]*cocina[[#This Row],[Cantidad Ordenada]]-cocina[[#This Row],[Costo Unitario]]*cocina[[#This Row],[Cantidad Ordenada]]</f>
        <v>39</v>
      </c>
      <c r="K454">
        <f>cocina[[#This Row],[Precio Unitario]]*cocina[[#This Row],[Cantidad Ordenada]]</f>
        <v>96</v>
      </c>
      <c r="L454" s="5">
        <f>(SUMIF(A:A,cocina[[#This Row],[Número de Orden]],J:J))/SUMIF(A:A,cocina[[#This Row],[Número de Orden]],K:K)</f>
        <v>0.40972222222222221</v>
      </c>
      <c r="M454" s="1">
        <f>cocina[[#This Row],[Ganancia bruta]]-cocina[[#This Row],[Ganancia neta]]</f>
        <v>57</v>
      </c>
    </row>
    <row r="455" spans="1:13" x14ac:dyDescent="0.3">
      <c r="A455">
        <v>175</v>
      </c>
      <c r="B455">
        <v>14</v>
      </c>
      <c r="C455" s="1" t="s">
        <v>168</v>
      </c>
      <c r="D455" s="1" t="s">
        <v>612</v>
      </c>
      <c r="E455">
        <v>14</v>
      </c>
      <c r="F455">
        <v>24</v>
      </c>
      <c r="G455">
        <v>2</v>
      </c>
      <c r="H455">
        <v>38</v>
      </c>
      <c r="I455" s="1" t="s">
        <v>608</v>
      </c>
      <c r="J455">
        <f>cocina[[#This Row],[Precio Unitario]]*cocina[[#This Row],[Cantidad Ordenada]]-cocina[[#This Row],[Costo Unitario]]*cocina[[#This Row],[Cantidad Ordenada]]</f>
        <v>20</v>
      </c>
      <c r="K455">
        <f>cocina[[#This Row],[Precio Unitario]]*cocina[[#This Row],[Cantidad Ordenada]]</f>
        <v>48</v>
      </c>
      <c r="L455" s="5">
        <f>(SUMIF(A:A,cocina[[#This Row],[Número de Orden]],J:J))/SUMIF(A:A,cocina[[#This Row],[Número de Orden]],K:K)</f>
        <v>0.40972222222222221</v>
      </c>
      <c r="M455" s="1">
        <f>cocina[[#This Row],[Ganancia bruta]]-cocina[[#This Row],[Ganancia neta]]</f>
        <v>28</v>
      </c>
    </row>
    <row r="456" spans="1:13" x14ac:dyDescent="0.3">
      <c r="A456">
        <v>176</v>
      </c>
      <c r="B456">
        <v>20</v>
      </c>
      <c r="C456" s="1" t="s">
        <v>80</v>
      </c>
      <c r="D456" s="1" t="s">
        <v>628</v>
      </c>
      <c r="E456">
        <v>13</v>
      </c>
      <c r="F456">
        <v>21</v>
      </c>
      <c r="G456">
        <v>3</v>
      </c>
      <c r="H456">
        <v>48</v>
      </c>
      <c r="I456" s="1" t="s">
        <v>609</v>
      </c>
      <c r="J456">
        <f>cocina[[#This Row],[Precio Unitario]]*cocina[[#This Row],[Cantidad Ordenada]]-cocina[[#This Row],[Costo Unitario]]*cocina[[#This Row],[Cantidad Ordenada]]</f>
        <v>24</v>
      </c>
      <c r="K456">
        <f>cocina[[#This Row],[Precio Unitario]]*cocina[[#This Row],[Cantidad Ordenada]]</f>
        <v>63</v>
      </c>
      <c r="L456" s="5">
        <f>(SUMIF(A:A,cocina[[#This Row],[Número de Orden]],J:J))/SUMIF(A:A,cocina[[#This Row],[Número de Orden]],K:K)</f>
        <v>0.38095238095238093</v>
      </c>
      <c r="M456" s="1">
        <f>cocina[[#This Row],[Ganancia bruta]]-cocina[[#This Row],[Ganancia neta]]</f>
        <v>39</v>
      </c>
    </row>
    <row r="457" spans="1:13" x14ac:dyDescent="0.3">
      <c r="A457">
        <v>177</v>
      </c>
      <c r="B457">
        <v>4</v>
      </c>
      <c r="C457" s="1" t="s">
        <v>168</v>
      </c>
      <c r="D457" s="1" t="s">
        <v>612</v>
      </c>
      <c r="E457">
        <v>14</v>
      </c>
      <c r="F457">
        <v>24</v>
      </c>
      <c r="G457">
        <v>2</v>
      </c>
      <c r="H457">
        <v>10</v>
      </c>
      <c r="I457" s="1" t="s">
        <v>609</v>
      </c>
      <c r="J457">
        <f>cocina[[#This Row],[Precio Unitario]]*cocina[[#This Row],[Cantidad Ordenada]]-cocina[[#This Row],[Costo Unitario]]*cocina[[#This Row],[Cantidad Ordenada]]</f>
        <v>20</v>
      </c>
      <c r="K457">
        <f>cocina[[#This Row],[Precio Unitario]]*cocina[[#This Row],[Cantidad Ordenada]]</f>
        <v>48</v>
      </c>
      <c r="L457" s="5">
        <f>(SUMIF(A:A,cocina[[#This Row],[Número de Orden]],J:J))/SUMIF(A:A,cocina[[#This Row],[Número de Orden]],K:K)</f>
        <v>0.41040462427745666</v>
      </c>
      <c r="M457" s="1">
        <f>cocina[[#This Row],[Ganancia bruta]]-cocina[[#This Row],[Ganancia neta]]</f>
        <v>28</v>
      </c>
    </row>
    <row r="458" spans="1:13" x14ac:dyDescent="0.3">
      <c r="A458">
        <v>177</v>
      </c>
      <c r="B458">
        <v>4</v>
      </c>
      <c r="C458" s="1" t="s">
        <v>165</v>
      </c>
      <c r="D458" s="1" t="s">
        <v>630</v>
      </c>
      <c r="E458">
        <v>15</v>
      </c>
      <c r="F458">
        <v>26</v>
      </c>
      <c r="G458">
        <v>1</v>
      </c>
      <c r="H458">
        <v>40</v>
      </c>
      <c r="I458" s="1" t="s">
        <v>608</v>
      </c>
      <c r="J458">
        <f>cocina[[#This Row],[Precio Unitario]]*cocina[[#This Row],[Cantidad Ordenada]]-cocina[[#This Row],[Costo Unitario]]*cocina[[#This Row],[Cantidad Ordenada]]</f>
        <v>11</v>
      </c>
      <c r="K458">
        <f>cocina[[#This Row],[Precio Unitario]]*cocina[[#This Row],[Cantidad Ordenada]]</f>
        <v>26</v>
      </c>
      <c r="L458" s="5">
        <f>(SUMIF(A:A,cocina[[#This Row],[Número de Orden]],J:J))/SUMIF(A:A,cocina[[#This Row],[Número de Orden]],K:K)</f>
        <v>0.41040462427745666</v>
      </c>
      <c r="M458" s="1">
        <f>cocina[[#This Row],[Ganancia bruta]]-cocina[[#This Row],[Ganancia neta]]</f>
        <v>15</v>
      </c>
    </row>
    <row r="459" spans="1:13" x14ac:dyDescent="0.3">
      <c r="A459">
        <v>177</v>
      </c>
      <c r="B459">
        <v>4</v>
      </c>
      <c r="C459" s="1" t="s">
        <v>80</v>
      </c>
      <c r="D459" s="1" t="s">
        <v>628</v>
      </c>
      <c r="E459">
        <v>13</v>
      </c>
      <c r="F459">
        <v>21</v>
      </c>
      <c r="G459">
        <v>2</v>
      </c>
      <c r="H459">
        <v>45</v>
      </c>
      <c r="I459" s="1" t="s">
        <v>609</v>
      </c>
      <c r="J459">
        <f>cocina[[#This Row],[Precio Unitario]]*cocina[[#This Row],[Cantidad Ordenada]]-cocina[[#This Row],[Costo Unitario]]*cocina[[#This Row],[Cantidad Ordenada]]</f>
        <v>16</v>
      </c>
      <c r="K459">
        <f>cocina[[#This Row],[Precio Unitario]]*cocina[[#This Row],[Cantidad Ordenada]]</f>
        <v>42</v>
      </c>
      <c r="L459" s="5">
        <f>(SUMIF(A:A,cocina[[#This Row],[Número de Orden]],J:J))/SUMIF(A:A,cocina[[#This Row],[Número de Orden]],K:K)</f>
        <v>0.41040462427745666</v>
      </c>
      <c r="M459" s="1">
        <f>cocina[[#This Row],[Ganancia bruta]]-cocina[[#This Row],[Ganancia neta]]</f>
        <v>26</v>
      </c>
    </row>
    <row r="460" spans="1:13" x14ac:dyDescent="0.3">
      <c r="A460">
        <v>177</v>
      </c>
      <c r="B460">
        <v>4</v>
      </c>
      <c r="C460" s="1" t="s">
        <v>122</v>
      </c>
      <c r="D460" s="1" t="s">
        <v>621</v>
      </c>
      <c r="E460">
        <v>11</v>
      </c>
      <c r="F460">
        <v>19</v>
      </c>
      <c r="G460">
        <v>3</v>
      </c>
      <c r="H460">
        <v>47</v>
      </c>
      <c r="I460" s="1" t="s">
        <v>608</v>
      </c>
      <c r="J460">
        <f>cocina[[#This Row],[Precio Unitario]]*cocina[[#This Row],[Cantidad Ordenada]]-cocina[[#This Row],[Costo Unitario]]*cocina[[#This Row],[Cantidad Ordenada]]</f>
        <v>24</v>
      </c>
      <c r="K460">
        <f>cocina[[#This Row],[Precio Unitario]]*cocina[[#This Row],[Cantidad Ordenada]]</f>
        <v>57</v>
      </c>
      <c r="L460" s="5">
        <f>(SUMIF(A:A,cocina[[#This Row],[Número de Orden]],J:J))/SUMIF(A:A,cocina[[#This Row],[Número de Orden]],K:K)</f>
        <v>0.41040462427745666</v>
      </c>
      <c r="M460" s="1">
        <f>cocina[[#This Row],[Ganancia bruta]]-cocina[[#This Row],[Ganancia neta]]</f>
        <v>33</v>
      </c>
    </row>
    <row r="461" spans="1:13" x14ac:dyDescent="0.3">
      <c r="A461">
        <v>178</v>
      </c>
      <c r="B461">
        <v>11</v>
      </c>
      <c r="C461" s="1" t="s">
        <v>78</v>
      </c>
      <c r="D461" s="1" t="s">
        <v>613</v>
      </c>
      <c r="E461">
        <v>18</v>
      </c>
      <c r="F461">
        <v>30</v>
      </c>
      <c r="G461">
        <v>1</v>
      </c>
      <c r="H461">
        <v>55</v>
      </c>
      <c r="I461" s="1" t="s">
        <v>609</v>
      </c>
      <c r="J461">
        <f>cocina[[#This Row],[Precio Unitario]]*cocina[[#This Row],[Cantidad Ordenada]]-cocina[[#This Row],[Costo Unitario]]*cocina[[#This Row],[Cantidad Ordenada]]</f>
        <v>12</v>
      </c>
      <c r="K461">
        <f>cocina[[#This Row],[Precio Unitario]]*cocina[[#This Row],[Cantidad Ordenada]]</f>
        <v>30</v>
      </c>
      <c r="L461" s="5">
        <f>(SUMIF(A:A,cocina[[#This Row],[Número de Orden]],J:J))/SUMIF(A:A,cocina[[#This Row],[Número de Orden]],K:K)</f>
        <v>0.39903846153846156</v>
      </c>
      <c r="M461" s="1">
        <f>cocina[[#This Row],[Ganancia bruta]]-cocina[[#This Row],[Ganancia neta]]</f>
        <v>18</v>
      </c>
    </row>
    <row r="462" spans="1:13" x14ac:dyDescent="0.3">
      <c r="A462">
        <v>178</v>
      </c>
      <c r="B462">
        <v>11</v>
      </c>
      <c r="C462" s="1" t="s">
        <v>36</v>
      </c>
      <c r="D462" s="1" t="s">
        <v>622</v>
      </c>
      <c r="E462">
        <v>21</v>
      </c>
      <c r="F462">
        <v>35</v>
      </c>
      <c r="G462">
        <v>1</v>
      </c>
      <c r="H462">
        <v>16</v>
      </c>
      <c r="I462" s="1" t="s">
        <v>609</v>
      </c>
      <c r="J462">
        <f>cocina[[#This Row],[Precio Unitario]]*cocina[[#This Row],[Cantidad Ordenada]]-cocina[[#This Row],[Costo Unitario]]*cocina[[#This Row],[Cantidad Ordenada]]</f>
        <v>14</v>
      </c>
      <c r="K462">
        <f>cocina[[#This Row],[Precio Unitario]]*cocina[[#This Row],[Cantidad Ordenada]]</f>
        <v>35</v>
      </c>
      <c r="L462" s="5">
        <f>(SUMIF(A:A,cocina[[#This Row],[Número de Orden]],J:J))/SUMIF(A:A,cocina[[#This Row],[Número de Orden]],K:K)</f>
        <v>0.39903846153846156</v>
      </c>
      <c r="M462" s="1">
        <f>cocina[[#This Row],[Ganancia bruta]]-cocina[[#This Row],[Ganancia neta]]</f>
        <v>21</v>
      </c>
    </row>
    <row r="463" spans="1:13" x14ac:dyDescent="0.3">
      <c r="A463">
        <v>178</v>
      </c>
      <c r="B463">
        <v>11</v>
      </c>
      <c r="C463" s="1" t="s">
        <v>213</v>
      </c>
      <c r="D463" s="1" t="s">
        <v>624</v>
      </c>
      <c r="E463">
        <v>13</v>
      </c>
      <c r="F463">
        <v>22</v>
      </c>
      <c r="G463">
        <v>2</v>
      </c>
      <c r="H463">
        <v>20</v>
      </c>
      <c r="I463" s="1" t="s">
        <v>608</v>
      </c>
      <c r="J463">
        <f>cocina[[#This Row],[Precio Unitario]]*cocina[[#This Row],[Cantidad Ordenada]]-cocina[[#This Row],[Costo Unitario]]*cocina[[#This Row],[Cantidad Ordenada]]</f>
        <v>18</v>
      </c>
      <c r="K463">
        <f>cocina[[#This Row],[Precio Unitario]]*cocina[[#This Row],[Cantidad Ordenada]]</f>
        <v>44</v>
      </c>
      <c r="L463" s="5">
        <f>(SUMIF(A:A,cocina[[#This Row],[Número de Orden]],J:J))/SUMIF(A:A,cocina[[#This Row],[Número de Orden]],K:K)</f>
        <v>0.39903846153846156</v>
      </c>
      <c r="M463" s="1">
        <f>cocina[[#This Row],[Ganancia bruta]]-cocina[[#This Row],[Ganancia neta]]</f>
        <v>26</v>
      </c>
    </row>
    <row r="464" spans="1:13" x14ac:dyDescent="0.3">
      <c r="A464">
        <v>178</v>
      </c>
      <c r="B464">
        <v>11</v>
      </c>
      <c r="C464" s="1" t="s">
        <v>271</v>
      </c>
      <c r="D464" s="1" t="s">
        <v>619</v>
      </c>
      <c r="E464">
        <v>20</v>
      </c>
      <c r="F464">
        <v>33</v>
      </c>
      <c r="G464">
        <v>3</v>
      </c>
      <c r="H464">
        <v>55</v>
      </c>
      <c r="I464" s="1" t="s">
        <v>608</v>
      </c>
      <c r="J464">
        <f>cocina[[#This Row],[Precio Unitario]]*cocina[[#This Row],[Cantidad Ordenada]]-cocina[[#This Row],[Costo Unitario]]*cocina[[#This Row],[Cantidad Ordenada]]</f>
        <v>39</v>
      </c>
      <c r="K464">
        <f>cocina[[#This Row],[Precio Unitario]]*cocina[[#This Row],[Cantidad Ordenada]]</f>
        <v>99</v>
      </c>
      <c r="L464" s="5">
        <f>(SUMIF(A:A,cocina[[#This Row],[Número de Orden]],J:J))/SUMIF(A:A,cocina[[#This Row],[Número de Orden]],K:K)</f>
        <v>0.39903846153846156</v>
      </c>
      <c r="M464" s="1">
        <f>cocina[[#This Row],[Ganancia bruta]]-cocina[[#This Row],[Ganancia neta]]</f>
        <v>60</v>
      </c>
    </row>
    <row r="465" spans="1:13" x14ac:dyDescent="0.3">
      <c r="A465">
        <v>179</v>
      </c>
      <c r="B465">
        <v>12</v>
      </c>
      <c r="C465" s="1" t="s">
        <v>126</v>
      </c>
      <c r="D465" s="1" t="s">
        <v>614</v>
      </c>
      <c r="E465">
        <v>19</v>
      </c>
      <c r="F465">
        <v>31</v>
      </c>
      <c r="G465">
        <v>2</v>
      </c>
      <c r="H465">
        <v>26</v>
      </c>
      <c r="I465" s="1" t="s">
        <v>608</v>
      </c>
      <c r="J465">
        <f>cocina[[#This Row],[Precio Unitario]]*cocina[[#This Row],[Cantidad Ordenada]]-cocina[[#This Row],[Costo Unitario]]*cocina[[#This Row],[Cantidad Ordenada]]</f>
        <v>24</v>
      </c>
      <c r="K465">
        <f>cocina[[#This Row],[Precio Unitario]]*cocina[[#This Row],[Cantidad Ordenada]]</f>
        <v>62</v>
      </c>
      <c r="L465" s="5">
        <f>(SUMIF(A:A,cocina[[#This Row],[Número de Orden]],J:J))/SUMIF(A:A,cocina[[#This Row],[Número de Orden]],K:K)</f>
        <v>0.38709677419354838</v>
      </c>
      <c r="M465" s="1">
        <f>cocina[[#This Row],[Ganancia bruta]]-cocina[[#This Row],[Ganancia neta]]</f>
        <v>38</v>
      </c>
    </row>
    <row r="466" spans="1:13" x14ac:dyDescent="0.3">
      <c r="A466">
        <v>180</v>
      </c>
      <c r="B466">
        <v>10</v>
      </c>
      <c r="C466" s="1" t="s">
        <v>48</v>
      </c>
      <c r="D466" s="1" t="s">
        <v>618</v>
      </c>
      <c r="E466">
        <v>17</v>
      </c>
      <c r="F466">
        <v>29</v>
      </c>
      <c r="G466">
        <v>1</v>
      </c>
      <c r="H466">
        <v>35</v>
      </c>
      <c r="I466" s="1" t="s">
        <v>609</v>
      </c>
      <c r="J466">
        <f>cocina[[#This Row],[Precio Unitario]]*cocina[[#This Row],[Cantidad Ordenada]]-cocina[[#This Row],[Costo Unitario]]*cocina[[#This Row],[Cantidad Ordenada]]</f>
        <v>12</v>
      </c>
      <c r="K466">
        <f>cocina[[#This Row],[Precio Unitario]]*cocina[[#This Row],[Cantidad Ordenada]]</f>
        <v>29</v>
      </c>
      <c r="L466" s="5">
        <f>(SUMIF(A:A,cocina[[#This Row],[Número de Orden]],J:J))/SUMIF(A:A,cocina[[#This Row],[Número de Orden]],K:K)</f>
        <v>0.40361445783132532</v>
      </c>
      <c r="M466" s="1">
        <f>cocina[[#This Row],[Ganancia bruta]]-cocina[[#This Row],[Ganancia neta]]</f>
        <v>17</v>
      </c>
    </row>
    <row r="467" spans="1:13" x14ac:dyDescent="0.3">
      <c r="A467">
        <v>180</v>
      </c>
      <c r="B467">
        <v>10</v>
      </c>
      <c r="C467" s="1" t="s">
        <v>78</v>
      </c>
      <c r="D467" s="1" t="s">
        <v>613</v>
      </c>
      <c r="E467">
        <v>18</v>
      </c>
      <c r="F467">
        <v>30</v>
      </c>
      <c r="G467">
        <v>3</v>
      </c>
      <c r="H467">
        <v>20</v>
      </c>
      <c r="I467" s="1" t="s">
        <v>609</v>
      </c>
      <c r="J467">
        <f>cocina[[#This Row],[Precio Unitario]]*cocina[[#This Row],[Cantidad Ordenada]]-cocina[[#This Row],[Costo Unitario]]*cocina[[#This Row],[Cantidad Ordenada]]</f>
        <v>36</v>
      </c>
      <c r="K467">
        <f>cocina[[#This Row],[Precio Unitario]]*cocina[[#This Row],[Cantidad Ordenada]]</f>
        <v>90</v>
      </c>
      <c r="L467" s="5">
        <f>(SUMIF(A:A,cocina[[#This Row],[Número de Orden]],J:J))/SUMIF(A:A,cocina[[#This Row],[Número de Orden]],K:K)</f>
        <v>0.40361445783132532</v>
      </c>
      <c r="M467" s="1">
        <f>cocina[[#This Row],[Ganancia bruta]]-cocina[[#This Row],[Ganancia neta]]</f>
        <v>54</v>
      </c>
    </row>
    <row r="468" spans="1:13" x14ac:dyDescent="0.3">
      <c r="A468">
        <v>180</v>
      </c>
      <c r="B468">
        <v>10</v>
      </c>
      <c r="C468" s="1" t="s">
        <v>156</v>
      </c>
      <c r="D468" s="1" t="s">
        <v>626</v>
      </c>
      <c r="E468">
        <v>12</v>
      </c>
      <c r="F468">
        <v>20</v>
      </c>
      <c r="G468">
        <v>1</v>
      </c>
      <c r="H468">
        <v>50</v>
      </c>
      <c r="I468" s="1" t="s">
        <v>608</v>
      </c>
      <c r="J468">
        <f>cocina[[#This Row],[Precio Unitario]]*cocina[[#This Row],[Cantidad Ordenada]]-cocina[[#This Row],[Costo Unitario]]*cocina[[#This Row],[Cantidad Ordenada]]</f>
        <v>8</v>
      </c>
      <c r="K468">
        <f>cocina[[#This Row],[Precio Unitario]]*cocina[[#This Row],[Cantidad Ordenada]]</f>
        <v>20</v>
      </c>
      <c r="L468" s="5">
        <f>(SUMIF(A:A,cocina[[#This Row],[Número de Orden]],J:J))/SUMIF(A:A,cocina[[#This Row],[Número de Orden]],K:K)</f>
        <v>0.40361445783132532</v>
      </c>
      <c r="M468" s="1">
        <f>cocina[[#This Row],[Ganancia bruta]]-cocina[[#This Row],[Ganancia neta]]</f>
        <v>12</v>
      </c>
    </row>
    <row r="469" spans="1:13" x14ac:dyDescent="0.3">
      <c r="A469">
        <v>180</v>
      </c>
      <c r="B469">
        <v>10</v>
      </c>
      <c r="C469" s="1" t="s">
        <v>116</v>
      </c>
      <c r="D469" s="1" t="s">
        <v>615</v>
      </c>
      <c r="E469">
        <v>16</v>
      </c>
      <c r="F469">
        <v>27</v>
      </c>
      <c r="G469">
        <v>1</v>
      </c>
      <c r="H469">
        <v>56</v>
      </c>
      <c r="I469" s="1" t="s">
        <v>608</v>
      </c>
      <c r="J469">
        <f>cocina[[#This Row],[Precio Unitario]]*cocina[[#This Row],[Cantidad Ordenada]]-cocina[[#This Row],[Costo Unitario]]*cocina[[#This Row],[Cantidad Ordenada]]</f>
        <v>11</v>
      </c>
      <c r="K469">
        <f>cocina[[#This Row],[Precio Unitario]]*cocina[[#This Row],[Cantidad Ordenada]]</f>
        <v>27</v>
      </c>
      <c r="L469" s="5">
        <f>(SUMIF(A:A,cocina[[#This Row],[Número de Orden]],J:J))/SUMIF(A:A,cocina[[#This Row],[Número de Orden]],K:K)</f>
        <v>0.40361445783132532</v>
      </c>
      <c r="M469" s="1">
        <f>cocina[[#This Row],[Ganancia bruta]]-cocina[[#This Row],[Ganancia neta]]</f>
        <v>16</v>
      </c>
    </row>
    <row r="470" spans="1:13" x14ac:dyDescent="0.3">
      <c r="A470">
        <v>181</v>
      </c>
      <c r="B470">
        <v>15</v>
      </c>
      <c r="C470" s="1" t="s">
        <v>116</v>
      </c>
      <c r="D470" s="1" t="s">
        <v>615</v>
      </c>
      <c r="E470">
        <v>16</v>
      </c>
      <c r="F470">
        <v>27</v>
      </c>
      <c r="G470">
        <v>1</v>
      </c>
      <c r="H470">
        <v>55</v>
      </c>
      <c r="I470" s="1" t="s">
        <v>609</v>
      </c>
      <c r="J470">
        <f>cocina[[#This Row],[Precio Unitario]]*cocina[[#This Row],[Cantidad Ordenada]]-cocina[[#This Row],[Costo Unitario]]*cocina[[#This Row],[Cantidad Ordenada]]</f>
        <v>11</v>
      </c>
      <c r="K470">
        <f>cocina[[#This Row],[Precio Unitario]]*cocina[[#This Row],[Cantidad Ordenada]]</f>
        <v>27</v>
      </c>
      <c r="L470" s="5">
        <f>(SUMIF(A:A,cocina[[#This Row],[Número de Orden]],J:J))/SUMIF(A:A,cocina[[#This Row],[Número de Orden]],K:K)</f>
        <v>0.40740740740740738</v>
      </c>
      <c r="M470" s="1">
        <f>cocina[[#This Row],[Ganancia bruta]]-cocina[[#This Row],[Ganancia neta]]</f>
        <v>16</v>
      </c>
    </row>
    <row r="471" spans="1:13" x14ac:dyDescent="0.3">
      <c r="A471">
        <v>182</v>
      </c>
      <c r="B471">
        <v>18</v>
      </c>
      <c r="C471" s="1" t="s">
        <v>122</v>
      </c>
      <c r="D471" s="1" t="s">
        <v>621</v>
      </c>
      <c r="E471">
        <v>11</v>
      </c>
      <c r="F471">
        <v>19</v>
      </c>
      <c r="G471">
        <v>2</v>
      </c>
      <c r="H471">
        <v>11</v>
      </c>
      <c r="I471" s="1" t="s">
        <v>609</v>
      </c>
      <c r="J471">
        <f>cocina[[#This Row],[Precio Unitario]]*cocina[[#This Row],[Cantidad Ordenada]]-cocina[[#This Row],[Costo Unitario]]*cocina[[#This Row],[Cantidad Ordenada]]</f>
        <v>16</v>
      </c>
      <c r="K471">
        <f>cocina[[#This Row],[Precio Unitario]]*cocina[[#This Row],[Cantidad Ordenada]]</f>
        <v>38</v>
      </c>
      <c r="L471" s="5">
        <f>(SUMIF(A:A,cocina[[#This Row],[Número de Orden]],J:J))/SUMIF(A:A,cocina[[#This Row],[Número de Orden]],K:K)</f>
        <v>0.42105263157894735</v>
      </c>
      <c r="M471" s="1">
        <f>cocina[[#This Row],[Ganancia bruta]]-cocina[[#This Row],[Ganancia neta]]</f>
        <v>22</v>
      </c>
    </row>
    <row r="472" spans="1:13" x14ac:dyDescent="0.3">
      <c r="A472">
        <v>183</v>
      </c>
      <c r="B472">
        <v>18</v>
      </c>
      <c r="C472" s="1" t="s">
        <v>257</v>
      </c>
      <c r="D472" s="1" t="s">
        <v>623</v>
      </c>
      <c r="E472">
        <v>19</v>
      </c>
      <c r="F472">
        <v>32</v>
      </c>
      <c r="G472">
        <v>2</v>
      </c>
      <c r="H472">
        <v>52</v>
      </c>
      <c r="I472" s="1" t="s">
        <v>608</v>
      </c>
      <c r="J472">
        <f>cocina[[#This Row],[Precio Unitario]]*cocina[[#This Row],[Cantidad Ordenada]]-cocina[[#This Row],[Costo Unitario]]*cocina[[#This Row],[Cantidad Ordenada]]</f>
        <v>26</v>
      </c>
      <c r="K472">
        <f>cocina[[#This Row],[Precio Unitario]]*cocina[[#This Row],[Cantidad Ordenada]]</f>
        <v>64</v>
      </c>
      <c r="L472" s="5">
        <f>(SUMIF(A:A,cocina[[#This Row],[Número de Orden]],J:J))/SUMIF(A:A,cocina[[#This Row],[Número de Orden]],K:K)</f>
        <v>0.40392156862745099</v>
      </c>
      <c r="M472" s="1">
        <f>cocina[[#This Row],[Ganancia bruta]]-cocina[[#This Row],[Ganancia neta]]</f>
        <v>38</v>
      </c>
    </row>
    <row r="473" spans="1:13" x14ac:dyDescent="0.3">
      <c r="A473">
        <v>183</v>
      </c>
      <c r="B473">
        <v>18</v>
      </c>
      <c r="C473" s="1" t="s">
        <v>165</v>
      </c>
      <c r="D473" s="1" t="s">
        <v>630</v>
      </c>
      <c r="E473">
        <v>15</v>
      </c>
      <c r="F473">
        <v>26</v>
      </c>
      <c r="G473">
        <v>1</v>
      </c>
      <c r="H473">
        <v>10</v>
      </c>
      <c r="I473" s="1" t="s">
        <v>608</v>
      </c>
      <c r="J473">
        <f>cocina[[#This Row],[Precio Unitario]]*cocina[[#This Row],[Cantidad Ordenada]]-cocina[[#This Row],[Costo Unitario]]*cocina[[#This Row],[Cantidad Ordenada]]</f>
        <v>11</v>
      </c>
      <c r="K473">
        <f>cocina[[#This Row],[Precio Unitario]]*cocina[[#This Row],[Cantidad Ordenada]]</f>
        <v>26</v>
      </c>
      <c r="L473" s="5">
        <f>(SUMIF(A:A,cocina[[#This Row],[Número de Orden]],J:J))/SUMIF(A:A,cocina[[#This Row],[Número de Orden]],K:K)</f>
        <v>0.40392156862745099</v>
      </c>
      <c r="M473" s="1">
        <f>cocina[[#This Row],[Ganancia bruta]]-cocina[[#This Row],[Ganancia neta]]</f>
        <v>15</v>
      </c>
    </row>
    <row r="474" spans="1:13" x14ac:dyDescent="0.3">
      <c r="A474">
        <v>183</v>
      </c>
      <c r="B474">
        <v>18</v>
      </c>
      <c r="C474" s="1" t="s">
        <v>156</v>
      </c>
      <c r="D474" s="1" t="s">
        <v>626</v>
      </c>
      <c r="E474">
        <v>12</v>
      </c>
      <c r="F474">
        <v>20</v>
      </c>
      <c r="G474">
        <v>3</v>
      </c>
      <c r="H474">
        <v>58</v>
      </c>
      <c r="I474" s="1" t="s">
        <v>608</v>
      </c>
      <c r="J474">
        <f>cocina[[#This Row],[Precio Unitario]]*cocina[[#This Row],[Cantidad Ordenada]]-cocina[[#This Row],[Costo Unitario]]*cocina[[#This Row],[Cantidad Ordenada]]</f>
        <v>24</v>
      </c>
      <c r="K474">
        <f>cocina[[#This Row],[Precio Unitario]]*cocina[[#This Row],[Cantidad Ordenada]]</f>
        <v>60</v>
      </c>
      <c r="L474" s="5">
        <f>(SUMIF(A:A,cocina[[#This Row],[Número de Orden]],J:J))/SUMIF(A:A,cocina[[#This Row],[Número de Orden]],K:K)</f>
        <v>0.40392156862745099</v>
      </c>
      <c r="M474" s="1">
        <f>cocina[[#This Row],[Ganancia bruta]]-cocina[[#This Row],[Ganancia neta]]</f>
        <v>36</v>
      </c>
    </row>
    <row r="475" spans="1:13" x14ac:dyDescent="0.3">
      <c r="A475">
        <v>183</v>
      </c>
      <c r="B475">
        <v>18</v>
      </c>
      <c r="C475" s="1" t="s">
        <v>36</v>
      </c>
      <c r="D475" s="1" t="s">
        <v>622</v>
      </c>
      <c r="E475">
        <v>21</v>
      </c>
      <c r="F475">
        <v>35</v>
      </c>
      <c r="G475">
        <v>3</v>
      </c>
      <c r="H475">
        <v>46</v>
      </c>
      <c r="I475" s="1" t="s">
        <v>608</v>
      </c>
      <c r="J475">
        <f>cocina[[#This Row],[Precio Unitario]]*cocina[[#This Row],[Cantidad Ordenada]]-cocina[[#This Row],[Costo Unitario]]*cocina[[#This Row],[Cantidad Ordenada]]</f>
        <v>42</v>
      </c>
      <c r="K475">
        <f>cocina[[#This Row],[Precio Unitario]]*cocina[[#This Row],[Cantidad Ordenada]]</f>
        <v>105</v>
      </c>
      <c r="L475" s="5">
        <f>(SUMIF(A:A,cocina[[#This Row],[Número de Orden]],J:J))/SUMIF(A:A,cocina[[#This Row],[Número de Orden]],K:K)</f>
        <v>0.40392156862745099</v>
      </c>
      <c r="M475" s="1">
        <f>cocina[[#This Row],[Ganancia bruta]]-cocina[[#This Row],[Ganancia neta]]</f>
        <v>63</v>
      </c>
    </row>
    <row r="476" spans="1:13" x14ac:dyDescent="0.3">
      <c r="A476">
        <v>184</v>
      </c>
      <c r="B476">
        <v>4</v>
      </c>
      <c r="C476" s="1" t="s">
        <v>52</v>
      </c>
      <c r="D476" s="1" t="s">
        <v>620</v>
      </c>
      <c r="E476">
        <v>16</v>
      </c>
      <c r="F476">
        <v>28</v>
      </c>
      <c r="G476">
        <v>3</v>
      </c>
      <c r="H476">
        <v>6</v>
      </c>
      <c r="I476" s="1" t="s">
        <v>609</v>
      </c>
      <c r="J476">
        <f>cocina[[#This Row],[Precio Unitario]]*cocina[[#This Row],[Cantidad Ordenada]]-cocina[[#This Row],[Costo Unitario]]*cocina[[#This Row],[Cantidad Ordenada]]</f>
        <v>36</v>
      </c>
      <c r="K476">
        <f>cocina[[#This Row],[Precio Unitario]]*cocina[[#This Row],[Cantidad Ordenada]]</f>
        <v>84</v>
      </c>
      <c r="L476" s="5">
        <f>(SUMIF(A:A,cocina[[#This Row],[Número de Orden]],J:J))/SUMIF(A:A,cocina[[#This Row],[Número de Orden]],K:K)</f>
        <v>0.41463414634146339</v>
      </c>
      <c r="M476" s="1">
        <f>cocina[[#This Row],[Ganancia bruta]]-cocina[[#This Row],[Ganancia neta]]</f>
        <v>48</v>
      </c>
    </row>
    <row r="477" spans="1:13" x14ac:dyDescent="0.3">
      <c r="A477">
        <v>184</v>
      </c>
      <c r="B477">
        <v>4</v>
      </c>
      <c r="C477" s="1" t="s">
        <v>116</v>
      </c>
      <c r="D477" s="1" t="s">
        <v>615</v>
      </c>
      <c r="E477">
        <v>16</v>
      </c>
      <c r="F477">
        <v>27</v>
      </c>
      <c r="G477">
        <v>3</v>
      </c>
      <c r="H477">
        <v>10</v>
      </c>
      <c r="I477" s="1" t="s">
        <v>608</v>
      </c>
      <c r="J477">
        <f>cocina[[#This Row],[Precio Unitario]]*cocina[[#This Row],[Cantidad Ordenada]]-cocina[[#This Row],[Costo Unitario]]*cocina[[#This Row],[Cantidad Ordenada]]</f>
        <v>33</v>
      </c>
      <c r="K477">
        <f>cocina[[#This Row],[Precio Unitario]]*cocina[[#This Row],[Cantidad Ordenada]]</f>
        <v>81</v>
      </c>
      <c r="L477" s="5">
        <f>(SUMIF(A:A,cocina[[#This Row],[Número de Orden]],J:J))/SUMIF(A:A,cocina[[#This Row],[Número de Orden]],K:K)</f>
        <v>0.41463414634146339</v>
      </c>
      <c r="M477" s="1">
        <f>cocina[[#This Row],[Ganancia bruta]]-cocina[[#This Row],[Ganancia neta]]</f>
        <v>48</v>
      </c>
    </row>
    <row r="478" spans="1:13" x14ac:dyDescent="0.3">
      <c r="A478">
        <v>184</v>
      </c>
      <c r="B478">
        <v>4</v>
      </c>
      <c r="C478" s="1" t="s">
        <v>156</v>
      </c>
      <c r="D478" s="1" t="s">
        <v>626</v>
      </c>
      <c r="E478">
        <v>12</v>
      </c>
      <c r="F478">
        <v>20</v>
      </c>
      <c r="G478">
        <v>2</v>
      </c>
      <c r="H478">
        <v>13</v>
      </c>
      <c r="I478" s="1" t="s">
        <v>609</v>
      </c>
      <c r="J478">
        <f>cocina[[#This Row],[Precio Unitario]]*cocina[[#This Row],[Cantidad Ordenada]]-cocina[[#This Row],[Costo Unitario]]*cocina[[#This Row],[Cantidad Ordenada]]</f>
        <v>16</v>
      </c>
      <c r="K478">
        <f>cocina[[#This Row],[Precio Unitario]]*cocina[[#This Row],[Cantidad Ordenada]]</f>
        <v>40</v>
      </c>
      <c r="L478" s="5">
        <f>(SUMIF(A:A,cocina[[#This Row],[Número de Orden]],J:J))/SUMIF(A:A,cocina[[#This Row],[Número de Orden]],K:K)</f>
        <v>0.41463414634146339</v>
      </c>
      <c r="M478" s="1">
        <f>cocina[[#This Row],[Ganancia bruta]]-cocina[[#This Row],[Ganancia neta]]</f>
        <v>24</v>
      </c>
    </row>
    <row r="479" spans="1:13" x14ac:dyDescent="0.3">
      <c r="A479">
        <v>185</v>
      </c>
      <c r="B479">
        <v>16</v>
      </c>
      <c r="C479" s="1" t="s">
        <v>80</v>
      </c>
      <c r="D479" s="1" t="s">
        <v>628</v>
      </c>
      <c r="E479">
        <v>13</v>
      </c>
      <c r="F479">
        <v>21</v>
      </c>
      <c r="G479">
        <v>3</v>
      </c>
      <c r="H479">
        <v>34</v>
      </c>
      <c r="I479" s="1" t="s">
        <v>608</v>
      </c>
      <c r="J479">
        <f>cocina[[#This Row],[Precio Unitario]]*cocina[[#This Row],[Cantidad Ordenada]]-cocina[[#This Row],[Costo Unitario]]*cocina[[#This Row],[Cantidad Ordenada]]</f>
        <v>24</v>
      </c>
      <c r="K479">
        <f>cocina[[#This Row],[Precio Unitario]]*cocina[[#This Row],[Cantidad Ordenada]]</f>
        <v>63</v>
      </c>
      <c r="L479" s="5">
        <f>(SUMIF(A:A,cocina[[#This Row],[Número de Orden]],J:J))/SUMIF(A:A,cocina[[#This Row],[Número de Orden]],K:K)</f>
        <v>0.39560439560439559</v>
      </c>
      <c r="M479" s="1">
        <f>cocina[[#This Row],[Ganancia bruta]]-cocina[[#This Row],[Ganancia neta]]</f>
        <v>39</v>
      </c>
    </row>
    <row r="480" spans="1:13" x14ac:dyDescent="0.3">
      <c r="A480">
        <v>185</v>
      </c>
      <c r="B480">
        <v>16</v>
      </c>
      <c r="C480" s="1" t="s">
        <v>52</v>
      </c>
      <c r="D480" s="1" t="s">
        <v>620</v>
      </c>
      <c r="E480">
        <v>16</v>
      </c>
      <c r="F480">
        <v>28</v>
      </c>
      <c r="G480">
        <v>1</v>
      </c>
      <c r="H480">
        <v>6</v>
      </c>
      <c r="I480" s="1" t="s">
        <v>609</v>
      </c>
      <c r="J480">
        <f>cocina[[#This Row],[Precio Unitario]]*cocina[[#This Row],[Cantidad Ordenada]]-cocina[[#This Row],[Costo Unitario]]*cocina[[#This Row],[Cantidad Ordenada]]</f>
        <v>12</v>
      </c>
      <c r="K480">
        <f>cocina[[#This Row],[Precio Unitario]]*cocina[[#This Row],[Cantidad Ordenada]]</f>
        <v>28</v>
      </c>
      <c r="L480" s="5">
        <f>(SUMIF(A:A,cocina[[#This Row],[Número de Orden]],J:J))/SUMIF(A:A,cocina[[#This Row],[Número de Orden]],K:K)</f>
        <v>0.39560439560439559</v>
      </c>
      <c r="M480" s="1">
        <f>cocina[[#This Row],[Ganancia bruta]]-cocina[[#This Row],[Ganancia neta]]</f>
        <v>16</v>
      </c>
    </row>
    <row r="481" spans="1:13" x14ac:dyDescent="0.3">
      <c r="A481">
        <v>186</v>
      </c>
      <c r="B481">
        <v>13</v>
      </c>
      <c r="C481" s="1" t="s">
        <v>116</v>
      </c>
      <c r="D481" s="1" t="s">
        <v>615</v>
      </c>
      <c r="E481">
        <v>16</v>
      </c>
      <c r="F481">
        <v>27</v>
      </c>
      <c r="G481">
        <v>3</v>
      </c>
      <c r="H481">
        <v>16</v>
      </c>
      <c r="I481" s="1" t="s">
        <v>608</v>
      </c>
      <c r="J481">
        <f>cocina[[#This Row],[Precio Unitario]]*cocina[[#This Row],[Cantidad Ordenada]]-cocina[[#This Row],[Costo Unitario]]*cocina[[#This Row],[Cantidad Ordenada]]</f>
        <v>33</v>
      </c>
      <c r="K481">
        <f>cocina[[#This Row],[Precio Unitario]]*cocina[[#This Row],[Cantidad Ordenada]]</f>
        <v>81</v>
      </c>
      <c r="L481" s="5">
        <f>(SUMIF(A:A,cocina[[#This Row],[Número de Orden]],J:J))/SUMIF(A:A,cocina[[#This Row],[Número de Orden]],K:K)</f>
        <v>0.4</v>
      </c>
      <c r="M481" s="1">
        <f>cocina[[#This Row],[Ganancia bruta]]-cocina[[#This Row],[Ganancia neta]]</f>
        <v>48</v>
      </c>
    </row>
    <row r="482" spans="1:13" x14ac:dyDescent="0.3">
      <c r="A482">
        <v>186</v>
      </c>
      <c r="B482">
        <v>13</v>
      </c>
      <c r="C482" s="1" t="s">
        <v>257</v>
      </c>
      <c r="D482" s="1" t="s">
        <v>623</v>
      </c>
      <c r="E482">
        <v>19</v>
      </c>
      <c r="F482">
        <v>32</v>
      </c>
      <c r="G482">
        <v>3</v>
      </c>
      <c r="H482">
        <v>23</v>
      </c>
      <c r="I482" s="1" t="s">
        <v>609</v>
      </c>
      <c r="J482">
        <f>cocina[[#This Row],[Precio Unitario]]*cocina[[#This Row],[Cantidad Ordenada]]-cocina[[#This Row],[Costo Unitario]]*cocina[[#This Row],[Cantidad Ordenada]]</f>
        <v>39</v>
      </c>
      <c r="K482">
        <f>cocina[[#This Row],[Precio Unitario]]*cocina[[#This Row],[Cantidad Ordenada]]</f>
        <v>96</v>
      </c>
      <c r="L482" s="5">
        <f>(SUMIF(A:A,cocina[[#This Row],[Número de Orden]],J:J))/SUMIF(A:A,cocina[[#This Row],[Número de Orden]],K:K)</f>
        <v>0.4</v>
      </c>
      <c r="M482" s="1">
        <f>cocina[[#This Row],[Ganancia bruta]]-cocina[[#This Row],[Ganancia neta]]</f>
        <v>57</v>
      </c>
    </row>
    <row r="483" spans="1:13" x14ac:dyDescent="0.3">
      <c r="A483">
        <v>186</v>
      </c>
      <c r="B483">
        <v>13</v>
      </c>
      <c r="C483" s="1" t="s">
        <v>126</v>
      </c>
      <c r="D483" s="1" t="s">
        <v>614</v>
      </c>
      <c r="E483">
        <v>19</v>
      </c>
      <c r="F483">
        <v>31</v>
      </c>
      <c r="G483">
        <v>3</v>
      </c>
      <c r="H483">
        <v>54</v>
      </c>
      <c r="I483" s="1" t="s">
        <v>608</v>
      </c>
      <c r="J483">
        <f>cocina[[#This Row],[Precio Unitario]]*cocina[[#This Row],[Cantidad Ordenada]]-cocina[[#This Row],[Costo Unitario]]*cocina[[#This Row],[Cantidad Ordenada]]</f>
        <v>36</v>
      </c>
      <c r="K483">
        <f>cocina[[#This Row],[Precio Unitario]]*cocina[[#This Row],[Cantidad Ordenada]]</f>
        <v>93</v>
      </c>
      <c r="L483" s="5">
        <f>(SUMIF(A:A,cocina[[#This Row],[Número de Orden]],J:J))/SUMIF(A:A,cocina[[#This Row],[Número de Orden]],K:K)</f>
        <v>0.4</v>
      </c>
      <c r="M483" s="1">
        <f>cocina[[#This Row],[Ganancia bruta]]-cocina[[#This Row],[Ganancia neta]]</f>
        <v>57</v>
      </c>
    </row>
    <row r="484" spans="1:13" x14ac:dyDescent="0.3">
      <c r="A484">
        <v>187</v>
      </c>
      <c r="B484">
        <v>5</v>
      </c>
      <c r="C484" s="1" t="s">
        <v>65</v>
      </c>
      <c r="D484" s="1" t="s">
        <v>625</v>
      </c>
      <c r="E484">
        <v>20</v>
      </c>
      <c r="F484">
        <v>34</v>
      </c>
      <c r="G484">
        <v>2</v>
      </c>
      <c r="H484">
        <v>28</v>
      </c>
      <c r="I484" s="1" t="s">
        <v>609</v>
      </c>
      <c r="J484">
        <f>cocina[[#This Row],[Precio Unitario]]*cocina[[#This Row],[Cantidad Ordenada]]-cocina[[#This Row],[Costo Unitario]]*cocina[[#This Row],[Cantidad Ordenada]]</f>
        <v>28</v>
      </c>
      <c r="K484">
        <f>cocina[[#This Row],[Precio Unitario]]*cocina[[#This Row],[Cantidad Ordenada]]</f>
        <v>68</v>
      </c>
      <c r="L484" s="5">
        <f>(SUMIF(A:A,cocina[[#This Row],[Número de Orden]],J:J))/SUMIF(A:A,cocina[[#This Row],[Número de Orden]],K:K)</f>
        <v>0.41346153846153844</v>
      </c>
      <c r="M484" s="1">
        <f>cocina[[#This Row],[Ganancia bruta]]-cocina[[#This Row],[Ganancia neta]]</f>
        <v>40</v>
      </c>
    </row>
    <row r="485" spans="1:13" x14ac:dyDescent="0.3">
      <c r="A485">
        <v>187</v>
      </c>
      <c r="B485">
        <v>5</v>
      </c>
      <c r="C485" s="1" t="s">
        <v>165</v>
      </c>
      <c r="D485" s="1" t="s">
        <v>630</v>
      </c>
      <c r="E485">
        <v>15</v>
      </c>
      <c r="F485">
        <v>26</v>
      </c>
      <c r="G485">
        <v>1</v>
      </c>
      <c r="H485">
        <v>51</v>
      </c>
      <c r="I485" s="1" t="s">
        <v>608</v>
      </c>
      <c r="J485">
        <f>cocina[[#This Row],[Precio Unitario]]*cocina[[#This Row],[Cantidad Ordenada]]-cocina[[#This Row],[Costo Unitario]]*cocina[[#This Row],[Cantidad Ordenada]]</f>
        <v>11</v>
      </c>
      <c r="K485">
        <f>cocina[[#This Row],[Precio Unitario]]*cocina[[#This Row],[Cantidad Ordenada]]</f>
        <v>26</v>
      </c>
      <c r="L485" s="5">
        <f>(SUMIF(A:A,cocina[[#This Row],[Número de Orden]],J:J))/SUMIF(A:A,cocina[[#This Row],[Número de Orden]],K:K)</f>
        <v>0.41346153846153844</v>
      </c>
      <c r="M485" s="1">
        <f>cocina[[#This Row],[Ganancia bruta]]-cocina[[#This Row],[Ganancia neta]]</f>
        <v>15</v>
      </c>
    </row>
    <row r="486" spans="1:13" x14ac:dyDescent="0.3">
      <c r="A486">
        <v>187</v>
      </c>
      <c r="B486">
        <v>5</v>
      </c>
      <c r="C486" s="1" t="s">
        <v>48</v>
      </c>
      <c r="D486" s="1" t="s">
        <v>618</v>
      </c>
      <c r="E486">
        <v>17</v>
      </c>
      <c r="F486">
        <v>29</v>
      </c>
      <c r="G486">
        <v>3</v>
      </c>
      <c r="H486">
        <v>11</v>
      </c>
      <c r="I486" s="1" t="s">
        <v>608</v>
      </c>
      <c r="J486">
        <f>cocina[[#This Row],[Precio Unitario]]*cocina[[#This Row],[Cantidad Ordenada]]-cocina[[#This Row],[Costo Unitario]]*cocina[[#This Row],[Cantidad Ordenada]]</f>
        <v>36</v>
      </c>
      <c r="K486">
        <f>cocina[[#This Row],[Precio Unitario]]*cocina[[#This Row],[Cantidad Ordenada]]</f>
        <v>87</v>
      </c>
      <c r="L486" s="5">
        <f>(SUMIF(A:A,cocina[[#This Row],[Número de Orden]],J:J))/SUMIF(A:A,cocina[[#This Row],[Número de Orden]],K:K)</f>
        <v>0.41346153846153844</v>
      </c>
      <c r="M486" s="1">
        <f>cocina[[#This Row],[Ganancia bruta]]-cocina[[#This Row],[Ganancia neta]]</f>
        <v>51</v>
      </c>
    </row>
    <row r="487" spans="1:13" x14ac:dyDescent="0.3">
      <c r="A487">
        <v>187</v>
      </c>
      <c r="B487">
        <v>5</v>
      </c>
      <c r="C487" s="1" t="s">
        <v>116</v>
      </c>
      <c r="D487" s="1" t="s">
        <v>615</v>
      </c>
      <c r="E487">
        <v>16</v>
      </c>
      <c r="F487">
        <v>27</v>
      </c>
      <c r="G487">
        <v>1</v>
      </c>
      <c r="H487">
        <v>36</v>
      </c>
      <c r="I487" s="1" t="s">
        <v>609</v>
      </c>
      <c r="J487">
        <f>cocina[[#This Row],[Precio Unitario]]*cocina[[#This Row],[Cantidad Ordenada]]-cocina[[#This Row],[Costo Unitario]]*cocina[[#This Row],[Cantidad Ordenada]]</f>
        <v>11</v>
      </c>
      <c r="K487">
        <f>cocina[[#This Row],[Precio Unitario]]*cocina[[#This Row],[Cantidad Ordenada]]</f>
        <v>27</v>
      </c>
      <c r="L487" s="5">
        <f>(SUMIF(A:A,cocina[[#This Row],[Número de Orden]],J:J))/SUMIF(A:A,cocina[[#This Row],[Número de Orden]],K:K)</f>
        <v>0.41346153846153844</v>
      </c>
      <c r="M487" s="1">
        <f>cocina[[#This Row],[Ganancia bruta]]-cocina[[#This Row],[Ganancia neta]]</f>
        <v>16</v>
      </c>
    </row>
    <row r="488" spans="1:13" x14ac:dyDescent="0.3">
      <c r="A488">
        <v>188</v>
      </c>
      <c r="B488">
        <v>20</v>
      </c>
      <c r="C488" s="1" t="s">
        <v>126</v>
      </c>
      <c r="D488" s="1" t="s">
        <v>614</v>
      </c>
      <c r="E488">
        <v>19</v>
      </c>
      <c r="F488">
        <v>31</v>
      </c>
      <c r="G488">
        <v>1</v>
      </c>
      <c r="H488">
        <v>58</v>
      </c>
      <c r="I488" s="1" t="s">
        <v>608</v>
      </c>
      <c r="J488">
        <f>cocina[[#This Row],[Precio Unitario]]*cocina[[#This Row],[Cantidad Ordenada]]-cocina[[#This Row],[Costo Unitario]]*cocina[[#This Row],[Cantidad Ordenada]]</f>
        <v>12</v>
      </c>
      <c r="K488">
        <f>cocina[[#This Row],[Precio Unitario]]*cocina[[#This Row],[Cantidad Ordenada]]</f>
        <v>31</v>
      </c>
      <c r="L488" s="5">
        <f>(SUMIF(A:A,cocina[[#This Row],[Número de Orden]],J:J))/SUMIF(A:A,cocina[[#This Row],[Número de Orden]],K:K)</f>
        <v>0.40963855421686746</v>
      </c>
      <c r="M488" s="1">
        <f>cocina[[#This Row],[Ganancia bruta]]-cocina[[#This Row],[Ganancia neta]]</f>
        <v>19</v>
      </c>
    </row>
    <row r="489" spans="1:13" x14ac:dyDescent="0.3">
      <c r="A489">
        <v>188</v>
      </c>
      <c r="B489">
        <v>20</v>
      </c>
      <c r="C489" s="1" t="s">
        <v>165</v>
      </c>
      <c r="D489" s="1" t="s">
        <v>630</v>
      </c>
      <c r="E489">
        <v>15</v>
      </c>
      <c r="F489">
        <v>26</v>
      </c>
      <c r="G489">
        <v>2</v>
      </c>
      <c r="H489">
        <v>47</v>
      </c>
      <c r="I489" s="1" t="s">
        <v>608</v>
      </c>
      <c r="J489">
        <f>cocina[[#This Row],[Precio Unitario]]*cocina[[#This Row],[Cantidad Ordenada]]-cocina[[#This Row],[Costo Unitario]]*cocina[[#This Row],[Cantidad Ordenada]]</f>
        <v>22</v>
      </c>
      <c r="K489">
        <f>cocina[[#This Row],[Precio Unitario]]*cocina[[#This Row],[Cantidad Ordenada]]</f>
        <v>52</v>
      </c>
      <c r="L489" s="5">
        <f>(SUMIF(A:A,cocina[[#This Row],[Número de Orden]],J:J))/SUMIF(A:A,cocina[[#This Row],[Número de Orden]],K:K)</f>
        <v>0.40963855421686746</v>
      </c>
      <c r="M489" s="1">
        <f>cocina[[#This Row],[Ganancia bruta]]-cocina[[#This Row],[Ganancia neta]]</f>
        <v>30</v>
      </c>
    </row>
    <row r="490" spans="1:13" x14ac:dyDescent="0.3">
      <c r="A490">
        <v>189</v>
      </c>
      <c r="B490">
        <v>11</v>
      </c>
      <c r="C490" s="1" t="s">
        <v>65</v>
      </c>
      <c r="D490" s="1" t="s">
        <v>625</v>
      </c>
      <c r="E490">
        <v>20</v>
      </c>
      <c r="F490">
        <v>34</v>
      </c>
      <c r="G490">
        <v>2</v>
      </c>
      <c r="H490">
        <v>42</v>
      </c>
      <c r="I490" s="1" t="s">
        <v>609</v>
      </c>
      <c r="J490">
        <f>cocina[[#This Row],[Precio Unitario]]*cocina[[#This Row],[Cantidad Ordenada]]-cocina[[#This Row],[Costo Unitario]]*cocina[[#This Row],[Cantidad Ordenada]]</f>
        <v>28</v>
      </c>
      <c r="K490">
        <f>cocina[[#This Row],[Precio Unitario]]*cocina[[#This Row],[Cantidad Ordenada]]</f>
        <v>68</v>
      </c>
      <c r="L490" s="5">
        <f>(SUMIF(A:A,cocina[[#This Row],[Número de Orden]],J:J))/SUMIF(A:A,cocina[[#This Row],[Número de Orden]],K:K)</f>
        <v>0.41666666666666669</v>
      </c>
      <c r="M490" s="1">
        <f>cocina[[#This Row],[Ganancia bruta]]-cocina[[#This Row],[Ganancia neta]]</f>
        <v>40</v>
      </c>
    </row>
    <row r="491" spans="1:13" x14ac:dyDescent="0.3">
      <c r="A491">
        <v>189</v>
      </c>
      <c r="B491">
        <v>11</v>
      </c>
      <c r="C491" s="1" t="s">
        <v>165</v>
      </c>
      <c r="D491" s="1" t="s">
        <v>630</v>
      </c>
      <c r="E491">
        <v>15</v>
      </c>
      <c r="F491">
        <v>26</v>
      </c>
      <c r="G491">
        <v>2</v>
      </c>
      <c r="H491">
        <v>22</v>
      </c>
      <c r="I491" s="1" t="s">
        <v>609</v>
      </c>
      <c r="J491">
        <f>cocina[[#This Row],[Precio Unitario]]*cocina[[#This Row],[Cantidad Ordenada]]-cocina[[#This Row],[Costo Unitario]]*cocina[[#This Row],[Cantidad Ordenada]]</f>
        <v>22</v>
      </c>
      <c r="K491">
        <f>cocina[[#This Row],[Precio Unitario]]*cocina[[#This Row],[Cantidad Ordenada]]</f>
        <v>52</v>
      </c>
      <c r="L491" s="5">
        <f>(SUMIF(A:A,cocina[[#This Row],[Número de Orden]],J:J))/SUMIF(A:A,cocina[[#This Row],[Número de Orden]],K:K)</f>
        <v>0.41666666666666669</v>
      </c>
      <c r="M491" s="1">
        <f>cocina[[#This Row],[Ganancia bruta]]-cocina[[#This Row],[Ganancia neta]]</f>
        <v>30</v>
      </c>
    </row>
    <row r="492" spans="1:13" x14ac:dyDescent="0.3">
      <c r="A492">
        <v>189</v>
      </c>
      <c r="B492">
        <v>11</v>
      </c>
      <c r="C492" s="1" t="s">
        <v>168</v>
      </c>
      <c r="D492" s="1" t="s">
        <v>612</v>
      </c>
      <c r="E492">
        <v>14</v>
      </c>
      <c r="F492">
        <v>24</v>
      </c>
      <c r="G492">
        <v>3</v>
      </c>
      <c r="H492">
        <v>53</v>
      </c>
      <c r="I492" s="1" t="s">
        <v>609</v>
      </c>
      <c r="J492">
        <f>cocina[[#This Row],[Precio Unitario]]*cocina[[#This Row],[Cantidad Ordenada]]-cocina[[#This Row],[Costo Unitario]]*cocina[[#This Row],[Cantidad Ordenada]]</f>
        <v>30</v>
      </c>
      <c r="K492">
        <f>cocina[[#This Row],[Precio Unitario]]*cocina[[#This Row],[Cantidad Ordenada]]</f>
        <v>72</v>
      </c>
      <c r="L492" s="5">
        <f>(SUMIF(A:A,cocina[[#This Row],[Número de Orden]],J:J))/SUMIF(A:A,cocina[[#This Row],[Número de Orden]],K:K)</f>
        <v>0.41666666666666669</v>
      </c>
      <c r="M492" s="1">
        <f>cocina[[#This Row],[Ganancia bruta]]-cocina[[#This Row],[Ganancia neta]]</f>
        <v>42</v>
      </c>
    </row>
    <row r="493" spans="1:13" x14ac:dyDescent="0.3">
      <c r="A493">
        <v>190</v>
      </c>
      <c r="B493">
        <v>5</v>
      </c>
      <c r="C493" s="1" t="s">
        <v>89</v>
      </c>
      <c r="D493" s="1" t="s">
        <v>629</v>
      </c>
      <c r="E493">
        <v>10</v>
      </c>
      <c r="F493">
        <v>18</v>
      </c>
      <c r="G493">
        <v>1</v>
      </c>
      <c r="H493">
        <v>39</v>
      </c>
      <c r="I493" s="1" t="s">
        <v>608</v>
      </c>
      <c r="J493">
        <f>cocina[[#This Row],[Precio Unitario]]*cocina[[#This Row],[Cantidad Ordenada]]-cocina[[#This Row],[Costo Unitario]]*cocina[[#This Row],[Cantidad Ordenada]]</f>
        <v>8</v>
      </c>
      <c r="K493">
        <f>cocina[[#This Row],[Precio Unitario]]*cocina[[#This Row],[Cantidad Ordenada]]</f>
        <v>18</v>
      </c>
      <c r="L493" s="5">
        <f>(SUMIF(A:A,cocina[[#This Row],[Número de Orden]],J:J))/SUMIF(A:A,cocina[[#This Row],[Número de Orden]],K:K)</f>
        <v>0.3910891089108911</v>
      </c>
      <c r="M493" s="1">
        <f>cocina[[#This Row],[Ganancia bruta]]-cocina[[#This Row],[Ganancia neta]]</f>
        <v>10</v>
      </c>
    </row>
    <row r="494" spans="1:13" x14ac:dyDescent="0.3">
      <c r="A494">
        <v>190</v>
      </c>
      <c r="B494">
        <v>5</v>
      </c>
      <c r="C494" s="1" t="s">
        <v>58</v>
      </c>
      <c r="D494" s="1" t="s">
        <v>616</v>
      </c>
      <c r="E494">
        <v>25</v>
      </c>
      <c r="F494">
        <v>40</v>
      </c>
      <c r="G494">
        <v>2</v>
      </c>
      <c r="H494">
        <v>45</v>
      </c>
      <c r="I494" s="1" t="s">
        <v>608</v>
      </c>
      <c r="J494">
        <f>cocina[[#This Row],[Precio Unitario]]*cocina[[#This Row],[Cantidad Ordenada]]-cocina[[#This Row],[Costo Unitario]]*cocina[[#This Row],[Cantidad Ordenada]]</f>
        <v>30</v>
      </c>
      <c r="K494">
        <f>cocina[[#This Row],[Precio Unitario]]*cocina[[#This Row],[Cantidad Ordenada]]</f>
        <v>80</v>
      </c>
      <c r="L494" s="5">
        <f>(SUMIF(A:A,cocina[[#This Row],[Número de Orden]],J:J))/SUMIF(A:A,cocina[[#This Row],[Número de Orden]],K:K)</f>
        <v>0.3910891089108911</v>
      </c>
      <c r="M494" s="1">
        <f>cocina[[#This Row],[Ganancia bruta]]-cocina[[#This Row],[Ganancia neta]]</f>
        <v>50</v>
      </c>
    </row>
    <row r="495" spans="1:13" x14ac:dyDescent="0.3">
      <c r="A495">
        <v>190</v>
      </c>
      <c r="B495">
        <v>5</v>
      </c>
      <c r="C495" s="1" t="s">
        <v>36</v>
      </c>
      <c r="D495" s="1" t="s">
        <v>622</v>
      </c>
      <c r="E495">
        <v>21</v>
      </c>
      <c r="F495">
        <v>35</v>
      </c>
      <c r="G495">
        <v>1</v>
      </c>
      <c r="H495">
        <v>11</v>
      </c>
      <c r="I495" s="1" t="s">
        <v>609</v>
      </c>
      <c r="J495">
        <f>cocina[[#This Row],[Precio Unitario]]*cocina[[#This Row],[Cantidad Ordenada]]-cocina[[#This Row],[Costo Unitario]]*cocina[[#This Row],[Cantidad Ordenada]]</f>
        <v>14</v>
      </c>
      <c r="K495">
        <f>cocina[[#This Row],[Precio Unitario]]*cocina[[#This Row],[Cantidad Ordenada]]</f>
        <v>35</v>
      </c>
      <c r="L495" s="5">
        <f>(SUMIF(A:A,cocina[[#This Row],[Número de Orden]],J:J))/SUMIF(A:A,cocina[[#This Row],[Número de Orden]],K:K)</f>
        <v>0.3910891089108911</v>
      </c>
      <c r="M495" s="1">
        <f>cocina[[#This Row],[Ganancia bruta]]-cocina[[#This Row],[Ganancia neta]]</f>
        <v>21</v>
      </c>
    </row>
    <row r="496" spans="1:13" x14ac:dyDescent="0.3">
      <c r="A496">
        <v>190</v>
      </c>
      <c r="B496">
        <v>5</v>
      </c>
      <c r="C496" s="1" t="s">
        <v>210</v>
      </c>
      <c r="D496" s="1" t="s">
        <v>627</v>
      </c>
      <c r="E496">
        <v>14</v>
      </c>
      <c r="F496">
        <v>23</v>
      </c>
      <c r="G496">
        <v>3</v>
      </c>
      <c r="H496">
        <v>7</v>
      </c>
      <c r="I496" s="1" t="s">
        <v>609</v>
      </c>
      <c r="J496">
        <f>cocina[[#This Row],[Precio Unitario]]*cocina[[#This Row],[Cantidad Ordenada]]-cocina[[#This Row],[Costo Unitario]]*cocina[[#This Row],[Cantidad Ordenada]]</f>
        <v>27</v>
      </c>
      <c r="K496">
        <f>cocina[[#This Row],[Precio Unitario]]*cocina[[#This Row],[Cantidad Ordenada]]</f>
        <v>69</v>
      </c>
      <c r="L496" s="5">
        <f>(SUMIF(A:A,cocina[[#This Row],[Número de Orden]],J:J))/SUMIF(A:A,cocina[[#This Row],[Número de Orden]],K:K)</f>
        <v>0.3910891089108911</v>
      </c>
      <c r="M496" s="1">
        <f>cocina[[#This Row],[Ganancia bruta]]-cocina[[#This Row],[Ganancia neta]]</f>
        <v>42</v>
      </c>
    </row>
    <row r="497" spans="1:13" x14ac:dyDescent="0.3">
      <c r="A497">
        <v>191</v>
      </c>
      <c r="B497">
        <v>12</v>
      </c>
      <c r="C497" s="1" t="s">
        <v>132</v>
      </c>
      <c r="D497" s="1" t="s">
        <v>631</v>
      </c>
      <c r="E497">
        <v>15</v>
      </c>
      <c r="F497">
        <v>25</v>
      </c>
      <c r="G497">
        <v>3</v>
      </c>
      <c r="H497">
        <v>32</v>
      </c>
      <c r="I497" s="1" t="s">
        <v>609</v>
      </c>
      <c r="J497">
        <f>cocina[[#This Row],[Precio Unitario]]*cocina[[#This Row],[Cantidad Ordenada]]-cocina[[#This Row],[Costo Unitario]]*cocina[[#This Row],[Cantidad Ordenada]]</f>
        <v>30</v>
      </c>
      <c r="K497">
        <f>cocina[[#This Row],[Precio Unitario]]*cocina[[#This Row],[Cantidad Ordenada]]</f>
        <v>75</v>
      </c>
      <c r="L497" s="5">
        <f>(SUMIF(A:A,cocina[[#This Row],[Número de Orden]],J:J))/SUMIF(A:A,cocina[[#This Row],[Número de Orden]],K:K)</f>
        <v>0.40740740740740738</v>
      </c>
      <c r="M497" s="1">
        <f>cocina[[#This Row],[Ganancia bruta]]-cocina[[#This Row],[Ganancia neta]]</f>
        <v>45</v>
      </c>
    </row>
    <row r="498" spans="1:13" x14ac:dyDescent="0.3">
      <c r="A498">
        <v>191</v>
      </c>
      <c r="B498">
        <v>12</v>
      </c>
      <c r="C498" s="1" t="s">
        <v>48</v>
      </c>
      <c r="D498" s="1" t="s">
        <v>618</v>
      </c>
      <c r="E498">
        <v>17</v>
      </c>
      <c r="F498">
        <v>29</v>
      </c>
      <c r="G498">
        <v>3</v>
      </c>
      <c r="H498">
        <v>55</v>
      </c>
      <c r="I498" s="1" t="s">
        <v>608</v>
      </c>
      <c r="J498">
        <f>cocina[[#This Row],[Precio Unitario]]*cocina[[#This Row],[Cantidad Ordenada]]-cocina[[#This Row],[Costo Unitario]]*cocina[[#This Row],[Cantidad Ordenada]]</f>
        <v>36</v>
      </c>
      <c r="K498">
        <f>cocina[[#This Row],[Precio Unitario]]*cocina[[#This Row],[Cantidad Ordenada]]</f>
        <v>87</v>
      </c>
      <c r="L498" s="5">
        <f>(SUMIF(A:A,cocina[[#This Row],[Número de Orden]],J:J))/SUMIF(A:A,cocina[[#This Row],[Número de Orden]],K:K)</f>
        <v>0.40740740740740738</v>
      </c>
      <c r="M498" s="1">
        <f>cocina[[#This Row],[Ganancia bruta]]-cocina[[#This Row],[Ganancia neta]]</f>
        <v>51</v>
      </c>
    </row>
    <row r="499" spans="1:13" x14ac:dyDescent="0.3">
      <c r="A499">
        <v>192</v>
      </c>
      <c r="B499">
        <v>17</v>
      </c>
      <c r="C499" s="1" t="s">
        <v>132</v>
      </c>
      <c r="D499" s="1" t="s">
        <v>631</v>
      </c>
      <c r="E499">
        <v>15</v>
      </c>
      <c r="F499">
        <v>25</v>
      </c>
      <c r="G499">
        <v>3</v>
      </c>
      <c r="H499">
        <v>26</v>
      </c>
      <c r="I499" s="1" t="s">
        <v>608</v>
      </c>
      <c r="J499">
        <f>cocina[[#This Row],[Precio Unitario]]*cocina[[#This Row],[Cantidad Ordenada]]-cocina[[#This Row],[Costo Unitario]]*cocina[[#This Row],[Cantidad Ordenada]]</f>
        <v>30</v>
      </c>
      <c r="K499">
        <f>cocina[[#This Row],[Precio Unitario]]*cocina[[#This Row],[Cantidad Ordenada]]</f>
        <v>75</v>
      </c>
      <c r="L499" s="5">
        <f>(SUMIF(A:A,cocina[[#This Row],[Número de Orden]],J:J))/SUMIF(A:A,cocina[[#This Row],[Número de Orden]],K:K)</f>
        <v>0.4</v>
      </c>
      <c r="M499" s="1">
        <f>cocina[[#This Row],[Ganancia bruta]]-cocina[[#This Row],[Ganancia neta]]</f>
        <v>45</v>
      </c>
    </row>
    <row r="500" spans="1:13" x14ac:dyDescent="0.3">
      <c r="A500">
        <v>193</v>
      </c>
      <c r="B500">
        <v>3</v>
      </c>
      <c r="C500" s="1" t="s">
        <v>165</v>
      </c>
      <c r="D500" s="1" t="s">
        <v>630</v>
      </c>
      <c r="E500">
        <v>15</v>
      </c>
      <c r="F500">
        <v>26</v>
      </c>
      <c r="G500">
        <v>2</v>
      </c>
      <c r="H500">
        <v>57</v>
      </c>
      <c r="I500" s="1" t="s">
        <v>609</v>
      </c>
      <c r="J500">
        <f>cocina[[#This Row],[Precio Unitario]]*cocina[[#This Row],[Cantidad Ordenada]]-cocina[[#This Row],[Costo Unitario]]*cocina[[#This Row],[Cantidad Ordenada]]</f>
        <v>22</v>
      </c>
      <c r="K500">
        <f>cocina[[#This Row],[Precio Unitario]]*cocina[[#This Row],[Cantidad Ordenada]]</f>
        <v>52</v>
      </c>
      <c r="L500" s="5">
        <f>(SUMIF(A:A,cocina[[#This Row],[Número de Orden]],J:J))/SUMIF(A:A,cocina[[#This Row],[Número de Orden]],K:K)</f>
        <v>0.4</v>
      </c>
      <c r="M500" s="1">
        <f>cocina[[#This Row],[Ganancia bruta]]-cocina[[#This Row],[Ganancia neta]]</f>
        <v>30</v>
      </c>
    </row>
    <row r="501" spans="1:13" x14ac:dyDescent="0.3">
      <c r="A501">
        <v>193</v>
      </c>
      <c r="B501">
        <v>3</v>
      </c>
      <c r="C501" s="1" t="s">
        <v>83</v>
      </c>
      <c r="D501" s="1" t="s">
        <v>617</v>
      </c>
      <c r="E501">
        <v>22</v>
      </c>
      <c r="F501">
        <v>36</v>
      </c>
      <c r="G501">
        <v>2</v>
      </c>
      <c r="H501">
        <v>59</v>
      </c>
      <c r="I501" s="1" t="s">
        <v>608</v>
      </c>
      <c r="J501">
        <f>cocina[[#This Row],[Precio Unitario]]*cocina[[#This Row],[Cantidad Ordenada]]-cocina[[#This Row],[Costo Unitario]]*cocina[[#This Row],[Cantidad Ordenada]]</f>
        <v>28</v>
      </c>
      <c r="K501">
        <f>cocina[[#This Row],[Precio Unitario]]*cocina[[#This Row],[Cantidad Ordenada]]</f>
        <v>72</v>
      </c>
      <c r="L501" s="5">
        <f>(SUMIF(A:A,cocina[[#This Row],[Número de Orden]],J:J))/SUMIF(A:A,cocina[[#This Row],[Número de Orden]],K:K)</f>
        <v>0.4</v>
      </c>
      <c r="M501" s="1">
        <f>cocina[[#This Row],[Ganancia bruta]]-cocina[[#This Row],[Ganancia neta]]</f>
        <v>44</v>
      </c>
    </row>
    <row r="502" spans="1:13" x14ac:dyDescent="0.3">
      <c r="A502">
        <v>193</v>
      </c>
      <c r="B502">
        <v>3</v>
      </c>
      <c r="C502" s="1" t="s">
        <v>116</v>
      </c>
      <c r="D502" s="1" t="s">
        <v>615</v>
      </c>
      <c r="E502">
        <v>16</v>
      </c>
      <c r="F502">
        <v>27</v>
      </c>
      <c r="G502">
        <v>1</v>
      </c>
      <c r="H502">
        <v>31</v>
      </c>
      <c r="I502" s="1" t="s">
        <v>609</v>
      </c>
      <c r="J502">
        <f>cocina[[#This Row],[Precio Unitario]]*cocina[[#This Row],[Cantidad Ordenada]]-cocina[[#This Row],[Costo Unitario]]*cocina[[#This Row],[Cantidad Ordenada]]</f>
        <v>11</v>
      </c>
      <c r="K502">
        <f>cocina[[#This Row],[Precio Unitario]]*cocina[[#This Row],[Cantidad Ordenada]]</f>
        <v>27</v>
      </c>
      <c r="L502" s="5">
        <f>(SUMIF(A:A,cocina[[#This Row],[Número de Orden]],J:J))/SUMIF(A:A,cocina[[#This Row],[Número de Orden]],K:K)</f>
        <v>0.4</v>
      </c>
      <c r="M502" s="1">
        <f>cocina[[#This Row],[Ganancia bruta]]-cocina[[#This Row],[Ganancia neta]]</f>
        <v>16</v>
      </c>
    </row>
    <row r="503" spans="1:13" x14ac:dyDescent="0.3">
      <c r="A503">
        <v>193</v>
      </c>
      <c r="B503">
        <v>3</v>
      </c>
      <c r="C503" s="1" t="s">
        <v>210</v>
      </c>
      <c r="D503" s="1" t="s">
        <v>627</v>
      </c>
      <c r="E503">
        <v>14</v>
      </c>
      <c r="F503">
        <v>23</v>
      </c>
      <c r="G503">
        <v>3</v>
      </c>
      <c r="H503">
        <v>24</v>
      </c>
      <c r="I503" s="1" t="s">
        <v>608</v>
      </c>
      <c r="J503">
        <f>cocina[[#This Row],[Precio Unitario]]*cocina[[#This Row],[Cantidad Ordenada]]-cocina[[#This Row],[Costo Unitario]]*cocina[[#This Row],[Cantidad Ordenada]]</f>
        <v>27</v>
      </c>
      <c r="K503">
        <f>cocina[[#This Row],[Precio Unitario]]*cocina[[#This Row],[Cantidad Ordenada]]</f>
        <v>69</v>
      </c>
      <c r="L503" s="5">
        <f>(SUMIF(A:A,cocina[[#This Row],[Número de Orden]],J:J))/SUMIF(A:A,cocina[[#This Row],[Número de Orden]],K:K)</f>
        <v>0.4</v>
      </c>
      <c r="M503" s="1">
        <f>cocina[[#This Row],[Ganancia bruta]]-cocina[[#This Row],[Ganancia neta]]</f>
        <v>42</v>
      </c>
    </row>
    <row r="504" spans="1:13" x14ac:dyDescent="0.3">
      <c r="A504">
        <v>194</v>
      </c>
      <c r="B504">
        <v>3</v>
      </c>
      <c r="C504" s="1" t="s">
        <v>271</v>
      </c>
      <c r="D504" s="1" t="s">
        <v>619</v>
      </c>
      <c r="E504">
        <v>20</v>
      </c>
      <c r="F504">
        <v>33</v>
      </c>
      <c r="G504">
        <v>2</v>
      </c>
      <c r="H504">
        <v>18</v>
      </c>
      <c r="I504" s="1" t="s">
        <v>608</v>
      </c>
      <c r="J504">
        <f>cocina[[#This Row],[Precio Unitario]]*cocina[[#This Row],[Cantidad Ordenada]]-cocina[[#This Row],[Costo Unitario]]*cocina[[#This Row],[Cantidad Ordenada]]</f>
        <v>26</v>
      </c>
      <c r="K504">
        <f>cocina[[#This Row],[Precio Unitario]]*cocina[[#This Row],[Cantidad Ordenada]]</f>
        <v>66</v>
      </c>
      <c r="L504" s="5">
        <f>(SUMIF(A:A,cocina[[#This Row],[Número de Orden]],J:J))/SUMIF(A:A,cocina[[#This Row],[Número de Orden]],K:K)</f>
        <v>0.39583333333333331</v>
      </c>
      <c r="M504" s="1">
        <f>cocina[[#This Row],[Ganancia bruta]]-cocina[[#This Row],[Ganancia neta]]</f>
        <v>40</v>
      </c>
    </row>
    <row r="505" spans="1:13" x14ac:dyDescent="0.3">
      <c r="A505">
        <v>194</v>
      </c>
      <c r="B505">
        <v>3</v>
      </c>
      <c r="C505" s="1" t="s">
        <v>78</v>
      </c>
      <c r="D505" s="1" t="s">
        <v>613</v>
      </c>
      <c r="E505">
        <v>18</v>
      </c>
      <c r="F505">
        <v>30</v>
      </c>
      <c r="G505">
        <v>1</v>
      </c>
      <c r="H505">
        <v>50</v>
      </c>
      <c r="I505" s="1" t="s">
        <v>608</v>
      </c>
      <c r="J505">
        <f>cocina[[#This Row],[Precio Unitario]]*cocina[[#This Row],[Cantidad Ordenada]]-cocina[[#This Row],[Costo Unitario]]*cocina[[#This Row],[Cantidad Ordenada]]</f>
        <v>12</v>
      </c>
      <c r="K505">
        <f>cocina[[#This Row],[Precio Unitario]]*cocina[[#This Row],[Cantidad Ordenada]]</f>
        <v>30</v>
      </c>
      <c r="L505" s="5">
        <f>(SUMIF(A:A,cocina[[#This Row],[Número de Orden]],J:J))/SUMIF(A:A,cocina[[#This Row],[Número de Orden]],K:K)</f>
        <v>0.39583333333333331</v>
      </c>
      <c r="M505" s="1">
        <f>cocina[[#This Row],[Ganancia bruta]]-cocina[[#This Row],[Ganancia neta]]</f>
        <v>18</v>
      </c>
    </row>
    <row r="506" spans="1:13" x14ac:dyDescent="0.3">
      <c r="A506">
        <v>195</v>
      </c>
      <c r="B506">
        <v>2</v>
      </c>
      <c r="C506" s="1" t="s">
        <v>132</v>
      </c>
      <c r="D506" s="1" t="s">
        <v>631</v>
      </c>
      <c r="E506">
        <v>15</v>
      </c>
      <c r="F506">
        <v>25</v>
      </c>
      <c r="G506">
        <v>2</v>
      </c>
      <c r="H506">
        <v>51</v>
      </c>
      <c r="I506" s="1" t="s">
        <v>608</v>
      </c>
      <c r="J506">
        <f>cocina[[#This Row],[Precio Unitario]]*cocina[[#This Row],[Cantidad Ordenada]]-cocina[[#This Row],[Costo Unitario]]*cocina[[#This Row],[Cantidad Ordenada]]</f>
        <v>20</v>
      </c>
      <c r="K506">
        <f>cocina[[#This Row],[Precio Unitario]]*cocina[[#This Row],[Cantidad Ordenada]]</f>
        <v>50</v>
      </c>
      <c r="L506" s="5">
        <f>(SUMIF(A:A,cocina[[#This Row],[Número de Orden]],J:J))/SUMIF(A:A,cocina[[#This Row],[Número de Orden]],K:K)</f>
        <v>0.4</v>
      </c>
      <c r="M506" s="1">
        <f>cocina[[#This Row],[Ganancia bruta]]-cocina[[#This Row],[Ganancia neta]]</f>
        <v>30</v>
      </c>
    </row>
    <row r="507" spans="1:13" x14ac:dyDescent="0.3">
      <c r="A507">
        <v>196</v>
      </c>
      <c r="B507">
        <v>4</v>
      </c>
      <c r="C507" s="1" t="s">
        <v>156</v>
      </c>
      <c r="D507" s="1" t="s">
        <v>626</v>
      </c>
      <c r="E507">
        <v>12</v>
      </c>
      <c r="F507">
        <v>20</v>
      </c>
      <c r="G507">
        <v>3</v>
      </c>
      <c r="H507">
        <v>34</v>
      </c>
      <c r="I507" s="1" t="s">
        <v>609</v>
      </c>
      <c r="J507">
        <f>cocina[[#This Row],[Precio Unitario]]*cocina[[#This Row],[Cantidad Ordenada]]-cocina[[#This Row],[Costo Unitario]]*cocina[[#This Row],[Cantidad Ordenada]]</f>
        <v>24</v>
      </c>
      <c r="K507">
        <f>cocina[[#This Row],[Precio Unitario]]*cocina[[#This Row],[Cantidad Ordenada]]</f>
        <v>60</v>
      </c>
      <c r="L507" s="5">
        <f>(SUMIF(A:A,cocina[[#This Row],[Número de Orden]],J:J))/SUMIF(A:A,cocina[[#This Row],[Número de Orden]],K:K)</f>
        <v>0.40837696335078533</v>
      </c>
      <c r="M507" s="1">
        <f>cocina[[#This Row],[Ganancia bruta]]-cocina[[#This Row],[Ganancia neta]]</f>
        <v>36</v>
      </c>
    </row>
    <row r="508" spans="1:13" x14ac:dyDescent="0.3">
      <c r="A508">
        <v>196</v>
      </c>
      <c r="B508">
        <v>4</v>
      </c>
      <c r="C508" s="1" t="s">
        <v>210</v>
      </c>
      <c r="D508" s="1" t="s">
        <v>627</v>
      </c>
      <c r="E508">
        <v>14</v>
      </c>
      <c r="F508">
        <v>23</v>
      </c>
      <c r="G508">
        <v>2</v>
      </c>
      <c r="H508">
        <v>51</v>
      </c>
      <c r="I508" s="1" t="s">
        <v>608</v>
      </c>
      <c r="J508">
        <f>cocina[[#This Row],[Precio Unitario]]*cocina[[#This Row],[Cantidad Ordenada]]-cocina[[#This Row],[Costo Unitario]]*cocina[[#This Row],[Cantidad Ordenada]]</f>
        <v>18</v>
      </c>
      <c r="K508">
        <f>cocina[[#This Row],[Precio Unitario]]*cocina[[#This Row],[Cantidad Ordenada]]</f>
        <v>46</v>
      </c>
      <c r="L508" s="5">
        <f>(SUMIF(A:A,cocina[[#This Row],[Número de Orden]],J:J))/SUMIF(A:A,cocina[[#This Row],[Número de Orden]],K:K)</f>
        <v>0.40837696335078533</v>
      </c>
      <c r="M508" s="1">
        <f>cocina[[#This Row],[Ganancia bruta]]-cocina[[#This Row],[Ganancia neta]]</f>
        <v>28</v>
      </c>
    </row>
    <row r="509" spans="1:13" x14ac:dyDescent="0.3">
      <c r="A509">
        <v>196</v>
      </c>
      <c r="B509">
        <v>4</v>
      </c>
      <c r="C509" s="1" t="s">
        <v>48</v>
      </c>
      <c r="D509" s="1" t="s">
        <v>618</v>
      </c>
      <c r="E509">
        <v>17</v>
      </c>
      <c r="F509">
        <v>29</v>
      </c>
      <c r="G509">
        <v>1</v>
      </c>
      <c r="H509">
        <v>47</v>
      </c>
      <c r="I509" s="1" t="s">
        <v>609</v>
      </c>
      <c r="J509">
        <f>cocina[[#This Row],[Precio Unitario]]*cocina[[#This Row],[Cantidad Ordenada]]-cocina[[#This Row],[Costo Unitario]]*cocina[[#This Row],[Cantidad Ordenada]]</f>
        <v>12</v>
      </c>
      <c r="K509">
        <f>cocina[[#This Row],[Precio Unitario]]*cocina[[#This Row],[Cantidad Ordenada]]</f>
        <v>29</v>
      </c>
      <c r="L509" s="5">
        <f>(SUMIF(A:A,cocina[[#This Row],[Número de Orden]],J:J))/SUMIF(A:A,cocina[[#This Row],[Número de Orden]],K:K)</f>
        <v>0.40837696335078533</v>
      </c>
      <c r="M509" s="1">
        <f>cocina[[#This Row],[Ganancia bruta]]-cocina[[#This Row],[Ganancia neta]]</f>
        <v>17</v>
      </c>
    </row>
    <row r="510" spans="1:13" x14ac:dyDescent="0.3">
      <c r="A510">
        <v>196</v>
      </c>
      <c r="B510">
        <v>4</v>
      </c>
      <c r="C510" s="1" t="s">
        <v>52</v>
      </c>
      <c r="D510" s="1" t="s">
        <v>620</v>
      </c>
      <c r="E510">
        <v>16</v>
      </c>
      <c r="F510">
        <v>28</v>
      </c>
      <c r="G510">
        <v>2</v>
      </c>
      <c r="H510">
        <v>44</v>
      </c>
      <c r="I510" s="1" t="s">
        <v>609</v>
      </c>
      <c r="J510">
        <f>cocina[[#This Row],[Precio Unitario]]*cocina[[#This Row],[Cantidad Ordenada]]-cocina[[#This Row],[Costo Unitario]]*cocina[[#This Row],[Cantidad Ordenada]]</f>
        <v>24</v>
      </c>
      <c r="K510">
        <f>cocina[[#This Row],[Precio Unitario]]*cocina[[#This Row],[Cantidad Ordenada]]</f>
        <v>56</v>
      </c>
      <c r="L510" s="5">
        <f>(SUMIF(A:A,cocina[[#This Row],[Número de Orden]],J:J))/SUMIF(A:A,cocina[[#This Row],[Número de Orden]],K:K)</f>
        <v>0.40837696335078533</v>
      </c>
      <c r="M510" s="1">
        <f>cocina[[#This Row],[Ganancia bruta]]-cocina[[#This Row],[Ganancia neta]]</f>
        <v>32</v>
      </c>
    </row>
    <row r="511" spans="1:13" x14ac:dyDescent="0.3">
      <c r="A511">
        <v>197</v>
      </c>
      <c r="B511">
        <v>5</v>
      </c>
      <c r="C511" s="1" t="s">
        <v>65</v>
      </c>
      <c r="D511" s="1" t="s">
        <v>625</v>
      </c>
      <c r="E511">
        <v>20</v>
      </c>
      <c r="F511">
        <v>34</v>
      </c>
      <c r="G511">
        <v>3</v>
      </c>
      <c r="H511">
        <v>22</v>
      </c>
      <c r="I511" s="1" t="s">
        <v>608</v>
      </c>
      <c r="J511">
        <f>cocina[[#This Row],[Precio Unitario]]*cocina[[#This Row],[Cantidad Ordenada]]-cocina[[#This Row],[Costo Unitario]]*cocina[[#This Row],[Cantidad Ordenada]]</f>
        <v>42</v>
      </c>
      <c r="K511">
        <f>cocina[[#This Row],[Precio Unitario]]*cocina[[#This Row],[Cantidad Ordenada]]</f>
        <v>102</v>
      </c>
      <c r="L511" s="5">
        <f>(SUMIF(A:A,cocina[[#This Row],[Número de Orden]],J:J))/SUMIF(A:A,cocina[[#This Row],[Número de Orden]],K:K)</f>
        <v>0.41085271317829458</v>
      </c>
      <c r="M511" s="1">
        <f>cocina[[#This Row],[Ganancia bruta]]-cocina[[#This Row],[Ganancia neta]]</f>
        <v>60</v>
      </c>
    </row>
    <row r="512" spans="1:13" x14ac:dyDescent="0.3">
      <c r="A512">
        <v>197</v>
      </c>
      <c r="B512">
        <v>5</v>
      </c>
      <c r="C512" s="1" t="s">
        <v>116</v>
      </c>
      <c r="D512" s="1" t="s">
        <v>615</v>
      </c>
      <c r="E512">
        <v>16</v>
      </c>
      <c r="F512">
        <v>27</v>
      </c>
      <c r="G512">
        <v>1</v>
      </c>
      <c r="H512">
        <v>50</v>
      </c>
      <c r="I512" s="1" t="s">
        <v>608</v>
      </c>
      <c r="J512">
        <f>cocina[[#This Row],[Precio Unitario]]*cocina[[#This Row],[Cantidad Ordenada]]-cocina[[#This Row],[Costo Unitario]]*cocina[[#This Row],[Cantidad Ordenada]]</f>
        <v>11</v>
      </c>
      <c r="K512">
        <f>cocina[[#This Row],[Precio Unitario]]*cocina[[#This Row],[Cantidad Ordenada]]</f>
        <v>27</v>
      </c>
      <c r="L512" s="5">
        <f>(SUMIF(A:A,cocina[[#This Row],[Número de Orden]],J:J))/SUMIF(A:A,cocina[[#This Row],[Número de Orden]],K:K)</f>
        <v>0.41085271317829458</v>
      </c>
      <c r="M512" s="1">
        <f>cocina[[#This Row],[Ganancia bruta]]-cocina[[#This Row],[Ganancia neta]]</f>
        <v>16</v>
      </c>
    </row>
    <row r="513" spans="1:13" x14ac:dyDescent="0.3">
      <c r="A513">
        <v>198</v>
      </c>
      <c r="B513">
        <v>9</v>
      </c>
      <c r="C513" s="1" t="s">
        <v>116</v>
      </c>
      <c r="D513" s="1" t="s">
        <v>615</v>
      </c>
      <c r="E513">
        <v>16</v>
      </c>
      <c r="F513">
        <v>27</v>
      </c>
      <c r="G513">
        <v>2</v>
      </c>
      <c r="H513">
        <v>33</v>
      </c>
      <c r="I513" s="1" t="s">
        <v>608</v>
      </c>
      <c r="J513">
        <f>cocina[[#This Row],[Precio Unitario]]*cocina[[#This Row],[Cantidad Ordenada]]-cocina[[#This Row],[Costo Unitario]]*cocina[[#This Row],[Cantidad Ordenada]]</f>
        <v>22</v>
      </c>
      <c r="K513">
        <f>cocina[[#This Row],[Precio Unitario]]*cocina[[#This Row],[Cantidad Ordenada]]</f>
        <v>54</v>
      </c>
      <c r="L513" s="5">
        <f>(SUMIF(A:A,cocina[[#This Row],[Número de Orden]],J:J))/SUMIF(A:A,cocina[[#This Row],[Número de Orden]],K:K)</f>
        <v>0.40740740740740738</v>
      </c>
      <c r="M513" s="1">
        <f>cocina[[#This Row],[Ganancia bruta]]-cocina[[#This Row],[Ganancia neta]]</f>
        <v>32</v>
      </c>
    </row>
    <row r="514" spans="1:13" x14ac:dyDescent="0.3">
      <c r="A514">
        <v>199</v>
      </c>
      <c r="B514">
        <v>11</v>
      </c>
      <c r="C514" s="1" t="s">
        <v>48</v>
      </c>
      <c r="D514" s="1" t="s">
        <v>618</v>
      </c>
      <c r="E514">
        <v>17</v>
      </c>
      <c r="F514">
        <v>29</v>
      </c>
      <c r="G514">
        <v>3</v>
      </c>
      <c r="H514">
        <v>31</v>
      </c>
      <c r="I514" s="1" t="s">
        <v>608</v>
      </c>
      <c r="J514">
        <f>cocina[[#This Row],[Precio Unitario]]*cocina[[#This Row],[Cantidad Ordenada]]-cocina[[#This Row],[Costo Unitario]]*cocina[[#This Row],[Cantidad Ordenada]]</f>
        <v>36</v>
      </c>
      <c r="K514">
        <f>cocina[[#This Row],[Precio Unitario]]*cocina[[#This Row],[Cantidad Ordenada]]</f>
        <v>87</v>
      </c>
      <c r="L514" s="5">
        <f>(SUMIF(A:A,cocina[[#This Row],[Número de Orden]],J:J))/SUMIF(A:A,cocina[[#This Row],[Número de Orden]],K:K)</f>
        <v>0.40229885057471265</v>
      </c>
      <c r="M514" s="1">
        <f>cocina[[#This Row],[Ganancia bruta]]-cocina[[#This Row],[Ganancia neta]]</f>
        <v>51</v>
      </c>
    </row>
    <row r="515" spans="1:13" x14ac:dyDescent="0.3">
      <c r="A515">
        <v>199</v>
      </c>
      <c r="B515">
        <v>11</v>
      </c>
      <c r="C515" s="1" t="s">
        <v>36</v>
      </c>
      <c r="D515" s="1" t="s">
        <v>622</v>
      </c>
      <c r="E515">
        <v>21</v>
      </c>
      <c r="F515">
        <v>35</v>
      </c>
      <c r="G515">
        <v>3</v>
      </c>
      <c r="H515">
        <v>41</v>
      </c>
      <c r="I515" s="1" t="s">
        <v>609</v>
      </c>
      <c r="J515">
        <f>cocina[[#This Row],[Precio Unitario]]*cocina[[#This Row],[Cantidad Ordenada]]-cocina[[#This Row],[Costo Unitario]]*cocina[[#This Row],[Cantidad Ordenada]]</f>
        <v>42</v>
      </c>
      <c r="K515">
        <f>cocina[[#This Row],[Precio Unitario]]*cocina[[#This Row],[Cantidad Ordenada]]</f>
        <v>105</v>
      </c>
      <c r="L515" s="5">
        <f>(SUMIF(A:A,cocina[[#This Row],[Número de Orden]],J:J))/SUMIF(A:A,cocina[[#This Row],[Número de Orden]],K:K)</f>
        <v>0.40229885057471265</v>
      </c>
      <c r="M515" s="1">
        <f>cocina[[#This Row],[Ganancia bruta]]-cocina[[#This Row],[Ganancia neta]]</f>
        <v>63</v>
      </c>
    </row>
    <row r="516" spans="1:13" x14ac:dyDescent="0.3">
      <c r="A516">
        <v>199</v>
      </c>
      <c r="B516">
        <v>11</v>
      </c>
      <c r="C516" s="1" t="s">
        <v>80</v>
      </c>
      <c r="D516" s="1" t="s">
        <v>628</v>
      </c>
      <c r="E516">
        <v>13</v>
      </c>
      <c r="F516">
        <v>21</v>
      </c>
      <c r="G516">
        <v>2</v>
      </c>
      <c r="H516">
        <v>18</v>
      </c>
      <c r="I516" s="1" t="s">
        <v>609</v>
      </c>
      <c r="J516">
        <f>cocina[[#This Row],[Precio Unitario]]*cocina[[#This Row],[Cantidad Ordenada]]-cocina[[#This Row],[Costo Unitario]]*cocina[[#This Row],[Cantidad Ordenada]]</f>
        <v>16</v>
      </c>
      <c r="K516">
        <f>cocina[[#This Row],[Precio Unitario]]*cocina[[#This Row],[Cantidad Ordenada]]</f>
        <v>42</v>
      </c>
      <c r="L516" s="5">
        <f>(SUMIF(A:A,cocina[[#This Row],[Número de Orden]],J:J))/SUMIF(A:A,cocina[[#This Row],[Número de Orden]],K:K)</f>
        <v>0.40229885057471265</v>
      </c>
      <c r="M516" s="1">
        <f>cocina[[#This Row],[Ganancia bruta]]-cocina[[#This Row],[Ganancia neta]]</f>
        <v>26</v>
      </c>
    </row>
    <row r="517" spans="1:13" x14ac:dyDescent="0.3">
      <c r="A517">
        <v>199</v>
      </c>
      <c r="B517">
        <v>11</v>
      </c>
      <c r="C517" s="1" t="s">
        <v>116</v>
      </c>
      <c r="D517" s="1" t="s">
        <v>615</v>
      </c>
      <c r="E517">
        <v>16</v>
      </c>
      <c r="F517">
        <v>27</v>
      </c>
      <c r="G517">
        <v>1</v>
      </c>
      <c r="H517">
        <v>52</v>
      </c>
      <c r="I517" s="1" t="s">
        <v>609</v>
      </c>
      <c r="J517">
        <f>cocina[[#This Row],[Precio Unitario]]*cocina[[#This Row],[Cantidad Ordenada]]-cocina[[#This Row],[Costo Unitario]]*cocina[[#This Row],[Cantidad Ordenada]]</f>
        <v>11</v>
      </c>
      <c r="K517">
        <f>cocina[[#This Row],[Precio Unitario]]*cocina[[#This Row],[Cantidad Ordenada]]</f>
        <v>27</v>
      </c>
      <c r="L517" s="5">
        <f>(SUMIF(A:A,cocina[[#This Row],[Número de Orden]],J:J))/SUMIF(A:A,cocina[[#This Row],[Número de Orden]],K:K)</f>
        <v>0.40229885057471265</v>
      </c>
      <c r="M517" s="1">
        <f>cocina[[#This Row],[Ganancia bruta]]-cocina[[#This Row],[Ganancia neta]]</f>
        <v>16</v>
      </c>
    </row>
    <row r="518" spans="1:13" x14ac:dyDescent="0.3">
      <c r="A518">
        <v>200</v>
      </c>
      <c r="B518">
        <v>11</v>
      </c>
      <c r="C518" s="1" t="s">
        <v>122</v>
      </c>
      <c r="D518" s="1" t="s">
        <v>621</v>
      </c>
      <c r="E518">
        <v>11</v>
      </c>
      <c r="F518">
        <v>19</v>
      </c>
      <c r="G518">
        <v>2</v>
      </c>
      <c r="H518">
        <v>39</v>
      </c>
      <c r="I518" s="1" t="s">
        <v>608</v>
      </c>
      <c r="J518">
        <f>cocina[[#This Row],[Precio Unitario]]*cocina[[#This Row],[Cantidad Ordenada]]-cocina[[#This Row],[Costo Unitario]]*cocina[[#This Row],[Cantidad Ordenada]]</f>
        <v>16</v>
      </c>
      <c r="K518">
        <f>cocina[[#This Row],[Precio Unitario]]*cocina[[#This Row],[Cantidad Ordenada]]</f>
        <v>38</v>
      </c>
      <c r="L518" s="5">
        <f>(SUMIF(A:A,cocina[[#This Row],[Número de Orden]],J:J))/SUMIF(A:A,cocina[[#This Row],[Número de Orden]],K:K)</f>
        <v>0.40909090909090912</v>
      </c>
      <c r="M518" s="1">
        <f>cocina[[#This Row],[Ganancia bruta]]-cocina[[#This Row],[Ganancia neta]]</f>
        <v>22</v>
      </c>
    </row>
    <row r="519" spans="1:13" x14ac:dyDescent="0.3">
      <c r="A519">
        <v>200</v>
      </c>
      <c r="B519">
        <v>11</v>
      </c>
      <c r="C519" s="1" t="s">
        <v>132</v>
      </c>
      <c r="D519" s="1" t="s">
        <v>631</v>
      </c>
      <c r="E519">
        <v>15</v>
      </c>
      <c r="F519">
        <v>25</v>
      </c>
      <c r="G519">
        <v>2</v>
      </c>
      <c r="H519">
        <v>28</v>
      </c>
      <c r="I519" s="1" t="s">
        <v>609</v>
      </c>
      <c r="J519">
        <f>cocina[[#This Row],[Precio Unitario]]*cocina[[#This Row],[Cantidad Ordenada]]-cocina[[#This Row],[Costo Unitario]]*cocina[[#This Row],[Cantidad Ordenada]]</f>
        <v>20</v>
      </c>
      <c r="K519">
        <f>cocina[[#This Row],[Precio Unitario]]*cocina[[#This Row],[Cantidad Ordenada]]</f>
        <v>50</v>
      </c>
      <c r="L519" s="5">
        <f>(SUMIF(A:A,cocina[[#This Row],[Número de Orden]],J:J))/SUMIF(A:A,cocina[[#This Row],[Número de Orden]],K:K)</f>
        <v>0.40909090909090912</v>
      </c>
      <c r="M519" s="1">
        <f>cocina[[#This Row],[Ganancia bruta]]-cocina[[#This Row],[Ganancia neta]]</f>
        <v>30</v>
      </c>
    </row>
    <row r="520" spans="1:13" x14ac:dyDescent="0.3">
      <c r="A520">
        <v>201</v>
      </c>
      <c r="B520">
        <v>3</v>
      </c>
      <c r="C520" s="1" t="s">
        <v>168</v>
      </c>
      <c r="D520" s="1" t="s">
        <v>612</v>
      </c>
      <c r="E520">
        <v>14</v>
      </c>
      <c r="F520">
        <v>24</v>
      </c>
      <c r="G520">
        <v>3</v>
      </c>
      <c r="H520">
        <v>58</v>
      </c>
      <c r="I520" s="1" t="s">
        <v>609</v>
      </c>
      <c r="J520">
        <f>cocina[[#This Row],[Precio Unitario]]*cocina[[#This Row],[Cantidad Ordenada]]-cocina[[#This Row],[Costo Unitario]]*cocina[[#This Row],[Cantidad Ordenada]]</f>
        <v>30</v>
      </c>
      <c r="K520">
        <f>cocina[[#This Row],[Precio Unitario]]*cocina[[#This Row],[Cantidad Ordenada]]</f>
        <v>72</v>
      </c>
      <c r="L520" s="5">
        <f>(SUMIF(A:A,cocina[[#This Row],[Número de Orden]],J:J))/SUMIF(A:A,cocina[[#This Row],[Número de Orden]],K:K)</f>
        <v>0.41666666666666669</v>
      </c>
      <c r="M520" s="1">
        <f>cocina[[#This Row],[Ganancia bruta]]-cocina[[#This Row],[Ganancia neta]]</f>
        <v>42</v>
      </c>
    </row>
    <row r="521" spans="1:13" x14ac:dyDescent="0.3">
      <c r="A521">
        <v>202</v>
      </c>
      <c r="B521">
        <v>16</v>
      </c>
      <c r="C521" s="1" t="s">
        <v>83</v>
      </c>
      <c r="D521" s="1" t="s">
        <v>617</v>
      </c>
      <c r="E521">
        <v>22</v>
      </c>
      <c r="F521">
        <v>36</v>
      </c>
      <c r="G521">
        <v>2</v>
      </c>
      <c r="H521">
        <v>46</v>
      </c>
      <c r="I521" s="1" t="s">
        <v>609</v>
      </c>
      <c r="J521">
        <f>cocina[[#This Row],[Precio Unitario]]*cocina[[#This Row],[Cantidad Ordenada]]-cocina[[#This Row],[Costo Unitario]]*cocina[[#This Row],[Cantidad Ordenada]]</f>
        <v>28</v>
      </c>
      <c r="K521">
        <f>cocina[[#This Row],[Precio Unitario]]*cocina[[#This Row],[Cantidad Ordenada]]</f>
        <v>72</v>
      </c>
      <c r="L521" s="5">
        <f>(SUMIF(A:A,cocina[[#This Row],[Número de Orden]],J:J))/SUMIF(A:A,cocina[[#This Row],[Número de Orden]],K:K)</f>
        <v>0.38834951456310679</v>
      </c>
      <c r="M521" s="1">
        <f>cocina[[#This Row],[Ganancia bruta]]-cocina[[#This Row],[Ganancia neta]]</f>
        <v>44</v>
      </c>
    </row>
    <row r="522" spans="1:13" x14ac:dyDescent="0.3">
      <c r="A522">
        <v>202</v>
      </c>
      <c r="B522">
        <v>16</v>
      </c>
      <c r="C522" s="1" t="s">
        <v>58</v>
      </c>
      <c r="D522" s="1" t="s">
        <v>616</v>
      </c>
      <c r="E522">
        <v>25</v>
      </c>
      <c r="F522">
        <v>40</v>
      </c>
      <c r="G522">
        <v>2</v>
      </c>
      <c r="H522">
        <v>47</v>
      </c>
      <c r="I522" s="1" t="s">
        <v>608</v>
      </c>
      <c r="J522">
        <f>cocina[[#This Row],[Precio Unitario]]*cocina[[#This Row],[Cantidad Ordenada]]-cocina[[#This Row],[Costo Unitario]]*cocina[[#This Row],[Cantidad Ordenada]]</f>
        <v>30</v>
      </c>
      <c r="K522">
        <f>cocina[[#This Row],[Precio Unitario]]*cocina[[#This Row],[Cantidad Ordenada]]</f>
        <v>80</v>
      </c>
      <c r="L522" s="5">
        <f>(SUMIF(A:A,cocina[[#This Row],[Número de Orden]],J:J))/SUMIF(A:A,cocina[[#This Row],[Número de Orden]],K:K)</f>
        <v>0.38834951456310679</v>
      </c>
      <c r="M522" s="1">
        <f>cocina[[#This Row],[Ganancia bruta]]-cocina[[#This Row],[Ganancia neta]]</f>
        <v>50</v>
      </c>
    </row>
    <row r="523" spans="1:13" x14ac:dyDescent="0.3">
      <c r="A523">
        <v>202</v>
      </c>
      <c r="B523">
        <v>16</v>
      </c>
      <c r="C523" s="1" t="s">
        <v>168</v>
      </c>
      <c r="D523" s="1" t="s">
        <v>612</v>
      </c>
      <c r="E523">
        <v>14</v>
      </c>
      <c r="F523">
        <v>24</v>
      </c>
      <c r="G523">
        <v>1</v>
      </c>
      <c r="H523">
        <v>5</v>
      </c>
      <c r="I523" s="1" t="s">
        <v>608</v>
      </c>
      <c r="J523">
        <f>cocina[[#This Row],[Precio Unitario]]*cocina[[#This Row],[Cantidad Ordenada]]-cocina[[#This Row],[Costo Unitario]]*cocina[[#This Row],[Cantidad Ordenada]]</f>
        <v>10</v>
      </c>
      <c r="K523">
        <f>cocina[[#This Row],[Precio Unitario]]*cocina[[#This Row],[Cantidad Ordenada]]</f>
        <v>24</v>
      </c>
      <c r="L523" s="5">
        <f>(SUMIF(A:A,cocina[[#This Row],[Número de Orden]],J:J))/SUMIF(A:A,cocina[[#This Row],[Número de Orden]],K:K)</f>
        <v>0.38834951456310679</v>
      </c>
      <c r="M523" s="1">
        <f>cocina[[#This Row],[Ganancia bruta]]-cocina[[#This Row],[Ganancia neta]]</f>
        <v>14</v>
      </c>
    </row>
    <row r="524" spans="1:13" x14ac:dyDescent="0.3">
      <c r="A524">
        <v>202</v>
      </c>
      <c r="B524">
        <v>16</v>
      </c>
      <c r="C524" s="1" t="s">
        <v>78</v>
      </c>
      <c r="D524" s="1" t="s">
        <v>613</v>
      </c>
      <c r="E524">
        <v>18</v>
      </c>
      <c r="F524">
        <v>30</v>
      </c>
      <c r="G524">
        <v>1</v>
      </c>
      <c r="H524">
        <v>58</v>
      </c>
      <c r="I524" s="1" t="s">
        <v>608</v>
      </c>
      <c r="J524">
        <f>cocina[[#This Row],[Precio Unitario]]*cocina[[#This Row],[Cantidad Ordenada]]-cocina[[#This Row],[Costo Unitario]]*cocina[[#This Row],[Cantidad Ordenada]]</f>
        <v>12</v>
      </c>
      <c r="K524">
        <f>cocina[[#This Row],[Precio Unitario]]*cocina[[#This Row],[Cantidad Ordenada]]</f>
        <v>30</v>
      </c>
      <c r="L524" s="5">
        <f>(SUMIF(A:A,cocina[[#This Row],[Número de Orden]],J:J))/SUMIF(A:A,cocina[[#This Row],[Número de Orden]],K:K)</f>
        <v>0.38834951456310679</v>
      </c>
      <c r="M524" s="1">
        <f>cocina[[#This Row],[Ganancia bruta]]-cocina[[#This Row],[Ganancia neta]]</f>
        <v>18</v>
      </c>
    </row>
    <row r="525" spans="1:13" x14ac:dyDescent="0.3">
      <c r="A525">
        <v>203</v>
      </c>
      <c r="B525">
        <v>5</v>
      </c>
      <c r="C525" s="1" t="s">
        <v>126</v>
      </c>
      <c r="D525" s="1" t="s">
        <v>614</v>
      </c>
      <c r="E525">
        <v>19</v>
      </c>
      <c r="F525">
        <v>31</v>
      </c>
      <c r="G525">
        <v>3</v>
      </c>
      <c r="H525">
        <v>51</v>
      </c>
      <c r="I525" s="1" t="s">
        <v>608</v>
      </c>
      <c r="J525">
        <f>cocina[[#This Row],[Precio Unitario]]*cocina[[#This Row],[Cantidad Ordenada]]-cocina[[#This Row],[Costo Unitario]]*cocina[[#This Row],[Cantidad Ordenada]]</f>
        <v>36</v>
      </c>
      <c r="K525">
        <f>cocina[[#This Row],[Precio Unitario]]*cocina[[#This Row],[Cantidad Ordenada]]</f>
        <v>93</v>
      </c>
      <c r="L525" s="5">
        <f>(SUMIF(A:A,cocina[[#This Row],[Número de Orden]],J:J))/SUMIF(A:A,cocina[[#This Row],[Número de Orden]],K:K)</f>
        <v>0.38461538461538464</v>
      </c>
      <c r="M525" s="1">
        <f>cocina[[#This Row],[Ganancia bruta]]-cocina[[#This Row],[Ganancia neta]]</f>
        <v>57</v>
      </c>
    </row>
    <row r="526" spans="1:13" x14ac:dyDescent="0.3">
      <c r="A526">
        <v>203</v>
      </c>
      <c r="B526">
        <v>5</v>
      </c>
      <c r="C526" s="1" t="s">
        <v>80</v>
      </c>
      <c r="D526" s="1" t="s">
        <v>628</v>
      </c>
      <c r="E526">
        <v>13</v>
      </c>
      <c r="F526">
        <v>21</v>
      </c>
      <c r="G526">
        <v>3</v>
      </c>
      <c r="H526">
        <v>34</v>
      </c>
      <c r="I526" s="1" t="s">
        <v>609</v>
      </c>
      <c r="J526">
        <f>cocina[[#This Row],[Precio Unitario]]*cocina[[#This Row],[Cantidad Ordenada]]-cocina[[#This Row],[Costo Unitario]]*cocina[[#This Row],[Cantidad Ordenada]]</f>
        <v>24</v>
      </c>
      <c r="K526">
        <f>cocina[[#This Row],[Precio Unitario]]*cocina[[#This Row],[Cantidad Ordenada]]</f>
        <v>63</v>
      </c>
      <c r="L526" s="5">
        <f>(SUMIF(A:A,cocina[[#This Row],[Número de Orden]],J:J))/SUMIF(A:A,cocina[[#This Row],[Número de Orden]],K:K)</f>
        <v>0.38461538461538464</v>
      </c>
      <c r="M526" s="1">
        <f>cocina[[#This Row],[Ganancia bruta]]-cocina[[#This Row],[Ganancia neta]]</f>
        <v>39</v>
      </c>
    </row>
    <row r="527" spans="1:13" x14ac:dyDescent="0.3">
      <c r="A527">
        <v>204</v>
      </c>
      <c r="B527">
        <v>16</v>
      </c>
      <c r="C527" s="1" t="s">
        <v>168</v>
      </c>
      <c r="D527" s="1" t="s">
        <v>612</v>
      </c>
      <c r="E527">
        <v>14</v>
      </c>
      <c r="F527">
        <v>24</v>
      </c>
      <c r="G527">
        <v>2</v>
      </c>
      <c r="H527">
        <v>21</v>
      </c>
      <c r="I527" s="1" t="s">
        <v>608</v>
      </c>
      <c r="J527">
        <f>cocina[[#This Row],[Precio Unitario]]*cocina[[#This Row],[Cantidad Ordenada]]-cocina[[#This Row],[Costo Unitario]]*cocina[[#This Row],[Cantidad Ordenada]]</f>
        <v>20</v>
      </c>
      <c r="K527">
        <f>cocina[[#This Row],[Precio Unitario]]*cocina[[#This Row],[Cantidad Ordenada]]</f>
        <v>48</v>
      </c>
      <c r="L527" s="5">
        <f>(SUMIF(A:A,cocina[[#This Row],[Número de Orden]],J:J))/SUMIF(A:A,cocina[[#This Row],[Número de Orden]],K:K)</f>
        <v>0.41666666666666669</v>
      </c>
      <c r="M527" s="1">
        <f>cocina[[#This Row],[Ganancia bruta]]-cocina[[#This Row],[Ganancia neta]]</f>
        <v>28</v>
      </c>
    </row>
    <row r="528" spans="1:13" x14ac:dyDescent="0.3">
      <c r="A528">
        <v>205</v>
      </c>
      <c r="B528">
        <v>14</v>
      </c>
      <c r="C528" s="1" t="s">
        <v>257</v>
      </c>
      <c r="D528" s="1" t="s">
        <v>623</v>
      </c>
      <c r="E528">
        <v>19</v>
      </c>
      <c r="F528">
        <v>32</v>
      </c>
      <c r="G528">
        <v>1</v>
      </c>
      <c r="H528">
        <v>34</v>
      </c>
      <c r="I528" s="1" t="s">
        <v>608</v>
      </c>
      <c r="J528">
        <f>cocina[[#This Row],[Precio Unitario]]*cocina[[#This Row],[Cantidad Ordenada]]-cocina[[#This Row],[Costo Unitario]]*cocina[[#This Row],[Cantidad Ordenada]]</f>
        <v>13</v>
      </c>
      <c r="K528">
        <f>cocina[[#This Row],[Precio Unitario]]*cocina[[#This Row],[Cantidad Ordenada]]</f>
        <v>32</v>
      </c>
      <c r="L528" s="5">
        <f>(SUMIF(A:A,cocina[[#This Row],[Número de Orden]],J:J))/SUMIF(A:A,cocina[[#This Row],[Número de Orden]],K:K)</f>
        <v>0.4098360655737705</v>
      </c>
      <c r="M528" s="1">
        <f>cocina[[#This Row],[Ganancia bruta]]-cocina[[#This Row],[Ganancia neta]]</f>
        <v>19</v>
      </c>
    </row>
    <row r="529" spans="1:13" x14ac:dyDescent="0.3">
      <c r="A529">
        <v>205</v>
      </c>
      <c r="B529">
        <v>14</v>
      </c>
      <c r="C529" s="1" t="s">
        <v>48</v>
      </c>
      <c r="D529" s="1" t="s">
        <v>618</v>
      </c>
      <c r="E529">
        <v>17</v>
      </c>
      <c r="F529">
        <v>29</v>
      </c>
      <c r="G529">
        <v>1</v>
      </c>
      <c r="H529">
        <v>52</v>
      </c>
      <c r="I529" s="1" t="s">
        <v>609</v>
      </c>
      <c r="J529">
        <f>cocina[[#This Row],[Precio Unitario]]*cocina[[#This Row],[Cantidad Ordenada]]-cocina[[#This Row],[Costo Unitario]]*cocina[[#This Row],[Cantidad Ordenada]]</f>
        <v>12</v>
      </c>
      <c r="K529">
        <f>cocina[[#This Row],[Precio Unitario]]*cocina[[#This Row],[Cantidad Ordenada]]</f>
        <v>29</v>
      </c>
      <c r="L529" s="5">
        <f>(SUMIF(A:A,cocina[[#This Row],[Número de Orden]],J:J))/SUMIF(A:A,cocina[[#This Row],[Número de Orden]],K:K)</f>
        <v>0.4098360655737705</v>
      </c>
      <c r="M529" s="1">
        <f>cocina[[#This Row],[Ganancia bruta]]-cocina[[#This Row],[Ganancia neta]]</f>
        <v>17</v>
      </c>
    </row>
    <row r="530" spans="1:13" x14ac:dyDescent="0.3">
      <c r="A530">
        <v>206</v>
      </c>
      <c r="B530">
        <v>4</v>
      </c>
      <c r="C530" s="1" t="s">
        <v>78</v>
      </c>
      <c r="D530" s="1" t="s">
        <v>613</v>
      </c>
      <c r="E530">
        <v>18</v>
      </c>
      <c r="F530">
        <v>30</v>
      </c>
      <c r="G530">
        <v>1</v>
      </c>
      <c r="H530">
        <v>58</v>
      </c>
      <c r="I530" s="1" t="s">
        <v>609</v>
      </c>
      <c r="J530">
        <f>cocina[[#This Row],[Precio Unitario]]*cocina[[#This Row],[Cantidad Ordenada]]-cocina[[#This Row],[Costo Unitario]]*cocina[[#This Row],[Cantidad Ordenada]]</f>
        <v>12</v>
      </c>
      <c r="K530">
        <f>cocina[[#This Row],[Precio Unitario]]*cocina[[#This Row],[Cantidad Ordenada]]</f>
        <v>30</v>
      </c>
      <c r="L530" s="5">
        <f>(SUMIF(A:A,cocina[[#This Row],[Número de Orden]],J:J))/SUMIF(A:A,cocina[[#This Row],[Número de Orden]],K:K)</f>
        <v>0.4</v>
      </c>
      <c r="M530" s="1">
        <f>cocina[[#This Row],[Ganancia bruta]]-cocina[[#This Row],[Ganancia neta]]</f>
        <v>18</v>
      </c>
    </row>
    <row r="531" spans="1:13" x14ac:dyDescent="0.3">
      <c r="A531">
        <v>207</v>
      </c>
      <c r="B531">
        <v>20</v>
      </c>
      <c r="C531" s="1" t="s">
        <v>165</v>
      </c>
      <c r="D531" s="1" t="s">
        <v>630</v>
      </c>
      <c r="E531">
        <v>15</v>
      </c>
      <c r="F531">
        <v>26</v>
      </c>
      <c r="G531">
        <v>2</v>
      </c>
      <c r="H531">
        <v>37</v>
      </c>
      <c r="I531" s="1" t="s">
        <v>608</v>
      </c>
      <c r="J531">
        <f>cocina[[#This Row],[Precio Unitario]]*cocina[[#This Row],[Cantidad Ordenada]]-cocina[[#This Row],[Costo Unitario]]*cocina[[#This Row],[Cantidad Ordenada]]</f>
        <v>22</v>
      </c>
      <c r="K531">
        <f>cocina[[#This Row],[Precio Unitario]]*cocina[[#This Row],[Cantidad Ordenada]]</f>
        <v>52</v>
      </c>
      <c r="L531" s="5">
        <f>(SUMIF(A:A,cocina[[#This Row],[Número de Orden]],J:J))/SUMIF(A:A,cocina[[#This Row],[Número de Orden]],K:K)</f>
        <v>0.4</v>
      </c>
      <c r="M531" s="1">
        <f>cocina[[#This Row],[Ganancia bruta]]-cocina[[#This Row],[Ganancia neta]]</f>
        <v>30</v>
      </c>
    </row>
    <row r="532" spans="1:13" x14ac:dyDescent="0.3">
      <c r="A532">
        <v>207</v>
      </c>
      <c r="B532">
        <v>20</v>
      </c>
      <c r="C532" s="1" t="s">
        <v>36</v>
      </c>
      <c r="D532" s="1" t="s">
        <v>622</v>
      </c>
      <c r="E532">
        <v>21</v>
      </c>
      <c r="F532">
        <v>35</v>
      </c>
      <c r="G532">
        <v>1</v>
      </c>
      <c r="H532">
        <v>55</v>
      </c>
      <c r="I532" s="1" t="s">
        <v>609</v>
      </c>
      <c r="J532">
        <f>cocina[[#This Row],[Precio Unitario]]*cocina[[#This Row],[Cantidad Ordenada]]-cocina[[#This Row],[Costo Unitario]]*cocina[[#This Row],[Cantidad Ordenada]]</f>
        <v>14</v>
      </c>
      <c r="K532">
        <f>cocina[[#This Row],[Precio Unitario]]*cocina[[#This Row],[Cantidad Ordenada]]</f>
        <v>35</v>
      </c>
      <c r="L532" s="5">
        <f>(SUMIF(A:A,cocina[[#This Row],[Número de Orden]],J:J))/SUMIF(A:A,cocina[[#This Row],[Número de Orden]],K:K)</f>
        <v>0.4</v>
      </c>
      <c r="M532" s="1">
        <f>cocina[[#This Row],[Ganancia bruta]]-cocina[[#This Row],[Ganancia neta]]</f>
        <v>21</v>
      </c>
    </row>
    <row r="533" spans="1:13" x14ac:dyDescent="0.3">
      <c r="A533">
        <v>207</v>
      </c>
      <c r="B533">
        <v>20</v>
      </c>
      <c r="C533" s="1" t="s">
        <v>126</v>
      </c>
      <c r="D533" s="1" t="s">
        <v>614</v>
      </c>
      <c r="E533">
        <v>19</v>
      </c>
      <c r="F533">
        <v>31</v>
      </c>
      <c r="G533">
        <v>3</v>
      </c>
      <c r="H533">
        <v>19</v>
      </c>
      <c r="I533" s="1" t="s">
        <v>609</v>
      </c>
      <c r="J533">
        <f>cocina[[#This Row],[Precio Unitario]]*cocina[[#This Row],[Cantidad Ordenada]]-cocina[[#This Row],[Costo Unitario]]*cocina[[#This Row],[Cantidad Ordenada]]</f>
        <v>36</v>
      </c>
      <c r="K533">
        <f>cocina[[#This Row],[Precio Unitario]]*cocina[[#This Row],[Cantidad Ordenada]]</f>
        <v>93</v>
      </c>
      <c r="L533" s="5">
        <f>(SUMIF(A:A,cocina[[#This Row],[Número de Orden]],J:J))/SUMIF(A:A,cocina[[#This Row],[Número de Orden]],K:K)</f>
        <v>0.4</v>
      </c>
      <c r="M533" s="1">
        <f>cocina[[#This Row],[Ganancia bruta]]-cocina[[#This Row],[Ganancia neta]]</f>
        <v>57</v>
      </c>
    </row>
    <row r="534" spans="1:13" x14ac:dyDescent="0.3">
      <c r="A534">
        <v>208</v>
      </c>
      <c r="B534">
        <v>16</v>
      </c>
      <c r="C534" s="1" t="s">
        <v>257</v>
      </c>
      <c r="D534" s="1" t="s">
        <v>623</v>
      </c>
      <c r="E534">
        <v>19</v>
      </c>
      <c r="F534">
        <v>32</v>
      </c>
      <c r="G534">
        <v>1</v>
      </c>
      <c r="H534">
        <v>18</v>
      </c>
      <c r="I534" s="1" t="s">
        <v>609</v>
      </c>
      <c r="J534">
        <f>cocina[[#This Row],[Precio Unitario]]*cocina[[#This Row],[Cantidad Ordenada]]-cocina[[#This Row],[Costo Unitario]]*cocina[[#This Row],[Cantidad Ordenada]]</f>
        <v>13</v>
      </c>
      <c r="K534">
        <f>cocina[[#This Row],[Precio Unitario]]*cocina[[#This Row],[Cantidad Ordenada]]</f>
        <v>32</v>
      </c>
      <c r="L534" s="5">
        <f>(SUMIF(A:A,cocina[[#This Row],[Número de Orden]],J:J))/SUMIF(A:A,cocina[[#This Row],[Número de Orden]],K:K)</f>
        <v>0.39444444444444443</v>
      </c>
      <c r="M534" s="1">
        <f>cocina[[#This Row],[Ganancia bruta]]-cocina[[#This Row],[Ganancia neta]]</f>
        <v>19</v>
      </c>
    </row>
    <row r="535" spans="1:13" x14ac:dyDescent="0.3">
      <c r="A535">
        <v>208</v>
      </c>
      <c r="B535">
        <v>16</v>
      </c>
      <c r="C535" s="1" t="s">
        <v>83</v>
      </c>
      <c r="D535" s="1" t="s">
        <v>617</v>
      </c>
      <c r="E535">
        <v>22</v>
      </c>
      <c r="F535">
        <v>36</v>
      </c>
      <c r="G535">
        <v>3</v>
      </c>
      <c r="H535">
        <v>29</v>
      </c>
      <c r="I535" s="1" t="s">
        <v>609</v>
      </c>
      <c r="J535">
        <f>cocina[[#This Row],[Precio Unitario]]*cocina[[#This Row],[Cantidad Ordenada]]-cocina[[#This Row],[Costo Unitario]]*cocina[[#This Row],[Cantidad Ordenada]]</f>
        <v>42</v>
      </c>
      <c r="K535">
        <f>cocina[[#This Row],[Precio Unitario]]*cocina[[#This Row],[Cantidad Ordenada]]</f>
        <v>108</v>
      </c>
      <c r="L535" s="5">
        <f>(SUMIF(A:A,cocina[[#This Row],[Número de Orden]],J:J))/SUMIF(A:A,cocina[[#This Row],[Número de Orden]],K:K)</f>
        <v>0.39444444444444443</v>
      </c>
      <c r="M535" s="1">
        <f>cocina[[#This Row],[Ganancia bruta]]-cocina[[#This Row],[Ganancia neta]]</f>
        <v>66</v>
      </c>
    </row>
    <row r="536" spans="1:13" x14ac:dyDescent="0.3">
      <c r="A536">
        <v>208</v>
      </c>
      <c r="B536">
        <v>16</v>
      </c>
      <c r="C536" s="1" t="s">
        <v>156</v>
      </c>
      <c r="D536" s="1" t="s">
        <v>626</v>
      </c>
      <c r="E536">
        <v>12</v>
      </c>
      <c r="F536">
        <v>20</v>
      </c>
      <c r="G536">
        <v>2</v>
      </c>
      <c r="H536">
        <v>53</v>
      </c>
      <c r="I536" s="1" t="s">
        <v>608</v>
      </c>
      <c r="J536">
        <f>cocina[[#This Row],[Precio Unitario]]*cocina[[#This Row],[Cantidad Ordenada]]-cocina[[#This Row],[Costo Unitario]]*cocina[[#This Row],[Cantidad Ordenada]]</f>
        <v>16</v>
      </c>
      <c r="K536">
        <f>cocina[[#This Row],[Precio Unitario]]*cocina[[#This Row],[Cantidad Ordenada]]</f>
        <v>40</v>
      </c>
      <c r="L536" s="5">
        <f>(SUMIF(A:A,cocina[[#This Row],[Número de Orden]],J:J))/SUMIF(A:A,cocina[[#This Row],[Número de Orden]],K:K)</f>
        <v>0.39444444444444443</v>
      </c>
      <c r="M536" s="1">
        <f>cocina[[#This Row],[Ganancia bruta]]-cocina[[#This Row],[Ganancia neta]]</f>
        <v>24</v>
      </c>
    </row>
    <row r="537" spans="1:13" x14ac:dyDescent="0.3">
      <c r="A537">
        <v>209</v>
      </c>
      <c r="B537">
        <v>9</v>
      </c>
      <c r="C537" s="1" t="s">
        <v>210</v>
      </c>
      <c r="D537" s="1" t="s">
        <v>627</v>
      </c>
      <c r="E537">
        <v>14</v>
      </c>
      <c r="F537">
        <v>23</v>
      </c>
      <c r="G537">
        <v>3</v>
      </c>
      <c r="H537">
        <v>35</v>
      </c>
      <c r="I537" s="1" t="s">
        <v>609</v>
      </c>
      <c r="J537">
        <f>cocina[[#This Row],[Precio Unitario]]*cocina[[#This Row],[Cantidad Ordenada]]-cocina[[#This Row],[Costo Unitario]]*cocina[[#This Row],[Cantidad Ordenada]]</f>
        <v>27</v>
      </c>
      <c r="K537">
        <f>cocina[[#This Row],[Precio Unitario]]*cocina[[#This Row],[Cantidad Ordenada]]</f>
        <v>69</v>
      </c>
      <c r="L537" s="5">
        <f>(SUMIF(A:A,cocina[[#This Row],[Número de Orden]],J:J))/SUMIF(A:A,cocina[[#This Row],[Número de Orden]],K:K)</f>
        <v>0.40654205607476634</v>
      </c>
      <c r="M537" s="1">
        <f>cocina[[#This Row],[Ganancia bruta]]-cocina[[#This Row],[Ganancia neta]]</f>
        <v>42</v>
      </c>
    </row>
    <row r="538" spans="1:13" x14ac:dyDescent="0.3">
      <c r="A538">
        <v>209</v>
      </c>
      <c r="B538">
        <v>9</v>
      </c>
      <c r="C538" s="1" t="s">
        <v>65</v>
      </c>
      <c r="D538" s="1" t="s">
        <v>625</v>
      </c>
      <c r="E538">
        <v>20</v>
      </c>
      <c r="F538">
        <v>34</v>
      </c>
      <c r="G538">
        <v>2</v>
      </c>
      <c r="H538">
        <v>40</v>
      </c>
      <c r="I538" s="1" t="s">
        <v>609</v>
      </c>
      <c r="J538">
        <f>cocina[[#This Row],[Precio Unitario]]*cocina[[#This Row],[Cantidad Ordenada]]-cocina[[#This Row],[Costo Unitario]]*cocina[[#This Row],[Cantidad Ordenada]]</f>
        <v>28</v>
      </c>
      <c r="K538">
        <f>cocina[[#This Row],[Precio Unitario]]*cocina[[#This Row],[Cantidad Ordenada]]</f>
        <v>68</v>
      </c>
      <c r="L538" s="5">
        <f>(SUMIF(A:A,cocina[[#This Row],[Número de Orden]],J:J))/SUMIF(A:A,cocina[[#This Row],[Número de Orden]],K:K)</f>
        <v>0.40654205607476634</v>
      </c>
      <c r="M538" s="1">
        <f>cocina[[#This Row],[Ganancia bruta]]-cocina[[#This Row],[Ganancia neta]]</f>
        <v>40</v>
      </c>
    </row>
    <row r="539" spans="1:13" x14ac:dyDescent="0.3">
      <c r="A539">
        <v>209</v>
      </c>
      <c r="B539">
        <v>9</v>
      </c>
      <c r="C539" s="1" t="s">
        <v>132</v>
      </c>
      <c r="D539" s="1" t="s">
        <v>631</v>
      </c>
      <c r="E539">
        <v>15</v>
      </c>
      <c r="F539">
        <v>25</v>
      </c>
      <c r="G539">
        <v>1</v>
      </c>
      <c r="H539">
        <v>42</v>
      </c>
      <c r="I539" s="1" t="s">
        <v>608</v>
      </c>
      <c r="J539">
        <f>cocina[[#This Row],[Precio Unitario]]*cocina[[#This Row],[Cantidad Ordenada]]-cocina[[#This Row],[Costo Unitario]]*cocina[[#This Row],[Cantidad Ordenada]]</f>
        <v>10</v>
      </c>
      <c r="K539">
        <f>cocina[[#This Row],[Precio Unitario]]*cocina[[#This Row],[Cantidad Ordenada]]</f>
        <v>25</v>
      </c>
      <c r="L539" s="5">
        <f>(SUMIF(A:A,cocina[[#This Row],[Número de Orden]],J:J))/SUMIF(A:A,cocina[[#This Row],[Número de Orden]],K:K)</f>
        <v>0.40654205607476634</v>
      </c>
      <c r="M539" s="1">
        <f>cocina[[#This Row],[Ganancia bruta]]-cocina[[#This Row],[Ganancia neta]]</f>
        <v>15</v>
      </c>
    </row>
    <row r="540" spans="1:13" x14ac:dyDescent="0.3">
      <c r="A540">
        <v>209</v>
      </c>
      <c r="B540">
        <v>9</v>
      </c>
      <c r="C540" s="1" t="s">
        <v>165</v>
      </c>
      <c r="D540" s="1" t="s">
        <v>630</v>
      </c>
      <c r="E540">
        <v>15</v>
      </c>
      <c r="F540">
        <v>26</v>
      </c>
      <c r="G540">
        <v>2</v>
      </c>
      <c r="H540">
        <v>54</v>
      </c>
      <c r="I540" s="1" t="s">
        <v>608</v>
      </c>
      <c r="J540">
        <f>cocina[[#This Row],[Precio Unitario]]*cocina[[#This Row],[Cantidad Ordenada]]-cocina[[#This Row],[Costo Unitario]]*cocina[[#This Row],[Cantidad Ordenada]]</f>
        <v>22</v>
      </c>
      <c r="K540">
        <f>cocina[[#This Row],[Precio Unitario]]*cocina[[#This Row],[Cantidad Ordenada]]</f>
        <v>52</v>
      </c>
      <c r="L540" s="5">
        <f>(SUMIF(A:A,cocina[[#This Row],[Número de Orden]],J:J))/SUMIF(A:A,cocina[[#This Row],[Número de Orden]],K:K)</f>
        <v>0.40654205607476634</v>
      </c>
      <c r="M540" s="1">
        <f>cocina[[#This Row],[Ganancia bruta]]-cocina[[#This Row],[Ganancia neta]]</f>
        <v>30</v>
      </c>
    </row>
    <row r="541" spans="1:13" x14ac:dyDescent="0.3">
      <c r="A541">
        <v>210</v>
      </c>
      <c r="B541">
        <v>10</v>
      </c>
      <c r="C541" s="1" t="s">
        <v>80</v>
      </c>
      <c r="D541" s="1" t="s">
        <v>628</v>
      </c>
      <c r="E541">
        <v>13</v>
      </c>
      <c r="F541">
        <v>21</v>
      </c>
      <c r="G541">
        <v>1</v>
      </c>
      <c r="H541">
        <v>28</v>
      </c>
      <c r="I541" s="1" t="s">
        <v>609</v>
      </c>
      <c r="J541">
        <f>cocina[[#This Row],[Precio Unitario]]*cocina[[#This Row],[Cantidad Ordenada]]-cocina[[#This Row],[Costo Unitario]]*cocina[[#This Row],[Cantidad Ordenada]]</f>
        <v>8</v>
      </c>
      <c r="K541">
        <f>cocina[[#This Row],[Precio Unitario]]*cocina[[#This Row],[Cantidad Ordenada]]</f>
        <v>21</v>
      </c>
      <c r="L541" s="5">
        <f>(SUMIF(A:A,cocina[[#This Row],[Número de Orden]],J:J))/SUMIF(A:A,cocina[[#This Row],[Número de Orden]],K:K)</f>
        <v>0.38461538461538464</v>
      </c>
      <c r="M541" s="1">
        <f>cocina[[#This Row],[Ganancia bruta]]-cocina[[#This Row],[Ganancia neta]]</f>
        <v>13</v>
      </c>
    </row>
    <row r="542" spans="1:13" x14ac:dyDescent="0.3">
      <c r="A542">
        <v>210</v>
      </c>
      <c r="B542">
        <v>10</v>
      </c>
      <c r="C542" s="1" t="s">
        <v>78</v>
      </c>
      <c r="D542" s="1" t="s">
        <v>613</v>
      </c>
      <c r="E542">
        <v>18</v>
      </c>
      <c r="F542">
        <v>30</v>
      </c>
      <c r="G542">
        <v>1</v>
      </c>
      <c r="H542">
        <v>50</v>
      </c>
      <c r="I542" s="1" t="s">
        <v>608</v>
      </c>
      <c r="J542">
        <f>cocina[[#This Row],[Precio Unitario]]*cocina[[#This Row],[Cantidad Ordenada]]-cocina[[#This Row],[Costo Unitario]]*cocina[[#This Row],[Cantidad Ordenada]]</f>
        <v>12</v>
      </c>
      <c r="K542">
        <f>cocina[[#This Row],[Precio Unitario]]*cocina[[#This Row],[Cantidad Ordenada]]</f>
        <v>30</v>
      </c>
      <c r="L542" s="5">
        <f>(SUMIF(A:A,cocina[[#This Row],[Número de Orden]],J:J))/SUMIF(A:A,cocina[[#This Row],[Número de Orden]],K:K)</f>
        <v>0.38461538461538464</v>
      </c>
      <c r="M542" s="1">
        <f>cocina[[#This Row],[Ganancia bruta]]-cocina[[#This Row],[Ganancia neta]]</f>
        <v>18</v>
      </c>
    </row>
    <row r="543" spans="1:13" x14ac:dyDescent="0.3">
      <c r="A543">
        <v>210</v>
      </c>
      <c r="B543">
        <v>10</v>
      </c>
      <c r="C543" s="1" t="s">
        <v>168</v>
      </c>
      <c r="D543" s="1" t="s">
        <v>612</v>
      </c>
      <c r="E543">
        <v>14</v>
      </c>
      <c r="F543">
        <v>24</v>
      </c>
      <c r="G543">
        <v>1</v>
      </c>
      <c r="H543">
        <v>34</v>
      </c>
      <c r="I543" s="1" t="s">
        <v>608</v>
      </c>
      <c r="J543">
        <f>cocina[[#This Row],[Precio Unitario]]*cocina[[#This Row],[Cantidad Ordenada]]-cocina[[#This Row],[Costo Unitario]]*cocina[[#This Row],[Cantidad Ordenada]]</f>
        <v>10</v>
      </c>
      <c r="K543">
        <f>cocina[[#This Row],[Precio Unitario]]*cocina[[#This Row],[Cantidad Ordenada]]</f>
        <v>24</v>
      </c>
      <c r="L543" s="5">
        <f>(SUMIF(A:A,cocina[[#This Row],[Número de Orden]],J:J))/SUMIF(A:A,cocina[[#This Row],[Número de Orden]],K:K)</f>
        <v>0.38461538461538464</v>
      </c>
      <c r="M543" s="1">
        <f>cocina[[#This Row],[Ganancia bruta]]-cocina[[#This Row],[Ganancia neta]]</f>
        <v>14</v>
      </c>
    </row>
    <row r="544" spans="1:13" x14ac:dyDescent="0.3">
      <c r="A544">
        <v>210</v>
      </c>
      <c r="B544">
        <v>10</v>
      </c>
      <c r="C544" s="1" t="s">
        <v>58</v>
      </c>
      <c r="D544" s="1" t="s">
        <v>616</v>
      </c>
      <c r="E544">
        <v>25</v>
      </c>
      <c r="F544">
        <v>40</v>
      </c>
      <c r="G544">
        <v>3</v>
      </c>
      <c r="H544">
        <v>46</v>
      </c>
      <c r="I544" s="1" t="s">
        <v>608</v>
      </c>
      <c r="J544">
        <f>cocina[[#This Row],[Precio Unitario]]*cocina[[#This Row],[Cantidad Ordenada]]-cocina[[#This Row],[Costo Unitario]]*cocina[[#This Row],[Cantidad Ordenada]]</f>
        <v>45</v>
      </c>
      <c r="K544">
        <f>cocina[[#This Row],[Precio Unitario]]*cocina[[#This Row],[Cantidad Ordenada]]</f>
        <v>120</v>
      </c>
      <c r="L544" s="5">
        <f>(SUMIF(A:A,cocina[[#This Row],[Número de Orden]],J:J))/SUMIF(A:A,cocina[[#This Row],[Número de Orden]],K:K)</f>
        <v>0.38461538461538464</v>
      </c>
      <c r="M544" s="1">
        <f>cocina[[#This Row],[Ganancia bruta]]-cocina[[#This Row],[Ganancia neta]]</f>
        <v>75</v>
      </c>
    </row>
    <row r="545" spans="1:13" x14ac:dyDescent="0.3">
      <c r="A545">
        <v>211</v>
      </c>
      <c r="B545">
        <v>1</v>
      </c>
      <c r="C545" s="1" t="s">
        <v>80</v>
      </c>
      <c r="D545" s="1" t="s">
        <v>628</v>
      </c>
      <c r="E545">
        <v>13</v>
      </c>
      <c r="F545">
        <v>21</v>
      </c>
      <c r="G545">
        <v>3</v>
      </c>
      <c r="H545">
        <v>54</v>
      </c>
      <c r="I545" s="1" t="s">
        <v>609</v>
      </c>
      <c r="J545">
        <f>cocina[[#This Row],[Precio Unitario]]*cocina[[#This Row],[Cantidad Ordenada]]-cocina[[#This Row],[Costo Unitario]]*cocina[[#This Row],[Cantidad Ordenada]]</f>
        <v>24</v>
      </c>
      <c r="K545">
        <f>cocina[[#This Row],[Precio Unitario]]*cocina[[#This Row],[Cantidad Ordenada]]</f>
        <v>63</v>
      </c>
      <c r="L545" s="5">
        <f>(SUMIF(A:A,cocina[[#This Row],[Número de Orden]],J:J))/SUMIF(A:A,cocina[[#This Row],[Número de Orden]],K:K)</f>
        <v>0.40236686390532544</v>
      </c>
      <c r="M545" s="1">
        <f>cocina[[#This Row],[Ganancia bruta]]-cocina[[#This Row],[Ganancia neta]]</f>
        <v>39</v>
      </c>
    </row>
    <row r="546" spans="1:13" x14ac:dyDescent="0.3">
      <c r="A546">
        <v>211</v>
      </c>
      <c r="B546">
        <v>1</v>
      </c>
      <c r="C546" s="1" t="s">
        <v>89</v>
      </c>
      <c r="D546" s="1" t="s">
        <v>629</v>
      </c>
      <c r="E546">
        <v>10</v>
      </c>
      <c r="F546">
        <v>18</v>
      </c>
      <c r="G546">
        <v>2</v>
      </c>
      <c r="H546">
        <v>45</v>
      </c>
      <c r="I546" s="1" t="s">
        <v>608</v>
      </c>
      <c r="J546">
        <f>cocina[[#This Row],[Precio Unitario]]*cocina[[#This Row],[Cantidad Ordenada]]-cocina[[#This Row],[Costo Unitario]]*cocina[[#This Row],[Cantidad Ordenada]]</f>
        <v>16</v>
      </c>
      <c r="K546">
        <f>cocina[[#This Row],[Precio Unitario]]*cocina[[#This Row],[Cantidad Ordenada]]</f>
        <v>36</v>
      </c>
      <c r="L546" s="5">
        <f>(SUMIF(A:A,cocina[[#This Row],[Número de Orden]],J:J))/SUMIF(A:A,cocina[[#This Row],[Número de Orden]],K:K)</f>
        <v>0.40236686390532544</v>
      </c>
      <c r="M546" s="1">
        <f>cocina[[#This Row],[Ganancia bruta]]-cocina[[#This Row],[Ganancia neta]]</f>
        <v>20</v>
      </c>
    </row>
    <row r="547" spans="1:13" x14ac:dyDescent="0.3">
      <c r="A547">
        <v>211</v>
      </c>
      <c r="B547">
        <v>1</v>
      </c>
      <c r="C547" s="1" t="s">
        <v>132</v>
      </c>
      <c r="D547" s="1" t="s">
        <v>631</v>
      </c>
      <c r="E547">
        <v>15</v>
      </c>
      <c r="F547">
        <v>25</v>
      </c>
      <c r="G547">
        <v>2</v>
      </c>
      <c r="H547">
        <v>9</v>
      </c>
      <c r="I547" s="1" t="s">
        <v>608</v>
      </c>
      <c r="J547">
        <f>cocina[[#This Row],[Precio Unitario]]*cocina[[#This Row],[Cantidad Ordenada]]-cocina[[#This Row],[Costo Unitario]]*cocina[[#This Row],[Cantidad Ordenada]]</f>
        <v>20</v>
      </c>
      <c r="K547">
        <f>cocina[[#This Row],[Precio Unitario]]*cocina[[#This Row],[Cantidad Ordenada]]</f>
        <v>50</v>
      </c>
      <c r="L547" s="5">
        <f>(SUMIF(A:A,cocina[[#This Row],[Número de Orden]],J:J))/SUMIF(A:A,cocina[[#This Row],[Número de Orden]],K:K)</f>
        <v>0.40236686390532544</v>
      </c>
      <c r="M547" s="1">
        <f>cocina[[#This Row],[Ganancia bruta]]-cocina[[#This Row],[Ganancia neta]]</f>
        <v>30</v>
      </c>
    </row>
    <row r="548" spans="1:13" x14ac:dyDescent="0.3">
      <c r="A548">
        <v>211</v>
      </c>
      <c r="B548">
        <v>1</v>
      </c>
      <c r="C548" s="1" t="s">
        <v>156</v>
      </c>
      <c r="D548" s="1" t="s">
        <v>626</v>
      </c>
      <c r="E548">
        <v>12</v>
      </c>
      <c r="F548">
        <v>20</v>
      </c>
      <c r="G548">
        <v>1</v>
      </c>
      <c r="H548">
        <v>27</v>
      </c>
      <c r="I548" s="1" t="s">
        <v>608</v>
      </c>
      <c r="J548">
        <f>cocina[[#This Row],[Precio Unitario]]*cocina[[#This Row],[Cantidad Ordenada]]-cocina[[#This Row],[Costo Unitario]]*cocina[[#This Row],[Cantidad Ordenada]]</f>
        <v>8</v>
      </c>
      <c r="K548">
        <f>cocina[[#This Row],[Precio Unitario]]*cocina[[#This Row],[Cantidad Ordenada]]</f>
        <v>20</v>
      </c>
      <c r="L548" s="5">
        <f>(SUMIF(A:A,cocina[[#This Row],[Número de Orden]],J:J))/SUMIF(A:A,cocina[[#This Row],[Número de Orden]],K:K)</f>
        <v>0.40236686390532544</v>
      </c>
      <c r="M548" s="1">
        <f>cocina[[#This Row],[Ganancia bruta]]-cocina[[#This Row],[Ganancia neta]]</f>
        <v>12</v>
      </c>
    </row>
    <row r="549" spans="1:13" x14ac:dyDescent="0.3">
      <c r="A549">
        <v>212</v>
      </c>
      <c r="B549">
        <v>14</v>
      </c>
      <c r="C549" s="1" t="s">
        <v>78</v>
      </c>
      <c r="D549" s="1" t="s">
        <v>613</v>
      </c>
      <c r="E549">
        <v>18</v>
      </c>
      <c r="F549">
        <v>30</v>
      </c>
      <c r="G549">
        <v>3</v>
      </c>
      <c r="H549">
        <v>35</v>
      </c>
      <c r="I549" s="1" t="s">
        <v>609</v>
      </c>
      <c r="J549">
        <f>cocina[[#This Row],[Precio Unitario]]*cocina[[#This Row],[Cantidad Ordenada]]-cocina[[#This Row],[Costo Unitario]]*cocina[[#This Row],[Cantidad Ordenada]]</f>
        <v>36</v>
      </c>
      <c r="K549">
        <f>cocina[[#This Row],[Precio Unitario]]*cocina[[#This Row],[Cantidad Ordenada]]</f>
        <v>90</v>
      </c>
      <c r="L549" s="5">
        <f>(SUMIF(A:A,cocina[[#This Row],[Número de Orden]],J:J))/SUMIF(A:A,cocina[[#This Row],[Número de Orden]],K:K)</f>
        <v>0.41224489795918368</v>
      </c>
      <c r="M549" s="1">
        <f>cocina[[#This Row],[Ganancia bruta]]-cocina[[#This Row],[Ganancia neta]]</f>
        <v>54</v>
      </c>
    </row>
    <row r="550" spans="1:13" x14ac:dyDescent="0.3">
      <c r="A550">
        <v>212</v>
      </c>
      <c r="B550">
        <v>14</v>
      </c>
      <c r="C550" s="1" t="s">
        <v>165</v>
      </c>
      <c r="D550" s="1" t="s">
        <v>630</v>
      </c>
      <c r="E550">
        <v>15</v>
      </c>
      <c r="F550">
        <v>26</v>
      </c>
      <c r="G550">
        <v>3</v>
      </c>
      <c r="H550">
        <v>43</v>
      </c>
      <c r="I550" s="1" t="s">
        <v>609</v>
      </c>
      <c r="J550">
        <f>cocina[[#This Row],[Precio Unitario]]*cocina[[#This Row],[Cantidad Ordenada]]-cocina[[#This Row],[Costo Unitario]]*cocina[[#This Row],[Cantidad Ordenada]]</f>
        <v>33</v>
      </c>
      <c r="K550">
        <f>cocina[[#This Row],[Precio Unitario]]*cocina[[#This Row],[Cantidad Ordenada]]</f>
        <v>78</v>
      </c>
      <c r="L550" s="5">
        <f>(SUMIF(A:A,cocina[[#This Row],[Número de Orden]],J:J))/SUMIF(A:A,cocina[[#This Row],[Número de Orden]],K:K)</f>
        <v>0.41224489795918368</v>
      </c>
      <c r="M550" s="1">
        <f>cocina[[#This Row],[Ganancia bruta]]-cocina[[#This Row],[Ganancia neta]]</f>
        <v>45</v>
      </c>
    </row>
    <row r="551" spans="1:13" x14ac:dyDescent="0.3">
      <c r="A551">
        <v>212</v>
      </c>
      <c r="B551">
        <v>14</v>
      </c>
      <c r="C551" s="1" t="s">
        <v>80</v>
      </c>
      <c r="D551" s="1" t="s">
        <v>628</v>
      </c>
      <c r="E551">
        <v>13</v>
      </c>
      <c r="F551">
        <v>21</v>
      </c>
      <c r="G551">
        <v>1</v>
      </c>
      <c r="H551">
        <v>31</v>
      </c>
      <c r="I551" s="1" t="s">
        <v>609</v>
      </c>
      <c r="J551">
        <f>cocina[[#This Row],[Precio Unitario]]*cocina[[#This Row],[Cantidad Ordenada]]-cocina[[#This Row],[Costo Unitario]]*cocina[[#This Row],[Cantidad Ordenada]]</f>
        <v>8</v>
      </c>
      <c r="K551">
        <f>cocina[[#This Row],[Precio Unitario]]*cocina[[#This Row],[Cantidad Ordenada]]</f>
        <v>21</v>
      </c>
      <c r="L551" s="5">
        <f>(SUMIF(A:A,cocina[[#This Row],[Número de Orden]],J:J))/SUMIF(A:A,cocina[[#This Row],[Número de Orden]],K:K)</f>
        <v>0.41224489795918368</v>
      </c>
      <c r="M551" s="1">
        <f>cocina[[#This Row],[Ganancia bruta]]-cocina[[#This Row],[Ganancia neta]]</f>
        <v>13</v>
      </c>
    </row>
    <row r="552" spans="1:13" x14ac:dyDescent="0.3">
      <c r="A552">
        <v>212</v>
      </c>
      <c r="B552">
        <v>14</v>
      </c>
      <c r="C552" s="1" t="s">
        <v>52</v>
      </c>
      <c r="D552" s="1" t="s">
        <v>620</v>
      </c>
      <c r="E552">
        <v>16</v>
      </c>
      <c r="F552">
        <v>28</v>
      </c>
      <c r="G552">
        <v>2</v>
      </c>
      <c r="H552">
        <v>55</v>
      </c>
      <c r="I552" s="1" t="s">
        <v>609</v>
      </c>
      <c r="J552">
        <f>cocina[[#This Row],[Precio Unitario]]*cocina[[#This Row],[Cantidad Ordenada]]-cocina[[#This Row],[Costo Unitario]]*cocina[[#This Row],[Cantidad Ordenada]]</f>
        <v>24</v>
      </c>
      <c r="K552">
        <f>cocina[[#This Row],[Precio Unitario]]*cocina[[#This Row],[Cantidad Ordenada]]</f>
        <v>56</v>
      </c>
      <c r="L552" s="5">
        <f>(SUMIF(A:A,cocina[[#This Row],[Número de Orden]],J:J))/SUMIF(A:A,cocina[[#This Row],[Número de Orden]],K:K)</f>
        <v>0.41224489795918368</v>
      </c>
      <c r="M552" s="1">
        <f>cocina[[#This Row],[Ganancia bruta]]-cocina[[#This Row],[Ganancia neta]]</f>
        <v>32</v>
      </c>
    </row>
    <row r="553" spans="1:13" x14ac:dyDescent="0.3">
      <c r="A553">
        <v>213</v>
      </c>
      <c r="B553">
        <v>13</v>
      </c>
      <c r="C553" s="1" t="s">
        <v>116</v>
      </c>
      <c r="D553" s="1" t="s">
        <v>615</v>
      </c>
      <c r="E553">
        <v>16</v>
      </c>
      <c r="F553">
        <v>27</v>
      </c>
      <c r="G553">
        <v>1</v>
      </c>
      <c r="H553">
        <v>53</v>
      </c>
      <c r="I553" s="1" t="s">
        <v>608</v>
      </c>
      <c r="J553">
        <f>cocina[[#This Row],[Precio Unitario]]*cocina[[#This Row],[Cantidad Ordenada]]-cocina[[#This Row],[Costo Unitario]]*cocina[[#This Row],[Cantidad Ordenada]]</f>
        <v>11</v>
      </c>
      <c r="K553">
        <f>cocina[[#This Row],[Precio Unitario]]*cocina[[#This Row],[Cantidad Ordenada]]</f>
        <v>27</v>
      </c>
      <c r="L553" s="5">
        <f>(SUMIF(A:A,cocina[[#This Row],[Número de Orden]],J:J))/SUMIF(A:A,cocina[[#This Row],[Número de Orden]],K:K)</f>
        <v>0.40229885057471265</v>
      </c>
      <c r="M553" s="1">
        <f>cocina[[#This Row],[Ganancia bruta]]-cocina[[#This Row],[Ganancia neta]]</f>
        <v>16</v>
      </c>
    </row>
    <row r="554" spans="1:13" x14ac:dyDescent="0.3">
      <c r="A554">
        <v>213</v>
      </c>
      <c r="B554">
        <v>13</v>
      </c>
      <c r="C554" s="1" t="s">
        <v>78</v>
      </c>
      <c r="D554" s="1" t="s">
        <v>613</v>
      </c>
      <c r="E554">
        <v>18</v>
      </c>
      <c r="F554">
        <v>30</v>
      </c>
      <c r="G554">
        <v>2</v>
      </c>
      <c r="H554">
        <v>47</v>
      </c>
      <c r="I554" s="1" t="s">
        <v>609</v>
      </c>
      <c r="J554">
        <f>cocina[[#This Row],[Precio Unitario]]*cocina[[#This Row],[Cantidad Ordenada]]-cocina[[#This Row],[Costo Unitario]]*cocina[[#This Row],[Cantidad Ordenada]]</f>
        <v>24</v>
      </c>
      <c r="K554">
        <f>cocina[[#This Row],[Precio Unitario]]*cocina[[#This Row],[Cantidad Ordenada]]</f>
        <v>60</v>
      </c>
      <c r="L554" s="5">
        <f>(SUMIF(A:A,cocina[[#This Row],[Número de Orden]],J:J))/SUMIF(A:A,cocina[[#This Row],[Número de Orden]],K:K)</f>
        <v>0.40229885057471265</v>
      </c>
      <c r="M554" s="1">
        <f>cocina[[#This Row],[Ganancia bruta]]-cocina[[#This Row],[Ganancia neta]]</f>
        <v>36</v>
      </c>
    </row>
    <row r="555" spans="1:13" x14ac:dyDescent="0.3">
      <c r="A555">
        <v>214</v>
      </c>
      <c r="B555">
        <v>2</v>
      </c>
      <c r="C555" s="1" t="s">
        <v>65</v>
      </c>
      <c r="D555" s="1" t="s">
        <v>625</v>
      </c>
      <c r="E555">
        <v>20</v>
      </c>
      <c r="F555">
        <v>34</v>
      </c>
      <c r="G555">
        <v>2</v>
      </c>
      <c r="H555">
        <v>14</v>
      </c>
      <c r="I555" s="1" t="s">
        <v>608</v>
      </c>
      <c r="J555">
        <f>cocina[[#This Row],[Precio Unitario]]*cocina[[#This Row],[Cantidad Ordenada]]-cocina[[#This Row],[Costo Unitario]]*cocina[[#This Row],[Cantidad Ordenada]]</f>
        <v>28</v>
      </c>
      <c r="K555">
        <f>cocina[[#This Row],[Precio Unitario]]*cocina[[#This Row],[Cantidad Ordenada]]</f>
        <v>68</v>
      </c>
      <c r="L555" s="5">
        <f>(SUMIF(A:A,cocina[[#This Row],[Número de Orden]],J:J))/SUMIF(A:A,cocina[[#This Row],[Número de Orden]],K:K)</f>
        <v>0.39035087719298245</v>
      </c>
      <c r="M555" s="1">
        <f>cocina[[#This Row],[Ganancia bruta]]-cocina[[#This Row],[Ganancia neta]]</f>
        <v>40</v>
      </c>
    </row>
    <row r="556" spans="1:13" x14ac:dyDescent="0.3">
      <c r="A556">
        <v>214</v>
      </c>
      <c r="B556">
        <v>2</v>
      </c>
      <c r="C556" s="1" t="s">
        <v>58</v>
      </c>
      <c r="D556" s="1" t="s">
        <v>616</v>
      </c>
      <c r="E556">
        <v>25</v>
      </c>
      <c r="F556">
        <v>40</v>
      </c>
      <c r="G556">
        <v>3</v>
      </c>
      <c r="H556">
        <v>12</v>
      </c>
      <c r="I556" s="1" t="s">
        <v>609</v>
      </c>
      <c r="J556">
        <f>cocina[[#This Row],[Precio Unitario]]*cocina[[#This Row],[Cantidad Ordenada]]-cocina[[#This Row],[Costo Unitario]]*cocina[[#This Row],[Cantidad Ordenada]]</f>
        <v>45</v>
      </c>
      <c r="K556">
        <f>cocina[[#This Row],[Precio Unitario]]*cocina[[#This Row],[Cantidad Ordenada]]</f>
        <v>120</v>
      </c>
      <c r="L556" s="5">
        <f>(SUMIF(A:A,cocina[[#This Row],[Número de Orden]],J:J))/SUMIF(A:A,cocina[[#This Row],[Número de Orden]],K:K)</f>
        <v>0.39035087719298245</v>
      </c>
      <c r="M556" s="1">
        <f>cocina[[#This Row],[Ganancia bruta]]-cocina[[#This Row],[Ganancia neta]]</f>
        <v>75</v>
      </c>
    </row>
    <row r="557" spans="1:13" x14ac:dyDescent="0.3">
      <c r="A557">
        <v>214</v>
      </c>
      <c r="B557">
        <v>2</v>
      </c>
      <c r="C557" s="1" t="s">
        <v>156</v>
      </c>
      <c r="D557" s="1" t="s">
        <v>626</v>
      </c>
      <c r="E557">
        <v>12</v>
      </c>
      <c r="F557">
        <v>20</v>
      </c>
      <c r="G557">
        <v>2</v>
      </c>
      <c r="H557">
        <v>12</v>
      </c>
      <c r="I557" s="1" t="s">
        <v>609</v>
      </c>
      <c r="J557">
        <f>cocina[[#This Row],[Precio Unitario]]*cocina[[#This Row],[Cantidad Ordenada]]-cocina[[#This Row],[Costo Unitario]]*cocina[[#This Row],[Cantidad Ordenada]]</f>
        <v>16</v>
      </c>
      <c r="K557">
        <f>cocina[[#This Row],[Precio Unitario]]*cocina[[#This Row],[Cantidad Ordenada]]</f>
        <v>40</v>
      </c>
      <c r="L557" s="5">
        <f>(SUMIF(A:A,cocina[[#This Row],[Número de Orden]],J:J))/SUMIF(A:A,cocina[[#This Row],[Número de Orden]],K:K)</f>
        <v>0.39035087719298245</v>
      </c>
      <c r="M557" s="1">
        <f>cocina[[#This Row],[Ganancia bruta]]-cocina[[#This Row],[Ganancia neta]]</f>
        <v>24</v>
      </c>
    </row>
    <row r="558" spans="1:13" x14ac:dyDescent="0.3">
      <c r="A558">
        <v>215</v>
      </c>
      <c r="B558">
        <v>6</v>
      </c>
      <c r="C558" s="1" t="s">
        <v>65</v>
      </c>
      <c r="D558" s="1" t="s">
        <v>625</v>
      </c>
      <c r="E558">
        <v>20</v>
      </c>
      <c r="F558">
        <v>34</v>
      </c>
      <c r="G558">
        <v>2</v>
      </c>
      <c r="H558">
        <v>12</v>
      </c>
      <c r="I558" s="1" t="s">
        <v>608</v>
      </c>
      <c r="J558">
        <f>cocina[[#This Row],[Precio Unitario]]*cocina[[#This Row],[Cantidad Ordenada]]-cocina[[#This Row],[Costo Unitario]]*cocina[[#This Row],[Cantidad Ordenada]]</f>
        <v>28</v>
      </c>
      <c r="K558">
        <f>cocina[[#This Row],[Precio Unitario]]*cocina[[#This Row],[Cantidad Ordenada]]</f>
        <v>68</v>
      </c>
      <c r="L558" s="5">
        <f>(SUMIF(A:A,cocina[[#This Row],[Número de Orden]],J:J))/SUMIF(A:A,cocina[[#This Row],[Número de Orden]],K:K)</f>
        <v>0.4050632911392405</v>
      </c>
      <c r="M558" s="1">
        <f>cocina[[#This Row],[Ganancia bruta]]-cocina[[#This Row],[Ganancia neta]]</f>
        <v>40</v>
      </c>
    </row>
    <row r="559" spans="1:13" x14ac:dyDescent="0.3">
      <c r="A559">
        <v>215</v>
      </c>
      <c r="B559">
        <v>6</v>
      </c>
      <c r="C559" s="1" t="s">
        <v>78</v>
      </c>
      <c r="D559" s="1" t="s">
        <v>613</v>
      </c>
      <c r="E559">
        <v>18</v>
      </c>
      <c r="F559">
        <v>30</v>
      </c>
      <c r="G559">
        <v>3</v>
      </c>
      <c r="H559">
        <v>34</v>
      </c>
      <c r="I559" s="1" t="s">
        <v>608</v>
      </c>
      <c r="J559">
        <f>cocina[[#This Row],[Precio Unitario]]*cocina[[#This Row],[Cantidad Ordenada]]-cocina[[#This Row],[Costo Unitario]]*cocina[[#This Row],[Cantidad Ordenada]]</f>
        <v>36</v>
      </c>
      <c r="K559">
        <f>cocina[[#This Row],[Precio Unitario]]*cocina[[#This Row],[Cantidad Ordenada]]</f>
        <v>90</v>
      </c>
      <c r="L559" s="5">
        <f>(SUMIF(A:A,cocina[[#This Row],[Número de Orden]],J:J))/SUMIF(A:A,cocina[[#This Row],[Número de Orden]],K:K)</f>
        <v>0.4050632911392405</v>
      </c>
      <c r="M559" s="1">
        <f>cocina[[#This Row],[Ganancia bruta]]-cocina[[#This Row],[Ganancia neta]]</f>
        <v>54</v>
      </c>
    </row>
    <row r="560" spans="1:13" x14ac:dyDescent="0.3">
      <c r="A560">
        <v>216</v>
      </c>
      <c r="B560">
        <v>17</v>
      </c>
      <c r="C560" s="1" t="s">
        <v>132</v>
      </c>
      <c r="D560" s="1" t="s">
        <v>631</v>
      </c>
      <c r="E560">
        <v>15</v>
      </c>
      <c r="F560">
        <v>25</v>
      </c>
      <c r="G560">
        <v>1</v>
      </c>
      <c r="H560">
        <v>42</v>
      </c>
      <c r="I560" s="1" t="s">
        <v>608</v>
      </c>
      <c r="J560">
        <f>cocina[[#This Row],[Precio Unitario]]*cocina[[#This Row],[Cantidad Ordenada]]-cocina[[#This Row],[Costo Unitario]]*cocina[[#This Row],[Cantidad Ordenada]]</f>
        <v>10</v>
      </c>
      <c r="K560">
        <f>cocina[[#This Row],[Precio Unitario]]*cocina[[#This Row],[Cantidad Ordenada]]</f>
        <v>25</v>
      </c>
      <c r="L560" s="5">
        <f>(SUMIF(A:A,cocina[[#This Row],[Número de Orden]],J:J))/SUMIF(A:A,cocina[[#This Row],[Número de Orden]],K:K)</f>
        <v>0.39436619718309857</v>
      </c>
      <c r="M560" s="1">
        <f>cocina[[#This Row],[Ganancia bruta]]-cocina[[#This Row],[Ganancia neta]]</f>
        <v>15</v>
      </c>
    </row>
    <row r="561" spans="1:13" x14ac:dyDescent="0.3">
      <c r="A561">
        <v>216</v>
      </c>
      <c r="B561">
        <v>17</v>
      </c>
      <c r="C561" s="1" t="s">
        <v>80</v>
      </c>
      <c r="D561" s="1" t="s">
        <v>628</v>
      </c>
      <c r="E561">
        <v>13</v>
      </c>
      <c r="F561">
        <v>21</v>
      </c>
      <c r="G561">
        <v>3</v>
      </c>
      <c r="H561">
        <v>36</v>
      </c>
      <c r="I561" s="1" t="s">
        <v>608</v>
      </c>
      <c r="J561">
        <f>cocina[[#This Row],[Precio Unitario]]*cocina[[#This Row],[Cantidad Ordenada]]-cocina[[#This Row],[Costo Unitario]]*cocina[[#This Row],[Cantidad Ordenada]]</f>
        <v>24</v>
      </c>
      <c r="K561">
        <f>cocina[[#This Row],[Precio Unitario]]*cocina[[#This Row],[Cantidad Ordenada]]</f>
        <v>63</v>
      </c>
      <c r="L561" s="5">
        <f>(SUMIF(A:A,cocina[[#This Row],[Número de Orden]],J:J))/SUMIF(A:A,cocina[[#This Row],[Número de Orden]],K:K)</f>
        <v>0.39436619718309857</v>
      </c>
      <c r="M561" s="1">
        <f>cocina[[#This Row],[Ganancia bruta]]-cocina[[#This Row],[Ganancia neta]]</f>
        <v>39</v>
      </c>
    </row>
    <row r="562" spans="1:13" x14ac:dyDescent="0.3">
      <c r="A562">
        <v>216</v>
      </c>
      <c r="B562">
        <v>17</v>
      </c>
      <c r="C562" s="1" t="s">
        <v>116</v>
      </c>
      <c r="D562" s="1" t="s">
        <v>615</v>
      </c>
      <c r="E562">
        <v>16</v>
      </c>
      <c r="F562">
        <v>27</v>
      </c>
      <c r="G562">
        <v>2</v>
      </c>
      <c r="H562">
        <v>42</v>
      </c>
      <c r="I562" s="1" t="s">
        <v>608</v>
      </c>
      <c r="J562">
        <f>cocina[[#This Row],[Precio Unitario]]*cocina[[#This Row],[Cantidad Ordenada]]-cocina[[#This Row],[Costo Unitario]]*cocina[[#This Row],[Cantidad Ordenada]]</f>
        <v>22</v>
      </c>
      <c r="K562">
        <f>cocina[[#This Row],[Precio Unitario]]*cocina[[#This Row],[Cantidad Ordenada]]</f>
        <v>54</v>
      </c>
      <c r="L562" s="5">
        <f>(SUMIF(A:A,cocina[[#This Row],[Número de Orden]],J:J))/SUMIF(A:A,cocina[[#This Row],[Número de Orden]],K:K)</f>
        <v>0.39436619718309857</v>
      </c>
      <c r="M562" s="1">
        <f>cocina[[#This Row],[Ganancia bruta]]-cocina[[#This Row],[Ganancia neta]]</f>
        <v>32</v>
      </c>
    </row>
    <row r="563" spans="1:13" x14ac:dyDescent="0.3">
      <c r="A563">
        <v>217</v>
      </c>
      <c r="B563">
        <v>1</v>
      </c>
      <c r="C563" s="1" t="s">
        <v>257</v>
      </c>
      <c r="D563" s="1" t="s">
        <v>623</v>
      </c>
      <c r="E563">
        <v>19</v>
      </c>
      <c r="F563">
        <v>32</v>
      </c>
      <c r="G563">
        <v>3</v>
      </c>
      <c r="H563">
        <v>13</v>
      </c>
      <c r="I563" s="1" t="s">
        <v>609</v>
      </c>
      <c r="J563">
        <f>cocina[[#This Row],[Precio Unitario]]*cocina[[#This Row],[Cantidad Ordenada]]-cocina[[#This Row],[Costo Unitario]]*cocina[[#This Row],[Cantidad Ordenada]]</f>
        <v>39</v>
      </c>
      <c r="K563">
        <f>cocina[[#This Row],[Precio Unitario]]*cocina[[#This Row],[Cantidad Ordenada]]</f>
        <v>96</v>
      </c>
      <c r="L563" s="5">
        <f>(SUMIF(A:A,cocina[[#This Row],[Número de Orden]],J:J))/SUMIF(A:A,cocina[[#This Row],[Número de Orden]],K:K)</f>
        <v>0.40625</v>
      </c>
      <c r="M563" s="1">
        <f>cocina[[#This Row],[Ganancia bruta]]-cocina[[#This Row],[Ganancia neta]]</f>
        <v>57</v>
      </c>
    </row>
    <row r="564" spans="1:13" x14ac:dyDescent="0.3">
      <c r="A564">
        <v>218</v>
      </c>
      <c r="B564">
        <v>13</v>
      </c>
      <c r="C564" s="1" t="s">
        <v>122</v>
      </c>
      <c r="D564" s="1" t="s">
        <v>621</v>
      </c>
      <c r="E564">
        <v>11</v>
      </c>
      <c r="F564">
        <v>19</v>
      </c>
      <c r="G564">
        <v>3</v>
      </c>
      <c r="H564">
        <v>24</v>
      </c>
      <c r="I564" s="1" t="s">
        <v>609</v>
      </c>
      <c r="J564">
        <f>cocina[[#This Row],[Precio Unitario]]*cocina[[#This Row],[Cantidad Ordenada]]-cocina[[#This Row],[Costo Unitario]]*cocina[[#This Row],[Cantidad Ordenada]]</f>
        <v>24</v>
      </c>
      <c r="K564">
        <f>cocina[[#This Row],[Precio Unitario]]*cocina[[#This Row],[Cantidad Ordenada]]</f>
        <v>57</v>
      </c>
      <c r="L564" s="5">
        <f>(SUMIF(A:A,cocina[[#This Row],[Número de Orden]],J:J))/SUMIF(A:A,cocina[[#This Row],[Número de Orden]],K:K)</f>
        <v>0.40760869565217389</v>
      </c>
      <c r="M564" s="1">
        <f>cocina[[#This Row],[Ganancia bruta]]-cocina[[#This Row],[Ganancia neta]]</f>
        <v>33</v>
      </c>
    </row>
    <row r="565" spans="1:13" x14ac:dyDescent="0.3">
      <c r="A565">
        <v>218</v>
      </c>
      <c r="B565">
        <v>13</v>
      </c>
      <c r="C565" s="1" t="s">
        <v>116</v>
      </c>
      <c r="D565" s="1" t="s">
        <v>615</v>
      </c>
      <c r="E565">
        <v>16</v>
      </c>
      <c r="F565">
        <v>27</v>
      </c>
      <c r="G565">
        <v>3</v>
      </c>
      <c r="H565">
        <v>16</v>
      </c>
      <c r="I565" s="1" t="s">
        <v>608</v>
      </c>
      <c r="J565">
        <f>cocina[[#This Row],[Precio Unitario]]*cocina[[#This Row],[Cantidad Ordenada]]-cocina[[#This Row],[Costo Unitario]]*cocina[[#This Row],[Cantidad Ordenada]]</f>
        <v>33</v>
      </c>
      <c r="K565">
        <f>cocina[[#This Row],[Precio Unitario]]*cocina[[#This Row],[Cantidad Ordenada]]</f>
        <v>81</v>
      </c>
      <c r="L565" s="5">
        <f>(SUMIF(A:A,cocina[[#This Row],[Número de Orden]],J:J))/SUMIF(A:A,cocina[[#This Row],[Número de Orden]],K:K)</f>
        <v>0.40760869565217389</v>
      </c>
      <c r="M565" s="1">
        <f>cocina[[#This Row],[Ganancia bruta]]-cocina[[#This Row],[Ganancia neta]]</f>
        <v>48</v>
      </c>
    </row>
    <row r="566" spans="1:13" x14ac:dyDescent="0.3">
      <c r="A566">
        <v>218</v>
      </c>
      <c r="B566">
        <v>13</v>
      </c>
      <c r="C566" s="1" t="s">
        <v>210</v>
      </c>
      <c r="D566" s="1" t="s">
        <v>627</v>
      </c>
      <c r="E566">
        <v>14</v>
      </c>
      <c r="F566">
        <v>23</v>
      </c>
      <c r="G566">
        <v>2</v>
      </c>
      <c r="H566">
        <v>6</v>
      </c>
      <c r="I566" s="1" t="s">
        <v>608</v>
      </c>
      <c r="J566">
        <f>cocina[[#This Row],[Precio Unitario]]*cocina[[#This Row],[Cantidad Ordenada]]-cocina[[#This Row],[Costo Unitario]]*cocina[[#This Row],[Cantidad Ordenada]]</f>
        <v>18</v>
      </c>
      <c r="K566">
        <f>cocina[[#This Row],[Precio Unitario]]*cocina[[#This Row],[Cantidad Ordenada]]</f>
        <v>46</v>
      </c>
      <c r="L566" s="5">
        <f>(SUMIF(A:A,cocina[[#This Row],[Número de Orden]],J:J))/SUMIF(A:A,cocina[[#This Row],[Número de Orden]],K:K)</f>
        <v>0.40760869565217389</v>
      </c>
      <c r="M566" s="1">
        <f>cocina[[#This Row],[Ganancia bruta]]-cocina[[#This Row],[Ganancia neta]]</f>
        <v>28</v>
      </c>
    </row>
    <row r="567" spans="1:13" x14ac:dyDescent="0.3">
      <c r="A567">
        <v>219</v>
      </c>
      <c r="B567">
        <v>1</v>
      </c>
      <c r="C567" s="1" t="s">
        <v>210</v>
      </c>
      <c r="D567" s="1" t="s">
        <v>627</v>
      </c>
      <c r="E567">
        <v>14</v>
      </c>
      <c r="F567">
        <v>23</v>
      </c>
      <c r="G567">
        <v>2</v>
      </c>
      <c r="H567">
        <v>12</v>
      </c>
      <c r="I567" s="1" t="s">
        <v>608</v>
      </c>
      <c r="J567">
        <f>cocina[[#This Row],[Precio Unitario]]*cocina[[#This Row],[Cantidad Ordenada]]-cocina[[#This Row],[Costo Unitario]]*cocina[[#This Row],[Cantidad Ordenada]]</f>
        <v>18</v>
      </c>
      <c r="K567">
        <f>cocina[[#This Row],[Precio Unitario]]*cocina[[#This Row],[Cantidad Ordenada]]</f>
        <v>46</v>
      </c>
      <c r="L567" s="5">
        <f>(SUMIF(A:A,cocina[[#This Row],[Número de Orden]],J:J))/SUMIF(A:A,cocina[[#This Row],[Número de Orden]],K:K)</f>
        <v>0.38848920863309355</v>
      </c>
      <c r="M567" s="1">
        <f>cocina[[#This Row],[Ganancia bruta]]-cocina[[#This Row],[Ganancia neta]]</f>
        <v>28</v>
      </c>
    </row>
    <row r="568" spans="1:13" x14ac:dyDescent="0.3">
      <c r="A568">
        <v>219</v>
      </c>
      <c r="B568">
        <v>1</v>
      </c>
      <c r="C568" s="1" t="s">
        <v>126</v>
      </c>
      <c r="D568" s="1" t="s">
        <v>614</v>
      </c>
      <c r="E568">
        <v>19</v>
      </c>
      <c r="F568">
        <v>31</v>
      </c>
      <c r="G568">
        <v>3</v>
      </c>
      <c r="H568">
        <v>11</v>
      </c>
      <c r="I568" s="1" t="s">
        <v>609</v>
      </c>
      <c r="J568">
        <f>cocina[[#This Row],[Precio Unitario]]*cocina[[#This Row],[Cantidad Ordenada]]-cocina[[#This Row],[Costo Unitario]]*cocina[[#This Row],[Cantidad Ordenada]]</f>
        <v>36</v>
      </c>
      <c r="K568">
        <f>cocina[[#This Row],[Precio Unitario]]*cocina[[#This Row],[Cantidad Ordenada]]</f>
        <v>93</v>
      </c>
      <c r="L568" s="5">
        <f>(SUMIF(A:A,cocina[[#This Row],[Número de Orden]],J:J))/SUMIF(A:A,cocina[[#This Row],[Número de Orden]],K:K)</f>
        <v>0.38848920863309355</v>
      </c>
      <c r="M568" s="1">
        <f>cocina[[#This Row],[Ganancia bruta]]-cocina[[#This Row],[Ganancia neta]]</f>
        <v>57</v>
      </c>
    </row>
    <row r="569" spans="1:13" x14ac:dyDescent="0.3">
      <c r="A569">
        <v>220</v>
      </c>
      <c r="B569">
        <v>15</v>
      </c>
      <c r="C569" s="1" t="s">
        <v>168</v>
      </c>
      <c r="D569" s="1" t="s">
        <v>612</v>
      </c>
      <c r="E569">
        <v>14</v>
      </c>
      <c r="F569">
        <v>24</v>
      </c>
      <c r="G569">
        <v>1</v>
      </c>
      <c r="H569">
        <v>13</v>
      </c>
      <c r="I569" s="1" t="s">
        <v>608</v>
      </c>
      <c r="J569">
        <f>cocina[[#This Row],[Precio Unitario]]*cocina[[#This Row],[Cantidad Ordenada]]-cocina[[#This Row],[Costo Unitario]]*cocina[[#This Row],[Cantidad Ordenada]]</f>
        <v>10</v>
      </c>
      <c r="K569">
        <f>cocina[[#This Row],[Precio Unitario]]*cocina[[#This Row],[Cantidad Ordenada]]</f>
        <v>24</v>
      </c>
      <c r="L569" s="5">
        <f>(SUMIF(A:A,cocina[[#This Row],[Número de Orden]],J:J))/SUMIF(A:A,cocina[[#This Row],[Número de Orden]],K:K)</f>
        <v>0.41666666666666669</v>
      </c>
      <c r="M569" s="1">
        <f>cocina[[#This Row],[Ganancia bruta]]-cocina[[#This Row],[Ganancia neta]]</f>
        <v>14</v>
      </c>
    </row>
    <row r="570" spans="1:13" x14ac:dyDescent="0.3">
      <c r="A570">
        <v>221</v>
      </c>
      <c r="B570">
        <v>16</v>
      </c>
      <c r="C570" s="1" t="s">
        <v>257</v>
      </c>
      <c r="D570" s="1" t="s">
        <v>623</v>
      </c>
      <c r="E570">
        <v>19</v>
      </c>
      <c r="F570">
        <v>32</v>
      </c>
      <c r="G570">
        <v>3</v>
      </c>
      <c r="H570">
        <v>29</v>
      </c>
      <c r="I570" s="1" t="s">
        <v>608</v>
      </c>
      <c r="J570">
        <f>cocina[[#This Row],[Precio Unitario]]*cocina[[#This Row],[Cantidad Ordenada]]-cocina[[#This Row],[Costo Unitario]]*cocina[[#This Row],[Cantidad Ordenada]]</f>
        <v>39</v>
      </c>
      <c r="K570">
        <f>cocina[[#This Row],[Precio Unitario]]*cocina[[#This Row],[Cantidad Ordenada]]</f>
        <v>96</v>
      </c>
      <c r="L570" s="5">
        <f>(SUMIF(A:A,cocina[[#This Row],[Número de Orden]],J:J))/SUMIF(A:A,cocina[[#This Row],[Número de Orden]],K:K)</f>
        <v>0.40932642487046633</v>
      </c>
      <c r="M570" s="1">
        <f>cocina[[#This Row],[Ganancia bruta]]-cocina[[#This Row],[Ganancia neta]]</f>
        <v>57</v>
      </c>
    </row>
    <row r="571" spans="1:13" x14ac:dyDescent="0.3">
      <c r="A571">
        <v>221</v>
      </c>
      <c r="B571">
        <v>16</v>
      </c>
      <c r="C571" s="1" t="s">
        <v>65</v>
      </c>
      <c r="D571" s="1" t="s">
        <v>625</v>
      </c>
      <c r="E571">
        <v>20</v>
      </c>
      <c r="F571">
        <v>34</v>
      </c>
      <c r="G571">
        <v>2</v>
      </c>
      <c r="H571">
        <v>54</v>
      </c>
      <c r="I571" s="1" t="s">
        <v>609</v>
      </c>
      <c r="J571">
        <f>cocina[[#This Row],[Precio Unitario]]*cocina[[#This Row],[Cantidad Ordenada]]-cocina[[#This Row],[Costo Unitario]]*cocina[[#This Row],[Cantidad Ordenada]]</f>
        <v>28</v>
      </c>
      <c r="K571">
        <f>cocina[[#This Row],[Precio Unitario]]*cocina[[#This Row],[Cantidad Ordenada]]</f>
        <v>68</v>
      </c>
      <c r="L571" s="5">
        <f>(SUMIF(A:A,cocina[[#This Row],[Número de Orden]],J:J))/SUMIF(A:A,cocina[[#This Row],[Número de Orden]],K:K)</f>
        <v>0.40932642487046633</v>
      </c>
      <c r="M571" s="1">
        <f>cocina[[#This Row],[Ganancia bruta]]-cocina[[#This Row],[Ganancia neta]]</f>
        <v>40</v>
      </c>
    </row>
    <row r="572" spans="1:13" x14ac:dyDescent="0.3">
      <c r="A572">
        <v>221</v>
      </c>
      <c r="B572">
        <v>16</v>
      </c>
      <c r="C572" s="1" t="s">
        <v>48</v>
      </c>
      <c r="D572" s="1" t="s">
        <v>618</v>
      </c>
      <c r="E572">
        <v>17</v>
      </c>
      <c r="F572">
        <v>29</v>
      </c>
      <c r="G572">
        <v>1</v>
      </c>
      <c r="H572">
        <v>25</v>
      </c>
      <c r="I572" s="1" t="s">
        <v>608</v>
      </c>
      <c r="J572">
        <f>cocina[[#This Row],[Precio Unitario]]*cocina[[#This Row],[Cantidad Ordenada]]-cocina[[#This Row],[Costo Unitario]]*cocina[[#This Row],[Cantidad Ordenada]]</f>
        <v>12</v>
      </c>
      <c r="K572">
        <f>cocina[[#This Row],[Precio Unitario]]*cocina[[#This Row],[Cantidad Ordenada]]</f>
        <v>29</v>
      </c>
      <c r="L572" s="5">
        <f>(SUMIF(A:A,cocina[[#This Row],[Número de Orden]],J:J))/SUMIF(A:A,cocina[[#This Row],[Número de Orden]],K:K)</f>
        <v>0.40932642487046633</v>
      </c>
      <c r="M572" s="1">
        <f>cocina[[#This Row],[Ganancia bruta]]-cocina[[#This Row],[Ganancia neta]]</f>
        <v>17</v>
      </c>
    </row>
    <row r="573" spans="1:13" x14ac:dyDescent="0.3">
      <c r="A573">
        <v>222</v>
      </c>
      <c r="B573">
        <v>3</v>
      </c>
      <c r="C573" s="1" t="s">
        <v>210</v>
      </c>
      <c r="D573" s="1" t="s">
        <v>627</v>
      </c>
      <c r="E573">
        <v>14</v>
      </c>
      <c r="F573">
        <v>23</v>
      </c>
      <c r="G573">
        <v>3</v>
      </c>
      <c r="H573">
        <v>29</v>
      </c>
      <c r="I573" s="1" t="s">
        <v>608</v>
      </c>
      <c r="J573">
        <f>cocina[[#This Row],[Precio Unitario]]*cocina[[#This Row],[Cantidad Ordenada]]-cocina[[#This Row],[Costo Unitario]]*cocina[[#This Row],[Cantidad Ordenada]]</f>
        <v>27</v>
      </c>
      <c r="K573">
        <f>cocina[[#This Row],[Precio Unitario]]*cocina[[#This Row],[Cantidad Ordenada]]</f>
        <v>69</v>
      </c>
      <c r="L573" s="5">
        <f>(SUMIF(A:A,cocina[[#This Row],[Número de Orden]],J:J))/SUMIF(A:A,cocina[[#This Row],[Número de Orden]],K:K)</f>
        <v>0.40206185567010311</v>
      </c>
      <c r="M573" s="1">
        <f>cocina[[#This Row],[Ganancia bruta]]-cocina[[#This Row],[Ganancia neta]]</f>
        <v>42</v>
      </c>
    </row>
    <row r="574" spans="1:13" x14ac:dyDescent="0.3">
      <c r="A574">
        <v>222</v>
      </c>
      <c r="B574">
        <v>3</v>
      </c>
      <c r="C574" s="1" t="s">
        <v>52</v>
      </c>
      <c r="D574" s="1" t="s">
        <v>620</v>
      </c>
      <c r="E574">
        <v>16</v>
      </c>
      <c r="F574">
        <v>28</v>
      </c>
      <c r="G574">
        <v>1</v>
      </c>
      <c r="H574">
        <v>56</v>
      </c>
      <c r="I574" s="1" t="s">
        <v>608</v>
      </c>
      <c r="J574">
        <f>cocina[[#This Row],[Precio Unitario]]*cocina[[#This Row],[Cantidad Ordenada]]-cocina[[#This Row],[Costo Unitario]]*cocina[[#This Row],[Cantidad Ordenada]]</f>
        <v>12</v>
      </c>
      <c r="K574">
        <f>cocina[[#This Row],[Precio Unitario]]*cocina[[#This Row],[Cantidad Ordenada]]</f>
        <v>28</v>
      </c>
      <c r="L574" s="5">
        <f>(SUMIF(A:A,cocina[[#This Row],[Número de Orden]],J:J))/SUMIF(A:A,cocina[[#This Row],[Número de Orden]],K:K)</f>
        <v>0.40206185567010311</v>
      </c>
      <c r="M574" s="1">
        <f>cocina[[#This Row],[Ganancia bruta]]-cocina[[#This Row],[Ganancia neta]]</f>
        <v>16</v>
      </c>
    </row>
    <row r="575" spans="1:13" x14ac:dyDescent="0.3">
      <c r="A575">
        <v>223</v>
      </c>
      <c r="B575">
        <v>19</v>
      </c>
      <c r="C575" s="1" t="s">
        <v>257</v>
      </c>
      <c r="D575" s="1" t="s">
        <v>623</v>
      </c>
      <c r="E575">
        <v>19</v>
      </c>
      <c r="F575">
        <v>32</v>
      </c>
      <c r="G575">
        <v>1</v>
      </c>
      <c r="H575">
        <v>53</v>
      </c>
      <c r="I575" s="1" t="s">
        <v>608</v>
      </c>
      <c r="J575">
        <f>cocina[[#This Row],[Precio Unitario]]*cocina[[#This Row],[Cantidad Ordenada]]-cocina[[#This Row],[Costo Unitario]]*cocina[[#This Row],[Cantidad Ordenada]]</f>
        <v>13</v>
      </c>
      <c r="K575">
        <f>cocina[[#This Row],[Precio Unitario]]*cocina[[#This Row],[Cantidad Ordenada]]</f>
        <v>32</v>
      </c>
      <c r="L575" s="5">
        <f>(SUMIF(A:A,cocina[[#This Row],[Número de Orden]],J:J))/SUMIF(A:A,cocina[[#This Row],[Número de Orden]],K:K)</f>
        <v>0.40625</v>
      </c>
      <c r="M575" s="1">
        <f>cocina[[#This Row],[Ganancia bruta]]-cocina[[#This Row],[Ganancia neta]]</f>
        <v>19</v>
      </c>
    </row>
    <row r="576" spans="1:13" x14ac:dyDescent="0.3">
      <c r="A576">
        <v>224</v>
      </c>
      <c r="B576">
        <v>7</v>
      </c>
      <c r="C576" s="1" t="s">
        <v>165</v>
      </c>
      <c r="D576" s="1" t="s">
        <v>630</v>
      </c>
      <c r="E576">
        <v>15</v>
      </c>
      <c r="F576">
        <v>26</v>
      </c>
      <c r="G576">
        <v>2</v>
      </c>
      <c r="H576">
        <v>20</v>
      </c>
      <c r="I576" s="1" t="s">
        <v>608</v>
      </c>
      <c r="J576">
        <f>cocina[[#This Row],[Precio Unitario]]*cocina[[#This Row],[Cantidad Ordenada]]-cocina[[#This Row],[Costo Unitario]]*cocina[[#This Row],[Cantidad Ordenada]]</f>
        <v>22</v>
      </c>
      <c r="K576">
        <f>cocina[[#This Row],[Precio Unitario]]*cocina[[#This Row],[Cantidad Ordenada]]</f>
        <v>52</v>
      </c>
      <c r="L576" s="5">
        <f>(SUMIF(A:A,cocina[[#This Row],[Número de Orden]],J:J))/SUMIF(A:A,cocina[[#This Row],[Número de Orden]],K:K)</f>
        <v>0.42307692307692307</v>
      </c>
      <c r="M576" s="1">
        <f>cocina[[#This Row],[Ganancia bruta]]-cocina[[#This Row],[Ganancia neta]]</f>
        <v>30</v>
      </c>
    </row>
    <row r="577" spans="1:13" x14ac:dyDescent="0.3">
      <c r="A577">
        <v>225</v>
      </c>
      <c r="B577">
        <v>19</v>
      </c>
      <c r="C577" s="1" t="s">
        <v>271</v>
      </c>
      <c r="D577" s="1" t="s">
        <v>619</v>
      </c>
      <c r="E577">
        <v>20</v>
      </c>
      <c r="F577">
        <v>33</v>
      </c>
      <c r="G577">
        <v>3</v>
      </c>
      <c r="H577">
        <v>56</v>
      </c>
      <c r="I577" s="1" t="s">
        <v>609</v>
      </c>
      <c r="J577">
        <f>cocina[[#This Row],[Precio Unitario]]*cocina[[#This Row],[Cantidad Ordenada]]-cocina[[#This Row],[Costo Unitario]]*cocina[[#This Row],[Cantidad Ordenada]]</f>
        <v>39</v>
      </c>
      <c r="K577">
        <f>cocina[[#This Row],[Precio Unitario]]*cocina[[#This Row],[Cantidad Ordenada]]</f>
        <v>99</v>
      </c>
      <c r="L577" s="5">
        <f>(SUMIF(A:A,cocina[[#This Row],[Número de Orden]],J:J))/SUMIF(A:A,cocina[[#This Row],[Número de Orden]],K:K)</f>
        <v>0.39285714285714285</v>
      </c>
      <c r="M577" s="1">
        <f>cocina[[#This Row],[Ganancia bruta]]-cocina[[#This Row],[Ganancia neta]]</f>
        <v>60</v>
      </c>
    </row>
    <row r="578" spans="1:13" x14ac:dyDescent="0.3">
      <c r="A578">
        <v>225</v>
      </c>
      <c r="B578">
        <v>19</v>
      </c>
      <c r="C578" s="1" t="s">
        <v>210</v>
      </c>
      <c r="D578" s="1" t="s">
        <v>627</v>
      </c>
      <c r="E578">
        <v>14</v>
      </c>
      <c r="F578">
        <v>23</v>
      </c>
      <c r="G578">
        <v>3</v>
      </c>
      <c r="H578">
        <v>38</v>
      </c>
      <c r="I578" s="1" t="s">
        <v>609</v>
      </c>
      <c r="J578">
        <f>cocina[[#This Row],[Precio Unitario]]*cocina[[#This Row],[Cantidad Ordenada]]-cocina[[#This Row],[Costo Unitario]]*cocina[[#This Row],[Cantidad Ordenada]]</f>
        <v>27</v>
      </c>
      <c r="K578">
        <f>cocina[[#This Row],[Precio Unitario]]*cocina[[#This Row],[Cantidad Ordenada]]</f>
        <v>69</v>
      </c>
      <c r="L578" s="5">
        <f>(SUMIF(A:A,cocina[[#This Row],[Número de Orden]],J:J))/SUMIF(A:A,cocina[[#This Row],[Número de Orden]],K:K)</f>
        <v>0.39285714285714285</v>
      </c>
      <c r="M578" s="1">
        <f>cocina[[#This Row],[Ganancia bruta]]-cocina[[#This Row],[Ganancia neta]]</f>
        <v>42</v>
      </c>
    </row>
    <row r="579" spans="1:13" x14ac:dyDescent="0.3">
      <c r="A579">
        <v>226</v>
      </c>
      <c r="B579">
        <v>7</v>
      </c>
      <c r="C579" s="1" t="s">
        <v>156</v>
      </c>
      <c r="D579" s="1" t="s">
        <v>626</v>
      </c>
      <c r="E579">
        <v>12</v>
      </c>
      <c r="F579">
        <v>20</v>
      </c>
      <c r="G579">
        <v>2</v>
      </c>
      <c r="H579">
        <v>7</v>
      </c>
      <c r="I579" s="1" t="s">
        <v>608</v>
      </c>
      <c r="J579">
        <f>cocina[[#This Row],[Precio Unitario]]*cocina[[#This Row],[Cantidad Ordenada]]-cocina[[#This Row],[Costo Unitario]]*cocina[[#This Row],[Cantidad Ordenada]]</f>
        <v>16</v>
      </c>
      <c r="K579">
        <f>cocina[[#This Row],[Precio Unitario]]*cocina[[#This Row],[Cantidad Ordenada]]</f>
        <v>40</v>
      </c>
      <c r="L579" s="5">
        <f>(SUMIF(A:A,cocina[[#This Row],[Número de Orden]],J:J))/SUMIF(A:A,cocina[[#This Row],[Número de Orden]],K:K)</f>
        <v>0.40350877192982454</v>
      </c>
      <c r="M579" s="1">
        <f>cocina[[#This Row],[Ganancia bruta]]-cocina[[#This Row],[Ganancia neta]]</f>
        <v>24</v>
      </c>
    </row>
    <row r="580" spans="1:13" x14ac:dyDescent="0.3">
      <c r="A580">
        <v>226</v>
      </c>
      <c r="B580">
        <v>7</v>
      </c>
      <c r="C580" s="1" t="s">
        <v>80</v>
      </c>
      <c r="D580" s="1" t="s">
        <v>628</v>
      </c>
      <c r="E580">
        <v>13</v>
      </c>
      <c r="F580">
        <v>21</v>
      </c>
      <c r="G580">
        <v>1</v>
      </c>
      <c r="H580">
        <v>29</v>
      </c>
      <c r="I580" s="1" t="s">
        <v>609</v>
      </c>
      <c r="J580">
        <f>cocina[[#This Row],[Precio Unitario]]*cocina[[#This Row],[Cantidad Ordenada]]-cocina[[#This Row],[Costo Unitario]]*cocina[[#This Row],[Cantidad Ordenada]]</f>
        <v>8</v>
      </c>
      <c r="K580">
        <f>cocina[[#This Row],[Precio Unitario]]*cocina[[#This Row],[Cantidad Ordenada]]</f>
        <v>21</v>
      </c>
      <c r="L580" s="5">
        <f>(SUMIF(A:A,cocina[[#This Row],[Número de Orden]],J:J))/SUMIF(A:A,cocina[[#This Row],[Número de Orden]],K:K)</f>
        <v>0.40350877192982454</v>
      </c>
      <c r="M580" s="1">
        <f>cocina[[#This Row],[Ganancia bruta]]-cocina[[#This Row],[Ganancia neta]]</f>
        <v>13</v>
      </c>
    </row>
    <row r="581" spans="1:13" x14ac:dyDescent="0.3">
      <c r="A581">
        <v>226</v>
      </c>
      <c r="B581">
        <v>7</v>
      </c>
      <c r="C581" s="1" t="s">
        <v>116</v>
      </c>
      <c r="D581" s="1" t="s">
        <v>615</v>
      </c>
      <c r="E581">
        <v>16</v>
      </c>
      <c r="F581">
        <v>27</v>
      </c>
      <c r="G581">
        <v>3</v>
      </c>
      <c r="H581">
        <v>56</v>
      </c>
      <c r="I581" s="1" t="s">
        <v>608</v>
      </c>
      <c r="J581">
        <f>cocina[[#This Row],[Precio Unitario]]*cocina[[#This Row],[Cantidad Ordenada]]-cocina[[#This Row],[Costo Unitario]]*cocina[[#This Row],[Cantidad Ordenada]]</f>
        <v>33</v>
      </c>
      <c r="K581">
        <f>cocina[[#This Row],[Precio Unitario]]*cocina[[#This Row],[Cantidad Ordenada]]</f>
        <v>81</v>
      </c>
      <c r="L581" s="5">
        <f>(SUMIF(A:A,cocina[[#This Row],[Número de Orden]],J:J))/SUMIF(A:A,cocina[[#This Row],[Número de Orden]],K:K)</f>
        <v>0.40350877192982454</v>
      </c>
      <c r="M581" s="1">
        <f>cocina[[#This Row],[Ganancia bruta]]-cocina[[#This Row],[Ganancia neta]]</f>
        <v>48</v>
      </c>
    </row>
    <row r="582" spans="1:13" x14ac:dyDescent="0.3">
      <c r="A582">
        <v>226</v>
      </c>
      <c r="B582">
        <v>7</v>
      </c>
      <c r="C582" s="1" t="s">
        <v>48</v>
      </c>
      <c r="D582" s="1" t="s">
        <v>618</v>
      </c>
      <c r="E582">
        <v>17</v>
      </c>
      <c r="F582">
        <v>29</v>
      </c>
      <c r="G582">
        <v>1</v>
      </c>
      <c r="H582">
        <v>54</v>
      </c>
      <c r="I582" s="1" t="s">
        <v>609</v>
      </c>
      <c r="J582">
        <f>cocina[[#This Row],[Precio Unitario]]*cocina[[#This Row],[Cantidad Ordenada]]-cocina[[#This Row],[Costo Unitario]]*cocina[[#This Row],[Cantidad Ordenada]]</f>
        <v>12</v>
      </c>
      <c r="K582">
        <f>cocina[[#This Row],[Precio Unitario]]*cocina[[#This Row],[Cantidad Ordenada]]</f>
        <v>29</v>
      </c>
      <c r="L582" s="5">
        <f>(SUMIF(A:A,cocina[[#This Row],[Número de Orden]],J:J))/SUMIF(A:A,cocina[[#This Row],[Número de Orden]],K:K)</f>
        <v>0.40350877192982454</v>
      </c>
      <c r="M582" s="1">
        <f>cocina[[#This Row],[Ganancia bruta]]-cocina[[#This Row],[Ganancia neta]]</f>
        <v>17</v>
      </c>
    </row>
    <row r="583" spans="1:13" x14ac:dyDescent="0.3">
      <c r="A583">
        <v>227</v>
      </c>
      <c r="B583">
        <v>17</v>
      </c>
      <c r="C583" s="1" t="s">
        <v>168</v>
      </c>
      <c r="D583" s="1" t="s">
        <v>612</v>
      </c>
      <c r="E583">
        <v>14</v>
      </c>
      <c r="F583">
        <v>24</v>
      </c>
      <c r="G583">
        <v>1</v>
      </c>
      <c r="H583">
        <v>58</v>
      </c>
      <c r="I583" s="1" t="s">
        <v>608</v>
      </c>
      <c r="J583">
        <f>cocina[[#This Row],[Precio Unitario]]*cocina[[#This Row],[Cantidad Ordenada]]-cocina[[#This Row],[Costo Unitario]]*cocina[[#This Row],[Cantidad Ordenada]]</f>
        <v>10</v>
      </c>
      <c r="K583">
        <f>cocina[[#This Row],[Precio Unitario]]*cocina[[#This Row],[Cantidad Ordenada]]</f>
        <v>24</v>
      </c>
      <c r="L583" s="5">
        <f>(SUMIF(A:A,cocina[[#This Row],[Número de Orden]],J:J))/SUMIF(A:A,cocina[[#This Row],[Número de Orden]],K:K)</f>
        <v>0.3981042654028436</v>
      </c>
      <c r="M583" s="1">
        <f>cocina[[#This Row],[Ganancia bruta]]-cocina[[#This Row],[Ganancia neta]]</f>
        <v>14</v>
      </c>
    </row>
    <row r="584" spans="1:13" x14ac:dyDescent="0.3">
      <c r="A584">
        <v>227</v>
      </c>
      <c r="B584">
        <v>17</v>
      </c>
      <c r="C584" s="1" t="s">
        <v>126</v>
      </c>
      <c r="D584" s="1" t="s">
        <v>614</v>
      </c>
      <c r="E584">
        <v>19</v>
      </c>
      <c r="F584">
        <v>31</v>
      </c>
      <c r="G584">
        <v>3</v>
      </c>
      <c r="H584">
        <v>15</v>
      </c>
      <c r="I584" s="1" t="s">
        <v>609</v>
      </c>
      <c r="J584">
        <f>cocina[[#This Row],[Precio Unitario]]*cocina[[#This Row],[Cantidad Ordenada]]-cocina[[#This Row],[Costo Unitario]]*cocina[[#This Row],[Cantidad Ordenada]]</f>
        <v>36</v>
      </c>
      <c r="K584">
        <f>cocina[[#This Row],[Precio Unitario]]*cocina[[#This Row],[Cantidad Ordenada]]</f>
        <v>93</v>
      </c>
      <c r="L584" s="5">
        <f>(SUMIF(A:A,cocina[[#This Row],[Número de Orden]],J:J))/SUMIF(A:A,cocina[[#This Row],[Número de Orden]],K:K)</f>
        <v>0.3981042654028436</v>
      </c>
      <c r="M584" s="1">
        <f>cocina[[#This Row],[Ganancia bruta]]-cocina[[#This Row],[Ganancia neta]]</f>
        <v>57</v>
      </c>
    </row>
    <row r="585" spans="1:13" x14ac:dyDescent="0.3">
      <c r="A585">
        <v>227</v>
      </c>
      <c r="B585">
        <v>17</v>
      </c>
      <c r="C585" s="1" t="s">
        <v>52</v>
      </c>
      <c r="D585" s="1" t="s">
        <v>620</v>
      </c>
      <c r="E585">
        <v>16</v>
      </c>
      <c r="F585">
        <v>28</v>
      </c>
      <c r="G585">
        <v>1</v>
      </c>
      <c r="H585">
        <v>13</v>
      </c>
      <c r="I585" s="1" t="s">
        <v>608</v>
      </c>
      <c r="J585">
        <f>cocina[[#This Row],[Precio Unitario]]*cocina[[#This Row],[Cantidad Ordenada]]-cocina[[#This Row],[Costo Unitario]]*cocina[[#This Row],[Cantidad Ordenada]]</f>
        <v>12</v>
      </c>
      <c r="K585">
        <f>cocina[[#This Row],[Precio Unitario]]*cocina[[#This Row],[Cantidad Ordenada]]</f>
        <v>28</v>
      </c>
      <c r="L585" s="5">
        <f>(SUMIF(A:A,cocina[[#This Row],[Número de Orden]],J:J))/SUMIF(A:A,cocina[[#This Row],[Número de Orden]],K:K)</f>
        <v>0.3981042654028436</v>
      </c>
      <c r="M585" s="1">
        <f>cocina[[#This Row],[Ganancia bruta]]-cocina[[#This Row],[Ganancia neta]]</f>
        <v>16</v>
      </c>
    </row>
    <row r="586" spans="1:13" x14ac:dyDescent="0.3">
      <c r="A586">
        <v>227</v>
      </c>
      <c r="B586">
        <v>17</v>
      </c>
      <c r="C586" s="1" t="s">
        <v>271</v>
      </c>
      <c r="D586" s="1" t="s">
        <v>619</v>
      </c>
      <c r="E586">
        <v>20</v>
      </c>
      <c r="F586">
        <v>33</v>
      </c>
      <c r="G586">
        <v>2</v>
      </c>
      <c r="H586">
        <v>33</v>
      </c>
      <c r="I586" s="1" t="s">
        <v>608</v>
      </c>
      <c r="J586">
        <f>cocina[[#This Row],[Precio Unitario]]*cocina[[#This Row],[Cantidad Ordenada]]-cocina[[#This Row],[Costo Unitario]]*cocina[[#This Row],[Cantidad Ordenada]]</f>
        <v>26</v>
      </c>
      <c r="K586">
        <f>cocina[[#This Row],[Precio Unitario]]*cocina[[#This Row],[Cantidad Ordenada]]</f>
        <v>66</v>
      </c>
      <c r="L586" s="5">
        <f>(SUMIF(A:A,cocina[[#This Row],[Número de Orden]],J:J))/SUMIF(A:A,cocina[[#This Row],[Número de Orden]],K:K)</f>
        <v>0.3981042654028436</v>
      </c>
      <c r="M586" s="1">
        <f>cocina[[#This Row],[Ganancia bruta]]-cocina[[#This Row],[Ganancia neta]]</f>
        <v>40</v>
      </c>
    </row>
    <row r="587" spans="1:13" x14ac:dyDescent="0.3">
      <c r="A587">
        <v>228</v>
      </c>
      <c r="B587">
        <v>16</v>
      </c>
      <c r="C587" s="1" t="s">
        <v>210</v>
      </c>
      <c r="D587" s="1" t="s">
        <v>627</v>
      </c>
      <c r="E587">
        <v>14</v>
      </c>
      <c r="F587">
        <v>23</v>
      </c>
      <c r="G587">
        <v>3</v>
      </c>
      <c r="H587">
        <v>35</v>
      </c>
      <c r="I587" s="1" t="s">
        <v>608</v>
      </c>
      <c r="J587">
        <f>cocina[[#This Row],[Precio Unitario]]*cocina[[#This Row],[Cantidad Ordenada]]-cocina[[#This Row],[Costo Unitario]]*cocina[[#This Row],[Cantidad Ordenada]]</f>
        <v>27</v>
      </c>
      <c r="K587">
        <f>cocina[[#This Row],[Precio Unitario]]*cocina[[#This Row],[Cantidad Ordenada]]</f>
        <v>69</v>
      </c>
      <c r="L587" s="5">
        <f>(SUMIF(A:A,cocina[[#This Row],[Número de Orden]],J:J))/SUMIF(A:A,cocina[[#This Row],[Número de Orden]],K:K)</f>
        <v>0.39130434782608697</v>
      </c>
      <c r="M587" s="1">
        <f>cocina[[#This Row],[Ganancia bruta]]-cocina[[#This Row],[Ganancia neta]]</f>
        <v>42</v>
      </c>
    </row>
    <row r="588" spans="1:13" x14ac:dyDescent="0.3">
      <c r="A588">
        <v>229</v>
      </c>
      <c r="B588">
        <v>14</v>
      </c>
      <c r="C588" s="1" t="s">
        <v>132</v>
      </c>
      <c r="D588" s="1" t="s">
        <v>631</v>
      </c>
      <c r="E588">
        <v>15</v>
      </c>
      <c r="F588">
        <v>25</v>
      </c>
      <c r="G588">
        <v>1</v>
      </c>
      <c r="H588">
        <v>28</v>
      </c>
      <c r="I588" s="1" t="s">
        <v>609</v>
      </c>
      <c r="J588">
        <f>cocina[[#This Row],[Precio Unitario]]*cocina[[#This Row],[Cantidad Ordenada]]-cocina[[#This Row],[Costo Unitario]]*cocina[[#This Row],[Cantidad Ordenada]]</f>
        <v>10</v>
      </c>
      <c r="K588">
        <f>cocina[[#This Row],[Precio Unitario]]*cocina[[#This Row],[Cantidad Ordenada]]</f>
        <v>25</v>
      </c>
      <c r="L588" s="5">
        <f>(SUMIF(A:A,cocina[[#This Row],[Número de Orden]],J:J))/SUMIF(A:A,cocina[[#This Row],[Número de Orden]],K:K)</f>
        <v>0.40322580645161288</v>
      </c>
      <c r="M588" s="1">
        <f>cocina[[#This Row],[Ganancia bruta]]-cocina[[#This Row],[Ganancia neta]]</f>
        <v>15</v>
      </c>
    </row>
    <row r="589" spans="1:13" x14ac:dyDescent="0.3">
      <c r="A589">
        <v>229</v>
      </c>
      <c r="B589">
        <v>14</v>
      </c>
      <c r="C589" s="1" t="s">
        <v>36</v>
      </c>
      <c r="D589" s="1" t="s">
        <v>622</v>
      </c>
      <c r="E589">
        <v>21</v>
      </c>
      <c r="F589">
        <v>35</v>
      </c>
      <c r="G589">
        <v>1</v>
      </c>
      <c r="H589">
        <v>43</v>
      </c>
      <c r="I589" s="1" t="s">
        <v>608</v>
      </c>
      <c r="J589">
        <f>cocina[[#This Row],[Precio Unitario]]*cocina[[#This Row],[Cantidad Ordenada]]-cocina[[#This Row],[Costo Unitario]]*cocina[[#This Row],[Cantidad Ordenada]]</f>
        <v>14</v>
      </c>
      <c r="K589">
        <f>cocina[[#This Row],[Precio Unitario]]*cocina[[#This Row],[Cantidad Ordenada]]</f>
        <v>35</v>
      </c>
      <c r="L589" s="5">
        <f>(SUMIF(A:A,cocina[[#This Row],[Número de Orden]],J:J))/SUMIF(A:A,cocina[[#This Row],[Número de Orden]],K:K)</f>
        <v>0.40322580645161288</v>
      </c>
      <c r="M589" s="1">
        <f>cocina[[#This Row],[Ganancia bruta]]-cocina[[#This Row],[Ganancia neta]]</f>
        <v>21</v>
      </c>
    </row>
    <row r="590" spans="1:13" x14ac:dyDescent="0.3">
      <c r="A590">
        <v>229</v>
      </c>
      <c r="B590">
        <v>14</v>
      </c>
      <c r="C590" s="1" t="s">
        <v>83</v>
      </c>
      <c r="D590" s="1" t="s">
        <v>617</v>
      </c>
      <c r="E590">
        <v>22</v>
      </c>
      <c r="F590">
        <v>36</v>
      </c>
      <c r="G590">
        <v>1</v>
      </c>
      <c r="H590">
        <v>19</v>
      </c>
      <c r="I590" s="1" t="s">
        <v>609</v>
      </c>
      <c r="J590">
        <f>cocina[[#This Row],[Precio Unitario]]*cocina[[#This Row],[Cantidad Ordenada]]-cocina[[#This Row],[Costo Unitario]]*cocina[[#This Row],[Cantidad Ordenada]]</f>
        <v>14</v>
      </c>
      <c r="K590">
        <f>cocina[[#This Row],[Precio Unitario]]*cocina[[#This Row],[Cantidad Ordenada]]</f>
        <v>36</v>
      </c>
      <c r="L590" s="5">
        <f>(SUMIF(A:A,cocina[[#This Row],[Número de Orden]],J:J))/SUMIF(A:A,cocina[[#This Row],[Número de Orden]],K:K)</f>
        <v>0.40322580645161288</v>
      </c>
      <c r="M590" s="1">
        <f>cocina[[#This Row],[Ganancia bruta]]-cocina[[#This Row],[Ganancia neta]]</f>
        <v>22</v>
      </c>
    </row>
    <row r="591" spans="1:13" x14ac:dyDescent="0.3">
      <c r="A591">
        <v>229</v>
      </c>
      <c r="B591">
        <v>14</v>
      </c>
      <c r="C591" s="1" t="s">
        <v>52</v>
      </c>
      <c r="D591" s="1" t="s">
        <v>620</v>
      </c>
      <c r="E591">
        <v>16</v>
      </c>
      <c r="F591">
        <v>28</v>
      </c>
      <c r="G591">
        <v>1</v>
      </c>
      <c r="H591">
        <v>27</v>
      </c>
      <c r="I591" s="1" t="s">
        <v>609</v>
      </c>
      <c r="J591">
        <f>cocina[[#This Row],[Precio Unitario]]*cocina[[#This Row],[Cantidad Ordenada]]-cocina[[#This Row],[Costo Unitario]]*cocina[[#This Row],[Cantidad Ordenada]]</f>
        <v>12</v>
      </c>
      <c r="K591">
        <f>cocina[[#This Row],[Precio Unitario]]*cocina[[#This Row],[Cantidad Ordenada]]</f>
        <v>28</v>
      </c>
      <c r="L591" s="5">
        <f>(SUMIF(A:A,cocina[[#This Row],[Número de Orden]],J:J))/SUMIF(A:A,cocina[[#This Row],[Número de Orden]],K:K)</f>
        <v>0.40322580645161288</v>
      </c>
      <c r="M591" s="1">
        <f>cocina[[#This Row],[Ganancia bruta]]-cocina[[#This Row],[Ganancia neta]]</f>
        <v>16</v>
      </c>
    </row>
    <row r="592" spans="1:13" x14ac:dyDescent="0.3">
      <c r="A592">
        <v>230</v>
      </c>
      <c r="B592">
        <v>5</v>
      </c>
      <c r="C592" s="1" t="s">
        <v>257</v>
      </c>
      <c r="D592" s="1" t="s">
        <v>623</v>
      </c>
      <c r="E592">
        <v>19</v>
      </c>
      <c r="F592">
        <v>32</v>
      </c>
      <c r="G592">
        <v>3</v>
      </c>
      <c r="H592">
        <v>10</v>
      </c>
      <c r="I592" s="1" t="s">
        <v>609</v>
      </c>
      <c r="J592">
        <f>cocina[[#This Row],[Precio Unitario]]*cocina[[#This Row],[Cantidad Ordenada]]-cocina[[#This Row],[Costo Unitario]]*cocina[[#This Row],[Cantidad Ordenada]]</f>
        <v>39</v>
      </c>
      <c r="K592">
        <f>cocina[[#This Row],[Precio Unitario]]*cocina[[#This Row],[Cantidad Ordenada]]</f>
        <v>96</v>
      </c>
      <c r="L592" s="5">
        <f>(SUMIF(A:A,cocina[[#This Row],[Número de Orden]],J:J))/SUMIF(A:A,cocina[[#This Row],[Número de Orden]],K:K)</f>
        <v>0.40654205607476634</v>
      </c>
      <c r="M592" s="1">
        <f>cocina[[#This Row],[Ganancia bruta]]-cocina[[#This Row],[Ganancia neta]]</f>
        <v>57</v>
      </c>
    </row>
    <row r="593" spans="1:13" x14ac:dyDescent="0.3">
      <c r="A593">
        <v>230</v>
      </c>
      <c r="B593">
        <v>5</v>
      </c>
      <c r="C593" s="1" t="s">
        <v>52</v>
      </c>
      <c r="D593" s="1" t="s">
        <v>620</v>
      </c>
      <c r="E593">
        <v>16</v>
      </c>
      <c r="F593">
        <v>28</v>
      </c>
      <c r="G593">
        <v>2</v>
      </c>
      <c r="H593">
        <v>24</v>
      </c>
      <c r="I593" s="1" t="s">
        <v>609</v>
      </c>
      <c r="J593">
        <f>cocina[[#This Row],[Precio Unitario]]*cocina[[#This Row],[Cantidad Ordenada]]-cocina[[#This Row],[Costo Unitario]]*cocina[[#This Row],[Cantidad Ordenada]]</f>
        <v>24</v>
      </c>
      <c r="K593">
        <f>cocina[[#This Row],[Precio Unitario]]*cocina[[#This Row],[Cantidad Ordenada]]</f>
        <v>56</v>
      </c>
      <c r="L593" s="5">
        <f>(SUMIF(A:A,cocina[[#This Row],[Número de Orden]],J:J))/SUMIF(A:A,cocina[[#This Row],[Número de Orden]],K:K)</f>
        <v>0.40654205607476634</v>
      </c>
      <c r="M593" s="1">
        <f>cocina[[#This Row],[Ganancia bruta]]-cocina[[#This Row],[Ganancia neta]]</f>
        <v>32</v>
      </c>
    </row>
    <row r="594" spans="1:13" x14ac:dyDescent="0.3">
      <c r="A594">
        <v>230</v>
      </c>
      <c r="B594">
        <v>5</v>
      </c>
      <c r="C594" s="1" t="s">
        <v>126</v>
      </c>
      <c r="D594" s="1" t="s">
        <v>614</v>
      </c>
      <c r="E594">
        <v>19</v>
      </c>
      <c r="F594">
        <v>31</v>
      </c>
      <c r="G594">
        <v>2</v>
      </c>
      <c r="H594">
        <v>57</v>
      </c>
      <c r="I594" s="1" t="s">
        <v>609</v>
      </c>
      <c r="J594">
        <f>cocina[[#This Row],[Precio Unitario]]*cocina[[#This Row],[Cantidad Ordenada]]-cocina[[#This Row],[Costo Unitario]]*cocina[[#This Row],[Cantidad Ordenada]]</f>
        <v>24</v>
      </c>
      <c r="K594">
        <f>cocina[[#This Row],[Precio Unitario]]*cocina[[#This Row],[Cantidad Ordenada]]</f>
        <v>62</v>
      </c>
      <c r="L594" s="5">
        <f>(SUMIF(A:A,cocina[[#This Row],[Número de Orden]],J:J))/SUMIF(A:A,cocina[[#This Row],[Número de Orden]],K:K)</f>
        <v>0.40654205607476634</v>
      </c>
      <c r="M594" s="1">
        <f>cocina[[#This Row],[Ganancia bruta]]-cocina[[#This Row],[Ganancia neta]]</f>
        <v>38</v>
      </c>
    </row>
    <row r="595" spans="1:13" x14ac:dyDescent="0.3">
      <c r="A595">
        <v>231</v>
      </c>
      <c r="B595">
        <v>8</v>
      </c>
      <c r="C595" s="1" t="s">
        <v>80</v>
      </c>
      <c r="D595" s="1" t="s">
        <v>628</v>
      </c>
      <c r="E595">
        <v>13</v>
      </c>
      <c r="F595">
        <v>21</v>
      </c>
      <c r="G595">
        <v>2</v>
      </c>
      <c r="H595">
        <v>29</v>
      </c>
      <c r="I595" s="1" t="s">
        <v>609</v>
      </c>
      <c r="J595">
        <f>cocina[[#This Row],[Precio Unitario]]*cocina[[#This Row],[Cantidad Ordenada]]-cocina[[#This Row],[Costo Unitario]]*cocina[[#This Row],[Cantidad Ordenada]]</f>
        <v>16</v>
      </c>
      <c r="K595">
        <f>cocina[[#This Row],[Precio Unitario]]*cocina[[#This Row],[Cantidad Ordenada]]</f>
        <v>42</v>
      </c>
      <c r="L595" s="5">
        <f>(SUMIF(A:A,cocina[[#This Row],[Número de Orden]],J:J))/SUMIF(A:A,cocina[[#This Row],[Número de Orden]],K:K)</f>
        <v>0.39903846153846156</v>
      </c>
      <c r="M595" s="1">
        <f>cocina[[#This Row],[Ganancia bruta]]-cocina[[#This Row],[Ganancia neta]]</f>
        <v>26</v>
      </c>
    </row>
    <row r="596" spans="1:13" x14ac:dyDescent="0.3">
      <c r="A596">
        <v>231</v>
      </c>
      <c r="B596">
        <v>8</v>
      </c>
      <c r="C596" s="1" t="s">
        <v>65</v>
      </c>
      <c r="D596" s="1" t="s">
        <v>625</v>
      </c>
      <c r="E596">
        <v>20</v>
      </c>
      <c r="F596">
        <v>34</v>
      </c>
      <c r="G596">
        <v>3</v>
      </c>
      <c r="H596">
        <v>17</v>
      </c>
      <c r="I596" s="1" t="s">
        <v>609</v>
      </c>
      <c r="J596">
        <f>cocina[[#This Row],[Precio Unitario]]*cocina[[#This Row],[Cantidad Ordenada]]-cocina[[#This Row],[Costo Unitario]]*cocina[[#This Row],[Cantidad Ordenada]]</f>
        <v>42</v>
      </c>
      <c r="K596">
        <f>cocina[[#This Row],[Precio Unitario]]*cocina[[#This Row],[Cantidad Ordenada]]</f>
        <v>102</v>
      </c>
      <c r="L596" s="5">
        <f>(SUMIF(A:A,cocina[[#This Row],[Número de Orden]],J:J))/SUMIF(A:A,cocina[[#This Row],[Número de Orden]],K:K)</f>
        <v>0.39903846153846156</v>
      </c>
      <c r="M596" s="1">
        <f>cocina[[#This Row],[Ganancia bruta]]-cocina[[#This Row],[Ganancia neta]]</f>
        <v>60</v>
      </c>
    </row>
    <row r="597" spans="1:13" x14ac:dyDescent="0.3">
      <c r="A597">
        <v>231</v>
      </c>
      <c r="B597">
        <v>8</v>
      </c>
      <c r="C597" s="1" t="s">
        <v>126</v>
      </c>
      <c r="D597" s="1" t="s">
        <v>614</v>
      </c>
      <c r="E597">
        <v>19</v>
      </c>
      <c r="F597">
        <v>31</v>
      </c>
      <c r="G597">
        <v>1</v>
      </c>
      <c r="H597">
        <v>53</v>
      </c>
      <c r="I597" s="1" t="s">
        <v>609</v>
      </c>
      <c r="J597">
        <f>cocina[[#This Row],[Precio Unitario]]*cocina[[#This Row],[Cantidad Ordenada]]-cocina[[#This Row],[Costo Unitario]]*cocina[[#This Row],[Cantidad Ordenada]]</f>
        <v>12</v>
      </c>
      <c r="K597">
        <f>cocina[[#This Row],[Precio Unitario]]*cocina[[#This Row],[Cantidad Ordenada]]</f>
        <v>31</v>
      </c>
      <c r="L597" s="5">
        <f>(SUMIF(A:A,cocina[[#This Row],[Número de Orden]],J:J))/SUMIF(A:A,cocina[[#This Row],[Número de Orden]],K:K)</f>
        <v>0.39903846153846156</v>
      </c>
      <c r="M597" s="1">
        <f>cocina[[#This Row],[Ganancia bruta]]-cocina[[#This Row],[Ganancia neta]]</f>
        <v>19</v>
      </c>
    </row>
    <row r="598" spans="1:13" x14ac:dyDescent="0.3">
      <c r="A598">
        <v>231</v>
      </c>
      <c r="B598">
        <v>8</v>
      </c>
      <c r="C598" s="1" t="s">
        <v>271</v>
      </c>
      <c r="D598" s="1" t="s">
        <v>619</v>
      </c>
      <c r="E598">
        <v>20</v>
      </c>
      <c r="F598">
        <v>33</v>
      </c>
      <c r="G598">
        <v>1</v>
      </c>
      <c r="H598">
        <v>51</v>
      </c>
      <c r="I598" s="1" t="s">
        <v>608</v>
      </c>
      <c r="J598">
        <f>cocina[[#This Row],[Precio Unitario]]*cocina[[#This Row],[Cantidad Ordenada]]-cocina[[#This Row],[Costo Unitario]]*cocina[[#This Row],[Cantidad Ordenada]]</f>
        <v>13</v>
      </c>
      <c r="K598">
        <f>cocina[[#This Row],[Precio Unitario]]*cocina[[#This Row],[Cantidad Ordenada]]</f>
        <v>33</v>
      </c>
      <c r="L598" s="5">
        <f>(SUMIF(A:A,cocina[[#This Row],[Número de Orden]],J:J))/SUMIF(A:A,cocina[[#This Row],[Número de Orden]],K:K)</f>
        <v>0.39903846153846156</v>
      </c>
      <c r="M598" s="1">
        <f>cocina[[#This Row],[Ganancia bruta]]-cocina[[#This Row],[Ganancia neta]]</f>
        <v>20</v>
      </c>
    </row>
    <row r="599" spans="1:13" x14ac:dyDescent="0.3">
      <c r="A599">
        <v>232</v>
      </c>
      <c r="B599">
        <v>2</v>
      </c>
      <c r="C599" s="1" t="s">
        <v>168</v>
      </c>
      <c r="D599" s="1" t="s">
        <v>612</v>
      </c>
      <c r="E599">
        <v>14</v>
      </c>
      <c r="F599">
        <v>24</v>
      </c>
      <c r="G599">
        <v>1</v>
      </c>
      <c r="H599">
        <v>50</v>
      </c>
      <c r="I599" s="1" t="s">
        <v>609</v>
      </c>
      <c r="J599">
        <f>cocina[[#This Row],[Precio Unitario]]*cocina[[#This Row],[Cantidad Ordenada]]-cocina[[#This Row],[Costo Unitario]]*cocina[[#This Row],[Cantidad Ordenada]]</f>
        <v>10</v>
      </c>
      <c r="K599">
        <f>cocina[[#This Row],[Precio Unitario]]*cocina[[#This Row],[Cantidad Ordenada]]</f>
        <v>24</v>
      </c>
      <c r="L599" s="5">
        <f>(SUMIF(A:A,cocina[[#This Row],[Número de Orden]],J:J))/SUMIF(A:A,cocina[[#This Row],[Número de Orden]],K:K)</f>
        <v>0.41052631578947368</v>
      </c>
      <c r="M599" s="1">
        <f>cocina[[#This Row],[Ganancia bruta]]-cocina[[#This Row],[Ganancia neta]]</f>
        <v>14</v>
      </c>
    </row>
    <row r="600" spans="1:13" x14ac:dyDescent="0.3">
      <c r="A600">
        <v>232</v>
      </c>
      <c r="B600">
        <v>2</v>
      </c>
      <c r="C600" s="1" t="s">
        <v>116</v>
      </c>
      <c r="D600" s="1" t="s">
        <v>615</v>
      </c>
      <c r="E600">
        <v>16</v>
      </c>
      <c r="F600">
        <v>27</v>
      </c>
      <c r="G600">
        <v>2</v>
      </c>
      <c r="H600">
        <v>30</v>
      </c>
      <c r="I600" s="1" t="s">
        <v>609</v>
      </c>
      <c r="J600">
        <f>cocina[[#This Row],[Precio Unitario]]*cocina[[#This Row],[Cantidad Ordenada]]-cocina[[#This Row],[Costo Unitario]]*cocina[[#This Row],[Cantidad Ordenada]]</f>
        <v>22</v>
      </c>
      <c r="K600">
        <f>cocina[[#This Row],[Precio Unitario]]*cocina[[#This Row],[Cantidad Ordenada]]</f>
        <v>54</v>
      </c>
      <c r="L600" s="5">
        <f>(SUMIF(A:A,cocina[[#This Row],[Número de Orden]],J:J))/SUMIF(A:A,cocina[[#This Row],[Número de Orden]],K:K)</f>
        <v>0.41052631578947368</v>
      </c>
      <c r="M600" s="1">
        <f>cocina[[#This Row],[Ganancia bruta]]-cocina[[#This Row],[Ganancia neta]]</f>
        <v>32</v>
      </c>
    </row>
    <row r="601" spans="1:13" x14ac:dyDescent="0.3">
      <c r="A601">
        <v>232</v>
      </c>
      <c r="B601">
        <v>2</v>
      </c>
      <c r="C601" s="1" t="s">
        <v>78</v>
      </c>
      <c r="D601" s="1" t="s">
        <v>613</v>
      </c>
      <c r="E601">
        <v>18</v>
      </c>
      <c r="F601">
        <v>30</v>
      </c>
      <c r="G601">
        <v>2</v>
      </c>
      <c r="H601">
        <v>40</v>
      </c>
      <c r="I601" s="1" t="s">
        <v>609</v>
      </c>
      <c r="J601">
        <f>cocina[[#This Row],[Precio Unitario]]*cocina[[#This Row],[Cantidad Ordenada]]-cocina[[#This Row],[Costo Unitario]]*cocina[[#This Row],[Cantidad Ordenada]]</f>
        <v>24</v>
      </c>
      <c r="K601">
        <f>cocina[[#This Row],[Precio Unitario]]*cocina[[#This Row],[Cantidad Ordenada]]</f>
        <v>60</v>
      </c>
      <c r="L601" s="5">
        <f>(SUMIF(A:A,cocina[[#This Row],[Número de Orden]],J:J))/SUMIF(A:A,cocina[[#This Row],[Número de Orden]],K:K)</f>
        <v>0.41052631578947368</v>
      </c>
      <c r="M601" s="1">
        <f>cocina[[#This Row],[Ganancia bruta]]-cocina[[#This Row],[Ganancia neta]]</f>
        <v>36</v>
      </c>
    </row>
    <row r="602" spans="1:13" x14ac:dyDescent="0.3">
      <c r="A602">
        <v>232</v>
      </c>
      <c r="B602">
        <v>2</v>
      </c>
      <c r="C602" s="1" t="s">
        <v>165</v>
      </c>
      <c r="D602" s="1" t="s">
        <v>630</v>
      </c>
      <c r="E602">
        <v>15</v>
      </c>
      <c r="F602">
        <v>26</v>
      </c>
      <c r="G602">
        <v>2</v>
      </c>
      <c r="H602">
        <v>19</v>
      </c>
      <c r="I602" s="1" t="s">
        <v>608</v>
      </c>
      <c r="J602">
        <f>cocina[[#This Row],[Precio Unitario]]*cocina[[#This Row],[Cantidad Ordenada]]-cocina[[#This Row],[Costo Unitario]]*cocina[[#This Row],[Cantidad Ordenada]]</f>
        <v>22</v>
      </c>
      <c r="K602">
        <f>cocina[[#This Row],[Precio Unitario]]*cocina[[#This Row],[Cantidad Ordenada]]</f>
        <v>52</v>
      </c>
      <c r="L602" s="5">
        <f>(SUMIF(A:A,cocina[[#This Row],[Número de Orden]],J:J))/SUMIF(A:A,cocina[[#This Row],[Número de Orden]],K:K)</f>
        <v>0.41052631578947368</v>
      </c>
      <c r="M602" s="1">
        <f>cocina[[#This Row],[Ganancia bruta]]-cocina[[#This Row],[Ganancia neta]]</f>
        <v>30</v>
      </c>
    </row>
    <row r="603" spans="1:13" x14ac:dyDescent="0.3">
      <c r="A603">
        <v>233</v>
      </c>
      <c r="B603">
        <v>8</v>
      </c>
      <c r="C603" s="1" t="s">
        <v>122</v>
      </c>
      <c r="D603" s="1" t="s">
        <v>621</v>
      </c>
      <c r="E603">
        <v>11</v>
      </c>
      <c r="F603">
        <v>19</v>
      </c>
      <c r="G603">
        <v>2</v>
      </c>
      <c r="H603">
        <v>31</v>
      </c>
      <c r="I603" s="1" t="s">
        <v>609</v>
      </c>
      <c r="J603">
        <f>cocina[[#This Row],[Precio Unitario]]*cocina[[#This Row],[Cantidad Ordenada]]-cocina[[#This Row],[Costo Unitario]]*cocina[[#This Row],[Cantidad Ordenada]]</f>
        <v>16</v>
      </c>
      <c r="K603">
        <f>cocina[[#This Row],[Precio Unitario]]*cocina[[#This Row],[Cantidad Ordenada]]</f>
        <v>38</v>
      </c>
      <c r="L603" s="5">
        <f>(SUMIF(A:A,cocina[[#This Row],[Número de Orden]],J:J))/SUMIF(A:A,cocina[[#This Row],[Número de Orden]],K:K)</f>
        <v>0.42105263157894735</v>
      </c>
      <c r="M603" s="1">
        <f>cocina[[#This Row],[Ganancia bruta]]-cocina[[#This Row],[Ganancia neta]]</f>
        <v>22</v>
      </c>
    </row>
    <row r="604" spans="1:13" x14ac:dyDescent="0.3">
      <c r="A604">
        <v>234</v>
      </c>
      <c r="B604">
        <v>17</v>
      </c>
      <c r="C604" s="1" t="s">
        <v>78</v>
      </c>
      <c r="D604" s="1" t="s">
        <v>613</v>
      </c>
      <c r="E604">
        <v>18</v>
      </c>
      <c r="F604">
        <v>30</v>
      </c>
      <c r="G604">
        <v>2</v>
      </c>
      <c r="H604">
        <v>41</v>
      </c>
      <c r="I604" s="1" t="s">
        <v>609</v>
      </c>
      <c r="J604">
        <f>cocina[[#This Row],[Precio Unitario]]*cocina[[#This Row],[Cantidad Ordenada]]-cocina[[#This Row],[Costo Unitario]]*cocina[[#This Row],[Cantidad Ordenada]]</f>
        <v>24</v>
      </c>
      <c r="K604">
        <f>cocina[[#This Row],[Precio Unitario]]*cocina[[#This Row],[Cantidad Ordenada]]</f>
        <v>60</v>
      </c>
      <c r="L604" s="5">
        <f>(SUMIF(A:A,cocina[[#This Row],[Número de Orden]],J:J))/SUMIF(A:A,cocina[[#This Row],[Número de Orden]],K:K)</f>
        <v>0.4</v>
      </c>
      <c r="M604" s="1">
        <f>cocina[[#This Row],[Ganancia bruta]]-cocina[[#This Row],[Ganancia neta]]</f>
        <v>36</v>
      </c>
    </row>
    <row r="605" spans="1:13" x14ac:dyDescent="0.3">
      <c r="A605">
        <v>234</v>
      </c>
      <c r="B605">
        <v>17</v>
      </c>
      <c r="C605" s="1" t="s">
        <v>168</v>
      </c>
      <c r="D605" s="1" t="s">
        <v>612</v>
      </c>
      <c r="E605">
        <v>14</v>
      </c>
      <c r="F605">
        <v>24</v>
      </c>
      <c r="G605">
        <v>3</v>
      </c>
      <c r="H605">
        <v>35</v>
      </c>
      <c r="I605" s="1" t="s">
        <v>608</v>
      </c>
      <c r="J605">
        <f>cocina[[#This Row],[Precio Unitario]]*cocina[[#This Row],[Cantidad Ordenada]]-cocina[[#This Row],[Costo Unitario]]*cocina[[#This Row],[Cantidad Ordenada]]</f>
        <v>30</v>
      </c>
      <c r="K605">
        <f>cocina[[#This Row],[Precio Unitario]]*cocina[[#This Row],[Cantidad Ordenada]]</f>
        <v>72</v>
      </c>
      <c r="L605" s="5">
        <f>(SUMIF(A:A,cocina[[#This Row],[Número de Orden]],J:J))/SUMIF(A:A,cocina[[#This Row],[Número de Orden]],K:K)</f>
        <v>0.4</v>
      </c>
      <c r="M605" s="1">
        <f>cocina[[#This Row],[Ganancia bruta]]-cocina[[#This Row],[Ganancia neta]]</f>
        <v>42</v>
      </c>
    </row>
    <row r="606" spans="1:13" x14ac:dyDescent="0.3">
      <c r="A606">
        <v>234</v>
      </c>
      <c r="B606">
        <v>17</v>
      </c>
      <c r="C606" s="1" t="s">
        <v>126</v>
      </c>
      <c r="D606" s="1" t="s">
        <v>614</v>
      </c>
      <c r="E606">
        <v>19</v>
      </c>
      <c r="F606">
        <v>31</v>
      </c>
      <c r="G606">
        <v>3</v>
      </c>
      <c r="H606">
        <v>23</v>
      </c>
      <c r="I606" s="1" t="s">
        <v>609</v>
      </c>
      <c r="J606">
        <f>cocina[[#This Row],[Precio Unitario]]*cocina[[#This Row],[Cantidad Ordenada]]-cocina[[#This Row],[Costo Unitario]]*cocina[[#This Row],[Cantidad Ordenada]]</f>
        <v>36</v>
      </c>
      <c r="K606">
        <f>cocina[[#This Row],[Precio Unitario]]*cocina[[#This Row],[Cantidad Ordenada]]</f>
        <v>93</v>
      </c>
      <c r="L606" s="5">
        <f>(SUMIF(A:A,cocina[[#This Row],[Número de Orden]],J:J))/SUMIF(A:A,cocina[[#This Row],[Número de Orden]],K:K)</f>
        <v>0.4</v>
      </c>
      <c r="M606" s="1">
        <f>cocina[[#This Row],[Ganancia bruta]]-cocina[[#This Row],[Ganancia neta]]</f>
        <v>57</v>
      </c>
    </row>
    <row r="607" spans="1:13" x14ac:dyDescent="0.3">
      <c r="A607">
        <v>235</v>
      </c>
      <c r="B607">
        <v>13</v>
      </c>
      <c r="C607" s="1" t="s">
        <v>271</v>
      </c>
      <c r="D607" s="1" t="s">
        <v>619</v>
      </c>
      <c r="E607">
        <v>20</v>
      </c>
      <c r="F607">
        <v>33</v>
      </c>
      <c r="G607">
        <v>1</v>
      </c>
      <c r="H607">
        <v>25</v>
      </c>
      <c r="I607" s="1" t="s">
        <v>608</v>
      </c>
      <c r="J607">
        <f>cocina[[#This Row],[Precio Unitario]]*cocina[[#This Row],[Cantidad Ordenada]]-cocina[[#This Row],[Costo Unitario]]*cocina[[#This Row],[Cantidad Ordenada]]</f>
        <v>13</v>
      </c>
      <c r="K607">
        <f>cocina[[#This Row],[Precio Unitario]]*cocina[[#This Row],[Cantidad Ordenada]]</f>
        <v>33</v>
      </c>
      <c r="L607" s="5">
        <f>(SUMIF(A:A,cocina[[#This Row],[Número de Orden]],J:J))/SUMIF(A:A,cocina[[#This Row],[Número de Orden]],K:K)</f>
        <v>0.39393939393939392</v>
      </c>
      <c r="M607" s="1">
        <f>cocina[[#This Row],[Ganancia bruta]]-cocina[[#This Row],[Ganancia neta]]</f>
        <v>20</v>
      </c>
    </row>
    <row r="608" spans="1:13" x14ac:dyDescent="0.3">
      <c r="A608">
        <v>236</v>
      </c>
      <c r="B608">
        <v>12</v>
      </c>
      <c r="C608" s="1" t="s">
        <v>271</v>
      </c>
      <c r="D608" s="1" t="s">
        <v>619</v>
      </c>
      <c r="E608">
        <v>20</v>
      </c>
      <c r="F608">
        <v>33</v>
      </c>
      <c r="G608">
        <v>3</v>
      </c>
      <c r="H608">
        <v>21</v>
      </c>
      <c r="I608" s="1" t="s">
        <v>608</v>
      </c>
      <c r="J608">
        <f>cocina[[#This Row],[Precio Unitario]]*cocina[[#This Row],[Cantidad Ordenada]]-cocina[[#This Row],[Costo Unitario]]*cocina[[#This Row],[Cantidad Ordenada]]</f>
        <v>39</v>
      </c>
      <c r="K608">
        <f>cocina[[#This Row],[Precio Unitario]]*cocina[[#This Row],[Cantidad Ordenada]]</f>
        <v>99</v>
      </c>
      <c r="L608" s="5">
        <f>(SUMIF(A:A,cocina[[#This Row],[Número de Orden]],J:J))/SUMIF(A:A,cocina[[#This Row],[Número de Orden]],K:K)</f>
        <v>0.4</v>
      </c>
      <c r="M608" s="1">
        <f>cocina[[#This Row],[Ganancia bruta]]-cocina[[#This Row],[Ganancia neta]]</f>
        <v>60</v>
      </c>
    </row>
    <row r="609" spans="1:13" x14ac:dyDescent="0.3">
      <c r="A609">
        <v>236</v>
      </c>
      <c r="B609">
        <v>12</v>
      </c>
      <c r="C609" s="1" t="s">
        <v>213</v>
      </c>
      <c r="D609" s="1" t="s">
        <v>624</v>
      </c>
      <c r="E609">
        <v>13</v>
      </c>
      <c r="F609">
        <v>22</v>
      </c>
      <c r="G609">
        <v>1</v>
      </c>
      <c r="H609">
        <v>7</v>
      </c>
      <c r="I609" s="1" t="s">
        <v>608</v>
      </c>
      <c r="J609">
        <f>cocina[[#This Row],[Precio Unitario]]*cocina[[#This Row],[Cantidad Ordenada]]-cocina[[#This Row],[Costo Unitario]]*cocina[[#This Row],[Cantidad Ordenada]]</f>
        <v>9</v>
      </c>
      <c r="K609">
        <f>cocina[[#This Row],[Precio Unitario]]*cocina[[#This Row],[Cantidad Ordenada]]</f>
        <v>22</v>
      </c>
      <c r="L609" s="5">
        <f>(SUMIF(A:A,cocina[[#This Row],[Número de Orden]],J:J))/SUMIF(A:A,cocina[[#This Row],[Número de Orden]],K:K)</f>
        <v>0.4</v>
      </c>
      <c r="M609" s="1">
        <f>cocina[[#This Row],[Ganancia bruta]]-cocina[[#This Row],[Ganancia neta]]</f>
        <v>13</v>
      </c>
    </row>
    <row r="610" spans="1:13" x14ac:dyDescent="0.3">
      <c r="A610">
        <v>236</v>
      </c>
      <c r="B610">
        <v>12</v>
      </c>
      <c r="C610" s="1" t="s">
        <v>36</v>
      </c>
      <c r="D610" s="1" t="s">
        <v>622</v>
      </c>
      <c r="E610">
        <v>21</v>
      </c>
      <c r="F610">
        <v>35</v>
      </c>
      <c r="G610">
        <v>2</v>
      </c>
      <c r="H610">
        <v>43</v>
      </c>
      <c r="I610" s="1" t="s">
        <v>609</v>
      </c>
      <c r="J610">
        <f>cocina[[#This Row],[Precio Unitario]]*cocina[[#This Row],[Cantidad Ordenada]]-cocina[[#This Row],[Costo Unitario]]*cocina[[#This Row],[Cantidad Ordenada]]</f>
        <v>28</v>
      </c>
      <c r="K610">
        <f>cocina[[#This Row],[Precio Unitario]]*cocina[[#This Row],[Cantidad Ordenada]]</f>
        <v>70</v>
      </c>
      <c r="L610" s="5">
        <f>(SUMIF(A:A,cocina[[#This Row],[Número de Orden]],J:J))/SUMIF(A:A,cocina[[#This Row],[Número de Orden]],K:K)</f>
        <v>0.4</v>
      </c>
      <c r="M610" s="1">
        <f>cocina[[#This Row],[Ganancia bruta]]-cocina[[#This Row],[Ganancia neta]]</f>
        <v>42</v>
      </c>
    </row>
    <row r="611" spans="1:13" x14ac:dyDescent="0.3">
      <c r="A611">
        <v>236</v>
      </c>
      <c r="B611">
        <v>12</v>
      </c>
      <c r="C611" s="1" t="s">
        <v>257</v>
      </c>
      <c r="D611" s="1" t="s">
        <v>623</v>
      </c>
      <c r="E611">
        <v>19</v>
      </c>
      <c r="F611">
        <v>32</v>
      </c>
      <c r="G611">
        <v>2</v>
      </c>
      <c r="H611">
        <v>30</v>
      </c>
      <c r="I611" s="1" t="s">
        <v>608</v>
      </c>
      <c r="J611">
        <f>cocina[[#This Row],[Precio Unitario]]*cocina[[#This Row],[Cantidad Ordenada]]-cocina[[#This Row],[Costo Unitario]]*cocina[[#This Row],[Cantidad Ordenada]]</f>
        <v>26</v>
      </c>
      <c r="K611">
        <f>cocina[[#This Row],[Precio Unitario]]*cocina[[#This Row],[Cantidad Ordenada]]</f>
        <v>64</v>
      </c>
      <c r="L611" s="5">
        <f>(SUMIF(A:A,cocina[[#This Row],[Número de Orden]],J:J))/SUMIF(A:A,cocina[[#This Row],[Número de Orden]],K:K)</f>
        <v>0.4</v>
      </c>
      <c r="M611" s="1">
        <f>cocina[[#This Row],[Ganancia bruta]]-cocina[[#This Row],[Ganancia neta]]</f>
        <v>38</v>
      </c>
    </row>
    <row r="612" spans="1:13" x14ac:dyDescent="0.3">
      <c r="A612">
        <v>237</v>
      </c>
      <c r="B612">
        <v>4</v>
      </c>
      <c r="C612" s="1" t="s">
        <v>210</v>
      </c>
      <c r="D612" s="1" t="s">
        <v>627</v>
      </c>
      <c r="E612">
        <v>14</v>
      </c>
      <c r="F612">
        <v>23</v>
      </c>
      <c r="G612">
        <v>2</v>
      </c>
      <c r="H612">
        <v>12</v>
      </c>
      <c r="I612" s="1" t="s">
        <v>608</v>
      </c>
      <c r="J612">
        <f>cocina[[#This Row],[Precio Unitario]]*cocina[[#This Row],[Cantidad Ordenada]]-cocina[[#This Row],[Costo Unitario]]*cocina[[#This Row],[Cantidad Ordenada]]</f>
        <v>18</v>
      </c>
      <c r="K612">
        <f>cocina[[#This Row],[Precio Unitario]]*cocina[[#This Row],[Cantidad Ordenada]]</f>
        <v>46</v>
      </c>
      <c r="L612" s="5">
        <f>(SUMIF(A:A,cocina[[#This Row],[Número de Orden]],J:J))/SUMIF(A:A,cocina[[#This Row],[Número de Orden]],K:K)</f>
        <v>0.39622641509433965</v>
      </c>
      <c r="M612" s="1">
        <f>cocina[[#This Row],[Ganancia bruta]]-cocina[[#This Row],[Ganancia neta]]</f>
        <v>28</v>
      </c>
    </row>
    <row r="613" spans="1:13" x14ac:dyDescent="0.3">
      <c r="A613">
        <v>237</v>
      </c>
      <c r="B613">
        <v>4</v>
      </c>
      <c r="C613" s="1" t="s">
        <v>78</v>
      </c>
      <c r="D613" s="1" t="s">
        <v>613</v>
      </c>
      <c r="E613">
        <v>18</v>
      </c>
      <c r="F613">
        <v>30</v>
      </c>
      <c r="G613">
        <v>2</v>
      </c>
      <c r="H613">
        <v>25</v>
      </c>
      <c r="I613" s="1" t="s">
        <v>609</v>
      </c>
      <c r="J613">
        <f>cocina[[#This Row],[Precio Unitario]]*cocina[[#This Row],[Cantidad Ordenada]]-cocina[[#This Row],[Costo Unitario]]*cocina[[#This Row],[Cantidad Ordenada]]</f>
        <v>24</v>
      </c>
      <c r="K613">
        <f>cocina[[#This Row],[Precio Unitario]]*cocina[[#This Row],[Cantidad Ordenada]]</f>
        <v>60</v>
      </c>
      <c r="L613" s="5">
        <f>(SUMIF(A:A,cocina[[#This Row],[Número de Orden]],J:J))/SUMIF(A:A,cocina[[#This Row],[Número de Orden]],K:K)</f>
        <v>0.39622641509433965</v>
      </c>
      <c r="M613" s="1">
        <f>cocina[[#This Row],[Ganancia bruta]]-cocina[[#This Row],[Ganancia neta]]</f>
        <v>36</v>
      </c>
    </row>
    <row r="614" spans="1:13" x14ac:dyDescent="0.3">
      <c r="A614">
        <v>238</v>
      </c>
      <c r="B614">
        <v>13</v>
      </c>
      <c r="C614" s="1" t="s">
        <v>83</v>
      </c>
      <c r="D614" s="1" t="s">
        <v>617</v>
      </c>
      <c r="E614">
        <v>22</v>
      </c>
      <c r="F614">
        <v>36</v>
      </c>
      <c r="G614">
        <v>2</v>
      </c>
      <c r="H614">
        <v>45</v>
      </c>
      <c r="I614" s="1" t="s">
        <v>609</v>
      </c>
      <c r="J614">
        <f>cocina[[#This Row],[Precio Unitario]]*cocina[[#This Row],[Cantidad Ordenada]]-cocina[[#This Row],[Costo Unitario]]*cocina[[#This Row],[Cantidad Ordenada]]</f>
        <v>28</v>
      </c>
      <c r="K614">
        <f>cocina[[#This Row],[Precio Unitario]]*cocina[[#This Row],[Cantidad Ordenada]]</f>
        <v>72</v>
      </c>
      <c r="L614" s="5">
        <f>(SUMIF(A:A,cocina[[#This Row],[Número de Orden]],J:J))/SUMIF(A:A,cocina[[#This Row],[Número de Orden]],K:K)</f>
        <v>0.3888888888888889</v>
      </c>
      <c r="M614" s="1">
        <f>cocina[[#This Row],[Ganancia bruta]]-cocina[[#This Row],[Ganancia neta]]</f>
        <v>44</v>
      </c>
    </row>
    <row r="615" spans="1:13" x14ac:dyDescent="0.3">
      <c r="A615">
        <v>239</v>
      </c>
      <c r="B615">
        <v>12</v>
      </c>
      <c r="C615" s="1" t="s">
        <v>165</v>
      </c>
      <c r="D615" s="1" t="s">
        <v>630</v>
      </c>
      <c r="E615">
        <v>15</v>
      </c>
      <c r="F615">
        <v>26</v>
      </c>
      <c r="G615">
        <v>1</v>
      </c>
      <c r="H615">
        <v>36</v>
      </c>
      <c r="I615" s="1" t="s">
        <v>608</v>
      </c>
      <c r="J615">
        <f>cocina[[#This Row],[Precio Unitario]]*cocina[[#This Row],[Cantidad Ordenada]]-cocina[[#This Row],[Costo Unitario]]*cocina[[#This Row],[Cantidad Ordenada]]</f>
        <v>11</v>
      </c>
      <c r="K615">
        <f>cocina[[#This Row],[Precio Unitario]]*cocina[[#This Row],[Cantidad Ordenada]]</f>
        <v>26</v>
      </c>
      <c r="L615" s="5">
        <f>(SUMIF(A:A,cocina[[#This Row],[Número de Orden]],J:J))/SUMIF(A:A,cocina[[#This Row],[Número de Orden]],K:K)</f>
        <v>0.41891891891891891</v>
      </c>
      <c r="M615" s="1">
        <f>cocina[[#This Row],[Ganancia bruta]]-cocina[[#This Row],[Ganancia neta]]</f>
        <v>15</v>
      </c>
    </row>
    <row r="616" spans="1:13" x14ac:dyDescent="0.3">
      <c r="A616">
        <v>239</v>
      </c>
      <c r="B616">
        <v>12</v>
      </c>
      <c r="C616" s="1" t="s">
        <v>168</v>
      </c>
      <c r="D616" s="1" t="s">
        <v>612</v>
      </c>
      <c r="E616">
        <v>14</v>
      </c>
      <c r="F616">
        <v>24</v>
      </c>
      <c r="G616">
        <v>2</v>
      </c>
      <c r="H616">
        <v>37</v>
      </c>
      <c r="I616" s="1" t="s">
        <v>608</v>
      </c>
      <c r="J616">
        <f>cocina[[#This Row],[Precio Unitario]]*cocina[[#This Row],[Cantidad Ordenada]]-cocina[[#This Row],[Costo Unitario]]*cocina[[#This Row],[Cantidad Ordenada]]</f>
        <v>20</v>
      </c>
      <c r="K616">
        <f>cocina[[#This Row],[Precio Unitario]]*cocina[[#This Row],[Cantidad Ordenada]]</f>
        <v>48</v>
      </c>
      <c r="L616" s="5">
        <f>(SUMIF(A:A,cocina[[#This Row],[Número de Orden]],J:J))/SUMIF(A:A,cocina[[#This Row],[Número de Orden]],K:K)</f>
        <v>0.41891891891891891</v>
      </c>
      <c r="M616" s="1">
        <f>cocina[[#This Row],[Ganancia bruta]]-cocina[[#This Row],[Ganancia neta]]</f>
        <v>28</v>
      </c>
    </row>
    <row r="617" spans="1:13" x14ac:dyDescent="0.3">
      <c r="A617">
        <v>240</v>
      </c>
      <c r="B617">
        <v>9</v>
      </c>
      <c r="C617" s="1" t="s">
        <v>126</v>
      </c>
      <c r="D617" s="1" t="s">
        <v>614</v>
      </c>
      <c r="E617">
        <v>19</v>
      </c>
      <c r="F617">
        <v>31</v>
      </c>
      <c r="G617">
        <v>3</v>
      </c>
      <c r="H617">
        <v>32</v>
      </c>
      <c r="I617" s="1" t="s">
        <v>609</v>
      </c>
      <c r="J617">
        <f>cocina[[#This Row],[Precio Unitario]]*cocina[[#This Row],[Cantidad Ordenada]]-cocina[[#This Row],[Costo Unitario]]*cocina[[#This Row],[Cantidad Ordenada]]</f>
        <v>36</v>
      </c>
      <c r="K617">
        <f>cocina[[#This Row],[Precio Unitario]]*cocina[[#This Row],[Cantidad Ordenada]]</f>
        <v>93</v>
      </c>
      <c r="L617" s="5">
        <f>(SUMIF(A:A,cocina[[#This Row],[Número de Orden]],J:J))/SUMIF(A:A,cocina[[#This Row],[Número de Orden]],K:K)</f>
        <v>0.40136054421768708</v>
      </c>
      <c r="M617" s="1">
        <f>cocina[[#This Row],[Ganancia bruta]]-cocina[[#This Row],[Ganancia neta]]</f>
        <v>57</v>
      </c>
    </row>
    <row r="618" spans="1:13" x14ac:dyDescent="0.3">
      <c r="A618">
        <v>240</v>
      </c>
      <c r="B618">
        <v>9</v>
      </c>
      <c r="C618" s="1" t="s">
        <v>210</v>
      </c>
      <c r="D618" s="1" t="s">
        <v>627</v>
      </c>
      <c r="E618">
        <v>14</v>
      </c>
      <c r="F618">
        <v>23</v>
      </c>
      <c r="G618">
        <v>3</v>
      </c>
      <c r="H618">
        <v>32</v>
      </c>
      <c r="I618" s="1" t="s">
        <v>609</v>
      </c>
      <c r="J618">
        <f>cocina[[#This Row],[Precio Unitario]]*cocina[[#This Row],[Cantidad Ordenada]]-cocina[[#This Row],[Costo Unitario]]*cocina[[#This Row],[Cantidad Ordenada]]</f>
        <v>27</v>
      </c>
      <c r="K618">
        <f>cocina[[#This Row],[Precio Unitario]]*cocina[[#This Row],[Cantidad Ordenada]]</f>
        <v>69</v>
      </c>
      <c r="L618" s="5">
        <f>(SUMIF(A:A,cocina[[#This Row],[Número de Orden]],J:J))/SUMIF(A:A,cocina[[#This Row],[Número de Orden]],K:K)</f>
        <v>0.40136054421768708</v>
      </c>
      <c r="M618" s="1">
        <f>cocina[[#This Row],[Ganancia bruta]]-cocina[[#This Row],[Ganancia neta]]</f>
        <v>42</v>
      </c>
    </row>
    <row r="619" spans="1:13" x14ac:dyDescent="0.3">
      <c r="A619">
        <v>240</v>
      </c>
      <c r="B619">
        <v>9</v>
      </c>
      <c r="C619" s="1" t="s">
        <v>89</v>
      </c>
      <c r="D619" s="1" t="s">
        <v>629</v>
      </c>
      <c r="E619">
        <v>10</v>
      </c>
      <c r="F619">
        <v>18</v>
      </c>
      <c r="G619">
        <v>2</v>
      </c>
      <c r="H619">
        <v>46</v>
      </c>
      <c r="I619" s="1" t="s">
        <v>608</v>
      </c>
      <c r="J619">
        <f>cocina[[#This Row],[Precio Unitario]]*cocina[[#This Row],[Cantidad Ordenada]]-cocina[[#This Row],[Costo Unitario]]*cocina[[#This Row],[Cantidad Ordenada]]</f>
        <v>16</v>
      </c>
      <c r="K619">
        <f>cocina[[#This Row],[Precio Unitario]]*cocina[[#This Row],[Cantidad Ordenada]]</f>
        <v>36</v>
      </c>
      <c r="L619" s="5">
        <f>(SUMIF(A:A,cocina[[#This Row],[Número de Orden]],J:J))/SUMIF(A:A,cocina[[#This Row],[Número de Orden]],K:K)</f>
        <v>0.40136054421768708</v>
      </c>
      <c r="M619" s="1">
        <f>cocina[[#This Row],[Ganancia bruta]]-cocina[[#This Row],[Ganancia neta]]</f>
        <v>20</v>
      </c>
    </row>
    <row r="620" spans="1:13" x14ac:dyDescent="0.3">
      <c r="A620">
        <v>240</v>
      </c>
      <c r="B620">
        <v>9</v>
      </c>
      <c r="C620" s="1" t="s">
        <v>257</v>
      </c>
      <c r="D620" s="1" t="s">
        <v>623</v>
      </c>
      <c r="E620">
        <v>19</v>
      </c>
      <c r="F620">
        <v>32</v>
      </c>
      <c r="G620">
        <v>3</v>
      </c>
      <c r="H620">
        <v>19</v>
      </c>
      <c r="I620" s="1" t="s">
        <v>608</v>
      </c>
      <c r="J620">
        <f>cocina[[#This Row],[Precio Unitario]]*cocina[[#This Row],[Cantidad Ordenada]]-cocina[[#This Row],[Costo Unitario]]*cocina[[#This Row],[Cantidad Ordenada]]</f>
        <v>39</v>
      </c>
      <c r="K620">
        <f>cocina[[#This Row],[Precio Unitario]]*cocina[[#This Row],[Cantidad Ordenada]]</f>
        <v>96</v>
      </c>
      <c r="L620" s="5">
        <f>(SUMIF(A:A,cocina[[#This Row],[Número de Orden]],J:J))/SUMIF(A:A,cocina[[#This Row],[Número de Orden]],K:K)</f>
        <v>0.40136054421768708</v>
      </c>
      <c r="M620" s="1">
        <f>cocina[[#This Row],[Ganancia bruta]]-cocina[[#This Row],[Ganancia neta]]</f>
        <v>57</v>
      </c>
    </row>
    <row r="621" spans="1:13" x14ac:dyDescent="0.3">
      <c r="A621">
        <v>241</v>
      </c>
      <c r="B621">
        <v>12</v>
      </c>
      <c r="C621" s="1" t="s">
        <v>89</v>
      </c>
      <c r="D621" s="1" t="s">
        <v>629</v>
      </c>
      <c r="E621">
        <v>10</v>
      </c>
      <c r="F621">
        <v>18</v>
      </c>
      <c r="G621">
        <v>1</v>
      </c>
      <c r="H621">
        <v>11</v>
      </c>
      <c r="I621" s="1" t="s">
        <v>609</v>
      </c>
      <c r="J621">
        <f>cocina[[#This Row],[Precio Unitario]]*cocina[[#This Row],[Cantidad Ordenada]]-cocina[[#This Row],[Costo Unitario]]*cocina[[#This Row],[Cantidad Ordenada]]</f>
        <v>8</v>
      </c>
      <c r="K621">
        <f>cocina[[#This Row],[Precio Unitario]]*cocina[[#This Row],[Cantidad Ordenada]]</f>
        <v>18</v>
      </c>
      <c r="L621" s="5">
        <f>(SUMIF(A:A,cocina[[#This Row],[Número de Orden]],J:J))/SUMIF(A:A,cocina[[#This Row],[Número de Orden]],K:K)</f>
        <v>0.44444444444444442</v>
      </c>
      <c r="M621" s="1">
        <f>cocina[[#This Row],[Ganancia bruta]]-cocina[[#This Row],[Ganancia neta]]</f>
        <v>10</v>
      </c>
    </row>
    <row r="622" spans="1:13" x14ac:dyDescent="0.3">
      <c r="A622">
        <v>242</v>
      </c>
      <c r="B622">
        <v>12</v>
      </c>
      <c r="C622" s="1" t="s">
        <v>165</v>
      </c>
      <c r="D622" s="1" t="s">
        <v>630</v>
      </c>
      <c r="E622">
        <v>15</v>
      </c>
      <c r="F622">
        <v>26</v>
      </c>
      <c r="G622">
        <v>1</v>
      </c>
      <c r="H622">
        <v>54</v>
      </c>
      <c r="I622" s="1" t="s">
        <v>608</v>
      </c>
      <c r="J622">
        <f>cocina[[#This Row],[Precio Unitario]]*cocina[[#This Row],[Cantidad Ordenada]]-cocina[[#This Row],[Costo Unitario]]*cocina[[#This Row],[Cantidad Ordenada]]</f>
        <v>11</v>
      </c>
      <c r="K622">
        <f>cocina[[#This Row],[Precio Unitario]]*cocina[[#This Row],[Cantidad Ordenada]]</f>
        <v>26</v>
      </c>
      <c r="L622" s="5">
        <f>(SUMIF(A:A,cocina[[#This Row],[Número de Orden]],J:J))/SUMIF(A:A,cocina[[#This Row],[Número de Orden]],K:K)</f>
        <v>0.40298507462686567</v>
      </c>
      <c r="M622" s="1">
        <f>cocina[[#This Row],[Ganancia bruta]]-cocina[[#This Row],[Ganancia neta]]</f>
        <v>15</v>
      </c>
    </row>
    <row r="623" spans="1:13" x14ac:dyDescent="0.3">
      <c r="A623">
        <v>242</v>
      </c>
      <c r="B623">
        <v>12</v>
      </c>
      <c r="C623" s="1" t="s">
        <v>132</v>
      </c>
      <c r="D623" s="1" t="s">
        <v>631</v>
      </c>
      <c r="E623">
        <v>15</v>
      </c>
      <c r="F623">
        <v>25</v>
      </c>
      <c r="G623">
        <v>3</v>
      </c>
      <c r="H623">
        <v>40</v>
      </c>
      <c r="I623" s="1" t="s">
        <v>609</v>
      </c>
      <c r="J623">
        <f>cocina[[#This Row],[Precio Unitario]]*cocina[[#This Row],[Cantidad Ordenada]]-cocina[[#This Row],[Costo Unitario]]*cocina[[#This Row],[Cantidad Ordenada]]</f>
        <v>30</v>
      </c>
      <c r="K623">
        <f>cocina[[#This Row],[Precio Unitario]]*cocina[[#This Row],[Cantidad Ordenada]]</f>
        <v>75</v>
      </c>
      <c r="L623" s="5">
        <f>(SUMIF(A:A,cocina[[#This Row],[Número de Orden]],J:J))/SUMIF(A:A,cocina[[#This Row],[Número de Orden]],K:K)</f>
        <v>0.40298507462686567</v>
      </c>
      <c r="M623" s="1">
        <f>cocina[[#This Row],[Ganancia bruta]]-cocina[[#This Row],[Ganancia neta]]</f>
        <v>45</v>
      </c>
    </row>
    <row r="624" spans="1:13" x14ac:dyDescent="0.3">
      <c r="A624">
        <v>242</v>
      </c>
      <c r="B624">
        <v>12</v>
      </c>
      <c r="C624" s="1" t="s">
        <v>271</v>
      </c>
      <c r="D624" s="1" t="s">
        <v>619</v>
      </c>
      <c r="E624">
        <v>20</v>
      </c>
      <c r="F624">
        <v>33</v>
      </c>
      <c r="G624">
        <v>1</v>
      </c>
      <c r="H624">
        <v>5</v>
      </c>
      <c r="I624" s="1" t="s">
        <v>608</v>
      </c>
      <c r="J624">
        <f>cocina[[#This Row],[Precio Unitario]]*cocina[[#This Row],[Cantidad Ordenada]]-cocina[[#This Row],[Costo Unitario]]*cocina[[#This Row],[Cantidad Ordenada]]</f>
        <v>13</v>
      </c>
      <c r="K624">
        <f>cocina[[#This Row],[Precio Unitario]]*cocina[[#This Row],[Cantidad Ordenada]]</f>
        <v>33</v>
      </c>
      <c r="L624" s="5">
        <f>(SUMIF(A:A,cocina[[#This Row],[Número de Orden]],J:J))/SUMIF(A:A,cocina[[#This Row],[Número de Orden]],K:K)</f>
        <v>0.40298507462686567</v>
      </c>
      <c r="M624" s="1">
        <f>cocina[[#This Row],[Ganancia bruta]]-cocina[[#This Row],[Ganancia neta]]</f>
        <v>20</v>
      </c>
    </row>
    <row r="625" spans="1:13" x14ac:dyDescent="0.3">
      <c r="A625">
        <v>243</v>
      </c>
      <c r="B625">
        <v>4</v>
      </c>
      <c r="C625" s="1" t="s">
        <v>58</v>
      </c>
      <c r="D625" s="1" t="s">
        <v>616</v>
      </c>
      <c r="E625">
        <v>25</v>
      </c>
      <c r="F625">
        <v>40</v>
      </c>
      <c r="G625">
        <v>3</v>
      </c>
      <c r="H625">
        <v>22</v>
      </c>
      <c r="I625" s="1" t="s">
        <v>609</v>
      </c>
      <c r="J625">
        <f>cocina[[#This Row],[Precio Unitario]]*cocina[[#This Row],[Cantidad Ordenada]]-cocina[[#This Row],[Costo Unitario]]*cocina[[#This Row],[Cantidad Ordenada]]</f>
        <v>45</v>
      </c>
      <c r="K625">
        <f>cocina[[#This Row],[Precio Unitario]]*cocina[[#This Row],[Cantidad Ordenada]]</f>
        <v>120</v>
      </c>
      <c r="L625" s="5">
        <f>(SUMIF(A:A,cocina[[#This Row],[Número de Orden]],J:J))/SUMIF(A:A,cocina[[#This Row],[Número de Orden]],K:K)</f>
        <v>0.375</v>
      </c>
      <c r="M625" s="1">
        <f>cocina[[#This Row],[Ganancia bruta]]-cocina[[#This Row],[Ganancia neta]]</f>
        <v>75</v>
      </c>
    </row>
    <row r="626" spans="1:13" x14ac:dyDescent="0.3">
      <c r="A626">
        <v>244</v>
      </c>
      <c r="B626">
        <v>17</v>
      </c>
      <c r="C626" s="1" t="s">
        <v>58</v>
      </c>
      <c r="D626" s="1" t="s">
        <v>616</v>
      </c>
      <c r="E626">
        <v>25</v>
      </c>
      <c r="F626">
        <v>40</v>
      </c>
      <c r="G626">
        <v>3</v>
      </c>
      <c r="H626">
        <v>30</v>
      </c>
      <c r="I626" s="1" t="s">
        <v>608</v>
      </c>
      <c r="J626">
        <f>cocina[[#This Row],[Precio Unitario]]*cocina[[#This Row],[Cantidad Ordenada]]-cocina[[#This Row],[Costo Unitario]]*cocina[[#This Row],[Cantidad Ordenada]]</f>
        <v>45</v>
      </c>
      <c r="K626">
        <f>cocina[[#This Row],[Precio Unitario]]*cocina[[#This Row],[Cantidad Ordenada]]</f>
        <v>120</v>
      </c>
      <c r="L626" s="5">
        <f>(SUMIF(A:A,cocina[[#This Row],[Número de Orden]],J:J))/SUMIF(A:A,cocina[[#This Row],[Número de Orden]],K:K)</f>
        <v>0.38607594936708861</v>
      </c>
      <c r="M626" s="1">
        <f>cocina[[#This Row],[Ganancia bruta]]-cocina[[#This Row],[Ganancia neta]]</f>
        <v>75</v>
      </c>
    </row>
    <row r="627" spans="1:13" x14ac:dyDescent="0.3">
      <c r="A627">
        <v>244</v>
      </c>
      <c r="B627">
        <v>17</v>
      </c>
      <c r="C627" s="1" t="s">
        <v>122</v>
      </c>
      <c r="D627" s="1" t="s">
        <v>621</v>
      </c>
      <c r="E627">
        <v>11</v>
      </c>
      <c r="F627">
        <v>19</v>
      </c>
      <c r="G627">
        <v>2</v>
      </c>
      <c r="H627">
        <v>59</v>
      </c>
      <c r="I627" s="1" t="s">
        <v>608</v>
      </c>
      <c r="J627">
        <f>cocina[[#This Row],[Precio Unitario]]*cocina[[#This Row],[Cantidad Ordenada]]-cocina[[#This Row],[Costo Unitario]]*cocina[[#This Row],[Cantidad Ordenada]]</f>
        <v>16</v>
      </c>
      <c r="K627">
        <f>cocina[[#This Row],[Precio Unitario]]*cocina[[#This Row],[Cantidad Ordenada]]</f>
        <v>38</v>
      </c>
      <c r="L627" s="5">
        <f>(SUMIF(A:A,cocina[[#This Row],[Número de Orden]],J:J))/SUMIF(A:A,cocina[[#This Row],[Número de Orden]],K:K)</f>
        <v>0.38607594936708861</v>
      </c>
      <c r="M627" s="1">
        <f>cocina[[#This Row],[Ganancia bruta]]-cocina[[#This Row],[Ganancia neta]]</f>
        <v>22</v>
      </c>
    </row>
    <row r="628" spans="1:13" x14ac:dyDescent="0.3">
      <c r="A628">
        <v>245</v>
      </c>
      <c r="B628">
        <v>11</v>
      </c>
      <c r="C628" s="1" t="s">
        <v>89</v>
      </c>
      <c r="D628" s="1" t="s">
        <v>629</v>
      </c>
      <c r="E628">
        <v>10</v>
      </c>
      <c r="F628">
        <v>18</v>
      </c>
      <c r="G628">
        <v>3</v>
      </c>
      <c r="H628">
        <v>45</v>
      </c>
      <c r="I628" s="1" t="s">
        <v>609</v>
      </c>
      <c r="J628">
        <f>cocina[[#This Row],[Precio Unitario]]*cocina[[#This Row],[Cantidad Ordenada]]-cocina[[#This Row],[Costo Unitario]]*cocina[[#This Row],[Cantidad Ordenada]]</f>
        <v>24</v>
      </c>
      <c r="K628">
        <f>cocina[[#This Row],[Precio Unitario]]*cocina[[#This Row],[Cantidad Ordenada]]</f>
        <v>54</v>
      </c>
      <c r="L628" s="5">
        <f>(SUMIF(A:A,cocina[[#This Row],[Número de Orden]],J:J))/SUMIF(A:A,cocina[[#This Row],[Número de Orden]],K:K)</f>
        <v>0.39560439560439559</v>
      </c>
      <c r="M628" s="1">
        <f>cocina[[#This Row],[Ganancia bruta]]-cocina[[#This Row],[Ganancia neta]]</f>
        <v>30</v>
      </c>
    </row>
    <row r="629" spans="1:13" x14ac:dyDescent="0.3">
      <c r="A629">
        <v>245</v>
      </c>
      <c r="B629">
        <v>11</v>
      </c>
      <c r="C629" s="1" t="s">
        <v>126</v>
      </c>
      <c r="D629" s="1" t="s">
        <v>614</v>
      </c>
      <c r="E629">
        <v>19</v>
      </c>
      <c r="F629">
        <v>31</v>
      </c>
      <c r="G629">
        <v>1</v>
      </c>
      <c r="H629">
        <v>23</v>
      </c>
      <c r="I629" s="1" t="s">
        <v>608</v>
      </c>
      <c r="J629">
        <f>cocina[[#This Row],[Precio Unitario]]*cocina[[#This Row],[Cantidad Ordenada]]-cocina[[#This Row],[Costo Unitario]]*cocina[[#This Row],[Cantidad Ordenada]]</f>
        <v>12</v>
      </c>
      <c r="K629">
        <f>cocina[[#This Row],[Precio Unitario]]*cocina[[#This Row],[Cantidad Ordenada]]</f>
        <v>31</v>
      </c>
      <c r="L629" s="5">
        <f>(SUMIF(A:A,cocina[[#This Row],[Número de Orden]],J:J))/SUMIF(A:A,cocina[[#This Row],[Número de Orden]],K:K)</f>
        <v>0.39560439560439559</v>
      </c>
      <c r="M629" s="1">
        <f>cocina[[#This Row],[Ganancia bruta]]-cocina[[#This Row],[Ganancia neta]]</f>
        <v>19</v>
      </c>
    </row>
    <row r="630" spans="1:13" x14ac:dyDescent="0.3">
      <c r="A630">
        <v>245</v>
      </c>
      <c r="B630">
        <v>11</v>
      </c>
      <c r="C630" s="1" t="s">
        <v>58</v>
      </c>
      <c r="D630" s="1" t="s">
        <v>616</v>
      </c>
      <c r="E630">
        <v>25</v>
      </c>
      <c r="F630">
        <v>40</v>
      </c>
      <c r="G630">
        <v>2</v>
      </c>
      <c r="H630">
        <v>23</v>
      </c>
      <c r="I630" s="1" t="s">
        <v>608</v>
      </c>
      <c r="J630">
        <f>cocina[[#This Row],[Precio Unitario]]*cocina[[#This Row],[Cantidad Ordenada]]-cocina[[#This Row],[Costo Unitario]]*cocina[[#This Row],[Cantidad Ordenada]]</f>
        <v>30</v>
      </c>
      <c r="K630">
        <f>cocina[[#This Row],[Precio Unitario]]*cocina[[#This Row],[Cantidad Ordenada]]</f>
        <v>80</v>
      </c>
      <c r="L630" s="5">
        <f>(SUMIF(A:A,cocina[[#This Row],[Número de Orden]],J:J))/SUMIF(A:A,cocina[[#This Row],[Número de Orden]],K:K)</f>
        <v>0.39560439560439559</v>
      </c>
      <c r="M630" s="1">
        <f>cocina[[#This Row],[Ganancia bruta]]-cocina[[#This Row],[Ganancia neta]]</f>
        <v>50</v>
      </c>
    </row>
    <row r="631" spans="1:13" x14ac:dyDescent="0.3">
      <c r="A631">
        <v>245</v>
      </c>
      <c r="B631">
        <v>11</v>
      </c>
      <c r="C631" s="1" t="s">
        <v>83</v>
      </c>
      <c r="D631" s="1" t="s">
        <v>617</v>
      </c>
      <c r="E631">
        <v>22</v>
      </c>
      <c r="F631">
        <v>36</v>
      </c>
      <c r="G631">
        <v>3</v>
      </c>
      <c r="H631">
        <v>25</v>
      </c>
      <c r="I631" s="1" t="s">
        <v>609</v>
      </c>
      <c r="J631">
        <f>cocina[[#This Row],[Precio Unitario]]*cocina[[#This Row],[Cantidad Ordenada]]-cocina[[#This Row],[Costo Unitario]]*cocina[[#This Row],[Cantidad Ordenada]]</f>
        <v>42</v>
      </c>
      <c r="K631">
        <f>cocina[[#This Row],[Precio Unitario]]*cocina[[#This Row],[Cantidad Ordenada]]</f>
        <v>108</v>
      </c>
      <c r="L631" s="5">
        <f>(SUMIF(A:A,cocina[[#This Row],[Número de Orden]],J:J))/SUMIF(A:A,cocina[[#This Row],[Número de Orden]],K:K)</f>
        <v>0.39560439560439559</v>
      </c>
      <c r="M631" s="1">
        <f>cocina[[#This Row],[Ganancia bruta]]-cocina[[#This Row],[Ganancia neta]]</f>
        <v>66</v>
      </c>
    </row>
    <row r="632" spans="1:13" x14ac:dyDescent="0.3">
      <c r="A632">
        <v>246</v>
      </c>
      <c r="B632">
        <v>2</v>
      </c>
      <c r="C632" s="1" t="s">
        <v>116</v>
      </c>
      <c r="D632" s="1" t="s">
        <v>615</v>
      </c>
      <c r="E632">
        <v>16</v>
      </c>
      <c r="F632">
        <v>27</v>
      </c>
      <c r="G632">
        <v>3</v>
      </c>
      <c r="H632">
        <v>36</v>
      </c>
      <c r="I632" s="1" t="s">
        <v>609</v>
      </c>
      <c r="J632">
        <f>cocina[[#This Row],[Precio Unitario]]*cocina[[#This Row],[Cantidad Ordenada]]-cocina[[#This Row],[Costo Unitario]]*cocina[[#This Row],[Cantidad Ordenada]]</f>
        <v>33</v>
      </c>
      <c r="K632">
        <f>cocina[[#This Row],[Precio Unitario]]*cocina[[#This Row],[Cantidad Ordenada]]</f>
        <v>81</v>
      </c>
      <c r="L632" s="5">
        <f>(SUMIF(A:A,cocina[[#This Row],[Número de Orden]],J:J))/SUMIF(A:A,cocina[[#This Row],[Número de Orden]],K:K)</f>
        <v>0.40061162079510704</v>
      </c>
      <c r="M632" s="1">
        <f>cocina[[#This Row],[Ganancia bruta]]-cocina[[#This Row],[Ganancia neta]]</f>
        <v>48</v>
      </c>
    </row>
    <row r="633" spans="1:13" x14ac:dyDescent="0.3">
      <c r="A633">
        <v>246</v>
      </c>
      <c r="B633">
        <v>2</v>
      </c>
      <c r="C633" s="1" t="s">
        <v>168</v>
      </c>
      <c r="D633" s="1" t="s">
        <v>612</v>
      </c>
      <c r="E633">
        <v>14</v>
      </c>
      <c r="F633">
        <v>24</v>
      </c>
      <c r="G633">
        <v>2</v>
      </c>
      <c r="H633">
        <v>10</v>
      </c>
      <c r="I633" s="1" t="s">
        <v>608</v>
      </c>
      <c r="J633">
        <f>cocina[[#This Row],[Precio Unitario]]*cocina[[#This Row],[Cantidad Ordenada]]-cocina[[#This Row],[Costo Unitario]]*cocina[[#This Row],[Cantidad Ordenada]]</f>
        <v>20</v>
      </c>
      <c r="K633">
        <f>cocina[[#This Row],[Precio Unitario]]*cocina[[#This Row],[Cantidad Ordenada]]</f>
        <v>48</v>
      </c>
      <c r="L633" s="5">
        <f>(SUMIF(A:A,cocina[[#This Row],[Número de Orden]],J:J))/SUMIF(A:A,cocina[[#This Row],[Número de Orden]],K:K)</f>
        <v>0.40061162079510704</v>
      </c>
      <c r="M633" s="1">
        <f>cocina[[#This Row],[Ganancia bruta]]-cocina[[#This Row],[Ganancia neta]]</f>
        <v>28</v>
      </c>
    </row>
    <row r="634" spans="1:13" x14ac:dyDescent="0.3">
      <c r="A634">
        <v>246</v>
      </c>
      <c r="B634">
        <v>2</v>
      </c>
      <c r="C634" s="1" t="s">
        <v>36</v>
      </c>
      <c r="D634" s="1" t="s">
        <v>622</v>
      </c>
      <c r="E634">
        <v>21</v>
      </c>
      <c r="F634">
        <v>35</v>
      </c>
      <c r="G634">
        <v>3</v>
      </c>
      <c r="H634">
        <v>48</v>
      </c>
      <c r="I634" s="1" t="s">
        <v>608</v>
      </c>
      <c r="J634">
        <f>cocina[[#This Row],[Precio Unitario]]*cocina[[#This Row],[Cantidad Ordenada]]-cocina[[#This Row],[Costo Unitario]]*cocina[[#This Row],[Cantidad Ordenada]]</f>
        <v>42</v>
      </c>
      <c r="K634">
        <f>cocina[[#This Row],[Precio Unitario]]*cocina[[#This Row],[Cantidad Ordenada]]</f>
        <v>105</v>
      </c>
      <c r="L634" s="5">
        <f>(SUMIF(A:A,cocina[[#This Row],[Número de Orden]],J:J))/SUMIF(A:A,cocina[[#This Row],[Número de Orden]],K:K)</f>
        <v>0.40061162079510704</v>
      </c>
      <c r="M634" s="1">
        <f>cocina[[#This Row],[Ganancia bruta]]-cocina[[#This Row],[Ganancia neta]]</f>
        <v>63</v>
      </c>
    </row>
    <row r="635" spans="1:13" x14ac:dyDescent="0.3">
      <c r="A635">
        <v>246</v>
      </c>
      <c r="B635">
        <v>2</v>
      </c>
      <c r="C635" s="1" t="s">
        <v>126</v>
      </c>
      <c r="D635" s="1" t="s">
        <v>614</v>
      </c>
      <c r="E635">
        <v>19</v>
      </c>
      <c r="F635">
        <v>31</v>
      </c>
      <c r="G635">
        <v>3</v>
      </c>
      <c r="H635">
        <v>52</v>
      </c>
      <c r="I635" s="1" t="s">
        <v>608</v>
      </c>
      <c r="J635">
        <f>cocina[[#This Row],[Precio Unitario]]*cocina[[#This Row],[Cantidad Ordenada]]-cocina[[#This Row],[Costo Unitario]]*cocina[[#This Row],[Cantidad Ordenada]]</f>
        <v>36</v>
      </c>
      <c r="K635">
        <f>cocina[[#This Row],[Precio Unitario]]*cocina[[#This Row],[Cantidad Ordenada]]</f>
        <v>93</v>
      </c>
      <c r="L635" s="5">
        <f>(SUMIF(A:A,cocina[[#This Row],[Número de Orden]],J:J))/SUMIF(A:A,cocina[[#This Row],[Número de Orden]],K:K)</f>
        <v>0.40061162079510704</v>
      </c>
      <c r="M635" s="1">
        <f>cocina[[#This Row],[Ganancia bruta]]-cocina[[#This Row],[Ganancia neta]]</f>
        <v>57</v>
      </c>
    </row>
    <row r="636" spans="1:13" x14ac:dyDescent="0.3">
      <c r="A636">
        <v>247</v>
      </c>
      <c r="B636">
        <v>11</v>
      </c>
      <c r="C636" s="1" t="s">
        <v>271</v>
      </c>
      <c r="D636" s="1" t="s">
        <v>619</v>
      </c>
      <c r="E636">
        <v>20</v>
      </c>
      <c r="F636">
        <v>33</v>
      </c>
      <c r="G636">
        <v>2</v>
      </c>
      <c r="H636">
        <v>59</v>
      </c>
      <c r="I636" s="1" t="s">
        <v>609</v>
      </c>
      <c r="J636">
        <f>cocina[[#This Row],[Precio Unitario]]*cocina[[#This Row],[Cantidad Ordenada]]-cocina[[#This Row],[Costo Unitario]]*cocina[[#This Row],[Cantidad Ordenada]]</f>
        <v>26</v>
      </c>
      <c r="K636">
        <f>cocina[[#This Row],[Precio Unitario]]*cocina[[#This Row],[Cantidad Ordenada]]</f>
        <v>66</v>
      </c>
      <c r="L636" s="5">
        <f>(SUMIF(A:A,cocina[[#This Row],[Número de Orden]],J:J))/SUMIF(A:A,cocina[[#This Row],[Número de Orden]],K:K)</f>
        <v>0.39393939393939392</v>
      </c>
      <c r="M636" s="1">
        <f>cocina[[#This Row],[Ganancia bruta]]-cocina[[#This Row],[Ganancia neta]]</f>
        <v>40</v>
      </c>
    </row>
    <row r="637" spans="1:13" x14ac:dyDescent="0.3">
      <c r="A637">
        <v>248</v>
      </c>
      <c r="B637">
        <v>12</v>
      </c>
      <c r="C637" s="1" t="s">
        <v>65</v>
      </c>
      <c r="D637" s="1" t="s">
        <v>625</v>
      </c>
      <c r="E637">
        <v>20</v>
      </c>
      <c r="F637">
        <v>34</v>
      </c>
      <c r="G637">
        <v>1</v>
      </c>
      <c r="H637">
        <v>32</v>
      </c>
      <c r="I637" s="1" t="s">
        <v>609</v>
      </c>
      <c r="J637">
        <f>cocina[[#This Row],[Precio Unitario]]*cocina[[#This Row],[Cantidad Ordenada]]-cocina[[#This Row],[Costo Unitario]]*cocina[[#This Row],[Cantidad Ordenada]]</f>
        <v>14</v>
      </c>
      <c r="K637">
        <f>cocina[[#This Row],[Precio Unitario]]*cocina[[#This Row],[Cantidad Ordenada]]</f>
        <v>34</v>
      </c>
      <c r="L637" s="5">
        <f>(SUMIF(A:A,cocina[[#This Row],[Número de Orden]],J:J))/SUMIF(A:A,cocina[[#This Row],[Número de Orden]],K:K)</f>
        <v>0.40888888888888891</v>
      </c>
      <c r="M637" s="1">
        <f>cocina[[#This Row],[Ganancia bruta]]-cocina[[#This Row],[Ganancia neta]]</f>
        <v>20</v>
      </c>
    </row>
    <row r="638" spans="1:13" x14ac:dyDescent="0.3">
      <c r="A638">
        <v>248</v>
      </c>
      <c r="B638">
        <v>12</v>
      </c>
      <c r="C638" s="1" t="s">
        <v>48</v>
      </c>
      <c r="D638" s="1" t="s">
        <v>618</v>
      </c>
      <c r="E638">
        <v>17</v>
      </c>
      <c r="F638">
        <v>29</v>
      </c>
      <c r="G638">
        <v>3</v>
      </c>
      <c r="H638">
        <v>51</v>
      </c>
      <c r="I638" s="1" t="s">
        <v>609</v>
      </c>
      <c r="J638">
        <f>cocina[[#This Row],[Precio Unitario]]*cocina[[#This Row],[Cantidad Ordenada]]-cocina[[#This Row],[Costo Unitario]]*cocina[[#This Row],[Cantidad Ordenada]]</f>
        <v>36</v>
      </c>
      <c r="K638">
        <f>cocina[[#This Row],[Precio Unitario]]*cocina[[#This Row],[Cantidad Ordenada]]</f>
        <v>87</v>
      </c>
      <c r="L638" s="5">
        <f>(SUMIF(A:A,cocina[[#This Row],[Número de Orden]],J:J))/SUMIF(A:A,cocina[[#This Row],[Número de Orden]],K:K)</f>
        <v>0.40888888888888891</v>
      </c>
      <c r="M638" s="1">
        <f>cocina[[#This Row],[Ganancia bruta]]-cocina[[#This Row],[Ganancia neta]]</f>
        <v>51</v>
      </c>
    </row>
    <row r="639" spans="1:13" x14ac:dyDescent="0.3">
      <c r="A639">
        <v>248</v>
      </c>
      <c r="B639">
        <v>12</v>
      </c>
      <c r="C639" s="1" t="s">
        <v>116</v>
      </c>
      <c r="D639" s="1" t="s">
        <v>615</v>
      </c>
      <c r="E639">
        <v>16</v>
      </c>
      <c r="F639">
        <v>27</v>
      </c>
      <c r="G639">
        <v>2</v>
      </c>
      <c r="H639">
        <v>6</v>
      </c>
      <c r="I639" s="1" t="s">
        <v>609</v>
      </c>
      <c r="J639">
        <f>cocina[[#This Row],[Precio Unitario]]*cocina[[#This Row],[Cantidad Ordenada]]-cocina[[#This Row],[Costo Unitario]]*cocina[[#This Row],[Cantidad Ordenada]]</f>
        <v>22</v>
      </c>
      <c r="K639">
        <f>cocina[[#This Row],[Precio Unitario]]*cocina[[#This Row],[Cantidad Ordenada]]</f>
        <v>54</v>
      </c>
      <c r="L639" s="5">
        <f>(SUMIF(A:A,cocina[[#This Row],[Número de Orden]],J:J))/SUMIF(A:A,cocina[[#This Row],[Número de Orden]],K:K)</f>
        <v>0.40888888888888891</v>
      </c>
      <c r="M639" s="1">
        <f>cocina[[#This Row],[Ganancia bruta]]-cocina[[#This Row],[Ganancia neta]]</f>
        <v>32</v>
      </c>
    </row>
    <row r="640" spans="1:13" x14ac:dyDescent="0.3">
      <c r="A640">
        <v>248</v>
      </c>
      <c r="B640">
        <v>12</v>
      </c>
      <c r="C640" s="1" t="s">
        <v>132</v>
      </c>
      <c r="D640" s="1" t="s">
        <v>631</v>
      </c>
      <c r="E640">
        <v>15</v>
      </c>
      <c r="F640">
        <v>25</v>
      </c>
      <c r="G640">
        <v>2</v>
      </c>
      <c r="H640">
        <v>31</v>
      </c>
      <c r="I640" s="1" t="s">
        <v>608</v>
      </c>
      <c r="J640">
        <f>cocina[[#This Row],[Precio Unitario]]*cocina[[#This Row],[Cantidad Ordenada]]-cocina[[#This Row],[Costo Unitario]]*cocina[[#This Row],[Cantidad Ordenada]]</f>
        <v>20</v>
      </c>
      <c r="K640">
        <f>cocina[[#This Row],[Precio Unitario]]*cocina[[#This Row],[Cantidad Ordenada]]</f>
        <v>50</v>
      </c>
      <c r="L640" s="5">
        <f>(SUMIF(A:A,cocina[[#This Row],[Número de Orden]],J:J))/SUMIF(A:A,cocina[[#This Row],[Número de Orden]],K:K)</f>
        <v>0.40888888888888891</v>
      </c>
      <c r="M640" s="1">
        <f>cocina[[#This Row],[Ganancia bruta]]-cocina[[#This Row],[Ganancia neta]]</f>
        <v>30</v>
      </c>
    </row>
    <row r="641" spans="1:13" x14ac:dyDescent="0.3">
      <c r="A641">
        <v>249</v>
      </c>
      <c r="B641">
        <v>8</v>
      </c>
      <c r="C641" s="1" t="s">
        <v>213</v>
      </c>
      <c r="D641" s="1" t="s">
        <v>624</v>
      </c>
      <c r="E641">
        <v>13</v>
      </c>
      <c r="F641">
        <v>22</v>
      </c>
      <c r="G641">
        <v>2</v>
      </c>
      <c r="H641">
        <v>51</v>
      </c>
      <c r="I641" s="1" t="s">
        <v>609</v>
      </c>
      <c r="J641">
        <f>cocina[[#This Row],[Precio Unitario]]*cocina[[#This Row],[Cantidad Ordenada]]-cocina[[#This Row],[Costo Unitario]]*cocina[[#This Row],[Cantidad Ordenada]]</f>
        <v>18</v>
      </c>
      <c r="K641">
        <f>cocina[[#This Row],[Precio Unitario]]*cocina[[#This Row],[Cantidad Ordenada]]</f>
        <v>44</v>
      </c>
      <c r="L641" s="5">
        <f>(SUMIF(A:A,cocina[[#This Row],[Número de Orden]],J:J))/SUMIF(A:A,cocina[[#This Row],[Número de Orden]],K:K)</f>
        <v>0.42499999999999999</v>
      </c>
      <c r="M641" s="1">
        <f>cocina[[#This Row],[Ganancia bruta]]-cocina[[#This Row],[Ganancia neta]]</f>
        <v>26</v>
      </c>
    </row>
    <row r="642" spans="1:13" x14ac:dyDescent="0.3">
      <c r="A642">
        <v>249</v>
      </c>
      <c r="B642">
        <v>8</v>
      </c>
      <c r="C642" s="1" t="s">
        <v>89</v>
      </c>
      <c r="D642" s="1" t="s">
        <v>629</v>
      </c>
      <c r="E642">
        <v>10</v>
      </c>
      <c r="F642">
        <v>18</v>
      </c>
      <c r="G642">
        <v>2</v>
      </c>
      <c r="H642">
        <v>58</v>
      </c>
      <c r="I642" s="1" t="s">
        <v>608</v>
      </c>
      <c r="J642">
        <f>cocina[[#This Row],[Precio Unitario]]*cocina[[#This Row],[Cantidad Ordenada]]-cocina[[#This Row],[Costo Unitario]]*cocina[[#This Row],[Cantidad Ordenada]]</f>
        <v>16</v>
      </c>
      <c r="K642">
        <f>cocina[[#This Row],[Precio Unitario]]*cocina[[#This Row],[Cantidad Ordenada]]</f>
        <v>36</v>
      </c>
      <c r="L642" s="5">
        <f>(SUMIF(A:A,cocina[[#This Row],[Número de Orden]],J:J))/SUMIF(A:A,cocina[[#This Row],[Número de Orden]],K:K)</f>
        <v>0.42499999999999999</v>
      </c>
      <c r="M642" s="1">
        <f>cocina[[#This Row],[Ganancia bruta]]-cocina[[#This Row],[Ganancia neta]]</f>
        <v>20</v>
      </c>
    </row>
    <row r="643" spans="1:13" x14ac:dyDescent="0.3">
      <c r="A643">
        <v>250</v>
      </c>
      <c r="B643">
        <v>8</v>
      </c>
      <c r="C643" s="1" t="s">
        <v>156</v>
      </c>
      <c r="D643" s="1" t="s">
        <v>626</v>
      </c>
      <c r="E643">
        <v>12</v>
      </c>
      <c r="F643">
        <v>20</v>
      </c>
      <c r="G643">
        <v>1</v>
      </c>
      <c r="H643">
        <v>29</v>
      </c>
      <c r="I643" s="1" t="s">
        <v>609</v>
      </c>
      <c r="J643">
        <f>cocina[[#This Row],[Precio Unitario]]*cocina[[#This Row],[Cantidad Ordenada]]-cocina[[#This Row],[Costo Unitario]]*cocina[[#This Row],[Cantidad Ordenada]]</f>
        <v>8</v>
      </c>
      <c r="K643">
        <f>cocina[[#This Row],[Precio Unitario]]*cocina[[#This Row],[Cantidad Ordenada]]</f>
        <v>20</v>
      </c>
      <c r="L643" s="5">
        <f>(SUMIF(A:A,cocina[[#This Row],[Número de Orden]],J:J))/SUMIF(A:A,cocina[[#This Row],[Número de Orden]],K:K)</f>
        <v>0.4</v>
      </c>
      <c r="M643" s="1">
        <f>cocina[[#This Row],[Ganancia bruta]]-cocina[[#This Row],[Ganancia neta]]</f>
        <v>12</v>
      </c>
    </row>
    <row r="644" spans="1:13" x14ac:dyDescent="0.3">
      <c r="A644">
        <v>251</v>
      </c>
      <c r="B644">
        <v>12</v>
      </c>
      <c r="C644" s="1" t="s">
        <v>165</v>
      </c>
      <c r="D644" s="1" t="s">
        <v>630</v>
      </c>
      <c r="E644">
        <v>15</v>
      </c>
      <c r="F644">
        <v>26</v>
      </c>
      <c r="G644">
        <v>1</v>
      </c>
      <c r="H644">
        <v>25</v>
      </c>
      <c r="I644" s="1" t="s">
        <v>609</v>
      </c>
      <c r="J644">
        <f>cocina[[#This Row],[Precio Unitario]]*cocina[[#This Row],[Cantidad Ordenada]]-cocina[[#This Row],[Costo Unitario]]*cocina[[#This Row],[Cantidad Ordenada]]</f>
        <v>11</v>
      </c>
      <c r="K644">
        <f>cocina[[#This Row],[Precio Unitario]]*cocina[[#This Row],[Cantidad Ordenada]]</f>
        <v>26</v>
      </c>
      <c r="L644" s="5">
        <f>(SUMIF(A:A,cocina[[#This Row],[Número de Orden]],J:J))/SUMIF(A:A,cocina[[#This Row],[Número de Orden]],K:K)</f>
        <v>0.41284403669724773</v>
      </c>
      <c r="M644" s="1">
        <f>cocina[[#This Row],[Ganancia bruta]]-cocina[[#This Row],[Ganancia neta]]</f>
        <v>15</v>
      </c>
    </row>
    <row r="645" spans="1:13" x14ac:dyDescent="0.3">
      <c r="A645">
        <v>251</v>
      </c>
      <c r="B645">
        <v>12</v>
      </c>
      <c r="C645" s="1" t="s">
        <v>213</v>
      </c>
      <c r="D645" s="1" t="s">
        <v>624</v>
      </c>
      <c r="E645">
        <v>13</v>
      </c>
      <c r="F645">
        <v>22</v>
      </c>
      <c r="G645">
        <v>1</v>
      </c>
      <c r="H645">
        <v>34</v>
      </c>
      <c r="I645" s="1" t="s">
        <v>608</v>
      </c>
      <c r="J645">
        <f>cocina[[#This Row],[Precio Unitario]]*cocina[[#This Row],[Cantidad Ordenada]]-cocina[[#This Row],[Costo Unitario]]*cocina[[#This Row],[Cantidad Ordenada]]</f>
        <v>9</v>
      </c>
      <c r="K645">
        <f>cocina[[#This Row],[Precio Unitario]]*cocina[[#This Row],[Cantidad Ordenada]]</f>
        <v>22</v>
      </c>
      <c r="L645" s="5">
        <f>(SUMIF(A:A,cocina[[#This Row],[Número de Orden]],J:J))/SUMIF(A:A,cocina[[#This Row],[Número de Orden]],K:K)</f>
        <v>0.41284403669724773</v>
      </c>
      <c r="M645" s="1">
        <f>cocina[[#This Row],[Ganancia bruta]]-cocina[[#This Row],[Ganancia neta]]</f>
        <v>13</v>
      </c>
    </row>
    <row r="646" spans="1:13" x14ac:dyDescent="0.3">
      <c r="A646">
        <v>251</v>
      </c>
      <c r="B646">
        <v>12</v>
      </c>
      <c r="C646" s="1" t="s">
        <v>210</v>
      </c>
      <c r="D646" s="1" t="s">
        <v>627</v>
      </c>
      <c r="E646">
        <v>14</v>
      </c>
      <c r="F646">
        <v>23</v>
      </c>
      <c r="G646">
        <v>1</v>
      </c>
      <c r="H646">
        <v>23</v>
      </c>
      <c r="I646" s="1" t="s">
        <v>609</v>
      </c>
      <c r="J646">
        <f>cocina[[#This Row],[Precio Unitario]]*cocina[[#This Row],[Cantidad Ordenada]]-cocina[[#This Row],[Costo Unitario]]*cocina[[#This Row],[Cantidad Ordenada]]</f>
        <v>9</v>
      </c>
      <c r="K646">
        <f>cocina[[#This Row],[Precio Unitario]]*cocina[[#This Row],[Cantidad Ordenada]]</f>
        <v>23</v>
      </c>
      <c r="L646" s="5">
        <f>(SUMIF(A:A,cocina[[#This Row],[Número de Orden]],J:J))/SUMIF(A:A,cocina[[#This Row],[Número de Orden]],K:K)</f>
        <v>0.41284403669724773</v>
      </c>
      <c r="M646" s="1">
        <f>cocina[[#This Row],[Ganancia bruta]]-cocina[[#This Row],[Ganancia neta]]</f>
        <v>14</v>
      </c>
    </row>
    <row r="647" spans="1:13" x14ac:dyDescent="0.3">
      <c r="A647">
        <v>251</v>
      </c>
      <c r="B647">
        <v>12</v>
      </c>
      <c r="C647" s="1" t="s">
        <v>122</v>
      </c>
      <c r="D647" s="1" t="s">
        <v>621</v>
      </c>
      <c r="E647">
        <v>11</v>
      </c>
      <c r="F647">
        <v>19</v>
      </c>
      <c r="G647">
        <v>2</v>
      </c>
      <c r="H647">
        <v>40</v>
      </c>
      <c r="I647" s="1" t="s">
        <v>609</v>
      </c>
      <c r="J647">
        <f>cocina[[#This Row],[Precio Unitario]]*cocina[[#This Row],[Cantidad Ordenada]]-cocina[[#This Row],[Costo Unitario]]*cocina[[#This Row],[Cantidad Ordenada]]</f>
        <v>16</v>
      </c>
      <c r="K647">
        <f>cocina[[#This Row],[Precio Unitario]]*cocina[[#This Row],[Cantidad Ordenada]]</f>
        <v>38</v>
      </c>
      <c r="L647" s="5">
        <f>(SUMIF(A:A,cocina[[#This Row],[Número de Orden]],J:J))/SUMIF(A:A,cocina[[#This Row],[Número de Orden]],K:K)</f>
        <v>0.41284403669724773</v>
      </c>
      <c r="M647" s="1">
        <f>cocina[[#This Row],[Ganancia bruta]]-cocina[[#This Row],[Ganancia neta]]</f>
        <v>22</v>
      </c>
    </row>
    <row r="648" spans="1:13" x14ac:dyDescent="0.3">
      <c r="A648">
        <v>252</v>
      </c>
      <c r="B648">
        <v>4</v>
      </c>
      <c r="C648" s="1" t="s">
        <v>132</v>
      </c>
      <c r="D648" s="1" t="s">
        <v>631</v>
      </c>
      <c r="E648">
        <v>15</v>
      </c>
      <c r="F648">
        <v>25</v>
      </c>
      <c r="G648">
        <v>2</v>
      </c>
      <c r="H648">
        <v>53</v>
      </c>
      <c r="I648" s="1" t="s">
        <v>609</v>
      </c>
      <c r="J648">
        <f>cocina[[#This Row],[Precio Unitario]]*cocina[[#This Row],[Cantidad Ordenada]]-cocina[[#This Row],[Costo Unitario]]*cocina[[#This Row],[Cantidad Ordenada]]</f>
        <v>20</v>
      </c>
      <c r="K648">
        <f>cocina[[#This Row],[Precio Unitario]]*cocina[[#This Row],[Cantidad Ordenada]]</f>
        <v>50</v>
      </c>
      <c r="L648" s="5">
        <f>(SUMIF(A:A,cocina[[#This Row],[Número de Orden]],J:J))/SUMIF(A:A,cocina[[#This Row],[Número de Orden]],K:K)</f>
        <v>0.41176470588235292</v>
      </c>
      <c r="M648" s="1">
        <f>cocina[[#This Row],[Ganancia bruta]]-cocina[[#This Row],[Ganancia neta]]</f>
        <v>30</v>
      </c>
    </row>
    <row r="649" spans="1:13" x14ac:dyDescent="0.3">
      <c r="A649">
        <v>252</v>
      </c>
      <c r="B649">
        <v>4</v>
      </c>
      <c r="C649" s="1" t="s">
        <v>165</v>
      </c>
      <c r="D649" s="1" t="s">
        <v>630</v>
      </c>
      <c r="E649">
        <v>15</v>
      </c>
      <c r="F649">
        <v>26</v>
      </c>
      <c r="G649">
        <v>2</v>
      </c>
      <c r="H649">
        <v>31</v>
      </c>
      <c r="I649" s="1" t="s">
        <v>608</v>
      </c>
      <c r="J649">
        <f>cocina[[#This Row],[Precio Unitario]]*cocina[[#This Row],[Cantidad Ordenada]]-cocina[[#This Row],[Costo Unitario]]*cocina[[#This Row],[Cantidad Ordenada]]</f>
        <v>22</v>
      </c>
      <c r="K649">
        <f>cocina[[#This Row],[Precio Unitario]]*cocina[[#This Row],[Cantidad Ordenada]]</f>
        <v>52</v>
      </c>
      <c r="L649" s="5">
        <f>(SUMIF(A:A,cocina[[#This Row],[Número de Orden]],J:J))/SUMIF(A:A,cocina[[#This Row],[Número de Orden]],K:K)</f>
        <v>0.41176470588235292</v>
      </c>
      <c r="M649" s="1">
        <f>cocina[[#This Row],[Ganancia bruta]]-cocina[[#This Row],[Ganancia neta]]</f>
        <v>30</v>
      </c>
    </row>
    <row r="650" spans="1:13" x14ac:dyDescent="0.3">
      <c r="A650">
        <v>253</v>
      </c>
      <c r="B650">
        <v>8</v>
      </c>
      <c r="C650" s="1" t="s">
        <v>132</v>
      </c>
      <c r="D650" s="1" t="s">
        <v>631</v>
      </c>
      <c r="E650">
        <v>15</v>
      </c>
      <c r="F650">
        <v>25</v>
      </c>
      <c r="G650">
        <v>1</v>
      </c>
      <c r="H650">
        <v>18</v>
      </c>
      <c r="I650" s="1" t="s">
        <v>608</v>
      </c>
      <c r="J650">
        <f>cocina[[#This Row],[Precio Unitario]]*cocina[[#This Row],[Cantidad Ordenada]]-cocina[[#This Row],[Costo Unitario]]*cocina[[#This Row],[Cantidad Ordenada]]</f>
        <v>10</v>
      </c>
      <c r="K650">
        <f>cocina[[#This Row],[Precio Unitario]]*cocina[[#This Row],[Cantidad Ordenada]]</f>
        <v>25</v>
      </c>
      <c r="L650" s="5">
        <f>(SUMIF(A:A,cocina[[#This Row],[Número de Orden]],J:J))/SUMIF(A:A,cocina[[#This Row],[Número de Orden]],K:K)</f>
        <v>0.40259740259740262</v>
      </c>
      <c r="M650" s="1">
        <f>cocina[[#This Row],[Ganancia bruta]]-cocina[[#This Row],[Ganancia neta]]</f>
        <v>15</v>
      </c>
    </row>
    <row r="651" spans="1:13" x14ac:dyDescent="0.3">
      <c r="A651">
        <v>253</v>
      </c>
      <c r="B651">
        <v>8</v>
      </c>
      <c r="C651" s="1" t="s">
        <v>80</v>
      </c>
      <c r="D651" s="1" t="s">
        <v>628</v>
      </c>
      <c r="E651">
        <v>13</v>
      </c>
      <c r="F651">
        <v>21</v>
      </c>
      <c r="G651">
        <v>2</v>
      </c>
      <c r="H651">
        <v>8</v>
      </c>
      <c r="I651" s="1" t="s">
        <v>608</v>
      </c>
      <c r="J651">
        <f>cocina[[#This Row],[Precio Unitario]]*cocina[[#This Row],[Cantidad Ordenada]]-cocina[[#This Row],[Costo Unitario]]*cocina[[#This Row],[Cantidad Ordenada]]</f>
        <v>16</v>
      </c>
      <c r="K651">
        <f>cocina[[#This Row],[Precio Unitario]]*cocina[[#This Row],[Cantidad Ordenada]]</f>
        <v>42</v>
      </c>
      <c r="L651" s="5">
        <f>(SUMIF(A:A,cocina[[#This Row],[Número de Orden]],J:J))/SUMIF(A:A,cocina[[#This Row],[Número de Orden]],K:K)</f>
        <v>0.40259740259740262</v>
      </c>
      <c r="M651" s="1">
        <f>cocina[[#This Row],[Ganancia bruta]]-cocina[[#This Row],[Ganancia neta]]</f>
        <v>26</v>
      </c>
    </row>
    <row r="652" spans="1:13" x14ac:dyDescent="0.3">
      <c r="A652">
        <v>253</v>
      </c>
      <c r="B652">
        <v>8</v>
      </c>
      <c r="C652" s="1" t="s">
        <v>48</v>
      </c>
      <c r="D652" s="1" t="s">
        <v>618</v>
      </c>
      <c r="E652">
        <v>17</v>
      </c>
      <c r="F652">
        <v>29</v>
      </c>
      <c r="G652">
        <v>3</v>
      </c>
      <c r="H652">
        <v>29</v>
      </c>
      <c r="I652" s="1" t="s">
        <v>609</v>
      </c>
      <c r="J652">
        <f>cocina[[#This Row],[Precio Unitario]]*cocina[[#This Row],[Cantidad Ordenada]]-cocina[[#This Row],[Costo Unitario]]*cocina[[#This Row],[Cantidad Ordenada]]</f>
        <v>36</v>
      </c>
      <c r="K652">
        <f>cocina[[#This Row],[Precio Unitario]]*cocina[[#This Row],[Cantidad Ordenada]]</f>
        <v>87</v>
      </c>
      <c r="L652" s="5">
        <f>(SUMIF(A:A,cocina[[#This Row],[Número de Orden]],J:J))/SUMIF(A:A,cocina[[#This Row],[Número de Orden]],K:K)</f>
        <v>0.40259740259740262</v>
      </c>
      <c r="M652" s="1">
        <f>cocina[[#This Row],[Ganancia bruta]]-cocina[[#This Row],[Ganancia neta]]</f>
        <v>51</v>
      </c>
    </row>
    <row r="653" spans="1:13" x14ac:dyDescent="0.3">
      <c r="A653">
        <v>254</v>
      </c>
      <c r="B653">
        <v>10</v>
      </c>
      <c r="C653" s="1" t="s">
        <v>126</v>
      </c>
      <c r="D653" s="1" t="s">
        <v>614</v>
      </c>
      <c r="E653">
        <v>19</v>
      </c>
      <c r="F653">
        <v>31</v>
      </c>
      <c r="G653">
        <v>3</v>
      </c>
      <c r="H653">
        <v>33</v>
      </c>
      <c r="I653" s="1" t="s">
        <v>608</v>
      </c>
      <c r="J653">
        <f>cocina[[#This Row],[Precio Unitario]]*cocina[[#This Row],[Cantidad Ordenada]]-cocina[[#This Row],[Costo Unitario]]*cocina[[#This Row],[Cantidad Ordenada]]</f>
        <v>36</v>
      </c>
      <c r="K653">
        <f>cocina[[#This Row],[Precio Unitario]]*cocina[[#This Row],[Cantidad Ordenada]]</f>
        <v>93</v>
      </c>
      <c r="L653" s="5">
        <f>(SUMIF(A:A,cocina[[#This Row],[Número de Orden]],J:J))/SUMIF(A:A,cocina[[#This Row],[Número de Orden]],K:K)</f>
        <v>0.41077441077441079</v>
      </c>
      <c r="M653" s="1">
        <f>cocina[[#This Row],[Ganancia bruta]]-cocina[[#This Row],[Ganancia neta]]</f>
        <v>57</v>
      </c>
    </row>
    <row r="654" spans="1:13" x14ac:dyDescent="0.3">
      <c r="A654">
        <v>254</v>
      </c>
      <c r="B654">
        <v>10</v>
      </c>
      <c r="C654" s="1" t="s">
        <v>165</v>
      </c>
      <c r="D654" s="1" t="s">
        <v>630</v>
      </c>
      <c r="E654">
        <v>15</v>
      </c>
      <c r="F654">
        <v>26</v>
      </c>
      <c r="G654">
        <v>2</v>
      </c>
      <c r="H654">
        <v>10</v>
      </c>
      <c r="I654" s="1" t="s">
        <v>609</v>
      </c>
      <c r="J654">
        <f>cocina[[#This Row],[Precio Unitario]]*cocina[[#This Row],[Cantidad Ordenada]]-cocina[[#This Row],[Costo Unitario]]*cocina[[#This Row],[Cantidad Ordenada]]</f>
        <v>22</v>
      </c>
      <c r="K654">
        <f>cocina[[#This Row],[Precio Unitario]]*cocina[[#This Row],[Cantidad Ordenada]]</f>
        <v>52</v>
      </c>
      <c r="L654" s="5">
        <f>(SUMIF(A:A,cocina[[#This Row],[Número de Orden]],J:J))/SUMIF(A:A,cocina[[#This Row],[Número de Orden]],K:K)</f>
        <v>0.41077441077441079</v>
      </c>
      <c r="M654" s="1">
        <f>cocina[[#This Row],[Ganancia bruta]]-cocina[[#This Row],[Ganancia neta]]</f>
        <v>30</v>
      </c>
    </row>
    <row r="655" spans="1:13" x14ac:dyDescent="0.3">
      <c r="A655">
        <v>254</v>
      </c>
      <c r="B655">
        <v>10</v>
      </c>
      <c r="C655" s="1" t="s">
        <v>65</v>
      </c>
      <c r="D655" s="1" t="s">
        <v>625</v>
      </c>
      <c r="E655">
        <v>20</v>
      </c>
      <c r="F655">
        <v>34</v>
      </c>
      <c r="G655">
        <v>2</v>
      </c>
      <c r="H655">
        <v>56</v>
      </c>
      <c r="I655" s="1" t="s">
        <v>608</v>
      </c>
      <c r="J655">
        <f>cocina[[#This Row],[Precio Unitario]]*cocina[[#This Row],[Cantidad Ordenada]]-cocina[[#This Row],[Costo Unitario]]*cocina[[#This Row],[Cantidad Ordenada]]</f>
        <v>28</v>
      </c>
      <c r="K655">
        <f>cocina[[#This Row],[Precio Unitario]]*cocina[[#This Row],[Cantidad Ordenada]]</f>
        <v>68</v>
      </c>
      <c r="L655" s="5">
        <f>(SUMIF(A:A,cocina[[#This Row],[Número de Orden]],J:J))/SUMIF(A:A,cocina[[#This Row],[Número de Orden]],K:K)</f>
        <v>0.41077441077441079</v>
      </c>
      <c r="M655" s="1">
        <f>cocina[[#This Row],[Ganancia bruta]]-cocina[[#This Row],[Ganancia neta]]</f>
        <v>40</v>
      </c>
    </row>
    <row r="656" spans="1:13" x14ac:dyDescent="0.3">
      <c r="A656">
        <v>254</v>
      </c>
      <c r="B656">
        <v>10</v>
      </c>
      <c r="C656" s="1" t="s">
        <v>52</v>
      </c>
      <c r="D656" s="1" t="s">
        <v>620</v>
      </c>
      <c r="E656">
        <v>16</v>
      </c>
      <c r="F656">
        <v>28</v>
      </c>
      <c r="G656">
        <v>3</v>
      </c>
      <c r="H656">
        <v>42</v>
      </c>
      <c r="I656" s="1" t="s">
        <v>609</v>
      </c>
      <c r="J656">
        <f>cocina[[#This Row],[Precio Unitario]]*cocina[[#This Row],[Cantidad Ordenada]]-cocina[[#This Row],[Costo Unitario]]*cocina[[#This Row],[Cantidad Ordenada]]</f>
        <v>36</v>
      </c>
      <c r="K656">
        <f>cocina[[#This Row],[Precio Unitario]]*cocina[[#This Row],[Cantidad Ordenada]]</f>
        <v>84</v>
      </c>
      <c r="L656" s="5">
        <f>(SUMIF(A:A,cocina[[#This Row],[Número de Orden]],J:J))/SUMIF(A:A,cocina[[#This Row],[Número de Orden]],K:K)</f>
        <v>0.41077441077441079</v>
      </c>
      <c r="M656" s="1">
        <f>cocina[[#This Row],[Ganancia bruta]]-cocina[[#This Row],[Ganancia neta]]</f>
        <v>48</v>
      </c>
    </row>
    <row r="657" spans="1:13" x14ac:dyDescent="0.3">
      <c r="A657">
        <v>255</v>
      </c>
      <c r="B657">
        <v>8</v>
      </c>
      <c r="C657" s="1" t="s">
        <v>132</v>
      </c>
      <c r="D657" s="1" t="s">
        <v>631</v>
      </c>
      <c r="E657">
        <v>15</v>
      </c>
      <c r="F657">
        <v>25</v>
      </c>
      <c r="G657">
        <v>1</v>
      </c>
      <c r="H657">
        <v>37</v>
      </c>
      <c r="I657" s="1" t="s">
        <v>608</v>
      </c>
      <c r="J657">
        <f>cocina[[#This Row],[Precio Unitario]]*cocina[[#This Row],[Cantidad Ordenada]]-cocina[[#This Row],[Costo Unitario]]*cocina[[#This Row],[Cantidad Ordenada]]</f>
        <v>10</v>
      </c>
      <c r="K657">
        <f>cocina[[#This Row],[Precio Unitario]]*cocina[[#This Row],[Cantidad Ordenada]]</f>
        <v>25</v>
      </c>
      <c r="L657" s="5">
        <f>(SUMIF(A:A,cocina[[#This Row],[Número de Orden]],J:J))/SUMIF(A:A,cocina[[#This Row],[Número de Orden]],K:K)</f>
        <v>0.4</v>
      </c>
      <c r="M657" s="1">
        <f>cocina[[#This Row],[Ganancia bruta]]-cocina[[#This Row],[Ganancia neta]]</f>
        <v>15</v>
      </c>
    </row>
    <row r="658" spans="1:13" x14ac:dyDescent="0.3">
      <c r="A658">
        <v>256</v>
      </c>
      <c r="B658">
        <v>5</v>
      </c>
      <c r="C658" s="1" t="s">
        <v>80</v>
      </c>
      <c r="D658" s="1" t="s">
        <v>628</v>
      </c>
      <c r="E658">
        <v>13</v>
      </c>
      <c r="F658">
        <v>21</v>
      </c>
      <c r="G658">
        <v>1</v>
      </c>
      <c r="H658">
        <v>16</v>
      </c>
      <c r="I658" s="1" t="s">
        <v>608</v>
      </c>
      <c r="J658">
        <f>cocina[[#This Row],[Precio Unitario]]*cocina[[#This Row],[Cantidad Ordenada]]-cocina[[#This Row],[Costo Unitario]]*cocina[[#This Row],[Cantidad Ordenada]]</f>
        <v>8</v>
      </c>
      <c r="K658">
        <f>cocina[[#This Row],[Precio Unitario]]*cocina[[#This Row],[Cantidad Ordenada]]</f>
        <v>21</v>
      </c>
      <c r="L658" s="5">
        <f>(SUMIF(A:A,cocina[[#This Row],[Número de Orden]],J:J))/SUMIF(A:A,cocina[[#This Row],[Número de Orden]],K:K)</f>
        <v>0.38095238095238093</v>
      </c>
      <c r="M658" s="1">
        <f>cocina[[#This Row],[Ganancia bruta]]-cocina[[#This Row],[Ganancia neta]]</f>
        <v>13</v>
      </c>
    </row>
    <row r="659" spans="1:13" x14ac:dyDescent="0.3">
      <c r="A659">
        <v>257</v>
      </c>
      <c r="B659">
        <v>12</v>
      </c>
      <c r="C659" s="1" t="s">
        <v>210</v>
      </c>
      <c r="D659" s="1" t="s">
        <v>627</v>
      </c>
      <c r="E659">
        <v>14</v>
      </c>
      <c r="F659">
        <v>23</v>
      </c>
      <c r="G659">
        <v>2</v>
      </c>
      <c r="H659">
        <v>28</v>
      </c>
      <c r="I659" s="1" t="s">
        <v>609</v>
      </c>
      <c r="J659">
        <f>cocina[[#This Row],[Precio Unitario]]*cocina[[#This Row],[Cantidad Ordenada]]-cocina[[#This Row],[Costo Unitario]]*cocina[[#This Row],[Cantidad Ordenada]]</f>
        <v>18</v>
      </c>
      <c r="K659">
        <f>cocina[[#This Row],[Precio Unitario]]*cocina[[#This Row],[Cantidad Ordenada]]</f>
        <v>46</v>
      </c>
      <c r="L659" s="5">
        <f>(SUMIF(A:A,cocina[[#This Row],[Número de Orden]],J:J))/SUMIF(A:A,cocina[[#This Row],[Número de Orden]],K:K)</f>
        <v>0.39130434782608697</v>
      </c>
      <c r="M659" s="1">
        <f>cocina[[#This Row],[Ganancia bruta]]-cocina[[#This Row],[Ganancia neta]]</f>
        <v>28</v>
      </c>
    </row>
    <row r="660" spans="1:13" x14ac:dyDescent="0.3">
      <c r="A660">
        <v>258</v>
      </c>
      <c r="B660">
        <v>12</v>
      </c>
      <c r="C660" s="1" t="s">
        <v>132</v>
      </c>
      <c r="D660" s="1" t="s">
        <v>631</v>
      </c>
      <c r="E660">
        <v>15</v>
      </c>
      <c r="F660">
        <v>25</v>
      </c>
      <c r="G660">
        <v>1</v>
      </c>
      <c r="H660">
        <v>59</v>
      </c>
      <c r="I660" s="1" t="s">
        <v>608</v>
      </c>
      <c r="J660">
        <f>cocina[[#This Row],[Precio Unitario]]*cocina[[#This Row],[Cantidad Ordenada]]-cocina[[#This Row],[Costo Unitario]]*cocina[[#This Row],[Cantidad Ordenada]]</f>
        <v>10</v>
      </c>
      <c r="K660">
        <f>cocina[[#This Row],[Precio Unitario]]*cocina[[#This Row],[Cantidad Ordenada]]</f>
        <v>25</v>
      </c>
      <c r="L660" s="5">
        <f>(SUMIF(A:A,cocina[[#This Row],[Número de Orden]],J:J))/SUMIF(A:A,cocina[[#This Row],[Número de Orden]],K:K)</f>
        <v>0.39316239316239315</v>
      </c>
      <c r="M660" s="1">
        <f>cocina[[#This Row],[Ganancia bruta]]-cocina[[#This Row],[Ganancia neta]]</f>
        <v>15</v>
      </c>
    </row>
    <row r="661" spans="1:13" x14ac:dyDescent="0.3">
      <c r="A661">
        <v>258</v>
      </c>
      <c r="B661">
        <v>12</v>
      </c>
      <c r="C661" s="1" t="s">
        <v>156</v>
      </c>
      <c r="D661" s="1" t="s">
        <v>626</v>
      </c>
      <c r="E661">
        <v>12</v>
      </c>
      <c r="F661">
        <v>20</v>
      </c>
      <c r="G661">
        <v>1</v>
      </c>
      <c r="H661">
        <v>31</v>
      </c>
      <c r="I661" s="1" t="s">
        <v>608</v>
      </c>
      <c r="J661">
        <f>cocina[[#This Row],[Precio Unitario]]*cocina[[#This Row],[Cantidad Ordenada]]-cocina[[#This Row],[Costo Unitario]]*cocina[[#This Row],[Cantidad Ordenada]]</f>
        <v>8</v>
      </c>
      <c r="K661">
        <f>cocina[[#This Row],[Precio Unitario]]*cocina[[#This Row],[Cantidad Ordenada]]</f>
        <v>20</v>
      </c>
      <c r="L661" s="5">
        <f>(SUMIF(A:A,cocina[[#This Row],[Número de Orden]],J:J))/SUMIF(A:A,cocina[[#This Row],[Número de Orden]],K:K)</f>
        <v>0.39316239316239315</v>
      </c>
      <c r="M661" s="1">
        <f>cocina[[#This Row],[Ganancia bruta]]-cocina[[#This Row],[Ganancia neta]]</f>
        <v>12</v>
      </c>
    </row>
    <row r="662" spans="1:13" x14ac:dyDescent="0.3">
      <c r="A662">
        <v>258</v>
      </c>
      <c r="B662">
        <v>12</v>
      </c>
      <c r="C662" s="1" t="s">
        <v>257</v>
      </c>
      <c r="D662" s="1" t="s">
        <v>623</v>
      </c>
      <c r="E662">
        <v>19</v>
      </c>
      <c r="F662">
        <v>32</v>
      </c>
      <c r="G662">
        <v>1</v>
      </c>
      <c r="H662">
        <v>5</v>
      </c>
      <c r="I662" s="1" t="s">
        <v>608</v>
      </c>
      <c r="J662">
        <f>cocina[[#This Row],[Precio Unitario]]*cocina[[#This Row],[Cantidad Ordenada]]-cocina[[#This Row],[Costo Unitario]]*cocina[[#This Row],[Cantidad Ordenada]]</f>
        <v>13</v>
      </c>
      <c r="K662">
        <f>cocina[[#This Row],[Precio Unitario]]*cocina[[#This Row],[Cantidad Ordenada]]</f>
        <v>32</v>
      </c>
      <c r="L662" s="5">
        <f>(SUMIF(A:A,cocina[[#This Row],[Número de Orden]],J:J))/SUMIF(A:A,cocina[[#This Row],[Número de Orden]],K:K)</f>
        <v>0.39316239316239315</v>
      </c>
      <c r="M662" s="1">
        <f>cocina[[#This Row],[Ganancia bruta]]-cocina[[#This Row],[Ganancia neta]]</f>
        <v>19</v>
      </c>
    </row>
    <row r="663" spans="1:13" x14ac:dyDescent="0.3">
      <c r="A663">
        <v>258</v>
      </c>
      <c r="B663">
        <v>12</v>
      </c>
      <c r="C663" s="1" t="s">
        <v>58</v>
      </c>
      <c r="D663" s="1" t="s">
        <v>616</v>
      </c>
      <c r="E663">
        <v>25</v>
      </c>
      <c r="F663">
        <v>40</v>
      </c>
      <c r="G663">
        <v>1</v>
      </c>
      <c r="H663">
        <v>10</v>
      </c>
      <c r="I663" s="1" t="s">
        <v>608</v>
      </c>
      <c r="J663">
        <f>cocina[[#This Row],[Precio Unitario]]*cocina[[#This Row],[Cantidad Ordenada]]-cocina[[#This Row],[Costo Unitario]]*cocina[[#This Row],[Cantidad Ordenada]]</f>
        <v>15</v>
      </c>
      <c r="K663">
        <f>cocina[[#This Row],[Precio Unitario]]*cocina[[#This Row],[Cantidad Ordenada]]</f>
        <v>40</v>
      </c>
      <c r="L663" s="5">
        <f>(SUMIF(A:A,cocina[[#This Row],[Número de Orden]],J:J))/SUMIF(A:A,cocina[[#This Row],[Número de Orden]],K:K)</f>
        <v>0.39316239316239315</v>
      </c>
      <c r="M663" s="1">
        <f>cocina[[#This Row],[Ganancia bruta]]-cocina[[#This Row],[Ganancia neta]]</f>
        <v>25</v>
      </c>
    </row>
    <row r="664" spans="1:13" x14ac:dyDescent="0.3">
      <c r="A664">
        <v>259</v>
      </c>
      <c r="B664">
        <v>10</v>
      </c>
      <c r="C664" s="1" t="s">
        <v>116</v>
      </c>
      <c r="D664" s="1" t="s">
        <v>615</v>
      </c>
      <c r="E664">
        <v>16</v>
      </c>
      <c r="F664">
        <v>27</v>
      </c>
      <c r="G664">
        <v>3</v>
      </c>
      <c r="H664">
        <v>11</v>
      </c>
      <c r="I664" s="1" t="s">
        <v>609</v>
      </c>
      <c r="J664">
        <f>cocina[[#This Row],[Precio Unitario]]*cocina[[#This Row],[Cantidad Ordenada]]-cocina[[#This Row],[Costo Unitario]]*cocina[[#This Row],[Cantidad Ordenada]]</f>
        <v>33</v>
      </c>
      <c r="K664">
        <f>cocina[[#This Row],[Precio Unitario]]*cocina[[#This Row],[Cantidad Ordenada]]</f>
        <v>81</v>
      </c>
      <c r="L664" s="5">
        <f>(SUMIF(A:A,cocina[[#This Row],[Número de Orden]],J:J))/SUMIF(A:A,cocina[[#This Row],[Número de Orden]],K:K)</f>
        <v>0.40740740740740738</v>
      </c>
      <c r="M664" s="1">
        <f>cocina[[#This Row],[Ganancia bruta]]-cocina[[#This Row],[Ganancia neta]]</f>
        <v>48</v>
      </c>
    </row>
    <row r="665" spans="1:13" x14ac:dyDescent="0.3">
      <c r="A665">
        <v>260</v>
      </c>
      <c r="B665">
        <v>20</v>
      </c>
      <c r="C665" s="1" t="s">
        <v>210</v>
      </c>
      <c r="D665" s="1" t="s">
        <v>627</v>
      </c>
      <c r="E665">
        <v>14</v>
      </c>
      <c r="F665">
        <v>23</v>
      </c>
      <c r="G665">
        <v>3</v>
      </c>
      <c r="H665">
        <v>49</v>
      </c>
      <c r="I665" s="1" t="s">
        <v>609</v>
      </c>
      <c r="J665">
        <f>cocina[[#This Row],[Precio Unitario]]*cocina[[#This Row],[Cantidad Ordenada]]-cocina[[#This Row],[Costo Unitario]]*cocina[[#This Row],[Cantidad Ordenada]]</f>
        <v>27</v>
      </c>
      <c r="K665">
        <f>cocina[[#This Row],[Precio Unitario]]*cocina[[#This Row],[Cantidad Ordenada]]</f>
        <v>69</v>
      </c>
      <c r="L665" s="5">
        <f>(SUMIF(A:A,cocina[[#This Row],[Número de Orden]],J:J))/SUMIF(A:A,cocina[[#This Row],[Número de Orden]],K:K)</f>
        <v>0.39130434782608697</v>
      </c>
      <c r="M665" s="1">
        <f>cocina[[#This Row],[Ganancia bruta]]-cocina[[#This Row],[Ganancia neta]]</f>
        <v>42</v>
      </c>
    </row>
    <row r="666" spans="1:13" x14ac:dyDescent="0.3">
      <c r="A666">
        <v>261</v>
      </c>
      <c r="B666">
        <v>8</v>
      </c>
      <c r="C666" s="1" t="s">
        <v>257</v>
      </c>
      <c r="D666" s="1" t="s">
        <v>623</v>
      </c>
      <c r="E666">
        <v>19</v>
      </c>
      <c r="F666">
        <v>32</v>
      </c>
      <c r="G666">
        <v>3</v>
      </c>
      <c r="H666">
        <v>19</v>
      </c>
      <c r="I666" s="1" t="s">
        <v>609</v>
      </c>
      <c r="J666">
        <f>cocina[[#This Row],[Precio Unitario]]*cocina[[#This Row],[Cantidad Ordenada]]-cocina[[#This Row],[Costo Unitario]]*cocina[[#This Row],[Cantidad Ordenada]]</f>
        <v>39</v>
      </c>
      <c r="K666">
        <f>cocina[[#This Row],[Precio Unitario]]*cocina[[#This Row],[Cantidad Ordenada]]</f>
        <v>96</v>
      </c>
      <c r="L666" s="5">
        <f>(SUMIF(A:A,cocina[[#This Row],[Número de Orden]],J:J))/SUMIF(A:A,cocina[[#This Row],[Número de Orden]],K:K)</f>
        <v>0.40909090909090912</v>
      </c>
      <c r="M666" s="1">
        <f>cocina[[#This Row],[Ganancia bruta]]-cocina[[#This Row],[Ganancia neta]]</f>
        <v>57</v>
      </c>
    </row>
    <row r="667" spans="1:13" x14ac:dyDescent="0.3">
      <c r="A667">
        <v>261</v>
      </c>
      <c r="B667">
        <v>8</v>
      </c>
      <c r="C667" s="1" t="s">
        <v>48</v>
      </c>
      <c r="D667" s="1" t="s">
        <v>618</v>
      </c>
      <c r="E667">
        <v>17</v>
      </c>
      <c r="F667">
        <v>29</v>
      </c>
      <c r="G667">
        <v>2</v>
      </c>
      <c r="H667">
        <v>36</v>
      </c>
      <c r="I667" s="1" t="s">
        <v>609</v>
      </c>
      <c r="J667">
        <f>cocina[[#This Row],[Precio Unitario]]*cocina[[#This Row],[Cantidad Ordenada]]-cocina[[#This Row],[Costo Unitario]]*cocina[[#This Row],[Cantidad Ordenada]]</f>
        <v>24</v>
      </c>
      <c r="K667">
        <f>cocina[[#This Row],[Precio Unitario]]*cocina[[#This Row],[Cantidad Ordenada]]</f>
        <v>58</v>
      </c>
      <c r="L667" s="5">
        <f>(SUMIF(A:A,cocina[[#This Row],[Número de Orden]],J:J))/SUMIF(A:A,cocina[[#This Row],[Número de Orden]],K:K)</f>
        <v>0.40909090909090912</v>
      </c>
      <c r="M667" s="1">
        <f>cocina[[#This Row],[Ganancia bruta]]-cocina[[#This Row],[Ganancia neta]]</f>
        <v>34</v>
      </c>
    </row>
    <row r="668" spans="1:13" x14ac:dyDescent="0.3">
      <c r="A668">
        <v>262</v>
      </c>
      <c r="B668">
        <v>18</v>
      </c>
      <c r="C668" s="1" t="s">
        <v>213</v>
      </c>
      <c r="D668" s="1" t="s">
        <v>624</v>
      </c>
      <c r="E668">
        <v>13</v>
      </c>
      <c r="F668">
        <v>22</v>
      </c>
      <c r="G668">
        <v>1</v>
      </c>
      <c r="H668">
        <v>28</v>
      </c>
      <c r="I668" s="1" t="s">
        <v>609</v>
      </c>
      <c r="J668">
        <f>cocina[[#This Row],[Precio Unitario]]*cocina[[#This Row],[Cantidad Ordenada]]-cocina[[#This Row],[Costo Unitario]]*cocina[[#This Row],[Cantidad Ordenada]]</f>
        <v>9</v>
      </c>
      <c r="K668">
        <f>cocina[[#This Row],[Precio Unitario]]*cocina[[#This Row],[Cantidad Ordenada]]</f>
        <v>22</v>
      </c>
      <c r="L668" s="5">
        <f>(SUMIF(A:A,cocina[[#This Row],[Número de Orden]],J:J))/SUMIF(A:A,cocina[[#This Row],[Número de Orden]],K:K)</f>
        <v>0.39130434782608697</v>
      </c>
      <c r="M668" s="1">
        <f>cocina[[#This Row],[Ganancia bruta]]-cocina[[#This Row],[Ganancia neta]]</f>
        <v>13</v>
      </c>
    </row>
    <row r="669" spans="1:13" x14ac:dyDescent="0.3">
      <c r="A669">
        <v>262</v>
      </c>
      <c r="B669">
        <v>18</v>
      </c>
      <c r="C669" s="1" t="s">
        <v>126</v>
      </c>
      <c r="D669" s="1" t="s">
        <v>614</v>
      </c>
      <c r="E669">
        <v>19</v>
      </c>
      <c r="F669">
        <v>31</v>
      </c>
      <c r="G669">
        <v>3</v>
      </c>
      <c r="H669">
        <v>20</v>
      </c>
      <c r="I669" s="1" t="s">
        <v>609</v>
      </c>
      <c r="J669">
        <f>cocina[[#This Row],[Precio Unitario]]*cocina[[#This Row],[Cantidad Ordenada]]-cocina[[#This Row],[Costo Unitario]]*cocina[[#This Row],[Cantidad Ordenada]]</f>
        <v>36</v>
      </c>
      <c r="K669">
        <f>cocina[[#This Row],[Precio Unitario]]*cocina[[#This Row],[Cantidad Ordenada]]</f>
        <v>93</v>
      </c>
      <c r="L669" s="5">
        <f>(SUMIF(A:A,cocina[[#This Row],[Número de Orden]],J:J))/SUMIF(A:A,cocina[[#This Row],[Número de Orden]],K:K)</f>
        <v>0.39130434782608697</v>
      </c>
      <c r="M669" s="1">
        <f>cocina[[#This Row],[Ganancia bruta]]-cocina[[#This Row],[Ganancia neta]]</f>
        <v>57</v>
      </c>
    </row>
    <row r="670" spans="1:13" x14ac:dyDescent="0.3">
      <c r="A670">
        <v>263</v>
      </c>
      <c r="B670">
        <v>5</v>
      </c>
      <c r="C670" s="1" t="s">
        <v>257</v>
      </c>
      <c r="D670" s="1" t="s">
        <v>623</v>
      </c>
      <c r="E670">
        <v>19</v>
      </c>
      <c r="F670">
        <v>32</v>
      </c>
      <c r="G670">
        <v>1</v>
      </c>
      <c r="H670">
        <v>37</v>
      </c>
      <c r="I670" s="1" t="s">
        <v>609</v>
      </c>
      <c r="J670">
        <f>cocina[[#This Row],[Precio Unitario]]*cocina[[#This Row],[Cantidad Ordenada]]-cocina[[#This Row],[Costo Unitario]]*cocina[[#This Row],[Cantidad Ordenada]]</f>
        <v>13</v>
      </c>
      <c r="K670">
        <f>cocina[[#This Row],[Precio Unitario]]*cocina[[#This Row],[Cantidad Ordenada]]</f>
        <v>32</v>
      </c>
      <c r="L670" s="5">
        <f>(SUMIF(A:A,cocina[[#This Row],[Número de Orden]],J:J))/SUMIF(A:A,cocina[[#This Row],[Número de Orden]],K:K)</f>
        <v>0.4049586776859504</v>
      </c>
      <c r="M670" s="1">
        <f>cocina[[#This Row],[Ganancia bruta]]-cocina[[#This Row],[Ganancia neta]]</f>
        <v>19</v>
      </c>
    </row>
    <row r="671" spans="1:13" x14ac:dyDescent="0.3">
      <c r="A671">
        <v>263</v>
      </c>
      <c r="B671">
        <v>5</v>
      </c>
      <c r="C671" s="1" t="s">
        <v>36</v>
      </c>
      <c r="D671" s="1" t="s">
        <v>622</v>
      </c>
      <c r="E671">
        <v>21</v>
      </c>
      <c r="F671">
        <v>35</v>
      </c>
      <c r="G671">
        <v>1</v>
      </c>
      <c r="H671">
        <v>30</v>
      </c>
      <c r="I671" s="1" t="s">
        <v>609</v>
      </c>
      <c r="J671">
        <f>cocina[[#This Row],[Precio Unitario]]*cocina[[#This Row],[Cantidad Ordenada]]-cocina[[#This Row],[Costo Unitario]]*cocina[[#This Row],[Cantidad Ordenada]]</f>
        <v>14</v>
      </c>
      <c r="K671">
        <f>cocina[[#This Row],[Precio Unitario]]*cocina[[#This Row],[Cantidad Ordenada]]</f>
        <v>35</v>
      </c>
      <c r="L671" s="5">
        <f>(SUMIF(A:A,cocina[[#This Row],[Número de Orden]],J:J))/SUMIF(A:A,cocina[[#This Row],[Número de Orden]],K:K)</f>
        <v>0.4049586776859504</v>
      </c>
      <c r="M671" s="1">
        <f>cocina[[#This Row],[Ganancia bruta]]-cocina[[#This Row],[Ganancia neta]]</f>
        <v>21</v>
      </c>
    </row>
    <row r="672" spans="1:13" x14ac:dyDescent="0.3">
      <c r="A672">
        <v>263</v>
      </c>
      <c r="B672">
        <v>5</v>
      </c>
      <c r="C672" s="1" t="s">
        <v>78</v>
      </c>
      <c r="D672" s="1" t="s">
        <v>613</v>
      </c>
      <c r="E672">
        <v>18</v>
      </c>
      <c r="F672">
        <v>30</v>
      </c>
      <c r="G672">
        <v>1</v>
      </c>
      <c r="H672">
        <v>42</v>
      </c>
      <c r="I672" s="1" t="s">
        <v>608</v>
      </c>
      <c r="J672">
        <f>cocina[[#This Row],[Precio Unitario]]*cocina[[#This Row],[Cantidad Ordenada]]-cocina[[#This Row],[Costo Unitario]]*cocina[[#This Row],[Cantidad Ordenada]]</f>
        <v>12</v>
      </c>
      <c r="K672">
        <f>cocina[[#This Row],[Precio Unitario]]*cocina[[#This Row],[Cantidad Ordenada]]</f>
        <v>30</v>
      </c>
      <c r="L672" s="5">
        <f>(SUMIF(A:A,cocina[[#This Row],[Número de Orden]],J:J))/SUMIF(A:A,cocina[[#This Row],[Número de Orden]],K:K)</f>
        <v>0.4049586776859504</v>
      </c>
      <c r="M672" s="1">
        <f>cocina[[#This Row],[Ganancia bruta]]-cocina[[#This Row],[Ganancia neta]]</f>
        <v>18</v>
      </c>
    </row>
    <row r="673" spans="1:13" x14ac:dyDescent="0.3">
      <c r="A673">
        <v>263</v>
      </c>
      <c r="B673">
        <v>5</v>
      </c>
      <c r="C673" s="1" t="s">
        <v>168</v>
      </c>
      <c r="D673" s="1" t="s">
        <v>612</v>
      </c>
      <c r="E673">
        <v>14</v>
      </c>
      <c r="F673">
        <v>24</v>
      </c>
      <c r="G673">
        <v>1</v>
      </c>
      <c r="H673">
        <v>40</v>
      </c>
      <c r="I673" s="1" t="s">
        <v>609</v>
      </c>
      <c r="J673">
        <f>cocina[[#This Row],[Precio Unitario]]*cocina[[#This Row],[Cantidad Ordenada]]-cocina[[#This Row],[Costo Unitario]]*cocina[[#This Row],[Cantidad Ordenada]]</f>
        <v>10</v>
      </c>
      <c r="K673">
        <f>cocina[[#This Row],[Precio Unitario]]*cocina[[#This Row],[Cantidad Ordenada]]</f>
        <v>24</v>
      </c>
      <c r="L673" s="5">
        <f>(SUMIF(A:A,cocina[[#This Row],[Número de Orden]],J:J))/SUMIF(A:A,cocina[[#This Row],[Número de Orden]],K:K)</f>
        <v>0.4049586776859504</v>
      </c>
      <c r="M673" s="1">
        <f>cocina[[#This Row],[Ganancia bruta]]-cocina[[#This Row],[Ganancia neta]]</f>
        <v>14</v>
      </c>
    </row>
    <row r="674" spans="1:13" x14ac:dyDescent="0.3">
      <c r="A674">
        <v>264</v>
      </c>
      <c r="B674">
        <v>2</v>
      </c>
      <c r="C674" s="1" t="s">
        <v>36</v>
      </c>
      <c r="D674" s="1" t="s">
        <v>622</v>
      </c>
      <c r="E674">
        <v>21</v>
      </c>
      <c r="F674">
        <v>35</v>
      </c>
      <c r="G674">
        <v>2</v>
      </c>
      <c r="H674">
        <v>39</v>
      </c>
      <c r="I674" s="1" t="s">
        <v>609</v>
      </c>
      <c r="J674">
        <f>cocina[[#This Row],[Precio Unitario]]*cocina[[#This Row],[Cantidad Ordenada]]-cocina[[#This Row],[Costo Unitario]]*cocina[[#This Row],[Cantidad Ordenada]]</f>
        <v>28</v>
      </c>
      <c r="K674">
        <f>cocina[[#This Row],[Precio Unitario]]*cocina[[#This Row],[Cantidad Ordenada]]</f>
        <v>70</v>
      </c>
      <c r="L674" s="5">
        <f>(SUMIF(A:A,cocina[[#This Row],[Número de Orden]],J:J))/SUMIF(A:A,cocina[[#This Row],[Número de Orden]],K:K)</f>
        <v>0.40109890109890112</v>
      </c>
      <c r="M674" s="1">
        <f>cocina[[#This Row],[Ganancia bruta]]-cocina[[#This Row],[Ganancia neta]]</f>
        <v>42</v>
      </c>
    </row>
    <row r="675" spans="1:13" x14ac:dyDescent="0.3">
      <c r="A675">
        <v>264</v>
      </c>
      <c r="B675">
        <v>2</v>
      </c>
      <c r="C675" s="1" t="s">
        <v>257</v>
      </c>
      <c r="D675" s="1" t="s">
        <v>623</v>
      </c>
      <c r="E675">
        <v>19</v>
      </c>
      <c r="F675">
        <v>32</v>
      </c>
      <c r="G675">
        <v>1</v>
      </c>
      <c r="H675">
        <v>27</v>
      </c>
      <c r="I675" s="1" t="s">
        <v>609</v>
      </c>
      <c r="J675">
        <f>cocina[[#This Row],[Precio Unitario]]*cocina[[#This Row],[Cantidad Ordenada]]-cocina[[#This Row],[Costo Unitario]]*cocina[[#This Row],[Cantidad Ordenada]]</f>
        <v>13</v>
      </c>
      <c r="K675">
        <f>cocina[[#This Row],[Precio Unitario]]*cocina[[#This Row],[Cantidad Ordenada]]</f>
        <v>32</v>
      </c>
      <c r="L675" s="5">
        <f>(SUMIF(A:A,cocina[[#This Row],[Número de Orden]],J:J))/SUMIF(A:A,cocina[[#This Row],[Número de Orden]],K:K)</f>
        <v>0.40109890109890112</v>
      </c>
      <c r="M675" s="1">
        <f>cocina[[#This Row],[Ganancia bruta]]-cocina[[#This Row],[Ganancia neta]]</f>
        <v>19</v>
      </c>
    </row>
    <row r="676" spans="1:13" x14ac:dyDescent="0.3">
      <c r="A676">
        <v>264</v>
      </c>
      <c r="B676">
        <v>2</v>
      </c>
      <c r="C676" s="1" t="s">
        <v>78</v>
      </c>
      <c r="D676" s="1" t="s">
        <v>613</v>
      </c>
      <c r="E676">
        <v>18</v>
      </c>
      <c r="F676">
        <v>30</v>
      </c>
      <c r="G676">
        <v>1</v>
      </c>
      <c r="H676">
        <v>37</v>
      </c>
      <c r="I676" s="1" t="s">
        <v>608</v>
      </c>
      <c r="J676">
        <f>cocina[[#This Row],[Precio Unitario]]*cocina[[#This Row],[Cantidad Ordenada]]-cocina[[#This Row],[Costo Unitario]]*cocina[[#This Row],[Cantidad Ordenada]]</f>
        <v>12</v>
      </c>
      <c r="K676">
        <f>cocina[[#This Row],[Precio Unitario]]*cocina[[#This Row],[Cantidad Ordenada]]</f>
        <v>30</v>
      </c>
      <c r="L676" s="5">
        <f>(SUMIF(A:A,cocina[[#This Row],[Número de Orden]],J:J))/SUMIF(A:A,cocina[[#This Row],[Número de Orden]],K:K)</f>
        <v>0.40109890109890112</v>
      </c>
      <c r="M676" s="1">
        <f>cocina[[#This Row],[Ganancia bruta]]-cocina[[#This Row],[Ganancia neta]]</f>
        <v>18</v>
      </c>
    </row>
    <row r="677" spans="1:13" x14ac:dyDescent="0.3">
      <c r="A677">
        <v>264</v>
      </c>
      <c r="B677">
        <v>2</v>
      </c>
      <c r="C677" s="1" t="s">
        <v>132</v>
      </c>
      <c r="D677" s="1" t="s">
        <v>631</v>
      </c>
      <c r="E677">
        <v>15</v>
      </c>
      <c r="F677">
        <v>25</v>
      </c>
      <c r="G677">
        <v>2</v>
      </c>
      <c r="H677">
        <v>14</v>
      </c>
      <c r="I677" s="1" t="s">
        <v>608</v>
      </c>
      <c r="J677">
        <f>cocina[[#This Row],[Precio Unitario]]*cocina[[#This Row],[Cantidad Ordenada]]-cocina[[#This Row],[Costo Unitario]]*cocina[[#This Row],[Cantidad Ordenada]]</f>
        <v>20</v>
      </c>
      <c r="K677">
        <f>cocina[[#This Row],[Precio Unitario]]*cocina[[#This Row],[Cantidad Ordenada]]</f>
        <v>50</v>
      </c>
      <c r="L677" s="5">
        <f>(SUMIF(A:A,cocina[[#This Row],[Número de Orden]],J:J))/SUMIF(A:A,cocina[[#This Row],[Número de Orden]],K:K)</f>
        <v>0.40109890109890112</v>
      </c>
      <c r="M677" s="1">
        <f>cocina[[#This Row],[Ganancia bruta]]-cocina[[#This Row],[Ganancia neta]]</f>
        <v>30</v>
      </c>
    </row>
    <row r="678" spans="1:13" x14ac:dyDescent="0.3">
      <c r="A678">
        <v>265</v>
      </c>
      <c r="B678">
        <v>6</v>
      </c>
      <c r="C678" s="1" t="s">
        <v>210</v>
      </c>
      <c r="D678" s="1" t="s">
        <v>627</v>
      </c>
      <c r="E678">
        <v>14</v>
      </c>
      <c r="F678">
        <v>23</v>
      </c>
      <c r="G678">
        <v>1</v>
      </c>
      <c r="H678">
        <v>12</v>
      </c>
      <c r="I678" s="1" t="s">
        <v>608</v>
      </c>
      <c r="J678">
        <f>cocina[[#This Row],[Precio Unitario]]*cocina[[#This Row],[Cantidad Ordenada]]-cocina[[#This Row],[Costo Unitario]]*cocina[[#This Row],[Cantidad Ordenada]]</f>
        <v>9</v>
      </c>
      <c r="K678">
        <f>cocina[[#This Row],[Precio Unitario]]*cocina[[#This Row],[Cantidad Ordenada]]</f>
        <v>23</v>
      </c>
      <c r="L678" s="5">
        <f>(SUMIF(A:A,cocina[[#This Row],[Número de Orden]],J:J))/SUMIF(A:A,cocina[[#This Row],[Número de Orden]],K:K)</f>
        <v>0.39766081871345027</v>
      </c>
      <c r="M678" s="1">
        <f>cocina[[#This Row],[Ganancia bruta]]-cocina[[#This Row],[Ganancia neta]]</f>
        <v>14</v>
      </c>
    </row>
    <row r="679" spans="1:13" x14ac:dyDescent="0.3">
      <c r="A679">
        <v>265</v>
      </c>
      <c r="B679">
        <v>6</v>
      </c>
      <c r="C679" s="1" t="s">
        <v>126</v>
      </c>
      <c r="D679" s="1" t="s">
        <v>614</v>
      </c>
      <c r="E679">
        <v>19</v>
      </c>
      <c r="F679">
        <v>31</v>
      </c>
      <c r="G679">
        <v>1</v>
      </c>
      <c r="H679">
        <v>17</v>
      </c>
      <c r="I679" s="1" t="s">
        <v>609</v>
      </c>
      <c r="J679">
        <f>cocina[[#This Row],[Precio Unitario]]*cocina[[#This Row],[Cantidad Ordenada]]-cocina[[#This Row],[Costo Unitario]]*cocina[[#This Row],[Cantidad Ordenada]]</f>
        <v>12</v>
      </c>
      <c r="K679">
        <f>cocina[[#This Row],[Precio Unitario]]*cocina[[#This Row],[Cantidad Ordenada]]</f>
        <v>31</v>
      </c>
      <c r="L679" s="5">
        <f>(SUMIF(A:A,cocina[[#This Row],[Número de Orden]],J:J))/SUMIF(A:A,cocina[[#This Row],[Número de Orden]],K:K)</f>
        <v>0.39766081871345027</v>
      </c>
      <c r="M679" s="1">
        <f>cocina[[#This Row],[Ganancia bruta]]-cocina[[#This Row],[Ganancia neta]]</f>
        <v>19</v>
      </c>
    </row>
    <row r="680" spans="1:13" x14ac:dyDescent="0.3">
      <c r="A680">
        <v>265</v>
      </c>
      <c r="B680">
        <v>6</v>
      </c>
      <c r="C680" s="1" t="s">
        <v>116</v>
      </c>
      <c r="D680" s="1" t="s">
        <v>615</v>
      </c>
      <c r="E680">
        <v>16</v>
      </c>
      <c r="F680">
        <v>27</v>
      </c>
      <c r="G680">
        <v>1</v>
      </c>
      <c r="H680">
        <v>56</v>
      </c>
      <c r="I680" s="1" t="s">
        <v>608</v>
      </c>
      <c r="J680">
        <f>cocina[[#This Row],[Precio Unitario]]*cocina[[#This Row],[Cantidad Ordenada]]-cocina[[#This Row],[Costo Unitario]]*cocina[[#This Row],[Cantidad Ordenada]]</f>
        <v>11</v>
      </c>
      <c r="K680">
        <f>cocina[[#This Row],[Precio Unitario]]*cocina[[#This Row],[Cantidad Ordenada]]</f>
        <v>27</v>
      </c>
      <c r="L680" s="5">
        <f>(SUMIF(A:A,cocina[[#This Row],[Número de Orden]],J:J))/SUMIF(A:A,cocina[[#This Row],[Número de Orden]],K:K)</f>
        <v>0.39766081871345027</v>
      </c>
      <c r="M680" s="1">
        <f>cocina[[#This Row],[Ganancia bruta]]-cocina[[#This Row],[Ganancia neta]]</f>
        <v>16</v>
      </c>
    </row>
    <row r="681" spans="1:13" x14ac:dyDescent="0.3">
      <c r="A681">
        <v>265</v>
      </c>
      <c r="B681">
        <v>6</v>
      </c>
      <c r="C681" s="1" t="s">
        <v>78</v>
      </c>
      <c r="D681" s="1" t="s">
        <v>613</v>
      </c>
      <c r="E681">
        <v>18</v>
      </c>
      <c r="F681">
        <v>30</v>
      </c>
      <c r="G681">
        <v>3</v>
      </c>
      <c r="H681">
        <v>50</v>
      </c>
      <c r="I681" s="1" t="s">
        <v>609</v>
      </c>
      <c r="J681">
        <f>cocina[[#This Row],[Precio Unitario]]*cocina[[#This Row],[Cantidad Ordenada]]-cocina[[#This Row],[Costo Unitario]]*cocina[[#This Row],[Cantidad Ordenada]]</f>
        <v>36</v>
      </c>
      <c r="K681">
        <f>cocina[[#This Row],[Precio Unitario]]*cocina[[#This Row],[Cantidad Ordenada]]</f>
        <v>90</v>
      </c>
      <c r="L681" s="5">
        <f>(SUMIF(A:A,cocina[[#This Row],[Número de Orden]],J:J))/SUMIF(A:A,cocina[[#This Row],[Número de Orden]],K:K)</f>
        <v>0.39766081871345027</v>
      </c>
      <c r="M681" s="1">
        <f>cocina[[#This Row],[Ganancia bruta]]-cocina[[#This Row],[Ganancia neta]]</f>
        <v>54</v>
      </c>
    </row>
    <row r="682" spans="1:13" x14ac:dyDescent="0.3">
      <c r="A682">
        <v>266</v>
      </c>
      <c r="B682">
        <v>4</v>
      </c>
      <c r="C682" s="1" t="s">
        <v>168</v>
      </c>
      <c r="D682" s="1" t="s">
        <v>612</v>
      </c>
      <c r="E682">
        <v>14</v>
      </c>
      <c r="F682">
        <v>24</v>
      </c>
      <c r="G682">
        <v>1</v>
      </c>
      <c r="H682">
        <v>53</v>
      </c>
      <c r="I682" s="1" t="s">
        <v>608</v>
      </c>
      <c r="J682">
        <f>cocina[[#This Row],[Precio Unitario]]*cocina[[#This Row],[Cantidad Ordenada]]-cocina[[#This Row],[Costo Unitario]]*cocina[[#This Row],[Cantidad Ordenada]]</f>
        <v>10</v>
      </c>
      <c r="K682">
        <f>cocina[[#This Row],[Precio Unitario]]*cocina[[#This Row],[Cantidad Ordenada]]</f>
        <v>24</v>
      </c>
      <c r="L682" s="5">
        <f>(SUMIF(A:A,cocina[[#This Row],[Número de Orden]],J:J))/SUMIF(A:A,cocina[[#This Row],[Número de Orden]],K:K)</f>
        <v>0.40404040404040403</v>
      </c>
      <c r="M682" s="1">
        <f>cocina[[#This Row],[Ganancia bruta]]-cocina[[#This Row],[Ganancia neta]]</f>
        <v>14</v>
      </c>
    </row>
    <row r="683" spans="1:13" x14ac:dyDescent="0.3">
      <c r="A683">
        <v>266</v>
      </c>
      <c r="B683">
        <v>4</v>
      </c>
      <c r="C683" s="1" t="s">
        <v>132</v>
      </c>
      <c r="D683" s="1" t="s">
        <v>631</v>
      </c>
      <c r="E683">
        <v>15</v>
      </c>
      <c r="F683">
        <v>25</v>
      </c>
      <c r="G683">
        <v>3</v>
      </c>
      <c r="H683">
        <v>53</v>
      </c>
      <c r="I683" s="1" t="s">
        <v>608</v>
      </c>
      <c r="J683">
        <f>cocina[[#This Row],[Precio Unitario]]*cocina[[#This Row],[Cantidad Ordenada]]-cocina[[#This Row],[Costo Unitario]]*cocina[[#This Row],[Cantidad Ordenada]]</f>
        <v>30</v>
      </c>
      <c r="K683">
        <f>cocina[[#This Row],[Precio Unitario]]*cocina[[#This Row],[Cantidad Ordenada]]</f>
        <v>75</v>
      </c>
      <c r="L683" s="5">
        <f>(SUMIF(A:A,cocina[[#This Row],[Número de Orden]],J:J))/SUMIF(A:A,cocina[[#This Row],[Número de Orden]],K:K)</f>
        <v>0.40404040404040403</v>
      </c>
      <c r="M683" s="1">
        <f>cocina[[#This Row],[Ganancia bruta]]-cocina[[#This Row],[Ganancia neta]]</f>
        <v>45</v>
      </c>
    </row>
    <row r="684" spans="1:13" x14ac:dyDescent="0.3">
      <c r="A684">
        <v>267</v>
      </c>
      <c r="B684">
        <v>7</v>
      </c>
      <c r="C684" s="1" t="s">
        <v>257</v>
      </c>
      <c r="D684" s="1" t="s">
        <v>623</v>
      </c>
      <c r="E684">
        <v>19</v>
      </c>
      <c r="F684">
        <v>32</v>
      </c>
      <c r="G684">
        <v>1</v>
      </c>
      <c r="H684">
        <v>45</v>
      </c>
      <c r="I684" s="1" t="s">
        <v>609</v>
      </c>
      <c r="J684">
        <f>cocina[[#This Row],[Precio Unitario]]*cocina[[#This Row],[Cantidad Ordenada]]-cocina[[#This Row],[Costo Unitario]]*cocina[[#This Row],[Cantidad Ordenada]]</f>
        <v>13</v>
      </c>
      <c r="K684">
        <f>cocina[[#This Row],[Precio Unitario]]*cocina[[#This Row],[Cantidad Ordenada]]</f>
        <v>32</v>
      </c>
      <c r="L684" s="5">
        <f>(SUMIF(A:A,cocina[[#This Row],[Número de Orden]],J:J))/SUMIF(A:A,cocina[[#This Row],[Número de Orden]],K:K)</f>
        <v>0.4152542372881356</v>
      </c>
      <c r="M684" s="1">
        <f>cocina[[#This Row],[Ganancia bruta]]-cocina[[#This Row],[Ganancia neta]]</f>
        <v>19</v>
      </c>
    </row>
    <row r="685" spans="1:13" x14ac:dyDescent="0.3">
      <c r="A685">
        <v>267</v>
      </c>
      <c r="B685">
        <v>7</v>
      </c>
      <c r="C685" s="1" t="s">
        <v>52</v>
      </c>
      <c r="D685" s="1" t="s">
        <v>620</v>
      </c>
      <c r="E685">
        <v>16</v>
      </c>
      <c r="F685">
        <v>28</v>
      </c>
      <c r="G685">
        <v>2</v>
      </c>
      <c r="H685">
        <v>23</v>
      </c>
      <c r="I685" s="1" t="s">
        <v>608</v>
      </c>
      <c r="J685">
        <f>cocina[[#This Row],[Precio Unitario]]*cocina[[#This Row],[Cantidad Ordenada]]-cocina[[#This Row],[Costo Unitario]]*cocina[[#This Row],[Cantidad Ordenada]]</f>
        <v>24</v>
      </c>
      <c r="K685">
        <f>cocina[[#This Row],[Precio Unitario]]*cocina[[#This Row],[Cantidad Ordenada]]</f>
        <v>56</v>
      </c>
      <c r="L685" s="5">
        <f>(SUMIF(A:A,cocina[[#This Row],[Número de Orden]],J:J))/SUMIF(A:A,cocina[[#This Row],[Número de Orden]],K:K)</f>
        <v>0.4152542372881356</v>
      </c>
      <c r="M685" s="1">
        <f>cocina[[#This Row],[Ganancia bruta]]-cocina[[#This Row],[Ganancia neta]]</f>
        <v>32</v>
      </c>
    </row>
    <row r="686" spans="1:13" x14ac:dyDescent="0.3">
      <c r="A686">
        <v>267</v>
      </c>
      <c r="B686">
        <v>7</v>
      </c>
      <c r="C686" s="1" t="s">
        <v>78</v>
      </c>
      <c r="D686" s="1" t="s">
        <v>613</v>
      </c>
      <c r="E686">
        <v>18</v>
      </c>
      <c r="F686">
        <v>30</v>
      </c>
      <c r="G686">
        <v>1</v>
      </c>
      <c r="H686">
        <v>28</v>
      </c>
      <c r="I686" s="1" t="s">
        <v>609</v>
      </c>
      <c r="J686">
        <f>cocina[[#This Row],[Precio Unitario]]*cocina[[#This Row],[Cantidad Ordenada]]-cocina[[#This Row],[Costo Unitario]]*cocina[[#This Row],[Cantidad Ordenada]]</f>
        <v>12</v>
      </c>
      <c r="K686">
        <f>cocina[[#This Row],[Precio Unitario]]*cocina[[#This Row],[Cantidad Ordenada]]</f>
        <v>30</v>
      </c>
      <c r="L686" s="5">
        <f>(SUMIF(A:A,cocina[[#This Row],[Número de Orden]],J:J))/SUMIF(A:A,cocina[[#This Row],[Número de Orden]],K:K)</f>
        <v>0.4152542372881356</v>
      </c>
      <c r="M686" s="1">
        <f>cocina[[#This Row],[Ganancia bruta]]-cocina[[#This Row],[Ganancia neta]]</f>
        <v>18</v>
      </c>
    </row>
    <row r="687" spans="1:13" x14ac:dyDescent="0.3">
      <c r="A687">
        <v>268</v>
      </c>
      <c r="B687">
        <v>14</v>
      </c>
      <c r="C687" s="1" t="s">
        <v>168</v>
      </c>
      <c r="D687" s="1" t="s">
        <v>612</v>
      </c>
      <c r="E687">
        <v>14</v>
      </c>
      <c r="F687">
        <v>24</v>
      </c>
      <c r="G687">
        <v>1</v>
      </c>
      <c r="H687">
        <v>39</v>
      </c>
      <c r="I687" s="1" t="s">
        <v>609</v>
      </c>
      <c r="J687">
        <f>cocina[[#This Row],[Precio Unitario]]*cocina[[#This Row],[Cantidad Ordenada]]-cocina[[#This Row],[Costo Unitario]]*cocina[[#This Row],[Cantidad Ordenada]]</f>
        <v>10</v>
      </c>
      <c r="K687">
        <f>cocina[[#This Row],[Precio Unitario]]*cocina[[#This Row],[Cantidad Ordenada]]</f>
        <v>24</v>
      </c>
      <c r="L687" s="5">
        <f>(SUMIF(A:A,cocina[[#This Row],[Número de Orden]],J:J))/SUMIF(A:A,cocina[[#This Row],[Número de Orden]],K:K)</f>
        <v>0.41176470588235292</v>
      </c>
      <c r="M687" s="1">
        <f>cocina[[#This Row],[Ganancia bruta]]-cocina[[#This Row],[Ganancia neta]]</f>
        <v>14</v>
      </c>
    </row>
    <row r="688" spans="1:13" x14ac:dyDescent="0.3">
      <c r="A688">
        <v>268</v>
      </c>
      <c r="B688">
        <v>14</v>
      </c>
      <c r="C688" s="1" t="s">
        <v>213</v>
      </c>
      <c r="D688" s="1" t="s">
        <v>624</v>
      </c>
      <c r="E688">
        <v>13</v>
      </c>
      <c r="F688">
        <v>22</v>
      </c>
      <c r="G688">
        <v>2</v>
      </c>
      <c r="H688">
        <v>44</v>
      </c>
      <c r="I688" s="1" t="s">
        <v>609</v>
      </c>
      <c r="J688">
        <f>cocina[[#This Row],[Precio Unitario]]*cocina[[#This Row],[Cantidad Ordenada]]-cocina[[#This Row],[Costo Unitario]]*cocina[[#This Row],[Cantidad Ordenada]]</f>
        <v>18</v>
      </c>
      <c r="K688">
        <f>cocina[[#This Row],[Precio Unitario]]*cocina[[#This Row],[Cantidad Ordenada]]</f>
        <v>44</v>
      </c>
      <c r="L688" s="5">
        <f>(SUMIF(A:A,cocina[[#This Row],[Número de Orden]],J:J))/SUMIF(A:A,cocina[[#This Row],[Número de Orden]],K:K)</f>
        <v>0.41176470588235292</v>
      </c>
      <c r="M688" s="1">
        <f>cocina[[#This Row],[Ganancia bruta]]-cocina[[#This Row],[Ganancia neta]]</f>
        <v>26</v>
      </c>
    </row>
    <row r="689" spans="1:13" x14ac:dyDescent="0.3">
      <c r="A689">
        <v>269</v>
      </c>
      <c r="B689">
        <v>11</v>
      </c>
      <c r="C689" s="1" t="s">
        <v>83</v>
      </c>
      <c r="D689" s="1" t="s">
        <v>617</v>
      </c>
      <c r="E689">
        <v>22</v>
      </c>
      <c r="F689">
        <v>36</v>
      </c>
      <c r="G689">
        <v>3</v>
      </c>
      <c r="H689">
        <v>13</v>
      </c>
      <c r="I689" s="1" t="s">
        <v>608</v>
      </c>
      <c r="J689">
        <f>cocina[[#This Row],[Precio Unitario]]*cocina[[#This Row],[Cantidad Ordenada]]-cocina[[#This Row],[Costo Unitario]]*cocina[[#This Row],[Cantidad Ordenada]]</f>
        <v>42</v>
      </c>
      <c r="K689">
        <f>cocina[[#This Row],[Precio Unitario]]*cocina[[#This Row],[Cantidad Ordenada]]</f>
        <v>108</v>
      </c>
      <c r="L689" s="5">
        <f>(SUMIF(A:A,cocina[[#This Row],[Número de Orden]],J:J))/SUMIF(A:A,cocina[[#This Row],[Número de Orden]],K:K)</f>
        <v>0.39600000000000002</v>
      </c>
      <c r="M689" s="1">
        <f>cocina[[#This Row],[Ganancia bruta]]-cocina[[#This Row],[Ganancia neta]]</f>
        <v>66</v>
      </c>
    </row>
    <row r="690" spans="1:13" x14ac:dyDescent="0.3">
      <c r="A690">
        <v>269</v>
      </c>
      <c r="B690">
        <v>11</v>
      </c>
      <c r="C690" s="1" t="s">
        <v>58</v>
      </c>
      <c r="D690" s="1" t="s">
        <v>616</v>
      </c>
      <c r="E690">
        <v>25</v>
      </c>
      <c r="F690">
        <v>40</v>
      </c>
      <c r="G690">
        <v>1</v>
      </c>
      <c r="H690">
        <v>58</v>
      </c>
      <c r="I690" s="1" t="s">
        <v>609</v>
      </c>
      <c r="J690">
        <f>cocina[[#This Row],[Precio Unitario]]*cocina[[#This Row],[Cantidad Ordenada]]-cocina[[#This Row],[Costo Unitario]]*cocina[[#This Row],[Cantidad Ordenada]]</f>
        <v>15</v>
      </c>
      <c r="K690">
        <f>cocina[[#This Row],[Precio Unitario]]*cocina[[#This Row],[Cantidad Ordenada]]</f>
        <v>40</v>
      </c>
      <c r="L690" s="5">
        <f>(SUMIF(A:A,cocina[[#This Row],[Número de Orden]],J:J))/SUMIF(A:A,cocina[[#This Row],[Número de Orden]],K:K)</f>
        <v>0.39600000000000002</v>
      </c>
      <c r="M690" s="1">
        <f>cocina[[#This Row],[Ganancia bruta]]-cocina[[#This Row],[Ganancia neta]]</f>
        <v>25</v>
      </c>
    </row>
    <row r="691" spans="1:13" x14ac:dyDescent="0.3">
      <c r="A691">
        <v>269</v>
      </c>
      <c r="B691">
        <v>11</v>
      </c>
      <c r="C691" s="1" t="s">
        <v>65</v>
      </c>
      <c r="D691" s="1" t="s">
        <v>625</v>
      </c>
      <c r="E691">
        <v>20</v>
      </c>
      <c r="F691">
        <v>34</v>
      </c>
      <c r="G691">
        <v>3</v>
      </c>
      <c r="H691">
        <v>30</v>
      </c>
      <c r="I691" s="1" t="s">
        <v>609</v>
      </c>
      <c r="J691">
        <f>cocina[[#This Row],[Precio Unitario]]*cocina[[#This Row],[Cantidad Ordenada]]-cocina[[#This Row],[Costo Unitario]]*cocina[[#This Row],[Cantidad Ordenada]]</f>
        <v>42</v>
      </c>
      <c r="K691">
        <f>cocina[[#This Row],[Precio Unitario]]*cocina[[#This Row],[Cantidad Ordenada]]</f>
        <v>102</v>
      </c>
      <c r="L691" s="5">
        <f>(SUMIF(A:A,cocina[[#This Row],[Número de Orden]],J:J))/SUMIF(A:A,cocina[[#This Row],[Número de Orden]],K:K)</f>
        <v>0.39600000000000002</v>
      </c>
      <c r="M691" s="1">
        <f>cocina[[#This Row],[Ganancia bruta]]-cocina[[#This Row],[Ganancia neta]]</f>
        <v>60</v>
      </c>
    </row>
    <row r="692" spans="1:13" x14ac:dyDescent="0.3">
      <c r="A692">
        <v>270</v>
      </c>
      <c r="B692">
        <v>10</v>
      </c>
      <c r="C692" s="1" t="s">
        <v>65</v>
      </c>
      <c r="D692" s="1" t="s">
        <v>625</v>
      </c>
      <c r="E692">
        <v>20</v>
      </c>
      <c r="F692">
        <v>34</v>
      </c>
      <c r="G692">
        <v>3</v>
      </c>
      <c r="H692">
        <v>26</v>
      </c>
      <c r="I692" s="1" t="s">
        <v>608</v>
      </c>
      <c r="J692">
        <f>cocina[[#This Row],[Precio Unitario]]*cocina[[#This Row],[Cantidad Ordenada]]-cocina[[#This Row],[Costo Unitario]]*cocina[[#This Row],[Cantidad Ordenada]]</f>
        <v>42</v>
      </c>
      <c r="K692">
        <f>cocina[[#This Row],[Precio Unitario]]*cocina[[#This Row],[Cantidad Ordenada]]</f>
        <v>102</v>
      </c>
      <c r="L692" s="5">
        <f>(SUMIF(A:A,cocina[[#This Row],[Número de Orden]],J:J))/SUMIF(A:A,cocina[[#This Row],[Número de Orden]],K:K)</f>
        <v>0.41176470588235292</v>
      </c>
      <c r="M692" s="1">
        <f>cocina[[#This Row],[Ganancia bruta]]-cocina[[#This Row],[Ganancia neta]]</f>
        <v>60</v>
      </c>
    </row>
    <row r="693" spans="1:13" x14ac:dyDescent="0.3">
      <c r="A693">
        <v>271</v>
      </c>
      <c r="B693">
        <v>3</v>
      </c>
      <c r="C693" s="1" t="s">
        <v>213</v>
      </c>
      <c r="D693" s="1" t="s">
        <v>624</v>
      </c>
      <c r="E693">
        <v>13</v>
      </c>
      <c r="F693">
        <v>22</v>
      </c>
      <c r="G693">
        <v>2</v>
      </c>
      <c r="H693">
        <v>55</v>
      </c>
      <c r="I693" s="1" t="s">
        <v>609</v>
      </c>
      <c r="J693">
        <f>cocina[[#This Row],[Precio Unitario]]*cocina[[#This Row],[Cantidad Ordenada]]-cocina[[#This Row],[Costo Unitario]]*cocina[[#This Row],[Cantidad Ordenada]]</f>
        <v>18</v>
      </c>
      <c r="K693">
        <f>cocina[[#This Row],[Precio Unitario]]*cocina[[#This Row],[Cantidad Ordenada]]</f>
        <v>44</v>
      </c>
      <c r="L693" s="5">
        <f>(SUMIF(A:A,cocina[[#This Row],[Número de Orden]],J:J))/SUMIF(A:A,cocina[[#This Row],[Número de Orden]],K:K)</f>
        <v>0.40909090909090912</v>
      </c>
      <c r="M693" s="1">
        <f>cocina[[#This Row],[Ganancia bruta]]-cocina[[#This Row],[Ganancia neta]]</f>
        <v>26</v>
      </c>
    </row>
    <row r="694" spans="1:13" x14ac:dyDescent="0.3">
      <c r="A694">
        <v>272</v>
      </c>
      <c r="B694">
        <v>7</v>
      </c>
      <c r="C694" s="1" t="s">
        <v>168</v>
      </c>
      <c r="D694" s="1" t="s">
        <v>612</v>
      </c>
      <c r="E694">
        <v>14</v>
      </c>
      <c r="F694">
        <v>24</v>
      </c>
      <c r="G694">
        <v>2</v>
      </c>
      <c r="H694">
        <v>36</v>
      </c>
      <c r="I694" s="1" t="s">
        <v>608</v>
      </c>
      <c r="J694">
        <f>cocina[[#This Row],[Precio Unitario]]*cocina[[#This Row],[Cantidad Ordenada]]-cocina[[#This Row],[Costo Unitario]]*cocina[[#This Row],[Cantidad Ordenada]]</f>
        <v>20</v>
      </c>
      <c r="K694">
        <f>cocina[[#This Row],[Precio Unitario]]*cocina[[#This Row],[Cantidad Ordenada]]</f>
        <v>48</v>
      </c>
      <c r="L694" s="5">
        <f>(SUMIF(A:A,cocina[[#This Row],[Número de Orden]],J:J))/SUMIF(A:A,cocina[[#This Row],[Número de Orden]],K:K)</f>
        <v>0.40963855421686746</v>
      </c>
      <c r="M694" s="1">
        <f>cocina[[#This Row],[Ganancia bruta]]-cocina[[#This Row],[Ganancia neta]]</f>
        <v>28</v>
      </c>
    </row>
    <row r="695" spans="1:13" x14ac:dyDescent="0.3">
      <c r="A695">
        <v>272</v>
      </c>
      <c r="B695">
        <v>7</v>
      </c>
      <c r="C695" s="1" t="s">
        <v>36</v>
      </c>
      <c r="D695" s="1" t="s">
        <v>622</v>
      </c>
      <c r="E695">
        <v>21</v>
      </c>
      <c r="F695">
        <v>35</v>
      </c>
      <c r="G695">
        <v>1</v>
      </c>
      <c r="H695">
        <v>47</v>
      </c>
      <c r="I695" s="1" t="s">
        <v>609</v>
      </c>
      <c r="J695">
        <f>cocina[[#This Row],[Precio Unitario]]*cocina[[#This Row],[Cantidad Ordenada]]-cocina[[#This Row],[Costo Unitario]]*cocina[[#This Row],[Cantidad Ordenada]]</f>
        <v>14</v>
      </c>
      <c r="K695">
        <f>cocina[[#This Row],[Precio Unitario]]*cocina[[#This Row],[Cantidad Ordenada]]</f>
        <v>35</v>
      </c>
      <c r="L695" s="5">
        <f>(SUMIF(A:A,cocina[[#This Row],[Número de Orden]],J:J))/SUMIF(A:A,cocina[[#This Row],[Número de Orden]],K:K)</f>
        <v>0.40963855421686746</v>
      </c>
      <c r="M695" s="1">
        <f>cocina[[#This Row],[Ganancia bruta]]-cocina[[#This Row],[Ganancia neta]]</f>
        <v>21</v>
      </c>
    </row>
    <row r="696" spans="1:13" x14ac:dyDescent="0.3">
      <c r="A696">
        <v>273</v>
      </c>
      <c r="B696">
        <v>20</v>
      </c>
      <c r="C696" s="1" t="s">
        <v>257</v>
      </c>
      <c r="D696" s="1" t="s">
        <v>623</v>
      </c>
      <c r="E696">
        <v>19</v>
      </c>
      <c r="F696">
        <v>32</v>
      </c>
      <c r="G696">
        <v>1</v>
      </c>
      <c r="H696">
        <v>22</v>
      </c>
      <c r="I696" s="1" t="s">
        <v>609</v>
      </c>
      <c r="J696">
        <f>cocina[[#This Row],[Precio Unitario]]*cocina[[#This Row],[Cantidad Ordenada]]-cocina[[#This Row],[Costo Unitario]]*cocina[[#This Row],[Cantidad Ordenada]]</f>
        <v>13</v>
      </c>
      <c r="K696">
        <f>cocina[[#This Row],[Precio Unitario]]*cocina[[#This Row],[Cantidad Ordenada]]</f>
        <v>32</v>
      </c>
      <c r="L696" s="5">
        <f>(SUMIF(A:A,cocina[[#This Row],[Número de Orden]],J:J))/SUMIF(A:A,cocina[[#This Row],[Número de Orden]],K:K)</f>
        <v>0.4065040650406504</v>
      </c>
      <c r="M696" s="1">
        <f>cocina[[#This Row],[Ganancia bruta]]-cocina[[#This Row],[Ganancia neta]]</f>
        <v>19</v>
      </c>
    </row>
    <row r="697" spans="1:13" x14ac:dyDescent="0.3">
      <c r="A697">
        <v>273</v>
      </c>
      <c r="B697">
        <v>20</v>
      </c>
      <c r="C697" s="1" t="s">
        <v>213</v>
      </c>
      <c r="D697" s="1" t="s">
        <v>624</v>
      </c>
      <c r="E697">
        <v>13</v>
      </c>
      <c r="F697">
        <v>22</v>
      </c>
      <c r="G697">
        <v>3</v>
      </c>
      <c r="H697">
        <v>40</v>
      </c>
      <c r="I697" s="1" t="s">
        <v>608</v>
      </c>
      <c r="J697">
        <f>cocina[[#This Row],[Precio Unitario]]*cocina[[#This Row],[Cantidad Ordenada]]-cocina[[#This Row],[Costo Unitario]]*cocina[[#This Row],[Cantidad Ordenada]]</f>
        <v>27</v>
      </c>
      <c r="K697">
        <f>cocina[[#This Row],[Precio Unitario]]*cocina[[#This Row],[Cantidad Ordenada]]</f>
        <v>66</v>
      </c>
      <c r="L697" s="5">
        <f>(SUMIF(A:A,cocina[[#This Row],[Número de Orden]],J:J))/SUMIF(A:A,cocina[[#This Row],[Número de Orden]],K:K)</f>
        <v>0.4065040650406504</v>
      </c>
      <c r="M697" s="1">
        <f>cocina[[#This Row],[Ganancia bruta]]-cocina[[#This Row],[Ganancia neta]]</f>
        <v>39</v>
      </c>
    </row>
    <row r="698" spans="1:13" x14ac:dyDescent="0.3">
      <c r="A698">
        <v>273</v>
      </c>
      <c r="B698">
        <v>20</v>
      </c>
      <c r="C698" s="1" t="s">
        <v>132</v>
      </c>
      <c r="D698" s="1" t="s">
        <v>631</v>
      </c>
      <c r="E698">
        <v>15</v>
      </c>
      <c r="F698">
        <v>25</v>
      </c>
      <c r="G698">
        <v>1</v>
      </c>
      <c r="H698">
        <v>5</v>
      </c>
      <c r="I698" s="1" t="s">
        <v>609</v>
      </c>
      <c r="J698">
        <f>cocina[[#This Row],[Precio Unitario]]*cocina[[#This Row],[Cantidad Ordenada]]-cocina[[#This Row],[Costo Unitario]]*cocina[[#This Row],[Cantidad Ordenada]]</f>
        <v>10</v>
      </c>
      <c r="K698">
        <f>cocina[[#This Row],[Precio Unitario]]*cocina[[#This Row],[Cantidad Ordenada]]</f>
        <v>25</v>
      </c>
      <c r="L698" s="5">
        <f>(SUMIF(A:A,cocina[[#This Row],[Número de Orden]],J:J))/SUMIF(A:A,cocina[[#This Row],[Número de Orden]],K:K)</f>
        <v>0.4065040650406504</v>
      </c>
      <c r="M698" s="1">
        <f>cocina[[#This Row],[Ganancia bruta]]-cocina[[#This Row],[Ganancia neta]]</f>
        <v>15</v>
      </c>
    </row>
    <row r="699" spans="1:13" x14ac:dyDescent="0.3">
      <c r="A699">
        <v>274</v>
      </c>
      <c r="B699">
        <v>7</v>
      </c>
      <c r="C699" s="1" t="s">
        <v>165</v>
      </c>
      <c r="D699" s="1" t="s">
        <v>630</v>
      </c>
      <c r="E699">
        <v>15</v>
      </c>
      <c r="F699">
        <v>26</v>
      </c>
      <c r="G699">
        <v>3</v>
      </c>
      <c r="H699">
        <v>33</v>
      </c>
      <c r="I699" s="1" t="s">
        <v>608</v>
      </c>
      <c r="J699">
        <f>cocina[[#This Row],[Precio Unitario]]*cocina[[#This Row],[Cantidad Ordenada]]-cocina[[#This Row],[Costo Unitario]]*cocina[[#This Row],[Cantidad Ordenada]]</f>
        <v>33</v>
      </c>
      <c r="K699">
        <f>cocina[[#This Row],[Precio Unitario]]*cocina[[#This Row],[Cantidad Ordenada]]</f>
        <v>78</v>
      </c>
      <c r="L699" s="5">
        <f>(SUMIF(A:A,cocina[[#This Row],[Número de Orden]],J:J))/SUMIF(A:A,cocina[[#This Row],[Número de Orden]],K:K)</f>
        <v>0.42241379310344829</v>
      </c>
      <c r="M699" s="1">
        <f>cocina[[#This Row],[Ganancia bruta]]-cocina[[#This Row],[Ganancia neta]]</f>
        <v>45</v>
      </c>
    </row>
    <row r="700" spans="1:13" x14ac:dyDescent="0.3">
      <c r="A700">
        <v>274</v>
      </c>
      <c r="B700">
        <v>7</v>
      </c>
      <c r="C700" s="1" t="s">
        <v>122</v>
      </c>
      <c r="D700" s="1" t="s">
        <v>621</v>
      </c>
      <c r="E700">
        <v>11</v>
      </c>
      <c r="F700">
        <v>19</v>
      </c>
      <c r="G700">
        <v>2</v>
      </c>
      <c r="H700">
        <v>42</v>
      </c>
      <c r="I700" s="1" t="s">
        <v>609</v>
      </c>
      <c r="J700">
        <f>cocina[[#This Row],[Precio Unitario]]*cocina[[#This Row],[Cantidad Ordenada]]-cocina[[#This Row],[Costo Unitario]]*cocina[[#This Row],[Cantidad Ordenada]]</f>
        <v>16</v>
      </c>
      <c r="K700">
        <f>cocina[[#This Row],[Precio Unitario]]*cocina[[#This Row],[Cantidad Ordenada]]</f>
        <v>38</v>
      </c>
      <c r="L700" s="5">
        <f>(SUMIF(A:A,cocina[[#This Row],[Número de Orden]],J:J))/SUMIF(A:A,cocina[[#This Row],[Número de Orden]],K:K)</f>
        <v>0.42241379310344829</v>
      </c>
      <c r="M700" s="1">
        <f>cocina[[#This Row],[Ganancia bruta]]-cocina[[#This Row],[Ganancia neta]]</f>
        <v>22</v>
      </c>
    </row>
    <row r="701" spans="1:13" x14ac:dyDescent="0.3">
      <c r="A701">
        <v>275</v>
      </c>
      <c r="B701">
        <v>5</v>
      </c>
      <c r="C701" s="1" t="s">
        <v>271</v>
      </c>
      <c r="D701" s="1" t="s">
        <v>619</v>
      </c>
      <c r="E701">
        <v>20</v>
      </c>
      <c r="F701">
        <v>33</v>
      </c>
      <c r="G701">
        <v>1</v>
      </c>
      <c r="H701">
        <v>32</v>
      </c>
      <c r="I701" s="1" t="s">
        <v>609</v>
      </c>
      <c r="J701">
        <f>cocina[[#This Row],[Precio Unitario]]*cocina[[#This Row],[Cantidad Ordenada]]-cocina[[#This Row],[Costo Unitario]]*cocina[[#This Row],[Cantidad Ordenada]]</f>
        <v>13</v>
      </c>
      <c r="K701">
        <f>cocina[[#This Row],[Precio Unitario]]*cocina[[#This Row],[Cantidad Ordenada]]</f>
        <v>33</v>
      </c>
      <c r="L701" s="5">
        <f>(SUMIF(A:A,cocina[[#This Row],[Número de Orden]],J:J))/SUMIF(A:A,cocina[[#This Row],[Número de Orden]],K:K)</f>
        <v>0.39669421487603307</v>
      </c>
      <c r="M701" s="1">
        <f>cocina[[#This Row],[Ganancia bruta]]-cocina[[#This Row],[Ganancia neta]]</f>
        <v>20</v>
      </c>
    </row>
    <row r="702" spans="1:13" x14ac:dyDescent="0.3">
      <c r="A702">
        <v>275</v>
      </c>
      <c r="B702">
        <v>5</v>
      </c>
      <c r="C702" s="1" t="s">
        <v>126</v>
      </c>
      <c r="D702" s="1" t="s">
        <v>614</v>
      </c>
      <c r="E702">
        <v>19</v>
      </c>
      <c r="F702">
        <v>31</v>
      </c>
      <c r="G702">
        <v>2</v>
      </c>
      <c r="H702">
        <v>32</v>
      </c>
      <c r="I702" s="1" t="s">
        <v>608</v>
      </c>
      <c r="J702">
        <f>cocina[[#This Row],[Precio Unitario]]*cocina[[#This Row],[Cantidad Ordenada]]-cocina[[#This Row],[Costo Unitario]]*cocina[[#This Row],[Cantidad Ordenada]]</f>
        <v>24</v>
      </c>
      <c r="K702">
        <f>cocina[[#This Row],[Precio Unitario]]*cocina[[#This Row],[Cantidad Ordenada]]</f>
        <v>62</v>
      </c>
      <c r="L702" s="5">
        <f>(SUMIF(A:A,cocina[[#This Row],[Número de Orden]],J:J))/SUMIF(A:A,cocina[[#This Row],[Número de Orden]],K:K)</f>
        <v>0.39669421487603307</v>
      </c>
      <c r="M702" s="1">
        <f>cocina[[#This Row],[Ganancia bruta]]-cocina[[#This Row],[Ganancia neta]]</f>
        <v>38</v>
      </c>
    </row>
    <row r="703" spans="1:13" x14ac:dyDescent="0.3">
      <c r="A703">
        <v>275</v>
      </c>
      <c r="B703">
        <v>5</v>
      </c>
      <c r="C703" s="1" t="s">
        <v>165</v>
      </c>
      <c r="D703" s="1" t="s">
        <v>630</v>
      </c>
      <c r="E703">
        <v>15</v>
      </c>
      <c r="F703">
        <v>26</v>
      </c>
      <c r="G703">
        <v>1</v>
      </c>
      <c r="H703">
        <v>58</v>
      </c>
      <c r="I703" s="1" t="s">
        <v>608</v>
      </c>
      <c r="J703">
        <f>cocina[[#This Row],[Precio Unitario]]*cocina[[#This Row],[Cantidad Ordenada]]-cocina[[#This Row],[Costo Unitario]]*cocina[[#This Row],[Cantidad Ordenada]]</f>
        <v>11</v>
      </c>
      <c r="K703">
        <f>cocina[[#This Row],[Precio Unitario]]*cocina[[#This Row],[Cantidad Ordenada]]</f>
        <v>26</v>
      </c>
      <c r="L703" s="5">
        <f>(SUMIF(A:A,cocina[[#This Row],[Número de Orden]],J:J))/SUMIF(A:A,cocina[[#This Row],[Número de Orden]],K:K)</f>
        <v>0.39669421487603307</v>
      </c>
      <c r="M703" s="1">
        <f>cocina[[#This Row],[Ganancia bruta]]-cocina[[#This Row],[Ganancia neta]]</f>
        <v>15</v>
      </c>
    </row>
    <row r="704" spans="1:13" x14ac:dyDescent="0.3">
      <c r="A704">
        <v>276</v>
      </c>
      <c r="B704">
        <v>15</v>
      </c>
      <c r="C704" s="1" t="s">
        <v>213</v>
      </c>
      <c r="D704" s="1" t="s">
        <v>624</v>
      </c>
      <c r="E704">
        <v>13</v>
      </c>
      <c r="F704">
        <v>22</v>
      </c>
      <c r="G704">
        <v>2</v>
      </c>
      <c r="H704">
        <v>49</v>
      </c>
      <c r="I704" s="1" t="s">
        <v>608</v>
      </c>
      <c r="J704">
        <f>cocina[[#This Row],[Precio Unitario]]*cocina[[#This Row],[Cantidad Ordenada]]-cocina[[#This Row],[Costo Unitario]]*cocina[[#This Row],[Cantidad Ordenada]]</f>
        <v>18</v>
      </c>
      <c r="K704">
        <f>cocina[[#This Row],[Precio Unitario]]*cocina[[#This Row],[Cantidad Ordenada]]</f>
        <v>44</v>
      </c>
      <c r="L704" s="5">
        <f>(SUMIF(A:A,cocina[[#This Row],[Número de Orden]],J:J))/SUMIF(A:A,cocina[[#This Row],[Número de Orden]],K:K)</f>
        <v>0.41428571428571431</v>
      </c>
      <c r="M704" s="1">
        <f>cocina[[#This Row],[Ganancia bruta]]-cocina[[#This Row],[Ganancia neta]]</f>
        <v>26</v>
      </c>
    </row>
    <row r="705" spans="1:13" x14ac:dyDescent="0.3">
      <c r="A705">
        <v>276</v>
      </c>
      <c r="B705">
        <v>15</v>
      </c>
      <c r="C705" s="1" t="s">
        <v>165</v>
      </c>
      <c r="D705" s="1" t="s">
        <v>630</v>
      </c>
      <c r="E705">
        <v>15</v>
      </c>
      <c r="F705">
        <v>26</v>
      </c>
      <c r="G705">
        <v>1</v>
      </c>
      <c r="H705">
        <v>36</v>
      </c>
      <c r="I705" s="1" t="s">
        <v>609</v>
      </c>
      <c r="J705">
        <f>cocina[[#This Row],[Precio Unitario]]*cocina[[#This Row],[Cantidad Ordenada]]-cocina[[#This Row],[Costo Unitario]]*cocina[[#This Row],[Cantidad Ordenada]]</f>
        <v>11</v>
      </c>
      <c r="K705">
        <f>cocina[[#This Row],[Precio Unitario]]*cocina[[#This Row],[Cantidad Ordenada]]</f>
        <v>26</v>
      </c>
      <c r="L705" s="5">
        <f>(SUMIF(A:A,cocina[[#This Row],[Número de Orden]],J:J))/SUMIF(A:A,cocina[[#This Row],[Número de Orden]],K:K)</f>
        <v>0.41428571428571431</v>
      </c>
      <c r="M705" s="1">
        <f>cocina[[#This Row],[Ganancia bruta]]-cocina[[#This Row],[Ganancia neta]]</f>
        <v>15</v>
      </c>
    </row>
    <row r="706" spans="1:13" x14ac:dyDescent="0.3">
      <c r="A706">
        <v>277</v>
      </c>
      <c r="B706">
        <v>4</v>
      </c>
      <c r="C706" s="1" t="s">
        <v>126</v>
      </c>
      <c r="D706" s="1" t="s">
        <v>614</v>
      </c>
      <c r="E706">
        <v>19</v>
      </c>
      <c r="F706">
        <v>31</v>
      </c>
      <c r="G706">
        <v>3</v>
      </c>
      <c r="H706">
        <v>29</v>
      </c>
      <c r="I706" s="1" t="s">
        <v>608</v>
      </c>
      <c r="J706">
        <f>cocina[[#This Row],[Precio Unitario]]*cocina[[#This Row],[Cantidad Ordenada]]-cocina[[#This Row],[Costo Unitario]]*cocina[[#This Row],[Cantidad Ordenada]]</f>
        <v>36</v>
      </c>
      <c r="K706">
        <f>cocina[[#This Row],[Precio Unitario]]*cocina[[#This Row],[Cantidad Ordenada]]</f>
        <v>93</v>
      </c>
      <c r="L706" s="5">
        <f>(SUMIF(A:A,cocina[[#This Row],[Número de Orden]],J:J))/SUMIF(A:A,cocina[[#This Row],[Número de Orden]],K:K)</f>
        <v>0.38709677419354838</v>
      </c>
      <c r="M706" s="1">
        <f>cocina[[#This Row],[Ganancia bruta]]-cocina[[#This Row],[Ganancia neta]]</f>
        <v>57</v>
      </c>
    </row>
    <row r="707" spans="1:13" x14ac:dyDescent="0.3">
      <c r="A707">
        <v>278</v>
      </c>
      <c r="B707">
        <v>5</v>
      </c>
      <c r="C707" s="1" t="s">
        <v>126</v>
      </c>
      <c r="D707" s="1" t="s">
        <v>614</v>
      </c>
      <c r="E707">
        <v>19</v>
      </c>
      <c r="F707">
        <v>31</v>
      </c>
      <c r="G707">
        <v>3</v>
      </c>
      <c r="H707">
        <v>33</v>
      </c>
      <c r="I707" s="1" t="s">
        <v>608</v>
      </c>
      <c r="J707">
        <f>cocina[[#This Row],[Precio Unitario]]*cocina[[#This Row],[Cantidad Ordenada]]-cocina[[#This Row],[Costo Unitario]]*cocina[[#This Row],[Cantidad Ordenada]]</f>
        <v>36</v>
      </c>
      <c r="K707">
        <f>cocina[[#This Row],[Precio Unitario]]*cocina[[#This Row],[Cantidad Ordenada]]</f>
        <v>93</v>
      </c>
      <c r="L707" s="5">
        <f>(SUMIF(A:A,cocina[[#This Row],[Número de Orden]],J:J))/SUMIF(A:A,cocina[[#This Row],[Número de Orden]],K:K)</f>
        <v>0.3971631205673759</v>
      </c>
      <c r="M707" s="1">
        <f>cocina[[#This Row],[Ganancia bruta]]-cocina[[#This Row],[Ganancia neta]]</f>
        <v>57</v>
      </c>
    </row>
    <row r="708" spans="1:13" x14ac:dyDescent="0.3">
      <c r="A708">
        <v>278</v>
      </c>
      <c r="B708">
        <v>5</v>
      </c>
      <c r="C708" s="1" t="s">
        <v>168</v>
      </c>
      <c r="D708" s="1" t="s">
        <v>612</v>
      </c>
      <c r="E708">
        <v>14</v>
      </c>
      <c r="F708">
        <v>24</v>
      </c>
      <c r="G708">
        <v>2</v>
      </c>
      <c r="H708">
        <v>28</v>
      </c>
      <c r="I708" s="1" t="s">
        <v>609</v>
      </c>
      <c r="J708">
        <f>cocina[[#This Row],[Precio Unitario]]*cocina[[#This Row],[Cantidad Ordenada]]-cocina[[#This Row],[Costo Unitario]]*cocina[[#This Row],[Cantidad Ordenada]]</f>
        <v>20</v>
      </c>
      <c r="K708">
        <f>cocina[[#This Row],[Precio Unitario]]*cocina[[#This Row],[Cantidad Ordenada]]</f>
        <v>48</v>
      </c>
      <c r="L708" s="5">
        <f>(SUMIF(A:A,cocina[[#This Row],[Número de Orden]],J:J))/SUMIF(A:A,cocina[[#This Row],[Número de Orden]],K:K)</f>
        <v>0.3971631205673759</v>
      </c>
      <c r="M708" s="1">
        <f>cocina[[#This Row],[Ganancia bruta]]-cocina[[#This Row],[Ganancia neta]]</f>
        <v>28</v>
      </c>
    </row>
    <row r="709" spans="1:13" x14ac:dyDescent="0.3">
      <c r="A709">
        <v>279</v>
      </c>
      <c r="B709">
        <v>11</v>
      </c>
      <c r="C709" s="1" t="s">
        <v>58</v>
      </c>
      <c r="D709" s="1" t="s">
        <v>616</v>
      </c>
      <c r="E709">
        <v>25</v>
      </c>
      <c r="F709">
        <v>40</v>
      </c>
      <c r="G709">
        <v>3</v>
      </c>
      <c r="H709">
        <v>48</v>
      </c>
      <c r="I709" s="1" t="s">
        <v>609</v>
      </c>
      <c r="J709">
        <f>cocina[[#This Row],[Precio Unitario]]*cocina[[#This Row],[Cantidad Ordenada]]-cocina[[#This Row],[Costo Unitario]]*cocina[[#This Row],[Cantidad Ordenada]]</f>
        <v>45</v>
      </c>
      <c r="K709">
        <f>cocina[[#This Row],[Precio Unitario]]*cocina[[#This Row],[Cantidad Ordenada]]</f>
        <v>120</v>
      </c>
      <c r="L709" s="5">
        <f>(SUMIF(A:A,cocina[[#This Row],[Número de Orden]],J:J))/SUMIF(A:A,cocina[[#This Row],[Número de Orden]],K:K)</f>
        <v>0.39303482587064675</v>
      </c>
      <c r="M709" s="1">
        <f>cocina[[#This Row],[Ganancia bruta]]-cocina[[#This Row],[Ganancia neta]]</f>
        <v>75</v>
      </c>
    </row>
    <row r="710" spans="1:13" x14ac:dyDescent="0.3">
      <c r="A710">
        <v>279</v>
      </c>
      <c r="B710">
        <v>11</v>
      </c>
      <c r="C710" s="1" t="s">
        <v>36</v>
      </c>
      <c r="D710" s="1" t="s">
        <v>622</v>
      </c>
      <c r="E710">
        <v>21</v>
      </c>
      <c r="F710">
        <v>35</v>
      </c>
      <c r="G710">
        <v>1</v>
      </c>
      <c r="H710">
        <v>28</v>
      </c>
      <c r="I710" s="1" t="s">
        <v>608</v>
      </c>
      <c r="J710">
        <f>cocina[[#This Row],[Precio Unitario]]*cocina[[#This Row],[Cantidad Ordenada]]-cocina[[#This Row],[Costo Unitario]]*cocina[[#This Row],[Cantidad Ordenada]]</f>
        <v>14</v>
      </c>
      <c r="K710">
        <f>cocina[[#This Row],[Precio Unitario]]*cocina[[#This Row],[Cantidad Ordenada]]</f>
        <v>35</v>
      </c>
      <c r="L710" s="5">
        <f>(SUMIF(A:A,cocina[[#This Row],[Número de Orden]],J:J))/SUMIF(A:A,cocina[[#This Row],[Número de Orden]],K:K)</f>
        <v>0.39303482587064675</v>
      </c>
      <c r="M710" s="1">
        <f>cocina[[#This Row],[Ganancia bruta]]-cocina[[#This Row],[Ganancia neta]]</f>
        <v>21</v>
      </c>
    </row>
    <row r="711" spans="1:13" x14ac:dyDescent="0.3">
      <c r="A711">
        <v>279</v>
      </c>
      <c r="B711">
        <v>11</v>
      </c>
      <c r="C711" s="1" t="s">
        <v>89</v>
      </c>
      <c r="D711" s="1" t="s">
        <v>629</v>
      </c>
      <c r="E711">
        <v>10</v>
      </c>
      <c r="F711">
        <v>18</v>
      </c>
      <c r="G711">
        <v>1</v>
      </c>
      <c r="H711">
        <v>58</v>
      </c>
      <c r="I711" s="1" t="s">
        <v>608</v>
      </c>
      <c r="J711">
        <f>cocina[[#This Row],[Precio Unitario]]*cocina[[#This Row],[Cantidad Ordenada]]-cocina[[#This Row],[Costo Unitario]]*cocina[[#This Row],[Cantidad Ordenada]]</f>
        <v>8</v>
      </c>
      <c r="K711">
        <f>cocina[[#This Row],[Precio Unitario]]*cocina[[#This Row],[Cantidad Ordenada]]</f>
        <v>18</v>
      </c>
      <c r="L711" s="5">
        <f>(SUMIF(A:A,cocina[[#This Row],[Número de Orden]],J:J))/SUMIF(A:A,cocina[[#This Row],[Número de Orden]],K:K)</f>
        <v>0.39303482587064675</v>
      </c>
      <c r="M711" s="1">
        <f>cocina[[#This Row],[Ganancia bruta]]-cocina[[#This Row],[Ganancia neta]]</f>
        <v>10</v>
      </c>
    </row>
    <row r="712" spans="1:13" x14ac:dyDescent="0.3">
      <c r="A712">
        <v>279</v>
      </c>
      <c r="B712">
        <v>11</v>
      </c>
      <c r="C712" s="1" t="s">
        <v>52</v>
      </c>
      <c r="D712" s="1" t="s">
        <v>620</v>
      </c>
      <c r="E712">
        <v>16</v>
      </c>
      <c r="F712">
        <v>28</v>
      </c>
      <c r="G712">
        <v>1</v>
      </c>
      <c r="H712">
        <v>8</v>
      </c>
      <c r="I712" s="1" t="s">
        <v>608</v>
      </c>
      <c r="J712">
        <f>cocina[[#This Row],[Precio Unitario]]*cocina[[#This Row],[Cantidad Ordenada]]-cocina[[#This Row],[Costo Unitario]]*cocina[[#This Row],[Cantidad Ordenada]]</f>
        <v>12</v>
      </c>
      <c r="K712">
        <f>cocina[[#This Row],[Precio Unitario]]*cocina[[#This Row],[Cantidad Ordenada]]</f>
        <v>28</v>
      </c>
      <c r="L712" s="5">
        <f>(SUMIF(A:A,cocina[[#This Row],[Número de Orden]],J:J))/SUMIF(A:A,cocina[[#This Row],[Número de Orden]],K:K)</f>
        <v>0.39303482587064675</v>
      </c>
      <c r="M712" s="1">
        <f>cocina[[#This Row],[Ganancia bruta]]-cocina[[#This Row],[Ganancia neta]]</f>
        <v>16</v>
      </c>
    </row>
    <row r="713" spans="1:13" x14ac:dyDescent="0.3">
      <c r="A713">
        <v>280</v>
      </c>
      <c r="B713">
        <v>14</v>
      </c>
      <c r="C713" s="1" t="s">
        <v>168</v>
      </c>
      <c r="D713" s="1" t="s">
        <v>612</v>
      </c>
      <c r="E713">
        <v>14</v>
      </c>
      <c r="F713">
        <v>24</v>
      </c>
      <c r="G713">
        <v>2</v>
      </c>
      <c r="H713">
        <v>52</v>
      </c>
      <c r="I713" s="1" t="s">
        <v>608</v>
      </c>
      <c r="J713">
        <f>cocina[[#This Row],[Precio Unitario]]*cocina[[#This Row],[Cantidad Ordenada]]-cocina[[#This Row],[Costo Unitario]]*cocina[[#This Row],[Cantidad Ordenada]]</f>
        <v>20</v>
      </c>
      <c r="K713">
        <f>cocina[[#This Row],[Precio Unitario]]*cocina[[#This Row],[Cantidad Ordenada]]</f>
        <v>48</v>
      </c>
      <c r="L713" s="5">
        <f>(SUMIF(A:A,cocina[[#This Row],[Número de Orden]],J:J))/SUMIF(A:A,cocina[[#This Row],[Número de Orden]],K:K)</f>
        <v>0.40170940170940173</v>
      </c>
      <c r="M713" s="1">
        <f>cocina[[#This Row],[Ganancia bruta]]-cocina[[#This Row],[Ganancia neta]]</f>
        <v>28</v>
      </c>
    </row>
    <row r="714" spans="1:13" x14ac:dyDescent="0.3">
      <c r="A714">
        <v>280</v>
      </c>
      <c r="B714">
        <v>14</v>
      </c>
      <c r="C714" s="1" t="s">
        <v>210</v>
      </c>
      <c r="D714" s="1" t="s">
        <v>627</v>
      </c>
      <c r="E714">
        <v>14</v>
      </c>
      <c r="F714">
        <v>23</v>
      </c>
      <c r="G714">
        <v>3</v>
      </c>
      <c r="H714">
        <v>34</v>
      </c>
      <c r="I714" s="1" t="s">
        <v>608</v>
      </c>
      <c r="J714">
        <f>cocina[[#This Row],[Precio Unitario]]*cocina[[#This Row],[Cantidad Ordenada]]-cocina[[#This Row],[Costo Unitario]]*cocina[[#This Row],[Cantidad Ordenada]]</f>
        <v>27</v>
      </c>
      <c r="K714">
        <f>cocina[[#This Row],[Precio Unitario]]*cocina[[#This Row],[Cantidad Ordenada]]</f>
        <v>69</v>
      </c>
      <c r="L714" s="5">
        <f>(SUMIF(A:A,cocina[[#This Row],[Número de Orden]],J:J))/SUMIF(A:A,cocina[[#This Row],[Número de Orden]],K:K)</f>
        <v>0.40170940170940173</v>
      </c>
      <c r="M714" s="1">
        <f>cocina[[#This Row],[Ganancia bruta]]-cocina[[#This Row],[Ganancia neta]]</f>
        <v>42</v>
      </c>
    </row>
    <row r="715" spans="1:13" x14ac:dyDescent="0.3">
      <c r="A715">
        <v>281</v>
      </c>
      <c r="B715">
        <v>18</v>
      </c>
      <c r="C715" s="1" t="s">
        <v>271</v>
      </c>
      <c r="D715" s="1" t="s">
        <v>619</v>
      </c>
      <c r="E715">
        <v>20</v>
      </c>
      <c r="F715">
        <v>33</v>
      </c>
      <c r="G715">
        <v>2</v>
      </c>
      <c r="H715">
        <v>9</v>
      </c>
      <c r="I715" s="1" t="s">
        <v>609</v>
      </c>
      <c r="J715">
        <f>cocina[[#This Row],[Precio Unitario]]*cocina[[#This Row],[Cantidad Ordenada]]-cocina[[#This Row],[Costo Unitario]]*cocina[[#This Row],[Cantidad Ordenada]]</f>
        <v>26</v>
      </c>
      <c r="K715">
        <f>cocina[[#This Row],[Precio Unitario]]*cocina[[#This Row],[Cantidad Ordenada]]</f>
        <v>66</v>
      </c>
      <c r="L715" s="5">
        <f>(SUMIF(A:A,cocina[[#This Row],[Número de Orden]],J:J))/SUMIF(A:A,cocina[[#This Row],[Número de Orden]],K:K)</f>
        <v>0.39393939393939392</v>
      </c>
      <c r="M715" s="1">
        <f>cocina[[#This Row],[Ganancia bruta]]-cocina[[#This Row],[Ganancia neta]]</f>
        <v>40</v>
      </c>
    </row>
    <row r="716" spans="1:13" x14ac:dyDescent="0.3">
      <c r="A716">
        <v>282</v>
      </c>
      <c r="B716">
        <v>6</v>
      </c>
      <c r="C716" s="1" t="s">
        <v>89</v>
      </c>
      <c r="D716" s="1" t="s">
        <v>629</v>
      </c>
      <c r="E716">
        <v>10</v>
      </c>
      <c r="F716">
        <v>18</v>
      </c>
      <c r="G716">
        <v>3</v>
      </c>
      <c r="H716">
        <v>57</v>
      </c>
      <c r="I716" s="1" t="s">
        <v>609</v>
      </c>
      <c r="J716">
        <f>cocina[[#This Row],[Precio Unitario]]*cocina[[#This Row],[Cantidad Ordenada]]-cocina[[#This Row],[Costo Unitario]]*cocina[[#This Row],[Cantidad Ordenada]]</f>
        <v>24</v>
      </c>
      <c r="K716">
        <f>cocina[[#This Row],[Precio Unitario]]*cocina[[#This Row],[Cantidad Ordenada]]</f>
        <v>54</v>
      </c>
      <c r="L716" s="5">
        <f>(SUMIF(A:A,cocina[[#This Row],[Número de Orden]],J:J))/SUMIF(A:A,cocina[[#This Row],[Número de Orden]],K:K)</f>
        <v>0.43243243243243246</v>
      </c>
      <c r="M716" s="1">
        <f>cocina[[#This Row],[Ganancia bruta]]-cocina[[#This Row],[Ganancia neta]]</f>
        <v>30</v>
      </c>
    </row>
    <row r="717" spans="1:13" x14ac:dyDescent="0.3">
      <c r="A717">
        <v>282</v>
      </c>
      <c r="B717">
        <v>6</v>
      </c>
      <c r="C717" s="1" t="s">
        <v>156</v>
      </c>
      <c r="D717" s="1" t="s">
        <v>626</v>
      </c>
      <c r="E717">
        <v>12</v>
      </c>
      <c r="F717">
        <v>20</v>
      </c>
      <c r="G717">
        <v>1</v>
      </c>
      <c r="H717">
        <v>57</v>
      </c>
      <c r="I717" s="1" t="s">
        <v>609</v>
      </c>
      <c r="J717">
        <f>cocina[[#This Row],[Precio Unitario]]*cocina[[#This Row],[Cantidad Ordenada]]-cocina[[#This Row],[Costo Unitario]]*cocina[[#This Row],[Cantidad Ordenada]]</f>
        <v>8</v>
      </c>
      <c r="K717">
        <f>cocina[[#This Row],[Precio Unitario]]*cocina[[#This Row],[Cantidad Ordenada]]</f>
        <v>20</v>
      </c>
      <c r="L717" s="5">
        <f>(SUMIF(A:A,cocina[[#This Row],[Número de Orden]],J:J))/SUMIF(A:A,cocina[[#This Row],[Número de Orden]],K:K)</f>
        <v>0.43243243243243246</v>
      </c>
      <c r="M717" s="1">
        <f>cocina[[#This Row],[Ganancia bruta]]-cocina[[#This Row],[Ganancia neta]]</f>
        <v>12</v>
      </c>
    </row>
    <row r="718" spans="1:13" x14ac:dyDescent="0.3">
      <c r="A718">
        <v>283</v>
      </c>
      <c r="B718">
        <v>19</v>
      </c>
      <c r="C718" s="1" t="s">
        <v>165</v>
      </c>
      <c r="D718" s="1" t="s">
        <v>630</v>
      </c>
      <c r="E718">
        <v>15</v>
      </c>
      <c r="F718">
        <v>26</v>
      </c>
      <c r="G718">
        <v>3</v>
      </c>
      <c r="H718">
        <v>6</v>
      </c>
      <c r="I718" s="1" t="s">
        <v>608</v>
      </c>
      <c r="J718">
        <f>cocina[[#This Row],[Precio Unitario]]*cocina[[#This Row],[Cantidad Ordenada]]-cocina[[#This Row],[Costo Unitario]]*cocina[[#This Row],[Cantidad Ordenada]]</f>
        <v>33</v>
      </c>
      <c r="K718">
        <f>cocina[[#This Row],[Precio Unitario]]*cocina[[#This Row],[Cantidad Ordenada]]</f>
        <v>78</v>
      </c>
      <c r="L718" s="5">
        <f>(SUMIF(A:A,cocina[[#This Row],[Número de Orden]],J:J))/SUMIF(A:A,cocina[[#This Row],[Número de Orden]],K:K)</f>
        <v>0.42307692307692307</v>
      </c>
      <c r="M718" s="1">
        <f>cocina[[#This Row],[Ganancia bruta]]-cocina[[#This Row],[Ganancia neta]]</f>
        <v>45</v>
      </c>
    </row>
    <row r="719" spans="1:13" x14ac:dyDescent="0.3">
      <c r="A719">
        <v>284</v>
      </c>
      <c r="B719">
        <v>11</v>
      </c>
      <c r="C719" s="1" t="s">
        <v>156</v>
      </c>
      <c r="D719" s="1" t="s">
        <v>626</v>
      </c>
      <c r="E719">
        <v>12</v>
      </c>
      <c r="F719">
        <v>20</v>
      </c>
      <c r="G719">
        <v>3</v>
      </c>
      <c r="H719">
        <v>45</v>
      </c>
      <c r="I719" s="1" t="s">
        <v>608</v>
      </c>
      <c r="J719">
        <f>cocina[[#This Row],[Precio Unitario]]*cocina[[#This Row],[Cantidad Ordenada]]-cocina[[#This Row],[Costo Unitario]]*cocina[[#This Row],[Cantidad Ordenada]]</f>
        <v>24</v>
      </c>
      <c r="K719">
        <f>cocina[[#This Row],[Precio Unitario]]*cocina[[#This Row],[Cantidad Ordenada]]</f>
        <v>60</v>
      </c>
      <c r="L719" s="5">
        <f>(SUMIF(A:A,cocina[[#This Row],[Número de Orden]],J:J))/SUMIF(A:A,cocina[[#This Row],[Número de Orden]],K:K)</f>
        <v>0.4050632911392405</v>
      </c>
      <c r="M719" s="1">
        <f>cocina[[#This Row],[Ganancia bruta]]-cocina[[#This Row],[Ganancia neta]]</f>
        <v>36</v>
      </c>
    </row>
    <row r="720" spans="1:13" x14ac:dyDescent="0.3">
      <c r="A720">
        <v>284</v>
      </c>
      <c r="B720">
        <v>11</v>
      </c>
      <c r="C720" s="1" t="s">
        <v>116</v>
      </c>
      <c r="D720" s="1" t="s">
        <v>615</v>
      </c>
      <c r="E720">
        <v>16</v>
      </c>
      <c r="F720">
        <v>27</v>
      </c>
      <c r="G720">
        <v>1</v>
      </c>
      <c r="H720">
        <v>59</v>
      </c>
      <c r="I720" s="1" t="s">
        <v>608</v>
      </c>
      <c r="J720">
        <f>cocina[[#This Row],[Precio Unitario]]*cocina[[#This Row],[Cantidad Ordenada]]-cocina[[#This Row],[Costo Unitario]]*cocina[[#This Row],[Cantidad Ordenada]]</f>
        <v>11</v>
      </c>
      <c r="K720">
        <f>cocina[[#This Row],[Precio Unitario]]*cocina[[#This Row],[Cantidad Ordenada]]</f>
        <v>27</v>
      </c>
      <c r="L720" s="5">
        <f>(SUMIF(A:A,cocina[[#This Row],[Número de Orden]],J:J))/SUMIF(A:A,cocina[[#This Row],[Número de Orden]],K:K)</f>
        <v>0.4050632911392405</v>
      </c>
      <c r="M720" s="1">
        <f>cocina[[#This Row],[Ganancia bruta]]-cocina[[#This Row],[Ganancia neta]]</f>
        <v>16</v>
      </c>
    </row>
    <row r="721" spans="1:13" x14ac:dyDescent="0.3">
      <c r="A721">
        <v>284</v>
      </c>
      <c r="B721">
        <v>11</v>
      </c>
      <c r="C721" s="1" t="s">
        <v>122</v>
      </c>
      <c r="D721" s="1" t="s">
        <v>621</v>
      </c>
      <c r="E721">
        <v>11</v>
      </c>
      <c r="F721">
        <v>19</v>
      </c>
      <c r="G721">
        <v>2</v>
      </c>
      <c r="H721">
        <v>41</v>
      </c>
      <c r="I721" s="1" t="s">
        <v>608</v>
      </c>
      <c r="J721">
        <f>cocina[[#This Row],[Precio Unitario]]*cocina[[#This Row],[Cantidad Ordenada]]-cocina[[#This Row],[Costo Unitario]]*cocina[[#This Row],[Cantidad Ordenada]]</f>
        <v>16</v>
      </c>
      <c r="K721">
        <f>cocina[[#This Row],[Precio Unitario]]*cocina[[#This Row],[Cantidad Ordenada]]</f>
        <v>38</v>
      </c>
      <c r="L721" s="5">
        <f>(SUMIF(A:A,cocina[[#This Row],[Número de Orden]],J:J))/SUMIF(A:A,cocina[[#This Row],[Número de Orden]],K:K)</f>
        <v>0.4050632911392405</v>
      </c>
      <c r="M721" s="1">
        <f>cocina[[#This Row],[Ganancia bruta]]-cocina[[#This Row],[Ganancia neta]]</f>
        <v>22</v>
      </c>
    </row>
    <row r="722" spans="1:13" x14ac:dyDescent="0.3">
      <c r="A722">
        <v>284</v>
      </c>
      <c r="B722">
        <v>11</v>
      </c>
      <c r="C722" s="1" t="s">
        <v>271</v>
      </c>
      <c r="D722" s="1" t="s">
        <v>619</v>
      </c>
      <c r="E722">
        <v>20</v>
      </c>
      <c r="F722">
        <v>33</v>
      </c>
      <c r="G722">
        <v>1</v>
      </c>
      <c r="H722">
        <v>50</v>
      </c>
      <c r="I722" s="1" t="s">
        <v>609</v>
      </c>
      <c r="J722">
        <f>cocina[[#This Row],[Precio Unitario]]*cocina[[#This Row],[Cantidad Ordenada]]-cocina[[#This Row],[Costo Unitario]]*cocina[[#This Row],[Cantidad Ordenada]]</f>
        <v>13</v>
      </c>
      <c r="K722">
        <f>cocina[[#This Row],[Precio Unitario]]*cocina[[#This Row],[Cantidad Ordenada]]</f>
        <v>33</v>
      </c>
      <c r="L722" s="5">
        <f>(SUMIF(A:A,cocina[[#This Row],[Número de Orden]],J:J))/SUMIF(A:A,cocina[[#This Row],[Número de Orden]],K:K)</f>
        <v>0.4050632911392405</v>
      </c>
      <c r="M722" s="1">
        <f>cocina[[#This Row],[Ganancia bruta]]-cocina[[#This Row],[Ganancia neta]]</f>
        <v>20</v>
      </c>
    </row>
    <row r="723" spans="1:13" x14ac:dyDescent="0.3">
      <c r="A723">
        <v>285</v>
      </c>
      <c r="B723">
        <v>18</v>
      </c>
      <c r="C723" s="1" t="s">
        <v>80</v>
      </c>
      <c r="D723" s="1" t="s">
        <v>628</v>
      </c>
      <c r="E723">
        <v>13</v>
      </c>
      <c r="F723">
        <v>21</v>
      </c>
      <c r="G723">
        <v>2</v>
      </c>
      <c r="H723">
        <v>12</v>
      </c>
      <c r="I723" s="1" t="s">
        <v>609</v>
      </c>
      <c r="J723">
        <f>cocina[[#This Row],[Precio Unitario]]*cocina[[#This Row],[Cantidad Ordenada]]-cocina[[#This Row],[Costo Unitario]]*cocina[[#This Row],[Cantidad Ordenada]]</f>
        <v>16</v>
      </c>
      <c r="K723">
        <f>cocina[[#This Row],[Precio Unitario]]*cocina[[#This Row],[Cantidad Ordenada]]</f>
        <v>42</v>
      </c>
      <c r="L723" s="5">
        <f>(SUMIF(A:A,cocina[[#This Row],[Número de Orden]],J:J))/SUMIF(A:A,cocina[[#This Row],[Número de Orden]],K:K)</f>
        <v>0.38095238095238093</v>
      </c>
      <c r="M723" s="1">
        <f>cocina[[#This Row],[Ganancia bruta]]-cocina[[#This Row],[Ganancia neta]]</f>
        <v>26</v>
      </c>
    </row>
    <row r="724" spans="1:13" x14ac:dyDescent="0.3">
      <c r="A724">
        <v>286</v>
      </c>
      <c r="B724">
        <v>15</v>
      </c>
      <c r="C724" s="1" t="s">
        <v>65</v>
      </c>
      <c r="D724" s="1" t="s">
        <v>625</v>
      </c>
      <c r="E724">
        <v>20</v>
      </c>
      <c r="F724">
        <v>34</v>
      </c>
      <c r="G724">
        <v>2</v>
      </c>
      <c r="H724">
        <v>25</v>
      </c>
      <c r="I724" s="1" t="s">
        <v>608</v>
      </c>
      <c r="J724">
        <f>cocina[[#This Row],[Precio Unitario]]*cocina[[#This Row],[Cantidad Ordenada]]-cocina[[#This Row],[Costo Unitario]]*cocina[[#This Row],[Cantidad Ordenada]]</f>
        <v>28</v>
      </c>
      <c r="K724">
        <f>cocina[[#This Row],[Precio Unitario]]*cocina[[#This Row],[Cantidad Ordenada]]</f>
        <v>68</v>
      </c>
      <c r="L724" s="5">
        <f>(SUMIF(A:A,cocina[[#This Row],[Número de Orden]],J:J))/SUMIF(A:A,cocina[[#This Row],[Número de Orden]],K:K)</f>
        <v>0.41176470588235292</v>
      </c>
      <c r="M724" s="1">
        <f>cocina[[#This Row],[Ganancia bruta]]-cocina[[#This Row],[Ganancia neta]]</f>
        <v>40</v>
      </c>
    </row>
    <row r="725" spans="1:13" x14ac:dyDescent="0.3">
      <c r="A725">
        <v>287</v>
      </c>
      <c r="B725">
        <v>20</v>
      </c>
      <c r="C725" s="1" t="s">
        <v>257</v>
      </c>
      <c r="D725" s="1" t="s">
        <v>623</v>
      </c>
      <c r="E725">
        <v>19</v>
      </c>
      <c r="F725">
        <v>32</v>
      </c>
      <c r="G725">
        <v>3</v>
      </c>
      <c r="H725">
        <v>46</v>
      </c>
      <c r="I725" s="1" t="s">
        <v>608</v>
      </c>
      <c r="J725">
        <f>cocina[[#This Row],[Precio Unitario]]*cocina[[#This Row],[Cantidad Ordenada]]-cocina[[#This Row],[Costo Unitario]]*cocina[[#This Row],[Cantidad Ordenada]]</f>
        <v>39</v>
      </c>
      <c r="K725">
        <f>cocina[[#This Row],[Precio Unitario]]*cocina[[#This Row],[Cantidad Ordenada]]</f>
        <v>96</v>
      </c>
      <c r="L725" s="5">
        <f>(SUMIF(A:A,cocina[[#This Row],[Número de Orden]],J:J))/SUMIF(A:A,cocina[[#This Row],[Número de Orden]],K:K)</f>
        <v>0.40099009900990101</v>
      </c>
      <c r="M725" s="1">
        <f>cocina[[#This Row],[Ganancia bruta]]-cocina[[#This Row],[Ganancia neta]]</f>
        <v>57</v>
      </c>
    </row>
    <row r="726" spans="1:13" x14ac:dyDescent="0.3">
      <c r="A726">
        <v>287</v>
      </c>
      <c r="B726">
        <v>20</v>
      </c>
      <c r="C726" s="1" t="s">
        <v>210</v>
      </c>
      <c r="D726" s="1" t="s">
        <v>627</v>
      </c>
      <c r="E726">
        <v>14</v>
      </c>
      <c r="F726">
        <v>23</v>
      </c>
      <c r="G726">
        <v>2</v>
      </c>
      <c r="H726">
        <v>58</v>
      </c>
      <c r="I726" s="1" t="s">
        <v>608</v>
      </c>
      <c r="J726">
        <f>cocina[[#This Row],[Precio Unitario]]*cocina[[#This Row],[Cantidad Ordenada]]-cocina[[#This Row],[Costo Unitario]]*cocina[[#This Row],[Cantidad Ordenada]]</f>
        <v>18</v>
      </c>
      <c r="K726">
        <f>cocina[[#This Row],[Precio Unitario]]*cocina[[#This Row],[Cantidad Ordenada]]</f>
        <v>46</v>
      </c>
      <c r="L726" s="5">
        <f>(SUMIF(A:A,cocina[[#This Row],[Número de Orden]],J:J))/SUMIF(A:A,cocina[[#This Row],[Número de Orden]],K:K)</f>
        <v>0.40099009900990101</v>
      </c>
      <c r="M726" s="1">
        <f>cocina[[#This Row],[Ganancia bruta]]-cocina[[#This Row],[Ganancia neta]]</f>
        <v>28</v>
      </c>
    </row>
    <row r="727" spans="1:13" x14ac:dyDescent="0.3">
      <c r="A727">
        <v>287</v>
      </c>
      <c r="B727">
        <v>20</v>
      </c>
      <c r="C727" s="1" t="s">
        <v>78</v>
      </c>
      <c r="D727" s="1" t="s">
        <v>613</v>
      </c>
      <c r="E727">
        <v>18</v>
      </c>
      <c r="F727">
        <v>30</v>
      </c>
      <c r="G727">
        <v>2</v>
      </c>
      <c r="H727">
        <v>17</v>
      </c>
      <c r="I727" s="1" t="s">
        <v>609</v>
      </c>
      <c r="J727">
        <f>cocina[[#This Row],[Precio Unitario]]*cocina[[#This Row],[Cantidad Ordenada]]-cocina[[#This Row],[Costo Unitario]]*cocina[[#This Row],[Cantidad Ordenada]]</f>
        <v>24</v>
      </c>
      <c r="K727">
        <f>cocina[[#This Row],[Precio Unitario]]*cocina[[#This Row],[Cantidad Ordenada]]</f>
        <v>60</v>
      </c>
      <c r="L727" s="5">
        <f>(SUMIF(A:A,cocina[[#This Row],[Número de Orden]],J:J))/SUMIF(A:A,cocina[[#This Row],[Número de Orden]],K:K)</f>
        <v>0.40099009900990101</v>
      </c>
      <c r="M727" s="1">
        <f>cocina[[#This Row],[Ganancia bruta]]-cocina[[#This Row],[Ganancia neta]]</f>
        <v>36</v>
      </c>
    </row>
    <row r="728" spans="1:13" x14ac:dyDescent="0.3">
      <c r="A728">
        <v>288</v>
      </c>
      <c r="B728">
        <v>15</v>
      </c>
      <c r="C728" s="1" t="s">
        <v>168</v>
      </c>
      <c r="D728" s="1" t="s">
        <v>612</v>
      </c>
      <c r="E728">
        <v>14</v>
      </c>
      <c r="F728">
        <v>24</v>
      </c>
      <c r="G728">
        <v>2</v>
      </c>
      <c r="H728">
        <v>6</v>
      </c>
      <c r="I728" s="1" t="s">
        <v>609</v>
      </c>
      <c r="J728">
        <f>cocina[[#This Row],[Precio Unitario]]*cocina[[#This Row],[Cantidad Ordenada]]-cocina[[#This Row],[Costo Unitario]]*cocina[[#This Row],[Cantidad Ordenada]]</f>
        <v>20</v>
      </c>
      <c r="K728">
        <f>cocina[[#This Row],[Precio Unitario]]*cocina[[#This Row],[Cantidad Ordenada]]</f>
        <v>48</v>
      </c>
      <c r="L728" s="5">
        <f>(SUMIF(A:A,cocina[[#This Row],[Número de Orden]],J:J))/SUMIF(A:A,cocina[[#This Row],[Número de Orden]],K:K)</f>
        <v>0.41860465116279072</v>
      </c>
      <c r="M728" s="1">
        <f>cocina[[#This Row],[Ganancia bruta]]-cocina[[#This Row],[Ganancia neta]]</f>
        <v>28</v>
      </c>
    </row>
    <row r="729" spans="1:13" x14ac:dyDescent="0.3">
      <c r="A729">
        <v>288</v>
      </c>
      <c r="B729">
        <v>15</v>
      </c>
      <c r="C729" s="1" t="s">
        <v>122</v>
      </c>
      <c r="D729" s="1" t="s">
        <v>621</v>
      </c>
      <c r="E729">
        <v>11</v>
      </c>
      <c r="F729">
        <v>19</v>
      </c>
      <c r="G729">
        <v>2</v>
      </c>
      <c r="H729">
        <v>32</v>
      </c>
      <c r="I729" s="1" t="s">
        <v>608</v>
      </c>
      <c r="J729">
        <f>cocina[[#This Row],[Precio Unitario]]*cocina[[#This Row],[Cantidad Ordenada]]-cocina[[#This Row],[Costo Unitario]]*cocina[[#This Row],[Cantidad Ordenada]]</f>
        <v>16</v>
      </c>
      <c r="K729">
        <f>cocina[[#This Row],[Precio Unitario]]*cocina[[#This Row],[Cantidad Ordenada]]</f>
        <v>38</v>
      </c>
      <c r="L729" s="5">
        <f>(SUMIF(A:A,cocina[[#This Row],[Número de Orden]],J:J))/SUMIF(A:A,cocina[[#This Row],[Número de Orden]],K:K)</f>
        <v>0.41860465116279072</v>
      </c>
      <c r="M729" s="1">
        <f>cocina[[#This Row],[Ganancia bruta]]-cocina[[#This Row],[Ganancia neta]]</f>
        <v>22</v>
      </c>
    </row>
    <row r="730" spans="1:13" x14ac:dyDescent="0.3">
      <c r="A730">
        <v>289</v>
      </c>
      <c r="B730">
        <v>15</v>
      </c>
      <c r="C730" s="1" t="s">
        <v>156</v>
      </c>
      <c r="D730" s="1" t="s">
        <v>626</v>
      </c>
      <c r="E730">
        <v>12</v>
      </c>
      <c r="F730">
        <v>20</v>
      </c>
      <c r="G730">
        <v>3</v>
      </c>
      <c r="H730">
        <v>20</v>
      </c>
      <c r="I730" s="1" t="s">
        <v>608</v>
      </c>
      <c r="J730">
        <f>cocina[[#This Row],[Precio Unitario]]*cocina[[#This Row],[Cantidad Ordenada]]-cocina[[#This Row],[Costo Unitario]]*cocina[[#This Row],[Cantidad Ordenada]]</f>
        <v>24</v>
      </c>
      <c r="K730">
        <f>cocina[[#This Row],[Precio Unitario]]*cocina[[#This Row],[Cantidad Ordenada]]</f>
        <v>60</v>
      </c>
      <c r="L730" s="5">
        <f>(SUMIF(A:A,cocina[[#This Row],[Número de Orden]],J:J))/SUMIF(A:A,cocina[[#This Row],[Número de Orden]],K:K)</f>
        <v>0.41304347826086957</v>
      </c>
      <c r="M730" s="1">
        <f>cocina[[#This Row],[Ganancia bruta]]-cocina[[#This Row],[Ganancia neta]]</f>
        <v>36</v>
      </c>
    </row>
    <row r="731" spans="1:13" x14ac:dyDescent="0.3">
      <c r="A731">
        <v>289</v>
      </c>
      <c r="B731">
        <v>15</v>
      </c>
      <c r="C731" s="1" t="s">
        <v>165</v>
      </c>
      <c r="D731" s="1" t="s">
        <v>630</v>
      </c>
      <c r="E731">
        <v>15</v>
      </c>
      <c r="F731">
        <v>26</v>
      </c>
      <c r="G731">
        <v>3</v>
      </c>
      <c r="H731">
        <v>48</v>
      </c>
      <c r="I731" s="1" t="s">
        <v>609</v>
      </c>
      <c r="J731">
        <f>cocina[[#This Row],[Precio Unitario]]*cocina[[#This Row],[Cantidad Ordenada]]-cocina[[#This Row],[Costo Unitario]]*cocina[[#This Row],[Cantidad Ordenada]]</f>
        <v>33</v>
      </c>
      <c r="K731">
        <f>cocina[[#This Row],[Precio Unitario]]*cocina[[#This Row],[Cantidad Ordenada]]</f>
        <v>78</v>
      </c>
      <c r="L731" s="5">
        <f>(SUMIF(A:A,cocina[[#This Row],[Número de Orden]],J:J))/SUMIF(A:A,cocina[[#This Row],[Número de Orden]],K:K)</f>
        <v>0.41304347826086957</v>
      </c>
      <c r="M731" s="1">
        <f>cocina[[#This Row],[Ganancia bruta]]-cocina[[#This Row],[Ganancia neta]]</f>
        <v>45</v>
      </c>
    </row>
    <row r="732" spans="1:13" x14ac:dyDescent="0.3">
      <c r="A732">
        <v>290</v>
      </c>
      <c r="B732">
        <v>19</v>
      </c>
      <c r="C732" s="1" t="s">
        <v>58</v>
      </c>
      <c r="D732" s="1" t="s">
        <v>616</v>
      </c>
      <c r="E732">
        <v>25</v>
      </c>
      <c r="F732">
        <v>40</v>
      </c>
      <c r="G732">
        <v>1</v>
      </c>
      <c r="H732">
        <v>57</v>
      </c>
      <c r="I732" s="1" t="s">
        <v>608</v>
      </c>
      <c r="J732">
        <f>cocina[[#This Row],[Precio Unitario]]*cocina[[#This Row],[Cantidad Ordenada]]-cocina[[#This Row],[Costo Unitario]]*cocina[[#This Row],[Cantidad Ordenada]]</f>
        <v>15</v>
      </c>
      <c r="K732">
        <f>cocina[[#This Row],[Precio Unitario]]*cocina[[#This Row],[Cantidad Ordenada]]</f>
        <v>40</v>
      </c>
      <c r="L732" s="5">
        <f>(SUMIF(A:A,cocina[[#This Row],[Número de Orden]],J:J))/SUMIF(A:A,cocina[[#This Row],[Número de Orden]],K:K)</f>
        <v>0.375</v>
      </c>
      <c r="M732" s="1">
        <f>cocina[[#This Row],[Ganancia bruta]]-cocina[[#This Row],[Ganancia neta]]</f>
        <v>25</v>
      </c>
    </row>
    <row r="733" spans="1:13" x14ac:dyDescent="0.3">
      <c r="A733">
        <v>291</v>
      </c>
      <c r="B733">
        <v>2</v>
      </c>
      <c r="C733" s="1" t="s">
        <v>65</v>
      </c>
      <c r="D733" s="1" t="s">
        <v>625</v>
      </c>
      <c r="E733">
        <v>20</v>
      </c>
      <c r="F733">
        <v>34</v>
      </c>
      <c r="G733">
        <v>2</v>
      </c>
      <c r="H733">
        <v>28</v>
      </c>
      <c r="I733" s="1" t="s">
        <v>609</v>
      </c>
      <c r="J733">
        <f>cocina[[#This Row],[Precio Unitario]]*cocina[[#This Row],[Cantidad Ordenada]]-cocina[[#This Row],[Costo Unitario]]*cocina[[#This Row],[Cantidad Ordenada]]</f>
        <v>28</v>
      </c>
      <c r="K733">
        <f>cocina[[#This Row],[Precio Unitario]]*cocina[[#This Row],[Cantidad Ordenada]]</f>
        <v>68</v>
      </c>
      <c r="L733" s="5">
        <f>(SUMIF(A:A,cocina[[#This Row],[Número de Orden]],J:J))/SUMIF(A:A,cocina[[#This Row],[Número de Orden]],K:K)</f>
        <v>0.4</v>
      </c>
      <c r="M733" s="1">
        <f>cocina[[#This Row],[Ganancia bruta]]-cocina[[#This Row],[Ganancia neta]]</f>
        <v>40</v>
      </c>
    </row>
    <row r="734" spans="1:13" x14ac:dyDescent="0.3">
      <c r="A734">
        <v>291</v>
      </c>
      <c r="B734">
        <v>2</v>
      </c>
      <c r="C734" s="1" t="s">
        <v>132</v>
      </c>
      <c r="D734" s="1" t="s">
        <v>631</v>
      </c>
      <c r="E734">
        <v>15</v>
      </c>
      <c r="F734">
        <v>25</v>
      </c>
      <c r="G734">
        <v>1</v>
      </c>
      <c r="H734">
        <v>41</v>
      </c>
      <c r="I734" s="1" t="s">
        <v>608</v>
      </c>
      <c r="J734">
        <f>cocina[[#This Row],[Precio Unitario]]*cocina[[#This Row],[Cantidad Ordenada]]-cocina[[#This Row],[Costo Unitario]]*cocina[[#This Row],[Cantidad Ordenada]]</f>
        <v>10</v>
      </c>
      <c r="K734">
        <f>cocina[[#This Row],[Precio Unitario]]*cocina[[#This Row],[Cantidad Ordenada]]</f>
        <v>25</v>
      </c>
      <c r="L734" s="5">
        <f>(SUMIF(A:A,cocina[[#This Row],[Número de Orden]],J:J))/SUMIF(A:A,cocina[[#This Row],[Número de Orden]],K:K)</f>
        <v>0.4</v>
      </c>
      <c r="M734" s="1">
        <f>cocina[[#This Row],[Ganancia bruta]]-cocina[[#This Row],[Ganancia neta]]</f>
        <v>15</v>
      </c>
    </row>
    <row r="735" spans="1:13" x14ac:dyDescent="0.3">
      <c r="A735">
        <v>291</v>
      </c>
      <c r="B735">
        <v>2</v>
      </c>
      <c r="C735" s="1" t="s">
        <v>36</v>
      </c>
      <c r="D735" s="1" t="s">
        <v>622</v>
      </c>
      <c r="E735">
        <v>21</v>
      </c>
      <c r="F735">
        <v>35</v>
      </c>
      <c r="G735">
        <v>3</v>
      </c>
      <c r="H735">
        <v>12</v>
      </c>
      <c r="I735" s="1" t="s">
        <v>609</v>
      </c>
      <c r="J735">
        <f>cocina[[#This Row],[Precio Unitario]]*cocina[[#This Row],[Cantidad Ordenada]]-cocina[[#This Row],[Costo Unitario]]*cocina[[#This Row],[Cantidad Ordenada]]</f>
        <v>42</v>
      </c>
      <c r="K735">
        <f>cocina[[#This Row],[Precio Unitario]]*cocina[[#This Row],[Cantidad Ordenada]]</f>
        <v>105</v>
      </c>
      <c r="L735" s="5">
        <f>(SUMIF(A:A,cocina[[#This Row],[Número de Orden]],J:J))/SUMIF(A:A,cocina[[#This Row],[Número de Orden]],K:K)</f>
        <v>0.4</v>
      </c>
      <c r="M735" s="1">
        <f>cocina[[#This Row],[Ganancia bruta]]-cocina[[#This Row],[Ganancia neta]]</f>
        <v>63</v>
      </c>
    </row>
    <row r="736" spans="1:13" x14ac:dyDescent="0.3">
      <c r="A736">
        <v>291</v>
      </c>
      <c r="B736">
        <v>2</v>
      </c>
      <c r="C736" s="1" t="s">
        <v>126</v>
      </c>
      <c r="D736" s="1" t="s">
        <v>614</v>
      </c>
      <c r="E736">
        <v>19</v>
      </c>
      <c r="F736">
        <v>31</v>
      </c>
      <c r="G736">
        <v>2</v>
      </c>
      <c r="H736">
        <v>14</v>
      </c>
      <c r="I736" s="1" t="s">
        <v>608</v>
      </c>
      <c r="J736">
        <f>cocina[[#This Row],[Precio Unitario]]*cocina[[#This Row],[Cantidad Ordenada]]-cocina[[#This Row],[Costo Unitario]]*cocina[[#This Row],[Cantidad Ordenada]]</f>
        <v>24</v>
      </c>
      <c r="K736">
        <f>cocina[[#This Row],[Precio Unitario]]*cocina[[#This Row],[Cantidad Ordenada]]</f>
        <v>62</v>
      </c>
      <c r="L736" s="5">
        <f>(SUMIF(A:A,cocina[[#This Row],[Número de Orden]],J:J))/SUMIF(A:A,cocina[[#This Row],[Número de Orden]],K:K)</f>
        <v>0.4</v>
      </c>
      <c r="M736" s="1">
        <f>cocina[[#This Row],[Ganancia bruta]]-cocina[[#This Row],[Ganancia neta]]</f>
        <v>38</v>
      </c>
    </row>
    <row r="737" spans="1:13" x14ac:dyDescent="0.3">
      <c r="A737">
        <v>292</v>
      </c>
      <c r="B737">
        <v>10</v>
      </c>
      <c r="C737" s="1" t="s">
        <v>52</v>
      </c>
      <c r="D737" s="1" t="s">
        <v>620</v>
      </c>
      <c r="E737">
        <v>16</v>
      </c>
      <c r="F737">
        <v>28</v>
      </c>
      <c r="G737">
        <v>3</v>
      </c>
      <c r="H737">
        <v>23</v>
      </c>
      <c r="I737" s="1" t="s">
        <v>609</v>
      </c>
      <c r="J737">
        <f>cocina[[#This Row],[Precio Unitario]]*cocina[[#This Row],[Cantidad Ordenada]]-cocina[[#This Row],[Costo Unitario]]*cocina[[#This Row],[Cantidad Ordenada]]</f>
        <v>36</v>
      </c>
      <c r="K737">
        <f>cocina[[#This Row],[Precio Unitario]]*cocina[[#This Row],[Cantidad Ordenada]]</f>
        <v>84</v>
      </c>
      <c r="L737" s="5">
        <f>(SUMIF(A:A,cocina[[#This Row],[Número de Orden]],J:J))/SUMIF(A:A,cocina[[#This Row],[Número de Orden]],K:K)</f>
        <v>0.42857142857142855</v>
      </c>
      <c r="M737" s="1">
        <f>cocina[[#This Row],[Ganancia bruta]]-cocina[[#This Row],[Ganancia neta]]</f>
        <v>48</v>
      </c>
    </row>
    <row r="738" spans="1:13" x14ac:dyDescent="0.3">
      <c r="A738">
        <v>293</v>
      </c>
      <c r="B738">
        <v>16</v>
      </c>
      <c r="C738" s="1" t="s">
        <v>52</v>
      </c>
      <c r="D738" s="1" t="s">
        <v>620</v>
      </c>
      <c r="E738">
        <v>16</v>
      </c>
      <c r="F738">
        <v>28</v>
      </c>
      <c r="G738">
        <v>3</v>
      </c>
      <c r="H738">
        <v>44</v>
      </c>
      <c r="I738" s="1" t="s">
        <v>608</v>
      </c>
      <c r="J738">
        <f>cocina[[#This Row],[Precio Unitario]]*cocina[[#This Row],[Cantidad Ordenada]]-cocina[[#This Row],[Costo Unitario]]*cocina[[#This Row],[Cantidad Ordenada]]</f>
        <v>36</v>
      </c>
      <c r="K738">
        <f>cocina[[#This Row],[Precio Unitario]]*cocina[[#This Row],[Cantidad Ordenada]]</f>
        <v>84</v>
      </c>
      <c r="L738" s="5">
        <f>(SUMIF(A:A,cocina[[#This Row],[Número de Orden]],J:J))/SUMIF(A:A,cocina[[#This Row],[Número de Orden]],K:K)</f>
        <v>0.40740740740740738</v>
      </c>
      <c r="M738" s="1">
        <f>cocina[[#This Row],[Ganancia bruta]]-cocina[[#This Row],[Ganancia neta]]</f>
        <v>48</v>
      </c>
    </row>
    <row r="739" spans="1:13" x14ac:dyDescent="0.3">
      <c r="A739">
        <v>293</v>
      </c>
      <c r="B739">
        <v>16</v>
      </c>
      <c r="C739" s="1" t="s">
        <v>78</v>
      </c>
      <c r="D739" s="1" t="s">
        <v>613</v>
      </c>
      <c r="E739">
        <v>18</v>
      </c>
      <c r="F739">
        <v>30</v>
      </c>
      <c r="G739">
        <v>2</v>
      </c>
      <c r="H739">
        <v>29</v>
      </c>
      <c r="I739" s="1" t="s">
        <v>608</v>
      </c>
      <c r="J739">
        <f>cocina[[#This Row],[Precio Unitario]]*cocina[[#This Row],[Cantidad Ordenada]]-cocina[[#This Row],[Costo Unitario]]*cocina[[#This Row],[Cantidad Ordenada]]</f>
        <v>24</v>
      </c>
      <c r="K739">
        <f>cocina[[#This Row],[Precio Unitario]]*cocina[[#This Row],[Cantidad Ordenada]]</f>
        <v>60</v>
      </c>
      <c r="L739" s="5">
        <f>(SUMIF(A:A,cocina[[#This Row],[Número de Orden]],J:J))/SUMIF(A:A,cocina[[#This Row],[Número de Orden]],K:K)</f>
        <v>0.40740740740740738</v>
      </c>
      <c r="M739" s="1">
        <f>cocina[[#This Row],[Ganancia bruta]]-cocina[[#This Row],[Ganancia neta]]</f>
        <v>36</v>
      </c>
    </row>
    <row r="740" spans="1:13" x14ac:dyDescent="0.3">
      <c r="A740">
        <v>293</v>
      </c>
      <c r="B740">
        <v>16</v>
      </c>
      <c r="C740" s="1" t="s">
        <v>83</v>
      </c>
      <c r="D740" s="1" t="s">
        <v>617</v>
      </c>
      <c r="E740">
        <v>22</v>
      </c>
      <c r="F740">
        <v>36</v>
      </c>
      <c r="G740">
        <v>2</v>
      </c>
      <c r="H740">
        <v>47</v>
      </c>
      <c r="I740" s="1" t="s">
        <v>608</v>
      </c>
      <c r="J740">
        <f>cocina[[#This Row],[Precio Unitario]]*cocina[[#This Row],[Cantidad Ordenada]]-cocina[[#This Row],[Costo Unitario]]*cocina[[#This Row],[Cantidad Ordenada]]</f>
        <v>28</v>
      </c>
      <c r="K740">
        <f>cocina[[#This Row],[Precio Unitario]]*cocina[[#This Row],[Cantidad Ordenada]]</f>
        <v>72</v>
      </c>
      <c r="L740" s="5">
        <f>(SUMIF(A:A,cocina[[#This Row],[Número de Orden]],J:J))/SUMIF(A:A,cocina[[#This Row],[Número de Orden]],K:K)</f>
        <v>0.40740740740740738</v>
      </c>
      <c r="M740" s="1">
        <f>cocina[[#This Row],[Ganancia bruta]]-cocina[[#This Row],[Ganancia neta]]</f>
        <v>44</v>
      </c>
    </row>
    <row r="741" spans="1:13" x14ac:dyDescent="0.3">
      <c r="A741">
        <v>294</v>
      </c>
      <c r="B741">
        <v>17</v>
      </c>
      <c r="C741" s="1" t="s">
        <v>126</v>
      </c>
      <c r="D741" s="1" t="s">
        <v>614</v>
      </c>
      <c r="E741">
        <v>19</v>
      </c>
      <c r="F741">
        <v>31</v>
      </c>
      <c r="G741">
        <v>2</v>
      </c>
      <c r="H741">
        <v>31</v>
      </c>
      <c r="I741" s="1" t="s">
        <v>609</v>
      </c>
      <c r="J741">
        <f>cocina[[#This Row],[Precio Unitario]]*cocina[[#This Row],[Cantidad Ordenada]]-cocina[[#This Row],[Costo Unitario]]*cocina[[#This Row],[Cantidad Ordenada]]</f>
        <v>24</v>
      </c>
      <c r="K741">
        <f>cocina[[#This Row],[Precio Unitario]]*cocina[[#This Row],[Cantidad Ordenada]]</f>
        <v>62</v>
      </c>
      <c r="L741" s="5">
        <f>(SUMIF(A:A,cocina[[#This Row],[Número de Orden]],J:J))/SUMIF(A:A,cocina[[#This Row],[Número de Orden]],K:K)</f>
        <v>0.40490797546012269</v>
      </c>
      <c r="M741" s="1">
        <f>cocina[[#This Row],[Ganancia bruta]]-cocina[[#This Row],[Ganancia neta]]</f>
        <v>38</v>
      </c>
    </row>
    <row r="742" spans="1:13" x14ac:dyDescent="0.3">
      <c r="A742">
        <v>294</v>
      </c>
      <c r="B742">
        <v>17</v>
      </c>
      <c r="C742" s="1" t="s">
        <v>83</v>
      </c>
      <c r="D742" s="1" t="s">
        <v>617</v>
      </c>
      <c r="E742">
        <v>22</v>
      </c>
      <c r="F742">
        <v>36</v>
      </c>
      <c r="G742">
        <v>3</v>
      </c>
      <c r="H742">
        <v>13</v>
      </c>
      <c r="I742" s="1" t="s">
        <v>608</v>
      </c>
      <c r="J742">
        <f>cocina[[#This Row],[Precio Unitario]]*cocina[[#This Row],[Cantidad Ordenada]]-cocina[[#This Row],[Costo Unitario]]*cocina[[#This Row],[Cantidad Ordenada]]</f>
        <v>42</v>
      </c>
      <c r="K742">
        <f>cocina[[#This Row],[Precio Unitario]]*cocina[[#This Row],[Cantidad Ordenada]]</f>
        <v>108</v>
      </c>
      <c r="L742" s="5">
        <f>(SUMIF(A:A,cocina[[#This Row],[Número de Orden]],J:J))/SUMIF(A:A,cocina[[#This Row],[Número de Orden]],K:K)</f>
        <v>0.40490797546012269</v>
      </c>
      <c r="M742" s="1">
        <f>cocina[[#This Row],[Ganancia bruta]]-cocina[[#This Row],[Ganancia neta]]</f>
        <v>66</v>
      </c>
    </row>
    <row r="743" spans="1:13" x14ac:dyDescent="0.3">
      <c r="A743">
        <v>294</v>
      </c>
      <c r="B743">
        <v>17</v>
      </c>
      <c r="C743" s="1" t="s">
        <v>89</v>
      </c>
      <c r="D743" s="1" t="s">
        <v>629</v>
      </c>
      <c r="E743">
        <v>10</v>
      </c>
      <c r="F743">
        <v>18</v>
      </c>
      <c r="G743">
        <v>3</v>
      </c>
      <c r="H743">
        <v>33</v>
      </c>
      <c r="I743" s="1" t="s">
        <v>608</v>
      </c>
      <c r="J743">
        <f>cocina[[#This Row],[Precio Unitario]]*cocina[[#This Row],[Cantidad Ordenada]]-cocina[[#This Row],[Costo Unitario]]*cocina[[#This Row],[Cantidad Ordenada]]</f>
        <v>24</v>
      </c>
      <c r="K743">
        <f>cocina[[#This Row],[Precio Unitario]]*cocina[[#This Row],[Cantidad Ordenada]]</f>
        <v>54</v>
      </c>
      <c r="L743" s="5">
        <f>(SUMIF(A:A,cocina[[#This Row],[Número de Orden]],J:J))/SUMIF(A:A,cocina[[#This Row],[Número de Orden]],K:K)</f>
        <v>0.40490797546012269</v>
      </c>
      <c r="M743" s="1">
        <f>cocina[[#This Row],[Ganancia bruta]]-cocina[[#This Row],[Ganancia neta]]</f>
        <v>30</v>
      </c>
    </row>
    <row r="744" spans="1:13" x14ac:dyDescent="0.3">
      <c r="A744">
        <v>294</v>
      </c>
      <c r="B744">
        <v>17</v>
      </c>
      <c r="C744" s="1" t="s">
        <v>65</v>
      </c>
      <c r="D744" s="1" t="s">
        <v>625</v>
      </c>
      <c r="E744">
        <v>20</v>
      </c>
      <c r="F744">
        <v>34</v>
      </c>
      <c r="G744">
        <v>3</v>
      </c>
      <c r="H744">
        <v>9</v>
      </c>
      <c r="I744" s="1" t="s">
        <v>609</v>
      </c>
      <c r="J744">
        <f>cocina[[#This Row],[Precio Unitario]]*cocina[[#This Row],[Cantidad Ordenada]]-cocina[[#This Row],[Costo Unitario]]*cocina[[#This Row],[Cantidad Ordenada]]</f>
        <v>42</v>
      </c>
      <c r="K744">
        <f>cocina[[#This Row],[Precio Unitario]]*cocina[[#This Row],[Cantidad Ordenada]]</f>
        <v>102</v>
      </c>
      <c r="L744" s="5">
        <f>(SUMIF(A:A,cocina[[#This Row],[Número de Orden]],J:J))/SUMIF(A:A,cocina[[#This Row],[Número de Orden]],K:K)</f>
        <v>0.40490797546012269</v>
      </c>
      <c r="M744" s="1">
        <f>cocina[[#This Row],[Ganancia bruta]]-cocina[[#This Row],[Ganancia neta]]</f>
        <v>60</v>
      </c>
    </row>
    <row r="745" spans="1:13" x14ac:dyDescent="0.3">
      <c r="A745">
        <v>295</v>
      </c>
      <c r="B745">
        <v>3</v>
      </c>
      <c r="C745" s="1" t="s">
        <v>257</v>
      </c>
      <c r="D745" s="1" t="s">
        <v>623</v>
      </c>
      <c r="E745">
        <v>19</v>
      </c>
      <c r="F745">
        <v>32</v>
      </c>
      <c r="G745">
        <v>1</v>
      </c>
      <c r="H745">
        <v>44</v>
      </c>
      <c r="I745" s="1" t="s">
        <v>609</v>
      </c>
      <c r="J745">
        <f>cocina[[#This Row],[Precio Unitario]]*cocina[[#This Row],[Cantidad Ordenada]]-cocina[[#This Row],[Costo Unitario]]*cocina[[#This Row],[Cantidad Ordenada]]</f>
        <v>13</v>
      </c>
      <c r="K745">
        <f>cocina[[#This Row],[Precio Unitario]]*cocina[[#This Row],[Cantidad Ordenada]]</f>
        <v>32</v>
      </c>
      <c r="L745" s="5">
        <f>(SUMIF(A:A,cocina[[#This Row],[Número de Orden]],J:J))/SUMIF(A:A,cocina[[#This Row],[Número de Orden]],K:K)</f>
        <v>0.39271255060728744</v>
      </c>
      <c r="M745" s="1">
        <f>cocina[[#This Row],[Ganancia bruta]]-cocina[[#This Row],[Ganancia neta]]</f>
        <v>19</v>
      </c>
    </row>
    <row r="746" spans="1:13" x14ac:dyDescent="0.3">
      <c r="A746">
        <v>295</v>
      </c>
      <c r="B746">
        <v>3</v>
      </c>
      <c r="C746" s="1" t="s">
        <v>78</v>
      </c>
      <c r="D746" s="1" t="s">
        <v>613</v>
      </c>
      <c r="E746">
        <v>18</v>
      </c>
      <c r="F746">
        <v>30</v>
      </c>
      <c r="G746">
        <v>3</v>
      </c>
      <c r="H746">
        <v>35</v>
      </c>
      <c r="I746" s="1" t="s">
        <v>608</v>
      </c>
      <c r="J746">
        <f>cocina[[#This Row],[Precio Unitario]]*cocina[[#This Row],[Cantidad Ordenada]]-cocina[[#This Row],[Costo Unitario]]*cocina[[#This Row],[Cantidad Ordenada]]</f>
        <v>36</v>
      </c>
      <c r="K746">
        <f>cocina[[#This Row],[Precio Unitario]]*cocina[[#This Row],[Cantidad Ordenada]]</f>
        <v>90</v>
      </c>
      <c r="L746" s="5">
        <f>(SUMIF(A:A,cocina[[#This Row],[Número de Orden]],J:J))/SUMIF(A:A,cocina[[#This Row],[Número de Orden]],K:K)</f>
        <v>0.39271255060728744</v>
      </c>
      <c r="M746" s="1">
        <f>cocina[[#This Row],[Ganancia bruta]]-cocina[[#This Row],[Ganancia neta]]</f>
        <v>54</v>
      </c>
    </row>
    <row r="747" spans="1:13" x14ac:dyDescent="0.3">
      <c r="A747">
        <v>295</v>
      </c>
      <c r="B747">
        <v>3</v>
      </c>
      <c r="C747" s="1" t="s">
        <v>126</v>
      </c>
      <c r="D747" s="1" t="s">
        <v>614</v>
      </c>
      <c r="E747">
        <v>19</v>
      </c>
      <c r="F747">
        <v>31</v>
      </c>
      <c r="G747">
        <v>2</v>
      </c>
      <c r="H747">
        <v>39</v>
      </c>
      <c r="I747" s="1" t="s">
        <v>609</v>
      </c>
      <c r="J747">
        <f>cocina[[#This Row],[Precio Unitario]]*cocina[[#This Row],[Cantidad Ordenada]]-cocina[[#This Row],[Costo Unitario]]*cocina[[#This Row],[Cantidad Ordenada]]</f>
        <v>24</v>
      </c>
      <c r="K747">
        <f>cocina[[#This Row],[Precio Unitario]]*cocina[[#This Row],[Cantidad Ordenada]]</f>
        <v>62</v>
      </c>
      <c r="L747" s="5">
        <f>(SUMIF(A:A,cocina[[#This Row],[Número de Orden]],J:J))/SUMIF(A:A,cocina[[#This Row],[Número de Orden]],K:K)</f>
        <v>0.39271255060728744</v>
      </c>
      <c r="M747" s="1">
        <f>cocina[[#This Row],[Ganancia bruta]]-cocina[[#This Row],[Ganancia neta]]</f>
        <v>38</v>
      </c>
    </row>
    <row r="748" spans="1:13" x14ac:dyDescent="0.3">
      <c r="A748">
        <v>295</v>
      </c>
      <c r="B748">
        <v>3</v>
      </c>
      <c r="C748" s="1" t="s">
        <v>80</v>
      </c>
      <c r="D748" s="1" t="s">
        <v>628</v>
      </c>
      <c r="E748">
        <v>13</v>
      </c>
      <c r="F748">
        <v>21</v>
      </c>
      <c r="G748">
        <v>3</v>
      </c>
      <c r="H748">
        <v>59</v>
      </c>
      <c r="I748" s="1" t="s">
        <v>608</v>
      </c>
      <c r="J748">
        <f>cocina[[#This Row],[Precio Unitario]]*cocina[[#This Row],[Cantidad Ordenada]]-cocina[[#This Row],[Costo Unitario]]*cocina[[#This Row],[Cantidad Ordenada]]</f>
        <v>24</v>
      </c>
      <c r="K748">
        <f>cocina[[#This Row],[Precio Unitario]]*cocina[[#This Row],[Cantidad Ordenada]]</f>
        <v>63</v>
      </c>
      <c r="L748" s="5">
        <f>(SUMIF(A:A,cocina[[#This Row],[Número de Orden]],J:J))/SUMIF(A:A,cocina[[#This Row],[Número de Orden]],K:K)</f>
        <v>0.39271255060728744</v>
      </c>
      <c r="M748" s="1">
        <f>cocina[[#This Row],[Ganancia bruta]]-cocina[[#This Row],[Ganancia neta]]</f>
        <v>39</v>
      </c>
    </row>
    <row r="749" spans="1:13" x14ac:dyDescent="0.3">
      <c r="A749">
        <v>296</v>
      </c>
      <c r="B749">
        <v>14</v>
      </c>
      <c r="C749" s="1" t="s">
        <v>210</v>
      </c>
      <c r="D749" s="1" t="s">
        <v>627</v>
      </c>
      <c r="E749">
        <v>14</v>
      </c>
      <c r="F749">
        <v>23</v>
      </c>
      <c r="G749">
        <v>1</v>
      </c>
      <c r="H749">
        <v>20</v>
      </c>
      <c r="I749" s="1" t="s">
        <v>608</v>
      </c>
      <c r="J749">
        <f>cocina[[#This Row],[Precio Unitario]]*cocina[[#This Row],[Cantidad Ordenada]]-cocina[[#This Row],[Costo Unitario]]*cocina[[#This Row],[Cantidad Ordenada]]</f>
        <v>9</v>
      </c>
      <c r="K749">
        <f>cocina[[#This Row],[Precio Unitario]]*cocina[[#This Row],[Cantidad Ordenada]]</f>
        <v>23</v>
      </c>
      <c r="L749" s="5">
        <f>(SUMIF(A:A,cocina[[#This Row],[Número de Orden]],J:J))/SUMIF(A:A,cocina[[#This Row],[Número de Orden]],K:K)</f>
        <v>0.38983050847457629</v>
      </c>
      <c r="M749" s="1">
        <f>cocina[[#This Row],[Ganancia bruta]]-cocina[[#This Row],[Ganancia neta]]</f>
        <v>14</v>
      </c>
    </row>
    <row r="750" spans="1:13" x14ac:dyDescent="0.3">
      <c r="A750">
        <v>296</v>
      </c>
      <c r="B750">
        <v>14</v>
      </c>
      <c r="C750" s="1" t="s">
        <v>83</v>
      </c>
      <c r="D750" s="1" t="s">
        <v>617</v>
      </c>
      <c r="E750">
        <v>22</v>
      </c>
      <c r="F750">
        <v>36</v>
      </c>
      <c r="G750">
        <v>1</v>
      </c>
      <c r="H750">
        <v>26</v>
      </c>
      <c r="I750" s="1" t="s">
        <v>609</v>
      </c>
      <c r="J750">
        <f>cocina[[#This Row],[Precio Unitario]]*cocina[[#This Row],[Cantidad Ordenada]]-cocina[[#This Row],[Costo Unitario]]*cocina[[#This Row],[Cantidad Ordenada]]</f>
        <v>14</v>
      </c>
      <c r="K750">
        <f>cocina[[#This Row],[Precio Unitario]]*cocina[[#This Row],[Cantidad Ordenada]]</f>
        <v>36</v>
      </c>
      <c r="L750" s="5">
        <f>(SUMIF(A:A,cocina[[#This Row],[Número de Orden]],J:J))/SUMIF(A:A,cocina[[#This Row],[Número de Orden]],K:K)</f>
        <v>0.38983050847457629</v>
      </c>
      <c r="M750" s="1">
        <f>cocina[[#This Row],[Ganancia bruta]]-cocina[[#This Row],[Ganancia neta]]</f>
        <v>22</v>
      </c>
    </row>
    <row r="751" spans="1:13" x14ac:dyDescent="0.3">
      <c r="A751">
        <v>297</v>
      </c>
      <c r="B751">
        <v>4</v>
      </c>
      <c r="C751" s="1" t="s">
        <v>48</v>
      </c>
      <c r="D751" s="1" t="s">
        <v>618</v>
      </c>
      <c r="E751">
        <v>17</v>
      </c>
      <c r="F751">
        <v>29</v>
      </c>
      <c r="G751">
        <v>2</v>
      </c>
      <c r="H751">
        <v>59</v>
      </c>
      <c r="I751" s="1" t="s">
        <v>609</v>
      </c>
      <c r="J751">
        <f>cocina[[#This Row],[Precio Unitario]]*cocina[[#This Row],[Cantidad Ordenada]]-cocina[[#This Row],[Costo Unitario]]*cocina[[#This Row],[Cantidad Ordenada]]</f>
        <v>24</v>
      </c>
      <c r="K751">
        <f>cocina[[#This Row],[Precio Unitario]]*cocina[[#This Row],[Cantidad Ordenada]]</f>
        <v>58</v>
      </c>
      <c r="L751" s="5">
        <f>(SUMIF(A:A,cocina[[#This Row],[Número de Orden]],J:J))/SUMIF(A:A,cocina[[#This Row],[Número de Orden]],K:K)</f>
        <v>0.41142857142857142</v>
      </c>
      <c r="M751" s="1">
        <f>cocina[[#This Row],[Ganancia bruta]]-cocina[[#This Row],[Ganancia neta]]</f>
        <v>34</v>
      </c>
    </row>
    <row r="752" spans="1:13" x14ac:dyDescent="0.3">
      <c r="A752">
        <v>297</v>
      </c>
      <c r="B752">
        <v>4</v>
      </c>
      <c r="C752" s="1" t="s">
        <v>89</v>
      </c>
      <c r="D752" s="1" t="s">
        <v>629</v>
      </c>
      <c r="E752">
        <v>10</v>
      </c>
      <c r="F752">
        <v>18</v>
      </c>
      <c r="G752">
        <v>3</v>
      </c>
      <c r="H752">
        <v>13</v>
      </c>
      <c r="I752" s="1" t="s">
        <v>609</v>
      </c>
      <c r="J752">
        <f>cocina[[#This Row],[Precio Unitario]]*cocina[[#This Row],[Cantidad Ordenada]]-cocina[[#This Row],[Costo Unitario]]*cocina[[#This Row],[Cantidad Ordenada]]</f>
        <v>24</v>
      </c>
      <c r="K752">
        <f>cocina[[#This Row],[Precio Unitario]]*cocina[[#This Row],[Cantidad Ordenada]]</f>
        <v>54</v>
      </c>
      <c r="L752" s="5">
        <f>(SUMIF(A:A,cocina[[#This Row],[Número de Orden]],J:J))/SUMIF(A:A,cocina[[#This Row],[Número de Orden]],K:K)</f>
        <v>0.41142857142857142</v>
      </c>
      <c r="M752" s="1">
        <f>cocina[[#This Row],[Ganancia bruta]]-cocina[[#This Row],[Ganancia neta]]</f>
        <v>30</v>
      </c>
    </row>
    <row r="753" spans="1:13" x14ac:dyDescent="0.3">
      <c r="A753">
        <v>297</v>
      </c>
      <c r="B753">
        <v>4</v>
      </c>
      <c r="C753" s="1" t="s">
        <v>80</v>
      </c>
      <c r="D753" s="1" t="s">
        <v>628</v>
      </c>
      <c r="E753">
        <v>13</v>
      </c>
      <c r="F753">
        <v>21</v>
      </c>
      <c r="G753">
        <v>3</v>
      </c>
      <c r="H753">
        <v>40</v>
      </c>
      <c r="I753" s="1" t="s">
        <v>609</v>
      </c>
      <c r="J753">
        <f>cocina[[#This Row],[Precio Unitario]]*cocina[[#This Row],[Cantidad Ordenada]]-cocina[[#This Row],[Costo Unitario]]*cocina[[#This Row],[Cantidad Ordenada]]</f>
        <v>24</v>
      </c>
      <c r="K753">
        <f>cocina[[#This Row],[Precio Unitario]]*cocina[[#This Row],[Cantidad Ordenada]]</f>
        <v>63</v>
      </c>
      <c r="L753" s="5">
        <f>(SUMIF(A:A,cocina[[#This Row],[Número de Orden]],J:J))/SUMIF(A:A,cocina[[#This Row],[Número de Orden]],K:K)</f>
        <v>0.41142857142857142</v>
      </c>
      <c r="M753" s="1">
        <f>cocina[[#This Row],[Ganancia bruta]]-cocina[[#This Row],[Ganancia neta]]</f>
        <v>39</v>
      </c>
    </row>
    <row r="754" spans="1:13" x14ac:dyDescent="0.3">
      <c r="A754">
        <v>298</v>
      </c>
      <c r="B754">
        <v>11</v>
      </c>
      <c r="C754" s="1" t="s">
        <v>116</v>
      </c>
      <c r="D754" s="1" t="s">
        <v>615</v>
      </c>
      <c r="E754">
        <v>16</v>
      </c>
      <c r="F754">
        <v>27</v>
      </c>
      <c r="G754">
        <v>3</v>
      </c>
      <c r="H754">
        <v>46</v>
      </c>
      <c r="I754" s="1" t="s">
        <v>608</v>
      </c>
      <c r="J754">
        <f>cocina[[#This Row],[Precio Unitario]]*cocina[[#This Row],[Cantidad Ordenada]]-cocina[[#This Row],[Costo Unitario]]*cocina[[#This Row],[Cantidad Ordenada]]</f>
        <v>33</v>
      </c>
      <c r="K754">
        <f>cocina[[#This Row],[Precio Unitario]]*cocina[[#This Row],[Cantidad Ordenada]]</f>
        <v>81</v>
      </c>
      <c r="L754" s="5">
        <f>(SUMIF(A:A,cocina[[#This Row],[Número de Orden]],J:J))/SUMIF(A:A,cocina[[#This Row],[Número de Orden]],K:K)</f>
        <v>0.4</v>
      </c>
      <c r="M754" s="1">
        <f>cocina[[#This Row],[Ganancia bruta]]-cocina[[#This Row],[Ganancia neta]]</f>
        <v>48</v>
      </c>
    </row>
    <row r="755" spans="1:13" x14ac:dyDescent="0.3">
      <c r="A755">
        <v>298</v>
      </c>
      <c r="B755">
        <v>11</v>
      </c>
      <c r="C755" s="1" t="s">
        <v>83</v>
      </c>
      <c r="D755" s="1" t="s">
        <v>617</v>
      </c>
      <c r="E755">
        <v>22</v>
      </c>
      <c r="F755">
        <v>36</v>
      </c>
      <c r="G755">
        <v>3</v>
      </c>
      <c r="H755">
        <v>49</v>
      </c>
      <c r="I755" s="1" t="s">
        <v>608</v>
      </c>
      <c r="J755">
        <f>cocina[[#This Row],[Precio Unitario]]*cocina[[#This Row],[Cantidad Ordenada]]-cocina[[#This Row],[Costo Unitario]]*cocina[[#This Row],[Cantidad Ordenada]]</f>
        <v>42</v>
      </c>
      <c r="K755">
        <f>cocina[[#This Row],[Precio Unitario]]*cocina[[#This Row],[Cantidad Ordenada]]</f>
        <v>108</v>
      </c>
      <c r="L755" s="5">
        <f>(SUMIF(A:A,cocina[[#This Row],[Número de Orden]],J:J))/SUMIF(A:A,cocina[[#This Row],[Número de Orden]],K:K)</f>
        <v>0.4</v>
      </c>
      <c r="M755" s="1">
        <f>cocina[[#This Row],[Ganancia bruta]]-cocina[[#This Row],[Ganancia neta]]</f>
        <v>66</v>
      </c>
    </row>
    <row r="756" spans="1:13" x14ac:dyDescent="0.3">
      <c r="A756">
        <v>298</v>
      </c>
      <c r="B756">
        <v>11</v>
      </c>
      <c r="C756" s="1" t="s">
        <v>213</v>
      </c>
      <c r="D756" s="1" t="s">
        <v>624</v>
      </c>
      <c r="E756">
        <v>13</v>
      </c>
      <c r="F756">
        <v>22</v>
      </c>
      <c r="G756">
        <v>3</v>
      </c>
      <c r="H756">
        <v>46</v>
      </c>
      <c r="I756" s="1" t="s">
        <v>609</v>
      </c>
      <c r="J756">
        <f>cocina[[#This Row],[Precio Unitario]]*cocina[[#This Row],[Cantidad Ordenada]]-cocina[[#This Row],[Costo Unitario]]*cocina[[#This Row],[Cantidad Ordenada]]</f>
        <v>27</v>
      </c>
      <c r="K756">
        <f>cocina[[#This Row],[Precio Unitario]]*cocina[[#This Row],[Cantidad Ordenada]]</f>
        <v>66</v>
      </c>
      <c r="L756" s="5">
        <f>(SUMIF(A:A,cocina[[#This Row],[Número de Orden]],J:J))/SUMIF(A:A,cocina[[#This Row],[Número de Orden]],K:K)</f>
        <v>0.4</v>
      </c>
      <c r="M756" s="1">
        <f>cocina[[#This Row],[Ganancia bruta]]-cocina[[#This Row],[Ganancia neta]]</f>
        <v>39</v>
      </c>
    </row>
    <row r="757" spans="1:13" x14ac:dyDescent="0.3">
      <c r="A757">
        <v>299</v>
      </c>
      <c r="B757">
        <v>6</v>
      </c>
      <c r="C757" s="1" t="s">
        <v>156</v>
      </c>
      <c r="D757" s="1" t="s">
        <v>626</v>
      </c>
      <c r="E757">
        <v>12</v>
      </c>
      <c r="F757">
        <v>20</v>
      </c>
      <c r="G757">
        <v>1</v>
      </c>
      <c r="H757">
        <v>17</v>
      </c>
      <c r="I757" s="1" t="s">
        <v>608</v>
      </c>
      <c r="J757">
        <f>cocina[[#This Row],[Precio Unitario]]*cocina[[#This Row],[Cantidad Ordenada]]-cocina[[#This Row],[Costo Unitario]]*cocina[[#This Row],[Cantidad Ordenada]]</f>
        <v>8</v>
      </c>
      <c r="K757">
        <f>cocina[[#This Row],[Precio Unitario]]*cocina[[#This Row],[Cantidad Ordenada]]</f>
        <v>20</v>
      </c>
      <c r="L757" s="5">
        <f>(SUMIF(A:A,cocina[[#This Row],[Número de Orden]],J:J))/SUMIF(A:A,cocina[[#This Row],[Número de Orden]],K:K)</f>
        <v>0.40659340659340659</v>
      </c>
      <c r="M757" s="1">
        <f>cocina[[#This Row],[Ganancia bruta]]-cocina[[#This Row],[Ganancia neta]]</f>
        <v>12</v>
      </c>
    </row>
    <row r="758" spans="1:13" x14ac:dyDescent="0.3">
      <c r="A758">
        <v>299</v>
      </c>
      <c r="B758">
        <v>6</v>
      </c>
      <c r="C758" s="1" t="s">
        <v>83</v>
      </c>
      <c r="D758" s="1" t="s">
        <v>617</v>
      </c>
      <c r="E758">
        <v>22</v>
      </c>
      <c r="F758">
        <v>36</v>
      </c>
      <c r="G758">
        <v>2</v>
      </c>
      <c r="H758">
        <v>55</v>
      </c>
      <c r="I758" s="1" t="s">
        <v>608</v>
      </c>
      <c r="J758">
        <f>cocina[[#This Row],[Precio Unitario]]*cocina[[#This Row],[Cantidad Ordenada]]-cocina[[#This Row],[Costo Unitario]]*cocina[[#This Row],[Cantidad Ordenada]]</f>
        <v>28</v>
      </c>
      <c r="K758">
        <f>cocina[[#This Row],[Precio Unitario]]*cocina[[#This Row],[Cantidad Ordenada]]</f>
        <v>72</v>
      </c>
      <c r="L758" s="5">
        <f>(SUMIF(A:A,cocina[[#This Row],[Número de Orden]],J:J))/SUMIF(A:A,cocina[[#This Row],[Número de Orden]],K:K)</f>
        <v>0.40659340659340659</v>
      </c>
      <c r="M758" s="1">
        <f>cocina[[#This Row],[Ganancia bruta]]-cocina[[#This Row],[Ganancia neta]]</f>
        <v>44</v>
      </c>
    </row>
    <row r="759" spans="1:13" x14ac:dyDescent="0.3">
      <c r="A759">
        <v>299</v>
      </c>
      <c r="B759">
        <v>6</v>
      </c>
      <c r="C759" s="1" t="s">
        <v>168</v>
      </c>
      <c r="D759" s="1" t="s">
        <v>612</v>
      </c>
      <c r="E759">
        <v>14</v>
      </c>
      <c r="F759">
        <v>24</v>
      </c>
      <c r="G759">
        <v>3</v>
      </c>
      <c r="H759">
        <v>15</v>
      </c>
      <c r="I759" s="1" t="s">
        <v>609</v>
      </c>
      <c r="J759">
        <f>cocina[[#This Row],[Precio Unitario]]*cocina[[#This Row],[Cantidad Ordenada]]-cocina[[#This Row],[Costo Unitario]]*cocina[[#This Row],[Cantidad Ordenada]]</f>
        <v>30</v>
      </c>
      <c r="K759">
        <f>cocina[[#This Row],[Precio Unitario]]*cocina[[#This Row],[Cantidad Ordenada]]</f>
        <v>72</v>
      </c>
      <c r="L759" s="5">
        <f>(SUMIF(A:A,cocina[[#This Row],[Número de Orden]],J:J))/SUMIF(A:A,cocina[[#This Row],[Número de Orden]],K:K)</f>
        <v>0.40659340659340659</v>
      </c>
      <c r="M759" s="1">
        <f>cocina[[#This Row],[Ganancia bruta]]-cocina[[#This Row],[Ganancia neta]]</f>
        <v>42</v>
      </c>
    </row>
    <row r="760" spans="1:13" x14ac:dyDescent="0.3">
      <c r="A760">
        <v>299</v>
      </c>
      <c r="B760">
        <v>6</v>
      </c>
      <c r="C760" s="1" t="s">
        <v>89</v>
      </c>
      <c r="D760" s="1" t="s">
        <v>629</v>
      </c>
      <c r="E760">
        <v>10</v>
      </c>
      <c r="F760">
        <v>18</v>
      </c>
      <c r="G760">
        <v>1</v>
      </c>
      <c r="H760">
        <v>26</v>
      </c>
      <c r="I760" s="1" t="s">
        <v>608</v>
      </c>
      <c r="J760">
        <f>cocina[[#This Row],[Precio Unitario]]*cocina[[#This Row],[Cantidad Ordenada]]-cocina[[#This Row],[Costo Unitario]]*cocina[[#This Row],[Cantidad Ordenada]]</f>
        <v>8</v>
      </c>
      <c r="K760">
        <f>cocina[[#This Row],[Precio Unitario]]*cocina[[#This Row],[Cantidad Ordenada]]</f>
        <v>18</v>
      </c>
      <c r="L760" s="5">
        <f>(SUMIF(A:A,cocina[[#This Row],[Número de Orden]],J:J))/SUMIF(A:A,cocina[[#This Row],[Número de Orden]],K:K)</f>
        <v>0.40659340659340659</v>
      </c>
      <c r="M760" s="1">
        <f>cocina[[#This Row],[Ganancia bruta]]-cocina[[#This Row],[Ganancia neta]]</f>
        <v>10</v>
      </c>
    </row>
    <row r="761" spans="1:13" x14ac:dyDescent="0.3">
      <c r="A761">
        <v>300</v>
      </c>
      <c r="B761">
        <v>18</v>
      </c>
      <c r="C761" s="1" t="s">
        <v>58</v>
      </c>
      <c r="D761" s="1" t="s">
        <v>616</v>
      </c>
      <c r="E761">
        <v>25</v>
      </c>
      <c r="F761">
        <v>40</v>
      </c>
      <c r="G761">
        <v>3</v>
      </c>
      <c r="H761">
        <v>54</v>
      </c>
      <c r="I761" s="1" t="s">
        <v>609</v>
      </c>
      <c r="J761">
        <f>cocina[[#This Row],[Precio Unitario]]*cocina[[#This Row],[Cantidad Ordenada]]-cocina[[#This Row],[Costo Unitario]]*cocina[[#This Row],[Cantidad Ordenada]]</f>
        <v>45</v>
      </c>
      <c r="K761">
        <f>cocina[[#This Row],[Precio Unitario]]*cocina[[#This Row],[Cantidad Ordenada]]</f>
        <v>120</v>
      </c>
      <c r="L761" s="5">
        <f>(SUMIF(A:A,cocina[[#This Row],[Número de Orden]],J:J))/SUMIF(A:A,cocina[[#This Row],[Número de Orden]],K:K)</f>
        <v>0.4</v>
      </c>
      <c r="M761" s="1">
        <f>cocina[[#This Row],[Ganancia bruta]]-cocina[[#This Row],[Ganancia neta]]</f>
        <v>75</v>
      </c>
    </row>
    <row r="762" spans="1:13" x14ac:dyDescent="0.3">
      <c r="A762">
        <v>300</v>
      </c>
      <c r="B762">
        <v>18</v>
      </c>
      <c r="C762" s="1" t="s">
        <v>89</v>
      </c>
      <c r="D762" s="1" t="s">
        <v>629</v>
      </c>
      <c r="E762">
        <v>10</v>
      </c>
      <c r="F762">
        <v>18</v>
      </c>
      <c r="G762">
        <v>3</v>
      </c>
      <c r="H762">
        <v>14</v>
      </c>
      <c r="I762" s="1" t="s">
        <v>608</v>
      </c>
      <c r="J762">
        <f>cocina[[#This Row],[Precio Unitario]]*cocina[[#This Row],[Cantidad Ordenada]]-cocina[[#This Row],[Costo Unitario]]*cocina[[#This Row],[Cantidad Ordenada]]</f>
        <v>24</v>
      </c>
      <c r="K762">
        <f>cocina[[#This Row],[Precio Unitario]]*cocina[[#This Row],[Cantidad Ordenada]]</f>
        <v>54</v>
      </c>
      <c r="L762" s="5">
        <f>(SUMIF(A:A,cocina[[#This Row],[Número de Orden]],J:J))/SUMIF(A:A,cocina[[#This Row],[Número de Orden]],K:K)</f>
        <v>0.4</v>
      </c>
      <c r="M762" s="1">
        <f>cocina[[#This Row],[Ganancia bruta]]-cocina[[#This Row],[Ganancia neta]]</f>
        <v>30</v>
      </c>
    </row>
    <row r="763" spans="1:13" x14ac:dyDescent="0.3">
      <c r="A763">
        <v>300</v>
      </c>
      <c r="B763">
        <v>18</v>
      </c>
      <c r="C763" s="1" t="s">
        <v>165</v>
      </c>
      <c r="D763" s="1" t="s">
        <v>630</v>
      </c>
      <c r="E763">
        <v>15</v>
      </c>
      <c r="F763">
        <v>26</v>
      </c>
      <c r="G763">
        <v>1</v>
      </c>
      <c r="H763">
        <v>22</v>
      </c>
      <c r="I763" s="1" t="s">
        <v>609</v>
      </c>
      <c r="J763">
        <f>cocina[[#This Row],[Precio Unitario]]*cocina[[#This Row],[Cantidad Ordenada]]-cocina[[#This Row],[Costo Unitario]]*cocina[[#This Row],[Cantidad Ordenada]]</f>
        <v>11</v>
      </c>
      <c r="K763">
        <f>cocina[[#This Row],[Precio Unitario]]*cocina[[#This Row],[Cantidad Ordenada]]</f>
        <v>26</v>
      </c>
      <c r="L763" s="5">
        <f>(SUMIF(A:A,cocina[[#This Row],[Número de Orden]],J:J))/SUMIF(A:A,cocina[[#This Row],[Número de Orden]],K:K)</f>
        <v>0.4</v>
      </c>
      <c r="M763" s="1">
        <f>cocina[[#This Row],[Ganancia bruta]]-cocina[[#This Row],[Ganancia neta]]</f>
        <v>15</v>
      </c>
    </row>
    <row r="764" spans="1:13" x14ac:dyDescent="0.3">
      <c r="A764">
        <v>300</v>
      </c>
      <c r="B764">
        <v>18</v>
      </c>
      <c r="C764" s="1" t="s">
        <v>78</v>
      </c>
      <c r="D764" s="1" t="s">
        <v>613</v>
      </c>
      <c r="E764">
        <v>18</v>
      </c>
      <c r="F764">
        <v>30</v>
      </c>
      <c r="G764">
        <v>3</v>
      </c>
      <c r="H764">
        <v>28</v>
      </c>
      <c r="I764" s="1" t="s">
        <v>608</v>
      </c>
      <c r="J764">
        <f>cocina[[#This Row],[Precio Unitario]]*cocina[[#This Row],[Cantidad Ordenada]]-cocina[[#This Row],[Costo Unitario]]*cocina[[#This Row],[Cantidad Ordenada]]</f>
        <v>36</v>
      </c>
      <c r="K764">
        <f>cocina[[#This Row],[Precio Unitario]]*cocina[[#This Row],[Cantidad Ordenada]]</f>
        <v>90</v>
      </c>
      <c r="L764" s="5">
        <f>(SUMIF(A:A,cocina[[#This Row],[Número de Orden]],J:J))/SUMIF(A:A,cocina[[#This Row],[Número de Orden]],K:K)</f>
        <v>0.4</v>
      </c>
      <c r="M764" s="1">
        <f>cocina[[#This Row],[Ganancia bruta]]-cocina[[#This Row],[Ganancia neta]]</f>
        <v>54</v>
      </c>
    </row>
    <row r="765" spans="1:13" x14ac:dyDescent="0.3">
      <c r="A765">
        <v>301</v>
      </c>
      <c r="B765">
        <v>8</v>
      </c>
      <c r="C765" s="1" t="s">
        <v>126</v>
      </c>
      <c r="D765" s="1" t="s">
        <v>614</v>
      </c>
      <c r="E765">
        <v>19</v>
      </c>
      <c r="F765">
        <v>31</v>
      </c>
      <c r="G765">
        <v>3</v>
      </c>
      <c r="H765">
        <v>23</v>
      </c>
      <c r="I765" s="1" t="s">
        <v>609</v>
      </c>
      <c r="J765">
        <f>cocina[[#This Row],[Precio Unitario]]*cocina[[#This Row],[Cantidad Ordenada]]-cocina[[#This Row],[Costo Unitario]]*cocina[[#This Row],[Cantidad Ordenada]]</f>
        <v>36</v>
      </c>
      <c r="K765">
        <f>cocina[[#This Row],[Precio Unitario]]*cocina[[#This Row],[Cantidad Ordenada]]</f>
        <v>93</v>
      </c>
      <c r="L765" s="5">
        <f>(SUMIF(A:A,cocina[[#This Row],[Número de Orden]],J:J))/SUMIF(A:A,cocina[[#This Row],[Número de Orden]],K:K)</f>
        <v>0.40358744394618834</v>
      </c>
      <c r="M765" s="1">
        <f>cocina[[#This Row],[Ganancia bruta]]-cocina[[#This Row],[Ganancia neta]]</f>
        <v>57</v>
      </c>
    </row>
    <row r="766" spans="1:13" x14ac:dyDescent="0.3">
      <c r="A766">
        <v>301</v>
      </c>
      <c r="B766">
        <v>8</v>
      </c>
      <c r="C766" s="1" t="s">
        <v>165</v>
      </c>
      <c r="D766" s="1" t="s">
        <v>630</v>
      </c>
      <c r="E766">
        <v>15</v>
      </c>
      <c r="F766">
        <v>26</v>
      </c>
      <c r="G766">
        <v>2</v>
      </c>
      <c r="H766">
        <v>57</v>
      </c>
      <c r="I766" s="1" t="s">
        <v>609</v>
      </c>
      <c r="J766">
        <f>cocina[[#This Row],[Precio Unitario]]*cocina[[#This Row],[Cantidad Ordenada]]-cocina[[#This Row],[Costo Unitario]]*cocina[[#This Row],[Cantidad Ordenada]]</f>
        <v>22</v>
      </c>
      <c r="K766">
        <f>cocina[[#This Row],[Precio Unitario]]*cocina[[#This Row],[Cantidad Ordenada]]</f>
        <v>52</v>
      </c>
      <c r="L766" s="5">
        <f>(SUMIF(A:A,cocina[[#This Row],[Número de Orden]],J:J))/SUMIF(A:A,cocina[[#This Row],[Número de Orden]],K:K)</f>
        <v>0.40358744394618834</v>
      </c>
      <c r="M766" s="1">
        <f>cocina[[#This Row],[Ganancia bruta]]-cocina[[#This Row],[Ganancia neta]]</f>
        <v>30</v>
      </c>
    </row>
    <row r="767" spans="1:13" x14ac:dyDescent="0.3">
      <c r="A767">
        <v>301</v>
      </c>
      <c r="B767">
        <v>8</v>
      </c>
      <c r="C767" s="1" t="s">
        <v>48</v>
      </c>
      <c r="D767" s="1" t="s">
        <v>618</v>
      </c>
      <c r="E767">
        <v>17</v>
      </c>
      <c r="F767">
        <v>29</v>
      </c>
      <c r="G767">
        <v>2</v>
      </c>
      <c r="H767">
        <v>49</v>
      </c>
      <c r="I767" s="1" t="s">
        <v>608</v>
      </c>
      <c r="J767">
        <f>cocina[[#This Row],[Precio Unitario]]*cocina[[#This Row],[Cantidad Ordenada]]-cocina[[#This Row],[Costo Unitario]]*cocina[[#This Row],[Cantidad Ordenada]]</f>
        <v>24</v>
      </c>
      <c r="K767">
        <f>cocina[[#This Row],[Precio Unitario]]*cocina[[#This Row],[Cantidad Ordenada]]</f>
        <v>58</v>
      </c>
      <c r="L767" s="5">
        <f>(SUMIF(A:A,cocina[[#This Row],[Número de Orden]],J:J))/SUMIF(A:A,cocina[[#This Row],[Número de Orden]],K:K)</f>
        <v>0.40358744394618834</v>
      </c>
      <c r="M767" s="1">
        <f>cocina[[#This Row],[Ganancia bruta]]-cocina[[#This Row],[Ganancia neta]]</f>
        <v>34</v>
      </c>
    </row>
    <row r="768" spans="1:13" x14ac:dyDescent="0.3">
      <c r="A768">
        <v>301</v>
      </c>
      <c r="B768">
        <v>8</v>
      </c>
      <c r="C768" s="1" t="s">
        <v>156</v>
      </c>
      <c r="D768" s="1" t="s">
        <v>626</v>
      </c>
      <c r="E768">
        <v>12</v>
      </c>
      <c r="F768">
        <v>20</v>
      </c>
      <c r="G768">
        <v>1</v>
      </c>
      <c r="H768">
        <v>54</v>
      </c>
      <c r="I768" s="1" t="s">
        <v>608</v>
      </c>
      <c r="J768">
        <f>cocina[[#This Row],[Precio Unitario]]*cocina[[#This Row],[Cantidad Ordenada]]-cocina[[#This Row],[Costo Unitario]]*cocina[[#This Row],[Cantidad Ordenada]]</f>
        <v>8</v>
      </c>
      <c r="K768">
        <f>cocina[[#This Row],[Precio Unitario]]*cocina[[#This Row],[Cantidad Ordenada]]</f>
        <v>20</v>
      </c>
      <c r="L768" s="5">
        <f>(SUMIF(A:A,cocina[[#This Row],[Número de Orden]],J:J))/SUMIF(A:A,cocina[[#This Row],[Número de Orden]],K:K)</f>
        <v>0.40358744394618834</v>
      </c>
      <c r="M768" s="1">
        <f>cocina[[#This Row],[Ganancia bruta]]-cocina[[#This Row],[Ganancia neta]]</f>
        <v>12</v>
      </c>
    </row>
    <row r="769" spans="1:13" x14ac:dyDescent="0.3">
      <c r="A769">
        <v>302</v>
      </c>
      <c r="B769">
        <v>5</v>
      </c>
      <c r="C769" s="1" t="s">
        <v>257</v>
      </c>
      <c r="D769" s="1" t="s">
        <v>623</v>
      </c>
      <c r="E769">
        <v>19</v>
      </c>
      <c r="F769">
        <v>32</v>
      </c>
      <c r="G769">
        <v>3</v>
      </c>
      <c r="H769">
        <v>15</v>
      </c>
      <c r="I769" s="1" t="s">
        <v>608</v>
      </c>
      <c r="J769">
        <f>cocina[[#This Row],[Precio Unitario]]*cocina[[#This Row],[Cantidad Ordenada]]-cocina[[#This Row],[Costo Unitario]]*cocina[[#This Row],[Cantidad Ordenada]]</f>
        <v>39</v>
      </c>
      <c r="K769">
        <f>cocina[[#This Row],[Precio Unitario]]*cocina[[#This Row],[Cantidad Ordenada]]</f>
        <v>96</v>
      </c>
      <c r="L769" s="5">
        <f>(SUMIF(A:A,cocina[[#This Row],[Número de Orden]],J:J))/SUMIF(A:A,cocina[[#This Row],[Número de Orden]],K:K)</f>
        <v>0.40625</v>
      </c>
      <c r="M769" s="1">
        <f>cocina[[#This Row],[Ganancia bruta]]-cocina[[#This Row],[Ganancia neta]]</f>
        <v>57</v>
      </c>
    </row>
    <row r="770" spans="1:13" x14ac:dyDescent="0.3">
      <c r="A770">
        <v>303</v>
      </c>
      <c r="B770">
        <v>14</v>
      </c>
      <c r="C770" s="1" t="s">
        <v>156</v>
      </c>
      <c r="D770" s="1" t="s">
        <v>626</v>
      </c>
      <c r="E770">
        <v>12</v>
      </c>
      <c r="F770">
        <v>20</v>
      </c>
      <c r="G770">
        <v>2</v>
      </c>
      <c r="H770">
        <v>13</v>
      </c>
      <c r="I770" s="1" t="s">
        <v>608</v>
      </c>
      <c r="J770">
        <f>cocina[[#This Row],[Precio Unitario]]*cocina[[#This Row],[Cantidad Ordenada]]-cocina[[#This Row],[Costo Unitario]]*cocina[[#This Row],[Cantidad Ordenada]]</f>
        <v>16</v>
      </c>
      <c r="K770">
        <f>cocina[[#This Row],[Precio Unitario]]*cocina[[#This Row],[Cantidad Ordenada]]</f>
        <v>40</v>
      </c>
      <c r="L770" s="5">
        <f>(SUMIF(A:A,cocina[[#This Row],[Número de Orden]],J:J))/SUMIF(A:A,cocina[[#This Row],[Número de Orden]],K:K)</f>
        <v>0.39047619047619048</v>
      </c>
      <c r="M770" s="1">
        <f>cocina[[#This Row],[Ganancia bruta]]-cocina[[#This Row],[Ganancia neta]]</f>
        <v>24</v>
      </c>
    </row>
    <row r="771" spans="1:13" x14ac:dyDescent="0.3">
      <c r="A771">
        <v>303</v>
      </c>
      <c r="B771">
        <v>14</v>
      </c>
      <c r="C771" s="1" t="s">
        <v>58</v>
      </c>
      <c r="D771" s="1" t="s">
        <v>616</v>
      </c>
      <c r="E771">
        <v>25</v>
      </c>
      <c r="F771">
        <v>40</v>
      </c>
      <c r="G771">
        <v>3</v>
      </c>
      <c r="H771">
        <v>16</v>
      </c>
      <c r="I771" s="1" t="s">
        <v>608</v>
      </c>
      <c r="J771">
        <f>cocina[[#This Row],[Precio Unitario]]*cocina[[#This Row],[Cantidad Ordenada]]-cocina[[#This Row],[Costo Unitario]]*cocina[[#This Row],[Cantidad Ordenada]]</f>
        <v>45</v>
      </c>
      <c r="K771">
        <f>cocina[[#This Row],[Precio Unitario]]*cocina[[#This Row],[Cantidad Ordenada]]</f>
        <v>120</v>
      </c>
      <c r="L771" s="5">
        <f>(SUMIF(A:A,cocina[[#This Row],[Número de Orden]],J:J))/SUMIF(A:A,cocina[[#This Row],[Número de Orden]],K:K)</f>
        <v>0.39047619047619048</v>
      </c>
      <c r="M771" s="1">
        <f>cocina[[#This Row],[Ganancia bruta]]-cocina[[#This Row],[Ganancia neta]]</f>
        <v>75</v>
      </c>
    </row>
    <row r="772" spans="1:13" x14ac:dyDescent="0.3">
      <c r="A772">
        <v>303</v>
      </c>
      <c r="B772">
        <v>14</v>
      </c>
      <c r="C772" s="1" t="s">
        <v>165</v>
      </c>
      <c r="D772" s="1" t="s">
        <v>630</v>
      </c>
      <c r="E772">
        <v>15</v>
      </c>
      <c r="F772">
        <v>26</v>
      </c>
      <c r="G772">
        <v>1</v>
      </c>
      <c r="H772">
        <v>56</v>
      </c>
      <c r="I772" s="1" t="s">
        <v>609</v>
      </c>
      <c r="J772">
        <f>cocina[[#This Row],[Precio Unitario]]*cocina[[#This Row],[Cantidad Ordenada]]-cocina[[#This Row],[Costo Unitario]]*cocina[[#This Row],[Cantidad Ordenada]]</f>
        <v>11</v>
      </c>
      <c r="K772">
        <f>cocina[[#This Row],[Precio Unitario]]*cocina[[#This Row],[Cantidad Ordenada]]</f>
        <v>26</v>
      </c>
      <c r="L772" s="5">
        <f>(SUMIF(A:A,cocina[[#This Row],[Número de Orden]],J:J))/SUMIF(A:A,cocina[[#This Row],[Número de Orden]],K:K)</f>
        <v>0.39047619047619048</v>
      </c>
      <c r="M772" s="1">
        <f>cocina[[#This Row],[Ganancia bruta]]-cocina[[#This Row],[Ganancia neta]]</f>
        <v>15</v>
      </c>
    </row>
    <row r="773" spans="1:13" x14ac:dyDescent="0.3">
      <c r="A773">
        <v>303</v>
      </c>
      <c r="B773">
        <v>14</v>
      </c>
      <c r="C773" s="1" t="s">
        <v>168</v>
      </c>
      <c r="D773" s="1" t="s">
        <v>612</v>
      </c>
      <c r="E773">
        <v>14</v>
      </c>
      <c r="F773">
        <v>24</v>
      </c>
      <c r="G773">
        <v>1</v>
      </c>
      <c r="H773">
        <v>7</v>
      </c>
      <c r="I773" s="1" t="s">
        <v>608</v>
      </c>
      <c r="J773">
        <f>cocina[[#This Row],[Precio Unitario]]*cocina[[#This Row],[Cantidad Ordenada]]-cocina[[#This Row],[Costo Unitario]]*cocina[[#This Row],[Cantidad Ordenada]]</f>
        <v>10</v>
      </c>
      <c r="K773">
        <f>cocina[[#This Row],[Precio Unitario]]*cocina[[#This Row],[Cantidad Ordenada]]</f>
        <v>24</v>
      </c>
      <c r="L773" s="5">
        <f>(SUMIF(A:A,cocina[[#This Row],[Número de Orden]],J:J))/SUMIF(A:A,cocina[[#This Row],[Número de Orden]],K:K)</f>
        <v>0.39047619047619048</v>
      </c>
      <c r="M773" s="1">
        <f>cocina[[#This Row],[Ganancia bruta]]-cocina[[#This Row],[Ganancia neta]]</f>
        <v>14</v>
      </c>
    </row>
    <row r="774" spans="1:13" x14ac:dyDescent="0.3">
      <c r="A774">
        <v>304</v>
      </c>
      <c r="B774">
        <v>6</v>
      </c>
      <c r="C774" s="1" t="s">
        <v>257</v>
      </c>
      <c r="D774" s="1" t="s">
        <v>623</v>
      </c>
      <c r="E774">
        <v>19</v>
      </c>
      <c r="F774">
        <v>32</v>
      </c>
      <c r="G774">
        <v>2</v>
      </c>
      <c r="H774">
        <v>9</v>
      </c>
      <c r="I774" s="1" t="s">
        <v>608</v>
      </c>
      <c r="J774">
        <f>cocina[[#This Row],[Precio Unitario]]*cocina[[#This Row],[Cantidad Ordenada]]-cocina[[#This Row],[Costo Unitario]]*cocina[[#This Row],[Cantidad Ordenada]]</f>
        <v>26</v>
      </c>
      <c r="K774">
        <f>cocina[[#This Row],[Precio Unitario]]*cocina[[#This Row],[Cantidad Ordenada]]</f>
        <v>64</v>
      </c>
      <c r="L774" s="5">
        <f>(SUMIF(A:A,cocina[[#This Row],[Número de Orden]],J:J))/SUMIF(A:A,cocina[[#This Row],[Número de Orden]],K:K)</f>
        <v>0.38709677419354838</v>
      </c>
      <c r="M774" s="1">
        <f>cocina[[#This Row],[Ganancia bruta]]-cocina[[#This Row],[Ganancia neta]]</f>
        <v>38</v>
      </c>
    </row>
    <row r="775" spans="1:13" x14ac:dyDescent="0.3">
      <c r="A775">
        <v>304</v>
      </c>
      <c r="B775">
        <v>6</v>
      </c>
      <c r="C775" s="1" t="s">
        <v>80</v>
      </c>
      <c r="D775" s="1" t="s">
        <v>628</v>
      </c>
      <c r="E775">
        <v>13</v>
      </c>
      <c r="F775">
        <v>21</v>
      </c>
      <c r="G775">
        <v>2</v>
      </c>
      <c r="H775">
        <v>7</v>
      </c>
      <c r="I775" s="1" t="s">
        <v>609</v>
      </c>
      <c r="J775">
        <f>cocina[[#This Row],[Precio Unitario]]*cocina[[#This Row],[Cantidad Ordenada]]-cocina[[#This Row],[Costo Unitario]]*cocina[[#This Row],[Cantidad Ordenada]]</f>
        <v>16</v>
      </c>
      <c r="K775">
        <f>cocina[[#This Row],[Precio Unitario]]*cocina[[#This Row],[Cantidad Ordenada]]</f>
        <v>42</v>
      </c>
      <c r="L775" s="5">
        <f>(SUMIF(A:A,cocina[[#This Row],[Número de Orden]],J:J))/SUMIF(A:A,cocina[[#This Row],[Número de Orden]],K:K)</f>
        <v>0.38709677419354838</v>
      </c>
      <c r="M775" s="1">
        <f>cocina[[#This Row],[Ganancia bruta]]-cocina[[#This Row],[Ganancia neta]]</f>
        <v>26</v>
      </c>
    </row>
    <row r="776" spans="1:13" x14ac:dyDescent="0.3">
      <c r="A776">
        <v>304</v>
      </c>
      <c r="B776">
        <v>6</v>
      </c>
      <c r="C776" s="1" t="s">
        <v>58</v>
      </c>
      <c r="D776" s="1" t="s">
        <v>616</v>
      </c>
      <c r="E776">
        <v>25</v>
      </c>
      <c r="F776">
        <v>40</v>
      </c>
      <c r="G776">
        <v>2</v>
      </c>
      <c r="H776">
        <v>48</v>
      </c>
      <c r="I776" s="1" t="s">
        <v>608</v>
      </c>
      <c r="J776">
        <f>cocina[[#This Row],[Precio Unitario]]*cocina[[#This Row],[Cantidad Ordenada]]-cocina[[#This Row],[Costo Unitario]]*cocina[[#This Row],[Cantidad Ordenada]]</f>
        <v>30</v>
      </c>
      <c r="K776">
        <f>cocina[[#This Row],[Precio Unitario]]*cocina[[#This Row],[Cantidad Ordenada]]</f>
        <v>80</v>
      </c>
      <c r="L776" s="5">
        <f>(SUMIF(A:A,cocina[[#This Row],[Número de Orden]],J:J))/SUMIF(A:A,cocina[[#This Row],[Número de Orden]],K:K)</f>
        <v>0.38709677419354838</v>
      </c>
      <c r="M776" s="1">
        <f>cocina[[#This Row],[Ganancia bruta]]-cocina[[#This Row],[Ganancia neta]]</f>
        <v>50</v>
      </c>
    </row>
    <row r="777" spans="1:13" x14ac:dyDescent="0.3">
      <c r="A777">
        <v>304</v>
      </c>
      <c r="B777">
        <v>6</v>
      </c>
      <c r="C777" s="1" t="s">
        <v>126</v>
      </c>
      <c r="D777" s="1" t="s">
        <v>614</v>
      </c>
      <c r="E777">
        <v>19</v>
      </c>
      <c r="F777">
        <v>31</v>
      </c>
      <c r="G777">
        <v>3</v>
      </c>
      <c r="H777">
        <v>21</v>
      </c>
      <c r="I777" s="1" t="s">
        <v>608</v>
      </c>
      <c r="J777">
        <f>cocina[[#This Row],[Precio Unitario]]*cocina[[#This Row],[Cantidad Ordenada]]-cocina[[#This Row],[Costo Unitario]]*cocina[[#This Row],[Cantidad Ordenada]]</f>
        <v>36</v>
      </c>
      <c r="K777">
        <f>cocina[[#This Row],[Precio Unitario]]*cocina[[#This Row],[Cantidad Ordenada]]</f>
        <v>93</v>
      </c>
      <c r="L777" s="5">
        <f>(SUMIF(A:A,cocina[[#This Row],[Número de Orden]],J:J))/SUMIF(A:A,cocina[[#This Row],[Número de Orden]],K:K)</f>
        <v>0.38709677419354838</v>
      </c>
      <c r="M777" s="1">
        <f>cocina[[#This Row],[Ganancia bruta]]-cocina[[#This Row],[Ganancia neta]]</f>
        <v>57</v>
      </c>
    </row>
    <row r="778" spans="1:13" x14ac:dyDescent="0.3">
      <c r="A778">
        <v>305</v>
      </c>
      <c r="B778">
        <v>1</v>
      </c>
      <c r="C778" s="1" t="s">
        <v>36</v>
      </c>
      <c r="D778" s="1" t="s">
        <v>622</v>
      </c>
      <c r="E778">
        <v>21</v>
      </c>
      <c r="F778">
        <v>35</v>
      </c>
      <c r="G778">
        <v>3</v>
      </c>
      <c r="H778">
        <v>17</v>
      </c>
      <c r="I778" s="1" t="s">
        <v>608</v>
      </c>
      <c r="J778">
        <f>cocina[[#This Row],[Precio Unitario]]*cocina[[#This Row],[Cantidad Ordenada]]-cocina[[#This Row],[Costo Unitario]]*cocina[[#This Row],[Cantidad Ordenada]]</f>
        <v>42</v>
      </c>
      <c r="K778">
        <f>cocina[[#This Row],[Precio Unitario]]*cocina[[#This Row],[Cantidad Ordenada]]</f>
        <v>105</v>
      </c>
      <c r="L778" s="5">
        <f>(SUMIF(A:A,cocina[[#This Row],[Número de Orden]],J:J))/SUMIF(A:A,cocina[[#This Row],[Número de Orden]],K:K)</f>
        <v>0.3984375</v>
      </c>
      <c r="M778" s="1">
        <f>cocina[[#This Row],[Ganancia bruta]]-cocina[[#This Row],[Ganancia neta]]</f>
        <v>63</v>
      </c>
    </row>
    <row r="779" spans="1:13" x14ac:dyDescent="0.3">
      <c r="A779">
        <v>305</v>
      </c>
      <c r="B779">
        <v>1</v>
      </c>
      <c r="C779" s="1" t="s">
        <v>210</v>
      </c>
      <c r="D779" s="1" t="s">
        <v>627</v>
      </c>
      <c r="E779">
        <v>14</v>
      </c>
      <c r="F779">
        <v>23</v>
      </c>
      <c r="G779">
        <v>1</v>
      </c>
      <c r="H779">
        <v>48</v>
      </c>
      <c r="I779" s="1" t="s">
        <v>608</v>
      </c>
      <c r="J779">
        <f>cocina[[#This Row],[Precio Unitario]]*cocina[[#This Row],[Cantidad Ordenada]]-cocina[[#This Row],[Costo Unitario]]*cocina[[#This Row],[Cantidad Ordenada]]</f>
        <v>9</v>
      </c>
      <c r="K779">
        <f>cocina[[#This Row],[Precio Unitario]]*cocina[[#This Row],[Cantidad Ordenada]]</f>
        <v>23</v>
      </c>
      <c r="L779" s="5">
        <f>(SUMIF(A:A,cocina[[#This Row],[Número de Orden]],J:J))/SUMIF(A:A,cocina[[#This Row],[Número de Orden]],K:K)</f>
        <v>0.3984375</v>
      </c>
      <c r="M779" s="1">
        <f>cocina[[#This Row],[Ganancia bruta]]-cocina[[#This Row],[Ganancia neta]]</f>
        <v>14</v>
      </c>
    </row>
    <row r="780" spans="1:13" x14ac:dyDescent="0.3">
      <c r="A780">
        <v>306</v>
      </c>
      <c r="B780">
        <v>7</v>
      </c>
      <c r="C780" s="1" t="s">
        <v>257</v>
      </c>
      <c r="D780" s="1" t="s">
        <v>623</v>
      </c>
      <c r="E780">
        <v>19</v>
      </c>
      <c r="F780">
        <v>32</v>
      </c>
      <c r="G780">
        <v>1</v>
      </c>
      <c r="H780">
        <v>21</v>
      </c>
      <c r="I780" s="1" t="s">
        <v>609</v>
      </c>
      <c r="J780">
        <f>cocina[[#This Row],[Precio Unitario]]*cocina[[#This Row],[Cantidad Ordenada]]-cocina[[#This Row],[Costo Unitario]]*cocina[[#This Row],[Cantidad Ordenada]]</f>
        <v>13</v>
      </c>
      <c r="K780">
        <f>cocina[[#This Row],[Precio Unitario]]*cocina[[#This Row],[Cantidad Ordenada]]</f>
        <v>32</v>
      </c>
      <c r="L780" s="5">
        <f>(SUMIF(A:A,cocina[[#This Row],[Número de Orden]],J:J))/SUMIF(A:A,cocina[[#This Row],[Número de Orden]],K:K)</f>
        <v>0.40625</v>
      </c>
      <c r="M780" s="1">
        <f>cocina[[#This Row],[Ganancia bruta]]-cocina[[#This Row],[Ganancia neta]]</f>
        <v>19</v>
      </c>
    </row>
    <row r="781" spans="1:13" x14ac:dyDescent="0.3">
      <c r="A781">
        <v>307</v>
      </c>
      <c r="B781">
        <v>20</v>
      </c>
      <c r="C781" s="1" t="s">
        <v>80</v>
      </c>
      <c r="D781" s="1" t="s">
        <v>628</v>
      </c>
      <c r="E781">
        <v>13</v>
      </c>
      <c r="F781">
        <v>21</v>
      </c>
      <c r="G781">
        <v>3</v>
      </c>
      <c r="H781">
        <v>39</v>
      </c>
      <c r="I781" s="1" t="s">
        <v>609</v>
      </c>
      <c r="J781">
        <f>cocina[[#This Row],[Precio Unitario]]*cocina[[#This Row],[Cantidad Ordenada]]-cocina[[#This Row],[Costo Unitario]]*cocina[[#This Row],[Cantidad Ordenada]]</f>
        <v>24</v>
      </c>
      <c r="K781">
        <f>cocina[[#This Row],[Precio Unitario]]*cocina[[#This Row],[Cantidad Ordenada]]</f>
        <v>63</v>
      </c>
      <c r="L781" s="5">
        <f>(SUMIF(A:A,cocina[[#This Row],[Número de Orden]],J:J))/SUMIF(A:A,cocina[[#This Row],[Número de Orden]],K:K)</f>
        <v>0.38095238095238093</v>
      </c>
      <c r="M781" s="1">
        <f>cocina[[#This Row],[Ganancia bruta]]-cocina[[#This Row],[Ganancia neta]]</f>
        <v>39</v>
      </c>
    </row>
    <row r="782" spans="1:13" x14ac:dyDescent="0.3">
      <c r="A782">
        <v>308</v>
      </c>
      <c r="B782">
        <v>14</v>
      </c>
      <c r="C782" s="1" t="s">
        <v>65</v>
      </c>
      <c r="D782" s="1" t="s">
        <v>625</v>
      </c>
      <c r="E782">
        <v>20</v>
      </c>
      <c r="F782">
        <v>34</v>
      </c>
      <c r="G782">
        <v>1</v>
      </c>
      <c r="H782">
        <v>44</v>
      </c>
      <c r="I782" s="1" t="s">
        <v>609</v>
      </c>
      <c r="J782">
        <f>cocina[[#This Row],[Precio Unitario]]*cocina[[#This Row],[Cantidad Ordenada]]-cocina[[#This Row],[Costo Unitario]]*cocina[[#This Row],[Cantidad Ordenada]]</f>
        <v>14</v>
      </c>
      <c r="K782">
        <f>cocina[[#This Row],[Precio Unitario]]*cocina[[#This Row],[Cantidad Ordenada]]</f>
        <v>34</v>
      </c>
      <c r="L782" s="5">
        <f>(SUMIF(A:A,cocina[[#This Row],[Número de Orden]],J:J))/SUMIF(A:A,cocina[[#This Row],[Número de Orden]],K:K)</f>
        <v>0.40540540540540543</v>
      </c>
      <c r="M782" s="1">
        <f>cocina[[#This Row],[Ganancia bruta]]-cocina[[#This Row],[Ganancia neta]]</f>
        <v>20</v>
      </c>
    </row>
    <row r="783" spans="1:13" x14ac:dyDescent="0.3">
      <c r="A783">
        <v>308</v>
      </c>
      <c r="B783">
        <v>14</v>
      </c>
      <c r="C783" s="1" t="s">
        <v>36</v>
      </c>
      <c r="D783" s="1" t="s">
        <v>622</v>
      </c>
      <c r="E783">
        <v>21</v>
      </c>
      <c r="F783">
        <v>35</v>
      </c>
      <c r="G783">
        <v>2</v>
      </c>
      <c r="H783">
        <v>41</v>
      </c>
      <c r="I783" s="1" t="s">
        <v>608</v>
      </c>
      <c r="J783">
        <f>cocina[[#This Row],[Precio Unitario]]*cocina[[#This Row],[Cantidad Ordenada]]-cocina[[#This Row],[Costo Unitario]]*cocina[[#This Row],[Cantidad Ordenada]]</f>
        <v>28</v>
      </c>
      <c r="K783">
        <f>cocina[[#This Row],[Precio Unitario]]*cocina[[#This Row],[Cantidad Ordenada]]</f>
        <v>70</v>
      </c>
      <c r="L783" s="5">
        <f>(SUMIF(A:A,cocina[[#This Row],[Número de Orden]],J:J))/SUMIF(A:A,cocina[[#This Row],[Número de Orden]],K:K)</f>
        <v>0.40540540540540543</v>
      </c>
      <c r="M783" s="1">
        <f>cocina[[#This Row],[Ganancia bruta]]-cocina[[#This Row],[Ganancia neta]]</f>
        <v>42</v>
      </c>
    </row>
    <row r="784" spans="1:13" x14ac:dyDescent="0.3">
      <c r="A784">
        <v>308</v>
      </c>
      <c r="B784">
        <v>14</v>
      </c>
      <c r="C784" s="1" t="s">
        <v>126</v>
      </c>
      <c r="D784" s="1" t="s">
        <v>614</v>
      </c>
      <c r="E784">
        <v>19</v>
      </c>
      <c r="F784">
        <v>31</v>
      </c>
      <c r="G784">
        <v>2</v>
      </c>
      <c r="H784">
        <v>42</v>
      </c>
      <c r="I784" s="1" t="s">
        <v>608</v>
      </c>
      <c r="J784">
        <f>cocina[[#This Row],[Precio Unitario]]*cocina[[#This Row],[Cantidad Ordenada]]-cocina[[#This Row],[Costo Unitario]]*cocina[[#This Row],[Cantidad Ordenada]]</f>
        <v>24</v>
      </c>
      <c r="K784">
        <f>cocina[[#This Row],[Precio Unitario]]*cocina[[#This Row],[Cantidad Ordenada]]</f>
        <v>62</v>
      </c>
      <c r="L784" s="5">
        <f>(SUMIF(A:A,cocina[[#This Row],[Número de Orden]],J:J))/SUMIF(A:A,cocina[[#This Row],[Número de Orden]],K:K)</f>
        <v>0.40540540540540543</v>
      </c>
      <c r="M784" s="1">
        <f>cocina[[#This Row],[Ganancia bruta]]-cocina[[#This Row],[Ganancia neta]]</f>
        <v>38</v>
      </c>
    </row>
    <row r="785" spans="1:13" x14ac:dyDescent="0.3">
      <c r="A785">
        <v>308</v>
      </c>
      <c r="B785">
        <v>14</v>
      </c>
      <c r="C785" s="1" t="s">
        <v>52</v>
      </c>
      <c r="D785" s="1" t="s">
        <v>620</v>
      </c>
      <c r="E785">
        <v>16</v>
      </c>
      <c r="F785">
        <v>28</v>
      </c>
      <c r="G785">
        <v>2</v>
      </c>
      <c r="H785">
        <v>59</v>
      </c>
      <c r="I785" s="1" t="s">
        <v>608</v>
      </c>
      <c r="J785">
        <f>cocina[[#This Row],[Precio Unitario]]*cocina[[#This Row],[Cantidad Ordenada]]-cocina[[#This Row],[Costo Unitario]]*cocina[[#This Row],[Cantidad Ordenada]]</f>
        <v>24</v>
      </c>
      <c r="K785">
        <f>cocina[[#This Row],[Precio Unitario]]*cocina[[#This Row],[Cantidad Ordenada]]</f>
        <v>56</v>
      </c>
      <c r="L785" s="5">
        <f>(SUMIF(A:A,cocina[[#This Row],[Número de Orden]],J:J))/SUMIF(A:A,cocina[[#This Row],[Número de Orden]],K:K)</f>
        <v>0.40540540540540543</v>
      </c>
      <c r="M785" s="1">
        <f>cocina[[#This Row],[Ganancia bruta]]-cocina[[#This Row],[Ganancia neta]]</f>
        <v>32</v>
      </c>
    </row>
    <row r="786" spans="1:13" x14ac:dyDescent="0.3">
      <c r="A786">
        <v>309</v>
      </c>
      <c r="B786">
        <v>9</v>
      </c>
      <c r="C786" s="1" t="s">
        <v>58</v>
      </c>
      <c r="D786" s="1" t="s">
        <v>616</v>
      </c>
      <c r="E786">
        <v>25</v>
      </c>
      <c r="F786">
        <v>40</v>
      </c>
      <c r="G786">
        <v>1</v>
      </c>
      <c r="H786">
        <v>29</v>
      </c>
      <c r="I786" s="1" t="s">
        <v>608</v>
      </c>
      <c r="J786">
        <f>cocina[[#This Row],[Precio Unitario]]*cocina[[#This Row],[Cantidad Ordenada]]-cocina[[#This Row],[Costo Unitario]]*cocina[[#This Row],[Cantidad Ordenada]]</f>
        <v>15</v>
      </c>
      <c r="K786">
        <f>cocina[[#This Row],[Precio Unitario]]*cocina[[#This Row],[Cantidad Ordenada]]</f>
        <v>40</v>
      </c>
      <c r="L786" s="5">
        <f>(SUMIF(A:A,cocina[[#This Row],[Número de Orden]],J:J))/SUMIF(A:A,cocina[[#This Row],[Número de Orden]],K:K)</f>
        <v>0.38953488372093026</v>
      </c>
      <c r="M786" s="1">
        <f>cocina[[#This Row],[Ganancia bruta]]-cocina[[#This Row],[Ganancia neta]]</f>
        <v>25</v>
      </c>
    </row>
    <row r="787" spans="1:13" x14ac:dyDescent="0.3">
      <c r="A787">
        <v>309</v>
      </c>
      <c r="B787">
        <v>9</v>
      </c>
      <c r="C787" s="1" t="s">
        <v>126</v>
      </c>
      <c r="D787" s="1" t="s">
        <v>614</v>
      </c>
      <c r="E787">
        <v>19</v>
      </c>
      <c r="F787">
        <v>31</v>
      </c>
      <c r="G787">
        <v>2</v>
      </c>
      <c r="H787">
        <v>43</v>
      </c>
      <c r="I787" s="1" t="s">
        <v>609</v>
      </c>
      <c r="J787">
        <f>cocina[[#This Row],[Precio Unitario]]*cocina[[#This Row],[Cantidad Ordenada]]-cocina[[#This Row],[Costo Unitario]]*cocina[[#This Row],[Cantidad Ordenada]]</f>
        <v>24</v>
      </c>
      <c r="K787">
        <f>cocina[[#This Row],[Precio Unitario]]*cocina[[#This Row],[Cantidad Ordenada]]</f>
        <v>62</v>
      </c>
      <c r="L787" s="5">
        <f>(SUMIF(A:A,cocina[[#This Row],[Número de Orden]],J:J))/SUMIF(A:A,cocina[[#This Row],[Número de Orden]],K:K)</f>
        <v>0.38953488372093026</v>
      </c>
      <c r="M787" s="1">
        <f>cocina[[#This Row],[Ganancia bruta]]-cocina[[#This Row],[Ganancia neta]]</f>
        <v>38</v>
      </c>
    </row>
    <row r="788" spans="1:13" x14ac:dyDescent="0.3">
      <c r="A788">
        <v>309</v>
      </c>
      <c r="B788">
        <v>9</v>
      </c>
      <c r="C788" s="1" t="s">
        <v>36</v>
      </c>
      <c r="D788" s="1" t="s">
        <v>622</v>
      </c>
      <c r="E788">
        <v>21</v>
      </c>
      <c r="F788">
        <v>35</v>
      </c>
      <c r="G788">
        <v>2</v>
      </c>
      <c r="H788">
        <v>51</v>
      </c>
      <c r="I788" s="1" t="s">
        <v>609</v>
      </c>
      <c r="J788">
        <f>cocina[[#This Row],[Precio Unitario]]*cocina[[#This Row],[Cantidad Ordenada]]-cocina[[#This Row],[Costo Unitario]]*cocina[[#This Row],[Cantidad Ordenada]]</f>
        <v>28</v>
      </c>
      <c r="K788">
        <f>cocina[[#This Row],[Precio Unitario]]*cocina[[#This Row],[Cantidad Ordenada]]</f>
        <v>70</v>
      </c>
      <c r="L788" s="5">
        <f>(SUMIF(A:A,cocina[[#This Row],[Número de Orden]],J:J))/SUMIF(A:A,cocina[[#This Row],[Número de Orden]],K:K)</f>
        <v>0.38953488372093026</v>
      </c>
      <c r="M788" s="1">
        <f>cocina[[#This Row],[Ganancia bruta]]-cocina[[#This Row],[Ganancia neta]]</f>
        <v>42</v>
      </c>
    </row>
    <row r="789" spans="1:13" x14ac:dyDescent="0.3">
      <c r="A789">
        <v>310</v>
      </c>
      <c r="B789">
        <v>17</v>
      </c>
      <c r="C789" s="1" t="s">
        <v>165</v>
      </c>
      <c r="D789" s="1" t="s">
        <v>630</v>
      </c>
      <c r="E789">
        <v>15</v>
      </c>
      <c r="F789">
        <v>26</v>
      </c>
      <c r="G789">
        <v>3</v>
      </c>
      <c r="H789">
        <v>43</v>
      </c>
      <c r="I789" s="1" t="s">
        <v>608</v>
      </c>
      <c r="J789">
        <f>cocina[[#This Row],[Precio Unitario]]*cocina[[#This Row],[Cantidad Ordenada]]-cocina[[#This Row],[Costo Unitario]]*cocina[[#This Row],[Cantidad Ordenada]]</f>
        <v>33</v>
      </c>
      <c r="K789">
        <f>cocina[[#This Row],[Precio Unitario]]*cocina[[#This Row],[Cantidad Ordenada]]</f>
        <v>78</v>
      </c>
      <c r="L789" s="5">
        <f>(SUMIF(A:A,cocina[[#This Row],[Número de Orden]],J:J))/SUMIF(A:A,cocina[[#This Row],[Número de Orden]],K:K)</f>
        <v>0.41304347826086957</v>
      </c>
      <c r="M789" s="1">
        <f>cocina[[#This Row],[Ganancia bruta]]-cocina[[#This Row],[Ganancia neta]]</f>
        <v>45</v>
      </c>
    </row>
    <row r="790" spans="1:13" x14ac:dyDescent="0.3">
      <c r="A790">
        <v>310</v>
      </c>
      <c r="B790">
        <v>17</v>
      </c>
      <c r="C790" s="1" t="s">
        <v>78</v>
      </c>
      <c r="D790" s="1" t="s">
        <v>613</v>
      </c>
      <c r="E790">
        <v>18</v>
      </c>
      <c r="F790">
        <v>30</v>
      </c>
      <c r="G790">
        <v>2</v>
      </c>
      <c r="H790">
        <v>54</v>
      </c>
      <c r="I790" s="1" t="s">
        <v>609</v>
      </c>
      <c r="J790">
        <f>cocina[[#This Row],[Precio Unitario]]*cocina[[#This Row],[Cantidad Ordenada]]-cocina[[#This Row],[Costo Unitario]]*cocina[[#This Row],[Cantidad Ordenada]]</f>
        <v>24</v>
      </c>
      <c r="K790">
        <f>cocina[[#This Row],[Precio Unitario]]*cocina[[#This Row],[Cantidad Ordenada]]</f>
        <v>60</v>
      </c>
      <c r="L790" s="5">
        <f>(SUMIF(A:A,cocina[[#This Row],[Número de Orden]],J:J))/SUMIF(A:A,cocina[[#This Row],[Número de Orden]],K:K)</f>
        <v>0.41304347826086957</v>
      </c>
      <c r="M790" s="1">
        <f>cocina[[#This Row],[Ganancia bruta]]-cocina[[#This Row],[Ganancia neta]]</f>
        <v>36</v>
      </c>
    </row>
    <row r="791" spans="1:13" x14ac:dyDescent="0.3">
      <c r="A791">
        <v>311</v>
      </c>
      <c r="B791">
        <v>6</v>
      </c>
      <c r="C791" s="1" t="s">
        <v>168</v>
      </c>
      <c r="D791" s="1" t="s">
        <v>612</v>
      </c>
      <c r="E791">
        <v>14</v>
      </c>
      <c r="F791">
        <v>24</v>
      </c>
      <c r="G791">
        <v>1</v>
      </c>
      <c r="H791">
        <v>46</v>
      </c>
      <c r="I791" s="1" t="s">
        <v>609</v>
      </c>
      <c r="J791">
        <f>cocina[[#This Row],[Precio Unitario]]*cocina[[#This Row],[Cantidad Ordenada]]-cocina[[#This Row],[Costo Unitario]]*cocina[[#This Row],[Cantidad Ordenada]]</f>
        <v>10</v>
      </c>
      <c r="K791">
        <f>cocina[[#This Row],[Precio Unitario]]*cocina[[#This Row],[Cantidad Ordenada]]</f>
        <v>24</v>
      </c>
      <c r="L791" s="5">
        <f>(SUMIF(A:A,cocina[[#This Row],[Número de Orden]],J:J))/SUMIF(A:A,cocina[[#This Row],[Número de Orden]],K:K)</f>
        <v>0.41509433962264153</v>
      </c>
      <c r="M791" s="1">
        <f>cocina[[#This Row],[Ganancia bruta]]-cocina[[#This Row],[Ganancia neta]]</f>
        <v>14</v>
      </c>
    </row>
    <row r="792" spans="1:13" x14ac:dyDescent="0.3">
      <c r="A792">
        <v>311</v>
      </c>
      <c r="B792">
        <v>6</v>
      </c>
      <c r="C792" s="1" t="s">
        <v>48</v>
      </c>
      <c r="D792" s="1" t="s">
        <v>618</v>
      </c>
      <c r="E792">
        <v>17</v>
      </c>
      <c r="F792">
        <v>29</v>
      </c>
      <c r="G792">
        <v>1</v>
      </c>
      <c r="H792">
        <v>28</v>
      </c>
      <c r="I792" s="1" t="s">
        <v>609</v>
      </c>
      <c r="J792">
        <f>cocina[[#This Row],[Precio Unitario]]*cocina[[#This Row],[Cantidad Ordenada]]-cocina[[#This Row],[Costo Unitario]]*cocina[[#This Row],[Cantidad Ordenada]]</f>
        <v>12</v>
      </c>
      <c r="K792">
        <f>cocina[[#This Row],[Precio Unitario]]*cocina[[#This Row],[Cantidad Ordenada]]</f>
        <v>29</v>
      </c>
      <c r="L792" s="5">
        <f>(SUMIF(A:A,cocina[[#This Row],[Número de Orden]],J:J))/SUMIF(A:A,cocina[[#This Row],[Número de Orden]],K:K)</f>
        <v>0.41509433962264153</v>
      </c>
      <c r="M792" s="1">
        <f>cocina[[#This Row],[Ganancia bruta]]-cocina[[#This Row],[Ganancia neta]]</f>
        <v>17</v>
      </c>
    </row>
    <row r="793" spans="1:13" x14ac:dyDescent="0.3">
      <c r="A793">
        <v>312</v>
      </c>
      <c r="B793">
        <v>2</v>
      </c>
      <c r="C793" s="1" t="s">
        <v>257</v>
      </c>
      <c r="D793" s="1" t="s">
        <v>623</v>
      </c>
      <c r="E793">
        <v>19</v>
      </c>
      <c r="F793">
        <v>32</v>
      </c>
      <c r="G793">
        <v>2</v>
      </c>
      <c r="H793">
        <v>45</v>
      </c>
      <c r="I793" s="1" t="s">
        <v>609</v>
      </c>
      <c r="J793">
        <f>cocina[[#This Row],[Precio Unitario]]*cocina[[#This Row],[Cantidad Ordenada]]-cocina[[#This Row],[Costo Unitario]]*cocina[[#This Row],[Cantidad Ordenada]]</f>
        <v>26</v>
      </c>
      <c r="K793">
        <f>cocina[[#This Row],[Precio Unitario]]*cocina[[#This Row],[Cantidad Ordenada]]</f>
        <v>64</v>
      </c>
      <c r="L793" s="5">
        <f>(SUMIF(A:A,cocina[[#This Row],[Número de Orden]],J:J))/SUMIF(A:A,cocina[[#This Row],[Número de Orden]],K:K)</f>
        <v>0.40298507462686567</v>
      </c>
      <c r="M793" s="1">
        <f>cocina[[#This Row],[Ganancia bruta]]-cocina[[#This Row],[Ganancia neta]]</f>
        <v>38</v>
      </c>
    </row>
    <row r="794" spans="1:13" x14ac:dyDescent="0.3">
      <c r="A794">
        <v>312</v>
      </c>
      <c r="B794">
        <v>2</v>
      </c>
      <c r="C794" s="1" t="s">
        <v>36</v>
      </c>
      <c r="D794" s="1" t="s">
        <v>622</v>
      </c>
      <c r="E794">
        <v>21</v>
      </c>
      <c r="F794">
        <v>35</v>
      </c>
      <c r="G794">
        <v>2</v>
      </c>
      <c r="H794">
        <v>10</v>
      </c>
      <c r="I794" s="1" t="s">
        <v>609</v>
      </c>
      <c r="J794">
        <f>cocina[[#This Row],[Precio Unitario]]*cocina[[#This Row],[Cantidad Ordenada]]-cocina[[#This Row],[Costo Unitario]]*cocina[[#This Row],[Cantidad Ordenada]]</f>
        <v>28</v>
      </c>
      <c r="K794">
        <f>cocina[[#This Row],[Precio Unitario]]*cocina[[#This Row],[Cantidad Ordenada]]</f>
        <v>70</v>
      </c>
      <c r="L794" s="5">
        <f>(SUMIF(A:A,cocina[[#This Row],[Número de Orden]],J:J))/SUMIF(A:A,cocina[[#This Row],[Número de Orden]],K:K)</f>
        <v>0.40298507462686567</v>
      </c>
      <c r="M794" s="1">
        <f>cocina[[#This Row],[Ganancia bruta]]-cocina[[#This Row],[Ganancia neta]]</f>
        <v>42</v>
      </c>
    </row>
    <row r="795" spans="1:13" x14ac:dyDescent="0.3">
      <c r="A795">
        <v>313</v>
      </c>
      <c r="B795">
        <v>10</v>
      </c>
      <c r="C795" s="1" t="s">
        <v>122</v>
      </c>
      <c r="D795" s="1" t="s">
        <v>621</v>
      </c>
      <c r="E795">
        <v>11</v>
      </c>
      <c r="F795">
        <v>19</v>
      </c>
      <c r="G795">
        <v>2</v>
      </c>
      <c r="H795">
        <v>27</v>
      </c>
      <c r="I795" s="1" t="s">
        <v>609</v>
      </c>
      <c r="J795">
        <f>cocina[[#This Row],[Precio Unitario]]*cocina[[#This Row],[Cantidad Ordenada]]-cocina[[#This Row],[Costo Unitario]]*cocina[[#This Row],[Cantidad Ordenada]]</f>
        <v>16</v>
      </c>
      <c r="K795">
        <f>cocina[[#This Row],[Precio Unitario]]*cocina[[#This Row],[Cantidad Ordenada]]</f>
        <v>38</v>
      </c>
      <c r="L795" s="5">
        <f>(SUMIF(A:A,cocina[[#This Row],[Número de Orden]],J:J))/SUMIF(A:A,cocina[[#This Row],[Número de Orden]],K:K)</f>
        <v>0.39655172413793105</v>
      </c>
      <c r="M795" s="1">
        <f>cocina[[#This Row],[Ganancia bruta]]-cocina[[#This Row],[Ganancia neta]]</f>
        <v>22</v>
      </c>
    </row>
    <row r="796" spans="1:13" x14ac:dyDescent="0.3">
      <c r="A796">
        <v>313</v>
      </c>
      <c r="B796">
        <v>10</v>
      </c>
      <c r="C796" s="1" t="s">
        <v>126</v>
      </c>
      <c r="D796" s="1" t="s">
        <v>614</v>
      </c>
      <c r="E796">
        <v>19</v>
      </c>
      <c r="F796">
        <v>31</v>
      </c>
      <c r="G796">
        <v>2</v>
      </c>
      <c r="H796">
        <v>38</v>
      </c>
      <c r="I796" s="1" t="s">
        <v>608</v>
      </c>
      <c r="J796">
        <f>cocina[[#This Row],[Precio Unitario]]*cocina[[#This Row],[Cantidad Ordenada]]-cocina[[#This Row],[Costo Unitario]]*cocina[[#This Row],[Cantidad Ordenada]]</f>
        <v>24</v>
      </c>
      <c r="K796">
        <f>cocina[[#This Row],[Precio Unitario]]*cocina[[#This Row],[Cantidad Ordenada]]</f>
        <v>62</v>
      </c>
      <c r="L796" s="5">
        <f>(SUMIF(A:A,cocina[[#This Row],[Número de Orden]],J:J))/SUMIF(A:A,cocina[[#This Row],[Número de Orden]],K:K)</f>
        <v>0.39655172413793105</v>
      </c>
      <c r="M796" s="1">
        <f>cocina[[#This Row],[Ganancia bruta]]-cocina[[#This Row],[Ganancia neta]]</f>
        <v>38</v>
      </c>
    </row>
    <row r="797" spans="1:13" x14ac:dyDescent="0.3">
      <c r="A797">
        <v>313</v>
      </c>
      <c r="B797">
        <v>10</v>
      </c>
      <c r="C797" s="1" t="s">
        <v>83</v>
      </c>
      <c r="D797" s="1" t="s">
        <v>617</v>
      </c>
      <c r="E797">
        <v>22</v>
      </c>
      <c r="F797">
        <v>36</v>
      </c>
      <c r="G797">
        <v>3</v>
      </c>
      <c r="H797">
        <v>26</v>
      </c>
      <c r="I797" s="1" t="s">
        <v>608</v>
      </c>
      <c r="J797">
        <f>cocina[[#This Row],[Precio Unitario]]*cocina[[#This Row],[Cantidad Ordenada]]-cocina[[#This Row],[Costo Unitario]]*cocina[[#This Row],[Cantidad Ordenada]]</f>
        <v>42</v>
      </c>
      <c r="K797">
        <f>cocina[[#This Row],[Precio Unitario]]*cocina[[#This Row],[Cantidad Ordenada]]</f>
        <v>108</v>
      </c>
      <c r="L797" s="5">
        <f>(SUMIF(A:A,cocina[[#This Row],[Número de Orden]],J:J))/SUMIF(A:A,cocina[[#This Row],[Número de Orden]],K:K)</f>
        <v>0.39655172413793105</v>
      </c>
      <c r="M797" s="1">
        <f>cocina[[#This Row],[Ganancia bruta]]-cocina[[#This Row],[Ganancia neta]]</f>
        <v>66</v>
      </c>
    </row>
    <row r="798" spans="1:13" x14ac:dyDescent="0.3">
      <c r="A798">
        <v>313</v>
      </c>
      <c r="B798">
        <v>10</v>
      </c>
      <c r="C798" s="1" t="s">
        <v>168</v>
      </c>
      <c r="D798" s="1" t="s">
        <v>612</v>
      </c>
      <c r="E798">
        <v>14</v>
      </c>
      <c r="F798">
        <v>24</v>
      </c>
      <c r="G798">
        <v>1</v>
      </c>
      <c r="H798">
        <v>15</v>
      </c>
      <c r="I798" s="1" t="s">
        <v>609</v>
      </c>
      <c r="J798">
        <f>cocina[[#This Row],[Precio Unitario]]*cocina[[#This Row],[Cantidad Ordenada]]-cocina[[#This Row],[Costo Unitario]]*cocina[[#This Row],[Cantidad Ordenada]]</f>
        <v>10</v>
      </c>
      <c r="K798">
        <f>cocina[[#This Row],[Precio Unitario]]*cocina[[#This Row],[Cantidad Ordenada]]</f>
        <v>24</v>
      </c>
      <c r="L798" s="5">
        <f>(SUMIF(A:A,cocina[[#This Row],[Número de Orden]],J:J))/SUMIF(A:A,cocina[[#This Row],[Número de Orden]],K:K)</f>
        <v>0.39655172413793105</v>
      </c>
      <c r="M798" s="1">
        <f>cocina[[#This Row],[Ganancia bruta]]-cocina[[#This Row],[Ganancia neta]]</f>
        <v>14</v>
      </c>
    </row>
    <row r="799" spans="1:13" x14ac:dyDescent="0.3">
      <c r="A799">
        <v>314</v>
      </c>
      <c r="B799">
        <v>20</v>
      </c>
      <c r="C799" s="1" t="s">
        <v>116</v>
      </c>
      <c r="D799" s="1" t="s">
        <v>615</v>
      </c>
      <c r="E799">
        <v>16</v>
      </c>
      <c r="F799">
        <v>27</v>
      </c>
      <c r="G799">
        <v>1</v>
      </c>
      <c r="H799">
        <v>5</v>
      </c>
      <c r="I799" s="1" t="s">
        <v>608</v>
      </c>
      <c r="J799">
        <f>cocina[[#This Row],[Precio Unitario]]*cocina[[#This Row],[Cantidad Ordenada]]-cocina[[#This Row],[Costo Unitario]]*cocina[[#This Row],[Cantidad Ordenada]]</f>
        <v>11</v>
      </c>
      <c r="K799">
        <f>cocina[[#This Row],[Precio Unitario]]*cocina[[#This Row],[Cantidad Ordenada]]</f>
        <v>27</v>
      </c>
      <c r="L799" s="5">
        <f>(SUMIF(A:A,cocina[[#This Row],[Número de Orden]],J:J))/SUMIF(A:A,cocina[[#This Row],[Número de Orden]],K:K)</f>
        <v>0.40740740740740738</v>
      </c>
      <c r="M799" s="1">
        <f>cocina[[#This Row],[Ganancia bruta]]-cocina[[#This Row],[Ganancia neta]]</f>
        <v>16</v>
      </c>
    </row>
    <row r="800" spans="1:13" x14ac:dyDescent="0.3">
      <c r="A800">
        <v>315</v>
      </c>
      <c r="B800">
        <v>14</v>
      </c>
      <c r="C800" s="1" t="s">
        <v>132</v>
      </c>
      <c r="D800" s="1" t="s">
        <v>631</v>
      </c>
      <c r="E800">
        <v>15</v>
      </c>
      <c r="F800">
        <v>25</v>
      </c>
      <c r="G800">
        <v>1</v>
      </c>
      <c r="H800">
        <v>16</v>
      </c>
      <c r="I800" s="1" t="s">
        <v>609</v>
      </c>
      <c r="J800">
        <f>cocina[[#This Row],[Precio Unitario]]*cocina[[#This Row],[Cantidad Ordenada]]-cocina[[#This Row],[Costo Unitario]]*cocina[[#This Row],[Cantidad Ordenada]]</f>
        <v>10</v>
      </c>
      <c r="K800">
        <f>cocina[[#This Row],[Precio Unitario]]*cocina[[#This Row],[Cantidad Ordenada]]</f>
        <v>25</v>
      </c>
      <c r="L800" s="5">
        <f>(SUMIF(A:A,cocina[[#This Row],[Número de Orden]],J:J))/SUMIF(A:A,cocina[[#This Row],[Número de Orden]],K:K)</f>
        <v>0.40993788819875776</v>
      </c>
      <c r="M800" s="1">
        <f>cocina[[#This Row],[Ganancia bruta]]-cocina[[#This Row],[Ganancia neta]]</f>
        <v>15</v>
      </c>
    </row>
    <row r="801" spans="1:13" x14ac:dyDescent="0.3">
      <c r="A801">
        <v>315</v>
      </c>
      <c r="B801">
        <v>14</v>
      </c>
      <c r="C801" s="1" t="s">
        <v>52</v>
      </c>
      <c r="D801" s="1" t="s">
        <v>620</v>
      </c>
      <c r="E801">
        <v>16</v>
      </c>
      <c r="F801">
        <v>28</v>
      </c>
      <c r="G801">
        <v>1</v>
      </c>
      <c r="H801">
        <v>7</v>
      </c>
      <c r="I801" s="1" t="s">
        <v>609</v>
      </c>
      <c r="J801">
        <f>cocina[[#This Row],[Precio Unitario]]*cocina[[#This Row],[Cantidad Ordenada]]-cocina[[#This Row],[Costo Unitario]]*cocina[[#This Row],[Cantidad Ordenada]]</f>
        <v>12</v>
      </c>
      <c r="K801">
        <f>cocina[[#This Row],[Precio Unitario]]*cocina[[#This Row],[Cantidad Ordenada]]</f>
        <v>28</v>
      </c>
      <c r="L801" s="5">
        <f>(SUMIF(A:A,cocina[[#This Row],[Número de Orden]],J:J))/SUMIF(A:A,cocina[[#This Row],[Número de Orden]],K:K)</f>
        <v>0.40993788819875776</v>
      </c>
      <c r="M801" s="1">
        <f>cocina[[#This Row],[Ganancia bruta]]-cocina[[#This Row],[Ganancia neta]]</f>
        <v>16</v>
      </c>
    </row>
    <row r="802" spans="1:13" x14ac:dyDescent="0.3">
      <c r="A802">
        <v>315</v>
      </c>
      <c r="B802">
        <v>14</v>
      </c>
      <c r="C802" s="1" t="s">
        <v>48</v>
      </c>
      <c r="D802" s="1" t="s">
        <v>618</v>
      </c>
      <c r="E802">
        <v>17</v>
      </c>
      <c r="F802">
        <v>29</v>
      </c>
      <c r="G802">
        <v>3</v>
      </c>
      <c r="H802">
        <v>52</v>
      </c>
      <c r="I802" s="1" t="s">
        <v>609</v>
      </c>
      <c r="J802">
        <f>cocina[[#This Row],[Precio Unitario]]*cocina[[#This Row],[Cantidad Ordenada]]-cocina[[#This Row],[Costo Unitario]]*cocina[[#This Row],[Cantidad Ordenada]]</f>
        <v>36</v>
      </c>
      <c r="K802">
        <f>cocina[[#This Row],[Precio Unitario]]*cocina[[#This Row],[Cantidad Ordenada]]</f>
        <v>87</v>
      </c>
      <c r="L802" s="5">
        <f>(SUMIF(A:A,cocina[[#This Row],[Número de Orden]],J:J))/SUMIF(A:A,cocina[[#This Row],[Número de Orden]],K:K)</f>
        <v>0.40993788819875776</v>
      </c>
      <c r="M802" s="1">
        <f>cocina[[#This Row],[Ganancia bruta]]-cocina[[#This Row],[Ganancia neta]]</f>
        <v>51</v>
      </c>
    </row>
    <row r="803" spans="1:13" x14ac:dyDescent="0.3">
      <c r="A803">
        <v>315</v>
      </c>
      <c r="B803">
        <v>14</v>
      </c>
      <c r="C803" s="1" t="s">
        <v>80</v>
      </c>
      <c r="D803" s="1" t="s">
        <v>628</v>
      </c>
      <c r="E803">
        <v>13</v>
      </c>
      <c r="F803">
        <v>21</v>
      </c>
      <c r="G803">
        <v>1</v>
      </c>
      <c r="H803">
        <v>51</v>
      </c>
      <c r="I803" s="1" t="s">
        <v>609</v>
      </c>
      <c r="J803">
        <f>cocina[[#This Row],[Precio Unitario]]*cocina[[#This Row],[Cantidad Ordenada]]-cocina[[#This Row],[Costo Unitario]]*cocina[[#This Row],[Cantidad Ordenada]]</f>
        <v>8</v>
      </c>
      <c r="K803">
        <f>cocina[[#This Row],[Precio Unitario]]*cocina[[#This Row],[Cantidad Ordenada]]</f>
        <v>21</v>
      </c>
      <c r="L803" s="5">
        <f>(SUMIF(A:A,cocina[[#This Row],[Número de Orden]],J:J))/SUMIF(A:A,cocina[[#This Row],[Número de Orden]],K:K)</f>
        <v>0.40993788819875776</v>
      </c>
      <c r="M803" s="1">
        <f>cocina[[#This Row],[Ganancia bruta]]-cocina[[#This Row],[Ganancia neta]]</f>
        <v>13</v>
      </c>
    </row>
    <row r="804" spans="1:13" x14ac:dyDescent="0.3">
      <c r="A804">
        <v>316</v>
      </c>
      <c r="B804">
        <v>2</v>
      </c>
      <c r="C804" s="1" t="s">
        <v>89</v>
      </c>
      <c r="D804" s="1" t="s">
        <v>629</v>
      </c>
      <c r="E804">
        <v>10</v>
      </c>
      <c r="F804">
        <v>18</v>
      </c>
      <c r="G804">
        <v>1</v>
      </c>
      <c r="H804">
        <v>30</v>
      </c>
      <c r="I804" s="1" t="s">
        <v>608</v>
      </c>
      <c r="J804">
        <f>cocina[[#This Row],[Precio Unitario]]*cocina[[#This Row],[Cantidad Ordenada]]-cocina[[#This Row],[Costo Unitario]]*cocina[[#This Row],[Cantidad Ordenada]]</f>
        <v>8</v>
      </c>
      <c r="K804">
        <f>cocina[[#This Row],[Precio Unitario]]*cocina[[#This Row],[Cantidad Ordenada]]</f>
        <v>18</v>
      </c>
      <c r="L804" s="5">
        <f>(SUMIF(A:A,cocina[[#This Row],[Número de Orden]],J:J))/SUMIF(A:A,cocina[[#This Row],[Número de Orden]],K:K)</f>
        <v>0.4</v>
      </c>
      <c r="M804" s="1">
        <f>cocina[[#This Row],[Ganancia bruta]]-cocina[[#This Row],[Ganancia neta]]</f>
        <v>10</v>
      </c>
    </row>
    <row r="805" spans="1:13" x14ac:dyDescent="0.3">
      <c r="A805">
        <v>316</v>
      </c>
      <c r="B805">
        <v>2</v>
      </c>
      <c r="C805" s="1" t="s">
        <v>80</v>
      </c>
      <c r="D805" s="1" t="s">
        <v>628</v>
      </c>
      <c r="E805">
        <v>13</v>
      </c>
      <c r="F805">
        <v>21</v>
      </c>
      <c r="G805">
        <v>1</v>
      </c>
      <c r="H805">
        <v>23</v>
      </c>
      <c r="I805" s="1" t="s">
        <v>608</v>
      </c>
      <c r="J805">
        <f>cocina[[#This Row],[Precio Unitario]]*cocina[[#This Row],[Cantidad Ordenada]]-cocina[[#This Row],[Costo Unitario]]*cocina[[#This Row],[Cantidad Ordenada]]</f>
        <v>8</v>
      </c>
      <c r="K805">
        <f>cocina[[#This Row],[Precio Unitario]]*cocina[[#This Row],[Cantidad Ordenada]]</f>
        <v>21</v>
      </c>
      <c r="L805" s="5">
        <f>(SUMIF(A:A,cocina[[#This Row],[Número de Orden]],J:J))/SUMIF(A:A,cocina[[#This Row],[Número de Orden]],K:K)</f>
        <v>0.4</v>
      </c>
      <c r="M805" s="1">
        <f>cocina[[#This Row],[Ganancia bruta]]-cocina[[#This Row],[Ganancia neta]]</f>
        <v>13</v>
      </c>
    </row>
    <row r="806" spans="1:13" x14ac:dyDescent="0.3">
      <c r="A806">
        <v>316</v>
      </c>
      <c r="B806">
        <v>2</v>
      </c>
      <c r="C806" s="1" t="s">
        <v>116</v>
      </c>
      <c r="D806" s="1" t="s">
        <v>615</v>
      </c>
      <c r="E806">
        <v>16</v>
      </c>
      <c r="F806">
        <v>27</v>
      </c>
      <c r="G806">
        <v>3</v>
      </c>
      <c r="H806">
        <v>53</v>
      </c>
      <c r="I806" s="1" t="s">
        <v>609</v>
      </c>
      <c r="J806">
        <f>cocina[[#This Row],[Precio Unitario]]*cocina[[#This Row],[Cantidad Ordenada]]-cocina[[#This Row],[Costo Unitario]]*cocina[[#This Row],[Cantidad Ordenada]]</f>
        <v>33</v>
      </c>
      <c r="K806">
        <f>cocina[[#This Row],[Precio Unitario]]*cocina[[#This Row],[Cantidad Ordenada]]</f>
        <v>81</v>
      </c>
      <c r="L806" s="5">
        <f>(SUMIF(A:A,cocina[[#This Row],[Número de Orden]],J:J))/SUMIF(A:A,cocina[[#This Row],[Número de Orden]],K:K)</f>
        <v>0.4</v>
      </c>
      <c r="M806" s="1">
        <f>cocina[[#This Row],[Ganancia bruta]]-cocina[[#This Row],[Ganancia neta]]</f>
        <v>48</v>
      </c>
    </row>
    <row r="807" spans="1:13" x14ac:dyDescent="0.3">
      <c r="A807">
        <v>316</v>
      </c>
      <c r="B807">
        <v>2</v>
      </c>
      <c r="C807" s="1" t="s">
        <v>58</v>
      </c>
      <c r="D807" s="1" t="s">
        <v>616</v>
      </c>
      <c r="E807">
        <v>25</v>
      </c>
      <c r="F807">
        <v>40</v>
      </c>
      <c r="G807">
        <v>1</v>
      </c>
      <c r="H807">
        <v>52</v>
      </c>
      <c r="I807" s="1" t="s">
        <v>609</v>
      </c>
      <c r="J807">
        <f>cocina[[#This Row],[Precio Unitario]]*cocina[[#This Row],[Cantidad Ordenada]]-cocina[[#This Row],[Costo Unitario]]*cocina[[#This Row],[Cantidad Ordenada]]</f>
        <v>15</v>
      </c>
      <c r="K807">
        <f>cocina[[#This Row],[Precio Unitario]]*cocina[[#This Row],[Cantidad Ordenada]]</f>
        <v>40</v>
      </c>
      <c r="L807" s="5">
        <f>(SUMIF(A:A,cocina[[#This Row],[Número de Orden]],J:J))/SUMIF(A:A,cocina[[#This Row],[Número de Orden]],K:K)</f>
        <v>0.4</v>
      </c>
      <c r="M807" s="1">
        <f>cocina[[#This Row],[Ganancia bruta]]-cocina[[#This Row],[Ganancia neta]]</f>
        <v>25</v>
      </c>
    </row>
    <row r="808" spans="1:13" x14ac:dyDescent="0.3">
      <c r="A808">
        <v>317</v>
      </c>
      <c r="B808">
        <v>17</v>
      </c>
      <c r="C808" s="1" t="s">
        <v>213</v>
      </c>
      <c r="D808" s="1" t="s">
        <v>624</v>
      </c>
      <c r="E808">
        <v>13</v>
      </c>
      <c r="F808">
        <v>22</v>
      </c>
      <c r="G808">
        <v>2</v>
      </c>
      <c r="H808">
        <v>20</v>
      </c>
      <c r="I808" s="1" t="s">
        <v>609</v>
      </c>
      <c r="J808">
        <f>cocina[[#This Row],[Precio Unitario]]*cocina[[#This Row],[Cantidad Ordenada]]-cocina[[#This Row],[Costo Unitario]]*cocina[[#This Row],[Cantidad Ordenada]]</f>
        <v>18</v>
      </c>
      <c r="K808">
        <f>cocina[[#This Row],[Precio Unitario]]*cocina[[#This Row],[Cantidad Ordenada]]</f>
        <v>44</v>
      </c>
      <c r="L808" s="5">
        <f>(SUMIF(A:A,cocina[[#This Row],[Número de Orden]],J:J))/SUMIF(A:A,cocina[[#This Row],[Número de Orden]],K:K)</f>
        <v>0.4101123595505618</v>
      </c>
      <c r="M808" s="1">
        <f>cocina[[#This Row],[Ganancia bruta]]-cocina[[#This Row],[Ganancia neta]]</f>
        <v>26</v>
      </c>
    </row>
    <row r="809" spans="1:13" x14ac:dyDescent="0.3">
      <c r="A809">
        <v>317</v>
      </c>
      <c r="B809">
        <v>17</v>
      </c>
      <c r="C809" s="1" t="s">
        <v>65</v>
      </c>
      <c r="D809" s="1" t="s">
        <v>625</v>
      </c>
      <c r="E809">
        <v>20</v>
      </c>
      <c r="F809">
        <v>34</v>
      </c>
      <c r="G809">
        <v>3</v>
      </c>
      <c r="H809">
        <v>37</v>
      </c>
      <c r="I809" s="1" t="s">
        <v>609</v>
      </c>
      <c r="J809">
        <f>cocina[[#This Row],[Precio Unitario]]*cocina[[#This Row],[Cantidad Ordenada]]-cocina[[#This Row],[Costo Unitario]]*cocina[[#This Row],[Cantidad Ordenada]]</f>
        <v>42</v>
      </c>
      <c r="K809">
        <f>cocina[[#This Row],[Precio Unitario]]*cocina[[#This Row],[Cantidad Ordenada]]</f>
        <v>102</v>
      </c>
      <c r="L809" s="5">
        <f>(SUMIF(A:A,cocina[[#This Row],[Número de Orden]],J:J))/SUMIF(A:A,cocina[[#This Row],[Número de Orden]],K:K)</f>
        <v>0.4101123595505618</v>
      </c>
      <c r="M809" s="1">
        <f>cocina[[#This Row],[Ganancia bruta]]-cocina[[#This Row],[Ganancia neta]]</f>
        <v>60</v>
      </c>
    </row>
    <row r="810" spans="1:13" x14ac:dyDescent="0.3">
      <c r="A810">
        <v>317</v>
      </c>
      <c r="B810">
        <v>17</v>
      </c>
      <c r="C810" s="1" t="s">
        <v>257</v>
      </c>
      <c r="D810" s="1" t="s">
        <v>623</v>
      </c>
      <c r="E810">
        <v>19</v>
      </c>
      <c r="F810">
        <v>32</v>
      </c>
      <c r="G810">
        <v>1</v>
      </c>
      <c r="H810">
        <v>31</v>
      </c>
      <c r="I810" s="1" t="s">
        <v>609</v>
      </c>
      <c r="J810">
        <f>cocina[[#This Row],[Precio Unitario]]*cocina[[#This Row],[Cantidad Ordenada]]-cocina[[#This Row],[Costo Unitario]]*cocina[[#This Row],[Cantidad Ordenada]]</f>
        <v>13</v>
      </c>
      <c r="K810">
        <f>cocina[[#This Row],[Precio Unitario]]*cocina[[#This Row],[Cantidad Ordenada]]</f>
        <v>32</v>
      </c>
      <c r="L810" s="5">
        <f>(SUMIF(A:A,cocina[[#This Row],[Número de Orden]],J:J))/SUMIF(A:A,cocina[[#This Row],[Número de Orden]],K:K)</f>
        <v>0.4101123595505618</v>
      </c>
      <c r="M810" s="1">
        <f>cocina[[#This Row],[Ganancia bruta]]-cocina[[#This Row],[Ganancia neta]]</f>
        <v>19</v>
      </c>
    </row>
    <row r="811" spans="1:13" x14ac:dyDescent="0.3">
      <c r="A811">
        <v>318</v>
      </c>
      <c r="B811">
        <v>13</v>
      </c>
      <c r="C811" s="1" t="s">
        <v>48</v>
      </c>
      <c r="D811" s="1" t="s">
        <v>618</v>
      </c>
      <c r="E811">
        <v>17</v>
      </c>
      <c r="F811">
        <v>29</v>
      </c>
      <c r="G811">
        <v>1</v>
      </c>
      <c r="H811">
        <v>39</v>
      </c>
      <c r="I811" s="1" t="s">
        <v>609</v>
      </c>
      <c r="J811">
        <f>cocina[[#This Row],[Precio Unitario]]*cocina[[#This Row],[Cantidad Ordenada]]-cocina[[#This Row],[Costo Unitario]]*cocina[[#This Row],[Cantidad Ordenada]]</f>
        <v>12</v>
      </c>
      <c r="K811">
        <f>cocina[[#This Row],[Precio Unitario]]*cocina[[#This Row],[Cantidad Ordenada]]</f>
        <v>29</v>
      </c>
      <c r="L811" s="5">
        <f>(SUMIF(A:A,cocina[[#This Row],[Número de Orden]],J:J))/SUMIF(A:A,cocina[[#This Row],[Número de Orden]],K:K)</f>
        <v>0.41379310344827586</v>
      </c>
      <c r="M811" s="1">
        <f>cocina[[#This Row],[Ganancia bruta]]-cocina[[#This Row],[Ganancia neta]]</f>
        <v>17</v>
      </c>
    </row>
    <row r="812" spans="1:13" x14ac:dyDescent="0.3">
      <c r="A812">
        <v>319</v>
      </c>
      <c r="B812">
        <v>1</v>
      </c>
      <c r="C812" s="1" t="s">
        <v>257</v>
      </c>
      <c r="D812" s="1" t="s">
        <v>623</v>
      </c>
      <c r="E812">
        <v>19</v>
      </c>
      <c r="F812">
        <v>32</v>
      </c>
      <c r="G812">
        <v>3</v>
      </c>
      <c r="H812">
        <v>16</v>
      </c>
      <c r="I812" s="1" t="s">
        <v>609</v>
      </c>
      <c r="J812">
        <f>cocina[[#This Row],[Precio Unitario]]*cocina[[#This Row],[Cantidad Ordenada]]-cocina[[#This Row],[Costo Unitario]]*cocina[[#This Row],[Cantidad Ordenada]]</f>
        <v>39</v>
      </c>
      <c r="K812">
        <f>cocina[[#This Row],[Precio Unitario]]*cocina[[#This Row],[Cantidad Ordenada]]</f>
        <v>96</v>
      </c>
      <c r="L812" s="5">
        <f>(SUMIF(A:A,cocina[[#This Row],[Número de Orden]],J:J))/SUMIF(A:A,cocina[[#This Row],[Número de Orden]],K:K)</f>
        <v>0.39552238805970147</v>
      </c>
      <c r="M812" s="1">
        <f>cocina[[#This Row],[Ganancia bruta]]-cocina[[#This Row],[Ganancia neta]]</f>
        <v>57</v>
      </c>
    </row>
    <row r="813" spans="1:13" x14ac:dyDescent="0.3">
      <c r="A813">
        <v>319</v>
      </c>
      <c r="B813">
        <v>1</v>
      </c>
      <c r="C813" s="1" t="s">
        <v>36</v>
      </c>
      <c r="D813" s="1" t="s">
        <v>622</v>
      </c>
      <c r="E813">
        <v>21</v>
      </c>
      <c r="F813">
        <v>35</v>
      </c>
      <c r="G813">
        <v>2</v>
      </c>
      <c r="H813">
        <v>17</v>
      </c>
      <c r="I813" s="1" t="s">
        <v>608</v>
      </c>
      <c r="J813">
        <f>cocina[[#This Row],[Precio Unitario]]*cocina[[#This Row],[Cantidad Ordenada]]-cocina[[#This Row],[Costo Unitario]]*cocina[[#This Row],[Cantidad Ordenada]]</f>
        <v>28</v>
      </c>
      <c r="K813">
        <f>cocina[[#This Row],[Precio Unitario]]*cocina[[#This Row],[Cantidad Ordenada]]</f>
        <v>70</v>
      </c>
      <c r="L813" s="5">
        <f>(SUMIF(A:A,cocina[[#This Row],[Número de Orden]],J:J))/SUMIF(A:A,cocina[[#This Row],[Número de Orden]],K:K)</f>
        <v>0.39552238805970147</v>
      </c>
      <c r="M813" s="1">
        <f>cocina[[#This Row],[Ganancia bruta]]-cocina[[#This Row],[Ganancia neta]]</f>
        <v>42</v>
      </c>
    </row>
    <row r="814" spans="1:13" x14ac:dyDescent="0.3">
      <c r="A814">
        <v>319</v>
      </c>
      <c r="B814">
        <v>1</v>
      </c>
      <c r="C814" s="1" t="s">
        <v>58</v>
      </c>
      <c r="D814" s="1" t="s">
        <v>616</v>
      </c>
      <c r="E814">
        <v>25</v>
      </c>
      <c r="F814">
        <v>40</v>
      </c>
      <c r="G814">
        <v>1</v>
      </c>
      <c r="H814">
        <v>38</v>
      </c>
      <c r="I814" s="1" t="s">
        <v>609</v>
      </c>
      <c r="J814">
        <f>cocina[[#This Row],[Precio Unitario]]*cocina[[#This Row],[Cantidad Ordenada]]-cocina[[#This Row],[Costo Unitario]]*cocina[[#This Row],[Cantidad Ordenada]]</f>
        <v>15</v>
      </c>
      <c r="K814">
        <f>cocina[[#This Row],[Precio Unitario]]*cocina[[#This Row],[Cantidad Ordenada]]</f>
        <v>40</v>
      </c>
      <c r="L814" s="5">
        <f>(SUMIF(A:A,cocina[[#This Row],[Número de Orden]],J:J))/SUMIF(A:A,cocina[[#This Row],[Número de Orden]],K:K)</f>
        <v>0.39552238805970147</v>
      </c>
      <c r="M814" s="1">
        <f>cocina[[#This Row],[Ganancia bruta]]-cocina[[#This Row],[Ganancia neta]]</f>
        <v>25</v>
      </c>
    </row>
    <row r="815" spans="1:13" x14ac:dyDescent="0.3">
      <c r="A815">
        <v>319</v>
      </c>
      <c r="B815">
        <v>1</v>
      </c>
      <c r="C815" s="1" t="s">
        <v>126</v>
      </c>
      <c r="D815" s="1" t="s">
        <v>614</v>
      </c>
      <c r="E815">
        <v>19</v>
      </c>
      <c r="F815">
        <v>31</v>
      </c>
      <c r="G815">
        <v>2</v>
      </c>
      <c r="H815">
        <v>55</v>
      </c>
      <c r="I815" s="1" t="s">
        <v>609</v>
      </c>
      <c r="J815">
        <f>cocina[[#This Row],[Precio Unitario]]*cocina[[#This Row],[Cantidad Ordenada]]-cocina[[#This Row],[Costo Unitario]]*cocina[[#This Row],[Cantidad Ordenada]]</f>
        <v>24</v>
      </c>
      <c r="K815">
        <f>cocina[[#This Row],[Precio Unitario]]*cocina[[#This Row],[Cantidad Ordenada]]</f>
        <v>62</v>
      </c>
      <c r="L815" s="5">
        <f>(SUMIF(A:A,cocina[[#This Row],[Número de Orden]],J:J))/SUMIF(A:A,cocina[[#This Row],[Número de Orden]],K:K)</f>
        <v>0.39552238805970147</v>
      </c>
      <c r="M815" s="1">
        <f>cocina[[#This Row],[Ganancia bruta]]-cocina[[#This Row],[Ganancia neta]]</f>
        <v>38</v>
      </c>
    </row>
    <row r="816" spans="1:13" x14ac:dyDescent="0.3">
      <c r="A816">
        <v>320</v>
      </c>
      <c r="B816">
        <v>9</v>
      </c>
      <c r="C816" s="1" t="s">
        <v>80</v>
      </c>
      <c r="D816" s="1" t="s">
        <v>628</v>
      </c>
      <c r="E816">
        <v>13</v>
      </c>
      <c r="F816">
        <v>21</v>
      </c>
      <c r="G816">
        <v>2</v>
      </c>
      <c r="H816">
        <v>44</v>
      </c>
      <c r="I816" s="1" t="s">
        <v>609</v>
      </c>
      <c r="J816">
        <f>cocina[[#This Row],[Precio Unitario]]*cocina[[#This Row],[Cantidad Ordenada]]-cocina[[#This Row],[Costo Unitario]]*cocina[[#This Row],[Cantidad Ordenada]]</f>
        <v>16</v>
      </c>
      <c r="K816">
        <f>cocina[[#This Row],[Precio Unitario]]*cocina[[#This Row],[Cantidad Ordenada]]</f>
        <v>42</v>
      </c>
      <c r="L816" s="5">
        <f>(SUMIF(A:A,cocina[[#This Row],[Número de Orden]],J:J))/SUMIF(A:A,cocina[[#This Row],[Número de Orden]],K:K)</f>
        <v>0.39795918367346939</v>
      </c>
      <c r="M816" s="1">
        <f>cocina[[#This Row],[Ganancia bruta]]-cocina[[#This Row],[Ganancia neta]]</f>
        <v>26</v>
      </c>
    </row>
    <row r="817" spans="1:13" x14ac:dyDescent="0.3">
      <c r="A817">
        <v>320</v>
      </c>
      <c r="B817">
        <v>9</v>
      </c>
      <c r="C817" s="1" t="s">
        <v>213</v>
      </c>
      <c r="D817" s="1" t="s">
        <v>624</v>
      </c>
      <c r="E817">
        <v>13</v>
      </c>
      <c r="F817">
        <v>22</v>
      </c>
      <c r="G817">
        <v>1</v>
      </c>
      <c r="H817">
        <v>44</v>
      </c>
      <c r="I817" s="1" t="s">
        <v>609</v>
      </c>
      <c r="J817">
        <f>cocina[[#This Row],[Precio Unitario]]*cocina[[#This Row],[Cantidad Ordenada]]-cocina[[#This Row],[Costo Unitario]]*cocina[[#This Row],[Cantidad Ordenada]]</f>
        <v>9</v>
      </c>
      <c r="K817">
        <f>cocina[[#This Row],[Precio Unitario]]*cocina[[#This Row],[Cantidad Ordenada]]</f>
        <v>22</v>
      </c>
      <c r="L817" s="5">
        <f>(SUMIF(A:A,cocina[[#This Row],[Número de Orden]],J:J))/SUMIF(A:A,cocina[[#This Row],[Número de Orden]],K:K)</f>
        <v>0.39795918367346939</v>
      </c>
      <c r="M817" s="1">
        <f>cocina[[#This Row],[Ganancia bruta]]-cocina[[#This Row],[Ganancia neta]]</f>
        <v>13</v>
      </c>
    </row>
    <row r="818" spans="1:13" x14ac:dyDescent="0.3">
      <c r="A818">
        <v>320</v>
      </c>
      <c r="B818">
        <v>9</v>
      </c>
      <c r="C818" s="1" t="s">
        <v>65</v>
      </c>
      <c r="D818" s="1" t="s">
        <v>625</v>
      </c>
      <c r="E818">
        <v>20</v>
      </c>
      <c r="F818">
        <v>34</v>
      </c>
      <c r="G818">
        <v>1</v>
      </c>
      <c r="H818">
        <v>42</v>
      </c>
      <c r="I818" s="1" t="s">
        <v>608</v>
      </c>
      <c r="J818">
        <f>cocina[[#This Row],[Precio Unitario]]*cocina[[#This Row],[Cantidad Ordenada]]-cocina[[#This Row],[Costo Unitario]]*cocina[[#This Row],[Cantidad Ordenada]]</f>
        <v>14</v>
      </c>
      <c r="K818">
        <f>cocina[[#This Row],[Precio Unitario]]*cocina[[#This Row],[Cantidad Ordenada]]</f>
        <v>34</v>
      </c>
      <c r="L818" s="5">
        <f>(SUMIF(A:A,cocina[[#This Row],[Número de Orden]],J:J))/SUMIF(A:A,cocina[[#This Row],[Número de Orden]],K:K)</f>
        <v>0.39795918367346939</v>
      </c>
      <c r="M818" s="1">
        <f>cocina[[#This Row],[Ganancia bruta]]-cocina[[#This Row],[Ganancia neta]]</f>
        <v>20</v>
      </c>
    </row>
    <row r="819" spans="1:13" x14ac:dyDescent="0.3">
      <c r="A819">
        <v>321</v>
      </c>
      <c r="B819">
        <v>18</v>
      </c>
      <c r="C819" s="1" t="s">
        <v>52</v>
      </c>
      <c r="D819" s="1" t="s">
        <v>620</v>
      </c>
      <c r="E819">
        <v>16</v>
      </c>
      <c r="F819">
        <v>28</v>
      </c>
      <c r="G819">
        <v>1</v>
      </c>
      <c r="H819">
        <v>34</v>
      </c>
      <c r="I819" s="1" t="s">
        <v>609</v>
      </c>
      <c r="J819">
        <f>cocina[[#This Row],[Precio Unitario]]*cocina[[#This Row],[Cantidad Ordenada]]-cocina[[#This Row],[Costo Unitario]]*cocina[[#This Row],[Cantidad Ordenada]]</f>
        <v>12</v>
      </c>
      <c r="K819">
        <f>cocina[[#This Row],[Precio Unitario]]*cocina[[#This Row],[Cantidad Ordenada]]</f>
        <v>28</v>
      </c>
      <c r="L819" s="5">
        <f>(SUMIF(A:A,cocina[[#This Row],[Número de Orden]],J:J))/SUMIF(A:A,cocina[[#This Row],[Número de Orden]],K:K)</f>
        <v>0.40425531914893614</v>
      </c>
      <c r="M819" s="1">
        <f>cocina[[#This Row],[Ganancia bruta]]-cocina[[#This Row],[Ganancia neta]]</f>
        <v>16</v>
      </c>
    </row>
    <row r="820" spans="1:13" x14ac:dyDescent="0.3">
      <c r="A820">
        <v>321</v>
      </c>
      <c r="B820">
        <v>18</v>
      </c>
      <c r="C820" s="1" t="s">
        <v>213</v>
      </c>
      <c r="D820" s="1" t="s">
        <v>624</v>
      </c>
      <c r="E820">
        <v>13</v>
      </c>
      <c r="F820">
        <v>22</v>
      </c>
      <c r="G820">
        <v>2</v>
      </c>
      <c r="H820">
        <v>22</v>
      </c>
      <c r="I820" s="1" t="s">
        <v>609</v>
      </c>
      <c r="J820">
        <f>cocina[[#This Row],[Precio Unitario]]*cocina[[#This Row],[Cantidad Ordenada]]-cocina[[#This Row],[Costo Unitario]]*cocina[[#This Row],[Cantidad Ordenada]]</f>
        <v>18</v>
      </c>
      <c r="K820">
        <f>cocina[[#This Row],[Precio Unitario]]*cocina[[#This Row],[Cantidad Ordenada]]</f>
        <v>44</v>
      </c>
      <c r="L820" s="5">
        <f>(SUMIF(A:A,cocina[[#This Row],[Número de Orden]],J:J))/SUMIF(A:A,cocina[[#This Row],[Número de Orden]],K:K)</f>
        <v>0.40425531914893614</v>
      </c>
      <c r="M820" s="1">
        <f>cocina[[#This Row],[Ganancia bruta]]-cocina[[#This Row],[Ganancia neta]]</f>
        <v>26</v>
      </c>
    </row>
    <row r="821" spans="1:13" x14ac:dyDescent="0.3">
      <c r="A821">
        <v>321</v>
      </c>
      <c r="B821">
        <v>18</v>
      </c>
      <c r="C821" s="1" t="s">
        <v>210</v>
      </c>
      <c r="D821" s="1" t="s">
        <v>627</v>
      </c>
      <c r="E821">
        <v>14</v>
      </c>
      <c r="F821">
        <v>23</v>
      </c>
      <c r="G821">
        <v>3</v>
      </c>
      <c r="H821">
        <v>39</v>
      </c>
      <c r="I821" s="1" t="s">
        <v>608</v>
      </c>
      <c r="J821">
        <f>cocina[[#This Row],[Precio Unitario]]*cocina[[#This Row],[Cantidad Ordenada]]-cocina[[#This Row],[Costo Unitario]]*cocina[[#This Row],[Cantidad Ordenada]]</f>
        <v>27</v>
      </c>
      <c r="K821">
        <f>cocina[[#This Row],[Precio Unitario]]*cocina[[#This Row],[Cantidad Ordenada]]</f>
        <v>69</v>
      </c>
      <c r="L821" s="5">
        <f>(SUMIF(A:A,cocina[[#This Row],[Número de Orden]],J:J))/SUMIF(A:A,cocina[[#This Row],[Número de Orden]],K:K)</f>
        <v>0.40425531914893614</v>
      </c>
      <c r="M821" s="1">
        <f>cocina[[#This Row],[Ganancia bruta]]-cocina[[#This Row],[Ganancia neta]]</f>
        <v>42</v>
      </c>
    </row>
    <row r="822" spans="1:13" x14ac:dyDescent="0.3">
      <c r="A822">
        <v>322</v>
      </c>
      <c r="B822">
        <v>12</v>
      </c>
      <c r="C822" s="1" t="s">
        <v>257</v>
      </c>
      <c r="D822" s="1" t="s">
        <v>623</v>
      </c>
      <c r="E822">
        <v>19</v>
      </c>
      <c r="F822">
        <v>32</v>
      </c>
      <c r="G822">
        <v>2</v>
      </c>
      <c r="H822">
        <v>8</v>
      </c>
      <c r="I822" s="1" t="s">
        <v>608</v>
      </c>
      <c r="J822">
        <f>cocina[[#This Row],[Precio Unitario]]*cocina[[#This Row],[Cantidad Ordenada]]-cocina[[#This Row],[Costo Unitario]]*cocina[[#This Row],[Cantidad Ordenada]]</f>
        <v>26</v>
      </c>
      <c r="K822">
        <f>cocina[[#This Row],[Precio Unitario]]*cocina[[#This Row],[Cantidad Ordenada]]</f>
        <v>64</v>
      </c>
      <c r="L822" s="5">
        <f>(SUMIF(A:A,cocina[[#This Row],[Número de Orden]],J:J))/SUMIF(A:A,cocina[[#This Row],[Número de Orden]],K:K)</f>
        <v>0.4</v>
      </c>
      <c r="M822" s="1">
        <f>cocina[[#This Row],[Ganancia bruta]]-cocina[[#This Row],[Ganancia neta]]</f>
        <v>38</v>
      </c>
    </row>
    <row r="823" spans="1:13" x14ac:dyDescent="0.3">
      <c r="A823">
        <v>322</v>
      </c>
      <c r="B823">
        <v>12</v>
      </c>
      <c r="C823" s="1" t="s">
        <v>80</v>
      </c>
      <c r="D823" s="1" t="s">
        <v>628</v>
      </c>
      <c r="E823">
        <v>13</v>
      </c>
      <c r="F823">
        <v>21</v>
      </c>
      <c r="G823">
        <v>1</v>
      </c>
      <c r="H823">
        <v>52</v>
      </c>
      <c r="I823" s="1" t="s">
        <v>609</v>
      </c>
      <c r="J823">
        <f>cocina[[#This Row],[Precio Unitario]]*cocina[[#This Row],[Cantidad Ordenada]]-cocina[[#This Row],[Costo Unitario]]*cocina[[#This Row],[Cantidad Ordenada]]</f>
        <v>8</v>
      </c>
      <c r="K823">
        <f>cocina[[#This Row],[Precio Unitario]]*cocina[[#This Row],[Cantidad Ordenada]]</f>
        <v>21</v>
      </c>
      <c r="L823" s="5">
        <f>(SUMIF(A:A,cocina[[#This Row],[Número de Orden]],J:J))/SUMIF(A:A,cocina[[#This Row],[Número de Orden]],K:K)</f>
        <v>0.4</v>
      </c>
      <c r="M823" s="1">
        <f>cocina[[#This Row],[Ganancia bruta]]-cocina[[#This Row],[Ganancia neta]]</f>
        <v>13</v>
      </c>
    </row>
    <row r="824" spans="1:13" x14ac:dyDescent="0.3">
      <c r="A824">
        <v>323</v>
      </c>
      <c r="B824">
        <v>8</v>
      </c>
      <c r="C824" s="1" t="s">
        <v>213</v>
      </c>
      <c r="D824" s="1" t="s">
        <v>624</v>
      </c>
      <c r="E824">
        <v>13</v>
      </c>
      <c r="F824">
        <v>22</v>
      </c>
      <c r="G824">
        <v>3</v>
      </c>
      <c r="H824">
        <v>37</v>
      </c>
      <c r="I824" s="1" t="s">
        <v>609</v>
      </c>
      <c r="J824">
        <f>cocina[[#This Row],[Precio Unitario]]*cocina[[#This Row],[Cantidad Ordenada]]-cocina[[#This Row],[Costo Unitario]]*cocina[[#This Row],[Cantidad Ordenada]]</f>
        <v>27</v>
      </c>
      <c r="K824">
        <f>cocina[[#This Row],[Precio Unitario]]*cocina[[#This Row],[Cantidad Ordenada]]</f>
        <v>66</v>
      </c>
      <c r="L824" s="5">
        <f>(SUMIF(A:A,cocina[[#This Row],[Número de Orden]],J:J))/SUMIF(A:A,cocina[[#This Row],[Número de Orden]],K:K)</f>
        <v>0.41826923076923078</v>
      </c>
      <c r="M824" s="1">
        <f>cocina[[#This Row],[Ganancia bruta]]-cocina[[#This Row],[Ganancia neta]]</f>
        <v>39</v>
      </c>
    </row>
    <row r="825" spans="1:13" x14ac:dyDescent="0.3">
      <c r="A825">
        <v>323</v>
      </c>
      <c r="B825">
        <v>8</v>
      </c>
      <c r="C825" s="1" t="s">
        <v>48</v>
      </c>
      <c r="D825" s="1" t="s">
        <v>618</v>
      </c>
      <c r="E825">
        <v>17</v>
      </c>
      <c r="F825">
        <v>29</v>
      </c>
      <c r="G825">
        <v>2</v>
      </c>
      <c r="H825">
        <v>33</v>
      </c>
      <c r="I825" s="1" t="s">
        <v>608</v>
      </c>
      <c r="J825">
        <f>cocina[[#This Row],[Precio Unitario]]*cocina[[#This Row],[Cantidad Ordenada]]-cocina[[#This Row],[Costo Unitario]]*cocina[[#This Row],[Cantidad Ordenada]]</f>
        <v>24</v>
      </c>
      <c r="K825">
        <f>cocina[[#This Row],[Precio Unitario]]*cocina[[#This Row],[Cantidad Ordenada]]</f>
        <v>58</v>
      </c>
      <c r="L825" s="5">
        <f>(SUMIF(A:A,cocina[[#This Row],[Número de Orden]],J:J))/SUMIF(A:A,cocina[[#This Row],[Número de Orden]],K:K)</f>
        <v>0.41826923076923078</v>
      </c>
      <c r="M825" s="1">
        <f>cocina[[#This Row],[Ganancia bruta]]-cocina[[#This Row],[Ganancia neta]]</f>
        <v>34</v>
      </c>
    </row>
    <row r="826" spans="1:13" x14ac:dyDescent="0.3">
      <c r="A826">
        <v>323</v>
      </c>
      <c r="B826">
        <v>8</v>
      </c>
      <c r="C826" s="1" t="s">
        <v>168</v>
      </c>
      <c r="D826" s="1" t="s">
        <v>612</v>
      </c>
      <c r="E826">
        <v>14</v>
      </c>
      <c r="F826">
        <v>24</v>
      </c>
      <c r="G826">
        <v>2</v>
      </c>
      <c r="H826">
        <v>30</v>
      </c>
      <c r="I826" s="1" t="s">
        <v>608</v>
      </c>
      <c r="J826">
        <f>cocina[[#This Row],[Precio Unitario]]*cocina[[#This Row],[Cantidad Ordenada]]-cocina[[#This Row],[Costo Unitario]]*cocina[[#This Row],[Cantidad Ordenada]]</f>
        <v>20</v>
      </c>
      <c r="K826">
        <f>cocina[[#This Row],[Precio Unitario]]*cocina[[#This Row],[Cantidad Ordenada]]</f>
        <v>48</v>
      </c>
      <c r="L826" s="5">
        <f>(SUMIF(A:A,cocina[[#This Row],[Número de Orden]],J:J))/SUMIF(A:A,cocina[[#This Row],[Número de Orden]],K:K)</f>
        <v>0.41826923076923078</v>
      </c>
      <c r="M826" s="1">
        <f>cocina[[#This Row],[Ganancia bruta]]-cocina[[#This Row],[Ganancia neta]]</f>
        <v>28</v>
      </c>
    </row>
    <row r="827" spans="1:13" x14ac:dyDescent="0.3">
      <c r="A827">
        <v>323</v>
      </c>
      <c r="B827">
        <v>8</v>
      </c>
      <c r="C827" s="1" t="s">
        <v>89</v>
      </c>
      <c r="D827" s="1" t="s">
        <v>629</v>
      </c>
      <c r="E827">
        <v>10</v>
      </c>
      <c r="F827">
        <v>18</v>
      </c>
      <c r="G827">
        <v>2</v>
      </c>
      <c r="H827">
        <v>22</v>
      </c>
      <c r="I827" s="1" t="s">
        <v>609</v>
      </c>
      <c r="J827">
        <f>cocina[[#This Row],[Precio Unitario]]*cocina[[#This Row],[Cantidad Ordenada]]-cocina[[#This Row],[Costo Unitario]]*cocina[[#This Row],[Cantidad Ordenada]]</f>
        <v>16</v>
      </c>
      <c r="K827">
        <f>cocina[[#This Row],[Precio Unitario]]*cocina[[#This Row],[Cantidad Ordenada]]</f>
        <v>36</v>
      </c>
      <c r="L827" s="5">
        <f>(SUMIF(A:A,cocina[[#This Row],[Número de Orden]],J:J))/SUMIF(A:A,cocina[[#This Row],[Número de Orden]],K:K)</f>
        <v>0.41826923076923078</v>
      </c>
      <c r="M827" s="1">
        <f>cocina[[#This Row],[Ganancia bruta]]-cocina[[#This Row],[Ganancia neta]]</f>
        <v>20</v>
      </c>
    </row>
    <row r="828" spans="1:13" x14ac:dyDescent="0.3">
      <c r="A828">
        <v>324</v>
      </c>
      <c r="B828">
        <v>9</v>
      </c>
      <c r="C828" s="1" t="s">
        <v>78</v>
      </c>
      <c r="D828" s="1" t="s">
        <v>613</v>
      </c>
      <c r="E828">
        <v>18</v>
      </c>
      <c r="F828">
        <v>30</v>
      </c>
      <c r="G828">
        <v>1</v>
      </c>
      <c r="H828">
        <v>15</v>
      </c>
      <c r="I828" s="1" t="s">
        <v>609</v>
      </c>
      <c r="J828">
        <f>cocina[[#This Row],[Precio Unitario]]*cocina[[#This Row],[Cantidad Ordenada]]-cocina[[#This Row],[Costo Unitario]]*cocina[[#This Row],[Cantidad Ordenada]]</f>
        <v>12</v>
      </c>
      <c r="K828">
        <f>cocina[[#This Row],[Precio Unitario]]*cocina[[#This Row],[Cantidad Ordenada]]</f>
        <v>30</v>
      </c>
      <c r="L828" s="5">
        <f>(SUMIF(A:A,cocina[[#This Row],[Número de Orden]],J:J))/SUMIF(A:A,cocina[[#This Row],[Número de Orden]],K:K)</f>
        <v>0.40875912408759124</v>
      </c>
      <c r="M828" s="1">
        <f>cocina[[#This Row],[Ganancia bruta]]-cocina[[#This Row],[Ganancia neta]]</f>
        <v>18</v>
      </c>
    </row>
    <row r="829" spans="1:13" x14ac:dyDescent="0.3">
      <c r="A829">
        <v>324</v>
      </c>
      <c r="B829">
        <v>9</v>
      </c>
      <c r="C829" s="1" t="s">
        <v>116</v>
      </c>
      <c r="D829" s="1" t="s">
        <v>615</v>
      </c>
      <c r="E829">
        <v>16</v>
      </c>
      <c r="F829">
        <v>27</v>
      </c>
      <c r="G829">
        <v>3</v>
      </c>
      <c r="H829">
        <v>58</v>
      </c>
      <c r="I829" s="1" t="s">
        <v>608</v>
      </c>
      <c r="J829">
        <f>cocina[[#This Row],[Precio Unitario]]*cocina[[#This Row],[Cantidad Ordenada]]-cocina[[#This Row],[Costo Unitario]]*cocina[[#This Row],[Cantidad Ordenada]]</f>
        <v>33</v>
      </c>
      <c r="K829">
        <f>cocina[[#This Row],[Precio Unitario]]*cocina[[#This Row],[Cantidad Ordenada]]</f>
        <v>81</v>
      </c>
      <c r="L829" s="5">
        <f>(SUMIF(A:A,cocina[[#This Row],[Número de Orden]],J:J))/SUMIF(A:A,cocina[[#This Row],[Número de Orden]],K:K)</f>
        <v>0.40875912408759124</v>
      </c>
      <c r="M829" s="1">
        <f>cocina[[#This Row],[Ganancia bruta]]-cocina[[#This Row],[Ganancia neta]]</f>
        <v>48</v>
      </c>
    </row>
    <row r="830" spans="1:13" x14ac:dyDescent="0.3">
      <c r="A830">
        <v>324</v>
      </c>
      <c r="B830">
        <v>9</v>
      </c>
      <c r="C830" s="1" t="s">
        <v>165</v>
      </c>
      <c r="D830" s="1" t="s">
        <v>630</v>
      </c>
      <c r="E830">
        <v>15</v>
      </c>
      <c r="F830">
        <v>26</v>
      </c>
      <c r="G830">
        <v>1</v>
      </c>
      <c r="H830">
        <v>17</v>
      </c>
      <c r="I830" s="1" t="s">
        <v>608</v>
      </c>
      <c r="J830">
        <f>cocina[[#This Row],[Precio Unitario]]*cocina[[#This Row],[Cantidad Ordenada]]-cocina[[#This Row],[Costo Unitario]]*cocina[[#This Row],[Cantidad Ordenada]]</f>
        <v>11</v>
      </c>
      <c r="K830">
        <f>cocina[[#This Row],[Precio Unitario]]*cocina[[#This Row],[Cantidad Ordenada]]</f>
        <v>26</v>
      </c>
      <c r="L830" s="5">
        <f>(SUMIF(A:A,cocina[[#This Row],[Número de Orden]],J:J))/SUMIF(A:A,cocina[[#This Row],[Número de Orden]],K:K)</f>
        <v>0.40875912408759124</v>
      </c>
      <c r="M830" s="1">
        <f>cocina[[#This Row],[Ganancia bruta]]-cocina[[#This Row],[Ganancia neta]]</f>
        <v>15</v>
      </c>
    </row>
    <row r="831" spans="1:13" x14ac:dyDescent="0.3">
      <c r="A831">
        <v>325</v>
      </c>
      <c r="B831">
        <v>18</v>
      </c>
      <c r="C831" s="1" t="s">
        <v>80</v>
      </c>
      <c r="D831" s="1" t="s">
        <v>628</v>
      </c>
      <c r="E831">
        <v>13</v>
      </c>
      <c r="F831">
        <v>21</v>
      </c>
      <c r="G831">
        <v>1</v>
      </c>
      <c r="H831">
        <v>26</v>
      </c>
      <c r="I831" s="1" t="s">
        <v>609</v>
      </c>
      <c r="J831">
        <f>cocina[[#This Row],[Precio Unitario]]*cocina[[#This Row],[Cantidad Ordenada]]-cocina[[#This Row],[Costo Unitario]]*cocina[[#This Row],[Cantidad Ordenada]]</f>
        <v>8</v>
      </c>
      <c r="K831">
        <f>cocina[[#This Row],[Precio Unitario]]*cocina[[#This Row],[Cantidad Ordenada]]</f>
        <v>21</v>
      </c>
      <c r="L831" s="5">
        <f>(SUMIF(A:A,cocina[[#This Row],[Número de Orden]],J:J))/SUMIF(A:A,cocina[[#This Row],[Número de Orden]],K:K)</f>
        <v>0.39610389610389612</v>
      </c>
      <c r="M831" s="1">
        <f>cocina[[#This Row],[Ganancia bruta]]-cocina[[#This Row],[Ganancia neta]]</f>
        <v>13</v>
      </c>
    </row>
    <row r="832" spans="1:13" x14ac:dyDescent="0.3">
      <c r="A832">
        <v>325</v>
      </c>
      <c r="B832">
        <v>18</v>
      </c>
      <c r="C832" s="1" t="s">
        <v>126</v>
      </c>
      <c r="D832" s="1" t="s">
        <v>614</v>
      </c>
      <c r="E832">
        <v>19</v>
      </c>
      <c r="F832">
        <v>31</v>
      </c>
      <c r="G832">
        <v>1</v>
      </c>
      <c r="H832">
        <v>5</v>
      </c>
      <c r="I832" s="1" t="s">
        <v>609</v>
      </c>
      <c r="J832">
        <f>cocina[[#This Row],[Precio Unitario]]*cocina[[#This Row],[Cantidad Ordenada]]-cocina[[#This Row],[Costo Unitario]]*cocina[[#This Row],[Cantidad Ordenada]]</f>
        <v>12</v>
      </c>
      <c r="K832">
        <f>cocina[[#This Row],[Precio Unitario]]*cocina[[#This Row],[Cantidad Ordenada]]</f>
        <v>31</v>
      </c>
      <c r="L832" s="5">
        <f>(SUMIF(A:A,cocina[[#This Row],[Número de Orden]],J:J))/SUMIF(A:A,cocina[[#This Row],[Número de Orden]],K:K)</f>
        <v>0.39610389610389612</v>
      </c>
      <c r="M832" s="1">
        <f>cocina[[#This Row],[Ganancia bruta]]-cocina[[#This Row],[Ganancia neta]]</f>
        <v>19</v>
      </c>
    </row>
    <row r="833" spans="1:13" x14ac:dyDescent="0.3">
      <c r="A833">
        <v>325</v>
      </c>
      <c r="B833">
        <v>18</v>
      </c>
      <c r="C833" s="1" t="s">
        <v>36</v>
      </c>
      <c r="D833" s="1" t="s">
        <v>622</v>
      </c>
      <c r="E833">
        <v>21</v>
      </c>
      <c r="F833">
        <v>35</v>
      </c>
      <c r="G833">
        <v>2</v>
      </c>
      <c r="H833">
        <v>13</v>
      </c>
      <c r="I833" s="1" t="s">
        <v>609</v>
      </c>
      <c r="J833">
        <f>cocina[[#This Row],[Precio Unitario]]*cocina[[#This Row],[Cantidad Ordenada]]-cocina[[#This Row],[Costo Unitario]]*cocina[[#This Row],[Cantidad Ordenada]]</f>
        <v>28</v>
      </c>
      <c r="K833">
        <f>cocina[[#This Row],[Precio Unitario]]*cocina[[#This Row],[Cantidad Ordenada]]</f>
        <v>70</v>
      </c>
      <c r="L833" s="5">
        <f>(SUMIF(A:A,cocina[[#This Row],[Número de Orden]],J:J))/SUMIF(A:A,cocina[[#This Row],[Número de Orden]],K:K)</f>
        <v>0.39610389610389612</v>
      </c>
      <c r="M833" s="1">
        <f>cocina[[#This Row],[Ganancia bruta]]-cocina[[#This Row],[Ganancia neta]]</f>
        <v>42</v>
      </c>
    </row>
    <row r="834" spans="1:13" x14ac:dyDescent="0.3">
      <c r="A834">
        <v>325</v>
      </c>
      <c r="B834">
        <v>18</v>
      </c>
      <c r="C834" s="1" t="s">
        <v>257</v>
      </c>
      <c r="D834" s="1" t="s">
        <v>623</v>
      </c>
      <c r="E834">
        <v>19</v>
      </c>
      <c r="F834">
        <v>32</v>
      </c>
      <c r="G834">
        <v>1</v>
      </c>
      <c r="H834">
        <v>27</v>
      </c>
      <c r="I834" s="1" t="s">
        <v>608</v>
      </c>
      <c r="J834">
        <f>cocina[[#This Row],[Precio Unitario]]*cocina[[#This Row],[Cantidad Ordenada]]-cocina[[#This Row],[Costo Unitario]]*cocina[[#This Row],[Cantidad Ordenada]]</f>
        <v>13</v>
      </c>
      <c r="K834">
        <f>cocina[[#This Row],[Precio Unitario]]*cocina[[#This Row],[Cantidad Ordenada]]</f>
        <v>32</v>
      </c>
      <c r="L834" s="5">
        <f>(SUMIF(A:A,cocina[[#This Row],[Número de Orden]],J:J))/SUMIF(A:A,cocina[[#This Row],[Número de Orden]],K:K)</f>
        <v>0.39610389610389612</v>
      </c>
      <c r="M834" s="1">
        <f>cocina[[#This Row],[Ganancia bruta]]-cocina[[#This Row],[Ganancia neta]]</f>
        <v>19</v>
      </c>
    </row>
    <row r="835" spans="1:13" x14ac:dyDescent="0.3">
      <c r="A835">
        <v>326</v>
      </c>
      <c r="B835">
        <v>14</v>
      </c>
      <c r="C835" s="1" t="s">
        <v>36</v>
      </c>
      <c r="D835" s="1" t="s">
        <v>622</v>
      </c>
      <c r="E835">
        <v>21</v>
      </c>
      <c r="F835">
        <v>35</v>
      </c>
      <c r="G835">
        <v>1</v>
      </c>
      <c r="H835">
        <v>14</v>
      </c>
      <c r="I835" s="1" t="s">
        <v>608</v>
      </c>
      <c r="J835">
        <f>cocina[[#This Row],[Precio Unitario]]*cocina[[#This Row],[Cantidad Ordenada]]-cocina[[#This Row],[Costo Unitario]]*cocina[[#This Row],[Cantidad Ordenada]]</f>
        <v>14</v>
      </c>
      <c r="K835">
        <f>cocina[[#This Row],[Precio Unitario]]*cocina[[#This Row],[Cantidad Ordenada]]</f>
        <v>35</v>
      </c>
      <c r="L835" s="5">
        <f>(SUMIF(A:A,cocina[[#This Row],[Número de Orden]],J:J))/SUMIF(A:A,cocina[[#This Row],[Número de Orden]],K:K)</f>
        <v>0.41975308641975306</v>
      </c>
      <c r="M835" s="1">
        <f>cocina[[#This Row],[Ganancia bruta]]-cocina[[#This Row],[Ganancia neta]]</f>
        <v>21</v>
      </c>
    </row>
    <row r="836" spans="1:13" x14ac:dyDescent="0.3">
      <c r="A836">
        <v>326</v>
      </c>
      <c r="B836">
        <v>14</v>
      </c>
      <c r="C836" s="1" t="s">
        <v>89</v>
      </c>
      <c r="D836" s="1" t="s">
        <v>629</v>
      </c>
      <c r="E836">
        <v>10</v>
      </c>
      <c r="F836">
        <v>18</v>
      </c>
      <c r="G836">
        <v>1</v>
      </c>
      <c r="H836">
        <v>28</v>
      </c>
      <c r="I836" s="1" t="s">
        <v>608</v>
      </c>
      <c r="J836">
        <f>cocina[[#This Row],[Precio Unitario]]*cocina[[#This Row],[Cantidad Ordenada]]-cocina[[#This Row],[Costo Unitario]]*cocina[[#This Row],[Cantidad Ordenada]]</f>
        <v>8</v>
      </c>
      <c r="K836">
        <f>cocina[[#This Row],[Precio Unitario]]*cocina[[#This Row],[Cantidad Ordenada]]</f>
        <v>18</v>
      </c>
      <c r="L836" s="5">
        <f>(SUMIF(A:A,cocina[[#This Row],[Número de Orden]],J:J))/SUMIF(A:A,cocina[[#This Row],[Número de Orden]],K:K)</f>
        <v>0.41975308641975306</v>
      </c>
      <c r="M836" s="1">
        <f>cocina[[#This Row],[Ganancia bruta]]-cocina[[#This Row],[Ganancia neta]]</f>
        <v>10</v>
      </c>
    </row>
    <row r="837" spans="1:13" x14ac:dyDescent="0.3">
      <c r="A837">
        <v>326</v>
      </c>
      <c r="B837">
        <v>14</v>
      </c>
      <c r="C837" s="1" t="s">
        <v>52</v>
      </c>
      <c r="D837" s="1" t="s">
        <v>620</v>
      </c>
      <c r="E837">
        <v>16</v>
      </c>
      <c r="F837">
        <v>28</v>
      </c>
      <c r="G837">
        <v>1</v>
      </c>
      <c r="H837">
        <v>49</v>
      </c>
      <c r="I837" s="1" t="s">
        <v>608</v>
      </c>
      <c r="J837">
        <f>cocina[[#This Row],[Precio Unitario]]*cocina[[#This Row],[Cantidad Ordenada]]-cocina[[#This Row],[Costo Unitario]]*cocina[[#This Row],[Cantidad Ordenada]]</f>
        <v>12</v>
      </c>
      <c r="K837">
        <f>cocina[[#This Row],[Precio Unitario]]*cocina[[#This Row],[Cantidad Ordenada]]</f>
        <v>28</v>
      </c>
      <c r="L837" s="5">
        <f>(SUMIF(A:A,cocina[[#This Row],[Número de Orden]],J:J))/SUMIF(A:A,cocina[[#This Row],[Número de Orden]],K:K)</f>
        <v>0.41975308641975306</v>
      </c>
      <c r="M837" s="1">
        <f>cocina[[#This Row],[Ganancia bruta]]-cocina[[#This Row],[Ganancia neta]]</f>
        <v>16</v>
      </c>
    </row>
    <row r="838" spans="1:13" x14ac:dyDescent="0.3">
      <c r="A838">
        <v>327</v>
      </c>
      <c r="B838">
        <v>12</v>
      </c>
      <c r="C838" s="1" t="s">
        <v>65</v>
      </c>
      <c r="D838" s="1" t="s">
        <v>625</v>
      </c>
      <c r="E838">
        <v>20</v>
      </c>
      <c r="F838">
        <v>34</v>
      </c>
      <c r="G838">
        <v>3</v>
      </c>
      <c r="H838">
        <v>33</v>
      </c>
      <c r="I838" s="1" t="s">
        <v>608</v>
      </c>
      <c r="J838">
        <f>cocina[[#This Row],[Precio Unitario]]*cocina[[#This Row],[Cantidad Ordenada]]-cocina[[#This Row],[Costo Unitario]]*cocina[[#This Row],[Cantidad Ordenada]]</f>
        <v>42</v>
      </c>
      <c r="K838">
        <f>cocina[[#This Row],[Precio Unitario]]*cocina[[#This Row],[Cantidad Ordenada]]</f>
        <v>102</v>
      </c>
      <c r="L838" s="5">
        <f>(SUMIF(A:A,cocina[[#This Row],[Número de Orden]],J:J))/SUMIF(A:A,cocina[[#This Row],[Número de Orden]],K:K)</f>
        <v>0.41496598639455784</v>
      </c>
      <c r="M838" s="1">
        <f>cocina[[#This Row],[Ganancia bruta]]-cocina[[#This Row],[Ganancia neta]]</f>
        <v>60</v>
      </c>
    </row>
    <row r="839" spans="1:13" x14ac:dyDescent="0.3">
      <c r="A839">
        <v>327</v>
      </c>
      <c r="B839">
        <v>12</v>
      </c>
      <c r="C839" s="1" t="s">
        <v>89</v>
      </c>
      <c r="D839" s="1" t="s">
        <v>629</v>
      </c>
      <c r="E839">
        <v>10</v>
      </c>
      <c r="F839">
        <v>18</v>
      </c>
      <c r="G839">
        <v>1</v>
      </c>
      <c r="H839">
        <v>7</v>
      </c>
      <c r="I839" s="1" t="s">
        <v>609</v>
      </c>
      <c r="J839">
        <f>cocina[[#This Row],[Precio Unitario]]*cocina[[#This Row],[Cantidad Ordenada]]-cocina[[#This Row],[Costo Unitario]]*cocina[[#This Row],[Cantidad Ordenada]]</f>
        <v>8</v>
      </c>
      <c r="K839">
        <f>cocina[[#This Row],[Precio Unitario]]*cocina[[#This Row],[Cantidad Ordenada]]</f>
        <v>18</v>
      </c>
      <c r="L839" s="5">
        <f>(SUMIF(A:A,cocina[[#This Row],[Número de Orden]],J:J))/SUMIF(A:A,cocina[[#This Row],[Número de Orden]],K:K)</f>
        <v>0.41496598639455784</v>
      </c>
      <c r="M839" s="1">
        <f>cocina[[#This Row],[Ganancia bruta]]-cocina[[#This Row],[Ganancia neta]]</f>
        <v>10</v>
      </c>
    </row>
    <row r="840" spans="1:13" x14ac:dyDescent="0.3">
      <c r="A840">
        <v>327</v>
      </c>
      <c r="B840">
        <v>12</v>
      </c>
      <c r="C840" s="1" t="s">
        <v>116</v>
      </c>
      <c r="D840" s="1" t="s">
        <v>615</v>
      </c>
      <c r="E840">
        <v>16</v>
      </c>
      <c r="F840">
        <v>27</v>
      </c>
      <c r="G840">
        <v>1</v>
      </c>
      <c r="H840">
        <v>34</v>
      </c>
      <c r="I840" s="1" t="s">
        <v>608</v>
      </c>
      <c r="J840">
        <f>cocina[[#This Row],[Precio Unitario]]*cocina[[#This Row],[Cantidad Ordenada]]-cocina[[#This Row],[Costo Unitario]]*cocina[[#This Row],[Cantidad Ordenada]]</f>
        <v>11</v>
      </c>
      <c r="K840">
        <f>cocina[[#This Row],[Precio Unitario]]*cocina[[#This Row],[Cantidad Ordenada]]</f>
        <v>27</v>
      </c>
      <c r="L840" s="5">
        <f>(SUMIF(A:A,cocina[[#This Row],[Número de Orden]],J:J))/SUMIF(A:A,cocina[[#This Row],[Número de Orden]],K:K)</f>
        <v>0.41496598639455784</v>
      </c>
      <c r="M840" s="1">
        <f>cocina[[#This Row],[Ganancia bruta]]-cocina[[#This Row],[Ganancia neta]]</f>
        <v>16</v>
      </c>
    </row>
    <row r="841" spans="1:13" x14ac:dyDescent="0.3">
      <c r="A841">
        <v>328</v>
      </c>
      <c r="B841">
        <v>4</v>
      </c>
      <c r="C841" s="1" t="s">
        <v>36</v>
      </c>
      <c r="D841" s="1" t="s">
        <v>622</v>
      </c>
      <c r="E841">
        <v>21</v>
      </c>
      <c r="F841">
        <v>35</v>
      </c>
      <c r="G841">
        <v>1</v>
      </c>
      <c r="H841">
        <v>21</v>
      </c>
      <c r="I841" s="1" t="s">
        <v>608</v>
      </c>
      <c r="J841">
        <f>cocina[[#This Row],[Precio Unitario]]*cocina[[#This Row],[Cantidad Ordenada]]-cocina[[#This Row],[Costo Unitario]]*cocina[[#This Row],[Cantidad Ordenada]]</f>
        <v>14</v>
      </c>
      <c r="K841">
        <f>cocina[[#This Row],[Precio Unitario]]*cocina[[#This Row],[Cantidad Ordenada]]</f>
        <v>35</v>
      </c>
      <c r="L841" s="5">
        <f>(SUMIF(A:A,cocina[[#This Row],[Número de Orden]],J:J))/SUMIF(A:A,cocina[[#This Row],[Número de Orden]],K:K)</f>
        <v>0.4</v>
      </c>
      <c r="M841" s="1">
        <f>cocina[[#This Row],[Ganancia bruta]]-cocina[[#This Row],[Ganancia neta]]</f>
        <v>21</v>
      </c>
    </row>
    <row r="842" spans="1:13" x14ac:dyDescent="0.3">
      <c r="A842">
        <v>329</v>
      </c>
      <c r="B842">
        <v>13</v>
      </c>
      <c r="C842" s="1" t="s">
        <v>80</v>
      </c>
      <c r="D842" s="1" t="s">
        <v>628</v>
      </c>
      <c r="E842">
        <v>13</v>
      </c>
      <c r="F842">
        <v>21</v>
      </c>
      <c r="G842">
        <v>2</v>
      </c>
      <c r="H842">
        <v>56</v>
      </c>
      <c r="I842" s="1" t="s">
        <v>608</v>
      </c>
      <c r="J842">
        <f>cocina[[#This Row],[Precio Unitario]]*cocina[[#This Row],[Cantidad Ordenada]]-cocina[[#This Row],[Costo Unitario]]*cocina[[#This Row],[Cantidad Ordenada]]</f>
        <v>16</v>
      </c>
      <c r="K842">
        <f>cocina[[#This Row],[Precio Unitario]]*cocina[[#This Row],[Cantidad Ordenada]]</f>
        <v>42</v>
      </c>
      <c r="L842" s="5">
        <f>(SUMIF(A:A,cocina[[#This Row],[Número de Orden]],J:J))/SUMIF(A:A,cocina[[#This Row],[Número de Orden]],K:K)</f>
        <v>0.38164251207729466</v>
      </c>
      <c r="M842" s="1">
        <f>cocina[[#This Row],[Ganancia bruta]]-cocina[[#This Row],[Ganancia neta]]</f>
        <v>26</v>
      </c>
    </row>
    <row r="843" spans="1:13" x14ac:dyDescent="0.3">
      <c r="A843">
        <v>329</v>
      </c>
      <c r="B843">
        <v>13</v>
      </c>
      <c r="C843" s="1" t="s">
        <v>58</v>
      </c>
      <c r="D843" s="1" t="s">
        <v>616</v>
      </c>
      <c r="E843">
        <v>25</v>
      </c>
      <c r="F843">
        <v>40</v>
      </c>
      <c r="G843">
        <v>2</v>
      </c>
      <c r="H843">
        <v>17</v>
      </c>
      <c r="I843" s="1" t="s">
        <v>608</v>
      </c>
      <c r="J843">
        <f>cocina[[#This Row],[Precio Unitario]]*cocina[[#This Row],[Cantidad Ordenada]]-cocina[[#This Row],[Costo Unitario]]*cocina[[#This Row],[Cantidad Ordenada]]</f>
        <v>30</v>
      </c>
      <c r="K843">
        <f>cocina[[#This Row],[Precio Unitario]]*cocina[[#This Row],[Cantidad Ordenada]]</f>
        <v>80</v>
      </c>
      <c r="L843" s="5">
        <f>(SUMIF(A:A,cocina[[#This Row],[Número de Orden]],J:J))/SUMIF(A:A,cocina[[#This Row],[Número de Orden]],K:K)</f>
        <v>0.38164251207729466</v>
      </c>
      <c r="M843" s="1">
        <f>cocina[[#This Row],[Ganancia bruta]]-cocina[[#This Row],[Ganancia neta]]</f>
        <v>50</v>
      </c>
    </row>
    <row r="844" spans="1:13" x14ac:dyDescent="0.3">
      <c r="A844">
        <v>329</v>
      </c>
      <c r="B844">
        <v>13</v>
      </c>
      <c r="C844" s="1" t="s">
        <v>126</v>
      </c>
      <c r="D844" s="1" t="s">
        <v>614</v>
      </c>
      <c r="E844">
        <v>19</v>
      </c>
      <c r="F844">
        <v>31</v>
      </c>
      <c r="G844">
        <v>2</v>
      </c>
      <c r="H844">
        <v>58</v>
      </c>
      <c r="I844" s="1" t="s">
        <v>608</v>
      </c>
      <c r="J844">
        <f>cocina[[#This Row],[Precio Unitario]]*cocina[[#This Row],[Cantidad Ordenada]]-cocina[[#This Row],[Costo Unitario]]*cocina[[#This Row],[Cantidad Ordenada]]</f>
        <v>24</v>
      </c>
      <c r="K844">
        <f>cocina[[#This Row],[Precio Unitario]]*cocina[[#This Row],[Cantidad Ordenada]]</f>
        <v>62</v>
      </c>
      <c r="L844" s="5">
        <f>(SUMIF(A:A,cocina[[#This Row],[Número de Orden]],J:J))/SUMIF(A:A,cocina[[#This Row],[Número de Orden]],K:K)</f>
        <v>0.38164251207729466</v>
      </c>
      <c r="M844" s="1">
        <f>cocina[[#This Row],[Ganancia bruta]]-cocina[[#This Row],[Ganancia neta]]</f>
        <v>38</v>
      </c>
    </row>
    <row r="845" spans="1:13" x14ac:dyDescent="0.3">
      <c r="A845">
        <v>329</v>
      </c>
      <c r="B845">
        <v>13</v>
      </c>
      <c r="C845" s="1" t="s">
        <v>210</v>
      </c>
      <c r="D845" s="1" t="s">
        <v>627</v>
      </c>
      <c r="E845">
        <v>14</v>
      </c>
      <c r="F845">
        <v>23</v>
      </c>
      <c r="G845">
        <v>1</v>
      </c>
      <c r="H845">
        <v>8</v>
      </c>
      <c r="I845" s="1" t="s">
        <v>608</v>
      </c>
      <c r="J845">
        <f>cocina[[#This Row],[Precio Unitario]]*cocina[[#This Row],[Cantidad Ordenada]]-cocina[[#This Row],[Costo Unitario]]*cocina[[#This Row],[Cantidad Ordenada]]</f>
        <v>9</v>
      </c>
      <c r="K845">
        <f>cocina[[#This Row],[Precio Unitario]]*cocina[[#This Row],[Cantidad Ordenada]]</f>
        <v>23</v>
      </c>
      <c r="L845" s="5">
        <f>(SUMIF(A:A,cocina[[#This Row],[Número de Orden]],J:J))/SUMIF(A:A,cocina[[#This Row],[Número de Orden]],K:K)</f>
        <v>0.38164251207729466</v>
      </c>
      <c r="M845" s="1">
        <f>cocina[[#This Row],[Ganancia bruta]]-cocina[[#This Row],[Ganancia neta]]</f>
        <v>14</v>
      </c>
    </row>
    <row r="846" spans="1:13" x14ac:dyDescent="0.3">
      <c r="A846">
        <v>330</v>
      </c>
      <c r="B846">
        <v>10</v>
      </c>
      <c r="C846" s="1" t="s">
        <v>132</v>
      </c>
      <c r="D846" s="1" t="s">
        <v>631</v>
      </c>
      <c r="E846">
        <v>15</v>
      </c>
      <c r="F846">
        <v>25</v>
      </c>
      <c r="G846">
        <v>2</v>
      </c>
      <c r="H846">
        <v>25</v>
      </c>
      <c r="I846" s="1" t="s">
        <v>609</v>
      </c>
      <c r="J846">
        <f>cocina[[#This Row],[Precio Unitario]]*cocina[[#This Row],[Cantidad Ordenada]]-cocina[[#This Row],[Costo Unitario]]*cocina[[#This Row],[Cantidad Ordenada]]</f>
        <v>20</v>
      </c>
      <c r="K846">
        <f>cocina[[#This Row],[Precio Unitario]]*cocina[[#This Row],[Cantidad Ordenada]]</f>
        <v>50</v>
      </c>
      <c r="L846" s="5">
        <f>(SUMIF(A:A,cocina[[#This Row],[Número de Orden]],J:J))/SUMIF(A:A,cocina[[#This Row],[Número de Orden]],K:K)</f>
        <v>0.4009216589861751</v>
      </c>
      <c r="M846" s="1">
        <f>cocina[[#This Row],[Ganancia bruta]]-cocina[[#This Row],[Ganancia neta]]</f>
        <v>30</v>
      </c>
    </row>
    <row r="847" spans="1:13" x14ac:dyDescent="0.3">
      <c r="A847">
        <v>330</v>
      </c>
      <c r="B847">
        <v>10</v>
      </c>
      <c r="C847" s="1" t="s">
        <v>52</v>
      </c>
      <c r="D847" s="1" t="s">
        <v>620</v>
      </c>
      <c r="E847">
        <v>16</v>
      </c>
      <c r="F847">
        <v>28</v>
      </c>
      <c r="G847">
        <v>2</v>
      </c>
      <c r="H847">
        <v>43</v>
      </c>
      <c r="I847" s="1" t="s">
        <v>608</v>
      </c>
      <c r="J847">
        <f>cocina[[#This Row],[Precio Unitario]]*cocina[[#This Row],[Cantidad Ordenada]]-cocina[[#This Row],[Costo Unitario]]*cocina[[#This Row],[Cantidad Ordenada]]</f>
        <v>24</v>
      </c>
      <c r="K847">
        <f>cocina[[#This Row],[Precio Unitario]]*cocina[[#This Row],[Cantidad Ordenada]]</f>
        <v>56</v>
      </c>
      <c r="L847" s="5">
        <f>(SUMIF(A:A,cocina[[#This Row],[Número de Orden]],J:J))/SUMIF(A:A,cocina[[#This Row],[Número de Orden]],K:K)</f>
        <v>0.4009216589861751</v>
      </c>
      <c r="M847" s="1">
        <f>cocina[[#This Row],[Ganancia bruta]]-cocina[[#This Row],[Ganancia neta]]</f>
        <v>32</v>
      </c>
    </row>
    <row r="848" spans="1:13" x14ac:dyDescent="0.3">
      <c r="A848">
        <v>330</v>
      </c>
      <c r="B848">
        <v>10</v>
      </c>
      <c r="C848" s="1" t="s">
        <v>210</v>
      </c>
      <c r="D848" s="1" t="s">
        <v>627</v>
      </c>
      <c r="E848">
        <v>14</v>
      </c>
      <c r="F848">
        <v>23</v>
      </c>
      <c r="G848">
        <v>3</v>
      </c>
      <c r="H848">
        <v>21</v>
      </c>
      <c r="I848" s="1" t="s">
        <v>608</v>
      </c>
      <c r="J848">
        <f>cocina[[#This Row],[Precio Unitario]]*cocina[[#This Row],[Cantidad Ordenada]]-cocina[[#This Row],[Costo Unitario]]*cocina[[#This Row],[Cantidad Ordenada]]</f>
        <v>27</v>
      </c>
      <c r="K848">
        <f>cocina[[#This Row],[Precio Unitario]]*cocina[[#This Row],[Cantidad Ordenada]]</f>
        <v>69</v>
      </c>
      <c r="L848" s="5">
        <f>(SUMIF(A:A,cocina[[#This Row],[Número de Orden]],J:J))/SUMIF(A:A,cocina[[#This Row],[Número de Orden]],K:K)</f>
        <v>0.4009216589861751</v>
      </c>
      <c r="M848" s="1">
        <f>cocina[[#This Row],[Ganancia bruta]]-cocina[[#This Row],[Ganancia neta]]</f>
        <v>42</v>
      </c>
    </row>
    <row r="849" spans="1:13" x14ac:dyDescent="0.3">
      <c r="A849">
        <v>330</v>
      </c>
      <c r="B849">
        <v>10</v>
      </c>
      <c r="C849" s="1" t="s">
        <v>80</v>
      </c>
      <c r="D849" s="1" t="s">
        <v>628</v>
      </c>
      <c r="E849">
        <v>13</v>
      </c>
      <c r="F849">
        <v>21</v>
      </c>
      <c r="G849">
        <v>2</v>
      </c>
      <c r="H849">
        <v>51</v>
      </c>
      <c r="I849" s="1" t="s">
        <v>609</v>
      </c>
      <c r="J849">
        <f>cocina[[#This Row],[Precio Unitario]]*cocina[[#This Row],[Cantidad Ordenada]]-cocina[[#This Row],[Costo Unitario]]*cocina[[#This Row],[Cantidad Ordenada]]</f>
        <v>16</v>
      </c>
      <c r="K849">
        <f>cocina[[#This Row],[Precio Unitario]]*cocina[[#This Row],[Cantidad Ordenada]]</f>
        <v>42</v>
      </c>
      <c r="L849" s="5">
        <f>(SUMIF(A:A,cocina[[#This Row],[Número de Orden]],J:J))/SUMIF(A:A,cocina[[#This Row],[Número de Orden]],K:K)</f>
        <v>0.4009216589861751</v>
      </c>
      <c r="M849" s="1">
        <f>cocina[[#This Row],[Ganancia bruta]]-cocina[[#This Row],[Ganancia neta]]</f>
        <v>26</v>
      </c>
    </row>
    <row r="850" spans="1:13" x14ac:dyDescent="0.3">
      <c r="A850">
        <v>331</v>
      </c>
      <c r="B850">
        <v>20</v>
      </c>
      <c r="C850" s="1" t="s">
        <v>122</v>
      </c>
      <c r="D850" s="1" t="s">
        <v>621</v>
      </c>
      <c r="E850">
        <v>11</v>
      </c>
      <c r="F850">
        <v>19</v>
      </c>
      <c r="G850">
        <v>1</v>
      </c>
      <c r="H850">
        <v>5</v>
      </c>
      <c r="I850" s="1" t="s">
        <v>608</v>
      </c>
      <c r="J850">
        <f>cocina[[#This Row],[Precio Unitario]]*cocina[[#This Row],[Cantidad Ordenada]]-cocina[[#This Row],[Costo Unitario]]*cocina[[#This Row],[Cantidad Ordenada]]</f>
        <v>8</v>
      </c>
      <c r="K850">
        <f>cocina[[#This Row],[Precio Unitario]]*cocina[[#This Row],[Cantidad Ordenada]]</f>
        <v>19</v>
      </c>
      <c r="L850" s="5">
        <f>(SUMIF(A:A,cocina[[#This Row],[Número de Orden]],J:J))/SUMIF(A:A,cocina[[#This Row],[Número de Orden]],K:K)</f>
        <v>0.40462427745664742</v>
      </c>
      <c r="M850" s="1">
        <f>cocina[[#This Row],[Ganancia bruta]]-cocina[[#This Row],[Ganancia neta]]</f>
        <v>11</v>
      </c>
    </row>
    <row r="851" spans="1:13" x14ac:dyDescent="0.3">
      <c r="A851">
        <v>331</v>
      </c>
      <c r="B851">
        <v>20</v>
      </c>
      <c r="C851" s="1" t="s">
        <v>36</v>
      </c>
      <c r="D851" s="1" t="s">
        <v>622</v>
      </c>
      <c r="E851">
        <v>21</v>
      </c>
      <c r="F851">
        <v>35</v>
      </c>
      <c r="G851">
        <v>3</v>
      </c>
      <c r="H851">
        <v>26</v>
      </c>
      <c r="I851" s="1" t="s">
        <v>609</v>
      </c>
      <c r="J851">
        <f>cocina[[#This Row],[Precio Unitario]]*cocina[[#This Row],[Cantidad Ordenada]]-cocina[[#This Row],[Costo Unitario]]*cocina[[#This Row],[Cantidad Ordenada]]</f>
        <v>42</v>
      </c>
      <c r="K851">
        <f>cocina[[#This Row],[Precio Unitario]]*cocina[[#This Row],[Cantidad Ordenada]]</f>
        <v>105</v>
      </c>
      <c r="L851" s="5">
        <f>(SUMIF(A:A,cocina[[#This Row],[Número de Orden]],J:J))/SUMIF(A:A,cocina[[#This Row],[Número de Orden]],K:K)</f>
        <v>0.40462427745664742</v>
      </c>
      <c r="M851" s="1">
        <f>cocina[[#This Row],[Ganancia bruta]]-cocina[[#This Row],[Ganancia neta]]</f>
        <v>63</v>
      </c>
    </row>
    <row r="852" spans="1:13" x14ac:dyDescent="0.3">
      <c r="A852">
        <v>331</v>
      </c>
      <c r="B852">
        <v>20</v>
      </c>
      <c r="C852" s="1" t="s">
        <v>168</v>
      </c>
      <c r="D852" s="1" t="s">
        <v>612</v>
      </c>
      <c r="E852">
        <v>14</v>
      </c>
      <c r="F852">
        <v>24</v>
      </c>
      <c r="G852">
        <v>1</v>
      </c>
      <c r="H852">
        <v>55</v>
      </c>
      <c r="I852" s="1" t="s">
        <v>608</v>
      </c>
      <c r="J852">
        <f>cocina[[#This Row],[Precio Unitario]]*cocina[[#This Row],[Cantidad Ordenada]]-cocina[[#This Row],[Costo Unitario]]*cocina[[#This Row],[Cantidad Ordenada]]</f>
        <v>10</v>
      </c>
      <c r="K852">
        <f>cocina[[#This Row],[Precio Unitario]]*cocina[[#This Row],[Cantidad Ordenada]]</f>
        <v>24</v>
      </c>
      <c r="L852" s="5">
        <f>(SUMIF(A:A,cocina[[#This Row],[Número de Orden]],J:J))/SUMIF(A:A,cocina[[#This Row],[Número de Orden]],K:K)</f>
        <v>0.40462427745664742</v>
      </c>
      <c r="M852" s="1">
        <f>cocina[[#This Row],[Ganancia bruta]]-cocina[[#This Row],[Ganancia neta]]</f>
        <v>14</v>
      </c>
    </row>
    <row r="853" spans="1:13" x14ac:dyDescent="0.3">
      <c r="A853">
        <v>331</v>
      </c>
      <c r="B853">
        <v>20</v>
      </c>
      <c r="C853" s="1" t="s">
        <v>132</v>
      </c>
      <c r="D853" s="1" t="s">
        <v>631</v>
      </c>
      <c r="E853">
        <v>15</v>
      </c>
      <c r="F853">
        <v>25</v>
      </c>
      <c r="G853">
        <v>1</v>
      </c>
      <c r="H853">
        <v>35</v>
      </c>
      <c r="I853" s="1" t="s">
        <v>608</v>
      </c>
      <c r="J853">
        <f>cocina[[#This Row],[Precio Unitario]]*cocina[[#This Row],[Cantidad Ordenada]]-cocina[[#This Row],[Costo Unitario]]*cocina[[#This Row],[Cantidad Ordenada]]</f>
        <v>10</v>
      </c>
      <c r="K853">
        <f>cocina[[#This Row],[Precio Unitario]]*cocina[[#This Row],[Cantidad Ordenada]]</f>
        <v>25</v>
      </c>
      <c r="L853" s="5">
        <f>(SUMIF(A:A,cocina[[#This Row],[Número de Orden]],J:J))/SUMIF(A:A,cocina[[#This Row],[Número de Orden]],K:K)</f>
        <v>0.40462427745664742</v>
      </c>
      <c r="M853" s="1">
        <f>cocina[[#This Row],[Ganancia bruta]]-cocina[[#This Row],[Ganancia neta]]</f>
        <v>15</v>
      </c>
    </row>
    <row r="854" spans="1:13" x14ac:dyDescent="0.3">
      <c r="A854">
        <v>332</v>
      </c>
      <c r="B854">
        <v>6</v>
      </c>
      <c r="C854" s="1" t="s">
        <v>58</v>
      </c>
      <c r="D854" s="1" t="s">
        <v>616</v>
      </c>
      <c r="E854">
        <v>25</v>
      </c>
      <c r="F854">
        <v>40</v>
      </c>
      <c r="G854">
        <v>3</v>
      </c>
      <c r="H854">
        <v>17</v>
      </c>
      <c r="I854" s="1" t="s">
        <v>608</v>
      </c>
      <c r="J854">
        <f>cocina[[#This Row],[Precio Unitario]]*cocina[[#This Row],[Cantidad Ordenada]]-cocina[[#This Row],[Costo Unitario]]*cocina[[#This Row],[Cantidad Ordenada]]</f>
        <v>45</v>
      </c>
      <c r="K854">
        <f>cocina[[#This Row],[Precio Unitario]]*cocina[[#This Row],[Cantidad Ordenada]]</f>
        <v>120</v>
      </c>
      <c r="L854" s="5">
        <f>(SUMIF(A:A,cocina[[#This Row],[Número de Orden]],J:J))/SUMIF(A:A,cocina[[#This Row],[Número de Orden]],K:K)</f>
        <v>0.375</v>
      </c>
      <c r="M854" s="1">
        <f>cocina[[#This Row],[Ganancia bruta]]-cocina[[#This Row],[Ganancia neta]]</f>
        <v>75</v>
      </c>
    </row>
    <row r="855" spans="1:13" x14ac:dyDescent="0.3">
      <c r="A855">
        <v>333</v>
      </c>
      <c r="B855">
        <v>6</v>
      </c>
      <c r="C855" s="1" t="s">
        <v>83</v>
      </c>
      <c r="D855" s="1" t="s">
        <v>617</v>
      </c>
      <c r="E855">
        <v>22</v>
      </c>
      <c r="F855">
        <v>36</v>
      </c>
      <c r="G855">
        <v>1</v>
      </c>
      <c r="H855">
        <v>38</v>
      </c>
      <c r="I855" s="1" t="s">
        <v>609</v>
      </c>
      <c r="J855">
        <f>cocina[[#This Row],[Precio Unitario]]*cocina[[#This Row],[Cantidad Ordenada]]-cocina[[#This Row],[Costo Unitario]]*cocina[[#This Row],[Cantidad Ordenada]]</f>
        <v>14</v>
      </c>
      <c r="K855">
        <f>cocina[[#This Row],[Precio Unitario]]*cocina[[#This Row],[Cantidad Ordenada]]</f>
        <v>36</v>
      </c>
      <c r="L855" s="5">
        <f>(SUMIF(A:A,cocina[[#This Row],[Número de Orden]],J:J))/SUMIF(A:A,cocina[[#This Row],[Número de Orden]],K:K)</f>
        <v>0.41666666666666669</v>
      </c>
      <c r="M855" s="1">
        <f>cocina[[#This Row],[Ganancia bruta]]-cocina[[#This Row],[Ganancia neta]]</f>
        <v>22</v>
      </c>
    </row>
    <row r="856" spans="1:13" x14ac:dyDescent="0.3">
      <c r="A856">
        <v>333</v>
      </c>
      <c r="B856">
        <v>6</v>
      </c>
      <c r="C856" s="1" t="s">
        <v>89</v>
      </c>
      <c r="D856" s="1" t="s">
        <v>629</v>
      </c>
      <c r="E856">
        <v>10</v>
      </c>
      <c r="F856">
        <v>18</v>
      </c>
      <c r="G856">
        <v>2</v>
      </c>
      <c r="H856">
        <v>23</v>
      </c>
      <c r="I856" s="1" t="s">
        <v>609</v>
      </c>
      <c r="J856">
        <f>cocina[[#This Row],[Precio Unitario]]*cocina[[#This Row],[Cantidad Ordenada]]-cocina[[#This Row],[Costo Unitario]]*cocina[[#This Row],[Cantidad Ordenada]]</f>
        <v>16</v>
      </c>
      <c r="K856">
        <f>cocina[[#This Row],[Precio Unitario]]*cocina[[#This Row],[Cantidad Ordenada]]</f>
        <v>36</v>
      </c>
      <c r="L856" s="5">
        <f>(SUMIF(A:A,cocina[[#This Row],[Número de Orden]],J:J))/SUMIF(A:A,cocina[[#This Row],[Número de Orden]],K:K)</f>
        <v>0.41666666666666669</v>
      </c>
      <c r="M856" s="1">
        <f>cocina[[#This Row],[Ganancia bruta]]-cocina[[#This Row],[Ganancia neta]]</f>
        <v>20</v>
      </c>
    </row>
    <row r="857" spans="1:13" x14ac:dyDescent="0.3">
      <c r="A857">
        <v>334</v>
      </c>
      <c r="B857">
        <v>12</v>
      </c>
      <c r="C857" s="1" t="s">
        <v>80</v>
      </c>
      <c r="D857" s="1" t="s">
        <v>628</v>
      </c>
      <c r="E857">
        <v>13</v>
      </c>
      <c r="F857">
        <v>21</v>
      </c>
      <c r="G857">
        <v>2</v>
      </c>
      <c r="H857">
        <v>36</v>
      </c>
      <c r="I857" s="1" t="s">
        <v>609</v>
      </c>
      <c r="J857">
        <f>cocina[[#This Row],[Precio Unitario]]*cocina[[#This Row],[Cantidad Ordenada]]-cocina[[#This Row],[Costo Unitario]]*cocina[[#This Row],[Cantidad Ordenada]]</f>
        <v>16</v>
      </c>
      <c r="K857">
        <f>cocina[[#This Row],[Precio Unitario]]*cocina[[#This Row],[Cantidad Ordenada]]</f>
        <v>42</v>
      </c>
      <c r="L857" s="5">
        <f>(SUMIF(A:A,cocina[[#This Row],[Número de Orden]],J:J))/SUMIF(A:A,cocina[[#This Row],[Número de Orden]],K:K)</f>
        <v>0.39884393063583817</v>
      </c>
      <c r="M857" s="1">
        <f>cocina[[#This Row],[Ganancia bruta]]-cocina[[#This Row],[Ganancia neta]]</f>
        <v>26</v>
      </c>
    </row>
    <row r="858" spans="1:13" x14ac:dyDescent="0.3">
      <c r="A858">
        <v>334</v>
      </c>
      <c r="B858">
        <v>12</v>
      </c>
      <c r="C858" s="1" t="s">
        <v>210</v>
      </c>
      <c r="D858" s="1" t="s">
        <v>627</v>
      </c>
      <c r="E858">
        <v>14</v>
      </c>
      <c r="F858">
        <v>23</v>
      </c>
      <c r="G858">
        <v>1</v>
      </c>
      <c r="H858">
        <v>58</v>
      </c>
      <c r="I858" s="1" t="s">
        <v>608</v>
      </c>
      <c r="J858">
        <f>cocina[[#This Row],[Precio Unitario]]*cocina[[#This Row],[Cantidad Ordenada]]-cocina[[#This Row],[Costo Unitario]]*cocina[[#This Row],[Cantidad Ordenada]]</f>
        <v>9</v>
      </c>
      <c r="K858">
        <f>cocina[[#This Row],[Precio Unitario]]*cocina[[#This Row],[Cantidad Ordenada]]</f>
        <v>23</v>
      </c>
      <c r="L858" s="5">
        <f>(SUMIF(A:A,cocina[[#This Row],[Número de Orden]],J:J))/SUMIF(A:A,cocina[[#This Row],[Número de Orden]],K:K)</f>
        <v>0.39884393063583817</v>
      </c>
      <c r="M858" s="1">
        <f>cocina[[#This Row],[Ganancia bruta]]-cocina[[#This Row],[Ganancia neta]]</f>
        <v>14</v>
      </c>
    </row>
    <row r="859" spans="1:13" x14ac:dyDescent="0.3">
      <c r="A859">
        <v>334</v>
      </c>
      <c r="B859">
        <v>12</v>
      </c>
      <c r="C859" s="1" t="s">
        <v>168</v>
      </c>
      <c r="D859" s="1" t="s">
        <v>612</v>
      </c>
      <c r="E859">
        <v>14</v>
      </c>
      <c r="F859">
        <v>24</v>
      </c>
      <c r="G859">
        <v>2</v>
      </c>
      <c r="H859">
        <v>31</v>
      </c>
      <c r="I859" s="1" t="s">
        <v>608</v>
      </c>
      <c r="J859">
        <f>cocina[[#This Row],[Precio Unitario]]*cocina[[#This Row],[Cantidad Ordenada]]-cocina[[#This Row],[Costo Unitario]]*cocina[[#This Row],[Cantidad Ordenada]]</f>
        <v>20</v>
      </c>
      <c r="K859">
        <f>cocina[[#This Row],[Precio Unitario]]*cocina[[#This Row],[Cantidad Ordenada]]</f>
        <v>48</v>
      </c>
      <c r="L859" s="5">
        <f>(SUMIF(A:A,cocina[[#This Row],[Número de Orden]],J:J))/SUMIF(A:A,cocina[[#This Row],[Número de Orden]],K:K)</f>
        <v>0.39884393063583817</v>
      </c>
      <c r="M859" s="1">
        <f>cocina[[#This Row],[Ganancia bruta]]-cocina[[#This Row],[Ganancia neta]]</f>
        <v>28</v>
      </c>
    </row>
    <row r="860" spans="1:13" x14ac:dyDescent="0.3">
      <c r="A860">
        <v>334</v>
      </c>
      <c r="B860">
        <v>12</v>
      </c>
      <c r="C860" s="1" t="s">
        <v>78</v>
      </c>
      <c r="D860" s="1" t="s">
        <v>613</v>
      </c>
      <c r="E860">
        <v>18</v>
      </c>
      <c r="F860">
        <v>30</v>
      </c>
      <c r="G860">
        <v>2</v>
      </c>
      <c r="H860">
        <v>31</v>
      </c>
      <c r="I860" s="1" t="s">
        <v>608</v>
      </c>
      <c r="J860">
        <f>cocina[[#This Row],[Precio Unitario]]*cocina[[#This Row],[Cantidad Ordenada]]-cocina[[#This Row],[Costo Unitario]]*cocina[[#This Row],[Cantidad Ordenada]]</f>
        <v>24</v>
      </c>
      <c r="K860">
        <f>cocina[[#This Row],[Precio Unitario]]*cocina[[#This Row],[Cantidad Ordenada]]</f>
        <v>60</v>
      </c>
      <c r="L860" s="5">
        <f>(SUMIF(A:A,cocina[[#This Row],[Número de Orden]],J:J))/SUMIF(A:A,cocina[[#This Row],[Número de Orden]],K:K)</f>
        <v>0.39884393063583817</v>
      </c>
      <c r="M860" s="1">
        <f>cocina[[#This Row],[Ganancia bruta]]-cocina[[#This Row],[Ganancia neta]]</f>
        <v>36</v>
      </c>
    </row>
    <row r="861" spans="1:13" x14ac:dyDescent="0.3">
      <c r="A861">
        <v>335</v>
      </c>
      <c r="B861">
        <v>14</v>
      </c>
      <c r="C861" s="1" t="s">
        <v>78</v>
      </c>
      <c r="D861" s="1" t="s">
        <v>613</v>
      </c>
      <c r="E861">
        <v>18</v>
      </c>
      <c r="F861">
        <v>30</v>
      </c>
      <c r="G861">
        <v>1</v>
      </c>
      <c r="H861">
        <v>33</v>
      </c>
      <c r="I861" s="1" t="s">
        <v>609</v>
      </c>
      <c r="J861">
        <f>cocina[[#This Row],[Precio Unitario]]*cocina[[#This Row],[Cantidad Ordenada]]-cocina[[#This Row],[Costo Unitario]]*cocina[[#This Row],[Cantidad Ordenada]]</f>
        <v>12</v>
      </c>
      <c r="K861">
        <f>cocina[[#This Row],[Precio Unitario]]*cocina[[#This Row],[Cantidad Ordenada]]</f>
        <v>30</v>
      </c>
      <c r="L861" s="5">
        <f>(SUMIF(A:A,cocina[[#This Row],[Número de Orden]],J:J))/SUMIF(A:A,cocina[[#This Row],[Número de Orden]],K:K)</f>
        <v>0.42105263157894735</v>
      </c>
      <c r="M861" s="1">
        <f>cocina[[#This Row],[Ganancia bruta]]-cocina[[#This Row],[Ganancia neta]]</f>
        <v>18</v>
      </c>
    </row>
    <row r="862" spans="1:13" x14ac:dyDescent="0.3">
      <c r="A862">
        <v>335</v>
      </c>
      <c r="B862">
        <v>14</v>
      </c>
      <c r="C862" s="1" t="s">
        <v>52</v>
      </c>
      <c r="D862" s="1" t="s">
        <v>620</v>
      </c>
      <c r="E862">
        <v>16</v>
      </c>
      <c r="F862">
        <v>28</v>
      </c>
      <c r="G862">
        <v>3</v>
      </c>
      <c r="H862">
        <v>36</v>
      </c>
      <c r="I862" s="1" t="s">
        <v>609</v>
      </c>
      <c r="J862">
        <f>cocina[[#This Row],[Precio Unitario]]*cocina[[#This Row],[Cantidad Ordenada]]-cocina[[#This Row],[Costo Unitario]]*cocina[[#This Row],[Cantidad Ordenada]]</f>
        <v>36</v>
      </c>
      <c r="K862">
        <f>cocina[[#This Row],[Precio Unitario]]*cocina[[#This Row],[Cantidad Ordenada]]</f>
        <v>84</v>
      </c>
      <c r="L862" s="5">
        <f>(SUMIF(A:A,cocina[[#This Row],[Número de Orden]],J:J))/SUMIF(A:A,cocina[[#This Row],[Número de Orden]],K:K)</f>
        <v>0.42105263157894735</v>
      </c>
      <c r="M862" s="1">
        <f>cocina[[#This Row],[Ganancia bruta]]-cocina[[#This Row],[Ganancia neta]]</f>
        <v>48</v>
      </c>
    </row>
    <row r="863" spans="1:13" x14ac:dyDescent="0.3">
      <c r="A863">
        <v>336</v>
      </c>
      <c r="B863">
        <v>4</v>
      </c>
      <c r="C863" s="1" t="s">
        <v>80</v>
      </c>
      <c r="D863" s="1" t="s">
        <v>628</v>
      </c>
      <c r="E863">
        <v>13</v>
      </c>
      <c r="F863">
        <v>21</v>
      </c>
      <c r="G863">
        <v>2</v>
      </c>
      <c r="H863">
        <v>12</v>
      </c>
      <c r="I863" s="1" t="s">
        <v>609</v>
      </c>
      <c r="J863">
        <f>cocina[[#This Row],[Precio Unitario]]*cocina[[#This Row],[Cantidad Ordenada]]-cocina[[#This Row],[Costo Unitario]]*cocina[[#This Row],[Cantidad Ordenada]]</f>
        <v>16</v>
      </c>
      <c r="K863">
        <f>cocina[[#This Row],[Precio Unitario]]*cocina[[#This Row],[Cantidad Ordenada]]</f>
        <v>42</v>
      </c>
      <c r="L863" s="5">
        <f>(SUMIF(A:A,cocina[[#This Row],[Número de Orden]],J:J))/SUMIF(A:A,cocina[[#This Row],[Número de Orden]],K:K)</f>
        <v>0.41139240506329117</v>
      </c>
      <c r="M863" s="1">
        <f>cocina[[#This Row],[Ganancia bruta]]-cocina[[#This Row],[Ganancia neta]]</f>
        <v>26</v>
      </c>
    </row>
    <row r="864" spans="1:13" x14ac:dyDescent="0.3">
      <c r="A864">
        <v>336</v>
      </c>
      <c r="B864">
        <v>4</v>
      </c>
      <c r="C864" s="1" t="s">
        <v>122</v>
      </c>
      <c r="D864" s="1" t="s">
        <v>621</v>
      </c>
      <c r="E864">
        <v>11</v>
      </c>
      <c r="F864">
        <v>19</v>
      </c>
      <c r="G864">
        <v>2</v>
      </c>
      <c r="H864">
        <v>33</v>
      </c>
      <c r="I864" s="1" t="s">
        <v>609</v>
      </c>
      <c r="J864">
        <f>cocina[[#This Row],[Precio Unitario]]*cocina[[#This Row],[Cantidad Ordenada]]-cocina[[#This Row],[Costo Unitario]]*cocina[[#This Row],[Cantidad Ordenada]]</f>
        <v>16</v>
      </c>
      <c r="K864">
        <f>cocina[[#This Row],[Precio Unitario]]*cocina[[#This Row],[Cantidad Ordenada]]</f>
        <v>38</v>
      </c>
      <c r="L864" s="5">
        <f>(SUMIF(A:A,cocina[[#This Row],[Número de Orden]],J:J))/SUMIF(A:A,cocina[[#This Row],[Número de Orden]],K:K)</f>
        <v>0.41139240506329117</v>
      </c>
      <c r="M864" s="1">
        <f>cocina[[#This Row],[Ganancia bruta]]-cocina[[#This Row],[Ganancia neta]]</f>
        <v>22</v>
      </c>
    </row>
    <row r="865" spans="1:13" x14ac:dyDescent="0.3">
      <c r="A865">
        <v>336</v>
      </c>
      <c r="B865">
        <v>4</v>
      </c>
      <c r="C865" s="1" t="s">
        <v>165</v>
      </c>
      <c r="D865" s="1" t="s">
        <v>630</v>
      </c>
      <c r="E865">
        <v>15</v>
      </c>
      <c r="F865">
        <v>26</v>
      </c>
      <c r="G865">
        <v>3</v>
      </c>
      <c r="H865">
        <v>20</v>
      </c>
      <c r="I865" s="1" t="s">
        <v>609</v>
      </c>
      <c r="J865">
        <f>cocina[[#This Row],[Precio Unitario]]*cocina[[#This Row],[Cantidad Ordenada]]-cocina[[#This Row],[Costo Unitario]]*cocina[[#This Row],[Cantidad Ordenada]]</f>
        <v>33</v>
      </c>
      <c r="K865">
        <f>cocina[[#This Row],[Precio Unitario]]*cocina[[#This Row],[Cantidad Ordenada]]</f>
        <v>78</v>
      </c>
      <c r="L865" s="5">
        <f>(SUMIF(A:A,cocina[[#This Row],[Número de Orden]],J:J))/SUMIF(A:A,cocina[[#This Row],[Número de Orden]],K:K)</f>
        <v>0.41139240506329117</v>
      </c>
      <c r="M865" s="1">
        <f>cocina[[#This Row],[Ganancia bruta]]-cocina[[#This Row],[Ganancia neta]]</f>
        <v>45</v>
      </c>
    </row>
    <row r="866" spans="1:13" x14ac:dyDescent="0.3">
      <c r="A866">
        <v>337</v>
      </c>
      <c r="B866">
        <v>11</v>
      </c>
      <c r="C866" s="1" t="s">
        <v>168</v>
      </c>
      <c r="D866" s="1" t="s">
        <v>612</v>
      </c>
      <c r="E866">
        <v>14</v>
      </c>
      <c r="F866">
        <v>24</v>
      </c>
      <c r="G866">
        <v>3</v>
      </c>
      <c r="H866">
        <v>53</v>
      </c>
      <c r="I866" s="1" t="s">
        <v>608</v>
      </c>
      <c r="J866">
        <f>cocina[[#This Row],[Precio Unitario]]*cocina[[#This Row],[Cantidad Ordenada]]-cocina[[#This Row],[Costo Unitario]]*cocina[[#This Row],[Cantidad Ordenada]]</f>
        <v>30</v>
      </c>
      <c r="K866">
        <f>cocina[[#This Row],[Precio Unitario]]*cocina[[#This Row],[Cantidad Ordenada]]</f>
        <v>72</v>
      </c>
      <c r="L866" s="5">
        <f>(SUMIF(A:A,cocina[[#This Row],[Número de Orden]],J:J))/SUMIF(A:A,cocina[[#This Row],[Número de Orden]],K:K)</f>
        <v>0.42</v>
      </c>
      <c r="M866" s="1">
        <f>cocina[[#This Row],[Ganancia bruta]]-cocina[[#This Row],[Ganancia neta]]</f>
        <v>42</v>
      </c>
    </row>
    <row r="867" spans="1:13" x14ac:dyDescent="0.3">
      <c r="A867">
        <v>337</v>
      </c>
      <c r="B867">
        <v>11</v>
      </c>
      <c r="C867" s="1" t="s">
        <v>52</v>
      </c>
      <c r="D867" s="1" t="s">
        <v>620</v>
      </c>
      <c r="E867">
        <v>16</v>
      </c>
      <c r="F867">
        <v>28</v>
      </c>
      <c r="G867">
        <v>1</v>
      </c>
      <c r="H867">
        <v>5</v>
      </c>
      <c r="I867" s="1" t="s">
        <v>609</v>
      </c>
      <c r="J867">
        <f>cocina[[#This Row],[Precio Unitario]]*cocina[[#This Row],[Cantidad Ordenada]]-cocina[[#This Row],[Costo Unitario]]*cocina[[#This Row],[Cantidad Ordenada]]</f>
        <v>12</v>
      </c>
      <c r="K867">
        <f>cocina[[#This Row],[Precio Unitario]]*cocina[[#This Row],[Cantidad Ordenada]]</f>
        <v>28</v>
      </c>
      <c r="L867" s="5">
        <f>(SUMIF(A:A,cocina[[#This Row],[Número de Orden]],J:J))/SUMIF(A:A,cocina[[#This Row],[Número de Orden]],K:K)</f>
        <v>0.42</v>
      </c>
      <c r="M867" s="1">
        <f>cocina[[#This Row],[Ganancia bruta]]-cocina[[#This Row],[Ganancia neta]]</f>
        <v>16</v>
      </c>
    </row>
    <row r="868" spans="1:13" x14ac:dyDescent="0.3">
      <c r="A868">
        <v>338</v>
      </c>
      <c r="B868">
        <v>18</v>
      </c>
      <c r="C868" s="1" t="s">
        <v>65</v>
      </c>
      <c r="D868" s="1" t="s">
        <v>625</v>
      </c>
      <c r="E868">
        <v>20</v>
      </c>
      <c r="F868">
        <v>34</v>
      </c>
      <c r="G868">
        <v>3</v>
      </c>
      <c r="H868">
        <v>44</v>
      </c>
      <c r="I868" s="1" t="s">
        <v>608</v>
      </c>
      <c r="J868">
        <f>cocina[[#This Row],[Precio Unitario]]*cocina[[#This Row],[Cantidad Ordenada]]-cocina[[#This Row],[Costo Unitario]]*cocina[[#This Row],[Cantidad Ordenada]]</f>
        <v>42</v>
      </c>
      <c r="K868">
        <f>cocina[[#This Row],[Precio Unitario]]*cocina[[#This Row],[Cantidad Ordenada]]</f>
        <v>102</v>
      </c>
      <c r="L868" s="5">
        <f>(SUMIF(A:A,cocina[[#This Row],[Número de Orden]],J:J))/SUMIF(A:A,cocina[[#This Row],[Número de Orden]],K:K)</f>
        <v>0.4050179211469534</v>
      </c>
      <c r="M868" s="1">
        <f>cocina[[#This Row],[Ganancia bruta]]-cocina[[#This Row],[Ganancia neta]]</f>
        <v>60</v>
      </c>
    </row>
    <row r="869" spans="1:13" x14ac:dyDescent="0.3">
      <c r="A869">
        <v>338</v>
      </c>
      <c r="B869">
        <v>18</v>
      </c>
      <c r="C869" s="1" t="s">
        <v>80</v>
      </c>
      <c r="D869" s="1" t="s">
        <v>628</v>
      </c>
      <c r="E869">
        <v>13</v>
      </c>
      <c r="F869">
        <v>21</v>
      </c>
      <c r="G869">
        <v>1</v>
      </c>
      <c r="H869">
        <v>10</v>
      </c>
      <c r="I869" s="1" t="s">
        <v>609</v>
      </c>
      <c r="J869">
        <f>cocina[[#This Row],[Precio Unitario]]*cocina[[#This Row],[Cantidad Ordenada]]-cocina[[#This Row],[Costo Unitario]]*cocina[[#This Row],[Cantidad Ordenada]]</f>
        <v>8</v>
      </c>
      <c r="K869">
        <f>cocina[[#This Row],[Precio Unitario]]*cocina[[#This Row],[Cantidad Ordenada]]</f>
        <v>21</v>
      </c>
      <c r="L869" s="5">
        <f>(SUMIF(A:A,cocina[[#This Row],[Número de Orden]],J:J))/SUMIF(A:A,cocina[[#This Row],[Número de Orden]],K:K)</f>
        <v>0.4050179211469534</v>
      </c>
      <c r="M869" s="1">
        <f>cocina[[#This Row],[Ganancia bruta]]-cocina[[#This Row],[Ganancia neta]]</f>
        <v>13</v>
      </c>
    </row>
    <row r="870" spans="1:13" x14ac:dyDescent="0.3">
      <c r="A870">
        <v>338</v>
      </c>
      <c r="B870">
        <v>18</v>
      </c>
      <c r="C870" s="1" t="s">
        <v>257</v>
      </c>
      <c r="D870" s="1" t="s">
        <v>623</v>
      </c>
      <c r="E870">
        <v>19</v>
      </c>
      <c r="F870">
        <v>32</v>
      </c>
      <c r="G870">
        <v>3</v>
      </c>
      <c r="H870">
        <v>30</v>
      </c>
      <c r="I870" s="1" t="s">
        <v>609</v>
      </c>
      <c r="J870">
        <f>cocina[[#This Row],[Precio Unitario]]*cocina[[#This Row],[Cantidad Ordenada]]-cocina[[#This Row],[Costo Unitario]]*cocina[[#This Row],[Cantidad Ordenada]]</f>
        <v>39</v>
      </c>
      <c r="K870">
        <f>cocina[[#This Row],[Precio Unitario]]*cocina[[#This Row],[Cantidad Ordenada]]</f>
        <v>96</v>
      </c>
      <c r="L870" s="5">
        <f>(SUMIF(A:A,cocina[[#This Row],[Número de Orden]],J:J))/SUMIF(A:A,cocina[[#This Row],[Número de Orden]],K:K)</f>
        <v>0.4050179211469534</v>
      </c>
      <c r="M870" s="1">
        <f>cocina[[#This Row],[Ganancia bruta]]-cocina[[#This Row],[Ganancia neta]]</f>
        <v>57</v>
      </c>
    </row>
    <row r="871" spans="1:13" x14ac:dyDescent="0.3">
      <c r="A871">
        <v>338</v>
      </c>
      <c r="B871">
        <v>18</v>
      </c>
      <c r="C871" s="1" t="s">
        <v>156</v>
      </c>
      <c r="D871" s="1" t="s">
        <v>626</v>
      </c>
      <c r="E871">
        <v>12</v>
      </c>
      <c r="F871">
        <v>20</v>
      </c>
      <c r="G871">
        <v>3</v>
      </c>
      <c r="H871">
        <v>59</v>
      </c>
      <c r="I871" s="1" t="s">
        <v>608</v>
      </c>
      <c r="J871">
        <f>cocina[[#This Row],[Precio Unitario]]*cocina[[#This Row],[Cantidad Ordenada]]-cocina[[#This Row],[Costo Unitario]]*cocina[[#This Row],[Cantidad Ordenada]]</f>
        <v>24</v>
      </c>
      <c r="K871">
        <f>cocina[[#This Row],[Precio Unitario]]*cocina[[#This Row],[Cantidad Ordenada]]</f>
        <v>60</v>
      </c>
      <c r="L871" s="5">
        <f>(SUMIF(A:A,cocina[[#This Row],[Número de Orden]],J:J))/SUMIF(A:A,cocina[[#This Row],[Número de Orden]],K:K)</f>
        <v>0.4050179211469534</v>
      </c>
      <c r="M871" s="1">
        <f>cocina[[#This Row],[Ganancia bruta]]-cocina[[#This Row],[Ganancia neta]]</f>
        <v>36</v>
      </c>
    </row>
    <row r="872" spans="1:13" x14ac:dyDescent="0.3">
      <c r="A872">
        <v>339</v>
      </c>
      <c r="B872">
        <v>13</v>
      </c>
      <c r="C872" s="1" t="s">
        <v>48</v>
      </c>
      <c r="D872" s="1" t="s">
        <v>618</v>
      </c>
      <c r="E872">
        <v>17</v>
      </c>
      <c r="F872">
        <v>29</v>
      </c>
      <c r="G872">
        <v>2</v>
      </c>
      <c r="H872">
        <v>6</v>
      </c>
      <c r="I872" s="1" t="s">
        <v>609</v>
      </c>
      <c r="J872">
        <f>cocina[[#This Row],[Precio Unitario]]*cocina[[#This Row],[Cantidad Ordenada]]-cocina[[#This Row],[Costo Unitario]]*cocina[[#This Row],[Cantidad Ordenada]]</f>
        <v>24</v>
      </c>
      <c r="K872">
        <f>cocina[[#This Row],[Precio Unitario]]*cocina[[#This Row],[Cantidad Ordenada]]</f>
        <v>58</v>
      </c>
      <c r="L872" s="5">
        <f>(SUMIF(A:A,cocina[[#This Row],[Número de Orden]],J:J))/SUMIF(A:A,cocina[[#This Row],[Número de Orden]],K:K)</f>
        <v>0.40384615384615385</v>
      </c>
      <c r="M872" s="1">
        <f>cocina[[#This Row],[Ganancia bruta]]-cocina[[#This Row],[Ganancia neta]]</f>
        <v>34</v>
      </c>
    </row>
    <row r="873" spans="1:13" x14ac:dyDescent="0.3">
      <c r="A873">
        <v>339</v>
      </c>
      <c r="B873">
        <v>13</v>
      </c>
      <c r="C873" s="1" t="s">
        <v>210</v>
      </c>
      <c r="D873" s="1" t="s">
        <v>627</v>
      </c>
      <c r="E873">
        <v>14</v>
      </c>
      <c r="F873">
        <v>23</v>
      </c>
      <c r="G873">
        <v>2</v>
      </c>
      <c r="H873">
        <v>40</v>
      </c>
      <c r="I873" s="1" t="s">
        <v>608</v>
      </c>
      <c r="J873">
        <f>cocina[[#This Row],[Precio Unitario]]*cocina[[#This Row],[Cantidad Ordenada]]-cocina[[#This Row],[Costo Unitario]]*cocina[[#This Row],[Cantidad Ordenada]]</f>
        <v>18</v>
      </c>
      <c r="K873">
        <f>cocina[[#This Row],[Precio Unitario]]*cocina[[#This Row],[Cantidad Ordenada]]</f>
        <v>46</v>
      </c>
      <c r="L873" s="5">
        <f>(SUMIF(A:A,cocina[[#This Row],[Número de Orden]],J:J))/SUMIF(A:A,cocina[[#This Row],[Número de Orden]],K:K)</f>
        <v>0.40384615384615385</v>
      </c>
      <c r="M873" s="1">
        <f>cocina[[#This Row],[Ganancia bruta]]-cocina[[#This Row],[Ganancia neta]]</f>
        <v>28</v>
      </c>
    </row>
    <row r="874" spans="1:13" x14ac:dyDescent="0.3">
      <c r="A874">
        <v>340</v>
      </c>
      <c r="B874">
        <v>15</v>
      </c>
      <c r="C874" s="1" t="s">
        <v>58</v>
      </c>
      <c r="D874" s="1" t="s">
        <v>616</v>
      </c>
      <c r="E874">
        <v>25</v>
      </c>
      <c r="F874">
        <v>40</v>
      </c>
      <c r="G874">
        <v>2</v>
      </c>
      <c r="H874">
        <v>35</v>
      </c>
      <c r="I874" s="1" t="s">
        <v>609</v>
      </c>
      <c r="J874">
        <f>cocina[[#This Row],[Precio Unitario]]*cocina[[#This Row],[Cantidad Ordenada]]-cocina[[#This Row],[Costo Unitario]]*cocina[[#This Row],[Cantidad Ordenada]]</f>
        <v>30</v>
      </c>
      <c r="K874">
        <f>cocina[[#This Row],[Precio Unitario]]*cocina[[#This Row],[Cantidad Ordenada]]</f>
        <v>80</v>
      </c>
      <c r="L874" s="5">
        <f>(SUMIF(A:A,cocina[[#This Row],[Número de Orden]],J:J))/SUMIF(A:A,cocina[[#This Row],[Número de Orden]],K:K)</f>
        <v>0.40243902439024393</v>
      </c>
      <c r="M874" s="1">
        <f>cocina[[#This Row],[Ganancia bruta]]-cocina[[#This Row],[Ganancia neta]]</f>
        <v>50</v>
      </c>
    </row>
    <row r="875" spans="1:13" x14ac:dyDescent="0.3">
      <c r="A875">
        <v>340</v>
      </c>
      <c r="B875">
        <v>15</v>
      </c>
      <c r="C875" s="1" t="s">
        <v>52</v>
      </c>
      <c r="D875" s="1" t="s">
        <v>620</v>
      </c>
      <c r="E875">
        <v>16</v>
      </c>
      <c r="F875">
        <v>28</v>
      </c>
      <c r="G875">
        <v>3</v>
      </c>
      <c r="H875">
        <v>56</v>
      </c>
      <c r="I875" s="1" t="s">
        <v>608</v>
      </c>
      <c r="J875">
        <f>cocina[[#This Row],[Precio Unitario]]*cocina[[#This Row],[Cantidad Ordenada]]-cocina[[#This Row],[Costo Unitario]]*cocina[[#This Row],[Cantidad Ordenada]]</f>
        <v>36</v>
      </c>
      <c r="K875">
        <f>cocina[[#This Row],[Precio Unitario]]*cocina[[#This Row],[Cantidad Ordenada]]</f>
        <v>84</v>
      </c>
      <c r="L875" s="5">
        <f>(SUMIF(A:A,cocina[[#This Row],[Número de Orden]],J:J))/SUMIF(A:A,cocina[[#This Row],[Número de Orden]],K:K)</f>
        <v>0.40243902439024393</v>
      </c>
      <c r="M875" s="1">
        <f>cocina[[#This Row],[Ganancia bruta]]-cocina[[#This Row],[Ganancia neta]]</f>
        <v>48</v>
      </c>
    </row>
    <row r="876" spans="1:13" x14ac:dyDescent="0.3">
      <c r="A876">
        <v>341</v>
      </c>
      <c r="B876">
        <v>14</v>
      </c>
      <c r="C876" s="1" t="s">
        <v>52</v>
      </c>
      <c r="D876" s="1" t="s">
        <v>620</v>
      </c>
      <c r="E876">
        <v>16</v>
      </c>
      <c r="F876">
        <v>28</v>
      </c>
      <c r="G876">
        <v>1</v>
      </c>
      <c r="H876">
        <v>46</v>
      </c>
      <c r="I876" s="1" t="s">
        <v>608</v>
      </c>
      <c r="J876">
        <f>cocina[[#This Row],[Precio Unitario]]*cocina[[#This Row],[Cantidad Ordenada]]-cocina[[#This Row],[Costo Unitario]]*cocina[[#This Row],[Cantidad Ordenada]]</f>
        <v>12</v>
      </c>
      <c r="K876">
        <f>cocina[[#This Row],[Precio Unitario]]*cocina[[#This Row],[Cantidad Ordenada]]</f>
        <v>28</v>
      </c>
      <c r="L876" s="5">
        <f>(SUMIF(A:A,cocina[[#This Row],[Número de Orden]],J:J))/SUMIF(A:A,cocina[[#This Row],[Número de Orden]],K:K)</f>
        <v>0.40677966101694918</v>
      </c>
      <c r="M876" s="1">
        <f>cocina[[#This Row],[Ganancia bruta]]-cocina[[#This Row],[Ganancia neta]]</f>
        <v>16</v>
      </c>
    </row>
    <row r="877" spans="1:13" x14ac:dyDescent="0.3">
      <c r="A877">
        <v>341</v>
      </c>
      <c r="B877">
        <v>14</v>
      </c>
      <c r="C877" s="1" t="s">
        <v>213</v>
      </c>
      <c r="D877" s="1" t="s">
        <v>624</v>
      </c>
      <c r="E877">
        <v>13</v>
      </c>
      <c r="F877">
        <v>22</v>
      </c>
      <c r="G877">
        <v>2</v>
      </c>
      <c r="H877">
        <v>34</v>
      </c>
      <c r="I877" s="1" t="s">
        <v>609</v>
      </c>
      <c r="J877">
        <f>cocina[[#This Row],[Precio Unitario]]*cocina[[#This Row],[Cantidad Ordenada]]-cocina[[#This Row],[Costo Unitario]]*cocina[[#This Row],[Cantidad Ordenada]]</f>
        <v>18</v>
      </c>
      <c r="K877">
        <f>cocina[[#This Row],[Precio Unitario]]*cocina[[#This Row],[Cantidad Ordenada]]</f>
        <v>44</v>
      </c>
      <c r="L877" s="5">
        <f>(SUMIF(A:A,cocina[[#This Row],[Número de Orden]],J:J))/SUMIF(A:A,cocina[[#This Row],[Número de Orden]],K:K)</f>
        <v>0.40677966101694918</v>
      </c>
      <c r="M877" s="1">
        <f>cocina[[#This Row],[Ganancia bruta]]-cocina[[#This Row],[Ganancia neta]]</f>
        <v>26</v>
      </c>
    </row>
    <row r="878" spans="1:13" x14ac:dyDescent="0.3">
      <c r="A878">
        <v>341</v>
      </c>
      <c r="B878">
        <v>14</v>
      </c>
      <c r="C878" s="1" t="s">
        <v>36</v>
      </c>
      <c r="D878" s="1" t="s">
        <v>622</v>
      </c>
      <c r="E878">
        <v>21</v>
      </c>
      <c r="F878">
        <v>35</v>
      </c>
      <c r="G878">
        <v>3</v>
      </c>
      <c r="H878">
        <v>8</v>
      </c>
      <c r="I878" s="1" t="s">
        <v>609</v>
      </c>
      <c r="J878">
        <f>cocina[[#This Row],[Precio Unitario]]*cocina[[#This Row],[Cantidad Ordenada]]-cocina[[#This Row],[Costo Unitario]]*cocina[[#This Row],[Cantidad Ordenada]]</f>
        <v>42</v>
      </c>
      <c r="K878">
        <f>cocina[[#This Row],[Precio Unitario]]*cocina[[#This Row],[Cantidad Ordenada]]</f>
        <v>105</v>
      </c>
      <c r="L878" s="5">
        <f>(SUMIF(A:A,cocina[[#This Row],[Número de Orden]],J:J))/SUMIF(A:A,cocina[[#This Row],[Número de Orden]],K:K)</f>
        <v>0.40677966101694918</v>
      </c>
      <c r="M878" s="1">
        <f>cocina[[#This Row],[Ganancia bruta]]-cocina[[#This Row],[Ganancia neta]]</f>
        <v>63</v>
      </c>
    </row>
    <row r="879" spans="1:13" x14ac:dyDescent="0.3">
      <c r="A879">
        <v>342</v>
      </c>
      <c r="B879">
        <v>19</v>
      </c>
      <c r="C879" s="1" t="s">
        <v>210</v>
      </c>
      <c r="D879" s="1" t="s">
        <v>627</v>
      </c>
      <c r="E879">
        <v>14</v>
      </c>
      <c r="F879">
        <v>23</v>
      </c>
      <c r="G879">
        <v>2</v>
      </c>
      <c r="H879">
        <v>23</v>
      </c>
      <c r="I879" s="1" t="s">
        <v>609</v>
      </c>
      <c r="J879">
        <f>cocina[[#This Row],[Precio Unitario]]*cocina[[#This Row],[Cantidad Ordenada]]-cocina[[#This Row],[Costo Unitario]]*cocina[[#This Row],[Cantidad Ordenada]]</f>
        <v>18</v>
      </c>
      <c r="K879">
        <f>cocina[[#This Row],[Precio Unitario]]*cocina[[#This Row],[Cantidad Ordenada]]</f>
        <v>46</v>
      </c>
      <c r="L879" s="5">
        <f>(SUMIF(A:A,cocina[[#This Row],[Número de Orden]],J:J))/SUMIF(A:A,cocina[[#This Row],[Número de Orden]],K:K)</f>
        <v>0.41176470588235292</v>
      </c>
      <c r="M879" s="1">
        <f>cocina[[#This Row],[Ganancia bruta]]-cocina[[#This Row],[Ganancia neta]]</f>
        <v>28</v>
      </c>
    </row>
    <row r="880" spans="1:13" x14ac:dyDescent="0.3">
      <c r="A880">
        <v>342</v>
      </c>
      <c r="B880">
        <v>19</v>
      </c>
      <c r="C880" s="1" t="s">
        <v>52</v>
      </c>
      <c r="D880" s="1" t="s">
        <v>620</v>
      </c>
      <c r="E880">
        <v>16</v>
      </c>
      <c r="F880">
        <v>28</v>
      </c>
      <c r="G880">
        <v>2</v>
      </c>
      <c r="H880">
        <v>31</v>
      </c>
      <c r="I880" s="1" t="s">
        <v>609</v>
      </c>
      <c r="J880">
        <f>cocina[[#This Row],[Precio Unitario]]*cocina[[#This Row],[Cantidad Ordenada]]-cocina[[#This Row],[Costo Unitario]]*cocina[[#This Row],[Cantidad Ordenada]]</f>
        <v>24</v>
      </c>
      <c r="K880">
        <f>cocina[[#This Row],[Precio Unitario]]*cocina[[#This Row],[Cantidad Ordenada]]</f>
        <v>56</v>
      </c>
      <c r="L880" s="5">
        <f>(SUMIF(A:A,cocina[[#This Row],[Número de Orden]],J:J))/SUMIF(A:A,cocina[[#This Row],[Número de Orden]],K:K)</f>
        <v>0.41176470588235292</v>
      </c>
      <c r="M880" s="1">
        <f>cocina[[#This Row],[Ganancia bruta]]-cocina[[#This Row],[Ganancia neta]]</f>
        <v>32</v>
      </c>
    </row>
    <row r="881" spans="1:13" x14ac:dyDescent="0.3">
      <c r="A881">
        <v>343</v>
      </c>
      <c r="B881">
        <v>12</v>
      </c>
      <c r="C881" s="1" t="s">
        <v>65</v>
      </c>
      <c r="D881" s="1" t="s">
        <v>625</v>
      </c>
      <c r="E881">
        <v>20</v>
      </c>
      <c r="F881">
        <v>34</v>
      </c>
      <c r="G881">
        <v>2</v>
      </c>
      <c r="H881">
        <v>58</v>
      </c>
      <c r="I881" s="1" t="s">
        <v>609</v>
      </c>
      <c r="J881">
        <f>cocina[[#This Row],[Precio Unitario]]*cocina[[#This Row],[Cantidad Ordenada]]-cocina[[#This Row],[Costo Unitario]]*cocina[[#This Row],[Cantidad Ordenada]]</f>
        <v>28</v>
      </c>
      <c r="K881">
        <f>cocina[[#This Row],[Precio Unitario]]*cocina[[#This Row],[Cantidad Ordenada]]</f>
        <v>68</v>
      </c>
      <c r="L881" s="5">
        <f>(SUMIF(A:A,cocina[[#This Row],[Número de Orden]],J:J))/SUMIF(A:A,cocina[[#This Row],[Número de Orden]],K:K)</f>
        <v>0.40145985401459855</v>
      </c>
      <c r="M881" s="1">
        <f>cocina[[#This Row],[Ganancia bruta]]-cocina[[#This Row],[Ganancia neta]]</f>
        <v>40</v>
      </c>
    </row>
    <row r="882" spans="1:13" x14ac:dyDescent="0.3">
      <c r="A882">
        <v>343</v>
      </c>
      <c r="B882">
        <v>12</v>
      </c>
      <c r="C882" s="1" t="s">
        <v>210</v>
      </c>
      <c r="D882" s="1" t="s">
        <v>627</v>
      </c>
      <c r="E882">
        <v>14</v>
      </c>
      <c r="F882">
        <v>23</v>
      </c>
      <c r="G882">
        <v>3</v>
      </c>
      <c r="H882">
        <v>43</v>
      </c>
      <c r="I882" s="1" t="s">
        <v>608</v>
      </c>
      <c r="J882">
        <f>cocina[[#This Row],[Precio Unitario]]*cocina[[#This Row],[Cantidad Ordenada]]-cocina[[#This Row],[Costo Unitario]]*cocina[[#This Row],[Cantidad Ordenada]]</f>
        <v>27</v>
      </c>
      <c r="K882">
        <f>cocina[[#This Row],[Precio Unitario]]*cocina[[#This Row],[Cantidad Ordenada]]</f>
        <v>69</v>
      </c>
      <c r="L882" s="5">
        <f>(SUMIF(A:A,cocina[[#This Row],[Número de Orden]],J:J))/SUMIF(A:A,cocina[[#This Row],[Número de Orden]],K:K)</f>
        <v>0.40145985401459855</v>
      </c>
      <c r="M882" s="1">
        <f>cocina[[#This Row],[Ganancia bruta]]-cocina[[#This Row],[Ganancia neta]]</f>
        <v>42</v>
      </c>
    </row>
    <row r="883" spans="1:13" x14ac:dyDescent="0.3">
      <c r="A883">
        <v>344</v>
      </c>
      <c r="B883">
        <v>15</v>
      </c>
      <c r="C883" s="1" t="s">
        <v>36</v>
      </c>
      <c r="D883" s="1" t="s">
        <v>622</v>
      </c>
      <c r="E883">
        <v>21</v>
      </c>
      <c r="F883">
        <v>35</v>
      </c>
      <c r="G883">
        <v>1</v>
      </c>
      <c r="H883">
        <v>11</v>
      </c>
      <c r="I883" s="1" t="s">
        <v>609</v>
      </c>
      <c r="J883">
        <f>cocina[[#This Row],[Precio Unitario]]*cocina[[#This Row],[Cantidad Ordenada]]-cocina[[#This Row],[Costo Unitario]]*cocina[[#This Row],[Cantidad Ordenada]]</f>
        <v>14</v>
      </c>
      <c r="K883">
        <f>cocina[[#This Row],[Precio Unitario]]*cocina[[#This Row],[Cantidad Ordenada]]</f>
        <v>35</v>
      </c>
      <c r="L883" s="5">
        <f>(SUMIF(A:A,cocina[[#This Row],[Número de Orden]],J:J))/SUMIF(A:A,cocina[[#This Row],[Número de Orden]],K:K)</f>
        <v>0.39890710382513661</v>
      </c>
      <c r="M883" s="1">
        <f>cocina[[#This Row],[Ganancia bruta]]-cocina[[#This Row],[Ganancia neta]]</f>
        <v>21</v>
      </c>
    </row>
    <row r="884" spans="1:13" x14ac:dyDescent="0.3">
      <c r="A884">
        <v>344</v>
      </c>
      <c r="B884">
        <v>15</v>
      </c>
      <c r="C884" s="1" t="s">
        <v>126</v>
      </c>
      <c r="D884" s="1" t="s">
        <v>614</v>
      </c>
      <c r="E884">
        <v>19</v>
      </c>
      <c r="F884">
        <v>31</v>
      </c>
      <c r="G884">
        <v>2</v>
      </c>
      <c r="H884">
        <v>28</v>
      </c>
      <c r="I884" s="1" t="s">
        <v>609</v>
      </c>
      <c r="J884">
        <f>cocina[[#This Row],[Precio Unitario]]*cocina[[#This Row],[Cantidad Ordenada]]-cocina[[#This Row],[Costo Unitario]]*cocina[[#This Row],[Cantidad Ordenada]]</f>
        <v>24</v>
      </c>
      <c r="K884">
        <f>cocina[[#This Row],[Precio Unitario]]*cocina[[#This Row],[Cantidad Ordenada]]</f>
        <v>62</v>
      </c>
      <c r="L884" s="5">
        <f>(SUMIF(A:A,cocina[[#This Row],[Número de Orden]],J:J))/SUMIF(A:A,cocina[[#This Row],[Número de Orden]],K:K)</f>
        <v>0.39890710382513661</v>
      </c>
      <c r="M884" s="1">
        <f>cocina[[#This Row],[Ganancia bruta]]-cocina[[#This Row],[Ganancia neta]]</f>
        <v>38</v>
      </c>
    </row>
    <row r="885" spans="1:13" x14ac:dyDescent="0.3">
      <c r="A885">
        <v>344</v>
      </c>
      <c r="B885">
        <v>15</v>
      </c>
      <c r="C885" s="1" t="s">
        <v>257</v>
      </c>
      <c r="D885" s="1" t="s">
        <v>623</v>
      </c>
      <c r="E885">
        <v>19</v>
      </c>
      <c r="F885">
        <v>32</v>
      </c>
      <c r="G885">
        <v>2</v>
      </c>
      <c r="H885">
        <v>19</v>
      </c>
      <c r="I885" s="1" t="s">
        <v>609</v>
      </c>
      <c r="J885">
        <f>cocina[[#This Row],[Precio Unitario]]*cocina[[#This Row],[Cantidad Ordenada]]-cocina[[#This Row],[Costo Unitario]]*cocina[[#This Row],[Cantidad Ordenada]]</f>
        <v>26</v>
      </c>
      <c r="K885">
        <f>cocina[[#This Row],[Precio Unitario]]*cocina[[#This Row],[Cantidad Ordenada]]</f>
        <v>64</v>
      </c>
      <c r="L885" s="5">
        <f>(SUMIF(A:A,cocina[[#This Row],[Número de Orden]],J:J))/SUMIF(A:A,cocina[[#This Row],[Número de Orden]],K:K)</f>
        <v>0.39890710382513661</v>
      </c>
      <c r="M885" s="1">
        <f>cocina[[#This Row],[Ganancia bruta]]-cocina[[#This Row],[Ganancia neta]]</f>
        <v>38</v>
      </c>
    </row>
    <row r="886" spans="1:13" x14ac:dyDescent="0.3">
      <c r="A886">
        <v>344</v>
      </c>
      <c r="B886">
        <v>15</v>
      </c>
      <c r="C886" s="1" t="s">
        <v>213</v>
      </c>
      <c r="D886" s="1" t="s">
        <v>624</v>
      </c>
      <c r="E886">
        <v>13</v>
      </c>
      <c r="F886">
        <v>22</v>
      </c>
      <c r="G886">
        <v>1</v>
      </c>
      <c r="H886">
        <v>28</v>
      </c>
      <c r="I886" s="1" t="s">
        <v>608</v>
      </c>
      <c r="J886">
        <f>cocina[[#This Row],[Precio Unitario]]*cocina[[#This Row],[Cantidad Ordenada]]-cocina[[#This Row],[Costo Unitario]]*cocina[[#This Row],[Cantidad Ordenada]]</f>
        <v>9</v>
      </c>
      <c r="K886">
        <f>cocina[[#This Row],[Precio Unitario]]*cocina[[#This Row],[Cantidad Ordenada]]</f>
        <v>22</v>
      </c>
      <c r="L886" s="5">
        <f>(SUMIF(A:A,cocina[[#This Row],[Número de Orden]],J:J))/SUMIF(A:A,cocina[[#This Row],[Número de Orden]],K:K)</f>
        <v>0.39890710382513661</v>
      </c>
      <c r="M886" s="1">
        <f>cocina[[#This Row],[Ganancia bruta]]-cocina[[#This Row],[Ganancia neta]]</f>
        <v>13</v>
      </c>
    </row>
    <row r="887" spans="1:13" x14ac:dyDescent="0.3">
      <c r="A887">
        <v>345</v>
      </c>
      <c r="B887">
        <v>16</v>
      </c>
      <c r="C887" s="1" t="s">
        <v>122</v>
      </c>
      <c r="D887" s="1" t="s">
        <v>621</v>
      </c>
      <c r="E887">
        <v>11</v>
      </c>
      <c r="F887">
        <v>19</v>
      </c>
      <c r="G887">
        <v>2</v>
      </c>
      <c r="H887">
        <v>18</v>
      </c>
      <c r="I887" s="1" t="s">
        <v>608</v>
      </c>
      <c r="J887">
        <f>cocina[[#This Row],[Precio Unitario]]*cocina[[#This Row],[Cantidad Ordenada]]-cocina[[#This Row],[Costo Unitario]]*cocina[[#This Row],[Cantidad Ordenada]]</f>
        <v>16</v>
      </c>
      <c r="K887">
        <f>cocina[[#This Row],[Precio Unitario]]*cocina[[#This Row],[Cantidad Ordenada]]</f>
        <v>38</v>
      </c>
      <c r="L887" s="5">
        <f>(SUMIF(A:A,cocina[[#This Row],[Número de Orden]],J:J))/SUMIF(A:A,cocina[[#This Row],[Número de Orden]],K:K)</f>
        <v>0.42105263157894735</v>
      </c>
      <c r="M887" s="1">
        <f>cocina[[#This Row],[Ganancia bruta]]-cocina[[#This Row],[Ganancia neta]]</f>
        <v>22</v>
      </c>
    </row>
    <row r="888" spans="1:13" x14ac:dyDescent="0.3">
      <c r="A888">
        <v>346</v>
      </c>
      <c r="B888">
        <v>1</v>
      </c>
      <c r="C888" s="1" t="s">
        <v>83</v>
      </c>
      <c r="D888" s="1" t="s">
        <v>617</v>
      </c>
      <c r="E888">
        <v>22</v>
      </c>
      <c r="F888">
        <v>36</v>
      </c>
      <c r="G888">
        <v>2</v>
      </c>
      <c r="H888">
        <v>22</v>
      </c>
      <c r="I888" s="1" t="s">
        <v>609</v>
      </c>
      <c r="J888">
        <f>cocina[[#This Row],[Precio Unitario]]*cocina[[#This Row],[Cantidad Ordenada]]-cocina[[#This Row],[Costo Unitario]]*cocina[[#This Row],[Cantidad Ordenada]]</f>
        <v>28</v>
      </c>
      <c r="K888">
        <f>cocina[[#This Row],[Precio Unitario]]*cocina[[#This Row],[Cantidad Ordenada]]</f>
        <v>72</v>
      </c>
      <c r="L888" s="5">
        <f>(SUMIF(A:A,cocina[[#This Row],[Número de Orden]],J:J))/SUMIF(A:A,cocina[[#This Row],[Número de Orden]],K:K)</f>
        <v>0.3888888888888889</v>
      </c>
      <c r="M888" s="1">
        <f>cocina[[#This Row],[Ganancia bruta]]-cocina[[#This Row],[Ganancia neta]]</f>
        <v>44</v>
      </c>
    </row>
    <row r="889" spans="1:13" x14ac:dyDescent="0.3">
      <c r="A889">
        <v>347</v>
      </c>
      <c r="B889">
        <v>7</v>
      </c>
      <c r="C889" s="1" t="s">
        <v>36</v>
      </c>
      <c r="D889" s="1" t="s">
        <v>622</v>
      </c>
      <c r="E889">
        <v>21</v>
      </c>
      <c r="F889">
        <v>35</v>
      </c>
      <c r="G889">
        <v>2</v>
      </c>
      <c r="H889">
        <v>44</v>
      </c>
      <c r="I889" s="1" t="s">
        <v>608</v>
      </c>
      <c r="J889">
        <f>cocina[[#This Row],[Precio Unitario]]*cocina[[#This Row],[Cantidad Ordenada]]-cocina[[#This Row],[Costo Unitario]]*cocina[[#This Row],[Cantidad Ordenada]]</f>
        <v>28</v>
      </c>
      <c r="K889">
        <f>cocina[[#This Row],[Precio Unitario]]*cocina[[#This Row],[Cantidad Ordenada]]</f>
        <v>70</v>
      </c>
      <c r="L889" s="5">
        <f>(SUMIF(A:A,cocina[[#This Row],[Número de Orden]],J:J))/SUMIF(A:A,cocina[[#This Row],[Número de Orden]],K:K)</f>
        <v>0.4</v>
      </c>
      <c r="M889" s="1">
        <f>cocina[[#This Row],[Ganancia bruta]]-cocina[[#This Row],[Ganancia neta]]</f>
        <v>42</v>
      </c>
    </row>
    <row r="890" spans="1:13" x14ac:dyDescent="0.3">
      <c r="A890">
        <v>348</v>
      </c>
      <c r="B890">
        <v>16</v>
      </c>
      <c r="C890" s="1" t="s">
        <v>165</v>
      </c>
      <c r="D890" s="1" t="s">
        <v>630</v>
      </c>
      <c r="E890">
        <v>15</v>
      </c>
      <c r="F890">
        <v>26</v>
      </c>
      <c r="G890">
        <v>1</v>
      </c>
      <c r="H890">
        <v>31</v>
      </c>
      <c r="I890" s="1" t="s">
        <v>609</v>
      </c>
      <c r="J890">
        <f>cocina[[#This Row],[Precio Unitario]]*cocina[[#This Row],[Cantidad Ordenada]]-cocina[[#This Row],[Costo Unitario]]*cocina[[#This Row],[Cantidad Ordenada]]</f>
        <v>11</v>
      </c>
      <c r="K890">
        <f>cocina[[#This Row],[Precio Unitario]]*cocina[[#This Row],[Cantidad Ordenada]]</f>
        <v>26</v>
      </c>
      <c r="L890" s="5">
        <f>(SUMIF(A:A,cocina[[#This Row],[Número de Orden]],J:J))/SUMIF(A:A,cocina[[#This Row],[Número de Orden]],K:K)</f>
        <v>0.40697674418604651</v>
      </c>
      <c r="M890" s="1">
        <f>cocina[[#This Row],[Ganancia bruta]]-cocina[[#This Row],[Ganancia neta]]</f>
        <v>15</v>
      </c>
    </row>
    <row r="891" spans="1:13" x14ac:dyDescent="0.3">
      <c r="A891">
        <v>348</v>
      </c>
      <c r="B891">
        <v>16</v>
      </c>
      <c r="C891" s="1" t="s">
        <v>156</v>
      </c>
      <c r="D891" s="1" t="s">
        <v>626</v>
      </c>
      <c r="E891">
        <v>12</v>
      </c>
      <c r="F891">
        <v>20</v>
      </c>
      <c r="G891">
        <v>3</v>
      </c>
      <c r="H891">
        <v>57</v>
      </c>
      <c r="I891" s="1" t="s">
        <v>608</v>
      </c>
      <c r="J891">
        <f>cocina[[#This Row],[Precio Unitario]]*cocina[[#This Row],[Cantidad Ordenada]]-cocina[[#This Row],[Costo Unitario]]*cocina[[#This Row],[Cantidad Ordenada]]</f>
        <v>24</v>
      </c>
      <c r="K891">
        <f>cocina[[#This Row],[Precio Unitario]]*cocina[[#This Row],[Cantidad Ordenada]]</f>
        <v>60</v>
      </c>
      <c r="L891" s="5">
        <f>(SUMIF(A:A,cocina[[#This Row],[Número de Orden]],J:J))/SUMIF(A:A,cocina[[#This Row],[Número de Orden]],K:K)</f>
        <v>0.40697674418604651</v>
      </c>
      <c r="M891" s="1">
        <f>cocina[[#This Row],[Ganancia bruta]]-cocina[[#This Row],[Ganancia neta]]</f>
        <v>36</v>
      </c>
    </row>
    <row r="892" spans="1:13" x14ac:dyDescent="0.3">
      <c r="A892">
        <v>349</v>
      </c>
      <c r="B892">
        <v>13</v>
      </c>
      <c r="C892" s="1" t="s">
        <v>78</v>
      </c>
      <c r="D892" s="1" t="s">
        <v>613</v>
      </c>
      <c r="E892">
        <v>18</v>
      </c>
      <c r="F892">
        <v>30</v>
      </c>
      <c r="G892">
        <v>2</v>
      </c>
      <c r="H892">
        <v>25</v>
      </c>
      <c r="I892" s="1" t="s">
        <v>609</v>
      </c>
      <c r="J892">
        <f>cocina[[#This Row],[Precio Unitario]]*cocina[[#This Row],[Cantidad Ordenada]]-cocina[[#This Row],[Costo Unitario]]*cocina[[#This Row],[Cantidad Ordenada]]</f>
        <v>24</v>
      </c>
      <c r="K892">
        <f>cocina[[#This Row],[Precio Unitario]]*cocina[[#This Row],[Cantidad Ordenada]]</f>
        <v>60</v>
      </c>
      <c r="L892" s="5">
        <f>(SUMIF(A:A,cocina[[#This Row],[Número de Orden]],J:J))/SUMIF(A:A,cocina[[#This Row],[Número de Orden]],K:K)</f>
        <v>0.40789473684210525</v>
      </c>
      <c r="M892" s="1">
        <f>cocina[[#This Row],[Ganancia bruta]]-cocina[[#This Row],[Ganancia neta]]</f>
        <v>36</v>
      </c>
    </row>
    <row r="893" spans="1:13" x14ac:dyDescent="0.3">
      <c r="A893">
        <v>349</v>
      </c>
      <c r="B893">
        <v>13</v>
      </c>
      <c r="C893" s="1" t="s">
        <v>122</v>
      </c>
      <c r="D893" s="1" t="s">
        <v>621</v>
      </c>
      <c r="E893">
        <v>11</v>
      </c>
      <c r="F893">
        <v>19</v>
      </c>
      <c r="G893">
        <v>3</v>
      </c>
      <c r="H893">
        <v>7</v>
      </c>
      <c r="I893" s="1" t="s">
        <v>608</v>
      </c>
      <c r="J893">
        <f>cocina[[#This Row],[Precio Unitario]]*cocina[[#This Row],[Cantidad Ordenada]]-cocina[[#This Row],[Costo Unitario]]*cocina[[#This Row],[Cantidad Ordenada]]</f>
        <v>24</v>
      </c>
      <c r="K893">
        <f>cocina[[#This Row],[Precio Unitario]]*cocina[[#This Row],[Cantidad Ordenada]]</f>
        <v>57</v>
      </c>
      <c r="L893" s="5">
        <f>(SUMIF(A:A,cocina[[#This Row],[Número de Orden]],J:J))/SUMIF(A:A,cocina[[#This Row],[Número de Orden]],K:K)</f>
        <v>0.40789473684210525</v>
      </c>
      <c r="M893" s="1">
        <f>cocina[[#This Row],[Ganancia bruta]]-cocina[[#This Row],[Ganancia neta]]</f>
        <v>33</v>
      </c>
    </row>
    <row r="894" spans="1:13" x14ac:dyDescent="0.3">
      <c r="A894">
        <v>349</v>
      </c>
      <c r="B894">
        <v>13</v>
      </c>
      <c r="C894" s="1" t="s">
        <v>36</v>
      </c>
      <c r="D894" s="1" t="s">
        <v>622</v>
      </c>
      <c r="E894">
        <v>21</v>
      </c>
      <c r="F894">
        <v>35</v>
      </c>
      <c r="G894">
        <v>1</v>
      </c>
      <c r="H894">
        <v>53</v>
      </c>
      <c r="I894" s="1" t="s">
        <v>608</v>
      </c>
      <c r="J894">
        <f>cocina[[#This Row],[Precio Unitario]]*cocina[[#This Row],[Cantidad Ordenada]]-cocina[[#This Row],[Costo Unitario]]*cocina[[#This Row],[Cantidad Ordenada]]</f>
        <v>14</v>
      </c>
      <c r="K894">
        <f>cocina[[#This Row],[Precio Unitario]]*cocina[[#This Row],[Cantidad Ordenada]]</f>
        <v>35</v>
      </c>
      <c r="L894" s="5">
        <f>(SUMIF(A:A,cocina[[#This Row],[Número de Orden]],J:J))/SUMIF(A:A,cocina[[#This Row],[Número de Orden]],K:K)</f>
        <v>0.40789473684210525</v>
      </c>
      <c r="M894" s="1">
        <f>cocina[[#This Row],[Ganancia bruta]]-cocina[[#This Row],[Ganancia neta]]</f>
        <v>21</v>
      </c>
    </row>
    <row r="895" spans="1:13" x14ac:dyDescent="0.3">
      <c r="A895">
        <v>350</v>
      </c>
      <c r="B895">
        <v>2</v>
      </c>
      <c r="C895" s="1" t="s">
        <v>126</v>
      </c>
      <c r="D895" s="1" t="s">
        <v>614</v>
      </c>
      <c r="E895">
        <v>19</v>
      </c>
      <c r="F895">
        <v>31</v>
      </c>
      <c r="G895">
        <v>2</v>
      </c>
      <c r="H895">
        <v>52</v>
      </c>
      <c r="I895" s="1" t="s">
        <v>609</v>
      </c>
      <c r="J895">
        <f>cocina[[#This Row],[Precio Unitario]]*cocina[[#This Row],[Cantidad Ordenada]]-cocina[[#This Row],[Costo Unitario]]*cocina[[#This Row],[Cantidad Ordenada]]</f>
        <v>24</v>
      </c>
      <c r="K895">
        <f>cocina[[#This Row],[Precio Unitario]]*cocina[[#This Row],[Cantidad Ordenada]]</f>
        <v>62</v>
      </c>
      <c r="L895" s="5">
        <f>(SUMIF(A:A,cocina[[#This Row],[Número de Orden]],J:J))/SUMIF(A:A,cocina[[#This Row],[Número de Orden]],K:K)</f>
        <v>0.39860139860139859</v>
      </c>
      <c r="M895" s="1">
        <f>cocina[[#This Row],[Ganancia bruta]]-cocina[[#This Row],[Ganancia neta]]</f>
        <v>38</v>
      </c>
    </row>
    <row r="896" spans="1:13" x14ac:dyDescent="0.3">
      <c r="A896">
        <v>350</v>
      </c>
      <c r="B896">
        <v>2</v>
      </c>
      <c r="C896" s="1" t="s">
        <v>116</v>
      </c>
      <c r="D896" s="1" t="s">
        <v>615</v>
      </c>
      <c r="E896">
        <v>16</v>
      </c>
      <c r="F896">
        <v>27</v>
      </c>
      <c r="G896">
        <v>3</v>
      </c>
      <c r="H896">
        <v>57</v>
      </c>
      <c r="I896" s="1" t="s">
        <v>609</v>
      </c>
      <c r="J896">
        <f>cocina[[#This Row],[Precio Unitario]]*cocina[[#This Row],[Cantidad Ordenada]]-cocina[[#This Row],[Costo Unitario]]*cocina[[#This Row],[Cantidad Ordenada]]</f>
        <v>33</v>
      </c>
      <c r="K896">
        <f>cocina[[#This Row],[Precio Unitario]]*cocina[[#This Row],[Cantidad Ordenada]]</f>
        <v>81</v>
      </c>
      <c r="L896" s="5">
        <f>(SUMIF(A:A,cocina[[#This Row],[Número de Orden]],J:J))/SUMIF(A:A,cocina[[#This Row],[Número de Orden]],K:K)</f>
        <v>0.39860139860139859</v>
      </c>
      <c r="M896" s="1">
        <f>cocina[[#This Row],[Ganancia bruta]]-cocina[[#This Row],[Ganancia neta]]</f>
        <v>48</v>
      </c>
    </row>
    <row r="897" spans="1:13" x14ac:dyDescent="0.3">
      <c r="A897">
        <v>351</v>
      </c>
      <c r="B897">
        <v>1</v>
      </c>
      <c r="C897" s="1" t="s">
        <v>257</v>
      </c>
      <c r="D897" s="1" t="s">
        <v>623</v>
      </c>
      <c r="E897">
        <v>19</v>
      </c>
      <c r="F897">
        <v>32</v>
      </c>
      <c r="G897">
        <v>3</v>
      </c>
      <c r="H897">
        <v>18</v>
      </c>
      <c r="I897" s="1" t="s">
        <v>609</v>
      </c>
      <c r="J897">
        <f>cocina[[#This Row],[Precio Unitario]]*cocina[[#This Row],[Cantidad Ordenada]]-cocina[[#This Row],[Costo Unitario]]*cocina[[#This Row],[Cantidad Ordenada]]</f>
        <v>39</v>
      </c>
      <c r="K897">
        <f>cocina[[#This Row],[Precio Unitario]]*cocina[[#This Row],[Cantidad Ordenada]]</f>
        <v>96</v>
      </c>
      <c r="L897" s="5">
        <f>(SUMIF(A:A,cocina[[#This Row],[Número de Orden]],J:J))/SUMIF(A:A,cocina[[#This Row],[Número de Orden]],K:K)</f>
        <v>0.40298507462686567</v>
      </c>
      <c r="M897" s="1">
        <f>cocina[[#This Row],[Ganancia bruta]]-cocina[[#This Row],[Ganancia neta]]</f>
        <v>57</v>
      </c>
    </row>
    <row r="898" spans="1:13" x14ac:dyDescent="0.3">
      <c r="A898">
        <v>351</v>
      </c>
      <c r="B898">
        <v>1</v>
      </c>
      <c r="C898" s="1" t="s">
        <v>36</v>
      </c>
      <c r="D898" s="1" t="s">
        <v>622</v>
      </c>
      <c r="E898">
        <v>21</v>
      </c>
      <c r="F898">
        <v>35</v>
      </c>
      <c r="G898">
        <v>3</v>
      </c>
      <c r="H898">
        <v>7</v>
      </c>
      <c r="I898" s="1" t="s">
        <v>609</v>
      </c>
      <c r="J898">
        <f>cocina[[#This Row],[Precio Unitario]]*cocina[[#This Row],[Cantidad Ordenada]]-cocina[[#This Row],[Costo Unitario]]*cocina[[#This Row],[Cantidad Ordenada]]</f>
        <v>42</v>
      </c>
      <c r="K898">
        <f>cocina[[#This Row],[Precio Unitario]]*cocina[[#This Row],[Cantidad Ordenada]]</f>
        <v>105</v>
      </c>
      <c r="L898" s="5">
        <f>(SUMIF(A:A,cocina[[#This Row],[Número de Orden]],J:J))/SUMIF(A:A,cocina[[#This Row],[Número de Orden]],K:K)</f>
        <v>0.40298507462686567</v>
      </c>
      <c r="M898" s="1">
        <f>cocina[[#This Row],[Ganancia bruta]]-cocina[[#This Row],[Ganancia neta]]</f>
        <v>63</v>
      </c>
    </row>
    <row r="899" spans="1:13" x14ac:dyDescent="0.3">
      <c r="A899">
        <v>352</v>
      </c>
      <c r="B899">
        <v>1</v>
      </c>
      <c r="C899" s="1" t="s">
        <v>271</v>
      </c>
      <c r="D899" s="1" t="s">
        <v>619</v>
      </c>
      <c r="E899">
        <v>20</v>
      </c>
      <c r="F899">
        <v>33</v>
      </c>
      <c r="G899">
        <v>3</v>
      </c>
      <c r="H899">
        <v>7</v>
      </c>
      <c r="I899" s="1" t="s">
        <v>609</v>
      </c>
      <c r="J899">
        <f>cocina[[#This Row],[Precio Unitario]]*cocina[[#This Row],[Cantidad Ordenada]]-cocina[[#This Row],[Costo Unitario]]*cocina[[#This Row],[Cantidad Ordenada]]</f>
        <v>39</v>
      </c>
      <c r="K899">
        <f>cocina[[#This Row],[Precio Unitario]]*cocina[[#This Row],[Cantidad Ordenada]]</f>
        <v>99</v>
      </c>
      <c r="L899" s="5">
        <f>(SUMIF(A:A,cocina[[#This Row],[Número de Orden]],J:J))/SUMIF(A:A,cocina[[#This Row],[Número de Orden]],K:K)</f>
        <v>0.39393939393939392</v>
      </c>
      <c r="M899" s="1">
        <f>cocina[[#This Row],[Ganancia bruta]]-cocina[[#This Row],[Ganancia neta]]</f>
        <v>60</v>
      </c>
    </row>
    <row r="900" spans="1:13" x14ac:dyDescent="0.3">
      <c r="A900">
        <v>353</v>
      </c>
      <c r="B900">
        <v>7</v>
      </c>
      <c r="C900" s="1" t="s">
        <v>213</v>
      </c>
      <c r="D900" s="1" t="s">
        <v>624</v>
      </c>
      <c r="E900">
        <v>13</v>
      </c>
      <c r="F900">
        <v>22</v>
      </c>
      <c r="G900">
        <v>2</v>
      </c>
      <c r="H900">
        <v>50</v>
      </c>
      <c r="I900" s="1" t="s">
        <v>609</v>
      </c>
      <c r="J900">
        <f>cocina[[#This Row],[Precio Unitario]]*cocina[[#This Row],[Cantidad Ordenada]]-cocina[[#This Row],[Costo Unitario]]*cocina[[#This Row],[Cantidad Ordenada]]</f>
        <v>18</v>
      </c>
      <c r="K900">
        <f>cocina[[#This Row],[Precio Unitario]]*cocina[[#This Row],[Cantidad Ordenada]]</f>
        <v>44</v>
      </c>
      <c r="L900" s="5">
        <f>(SUMIF(A:A,cocina[[#This Row],[Número de Orden]],J:J))/SUMIF(A:A,cocina[[#This Row],[Número de Orden]],K:K)</f>
        <v>0.40566037735849059</v>
      </c>
      <c r="M900" s="1">
        <f>cocina[[#This Row],[Ganancia bruta]]-cocina[[#This Row],[Ganancia neta]]</f>
        <v>26</v>
      </c>
    </row>
    <row r="901" spans="1:13" x14ac:dyDescent="0.3">
      <c r="A901">
        <v>353</v>
      </c>
      <c r="B901">
        <v>7</v>
      </c>
      <c r="C901" s="1" t="s">
        <v>78</v>
      </c>
      <c r="D901" s="1" t="s">
        <v>613</v>
      </c>
      <c r="E901">
        <v>18</v>
      </c>
      <c r="F901">
        <v>30</v>
      </c>
      <c r="G901">
        <v>1</v>
      </c>
      <c r="H901">
        <v>16</v>
      </c>
      <c r="I901" s="1" t="s">
        <v>608</v>
      </c>
      <c r="J901">
        <f>cocina[[#This Row],[Precio Unitario]]*cocina[[#This Row],[Cantidad Ordenada]]-cocina[[#This Row],[Costo Unitario]]*cocina[[#This Row],[Cantidad Ordenada]]</f>
        <v>12</v>
      </c>
      <c r="K901">
        <f>cocina[[#This Row],[Precio Unitario]]*cocina[[#This Row],[Cantidad Ordenada]]</f>
        <v>30</v>
      </c>
      <c r="L901" s="5">
        <f>(SUMIF(A:A,cocina[[#This Row],[Número de Orden]],J:J))/SUMIF(A:A,cocina[[#This Row],[Número de Orden]],K:K)</f>
        <v>0.40566037735849059</v>
      </c>
      <c r="M901" s="1">
        <f>cocina[[#This Row],[Ganancia bruta]]-cocina[[#This Row],[Ganancia neta]]</f>
        <v>18</v>
      </c>
    </row>
    <row r="902" spans="1:13" x14ac:dyDescent="0.3">
      <c r="A902">
        <v>353</v>
      </c>
      <c r="B902">
        <v>7</v>
      </c>
      <c r="C902" s="1" t="s">
        <v>36</v>
      </c>
      <c r="D902" s="1" t="s">
        <v>622</v>
      </c>
      <c r="E902">
        <v>21</v>
      </c>
      <c r="F902">
        <v>35</v>
      </c>
      <c r="G902">
        <v>2</v>
      </c>
      <c r="H902">
        <v>37</v>
      </c>
      <c r="I902" s="1" t="s">
        <v>608</v>
      </c>
      <c r="J902">
        <f>cocina[[#This Row],[Precio Unitario]]*cocina[[#This Row],[Cantidad Ordenada]]-cocina[[#This Row],[Costo Unitario]]*cocina[[#This Row],[Cantidad Ordenada]]</f>
        <v>28</v>
      </c>
      <c r="K902">
        <f>cocina[[#This Row],[Precio Unitario]]*cocina[[#This Row],[Cantidad Ordenada]]</f>
        <v>70</v>
      </c>
      <c r="L902" s="5">
        <f>(SUMIF(A:A,cocina[[#This Row],[Número de Orden]],J:J))/SUMIF(A:A,cocina[[#This Row],[Número de Orden]],K:K)</f>
        <v>0.40566037735849059</v>
      </c>
      <c r="M902" s="1">
        <f>cocina[[#This Row],[Ganancia bruta]]-cocina[[#This Row],[Ganancia neta]]</f>
        <v>42</v>
      </c>
    </row>
    <row r="903" spans="1:13" x14ac:dyDescent="0.3">
      <c r="A903">
        <v>353</v>
      </c>
      <c r="B903">
        <v>7</v>
      </c>
      <c r="C903" s="1" t="s">
        <v>65</v>
      </c>
      <c r="D903" s="1" t="s">
        <v>625</v>
      </c>
      <c r="E903">
        <v>20</v>
      </c>
      <c r="F903">
        <v>34</v>
      </c>
      <c r="G903">
        <v>2</v>
      </c>
      <c r="H903">
        <v>25</v>
      </c>
      <c r="I903" s="1" t="s">
        <v>609</v>
      </c>
      <c r="J903">
        <f>cocina[[#This Row],[Precio Unitario]]*cocina[[#This Row],[Cantidad Ordenada]]-cocina[[#This Row],[Costo Unitario]]*cocina[[#This Row],[Cantidad Ordenada]]</f>
        <v>28</v>
      </c>
      <c r="K903">
        <f>cocina[[#This Row],[Precio Unitario]]*cocina[[#This Row],[Cantidad Ordenada]]</f>
        <v>68</v>
      </c>
      <c r="L903" s="5">
        <f>(SUMIF(A:A,cocina[[#This Row],[Número de Orden]],J:J))/SUMIF(A:A,cocina[[#This Row],[Número de Orden]],K:K)</f>
        <v>0.40566037735849059</v>
      </c>
      <c r="M903" s="1">
        <f>cocina[[#This Row],[Ganancia bruta]]-cocina[[#This Row],[Ganancia neta]]</f>
        <v>40</v>
      </c>
    </row>
    <row r="904" spans="1:13" x14ac:dyDescent="0.3">
      <c r="A904">
        <v>354</v>
      </c>
      <c r="B904">
        <v>12</v>
      </c>
      <c r="C904" s="1" t="s">
        <v>122</v>
      </c>
      <c r="D904" s="1" t="s">
        <v>621</v>
      </c>
      <c r="E904">
        <v>11</v>
      </c>
      <c r="F904">
        <v>19</v>
      </c>
      <c r="G904">
        <v>3</v>
      </c>
      <c r="H904">
        <v>32</v>
      </c>
      <c r="I904" s="1" t="s">
        <v>609</v>
      </c>
      <c r="J904">
        <f>cocina[[#This Row],[Precio Unitario]]*cocina[[#This Row],[Cantidad Ordenada]]-cocina[[#This Row],[Costo Unitario]]*cocina[[#This Row],[Cantidad Ordenada]]</f>
        <v>24</v>
      </c>
      <c r="K904">
        <f>cocina[[#This Row],[Precio Unitario]]*cocina[[#This Row],[Cantidad Ordenada]]</f>
        <v>57</v>
      </c>
      <c r="L904" s="5">
        <f>(SUMIF(A:A,cocina[[#This Row],[Número de Orden]],J:J))/SUMIF(A:A,cocina[[#This Row],[Número de Orden]],K:K)</f>
        <v>0.41988950276243092</v>
      </c>
      <c r="M904" s="1">
        <f>cocina[[#This Row],[Ganancia bruta]]-cocina[[#This Row],[Ganancia neta]]</f>
        <v>33</v>
      </c>
    </row>
    <row r="905" spans="1:13" x14ac:dyDescent="0.3">
      <c r="A905">
        <v>354</v>
      </c>
      <c r="B905">
        <v>12</v>
      </c>
      <c r="C905" s="1" t="s">
        <v>257</v>
      </c>
      <c r="D905" s="1" t="s">
        <v>623</v>
      </c>
      <c r="E905">
        <v>19</v>
      </c>
      <c r="F905">
        <v>32</v>
      </c>
      <c r="G905">
        <v>2</v>
      </c>
      <c r="H905">
        <v>49</v>
      </c>
      <c r="I905" s="1" t="s">
        <v>609</v>
      </c>
      <c r="J905">
        <f>cocina[[#This Row],[Precio Unitario]]*cocina[[#This Row],[Cantidad Ordenada]]-cocina[[#This Row],[Costo Unitario]]*cocina[[#This Row],[Cantidad Ordenada]]</f>
        <v>26</v>
      </c>
      <c r="K905">
        <f>cocina[[#This Row],[Precio Unitario]]*cocina[[#This Row],[Cantidad Ordenada]]</f>
        <v>64</v>
      </c>
      <c r="L905" s="5">
        <f>(SUMIF(A:A,cocina[[#This Row],[Número de Orden]],J:J))/SUMIF(A:A,cocina[[#This Row],[Número de Orden]],K:K)</f>
        <v>0.41988950276243092</v>
      </c>
      <c r="M905" s="1">
        <f>cocina[[#This Row],[Ganancia bruta]]-cocina[[#This Row],[Ganancia neta]]</f>
        <v>38</v>
      </c>
    </row>
    <row r="906" spans="1:13" x14ac:dyDescent="0.3">
      <c r="A906">
        <v>354</v>
      </c>
      <c r="B906">
        <v>12</v>
      </c>
      <c r="C906" s="1" t="s">
        <v>89</v>
      </c>
      <c r="D906" s="1" t="s">
        <v>629</v>
      </c>
      <c r="E906">
        <v>10</v>
      </c>
      <c r="F906">
        <v>18</v>
      </c>
      <c r="G906">
        <v>2</v>
      </c>
      <c r="H906">
        <v>7</v>
      </c>
      <c r="I906" s="1" t="s">
        <v>609</v>
      </c>
      <c r="J906">
        <f>cocina[[#This Row],[Precio Unitario]]*cocina[[#This Row],[Cantidad Ordenada]]-cocina[[#This Row],[Costo Unitario]]*cocina[[#This Row],[Cantidad Ordenada]]</f>
        <v>16</v>
      </c>
      <c r="K906">
        <f>cocina[[#This Row],[Precio Unitario]]*cocina[[#This Row],[Cantidad Ordenada]]</f>
        <v>36</v>
      </c>
      <c r="L906" s="5">
        <f>(SUMIF(A:A,cocina[[#This Row],[Número de Orden]],J:J))/SUMIF(A:A,cocina[[#This Row],[Número de Orden]],K:K)</f>
        <v>0.41988950276243092</v>
      </c>
      <c r="M906" s="1">
        <f>cocina[[#This Row],[Ganancia bruta]]-cocina[[#This Row],[Ganancia neta]]</f>
        <v>20</v>
      </c>
    </row>
    <row r="907" spans="1:13" x14ac:dyDescent="0.3">
      <c r="A907">
        <v>354</v>
      </c>
      <c r="B907">
        <v>12</v>
      </c>
      <c r="C907" s="1" t="s">
        <v>168</v>
      </c>
      <c r="D907" s="1" t="s">
        <v>612</v>
      </c>
      <c r="E907">
        <v>14</v>
      </c>
      <c r="F907">
        <v>24</v>
      </c>
      <c r="G907">
        <v>1</v>
      </c>
      <c r="H907">
        <v>49</v>
      </c>
      <c r="I907" s="1" t="s">
        <v>609</v>
      </c>
      <c r="J907">
        <f>cocina[[#This Row],[Precio Unitario]]*cocina[[#This Row],[Cantidad Ordenada]]-cocina[[#This Row],[Costo Unitario]]*cocina[[#This Row],[Cantidad Ordenada]]</f>
        <v>10</v>
      </c>
      <c r="K907">
        <f>cocina[[#This Row],[Precio Unitario]]*cocina[[#This Row],[Cantidad Ordenada]]</f>
        <v>24</v>
      </c>
      <c r="L907" s="5">
        <f>(SUMIF(A:A,cocina[[#This Row],[Número de Orden]],J:J))/SUMIF(A:A,cocina[[#This Row],[Número de Orden]],K:K)</f>
        <v>0.41988950276243092</v>
      </c>
      <c r="M907" s="1">
        <f>cocina[[#This Row],[Ganancia bruta]]-cocina[[#This Row],[Ganancia neta]]</f>
        <v>14</v>
      </c>
    </row>
    <row r="908" spans="1:13" x14ac:dyDescent="0.3">
      <c r="A908">
        <v>355</v>
      </c>
      <c r="B908">
        <v>4</v>
      </c>
      <c r="C908" s="1" t="s">
        <v>165</v>
      </c>
      <c r="D908" s="1" t="s">
        <v>630</v>
      </c>
      <c r="E908">
        <v>15</v>
      </c>
      <c r="F908">
        <v>26</v>
      </c>
      <c r="G908">
        <v>1</v>
      </c>
      <c r="H908">
        <v>7</v>
      </c>
      <c r="I908" s="1" t="s">
        <v>609</v>
      </c>
      <c r="J908">
        <f>cocina[[#This Row],[Precio Unitario]]*cocina[[#This Row],[Cantidad Ordenada]]-cocina[[#This Row],[Costo Unitario]]*cocina[[#This Row],[Cantidad Ordenada]]</f>
        <v>11</v>
      </c>
      <c r="K908">
        <f>cocina[[#This Row],[Precio Unitario]]*cocina[[#This Row],[Cantidad Ordenada]]</f>
        <v>26</v>
      </c>
      <c r="L908" s="5">
        <f>(SUMIF(A:A,cocina[[#This Row],[Número de Orden]],J:J))/SUMIF(A:A,cocina[[#This Row],[Número de Orden]],K:K)</f>
        <v>0.42307692307692307</v>
      </c>
      <c r="M908" s="1">
        <f>cocina[[#This Row],[Ganancia bruta]]-cocina[[#This Row],[Ganancia neta]]</f>
        <v>15</v>
      </c>
    </row>
    <row r="909" spans="1:13" x14ac:dyDescent="0.3">
      <c r="A909">
        <v>356</v>
      </c>
      <c r="B909">
        <v>1</v>
      </c>
      <c r="C909" s="1" t="s">
        <v>89</v>
      </c>
      <c r="D909" s="1" t="s">
        <v>629</v>
      </c>
      <c r="E909">
        <v>10</v>
      </c>
      <c r="F909">
        <v>18</v>
      </c>
      <c r="G909">
        <v>2</v>
      </c>
      <c r="H909">
        <v>7</v>
      </c>
      <c r="I909" s="1" t="s">
        <v>608</v>
      </c>
      <c r="J909">
        <f>cocina[[#This Row],[Precio Unitario]]*cocina[[#This Row],[Cantidad Ordenada]]-cocina[[#This Row],[Costo Unitario]]*cocina[[#This Row],[Cantidad Ordenada]]</f>
        <v>16</v>
      </c>
      <c r="K909">
        <f>cocina[[#This Row],[Precio Unitario]]*cocina[[#This Row],[Cantidad Ordenada]]</f>
        <v>36</v>
      </c>
      <c r="L909" s="5">
        <f>(SUMIF(A:A,cocina[[#This Row],[Número de Orden]],J:J))/SUMIF(A:A,cocina[[#This Row],[Número de Orden]],K:K)</f>
        <v>0.44444444444444442</v>
      </c>
      <c r="M909" s="1">
        <f>cocina[[#This Row],[Ganancia bruta]]-cocina[[#This Row],[Ganancia neta]]</f>
        <v>20</v>
      </c>
    </row>
    <row r="910" spans="1:13" x14ac:dyDescent="0.3">
      <c r="A910">
        <v>357</v>
      </c>
      <c r="B910">
        <v>17</v>
      </c>
      <c r="C910" s="1" t="s">
        <v>132</v>
      </c>
      <c r="D910" s="1" t="s">
        <v>631</v>
      </c>
      <c r="E910">
        <v>15</v>
      </c>
      <c r="F910">
        <v>25</v>
      </c>
      <c r="G910">
        <v>1</v>
      </c>
      <c r="H910">
        <v>12</v>
      </c>
      <c r="I910" s="1" t="s">
        <v>608</v>
      </c>
      <c r="J910">
        <f>cocina[[#This Row],[Precio Unitario]]*cocina[[#This Row],[Cantidad Ordenada]]-cocina[[#This Row],[Costo Unitario]]*cocina[[#This Row],[Cantidad Ordenada]]</f>
        <v>10</v>
      </c>
      <c r="K910">
        <f>cocina[[#This Row],[Precio Unitario]]*cocina[[#This Row],[Cantidad Ordenada]]</f>
        <v>25</v>
      </c>
      <c r="L910" s="5">
        <f>(SUMIF(A:A,cocina[[#This Row],[Número de Orden]],J:J))/SUMIF(A:A,cocina[[#This Row],[Número de Orden]],K:K)</f>
        <v>0.40476190476190477</v>
      </c>
      <c r="M910" s="1">
        <f>cocina[[#This Row],[Ganancia bruta]]-cocina[[#This Row],[Ganancia neta]]</f>
        <v>15</v>
      </c>
    </row>
    <row r="911" spans="1:13" x14ac:dyDescent="0.3">
      <c r="A911">
        <v>357</v>
      </c>
      <c r="B911">
        <v>17</v>
      </c>
      <c r="C911" s="1" t="s">
        <v>156</v>
      </c>
      <c r="D911" s="1" t="s">
        <v>626</v>
      </c>
      <c r="E911">
        <v>12</v>
      </c>
      <c r="F911">
        <v>20</v>
      </c>
      <c r="G911">
        <v>2</v>
      </c>
      <c r="H911">
        <v>5</v>
      </c>
      <c r="I911" s="1" t="s">
        <v>609</v>
      </c>
      <c r="J911">
        <f>cocina[[#This Row],[Precio Unitario]]*cocina[[#This Row],[Cantidad Ordenada]]-cocina[[#This Row],[Costo Unitario]]*cocina[[#This Row],[Cantidad Ordenada]]</f>
        <v>16</v>
      </c>
      <c r="K911">
        <f>cocina[[#This Row],[Precio Unitario]]*cocina[[#This Row],[Cantidad Ordenada]]</f>
        <v>40</v>
      </c>
      <c r="L911" s="5">
        <f>(SUMIF(A:A,cocina[[#This Row],[Número de Orden]],J:J))/SUMIF(A:A,cocina[[#This Row],[Número de Orden]],K:K)</f>
        <v>0.40476190476190477</v>
      </c>
      <c r="M911" s="1">
        <f>cocina[[#This Row],[Ganancia bruta]]-cocina[[#This Row],[Ganancia neta]]</f>
        <v>24</v>
      </c>
    </row>
    <row r="912" spans="1:13" x14ac:dyDescent="0.3">
      <c r="A912">
        <v>357</v>
      </c>
      <c r="B912">
        <v>17</v>
      </c>
      <c r="C912" s="1" t="s">
        <v>116</v>
      </c>
      <c r="D912" s="1" t="s">
        <v>615</v>
      </c>
      <c r="E912">
        <v>16</v>
      </c>
      <c r="F912">
        <v>27</v>
      </c>
      <c r="G912">
        <v>3</v>
      </c>
      <c r="H912">
        <v>31</v>
      </c>
      <c r="I912" s="1" t="s">
        <v>609</v>
      </c>
      <c r="J912">
        <f>cocina[[#This Row],[Precio Unitario]]*cocina[[#This Row],[Cantidad Ordenada]]-cocina[[#This Row],[Costo Unitario]]*cocina[[#This Row],[Cantidad Ordenada]]</f>
        <v>33</v>
      </c>
      <c r="K912">
        <f>cocina[[#This Row],[Precio Unitario]]*cocina[[#This Row],[Cantidad Ordenada]]</f>
        <v>81</v>
      </c>
      <c r="L912" s="5">
        <f>(SUMIF(A:A,cocina[[#This Row],[Número de Orden]],J:J))/SUMIF(A:A,cocina[[#This Row],[Número de Orden]],K:K)</f>
        <v>0.40476190476190477</v>
      </c>
      <c r="M912" s="1">
        <f>cocina[[#This Row],[Ganancia bruta]]-cocina[[#This Row],[Ganancia neta]]</f>
        <v>48</v>
      </c>
    </row>
    <row r="913" spans="1:13" x14ac:dyDescent="0.3">
      <c r="A913">
        <v>357</v>
      </c>
      <c r="B913">
        <v>17</v>
      </c>
      <c r="C913" s="1" t="s">
        <v>213</v>
      </c>
      <c r="D913" s="1" t="s">
        <v>624</v>
      </c>
      <c r="E913">
        <v>13</v>
      </c>
      <c r="F913">
        <v>22</v>
      </c>
      <c r="G913">
        <v>1</v>
      </c>
      <c r="H913">
        <v>48</v>
      </c>
      <c r="I913" s="1" t="s">
        <v>608</v>
      </c>
      <c r="J913">
        <f>cocina[[#This Row],[Precio Unitario]]*cocina[[#This Row],[Cantidad Ordenada]]-cocina[[#This Row],[Costo Unitario]]*cocina[[#This Row],[Cantidad Ordenada]]</f>
        <v>9</v>
      </c>
      <c r="K913">
        <f>cocina[[#This Row],[Precio Unitario]]*cocina[[#This Row],[Cantidad Ordenada]]</f>
        <v>22</v>
      </c>
      <c r="L913" s="5">
        <f>(SUMIF(A:A,cocina[[#This Row],[Número de Orden]],J:J))/SUMIF(A:A,cocina[[#This Row],[Número de Orden]],K:K)</f>
        <v>0.40476190476190477</v>
      </c>
      <c r="M913" s="1">
        <f>cocina[[#This Row],[Ganancia bruta]]-cocina[[#This Row],[Ganancia neta]]</f>
        <v>13</v>
      </c>
    </row>
    <row r="914" spans="1:13" x14ac:dyDescent="0.3">
      <c r="A914">
        <v>358</v>
      </c>
      <c r="B914">
        <v>13</v>
      </c>
      <c r="C914" s="1" t="s">
        <v>165</v>
      </c>
      <c r="D914" s="1" t="s">
        <v>630</v>
      </c>
      <c r="E914">
        <v>15</v>
      </c>
      <c r="F914">
        <v>26</v>
      </c>
      <c r="G914">
        <v>2</v>
      </c>
      <c r="H914">
        <v>50</v>
      </c>
      <c r="I914" s="1" t="s">
        <v>608</v>
      </c>
      <c r="J914">
        <f>cocina[[#This Row],[Precio Unitario]]*cocina[[#This Row],[Cantidad Ordenada]]-cocina[[#This Row],[Costo Unitario]]*cocina[[#This Row],[Cantidad Ordenada]]</f>
        <v>22</v>
      </c>
      <c r="K914">
        <f>cocina[[#This Row],[Precio Unitario]]*cocina[[#This Row],[Cantidad Ordenada]]</f>
        <v>52</v>
      </c>
      <c r="L914" s="5">
        <f>(SUMIF(A:A,cocina[[#This Row],[Número de Orden]],J:J))/SUMIF(A:A,cocina[[#This Row],[Número de Orden]],K:K)</f>
        <v>0.42168674698795183</v>
      </c>
      <c r="M914" s="1">
        <f>cocina[[#This Row],[Ganancia bruta]]-cocina[[#This Row],[Ganancia neta]]</f>
        <v>30</v>
      </c>
    </row>
    <row r="915" spans="1:13" x14ac:dyDescent="0.3">
      <c r="A915">
        <v>358</v>
      </c>
      <c r="B915">
        <v>13</v>
      </c>
      <c r="C915" s="1" t="s">
        <v>89</v>
      </c>
      <c r="D915" s="1" t="s">
        <v>629</v>
      </c>
      <c r="E915">
        <v>10</v>
      </c>
      <c r="F915">
        <v>18</v>
      </c>
      <c r="G915">
        <v>3</v>
      </c>
      <c r="H915">
        <v>50</v>
      </c>
      <c r="I915" s="1" t="s">
        <v>609</v>
      </c>
      <c r="J915">
        <f>cocina[[#This Row],[Precio Unitario]]*cocina[[#This Row],[Cantidad Ordenada]]-cocina[[#This Row],[Costo Unitario]]*cocina[[#This Row],[Cantidad Ordenada]]</f>
        <v>24</v>
      </c>
      <c r="K915">
        <f>cocina[[#This Row],[Precio Unitario]]*cocina[[#This Row],[Cantidad Ordenada]]</f>
        <v>54</v>
      </c>
      <c r="L915" s="5">
        <f>(SUMIF(A:A,cocina[[#This Row],[Número de Orden]],J:J))/SUMIF(A:A,cocina[[#This Row],[Número de Orden]],K:K)</f>
        <v>0.42168674698795183</v>
      </c>
      <c r="M915" s="1">
        <f>cocina[[#This Row],[Ganancia bruta]]-cocina[[#This Row],[Ganancia neta]]</f>
        <v>30</v>
      </c>
    </row>
    <row r="916" spans="1:13" x14ac:dyDescent="0.3">
      <c r="A916">
        <v>358</v>
      </c>
      <c r="B916">
        <v>13</v>
      </c>
      <c r="C916" s="1" t="s">
        <v>156</v>
      </c>
      <c r="D916" s="1" t="s">
        <v>626</v>
      </c>
      <c r="E916">
        <v>12</v>
      </c>
      <c r="F916">
        <v>20</v>
      </c>
      <c r="G916">
        <v>3</v>
      </c>
      <c r="H916">
        <v>52</v>
      </c>
      <c r="I916" s="1" t="s">
        <v>608</v>
      </c>
      <c r="J916">
        <f>cocina[[#This Row],[Precio Unitario]]*cocina[[#This Row],[Cantidad Ordenada]]-cocina[[#This Row],[Costo Unitario]]*cocina[[#This Row],[Cantidad Ordenada]]</f>
        <v>24</v>
      </c>
      <c r="K916">
        <f>cocina[[#This Row],[Precio Unitario]]*cocina[[#This Row],[Cantidad Ordenada]]</f>
        <v>60</v>
      </c>
      <c r="L916" s="5">
        <f>(SUMIF(A:A,cocina[[#This Row],[Número de Orden]],J:J))/SUMIF(A:A,cocina[[#This Row],[Número de Orden]],K:K)</f>
        <v>0.42168674698795183</v>
      </c>
      <c r="M916" s="1">
        <f>cocina[[#This Row],[Ganancia bruta]]-cocina[[#This Row],[Ganancia neta]]</f>
        <v>36</v>
      </c>
    </row>
    <row r="917" spans="1:13" x14ac:dyDescent="0.3">
      <c r="A917">
        <v>359</v>
      </c>
      <c r="B917">
        <v>11</v>
      </c>
      <c r="C917" s="1" t="s">
        <v>213</v>
      </c>
      <c r="D917" s="1" t="s">
        <v>624</v>
      </c>
      <c r="E917">
        <v>13</v>
      </c>
      <c r="F917">
        <v>22</v>
      </c>
      <c r="G917">
        <v>1</v>
      </c>
      <c r="H917">
        <v>26</v>
      </c>
      <c r="I917" s="1" t="s">
        <v>609</v>
      </c>
      <c r="J917">
        <f>cocina[[#This Row],[Precio Unitario]]*cocina[[#This Row],[Cantidad Ordenada]]-cocina[[#This Row],[Costo Unitario]]*cocina[[#This Row],[Cantidad Ordenada]]</f>
        <v>9</v>
      </c>
      <c r="K917">
        <f>cocina[[#This Row],[Precio Unitario]]*cocina[[#This Row],[Cantidad Ordenada]]</f>
        <v>22</v>
      </c>
      <c r="L917" s="5">
        <f>(SUMIF(A:A,cocina[[#This Row],[Número de Orden]],J:J))/SUMIF(A:A,cocina[[#This Row],[Número de Orden]],K:K)</f>
        <v>0.42105263157894735</v>
      </c>
      <c r="M917" s="1">
        <f>cocina[[#This Row],[Ganancia bruta]]-cocina[[#This Row],[Ganancia neta]]</f>
        <v>13</v>
      </c>
    </row>
    <row r="918" spans="1:13" x14ac:dyDescent="0.3">
      <c r="A918">
        <v>359</v>
      </c>
      <c r="B918">
        <v>11</v>
      </c>
      <c r="C918" s="1" t="s">
        <v>52</v>
      </c>
      <c r="D918" s="1" t="s">
        <v>620</v>
      </c>
      <c r="E918">
        <v>16</v>
      </c>
      <c r="F918">
        <v>28</v>
      </c>
      <c r="G918">
        <v>3</v>
      </c>
      <c r="H918">
        <v>57</v>
      </c>
      <c r="I918" s="1" t="s">
        <v>609</v>
      </c>
      <c r="J918">
        <f>cocina[[#This Row],[Precio Unitario]]*cocina[[#This Row],[Cantidad Ordenada]]-cocina[[#This Row],[Costo Unitario]]*cocina[[#This Row],[Cantidad Ordenada]]</f>
        <v>36</v>
      </c>
      <c r="K918">
        <f>cocina[[#This Row],[Precio Unitario]]*cocina[[#This Row],[Cantidad Ordenada]]</f>
        <v>84</v>
      </c>
      <c r="L918" s="5">
        <f>(SUMIF(A:A,cocina[[#This Row],[Número de Orden]],J:J))/SUMIF(A:A,cocina[[#This Row],[Número de Orden]],K:K)</f>
        <v>0.42105263157894735</v>
      </c>
      <c r="M918" s="1">
        <f>cocina[[#This Row],[Ganancia bruta]]-cocina[[#This Row],[Ganancia neta]]</f>
        <v>48</v>
      </c>
    </row>
    <row r="919" spans="1:13" x14ac:dyDescent="0.3">
      <c r="A919">
        <v>359</v>
      </c>
      <c r="B919">
        <v>11</v>
      </c>
      <c r="C919" s="1" t="s">
        <v>48</v>
      </c>
      <c r="D919" s="1" t="s">
        <v>618</v>
      </c>
      <c r="E919">
        <v>17</v>
      </c>
      <c r="F919">
        <v>29</v>
      </c>
      <c r="G919">
        <v>2</v>
      </c>
      <c r="H919">
        <v>12</v>
      </c>
      <c r="I919" s="1" t="s">
        <v>609</v>
      </c>
      <c r="J919">
        <f>cocina[[#This Row],[Precio Unitario]]*cocina[[#This Row],[Cantidad Ordenada]]-cocina[[#This Row],[Costo Unitario]]*cocina[[#This Row],[Cantidad Ordenada]]</f>
        <v>24</v>
      </c>
      <c r="K919">
        <f>cocina[[#This Row],[Precio Unitario]]*cocina[[#This Row],[Cantidad Ordenada]]</f>
        <v>58</v>
      </c>
      <c r="L919" s="5">
        <f>(SUMIF(A:A,cocina[[#This Row],[Número de Orden]],J:J))/SUMIF(A:A,cocina[[#This Row],[Número de Orden]],K:K)</f>
        <v>0.42105263157894735</v>
      </c>
      <c r="M919" s="1">
        <f>cocina[[#This Row],[Ganancia bruta]]-cocina[[#This Row],[Ganancia neta]]</f>
        <v>34</v>
      </c>
    </row>
    <row r="920" spans="1:13" x14ac:dyDescent="0.3">
      <c r="A920">
        <v>359</v>
      </c>
      <c r="B920">
        <v>11</v>
      </c>
      <c r="C920" s="1" t="s">
        <v>165</v>
      </c>
      <c r="D920" s="1" t="s">
        <v>630</v>
      </c>
      <c r="E920">
        <v>15</v>
      </c>
      <c r="F920">
        <v>26</v>
      </c>
      <c r="G920">
        <v>1</v>
      </c>
      <c r="H920">
        <v>50</v>
      </c>
      <c r="I920" s="1" t="s">
        <v>609</v>
      </c>
      <c r="J920">
        <f>cocina[[#This Row],[Precio Unitario]]*cocina[[#This Row],[Cantidad Ordenada]]-cocina[[#This Row],[Costo Unitario]]*cocina[[#This Row],[Cantidad Ordenada]]</f>
        <v>11</v>
      </c>
      <c r="K920">
        <f>cocina[[#This Row],[Precio Unitario]]*cocina[[#This Row],[Cantidad Ordenada]]</f>
        <v>26</v>
      </c>
      <c r="L920" s="5">
        <f>(SUMIF(A:A,cocina[[#This Row],[Número de Orden]],J:J))/SUMIF(A:A,cocina[[#This Row],[Número de Orden]],K:K)</f>
        <v>0.42105263157894735</v>
      </c>
      <c r="M920" s="1">
        <f>cocina[[#This Row],[Ganancia bruta]]-cocina[[#This Row],[Ganancia neta]]</f>
        <v>15</v>
      </c>
    </row>
    <row r="921" spans="1:13" x14ac:dyDescent="0.3">
      <c r="A921">
        <v>360</v>
      </c>
      <c r="B921">
        <v>16</v>
      </c>
      <c r="C921" s="1" t="s">
        <v>80</v>
      </c>
      <c r="D921" s="1" t="s">
        <v>628</v>
      </c>
      <c r="E921">
        <v>13</v>
      </c>
      <c r="F921">
        <v>21</v>
      </c>
      <c r="G921">
        <v>1</v>
      </c>
      <c r="H921">
        <v>42</v>
      </c>
      <c r="I921" s="1" t="s">
        <v>608</v>
      </c>
      <c r="J921">
        <f>cocina[[#This Row],[Precio Unitario]]*cocina[[#This Row],[Cantidad Ordenada]]-cocina[[#This Row],[Costo Unitario]]*cocina[[#This Row],[Cantidad Ordenada]]</f>
        <v>8</v>
      </c>
      <c r="K921">
        <f>cocina[[#This Row],[Precio Unitario]]*cocina[[#This Row],[Cantidad Ordenada]]</f>
        <v>21</v>
      </c>
      <c r="L921" s="5">
        <f>(SUMIF(A:A,cocina[[#This Row],[Número de Orden]],J:J))/SUMIF(A:A,cocina[[#This Row],[Número de Orden]],K:K)</f>
        <v>0.40343347639484978</v>
      </c>
      <c r="M921" s="1">
        <f>cocina[[#This Row],[Ganancia bruta]]-cocina[[#This Row],[Ganancia neta]]</f>
        <v>13</v>
      </c>
    </row>
    <row r="922" spans="1:13" x14ac:dyDescent="0.3">
      <c r="A922">
        <v>360</v>
      </c>
      <c r="B922">
        <v>16</v>
      </c>
      <c r="C922" s="1" t="s">
        <v>78</v>
      </c>
      <c r="D922" s="1" t="s">
        <v>613</v>
      </c>
      <c r="E922">
        <v>18</v>
      </c>
      <c r="F922">
        <v>30</v>
      </c>
      <c r="G922">
        <v>3</v>
      </c>
      <c r="H922">
        <v>36</v>
      </c>
      <c r="I922" s="1" t="s">
        <v>609</v>
      </c>
      <c r="J922">
        <f>cocina[[#This Row],[Precio Unitario]]*cocina[[#This Row],[Cantidad Ordenada]]-cocina[[#This Row],[Costo Unitario]]*cocina[[#This Row],[Cantidad Ordenada]]</f>
        <v>36</v>
      </c>
      <c r="K922">
        <f>cocina[[#This Row],[Precio Unitario]]*cocina[[#This Row],[Cantidad Ordenada]]</f>
        <v>90</v>
      </c>
      <c r="L922" s="5">
        <f>(SUMIF(A:A,cocina[[#This Row],[Número de Orden]],J:J))/SUMIF(A:A,cocina[[#This Row],[Número de Orden]],K:K)</f>
        <v>0.40343347639484978</v>
      </c>
      <c r="M922" s="1">
        <f>cocina[[#This Row],[Ganancia bruta]]-cocina[[#This Row],[Ganancia neta]]</f>
        <v>54</v>
      </c>
    </row>
    <row r="923" spans="1:13" x14ac:dyDescent="0.3">
      <c r="A923">
        <v>360</v>
      </c>
      <c r="B923">
        <v>16</v>
      </c>
      <c r="C923" s="1" t="s">
        <v>165</v>
      </c>
      <c r="D923" s="1" t="s">
        <v>630</v>
      </c>
      <c r="E923">
        <v>15</v>
      </c>
      <c r="F923">
        <v>26</v>
      </c>
      <c r="G923">
        <v>1</v>
      </c>
      <c r="H923">
        <v>51</v>
      </c>
      <c r="I923" s="1" t="s">
        <v>609</v>
      </c>
      <c r="J923">
        <f>cocina[[#This Row],[Precio Unitario]]*cocina[[#This Row],[Cantidad Ordenada]]-cocina[[#This Row],[Costo Unitario]]*cocina[[#This Row],[Cantidad Ordenada]]</f>
        <v>11</v>
      </c>
      <c r="K923">
        <f>cocina[[#This Row],[Precio Unitario]]*cocina[[#This Row],[Cantidad Ordenada]]</f>
        <v>26</v>
      </c>
      <c r="L923" s="5">
        <f>(SUMIF(A:A,cocina[[#This Row],[Número de Orden]],J:J))/SUMIF(A:A,cocina[[#This Row],[Número de Orden]],K:K)</f>
        <v>0.40343347639484978</v>
      </c>
      <c r="M923" s="1">
        <f>cocina[[#This Row],[Ganancia bruta]]-cocina[[#This Row],[Ganancia neta]]</f>
        <v>15</v>
      </c>
    </row>
    <row r="924" spans="1:13" x14ac:dyDescent="0.3">
      <c r="A924">
        <v>360</v>
      </c>
      <c r="B924">
        <v>16</v>
      </c>
      <c r="C924" s="1" t="s">
        <v>257</v>
      </c>
      <c r="D924" s="1" t="s">
        <v>623</v>
      </c>
      <c r="E924">
        <v>19</v>
      </c>
      <c r="F924">
        <v>32</v>
      </c>
      <c r="G924">
        <v>3</v>
      </c>
      <c r="H924">
        <v>30</v>
      </c>
      <c r="I924" s="1" t="s">
        <v>609</v>
      </c>
      <c r="J924">
        <f>cocina[[#This Row],[Precio Unitario]]*cocina[[#This Row],[Cantidad Ordenada]]-cocina[[#This Row],[Costo Unitario]]*cocina[[#This Row],[Cantidad Ordenada]]</f>
        <v>39</v>
      </c>
      <c r="K924">
        <f>cocina[[#This Row],[Precio Unitario]]*cocina[[#This Row],[Cantidad Ordenada]]</f>
        <v>96</v>
      </c>
      <c r="L924" s="5">
        <f>(SUMIF(A:A,cocina[[#This Row],[Número de Orden]],J:J))/SUMIF(A:A,cocina[[#This Row],[Número de Orden]],K:K)</f>
        <v>0.40343347639484978</v>
      </c>
      <c r="M924" s="1">
        <f>cocina[[#This Row],[Ganancia bruta]]-cocina[[#This Row],[Ganancia neta]]</f>
        <v>57</v>
      </c>
    </row>
    <row r="925" spans="1:13" x14ac:dyDescent="0.3">
      <c r="A925">
        <v>361</v>
      </c>
      <c r="B925">
        <v>16</v>
      </c>
      <c r="C925" s="1" t="s">
        <v>48</v>
      </c>
      <c r="D925" s="1" t="s">
        <v>618</v>
      </c>
      <c r="E925">
        <v>17</v>
      </c>
      <c r="F925">
        <v>29</v>
      </c>
      <c r="G925">
        <v>1</v>
      </c>
      <c r="H925">
        <v>58</v>
      </c>
      <c r="I925" s="1" t="s">
        <v>608</v>
      </c>
      <c r="J925">
        <f>cocina[[#This Row],[Precio Unitario]]*cocina[[#This Row],[Cantidad Ordenada]]-cocina[[#This Row],[Costo Unitario]]*cocina[[#This Row],[Cantidad Ordenada]]</f>
        <v>12</v>
      </c>
      <c r="K925">
        <f>cocina[[#This Row],[Precio Unitario]]*cocina[[#This Row],[Cantidad Ordenada]]</f>
        <v>29</v>
      </c>
      <c r="L925" s="5">
        <f>(SUMIF(A:A,cocina[[#This Row],[Número de Orden]],J:J))/SUMIF(A:A,cocina[[#This Row],[Número de Orden]],K:K)</f>
        <v>0.41584158415841582</v>
      </c>
      <c r="M925" s="1">
        <f>cocina[[#This Row],[Ganancia bruta]]-cocina[[#This Row],[Ganancia neta]]</f>
        <v>17</v>
      </c>
    </row>
    <row r="926" spans="1:13" x14ac:dyDescent="0.3">
      <c r="A926">
        <v>361</v>
      </c>
      <c r="B926">
        <v>16</v>
      </c>
      <c r="C926" s="1" t="s">
        <v>168</v>
      </c>
      <c r="D926" s="1" t="s">
        <v>612</v>
      </c>
      <c r="E926">
        <v>14</v>
      </c>
      <c r="F926">
        <v>24</v>
      </c>
      <c r="G926">
        <v>3</v>
      </c>
      <c r="H926">
        <v>54</v>
      </c>
      <c r="I926" s="1" t="s">
        <v>609</v>
      </c>
      <c r="J926">
        <f>cocina[[#This Row],[Precio Unitario]]*cocina[[#This Row],[Cantidad Ordenada]]-cocina[[#This Row],[Costo Unitario]]*cocina[[#This Row],[Cantidad Ordenada]]</f>
        <v>30</v>
      </c>
      <c r="K926">
        <f>cocina[[#This Row],[Precio Unitario]]*cocina[[#This Row],[Cantidad Ordenada]]</f>
        <v>72</v>
      </c>
      <c r="L926" s="5">
        <f>(SUMIF(A:A,cocina[[#This Row],[Número de Orden]],J:J))/SUMIF(A:A,cocina[[#This Row],[Número de Orden]],K:K)</f>
        <v>0.41584158415841582</v>
      </c>
      <c r="M926" s="1">
        <f>cocina[[#This Row],[Ganancia bruta]]-cocina[[#This Row],[Ganancia neta]]</f>
        <v>42</v>
      </c>
    </row>
    <row r="927" spans="1:13" x14ac:dyDescent="0.3">
      <c r="A927">
        <v>362</v>
      </c>
      <c r="B927">
        <v>15</v>
      </c>
      <c r="C927" s="1" t="s">
        <v>156</v>
      </c>
      <c r="D927" s="1" t="s">
        <v>626</v>
      </c>
      <c r="E927">
        <v>12</v>
      </c>
      <c r="F927">
        <v>20</v>
      </c>
      <c r="G927">
        <v>1</v>
      </c>
      <c r="H927">
        <v>41</v>
      </c>
      <c r="I927" s="1" t="s">
        <v>608</v>
      </c>
      <c r="J927">
        <f>cocina[[#This Row],[Precio Unitario]]*cocina[[#This Row],[Cantidad Ordenada]]-cocina[[#This Row],[Costo Unitario]]*cocina[[#This Row],[Cantidad Ordenada]]</f>
        <v>8</v>
      </c>
      <c r="K927">
        <f>cocina[[#This Row],[Precio Unitario]]*cocina[[#This Row],[Cantidad Ordenada]]</f>
        <v>20</v>
      </c>
      <c r="L927" s="5">
        <f>(SUMIF(A:A,cocina[[#This Row],[Número de Orden]],J:J))/SUMIF(A:A,cocina[[#This Row],[Número de Orden]],K:K)</f>
        <v>0.41935483870967744</v>
      </c>
      <c r="M927" s="1">
        <f>cocina[[#This Row],[Ganancia bruta]]-cocina[[#This Row],[Ganancia neta]]</f>
        <v>12</v>
      </c>
    </row>
    <row r="928" spans="1:13" x14ac:dyDescent="0.3">
      <c r="A928">
        <v>362</v>
      </c>
      <c r="B928">
        <v>15</v>
      </c>
      <c r="C928" s="1" t="s">
        <v>168</v>
      </c>
      <c r="D928" s="1" t="s">
        <v>612</v>
      </c>
      <c r="E928">
        <v>14</v>
      </c>
      <c r="F928">
        <v>24</v>
      </c>
      <c r="G928">
        <v>1</v>
      </c>
      <c r="H928">
        <v>58</v>
      </c>
      <c r="I928" s="1" t="s">
        <v>608</v>
      </c>
      <c r="J928">
        <f>cocina[[#This Row],[Precio Unitario]]*cocina[[#This Row],[Cantidad Ordenada]]-cocina[[#This Row],[Costo Unitario]]*cocina[[#This Row],[Cantidad Ordenada]]</f>
        <v>10</v>
      </c>
      <c r="K928">
        <f>cocina[[#This Row],[Precio Unitario]]*cocina[[#This Row],[Cantidad Ordenada]]</f>
        <v>24</v>
      </c>
      <c r="L928" s="5">
        <f>(SUMIF(A:A,cocina[[#This Row],[Número de Orden]],J:J))/SUMIF(A:A,cocina[[#This Row],[Número de Orden]],K:K)</f>
        <v>0.41935483870967744</v>
      </c>
      <c r="M928" s="1">
        <f>cocina[[#This Row],[Ganancia bruta]]-cocina[[#This Row],[Ganancia neta]]</f>
        <v>14</v>
      </c>
    </row>
    <row r="929" spans="1:13" x14ac:dyDescent="0.3">
      <c r="A929">
        <v>362</v>
      </c>
      <c r="B929">
        <v>15</v>
      </c>
      <c r="C929" s="1" t="s">
        <v>89</v>
      </c>
      <c r="D929" s="1" t="s">
        <v>629</v>
      </c>
      <c r="E929">
        <v>10</v>
      </c>
      <c r="F929">
        <v>18</v>
      </c>
      <c r="G929">
        <v>1</v>
      </c>
      <c r="H929">
        <v>24</v>
      </c>
      <c r="I929" s="1" t="s">
        <v>608</v>
      </c>
      <c r="J929">
        <f>cocina[[#This Row],[Precio Unitario]]*cocina[[#This Row],[Cantidad Ordenada]]-cocina[[#This Row],[Costo Unitario]]*cocina[[#This Row],[Cantidad Ordenada]]</f>
        <v>8</v>
      </c>
      <c r="K929">
        <f>cocina[[#This Row],[Precio Unitario]]*cocina[[#This Row],[Cantidad Ordenada]]</f>
        <v>18</v>
      </c>
      <c r="L929" s="5">
        <f>(SUMIF(A:A,cocina[[#This Row],[Número de Orden]],J:J))/SUMIF(A:A,cocina[[#This Row],[Número de Orden]],K:K)</f>
        <v>0.41935483870967744</v>
      </c>
      <c r="M929" s="1">
        <f>cocina[[#This Row],[Ganancia bruta]]-cocina[[#This Row],[Ganancia neta]]</f>
        <v>10</v>
      </c>
    </row>
    <row r="930" spans="1:13" x14ac:dyDescent="0.3">
      <c r="A930">
        <v>363</v>
      </c>
      <c r="B930">
        <v>5</v>
      </c>
      <c r="C930" s="1" t="s">
        <v>78</v>
      </c>
      <c r="D930" s="1" t="s">
        <v>613</v>
      </c>
      <c r="E930">
        <v>18</v>
      </c>
      <c r="F930">
        <v>30</v>
      </c>
      <c r="G930">
        <v>1</v>
      </c>
      <c r="H930">
        <v>48</v>
      </c>
      <c r="I930" s="1" t="s">
        <v>608</v>
      </c>
      <c r="J930">
        <f>cocina[[#This Row],[Precio Unitario]]*cocina[[#This Row],[Cantidad Ordenada]]-cocina[[#This Row],[Costo Unitario]]*cocina[[#This Row],[Cantidad Ordenada]]</f>
        <v>12</v>
      </c>
      <c r="K930">
        <f>cocina[[#This Row],[Precio Unitario]]*cocina[[#This Row],[Cantidad Ordenada]]</f>
        <v>30</v>
      </c>
      <c r="L930" s="5">
        <f>(SUMIF(A:A,cocina[[#This Row],[Número de Orden]],J:J))/SUMIF(A:A,cocina[[#This Row],[Número de Orden]],K:K)</f>
        <v>0.4</v>
      </c>
      <c r="M930" s="1">
        <f>cocina[[#This Row],[Ganancia bruta]]-cocina[[#This Row],[Ganancia neta]]</f>
        <v>18</v>
      </c>
    </row>
    <row r="931" spans="1:13" x14ac:dyDescent="0.3">
      <c r="A931">
        <v>363</v>
      </c>
      <c r="B931">
        <v>5</v>
      </c>
      <c r="C931" s="1" t="s">
        <v>168</v>
      </c>
      <c r="D931" s="1" t="s">
        <v>612</v>
      </c>
      <c r="E931">
        <v>14</v>
      </c>
      <c r="F931">
        <v>24</v>
      </c>
      <c r="G931">
        <v>3</v>
      </c>
      <c r="H931">
        <v>41</v>
      </c>
      <c r="I931" s="1" t="s">
        <v>609</v>
      </c>
      <c r="J931">
        <f>cocina[[#This Row],[Precio Unitario]]*cocina[[#This Row],[Cantidad Ordenada]]-cocina[[#This Row],[Costo Unitario]]*cocina[[#This Row],[Cantidad Ordenada]]</f>
        <v>30</v>
      </c>
      <c r="K931">
        <f>cocina[[#This Row],[Precio Unitario]]*cocina[[#This Row],[Cantidad Ordenada]]</f>
        <v>72</v>
      </c>
      <c r="L931" s="5">
        <f>(SUMIF(A:A,cocina[[#This Row],[Número de Orden]],J:J))/SUMIF(A:A,cocina[[#This Row],[Número de Orden]],K:K)</f>
        <v>0.4</v>
      </c>
      <c r="M931" s="1">
        <f>cocina[[#This Row],[Ganancia bruta]]-cocina[[#This Row],[Ganancia neta]]</f>
        <v>42</v>
      </c>
    </row>
    <row r="932" spans="1:13" x14ac:dyDescent="0.3">
      <c r="A932">
        <v>363</v>
      </c>
      <c r="B932">
        <v>5</v>
      </c>
      <c r="C932" s="1" t="s">
        <v>83</v>
      </c>
      <c r="D932" s="1" t="s">
        <v>617</v>
      </c>
      <c r="E932">
        <v>22</v>
      </c>
      <c r="F932">
        <v>36</v>
      </c>
      <c r="G932">
        <v>2</v>
      </c>
      <c r="H932">
        <v>42</v>
      </c>
      <c r="I932" s="1" t="s">
        <v>608</v>
      </c>
      <c r="J932">
        <f>cocina[[#This Row],[Precio Unitario]]*cocina[[#This Row],[Cantidad Ordenada]]-cocina[[#This Row],[Costo Unitario]]*cocina[[#This Row],[Cantidad Ordenada]]</f>
        <v>28</v>
      </c>
      <c r="K932">
        <f>cocina[[#This Row],[Precio Unitario]]*cocina[[#This Row],[Cantidad Ordenada]]</f>
        <v>72</v>
      </c>
      <c r="L932" s="5">
        <f>(SUMIF(A:A,cocina[[#This Row],[Número de Orden]],J:J))/SUMIF(A:A,cocina[[#This Row],[Número de Orden]],K:K)</f>
        <v>0.4</v>
      </c>
      <c r="M932" s="1">
        <f>cocina[[#This Row],[Ganancia bruta]]-cocina[[#This Row],[Ganancia neta]]</f>
        <v>44</v>
      </c>
    </row>
    <row r="933" spans="1:13" x14ac:dyDescent="0.3">
      <c r="A933">
        <v>363</v>
      </c>
      <c r="B933">
        <v>5</v>
      </c>
      <c r="C933" s="1" t="s">
        <v>271</v>
      </c>
      <c r="D933" s="1" t="s">
        <v>619</v>
      </c>
      <c r="E933">
        <v>20</v>
      </c>
      <c r="F933">
        <v>33</v>
      </c>
      <c r="G933">
        <v>2</v>
      </c>
      <c r="H933">
        <v>18</v>
      </c>
      <c r="I933" s="1" t="s">
        <v>608</v>
      </c>
      <c r="J933">
        <f>cocina[[#This Row],[Precio Unitario]]*cocina[[#This Row],[Cantidad Ordenada]]-cocina[[#This Row],[Costo Unitario]]*cocina[[#This Row],[Cantidad Ordenada]]</f>
        <v>26</v>
      </c>
      <c r="K933">
        <f>cocina[[#This Row],[Precio Unitario]]*cocina[[#This Row],[Cantidad Ordenada]]</f>
        <v>66</v>
      </c>
      <c r="L933" s="5">
        <f>(SUMIF(A:A,cocina[[#This Row],[Número de Orden]],J:J))/SUMIF(A:A,cocina[[#This Row],[Número de Orden]],K:K)</f>
        <v>0.4</v>
      </c>
      <c r="M933" s="1">
        <f>cocina[[#This Row],[Ganancia bruta]]-cocina[[#This Row],[Ganancia neta]]</f>
        <v>40</v>
      </c>
    </row>
    <row r="934" spans="1:13" x14ac:dyDescent="0.3">
      <c r="A934">
        <v>364</v>
      </c>
      <c r="B934">
        <v>15</v>
      </c>
      <c r="C934" s="1" t="s">
        <v>52</v>
      </c>
      <c r="D934" s="1" t="s">
        <v>620</v>
      </c>
      <c r="E934">
        <v>16</v>
      </c>
      <c r="F934">
        <v>28</v>
      </c>
      <c r="G934">
        <v>2</v>
      </c>
      <c r="H934">
        <v>52</v>
      </c>
      <c r="I934" s="1" t="s">
        <v>608</v>
      </c>
      <c r="J934">
        <f>cocina[[#This Row],[Precio Unitario]]*cocina[[#This Row],[Cantidad Ordenada]]-cocina[[#This Row],[Costo Unitario]]*cocina[[#This Row],[Cantidad Ordenada]]</f>
        <v>24</v>
      </c>
      <c r="K934">
        <f>cocina[[#This Row],[Precio Unitario]]*cocina[[#This Row],[Cantidad Ordenada]]</f>
        <v>56</v>
      </c>
      <c r="L934" s="5">
        <f>(SUMIF(A:A,cocina[[#This Row],[Número de Orden]],J:J))/SUMIF(A:A,cocina[[#This Row],[Número de Orden]],K:K)</f>
        <v>0.4140127388535032</v>
      </c>
      <c r="M934" s="1">
        <f>cocina[[#This Row],[Ganancia bruta]]-cocina[[#This Row],[Ganancia neta]]</f>
        <v>32</v>
      </c>
    </row>
    <row r="935" spans="1:13" x14ac:dyDescent="0.3">
      <c r="A935">
        <v>364</v>
      </c>
      <c r="B935">
        <v>15</v>
      </c>
      <c r="C935" s="1" t="s">
        <v>213</v>
      </c>
      <c r="D935" s="1" t="s">
        <v>624</v>
      </c>
      <c r="E935">
        <v>13</v>
      </c>
      <c r="F935">
        <v>22</v>
      </c>
      <c r="G935">
        <v>1</v>
      </c>
      <c r="H935">
        <v>20</v>
      </c>
      <c r="I935" s="1" t="s">
        <v>608</v>
      </c>
      <c r="J935">
        <f>cocina[[#This Row],[Precio Unitario]]*cocina[[#This Row],[Cantidad Ordenada]]-cocina[[#This Row],[Costo Unitario]]*cocina[[#This Row],[Cantidad Ordenada]]</f>
        <v>9</v>
      </c>
      <c r="K935">
        <f>cocina[[#This Row],[Precio Unitario]]*cocina[[#This Row],[Cantidad Ordenada]]</f>
        <v>22</v>
      </c>
      <c r="L935" s="5">
        <f>(SUMIF(A:A,cocina[[#This Row],[Número de Orden]],J:J))/SUMIF(A:A,cocina[[#This Row],[Número de Orden]],K:K)</f>
        <v>0.4140127388535032</v>
      </c>
      <c r="M935" s="1">
        <f>cocina[[#This Row],[Ganancia bruta]]-cocina[[#This Row],[Ganancia neta]]</f>
        <v>13</v>
      </c>
    </row>
    <row r="936" spans="1:13" x14ac:dyDescent="0.3">
      <c r="A936">
        <v>364</v>
      </c>
      <c r="B936">
        <v>15</v>
      </c>
      <c r="C936" s="1" t="s">
        <v>132</v>
      </c>
      <c r="D936" s="1" t="s">
        <v>631</v>
      </c>
      <c r="E936">
        <v>15</v>
      </c>
      <c r="F936">
        <v>25</v>
      </c>
      <c r="G936">
        <v>2</v>
      </c>
      <c r="H936">
        <v>14</v>
      </c>
      <c r="I936" s="1" t="s">
        <v>608</v>
      </c>
      <c r="J936">
        <f>cocina[[#This Row],[Precio Unitario]]*cocina[[#This Row],[Cantidad Ordenada]]-cocina[[#This Row],[Costo Unitario]]*cocina[[#This Row],[Cantidad Ordenada]]</f>
        <v>20</v>
      </c>
      <c r="K936">
        <f>cocina[[#This Row],[Precio Unitario]]*cocina[[#This Row],[Cantidad Ordenada]]</f>
        <v>50</v>
      </c>
      <c r="L936" s="5">
        <f>(SUMIF(A:A,cocina[[#This Row],[Número de Orden]],J:J))/SUMIF(A:A,cocina[[#This Row],[Número de Orden]],K:K)</f>
        <v>0.4140127388535032</v>
      </c>
      <c r="M936" s="1">
        <f>cocina[[#This Row],[Ganancia bruta]]-cocina[[#This Row],[Ganancia neta]]</f>
        <v>30</v>
      </c>
    </row>
    <row r="937" spans="1:13" x14ac:dyDescent="0.3">
      <c r="A937">
        <v>364</v>
      </c>
      <c r="B937">
        <v>15</v>
      </c>
      <c r="C937" s="1" t="s">
        <v>48</v>
      </c>
      <c r="D937" s="1" t="s">
        <v>618</v>
      </c>
      <c r="E937">
        <v>17</v>
      </c>
      <c r="F937">
        <v>29</v>
      </c>
      <c r="G937">
        <v>1</v>
      </c>
      <c r="H937">
        <v>26</v>
      </c>
      <c r="I937" s="1" t="s">
        <v>608</v>
      </c>
      <c r="J937">
        <f>cocina[[#This Row],[Precio Unitario]]*cocina[[#This Row],[Cantidad Ordenada]]-cocina[[#This Row],[Costo Unitario]]*cocina[[#This Row],[Cantidad Ordenada]]</f>
        <v>12</v>
      </c>
      <c r="K937">
        <f>cocina[[#This Row],[Precio Unitario]]*cocina[[#This Row],[Cantidad Ordenada]]</f>
        <v>29</v>
      </c>
      <c r="L937" s="5">
        <f>(SUMIF(A:A,cocina[[#This Row],[Número de Orden]],J:J))/SUMIF(A:A,cocina[[#This Row],[Número de Orden]],K:K)</f>
        <v>0.4140127388535032</v>
      </c>
      <c r="M937" s="1">
        <f>cocina[[#This Row],[Ganancia bruta]]-cocina[[#This Row],[Ganancia neta]]</f>
        <v>17</v>
      </c>
    </row>
    <row r="938" spans="1:13" x14ac:dyDescent="0.3">
      <c r="A938">
        <v>365</v>
      </c>
      <c r="B938">
        <v>4</v>
      </c>
      <c r="C938" s="1" t="s">
        <v>83</v>
      </c>
      <c r="D938" s="1" t="s">
        <v>617</v>
      </c>
      <c r="E938">
        <v>22</v>
      </c>
      <c r="F938">
        <v>36</v>
      </c>
      <c r="G938">
        <v>3</v>
      </c>
      <c r="H938">
        <v>25</v>
      </c>
      <c r="I938" s="1" t="s">
        <v>609</v>
      </c>
      <c r="J938">
        <f>cocina[[#This Row],[Precio Unitario]]*cocina[[#This Row],[Cantidad Ordenada]]-cocina[[#This Row],[Costo Unitario]]*cocina[[#This Row],[Cantidad Ordenada]]</f>
        <v>42</v>
      </c>
      <c r="K938">
        <f>cocina[[#This Row],[Precio Unitario]]*cocina[[#This Row],[Cantidad Ordenada]]</f>
        <v>108</v>
      </c>
      <c r="L938" s="5">
        <f>(SUMIF(A:A,cocina[[#This Row],[Número de Orden]],J:J))/SUMIF(A:A,cocina[[#This Row],[Número de Orden]],K:K)</f>
        <v>0.3888888888888889</v>
      </c>
      <c r="M938" s="1">
        <f>cocina[[#This Row],[Ganancia bruta]]-cocina[[#This Row],[Ganancia neta]]</f>
        <v>66</v>
      </c>
    </row>
    <row r="939" spans="1:13" x14ac:dyDescent="0.3">
      <c r="A939">
        <v>366</v>
      </c>
      <c r="B939">
        <v>17</v>
      </c>
      <c r="C939" s="1" t="s">
        <v>116</v>
      </c>
      <c r="D939" s="1" t="s">
        <v>615</v>
      </c>
      <c r="E939">
        <v>16</v>
      </c>
      <c r="F939">
        <v>27</v>
      </c>
      <c r="G939">
        <v>2</v>
      </c>
      <c r="H939">
        <v>30</v>
      </c>
      <c r="I939" s="1" t="s">
        <v>608</v>
      </c>
      <c r="J939">
        <f>cocina[[#This Row],[Precio Unitario]]*cocina[[#This Row],[Cantidad Ordenada]]-cocina[[#This Row],[Costo Unitario]]*cocina[[#This Row],[Cantidad Ordenada]]</f>
        <v>22</v>
      </c>
      <c r="K939">
        <f>cocina[[#This Row],[Precio Unitario]]*cocina[[#This Row],[Cantidad Ordenada]]</f>
        <v>54</v>
      </c>
      <c r="L939" s="5">
        <f>(SUMIF(A:A,cocina[[#This Row],[Número de Orden]],J:J))/SUMIF(A:A,cocina[[#This Row],[Número de Orden]],K:K)</f>
        <v>0.39330543933054396</v>
      </c>
      <c r="M939" s="1">
        <f>cocina[[#This Row],[Ganancia bruta]]-cocina[[#This Row],[Ganancia neta]]</f>
        <v>32</v>
      </c>
    </row>
    <row r="940" spans="1:13" x14ac:dyDescent="0.3">
      <c r="A940">
        <v>366</v>
      </c>
      <c r="B940">
        <v>17</v>
      </c>
      <c r="C940" s="1" t="s">
        <v>36</v>
      </c>
      <c r="D940" s="1" t="s">
        <v>622</v>
      </c>
      <c r="E940">
        <v>21</v>
      </c>
      <c r="F940">
        <v>35</v>
      </c>
      <c r="G940">
        <v>3</v>
      </c>
      <c r="H940">
        <v>51</v>
      </c>
      <c r="I940" s="1" t="s">
        <v>609</v>
      </c>
      <c r="J940">
        <f>cocina[[#This Row],[Precio Unitario]]*cocina[[#This Row],[Cantidad Ordenada]]-cocina[[#This Row],[Costo Unitario]]*cocina[[#This Row],[Cantidad Ordenada]]</f>
        <v>42</v>
      </c>
      <c r="K940">
        <f>cocina[[#This Row],[Precio Unitario]]*cocina[[#This Row],[Cantidad Ordenada]]</f>
        <v>105</v>
      </c>
      <c r="L940" s="5">
        <f>(SUMIF(A:A,cocina[[#This Row],[Número de Orden]],J:J))/SUMIF(A:A,cocina[[#This Row],[Número de Orden]],K:K)</f>
        <v>0.39330543933054396</v>
      </c>
      <c r="M940" s="1">
        <f>cocina[[#This Row],[Ganancia bruta]]-cocina[[#This Row],[Ganancia neta]]</f>
        <v>63</v>
      </c>
    </row>
    <row r="941" spans="1:13" x14ac:dyDescent="0.3">
      <c r="A941">
        <v>366</v>
      </c>
      <c r="B941">
        <v>17</v>
      </c>
      <c r="C941" s="1" t="s">
        <v>58</v>
      </c>
      <c r="D941" s="1" t="s">
        <v>616</v>
      </c>
      <c r="E941">
        <v>25</v>
      </c>
      <c r="F941">
        <v>40</v>
      </c>
      <c r="G941">
        <v>2</v>
      </c>
      <c r="H941">
        <v>9</v>
      </c>
      <c r="I941" s="1" t="s">
        <v>608</v>
      </c>
      <c r="J941">
        <f>cocina[[#This Row],[Precio Unitario]]*cocina[[#This Row],[Cantidad Ordenada]]-cocina[[#This Row],[Costo Unitario]]*cocina[[#This Row],[Cantidad Ordenada]]</f>
        <v>30</v>
      </c>
      <c r="K941">
        <f>cocina[[#This Row],[Precio Unitario]]*cocina[[#This Row],[Cantidad Ordenada]]</f>
        <v>80</v>
      </c>
      <c r="L941" s="5">
        <f>(SUMIF(A:A,cocina[[#This Row],[Número de Orden]],J:J))/SUMIF(A:A,cocina[[#This Row],[Número de Orden]],K:K)</f>
        <v>0.39330543933054396</v>
      </c>
      <c r="M941" s="1">
        <f>cocina[[#This Row],[Ganancia bruta]]-cocina[[#This Row],[Ganancia neta]]</f>
        <v>50</v>
      </c>
    </row>
    <row r="942" spans="1:13" x14ac:dyDescent="0.3">
      <c r="A942">
        <v>367</v>
      </c>
      <c r="B942">
        <v>12</v>
      </c>
      <c r="C942" s="1" t="s">
        <v>165</v>
      </c>
      <c r="D942" s="1" t="s">
        <v>630</v>
      </c>
      <c r="E942">
        <v>15</v>
      </c>
      <c r="F942">
        <v>26</v>
      </c>
      <c r="G942">
        <v>2</v>
      </c>
      <c r="H942">
        <v>34</v>
      </c>
      <c r="I942" s="1" t="s">
        <v>609</v>
      </c>
      <c r="J942">
        <f>cocina[[#This Row],[Precio Unitario]]*cocina[[#This Row],[Cantidad Ordenada]]-cocina[[#This Row],[Costo Unitario]]*cocina[[#This Row],[Cantidad Ordenada]]</f>
        <v>22</v>
      </c>
      <c r="K942">
        <f>cocina[[#This Row],[Precio Unitario]]*cocina[[#This Row],[Cantidad Ordenada]]</f>
        <v>52</v>
      </c>
      <c r="L942" s="5">
        <f>(SUMIF(A:A,cocina[[#This Row],[Número de Orden]],J:J))/SUMIF(A:A,cocina[[#This Row],[Número de Orden]],K:K)</f>
        <v>0.41584158415841582</v>
      </c>
      <c r="M942" s="1">
        <f>cocina[[#This Row],[Ganancia bruta]]-cocina[[#This Row],[Ganancia neta]]</f>
        <v>30</v>
      </c>
    </row>
    <row r="943" spans="1:13" x14ac:dyDescent="0.3">
      <c r="A943">
        <v>367</v>
      </c>
      <c r="B943">
        <v>12</v>
      </c>
      <c r="C943" s="1" t="s">
        <v>48</v>
      </c>
      <c r="D943" s="1" t="s">
        <v>618</v>
      </c>
      <c r="E943">
        <v>17</v>
      </c>
      <c r="F943">
        <v>29</v>
      </c>
      <c r="G943">
        <v>1</v>
      </c>
      <c r="H943">
        <v>26</v>
      </c>
      <c r="I943" s="1" t="s">
        <v>609</v>
      </c>
      <c r="J943">
        <f>cocina[[#This Row],[Precio Unitario]]*cocina[[#This Row],[Cantidad Ordenada]]-cocina[[#This Row],[Costo Unitario]]*cocina[[#This Row],[Cantidad Ordenada]]</f>
        <v>12</v>
      </c>
      <c r="K943">
        <f>cocina[[#This Row],[Precio Unitario]]*cocina[[#This Row],[Cantidad Ordenada]]</f>
        <v>29</v>
      </c>
      <c r="L943" s="5">
        <f>(SUMIF(A:A,cocina[[#This Row],[Número de Orden]],J:J))/SUMIF(A:A,cocina[[#This Row],[Número de Orden]],K:K)</f>
        <v>0.41584158415841582</v>
      </c>
      <c r="M943" s="1">
        <f>cocina[[#This Row],[Ganancia bruta]]-cocina[[#This Row],[Ganancia neta]]</f>
        <v>17</v>
      </c>
    </row>
    <row r="944" spans="1:13" x14ac:dyDescent="0.3">
      <c r="A944">
        <v>367</v>
      </c>
      <c r="B944">
        <v>12</v>
      </c>
      <c r="C944" s="1" t="s">
        <v>156</v>
      </c>
      <c r="D944" s="1" t="s">
        <v>626</v>
      </c>
      <c r="E944">
        <v>12</v>
      </c>
      <c r="F944">
        <v>20</v>
      </c>
      <c r="G944">
        <v>1</v>
      </c>
      <c r="H944">
        <v>13</v>
      </c>
      <c r="I944" s="1" t="s">
        <v>609</v>
      </c>
      <c r="J944">
        <f>cocina[[#This Row],[Precio Unitario]]*cocina[[#This Row],[Cantidad Ordenada]]-cocina[[#This Row],[Costo Unitario]]*cocina[[#This Row],[Cantidad Ordenada]]</f>
        <v>8</v>
      </c>
      <c r="K944">
        <f>cocina[[#This Row],[Precio Unitario]]*cocina[[#This Row],[Cantidad Ordenada]]</f>
        <v>20</v>
      </c>
      <c r="L944" s="5">
        <f>(SUMIF(A:A,cocina[[#This Row],[Número de Orden]],J:J))/SUMIF(A:A,cocina[[#This Row],[Número de Orden]],K:K)</f>
        <v>0.41584158415841582</v>
      </c>
      <c r="M944" s="1">
        <f>cocina[[#This Row],[Ganancia bruta]]-cocina[[#This Row],[Ganancia neta]]</f>
        <v>12</v>
      </c>
    </row>
    <row r="945" spans="1:13" x14ac:dyDescent="0.3">
      <c r="A945">
        <v>368</v>
      </c>
      <c r="B945">
        <v>13</v>
      </c>
      <c r="C945" s="1" t="s">
        <v>271</v>
      </c>
      <c r="D945" s="1" t="s">
        <v>619</v>
      </c>
      <c r="E945">
        <v>20</v>
      </c>
      <c r="F945">
        <v>33</v>
      </c>
      <c r="G945">
        <v>3</v>
      </c>
      <c r="H945">
        <v>45</v>
      </c>
      <c r="I945" s="1" t="s">
        <v>608</v>
      </c>
      <c r="J945">
        <f>cocina[[#This Row],[Precio Unitario]]*cocina[[#This Row],[Cantidad Ordenada]]-cocina[[#This Row],[Costo Unitario]]*cocina[[#This Row],[Cantidad Ordenada]]</f>
        <v>39</v>
      </c>
      <c r="K945">
        <f>cocina[[#This Row],[Precio Unitario]]*cocina[[#This Row],[Cantidad Ordenada]]</f>
        <v>99</v>
      </c>
      <c r="L945" s="5">
        <f>(SUMIF(A:A,cocina[[#This Row],[Número de Orden]],J:J))/SUMIF(A:A,cocina[[#This Row],[Número de Orden]],K:K)</f>
        <v>0.3983739837398374</v>
      </c>
      <c r="M945" s="1">
        <f>cocina[[#This Row],[Ganancia bruta]]-cocina[[#This Row],[Ganancia neta]]</f>
        <v>60</v>
      </c>
    </row>
    <row r="946" spans="1:13" x14ac:dyDescent="0.3">
      <c r="A946">
        <v>368</v>
      </c>
      <c r="B946">
        <v>13</v>
      </c>
      <c r="C946" s="1" t="s">
        <v>168</v>
      </c>
      <c r="D946" s="1" t="s">
        <v>612</v>
      </c>
      <c r="E946">
        <v>14</v>
      </c>
      <c r="F946">
        <v>24</v>
      </c>
      <c r="G946">
        <v>1</v>
      </c>
      <c r="H946">
        <v>40</v>
      </c>
      <c r="I946" s="1" t="s">
        <v>609</v>
      </c>
      <c r="J946">
        <f>cocina[[#This Row],[Precio Unitario]]*cocina[[#This Row],[Cantidad Ordenada]]-cocina[[#This Row],[Costo Unitario]]*cocina[[#This Row],[Cantidad Ordenada]]</f>
        <v>10</v>
      </c>
      <c r="K946">
        <f>cocina[[#This Row],[Precio Unitario]]*cocina[[#This Row],[Cantidad Ordenada]]</f>
        <v>24</v>
      </c>
      <c r="L946" s="5">
        <f>(SUMIF(A:A,cocina[[#This Row],[Número de Orden]],J:J))/SUMIF(A:A,cocina[[#This Row],[Número de Orden]],K:K)</f>
        <v>0.3983739837398374</v>
      </c>
      <c r="M946" s="1">
        <f>cocina[[#This Row],[Ganancia bruta]]-cocina[[#This Row],[Ganancia neta]]</f>
        <v>14</v>
      </c>
    </row>
    <row r="947" spans="1:13" x14ac:dyDescent="0.3">
      <c r="A947">
        <v>369</v>
      </c>
      <c r="B947">
        <v>20</v>
      </c>
      <c r="C947" s="1" t="s">
        <v>126</v>
      </c>
      <c r="D947" s="1" t="s">
        <v>614</v>
      </c>
      <c r="E947">
        <v>19</v>
      </c>
      <c r="F947">
        <v>31</v>
      </c>
      <c r="G947">
        <v>2</v>
      </c>
      <c r="H947">
        <v>7</v>
      </c>
      <c r="I947" s="1" t="s">
        <v>609</v>
      </c>
      <c r="J947">
        <f>cocina[[#This Row],[Precio Unitario]]*cocina[[#This Row],[Cantidad Ordenada]]-cocina[[#This Row],[Costo Unitario]]*cocina[[#This Row],[Cantidad Ordenada]]</f>
        <v>24</v>
      </c>
      <c r="K947">
        <f>cocina[[#This Row],[Precio Unitario]]*cocina[[#This Row],[Cantidad Ordenada]]</f>
        <v>62</v>
      </c>
      <c r="L947" s="5">
        <f>(SUMIF(A:A,cocina[[#This Row],[Número de Orden]],J:J))/SUMIF(A:A,cocina[[#This Row],[Número de Orden]],K:K)</f>
        <v>0.40909090909090912</v>
      </c>
      <c r="M947" s="1">
        <f>cocina[[#This Row],[Ganancia bruta]]-cocina[[#This Row],[Ganancia neta]]</f>
        <v>38</v>
      </c>
    </row>
    <row r="948" spans="1:13" x14ac:dyDescent="0.3">
      <c r="A948">
        <v>369</v>
      </c>
      <c r="B948">
        <v>20</v>
      </c>
      <c r="C948" s="1" t="s">
        <v>210</v>
      </c>
      <c r="D948" s="1" t="s">
        <v>627</v>
      </c>
      <c r="E948">
        <v>14</v>
      </c>
      <c r="F948">
        <v>23</v>
      </c>
      <c r="G948">
        <v>2</v>
      </c>
      <c r="H948">
        <v>7</v>
      </c>
      <c r="I948" s="1" t="s">
        <v>609</v>
      </c>
      <c r="J948">
        <f>cocina[[#This Row],[Precio Unitario]]*cocina[[#This Row],[Cantidad Ordenada]]-cocina[[#This Row],[Costo Unitario]]*cocina[[#This Row],[Cantidad Ordenada]]</f>
        <v>18</v>
      </c>
      <c r="K948">
        <f>cocina[[#This Row],[Precio Unitario]]*cocina[[#This Row],[Cantidad Ordenada]]</f>
        <v>46</v>
      </c>
      <c r="L948" s="5">
        <f>(SUMIF(A:A,cocina[[#This Row],[Número de Orden]],J:J))/SUMIF(A:A,cocina[[#This Row],[Número de Orden]],K:K)</f>
        <v>0.40909090909090912</v>
      </c>
      <c r="M948" s="1">
        <f>cocina[[#This Row],[Ganancia bruta]]-cocina[[#This Row],[Ganancia neta]]</f>
        <v>28</v>
      </c>
    </row>
    <row r="949" spans="1:13" x14ac:dyDescent="0.3">
      <c r="A949">
        <v>369</v>
      </c>
      <c r="B949">
        <v>20</v>
      </c>
      <c r="C949" s="1" t="s">
        <v>52</v>
      </c>
      <c r="D949" s="1" t="s">
        <v>620</v>
      </c>
      <c r="E949">
        <v>16</v>
      </c>
      <c r="F949">
        <v>28</v>
      </c>
      <c r="G949">
        <v>2</v>
      </c>
      <c r="H949">
        <v>8</v>
      </c>
      <c r="I949" s="1" t="s">
        <v>609</v>
      </c>
      <c r="J949">
        <f>cocina[[#This Row],[Precio Unitario]]*cocina[[#This Row],[Cantidad Ordenada]]-cocina[[#This Row],[Costo Unitario]]*cocina[[#This Row],[Cantidad Ordenada]]</f>
        <v>24</v>
      </c>
      <c r="K949">
        <f>cocina[[#This Row],[Precio Unitario]]*cocina[[#This Row],[Cantidad Ordenada]]</f>
        <v>56</v>
      </c>
      <c r="L949" s="5">
        <f>(SUMIF(A:A,cocina[[#This Row],[Número de Orden]],J:J))/SUMIF(A:A,cocina[[#This Row],[Número de Orden]],K:K)</f>
        <v>0.40909090909090912</v>
      </c>
      <c r="M949" s="1">
        <f>cocina[[#This Row],[Ganancia bruta]]-cocina[[#This Row],[Ganancia neta]]</f>
        <v>32</v>
      </c>
    </row>
    <row r="950" spans="1:13" x14ac:dyDescent="0.3">
      <c r="A950">
        <v>369</v>
      </c>
      <c r="B950">
        <v>20</v>
      </c>
      <c r="C950" s="1" t="s">
        <v>165</v>
      </c>
      <c r="D950" s="1" t="s">
        <v>630</v>
      </c>
      <c r="E950">
        <v>15</v>
      </c>
      <c r="F950">
        <v>26</v>
      </c>
      <c r="G950">
        <v>3</v>
      </c>
      <c r="H950">
        <v>20</v>
      </c>
      <c r="I950" s="1" t="s">
        <v>609</v>
      </c>
      <c r="J950">
        <f>cocina[[#This Row],[Precio Unitario]]*cocina[[#This Row],[Cantidad Ordenada]]-cocina[[#This Row],[Costo Unitario]]*cocina[[#This Row],[Cantidad Ordenada]]</f>
        <v>33</v>
      </c>
      <c r="K950">
        <f>cocina[[#This Row],[Precio Unitario]]*cocina[[#This Row],[Cantidad Ordenada]]</f>
        <v>78</v>
      </c>
      <c r="L950" s="5">
        <f>(SUMIF(A:A,cocina[[#This Row],[Número de Orden]],J:J))/SUMIF(A:A,cocina[[#This Row],[Número de Orden]],K:K)</f>
        <v>0.40909090909090912</v>
      </c>
      <c r="M950" s="1">
        <f>cocina[[#This Row],[Ganancia bruta]]-cocina[[#This Row],[Ganancia neta]]</f>
        <v>45</v>
      </c>
    </row>
    <row r="951" spans="1:13" x14ac:dyDescent="0.3">
      <c r="A951">
        <v>370</v>
      </c>
      <c r="B951">
        <v>13</v>
      </c>
      <c r="C951" s="1" t="s">
        <v>83</v>
      </c>
      <c r="D951" s="1" t="s">
        <v>617</v>
      </c>
      <c r="E951">
        <v>22</v>
      </c>
      <c r="F951">
        <v>36</v>
      </c>
      <c r="G951">
        <v>2</v>
      </c>
      <c r="H951">
        <v>33</v>
      </c>
      <c r="I951" s="1" t="s">
        <v>609</v>
      </c>
      <c r="J951">
        <f>cocina[[#This Row],[Precio Unitario]]*cocina[[#This Row],[Cantidad Ordenada]]-cocina[[#This Row],[Costo Unitario]]*cocina[[#This Row],[Cantidad Ordenada]]</f>
        <v>28</v>
      </c>
      <c r="K951">
        <f>cocina[[#This Row],[Precio Unitario]]*cocina[[#This Row],[Cantidad Ordenada]]</f>
        <v>72</v>
      </c>
      <c r="L951" s="5">
        <f>(SUMIF(A:A,cocina[[#This Row],[Número de Orden]],J:J))/SUMIF(A:A,cocina[[#This Row],[Número de Orden]],K:K)</f>
        <v>0.3888888888888889</v>
      </c>
      <c r="M951" s="1">
        <f>cocina[[#This Row],[Ganancia bruta]]-cocina[[#This Row],[Ganancia neta]]</f>
        <v>44</v>
      </c>
    </row>
    <row r="952" spans="1:13" x14ac:dyDescent="0.3">
      <c r="A952">
        <v>371</v>
      </c>
      <c r="B952">
        <v>4</v>
      </c>
      <c r="C952" s="1" t="s">
        <v>126</v>
      </c>
      <c r="D952" s="1" t="s">
        <v>614</v>
      </c>
      <c r="E952">
        <v>19</v>
      </c>
      <c r="F952">
        <v>31</v>
      </c>
      <c r="G952">
        <v>2</v>
      </c>
      <c r="H952">
        <v>11</v>
      </c>
      <c r="I952" s="1" t="s">
        <v>609</v>
      </c>
      <c r="J952">
        <f>cocina[[#This Row],[Precio Unitario]]*cocina[[#This Row],[Cantidad Ordenada]]-cocina[[#This Row],[Costo Unitario]]*cocina[[#This Row],[Cantidad Ordenada]]</f>
        <v>24</v>
      </c>
      <c r="K952">
        <f>cocina[[#This Row],[Precio Unitario]]*cocina[[#This Row],[Cantidad Ordenada]]</f>
        <v>62</v>
      </c>
      <c r="L952" s="5">
        <f>(SUMIF(A:A,cocina[[#This Row],[Número de Orden]],J:J))/SUMIF(A:A,cocina[[#This Row],[Número de Orden]],K:K)</f>
        <v>0.4</v>
      </c>
      <c r="M952" s="1">
        <f>cocina[[#This Row],[Ganancia bruta]]-cocina[[#This Row],[Ganancia neta]]</f>
        <v>38</v>
      </c>
    </row>
    <row r="953" spans="1:13" x14ac:dyDescent="0.3">
      <c r="A953">
        <v>371</v>
      </c>
      <c r="B953">
        <v>4</v>
      </c>
      <c r="C953" s="1" t="s">
        <v>83</v>
      </c>
      <c r="D953" s="1" t="s">
        <v>617</v>
      </c>
      <c r="E953">
        <v>22</v>
      </c>
      <c r="F953">
        <v>36</v>
      </c>
      <c r="G953">
        <v>1</v>
      </c>
      <c r="H953">
        <v>13</v>
      </c>
      <c r="I953" s="1" t="s">
        <v>608</v>
      </c>
      <c r="J953">
        <f>cocina[[#This Row],[Precio Unitario]]*cocina[[#This Row],[Cantidad Ordenada]]-cocina[[#This Row],[Costo Unitario]]*cocina[[#This Row],[Cantidad Ordenada]]</f>
        <v>14</v>
      </c>
      <c r="K953">
        <f>cocina[[#This Row],[Precio Unitario]]*cocina[[#This Row],[Cantidad Ordenada]]</f>
        <v>36</v>
      </c>
      <c r="L953" s="5">
        <f>(SUMIF(A:A,cocina[[#This Row],[Número de Orden]],J:J))/SUMIF(A:A,cocina[[#This Row],[Número de Orden]],K:K)</f>
        <v>0.4</v>
      </c>
      <c r="M953" s="1">
        <f>cocina[[#This Row],[Ganancia bruta]]-cocina[[#This Row],[Ganancia neta]]</f>
        <v>22</v>
      </c>
    </row>
    <row r="954" spans="1:13" x14ac:dyDescent="0.3">
      <c r="A954">
        <v>371</v>
      </c>
      <c r="B954">
        <v>4</v>
      </c>
      <c r="C954" s="1" t="s">
        <v>52</v>
      </c>
      <c r="D954" s="1" t="s">
        <v>620</v>
      </c>
      <c r="E954">
        <v>16</v>
      </c>
      <c r="F954">
        <v>28</v>
      </c>
      <c r="G954">
        <v>2</v>
      </c>
      <c r="H954">
        <v>11</v>
      </c>
      <c r="I954" s="1" t="s">
        <v>608</v>
      </c>
      <c r="J954">
        <f>cocina[[#This Row],[Precio Unitario]]*cocina[[#This Row],[Cantidad Ordenada]]-cocina[[#This Row],[Costo Unitario]]*cocina[[#This Row],[Cantidad Ordenada]]</f>
        <v>24</v>
      </c>
      <c r="K954">
        <f>cocina[[#This Row],[Precio Unitario]]*cocina[[#This Row],[Cantidad Ordenada]]</f>
        <v>56</v>
      </c>
      <c r="L954" s="5">
        <f>(SUMIF(A:A,cocina[[#This Row],[Número de Orden]],J:J))/SUMIF(A:A,cocina[[#This Row],[Número de Orden]],K:K)</f>
        <v>0.4</v>
      </c>
      <c r="M954" s="1">
        <f>cocina[[#This Row],[Ganancia bruta]]-cocina[[#This Row],[Ganancia neta]]</f>
        <v>32</v>
      </c>
    </row>
    <row r="955" spans="1:13" x14ac:dyDescent="0.3">
      <c r="A955">
        <v>371</v>
      </c>
      <c r="B955">
        <v>4</v>
      </c>
      <c r="C955" s="1" t="s">
        <v>210</v>
      </c>
      <c r="D955" s="1" t="s">
        <v>627</v>
      </c>
      <c r="E955">
        <v>14</v>
      </c>
      <c r="F955">
        <v>23</v>
      </c>
      <c r="G955">
        <v>2</v>
      </c>
      <c r="H955">
        <v>14</v>
      </c>
      <c r="I955" s="1" t="s">
        <v>609</v>
      </c>
      <c r="J955">
        <f>cocina[[#This Row],[Precio Unitario]]*cocina[[#This Row],[Cantidad Ordenada]]-cocina[[#This Row],[Costo Unitario]]*cocina[[#This Row],[Cantidad Ordenada]]</f>
        <v>18</v>
      </c>
      <c r="K955">
        <f>cocina[[#This Row],[Precio Unitario]]*cocina[[#This Row],[Cantidad Ordenada]]</f>
        <v>46</v>
      </c>
      <c r="L955" s="5">
        <f>(SUMIF(A:A,cocina[[#This Row],[Número de Orden]],J:J))/SUMIF(A:A,cocina[[#This Row],[Número de Orden]],K:K)</f>
        <v>0.4</v>
      </c>
      <c r="M955" s="1">
        <f>cocina[[#This Row],[Ganancia bruta]]-cocina[[#This Row],[Ganancia neta]]</f>
        <v>28</v>
      </c>
    </row>
    <row r="956" spans="1:13" x14ac:dyDescent="0.3">
      <c r="A956">
        <v>372</v>
      </c>
      <c r="B956">
        <v>14</v>
      </c>
      <c r="C956" s="1" t="s">
        <v>89</v>
      </c>
      <c r="D956" s="1" t="s">
        <v>629</v>
      </c>
      <c r="E956">
        <v>10</v>
      </c>
      <c r="F956">
        <v>18</v>
      </c>
      <c r="G956">
        <v>2</v>
      </c>
      <c r="H956">
        <v>22</v>
      </c>
      <c r="I956" s="1" t="s">
        <v>608</v>
      </c>
      <c r="J956">
        <f>cocina[[#This Row],[Precio Unitario]]*cocina[[#This Row],[Cantidad Ordenada]]-cocina[[#This Row],[Costo Unitario]]*cocina[[#This Row],[Cantidad Ordenada]]</f>
        <v>16</v>
      </c>
      <c r="K956">
        <f>cocina[[#This Row],[Precio Unitario]]*cocina[[#This Row],[Cantidad Ordenada]]</f>
        <v>36</v>
      </c>
      <c r="L956" s="5">
        <f>(SUMIF(A:A,cocina[[#This Row],[Número de Orden]],J:J))/SUMIF(A:A,cocina[[#This Row],[Número de Orden]],K:K)</f>
        <v>0.44444444444444442</v>
      </c>
      <c r="M956" s="1">
        <f>cocina[[#This Row],[Ganancia bruta]]-cocina[[#This Row],[Ganancia neta]]</f>
        <v>20</v>
      </c>
    </row>
    <row r="957" spans="1:13" x14ac:dyDescent="0.3">
      <c r="A957">
        <v>373</v>
      </c>
      <c r="B957">
        <v>19</v>
      </c>
      <c r="C957" s="1" t="s">
        <v>80</v>
      </c>
      <c r="D957" s="1" t="s">
        <v>628</v>
      </c>
      <c r="E957">
        <v>13</v>
      </c>
      <c r="F957">
        <v>21</v>
      </c>
      <c r="G957">
        <v>1</v>
      </c>
      <c r="H957">
        <v>41</v>
      </c>
      <c r="I957" s="1" t="s">
        <v>609</v>
      </c>
      <c r="J957">
        <f>cocina[[#This Row],[Precio Unitario]]*cocina[[#This Row],[Cantidad Ordenada]]-cocina[[#This Row],[Costo Unitario]]*cocina[[#This Row],[Cantidad Ordenada]]</f>
        <v>8</v>
      </c>
      <c r="K957">
        <f>cocina[[#This Row],[Precio Unitario]]*cocina[[#This Row],[Cantidad Ordenada]]</f>
        <v>21</v>
      </c>
      <c r="L957" s="5">
        <f>(SUMIF(A:A,cocina[[#This Row],[Número de Orden]],J:J))/SUMIF(A:A,cocina[[#This Row],[Número de Orden]],K:K)</f>
        <v>0.4</v>
      </c>
      <c r="M957" s="1">
        <f>cocina[[#This Row],[Ganancia bruta]]-cocina[[#This Row],[Ganancia neta]]</f>
        <v>13</v>
      </c>
    </row>
    <row r="958" spans="1:13" x14ac:dyDescent="0.3">
      <c r="A958">
        <v>373</v>
      </c>
      <c r="B958">
        <v>19</v>
      </c>
      <c r="C958" s="1" t="s">
        <v>36</v>
      </c>
      <c r="D958" s="1" t="s">
        <v>622</v>
      </c>
      <c r="E958">
        <v>21</v>
      </c>
      <c r="F958">
        <v>35</v>
      </c>
      <c r="G958">
        <v>1</v>
      </c>
      <c r="H958">
        <v>49</v>
      </c>
      <c r="I958" s="1" t="s">
        <v>608</v>
      </c>
      <c r="J958">
        <f>cocina[[#This Row],[Precio Unitario]]*cocina[[#This Row],[Cantidad Ordenada]]-cocina[[#This Row],[Costo Unitario]]*cocina[[#This Row],[Cantidad Ordenada]]</f>
        <v>14</v>
      </c>
      <c r="K958">
        <f>cocina[[#This Row],[Precio Unitario]]*cocina[[#This Row],[Cantidad Ordenada]]</f>
        <v>35</v>
      </c>
      <c r="L958" s="5">
        <f>(SUMIF(A:A,cocina[[#This Row],[Número de Orden]],J:J))/SUMIF(A:A,cocina[[#This Row],[Número de Orden]],K:K)</f>
        <v>0.4</v>
      </c>
      <c r="M958" s="1">
        <f>cocina[[#This Row],[Ganancia bruta]]-cocina[[#This Row],[Ganancia neta]]</f>
        <v>21</v>
      </c>
    </row>
    <row r="959" spans="1:13" x14ac:dyDescent="0.3">
      <c r="A959">
        <v>373</v>
      </c>
      <c r="B959">
        <v>19</v>
      </c>
      <c r="C959" s="1" t="s">
        <v>213</v>
      </c>
      <c r="D959" s="1" t="s">
        <v>624</v>
      </c>
      <c r="E959">
        <v>13</v>
      </c>
      <c r="F959">
        <v>22</v>
      </c>
      <c r="G959">
        <v>2</v>
      </c>
      <c r="H959">
        <v>17</v>
      </c>
      <c r="I959" s="1" t="s">
        <v>609</v>
      </c>
      <c r="J959">
        <f>cocina[[#This Row],[Precio Unitario]]*cocina[[#This Row],[Cantidad Ordenada]]-cocina[[#This Row],[Costo Unitario]]*cocina[[#This Row],[Cantidad Ordenada]]</f>
        <v>18</v>
      </c>
      <c r="K959">
        <f>cocina[[#This Row],[Precio Unitario]]*cocina[[#This Row],[Cantidad Ordenada]]</f>
        <v>44</v>
      </c>
      <c r="L959" s="5">
        <f>(SUMIF(A:A,cocina[[#This Row],[Número de Orden]],J:J))/SUMIF(A:A,cocina[[#This Row],[Número de Orden]],K:K)</f>
        <v>0.4</v>
      </c>
      <c r="M959" s="1">
        <f>cocina[[#This Row],[Ganancia bruta]]-cocina[[#This Row],[Ganancia neta]]</f>
        <v>26</v>
      </c>
    </row>
    <row r="960" spans="1:13" x14ac:dyDescent="0.3">
      <c r="A960">
        <v>373</v>
      </c>
      <c r="B960">
        <v>19</v>
      </c>
      <c r="C960" s="1" t="s">
        <v>156</v>
      </c>
      <c r="D960" s="1" t="s">
        <v>626</v>
      </c>
      <c r="E960">
        <v>12</v>
      </c>
      <c r="F960">
        <v>20</v>
      </c>
      <c r="G960">
        <v>3</v>
      </c>
      <c r="H960">
        <v>9</v>
      </c>
      <c r="I960" s="1" t="s">
        <v>609</v>
      </c>
      <c r="J960">
        <f>cocina[[#This Row],[Precio Unitario]]*cocina[[#This Row],[Cantidad Ordenada]]-cocina[[#This Row],[Costo Unitario]]*cocina[[#This Row],[Cantidad Ordenada]]</f>
        <v>24</v>
      </c>
      <c r="K960">
        <f>cocina[[#This Row],[Precio Unitario]]*cocina[[#This Row],[Cantidad Ordenada]]</f>
        <v>60</v>
      </c>
      <c r="L960" s="5">
        <f>(SUMIF(A:A,cocina[[#This Row],[Número de Orden]],J:J))/SUMIF(A:A,cocina[[#This Row],[Número de Orden]],K:K)</f>
        <v>0.4</v>
      </c>
      <c r="M960" s="1">
        <f>cocina[[#This Row],[Ganancia bruta]]-cocina[[#This Row],[Ganancia neta]]</f>
        <v>36</v>
      </c>
    </row>
    <row r="961" spans="1:13" x14ac:dyDescent="0.3">
      <c r="A961">
        <v>374</v>
      </c>
      <c r="B961">
        <v>18</v>
      </c>
      <c r="C961" s="1" t="s">
        <v>36</v>
      </c>
      <c r="D961" s="1" t="s">
        <v>622</v>
      </c>
      <c r="E961">
        <v>21</v>
      </c>
      <c r="F961">
        <v>35</v>
      </c>
      <c r="G961">
        <v>1</v>
      </c>
      <c r="H961">
        <v>9</v>
      </c>
      <c r="I961" s="1" t="s">
        <v>609</v>
      </c>
      <c r="J961">
        <f>cocina[[#This Row],[Precio Unitario]]*cocina[[#This Row],[Cantidad Ordenada]]-cocina[[#This Row],[Costo Unitario]]*cocina[[#This Row],[Cantidad Ordenada]]</f>
        <v>14</v>
      </c>
      <c r="K961">
        <f>cocina[[#This Row],[Precio Unitario]]*cocina[[#This Row],[Cantidad Ordenada]]</f>
        <v>35</v>
      </c>
      <c r="L961" s="5">
        <f>(SUMIF(A:A,cocina[[#This Row],[Número de Orden]],J:J))/SUMIF(A:A,cocina[[#This Row],[Número de Orden]],K:K)</f>
        <v>0.4</v>
      </c>
      <c r="M961" s="1">
        <f>cocina[[#This Row],[Ganancia bruta]]-cocina[[#This Row],[Ganancia neta]]</f>
        <v>21</v>
      </c>
    </row>
    <row r="962" spans="1:13" x14ac:dyDescent="0.3">
      <c r="A962">
        <v>375</v>
      </c>
      <c r="B962">
        <v>18</v>
      </c>
      <c r="C962" s="1" t="s">
        <v>126</v>
      </c>
      <c r="D962" s="1" t="s">
        <v>614</v>
      </c>
      <c r="E962">
        <v>19</v>
      </c>
      <c r="F962">
        <v>31</v>
      </c>
      <c r="G962">
        <v>3</v>
      </c>
      <c r="H962">
        <v>27</v>
      </c>
      <c r="I962" s="1" t="s">
        <v>608</v>
      </c>
      <c r="J962">
        <f>cocina[[#This Row],[Precio Unitario]]*cocina[[#This Row],[Cantidad Ordenada]]-cocina[[#This Row],[Costo Unitario]]*cocina[[#This Row],[Cantidad Ordenada]]</f>
        <v>36</v>
      </c>
      <c r="K962">
        <f>cocina[[#This Row],[Precio Unitario]]*cocina[[#This Row],[Cantidad Ordenada]]</f>
        <v>93</v>
      </c>
      <c r="L962" s="5">
        <f>(SUMIF(A:A,cocina[[#This Row],[Número de Orden]],J:J))/SUMIF(A:A,cocina[[#This Row],[Número de Orden]],K:K)</f>
        <v>0.38709677419354838</v>
      </c>
      <c r="M962" s="1">
        <f>cocina[[#This Row],[Ganancia bruta]]-cocina[[#This Row],[Ganancia neta]]</f>
        <v>57</v>
      </c>
    </row>
    <row r="963" spans="1:13" x14ac:dyDescent="0.3">
      <c r="A963">
        <v>376</v>
      </c>
      <c r="B963">
        <v>16</v>
      </c>
      <c r="C963" s="1" t="s">
        <v>210</v>
      </c>
      <c r="D963" s="1" t="s">
        <v>627</v>
      </c>
      <c r="E963">
        <v>14</v>
      </c>
      <c r="F963">
        <v>23</v>
      </c>
      <c r="G963">
        <v>2</v>
      </c>
      <c r="H963">
        <v>5</v>
      </c>
      <c r="I963" s="1" t="s">
        <v>609</v>
      </c>
      <c r="J963">
        <f>cocina[[#This Row],[Precio Unitario]]*cocina[[#This Row],[Cantidad Ordenada]]-cocina[[#This Row],[Costo Unitario]]*cocina[[#This Row],[Cantidad Ordenada]]</f>
        <v>18</v>
      </c>
      <c r="K963">
        <f>cocina[[#This Row],[Precio Unitario]]*cocina[[#This Row],[Cantidad Ordenada]]</f>
        <v>46</v>
      </c>
      <c r="L963" s="5">
        <f>(SUMIF(A:A,cocina[[#This Row],[Número de Orden]],J:J))/SUMIF(A:A,cocina[[#This Row],[Número de Orden]],K:K)</f>
        <v>0.39130434782608697</v>
      </c>
      <c r="M963" s="1">
        <f>cocina[[#This Row],[Ganancia bruta]]-cocina[[#This Row],[Ganancia neta]]</f>
        <v>28</v>
      </c>
    </row>
    <row r="964" spans="1:13" x14ac:dyDescent="0.3">
      <c r="A964">
        <v>377</v>
      </c>
      <c r="B964">
        <v>5</v>
      </c>
      <c r="C964" s="1" t="s">
        <v>65</v>
      </c>
      <c r="D964" s="1" t="s">
        <v>625</v>
      </c>
      <c r="E964">
        <v>20</v>
      </c>
      <c r="F964">
        <v>34</v>
      </c>
      <c r="G964">
        <v>2</v>
      </c>
      <c r="H964">
        <v>13</v>
      </c>
      <c r="I964" s="1" t="s">
        <v>608</v>
      </c>
      <c r="J964">
        <f>cocina[[#This Row],[Precio Unitario]]*cocina[[#This Row],[Cantidad Ordenada]]-cocina[[#This Row],[Costo Unitario]]*cocina[[#This Row],[Cantidad Ordenada]]</f>
        <v>28</v>
      </c>
      <c r="K964">
        <f>cocina[[#This Row],[Precio Unitario]]*cocina[[#This Row],[Cantidad Ordenada]]</f>
        <v>68</v>
      </c>
      <c r="L964" s="5">
        <f>(SUMIF(A:A,cocina[[#This Row],[Número de Orden]],J:J))/SUMIF(A:A,cocina[[#This Row],[Número de Orden]],K:K)</f>
        <v>0.41</v>
      </c>
      <c r="M964" s="1">
        <f>cocina[[#This Row],[Ganancia bruta]]-cocina[[#This Row],[Ganancia neta]]</f>
        <v>40</v>
      </c>
    </row>
    <row r="965" spans="1:13" x14ac:dyDescent="0.3">
      <c r="A965">
        <v>377</v>
      </c>
      <c r="B965">
        <v>5</v>
      </c>
      <c r="C965" s="1" t="s">
        <v>257</v>
      </c>
      <c r="D965" s="1" t="s">
        <v>623</v>
      </c>
      <c r="E965">
        <v>19</v>
      </c>
      <c r="F965">
        <v>32</v>
      </c>
      <c r="G965">
        <v>1</v>
      </c>
      <c r="H965">
        <v>33</v>
      </c>
      <c r="I965" s="1" t="s">
        <v>608</v>
      </c>
      <c r="J965">
        <f>cocina[[#This Row],[Precio Unitario]]*cocina[[#This Row],[Cantidad Ordenada]]-cocina[[#This Row],[Costo Unitario]]*cocina[[#This Row],[Cantidad Ordenada]]</f>
        <v>13</v>
      </c>
      <c r="K965">
        <f>cocina[[#This Row],[Precio Unitario]]*cocina[[#This Row],[Cantidad Ordenada]]</f>
        <v>32</v>
      </c>
      <c r="L965" s="5">
        <f>(SUMIF(A:A,cocina[[#This Row],[Número de Orden]],J:J))/SUMIF(A:A,cocina[[#This Row],[Número de Orden]],K:K)</f>
        <v>0.41</v>
      </c>
      <c r="M965" s="1">
        <f>cocina[[#This Row],[Ganancia bruta]]-cocina[[#This Row],[Ganancia neta]]</f>
        <v>19</v>
      </c>
    </row>
    <row r="966" spans="1:13" x14ac:dyDescent="0.3">
      <c r="A966">
        <v>378</v>
      </c>
      <c r="B966">
        <v>3</v>
      </c>
      <c r="C966" s="1" t="s">
        <v>78</v>
      </c>
      <c r="D966" s="1" t="s">
        <v>613</v>
      </c>
      <c r="E966">
        <v>18</v>
      </c>
      <c r="F966">
        <v>30</v>
      </c>
      <c r="G966">
        <v>1</v>
      </c>
      <c r="H966">
        <v>14</v>
      </c>
      <c r="I966" s="1" t="s">
        <v>609</v>
      </c>
      <c r="J966">
        <f>cocina[[#This Row],[Precio Unitario]]*cocina[[#This Row],[Cantidad Ordenada]]-cocina[[#This Row],[Costo Unitario]]*cocina[[#This Row],[Cantidad Ordenada]]</f>
        <v>12</v>
      </c>
      <c r="K966">
        <f>cocina[[#This Row],[Precio Unitario]]*cocina[[#This Row],[Cantidad Ordenada]]</f>
        <v>30</v>
      </c>
      <c r="L966" s="5">
        <f>(SUMIF(A:A,cocina[[#This Row],[Número de Orden]],J:J))/SUMIF(A:A,cocina[[#This Row],[Número de Orden]],K:K)</f>
        <v>0.40816326530612246</v>
      </c>
      <c r="M966" s="1">
        <f>cocina[[#This Row],[Ganancia bruta]]-cocina[[#This Row],[Ganancia neta]]</f>
        <v>18</v>
      </c>
    </row>
    <row r="967" spans="1:13" x14ac:dyDescent="0.3">
      <c r="A967">
        <v>378</v>
      </c>
      <c r="B967">
        <v>3</v>
      </c>
      <c r="C967" s="1" t="s">
        <v>122</v>
      </c>
      <c r="D967" s="1" t="s">
        <v>621</v>
      </c>
      <c r="E967">
        <v>11</v>
      </c>
      <c r="F967">
        <v>19</v>
      </c>
      <c r="G967">
        <v>1</v>
      </c>
      <c r="H967">
        <v>7</v>
      </c>
      <c r="I967" s="1" t="s">
        <v>609</v>
      </c>
      <c r="J967">
        <f>cocina[[#This Row],[Precio Unitario]]*cocina[[#This Row],[Cantidad Ordenada]]-cocina[[#This Row],[Costo Unitario]]*cocina[[#This Row],[Cantidad Ordenada]]</f>
        <v>8</v>
      </c>
      <c r="K967">
        <f>cocina[[#This Row],[Precio Unitario]]*cocina[[#This Row],[Cantidad Ordenada]]</f>
        <v>19</v>
      </c>
      <c r="L967" s="5">
        <f>(SUMIF(A:A,cocina[[#This Row],[Número de Orden]],J:J))/SUMIF(A:A,cocina[[#This Row],[Número de Orden]],K:K)</f>
        <v>0.40816326530612246</v>
      </c>
      <c r="M967" s="1">
        <f>cocina[[#This Row],[Ganancia bruta]]-cocina[[#This Row],[Ganancia neta]]</f>
        <v>11</v>
      </c>
    </row>
    <row r="968" spans="1:13" x14ac:dyDescent="0.3">
      <c r="A968">
        <v>379</v>
      </c>
      <c r="B968">
        <v>4</v>
      </c>
      <c r="C968" s="1" t="s">
        <v>36</v>
      </c>
      <c r="D968" s="1" t="s">
        <v>622</v>
      </c>
      <c r="E968">
        <v>21</v>
      </c>
      <c r="F968">
        <v>35</v>
      </c>
      <c r="G968">
        <v>2</v>
      </c>
      <c r="H968">
        <v>6</v>
      </c>
      <c r="I968" s="1" t="s">
        <v>608</v>
      </c>
      <c r="J968">
        <f>cocina[[#This Row],[Precio Unitario]]*cocina[[#This Row],[Cantidad Ordenada]]-cocina[[#This Row],[Costo Unitario]]*cocina[[#This Row],[Cantidad Ordenada]]</f>
        <v>28</v>
      </c>
      <c r="K968">
        <f>cocina[[#This Row],[Precio Unitario]]*cocina[[#This Row],[Cantidad Ordenada]]</f>
        <v>70</v>
      </c>
      <c r="L968" s="5">
        <f>(SUMIF(A:A,cocina[[#This Row],[Número de Orden]],J:J))/SUMIF(A:A,cocina[[#This Row],[Número de Orden]],K:K)</f>
        <v>0.4</v>
      </c>
      <c r="M968" s="1">
        <f>cocina[[#This Row],[Ganancia bruta]]-cocina[[#This Row],[Ganancia neta]]</f>
        <v>42</v>
      </c>
    </row>
    <row r="969" spans="1:13" x14ac:dyDescent="0.3">
      <c r="A969">
        <v>380</v>
      </c>
      <c r="B969">
        <v>5</v>
      </c>
      <c r="C969" s="1" t="s">
        <v>271</v>
      </c>
      <c r="D969" s="1" t="s">
        <v>619</v>
      </c>
      <c r="E969">
        <v>20</v>
      </c>
      <c r="F969">
        <v>33</v>
      </c>
      <c r="G969">
        <v>3</v>
      </c>
      <c r="H969">
        <v>58</v>
      </c>
      <c r="I969" s="1" t="s">
        <v>608</v>
      </c>
      <c r="J969">
        <f>cocina[[#This Row],[Precio Unitario]]*cocina[[#This Row],[Cantidad Ordenada]]-cocina[[#This Row],[Costo Unitario]]*cocina[[#This Row],[Cantidad Ordenada]]</f>
        <v>39</v>
      </c>
      <c r="K969">
        <f>cocina[[#This Row],[Precio Unitario]]*cocina[[#This Row],[Cantidad Ordenada]]</f>
        <v>99</v>
      </c>
      <c r="L969" s="5">
        <f>(SUMIF(A:A,cocina[[#This Row],[Número de Orden]],J:J))/SUMIF(A:A,cocina[[#This Row],[Número de Orden]],K:K)</f>
        <v>0.40145985401459855</v>
      </c>
      <c r="M969" s="1">
        <f>cocina[[#This Row],[Ganancia bruta]]-cocina[[#This Row],[Ganancia neta]]</f>
        <v>60</v>
      </c>
    </row>
    <row r="970" spans="1:13" x14ac:dyDescent="0.3">
      <c r="A970">
        <v>380</v>
      </c>
      <c r="B970">
        <v>5</v>
      </c>
      <c r="C970" s="1" t="s">
        <v>122</v>
      </c>
      <c r="D970" s="1" t="s">
        <v>621</v>
      </c>
      <c r="E970">
        <v>11</v>
      </c>
      <c r="F970">
        <v>19</v>
      </c>
      <c r="G970">
        <v>2</v>
      </c>
      <c r="H970">
        <v>35</v>
      </c>
      <c r="I970" s="1" t="s">
        <v>608</v>
      </c>
      <c r="J970">
        <f>cocina[[#This Row],[Precio Unitario]]*cocina[[#This Row],[Cantidad Ordenada]]-cocina[[#This Row],[Costo Unitario]]*cocina[[#This Row],[Cantidad Ordenada]]</f>
        <v>16</v>
      </c>
      <c r="K970">
        <f>cocina[[#This Row],[Precio Unitario]]*cocina[[#This Row],[Cantidad Ordenada]]</f>
        <v>38</v>
      </c>
      <c r="L970" s="5">
        <f>(SUMIF(A:A,cocina[[#This Row],[Número de Orden]],J:J))/SUMIF(A:A,cocina[[#This Row],[Número de Orden]],K:K)</f>
        <v>0.40145985401459855</v>
      </c>
      <c r="M970" s="1">
        <f>cocina[[#This Row],[Ganancia bruta]]-cocina[[#This Row],[Ganancia neta]]</f>
        <v>22</v>
      </c>
    </row>
    <row r="971" spans="1:13" x14ac:dyDescent="0.3">
      <c r="A971">
        <v>381</v>
      </c>
      <c r="B971">
        <v>4</v>
      </c>
      <c r="C971" s="1" t="s">
        <v>165</v>
      </c>
      <c r="D971" s="1" t="s">
        <v>630</v>
      </c>
      <c r="E971">
        <v>15</v>
      </c>
      <c r="F971">
        <v>26</v>
      </c>
      <c r="G971">
        <v>3</v>
      </c>
      <c r="H971">
        <v>35</v>
      </c>
      <c r="I971" s="1" t="s">
        <v>608</v>
      </c>
      <c r="J971">
        <f>cocina[[#This Row],[Precio Unitario]]*cocina[[#This Row],[Cantidad Ordenada]]-cocina[[#This Row],[Costo Unitario]]*cocina[[#This Row],[Cantidad Ordenada]]</f>
        <v>33</v>
      </c>
      <c r="K971">
        <f>cocina[[#This Row],[Precio Unitario]]*cocina[[#This Row],[Cantidad Ordenada]]</f>
        <v>78</v>
      </c>
      <c r="L971" s="5">
        <f>(SUMIF(A:A,cocina[[#This Row],[Número de Orden]],J:J))/SUMIF(A:A,cocina[[#This Row],[Número de Orden]],K:K)</f>
        <v>0.40972222222222221</v>
      </c>
      <c r="M971" s="1">
        <f>cocina[[#This Row],[Ganancia bruta]]-cocina[[#This Row],[Ganancia neta]]</f>
        <v>45</v>
      </c>
    </row>
    <row r="972" spans="1:13" x14ac:dyDescent="0.3">
      <c r="A972">
        <v>381</v>
      </c>
      <c r="B972">
        <v>4</v>
      </c>
      <c r="C972" s="1" t="s">
        <v>271</v>
      </c>
      <c r="D972" s="1" t="s">
        <v>619</v>
      </c>
      <c r="E972">
        <v>20</v>
      </c>
      <c r="F972">
        <v>33</v>
      </c>
      <c r="G972">
        <v>2</v>
      </c>
      <c r="H972">
        <v>12</v>
      </c>
      <c r="I972" s="1" t="s">
        <v>608</v>
      </c>
      <c r="J972">
        <f>cocina[[#This Row],[Precio Unitario]]*cocina[[#This Row],[Cantidad Ordenada]]-cocina[[#This Row],[Costo Unitario]]*cocina[[#This Row],[Cantidad Ordenada]]</f>
        <v>26</v>
      </c>
      <c r="K972">
        <f>cocina[[#This Row],[Precio Unitario]]*cocina[[#This Row],[Cantidad Ordenada]]</f>
        <v>66</v>
      </c>
      <c r="L972" s="5">
        <f>(SUMIF(A:A,cocina[[#This Row],[Número de Orden]],J:J))/SUMIF(A:A,cocina[[#This Row],[Número de Orden]],K:K)</f>
        <v>0.40972222222222221</v>
      </c>
      <c r="M972" s="1">
        <f>cocina[[#This Row],[Ganancia bruta]]-cocina[[#This Row],[Ganancia neta]]</f>
        <v>40</v>
      </c>
    </row>
    <row r="973" spans="1:13" x14ac:dyDescent="0.3">
      <c r="A973">
        <v>382</v>
      </c>
      <c r="B973">
        <v>20</v>
      </c>
      <c r="C973" s="1" t="s">
        <v>48</v>
      </c>
      <c r="D973" s="1" t="s">
        <v>618</v>
      </c>
      <c r="E973">
        <v>17</v>
      </c>
      <c r="F973">
        <v>29</v>
      </c>
      <c r="G973">
        <v>3</v>
      </c>
      <c r="H973">
        <v>54</v>
      </c>
      <c r="I973" s="1" t="s">
        <v>609</v>
      </c>
      <c r="J973">
        <f>cocina[[#This Row],[Precio Unitario]]*cocina[[#This Row],[Cantidad Ordenada]]-cocina[[#This Row],[Costo Unitario]]*cocina[[#This Row],[Cantidad Ordenada]]</f>
        <v>36</v>
      </c>
      <c r="K973">
        <f>cocina[[#This Row],[Precio Unitario]]*cocina[[#This Row],[Cantidad Ordenada]]</f>
        <v>87</v>
      </c>
      <c r="L973" s="5">
        <f>(SUMIF(A:A,cocina[[#This Row],[Número de Orden]],J:J))/SUMIF(A:A,cocina[[#This Row],[Número de Orden]],K:K)</f>
        <v>0.41379310344827586</v>
      </c>
      <c r="M973" s="1">
        <f>cocina[[#This Row],[Ganancia bruta]]-cocina[[#This Row],[Ganancia neta]]</f>
        <v>51</v>
      </c>
    </row>
    <row r="974" spans="1:13" x14ac:dyDescent="0.3">
      <c r="A974">
        <v>383</v>
      </c>
      <c r="B974">
        <v>6</v>
      </c>
      <c r="C974" s="1" t="s">
        <v>83</v>
      </c>
      <c r="D974" s="1" t="s">
        <v>617</v>
      </c>
      <c r="E974">
        <v>22</v>
      </c>
      <c r="F974">
        <v>36</v>
      </c>
      <c r="G974">
        <v>3</v>
      </c>
      <c r="H974">
        <v>9</v>
      </c>
      <c r="I974" s="1" t="s">
        <v>609</v>
      </c>
      <c r="J974">
        <f>cocina[[#This Row],[Precio Unitario]]*cocina[[#This Row],[Cantidad Ordenada]]-cocina[[#This Row],[Costo Unitario]]*cocina[[#This Row],[Cantidad Ordenada]]</f>
        <v>42</v>
      </c>
      <c r="K974">
        <f>cocina[[#This Row],[Precio Unitario]]*cocina[[#This Row],[Cantidad Ordenada]]</f>
        <v>108</v>
      </c>
      <c r="L974" s="5">
        <f>(SUMIF(A:A,cocina[[#This Row],[Número de Orden]],J:J))/SUMIF(A:A,cocina[[#This Row],[Número de Orden]],K:K)</f>
        <v>0.3888888888888889</v>
      </c>
      <c r="M974" s="1">
        <f>cocina[[#This Row],[Ganancia bruta]]-cocina[[#This Row],[Ganancia neta]]</f>
        <v>66</v>
      </c>
    </row>
    <row r="975" spans="1:13" x14ac:dyDescent="0.3">
      <c r="A975">
        <v>384</v>
      </c>
      <c r="B975">
        <v>1</v>
      </c>
      <c r="C975" s="1" t="s">
        <v>89</v>
      </c>
      <c r="D975" s="1" t="s">
        <v>629</v>
      </c>
      <c r="E975">
        <v>10</v>
      </c>
      <c r="F975">
        <v>18</v>
      </c>
      <c r="G975">
        <v>2</v>
      </c>
      <c r="H975">
        <v>26</v>
      </c>
      <c r="I975" s="1" t="s">
        <v>608</v>
      </c>
      <c r="J975">
        <f>cocina[[#This Row],[Precio Unitario]]*cocina[[#This Row],[Cantidad Ordenada]]-cocina[[#This Row],[Costo Unitario]]*cocina[[#This Row],[Cantidad Ordenada]]</f>
        <v>16</v>
      </c>
      <c r="K975">
        <f>cocina[[#This Row],[Precio Unitario]]*cocina[[#This Row],[Cantidad Ordenada]]</f>
        <v>36</v>
      </c>
      <c r="L975" s="5">
        <f>(SUMIF(A:A,cocina[[#This Row],[Número de Orden]],J:J))/SUMIF(A:A,cocina[[#This Row],[Número de Orden]],K:K)</f>
        <v>0.42499999999999999</v>
      </c>
      <c r="M975" s="1">
        <f>cocina[[#This Row],[Ganancia bruta]]-cocina[[#This Row],[Ganancia neta]]</f>
        <v>20</v>
      </c>
    </row>
    <row r="976" spans="1:13" x14ac:dyDescent="0.3">
      <c r="A976">
        <v>384</v>
      </c>
      <c r="B976">
        <v>1</v>
      </c>
      <c r="C976" s="1" t="s">
        <v>122</v>
      </c>
      <c r="D976" s="1" t="s">
        <v>621</v>
      </c>
      <c r="E976">
        <v>11</v>
      </c>
      <c r="F976">
        <v>19</v>
      </c>
      <c r="G976">
        <v>3</v>
      </c>
      <c r="H976">
        <v>35</v>
      </c>
      <c r="I976" s="1" t="s">
        <v>609</v>
      </c>
      <c r="J976">
        <f>cocina[[#This Row],[Precio Unitario]]*cocina[[#This Row],[Cantidad Ordenada]]-cocina[[#This Row],[Costo Unitario]]*cocina[[#This Row],[Cantidad Ordenada]]</f>
        <v>24</v>
      </c>
      <c r="K976">
        <f>cocina[[#This Row],[Precio Unitario]]*cocina[[#This Row],[Cantidad Ordenada]]</f>
        <v>57</v>
      </c>
      <c r="L976" s="5">
        <f>(SUMIF(A:A,cocina[[#This Row],[Número de Orden]],J:J))/SUMIF(A:A,cocina[[#This Row],[Número de Orden]],K:K)</f>
        <v>0.42499999999999999</v>
      </c>
      <c r="M976" s="1">
        <f>cocina[[#This Row],[Ganancia bruta]]-cocina[[#This Row],[Ganancia neta]]</f>
        <v>33</v>
      </c>
    </row>
    <row r="977" spans="1:13" x14ac:dyDescent="0.3">
      <c r="A977">
        <v>384</v>
      </c>
      <c r="B977">
        <v>1</v>
      </c>
      <c r="C977" s="1" t="s">
        <v>116</v>
      </c>
      <c r="D977" s="1" t="s">
        <v>615</v>
      </c>
      <c r="E977">
        <v>16</v>
      </c>
      <c r="F977">
        <v>27</v>
      </c>
      <c r="G977">
        <v>1</v>
      </c>
      <c r="H977">
        <v>49</v>
      </c>
      <c r="I977" s="1" t="s">
        <v>609</v>
      </c>
      <c r="J977">
        <f>cocina[[#This Row],[Precio Unitario]]*cocina[[#This Row],[Cantidad Ordenada]]-cocina[[#This Row],[Costo Unitario]]*cocina[[#This Row],[Cantidad Ordenada]]</f>
        <v>11</v>
      </c>
      <c r="K977">
        <f>cocina[[#This Row],[Precio Unitario]]*cocina[[#This Row],[Cantidad Ordenada]]</f>
        <v>27</v>
      </c>
      <c r="L977" s="5">
        <f>(SUMIF(A:A,cocina[[#This Row],[Número de Orden]],J:J))/SUMIF(A:A,cocina[[#This Row],[Número de Orden]],K:K)</f>
        <v>0.42499999999999999</v>
      </c>
      <c r="M977" s="1">
        <f>cocina[[#This Row],[Ganancia bruta]]-cocina[[#This Row],[Ganancia neta]]</f>
        <v>16</v>
      </c>
    </row>
    <row r="978" spans="1:13" x14ac:dyDescent="0.3">
      <c r="A978">
        <v>385</v>
      </c>
      <c r="B978">
        <v>6</v>
      </c>
      <c r="C978" s="1" t="s">
        <v>78</v>
      </c>
      <c r="D978" s="1" t="s">
        <v>613</v>
      </c>
      <c r="E978">
        <v>18</v>
      </c>
      <c r="F978">
        <v>30</v>
      </c>
      <c r="G978">
        <v>2</v>
      </c>
      <c r="H978">
        <v>22</v>
      </c>
      <c r="I978" s="1" t="s">
        <v>608</v>
      </c>
      <c r="J978">
        <f>cocina[[#This Row],[Precio Unitario]]*cocina[[#This Row],[Cantidad Ordenada]]-cocina[[#This Row],[Costo Unitario]]*cocina[[#This Row],[Cantidad Ordenada]]</f>
        <v>24</v>
      </c>
      <c r="K978">
        <f>cocina[[#This Row],[Precio Unitario]]*cocina[[#This Row],[Cantidad Ordenada]]</f>
        <v>60</v>
      </c>
      <c r="L978" s="5">
        <f>(SUMIF(A:A,cocina[[#This Row],[Número de Orden]],J:J))/SUMIF(A:A,cocina[[#This Row],[Número de Orden]],K:K)</f>
        <v>0.4</v>
      </c>
      <c r="M978" s="1">
        <f>cocina[[#This Row],[Ganancia bruta]]-cocina[[#This Row],[Ganancia neta]]</f>
        <v>36</v>
      </c>
    </row>
    <row r="979" spans="1:13" x14ac:dyDescent="0.3">
      <c r="A979">
        <v>386</v>
      </c>
      <c r="B979">
        <v>5</v>
      </c>
      <c r="C979" s="1" t="s">
        <v>271</v>
      </c>
      <c r="D979" s="1" t="s">
        <v>619</v>
      </c>
      <c r="E979">
        <v>20</v>
      </c>
      <c r="F979">
        <v>33</v>
      </c>
      <c r="G979">
        <v>3</v>
      </c>
      <c r="H979">
        <v>40</v>
      </c>
      <c r="I979" s="1" t="s">
        <v>609</v>
      </c>
      <c r="J979">
        <f>cocina[[#This Row],[Precio Unitario]]*cocina[[#This Row],[Cantidad Ordenada]]-cocina[[#This Row],[Costo Unitario]]*cocina[[#This Row],[Cantidad Ordenada]]</f>
        <v>39</v>
      </c>
      <c r="K979">
        <f>cocina[[#This Row],[Precio Unitario]]*cocina[[#This Row],[Cantidad Ordenada]]</f>
        <v>99</v>
      </c>
      <c r="L979" s="5">
        <f>(SUMIF(A:A,cocina[[#This Row],[Número de Orden]],J:J))/SUMIF(A:A,cocina[[#This Row],[Número de Orden]],K:K)</f>
        <v>0.39393939393939392</v>
      </c>
      <c r="M979" s="1">
        <f>cocina[[#This Row],[Ganancia bruta]]-cocina[[#This Row],[Ganancia neta]]</f>
        <v>60</v>
      </c>
    </row>
    <row r="980" spans="1:13" x14ac:dyDescent="0.3">
      <c r="A980">
        <v>387</v>
      </c>
      <c r="B980">
        <v>6</v>
      </c>
      <c r="C980" s="1" t="s">
        <v>126</v>
      </c>
      <c r="D980" s="1" t="s">
        <v>614</v>
      </c>
      <c r="E980">
        <v>19</v>
      </c>
      <c r="F980">
        <v>31</v>
      </c>
      <c r="G980">
        <v>3</v>
      </c>
      <c r="H980">
        <v>18</v>
      </c>
      <c r="I980" s="1" t="s">
        <v>609</v>
      </c>
      <c r="J980">
        <f>cocina[[#This Row],[Precio Unitario]]*cocina[[#This Row],[Cantidad Ordenada]]-cocina[[#This Row],[Costo Unitario]]*cocina[[#This Row],[Cantidad Ordenada]]</f>
        <v>36</v>
      </c>
      <c r="K980">
        <f>cocina[[#This Row],[Precio Unitario]]*cocina[[#This Row],[Cantidad Ordenada]]</f>
        <v>93</v>
      </c>
      <c r="L980" s="5">
        <f>(SUMIF(A:A,cocina[[#This Row],[Número de Orden]],J:J))/SUMIF(A:A,cocina[[#This Row],[Número de Orden]],K:K)</f>
        <v>0.38709677419354838</v>
      </c>
      <c r="M980" s="1">
        <f>cocina[[#This Row],[Ganancia bruta]]-cocina[[#This Row],[Ganancia neta]]</f>
        <v>57</v>
      </c>
    </row>
    <row r="981" spans="1:13" x14ac:dyDescent="0.3">
      <c r="A981">
        <v>388</v>
      </c>
      <c r="B981">
        <v>18</v>
      </c>
      <c r="C981" s="1" t="s">
        <v>126</v>
      </c>
      <c r="D981" s="1" t="s">
        <v>614</v>
      </c>
      <c r="E981">
        <v>19</v>
      </c>
      <c r="F981">
        <v>31</v>
      </c>
      <c r="G981">
        <v>2</v>
      </c>
      <c r="H981">
        <v>52</v>
      </c>
      <c r="I981" s="1" t="s">
        <v>609</v>
      </c>
      <c r="J981">
        <f>cocina[[#This Row],[Precio Unitario]]*cocina[[#This Row],[Cantidad Ordenada]]-cocina[[#This Row],[Costo Unitario]]*cocina[[#This Row],[Cantidad Ordenada]]</f>
        <v>24</v>
      </c>
      <c r="K981">
        <f>cocina[[#This Row],[Precio Unitario]]*cocina[[#This Row],[Cantidad Ordenada]]</f>
        <v>62</v>
      </c>
      <c r="L981" s="5">
        <f>(SUMIF(A:A,cocina[[#This Row],[Número de Orden]],J:J))/SUMIF(A:A,cocina[[#This Row],[Número de Orden]],K:K)</f>
        <v>0.3951890034364261</v>
      </c>
      <c r="M981" s="1">
        <f>cocina[[#This Row],[Ganancia bruta]]-cocina[[#This Row],[Ganancia neta]]</f>
        <v>38</v>
      </c>
    </row>
    <row r="982" spans="1:13" x14ac:dyDescent="0.3">
      <c r="A982">
        <v>388</v>
      </c>
      <c r="B982">
        <v>18</v>
      </c>
      <c r="C982" s="1" t="s">
        <v>83</v>
      </c>
      <c r="D982" s="1" t="s">
        <v>617</v>
      </c>
      <c r="E982">
        <v>22</v>
      </c>
      <c r="F982">
        <v>36</v>
      </c>
      <c r="G982">
        <v>2</v>
      </c>
      <c r="H982">
        <v>37</v>
      </c>
      <c r="I982" s="1" t="s">
        <v>608</v>
      </c>
      <c r="J982">
        <f>cocina[[#This Row],[Precio Unitario]]*cocina[[#This Row],[Cantidad Ordenada]]-cocina[[#This Row],[Costo Unitario]]*cocina[[#This Row],[Cantidad Ordenada]]</f>
        <v>28</v>
      </c>
      <c r="K982">
        <f>cocina[[#This Row],[Precio Unitario]]*cocina[[#This Row],[Cantidad Ordenada]]</f>
        <v>72</v>
      </c>
      <c r="L982" s="5">
        <f>(SUMIF(A:A,cocina[[#This Row],[Número de Orden]],J:J))/SUMIF(A:A,cocina[[#This Row],[Número de Orden]],K:K)</f>
        <v>0.3951890034364261</v>
      </c>
      <c r="M982" s="1">
        <f>cocina[[#This Row],[Ganancia bruta]]-cocina[[#This Row],[Ganancia neta]]</f>
        <v>44</v>
      </c>
    </row>
    <row r="983" spans="1:13" x14ac:dyDescent="0.3">
      <c r="A983">
        <v>388</v>
      </c>
      <c r="B983">
        <v>18</v>
      </c>
      <c r="C983" s="1" t="s">
        <v>48</v>
      </c>
      <c r="D983" s="1" t="s">
        <v>618</v>
      </c>
      <c r="E983">
        <v>17</v>
      </c>
      <c r="F983">
        <v>29</v>
      </c>
      <c r="G983">
        <v>2</v>
      </c>
      <c r="H983">
        <v>31</v>
      </c>
      <c r="I983" s="1" t="s">
        <v>609</v>
      </c>
      <c r="J983">
        <f>cocina[[#This Row],[Precio Unitario]]*cocina[[#This Row],[Cantidad Ordenada]]-cocina[[#This Row],[Costo Unitario]]*cocina[[#This Row],[Cantidad Ordenada]]</f>
        <v>24</v>
      </c>
      <c r="K983">
        <f>cocina[[#This Row],[Precio Unitario]]*cocina[[#This Row],[Cantidad Ordenada]]</f>
        <v>58</v>
      </c>
      <c r="L983" s="5">
        <f>(SUMIF(A:A,cocina[[#This Row],[Número de Orden]],J:J))/SUMIF(A:A,cocina[[#This Row],[Número de Orden]],K:K)</f>
        <v>0.3951890034364261</v>
      </c>
      <c r="M983" s="1">
        <f>cocina[[#This Row],[Ganancia bruta]]-cocina[[#This Row],[Ganancia neta]]</f>
        <v>34</v>
      </c>
    </row>
    <row r="984" spans="1:13" x14ac:dyDescent="0.3">
      <c r="A984">
        <v>388</v>
      </c>
      <c r="B984">
        <v>18</v>
      </c>
      <c r="C984" s="1" t="s">
        <v>271</v>
      </c>
      <c r="D984" s="1" t="s">
        <v>619</v>
      </c>
      <c r="E984">
        <v>20</v>
      </c>
      <c r="F984">
        <v>33</v>
      </c>
      <c r="G984">
        <v>3</v>
      </c>
      <c r="H984">
        <v>51</v>
      </c>
      <c r="I984" s="1" t="s">
        <v>609</v>
      </c>
      <c r="J984">
        <f>cocina[[#This Row],[Precio Unitario]]*cocina[[#This Row],[Cantidad Ordenada]]-cocina[[#This Row],[Costo Unitario]]*cocina[[#This Row],[Cantidad Ordenada]]</f>
        <v>39</v>
      </c>
      <c r="K984">
        <f>cocina[[#This Row],[Precio Unitario]]*cocina[[#This Row],[Cantidad Ordenada]]</f>
        <v>99</v>
      </c>
      <c r="L984" s="5">
        <f>(SUMIF(A:A,cocina[[#This Row],[Número de Orden]],J:J))/SUMIF(A:A,cocina[[#This Row],[Número de Orden]],K:K)</f>
        <v>0.3951890034364261</v>
      </c>
      <c r="M984" s="1">
        <f>cocina[[#This Row],[Ganancia bruta]]-cocina[[#This Row],[Ganancia neta]]</f>
        <v>60</v>
      </c>
    </row>
    <row r="985" spans="1:13" x14ac:dyDescent="0.3">
      <c r="A985">
        <v>389</v>
      </c>
      <c r="B985">
        <v>19</v>
      </c>
      <c r="C985" s="1" t="s">
        <v>271</v>
      </c>
      <c r="D985" s="1" t="s">
        <v>619</v>
      </c>
      <c r="E985">
        <v>20</v>
      </c>
      <c r="F985">
        <v>33</v>
      </c>
      <c r="G985">
        <v>1</v>
      </c>
      <c r="H985">
        <v>24</v>
      </c>
      <c r="I985" s="1" t="s">
        <v>608</v>
      </c>
      <c r="J985">
        <f>cocina[[#This Row],[Precio Unitario]]*cocina[[#This Row],[Cantidad Ordenada]]-cocina[[#This Row],[Costo Unitario]]*cocina[[#This Row],[Cantidad Ordenada]]</f>
        <v>13</v>
      </c>
      <c r="K985">
        <f>cocina[[#This Row],[Precio Unitario]]*cocina[[#This Row],[Cantidad Ordenada]]</f>
        <v>33</v>
      </c>
      <c r="L985" s="5">
        <f>(SUMIF(A:A,cocina[[#This Row],[Número de Orden]],J:J))/SUMIF(A:A,cocina[[#This Row],[Número de Orden]],K:K)</f>
        <v>0.39393939393939392</v>
      </c>
      <c r="M985" s="1">
        <f>cocina[[#This Row],[Ganancia bruta]]-cocina[[#This Row],[Ganancia neta]]</f>
        <v>20</v>
      </c>
    </row>
    <row r="986" spans="1:13" x14ac:dyDescent="0.3">
      <c r="A986">
        <v>390</v>
      </c>
      <c r="B986">
        <v>9</v>
      </c>
      <c r="C986" s="1" t="s">
        <v>213</v>
      </c>
      <c r="D986" s="1" t="s">
        <v>624</v>
      </c>
      <c r="E986">
        <v>13</v>
      </c>
      <c r="F986">
        <v>22</v>
      </c>
      <c r="G986">
        <v>2</v>
      </c>
      <c r="H986">
        <v>52</v>
      </c>
      <c r="I986" s="1" t="s">
        <v>609</v>
      </c>
      <c r="J986">
        <f>cocina[[#This Row],[Precio Unitario]]*cocina[[#This Row],[Cantidad Ordenada]]-cocina[[#This Row],[Costo Unitario]]*cocina[[#This Row],[Cantidad Ordenada]]</f>
        <v>18</v>
      </c>
      <c r="K986">
        <f>cocina[[#This Row],[Precio Unitario]]*cocina[[#This Row],[Cantidad Ordenada]]</f>
        <v>44</v>
      </c>
      <c r="L986" s="5">
        <f>(SUMIF(A:A,cocina[[#This Row],[Número de Orden]],J:J))/SUMIF(A:A,cocina[[#This Row],[Número de Orden]],K:K)</f>
        <v>0.41258741258741261</v>
      </c>
      <c r="M986" s="1">
        <f>cocina[[#This Row],[Ganancia bruta]]-cocina[[#This Row],[Ganancia neta]]</f>
        <v>26</v>
      </c>
    </row>
    <row r="987" spans="1:13" x14ac:dyDescent="0.3">
      <c r="A987">
        <v>390</v>
      </c>
      <c r="B987">
        <v>9</v>
      </c>
      <c r="C987" s="1" t="s">
        <v>165</v>
      </c>
      <c r="D987" s="1" t="s">
        <v>630</v>
      </c>
      <c r="E987">
        <v>15</v>
      </c>
      <c r="F987">
        <v>26</v>
      </c>
      <c r="G987">
        <v>3</v>
      </c>
      <c r="H987">
        <v>13</v>
      </c>
      <c r="I987" s="1" t="s">
        <v>609</v>
      </c>
      <c r="J987">
        <f>cocina[[#This Row],[Precio Unitario]]*cocina[[#This Row],[Cantidad Ordenada]]-cocina[[#This Row],[Costo Unitario]]*cocina[[#This Row],[Cantidad Ordenada]]</f>
        <v>33</v>
      </c>
      <c r="K987">
        <f>cocina[[#This Row],[Precio Unitario]]*cocina[[#This Row],[Cantidad Ordenada]]</f>
        <v>78</v>
      </c>
      <c r="L987" s="5">
        <f>(SUMIF(A:A,cocina[[#This Row],[Número de Orden]],J:J))/SUMIF(A:A,cocina[[#This Row],[Número de Orden]],K:K)</f>
        <v>0.41258741258741261</v>
      </c>
      <c r="M987" s="1">
        <f>cocina[[#This Row],[Ganancia bruta]]-cocina[[#This Row],[Ganancia neta]]</f>
        <v>45</v>
      </c>
    </row>
    <row r="988" spans="1:13" x14ac:dyDescent="0.3">
      <c r="A988">
        <v>390</v>
      </c>
      <c r="B988">
        <v>9</v>
      </c>
      <c r="C988" s="1" t="s">
        <v>80</v>
      </c>
      <c r="D988" s="1" t="s">
        <v>628</v>
      </c>
      <c r="E988">
        <v>13</v>
      </c>
      <c r="F988">
        <v>21</v>
      </c>
      <c r="G988">
        <v>1</v>
      </c>
      <c r="H988">
        <v>28</v>
      </c>
      <c r="I988" s="1" t="s">
        <v>609</v>
      </c>
      <c r="J988">
        <f>cocina[[#This Row],[Precio Unitario]]*cocina[[#This Row],[Cantidad Ordenada]]-cocina[[#This Row],[Costo Unitario]]*cocina[[#This Row],[Cantidad Ordenada]]</f>
        <v>8</v>
      </c>
      <c r="K988">
        <f>cocina[[#This Row],[Precio Unitario]]*cocina[[#This Row],[Cantidad Ordenada]]</f>
        <v>21</v>
      </c>
      <c r="L988" s="5">
        <f>(SUMIF(A:A,cocina[[#This Row],[Número de Orden]],J:J))/SUMIF(A:A,cocina[[#This Row],[Número de Orden]],K:K)</f>
        <v>0.41258741258741261</v>
      </c>
      <c r="M988" s="1">
        <f>cocina[[#This Row],[Ganancia bruta]]-cocina[[#This Row],[Ganancia neta]]</f>
        <v>13</v>
      </c>
    </row>
    <row r="989" spans="1:13" x14ac:dyDescent="0.3">
      <c r="A989">
        <v>391</v>
      </c>
      <c r="B989">
        <v>15</v>
      </c>
      <c r="C989" s="1" t="s">
        <v>213</v>
      </c>
      <c r="D989" s="1" t="s">
        <v>624</v>
      </c>
      <c r="E989">
        <v>13</v>
      </c>
      <c r="F989">
        <v>22</v>
      </c>
      <c r="G989">
        <v>1</v>
      </c>
      <c r="H989">
        <v>35</v>
      </c>
      <c r="I989" s="1" t="s">
        <v>608</v>
      </c>
      <c r="J989">
        <f>cocina[[#This Row],[Precio Unitario]]*cocina[[#This Row],[Cantidad Ordenada]]-cocina[[#This Row],[Costo Unitario]]*cocina[[#This Row],[Cantidad Ordenada]]</f>
        <v>9</v>
      </c>
      <c r="K989">
        <f>cocina[[#This Row],[Precio Unitario]]*cocina[[#This Row],[Cantidad Ordenada]]</f>
        <v>22</v>
      </c>
      <c r="L989" s="5">
        <f>(SUMIF(A:A,cocina[[#This Row],[Número de Orden]],J:J))/SUMIF(A:A,cocina[[#This Row],[Número de Orden]],K:K)</f>
        <v>0.40909090909090912</v>
      </c>
      <c r="M989" s="1">
        <f>cocina[[#This Row],[Ganancia bruta]]-cocina[[#This Row],[Ganancia neta]]</f>
        <v>13</v>
      </c>
    </row>
    <row r="990" spans="1:13" x14ac:dyDescent="0.3">
      <c r="A990">
        <v>392</v>
      </c>
      <c r="B990">
        <v>14</v>
      </c>
      <c r="C990" s="1" t="s">
        <v>257</v>
      </c>
      <c r="D990" s="1" t="s">
        <v>623</v>
      </c>
      <c r="E990">
        <v>19</v>
      </c>
      <c r="F990">
        <v>32</v>
      </c>
      <c r="G990">
        <v>3</v>
      </c>
      <c r="H990">
        <v>17</v>
      </c>
      <c r="I990" s="1" t="s">
        <v>608</v>
      </c>
      <c r="J990">
        <f>cocina[[#This Row],[Precio Unitario]]*cocina[[#This Row],[Cantidad Ordenada]]-cocina[[#This Row],[Costo Unitario]]*cocina[[#This Row],[Cantidad Ordenada]]</f>
        <v>39</v>
      </c>
      <c r="K990">
        <f>cocina[[#This Row],[Precio Unitario]]*cocina[[#This Row],[Cantidad Ordenada]]</f>
        <v>96</v>
      </c>
      <c r="L990" s="5">
        <f>(SUMIF(A:A,cocina[[#This Row],[Número de Orden]],J:J))/SUMIF(A:A,cocina[[#This Row],[Número de Orden]],K:K)</f>
        <v>0.40833333333333333</v>
      </c>
      <c r="M990" s="1">
        <f>cocina[[#This Row],[Ganancia bruta]]-cocina[[#This Row],[Ganancia neta]]</f>
        <v>57</v>
      </c>
    </row>
    <row r="991" spans="1:13" x14ac:dyDescent="0.3">
      <c r="A991">
        <v>392</v>
      </c>
      <c r="B991">
        <v>14</v>
      </c>
      <c r="C991" s="1" t="s">
        <v>168</v>
      </c>
      <c r="D991" s="1" t="s">
        <v>612</v>
      </c>
      <c r="E991">
        <v>14</v>
      </c>
      <c r="F991">
        <v>24</v>
      </c>
      <c r="G991">
        <v>1</v>
      </c>
      <c r="H991">
        <v>37</v>
      </c>
      <c r="I991" s="1" t="s">
        <v>609</v>
      </c>
      <c r="J991">
        <f>cocina[[#This Row],[Precio Unitario]]*cocina[[#This Row],[Cantidad Ordenada]]-cocina[[#This Row],[Costo Unitario]]*cocina[[#This Row],[Cantidad Ordenada]]</f>
        <v>10</v>
      </c>
      <c r="K991">
        <f>cocina[[#This Row],[Precio Unitario]]*cocina[[#This Row],[Cantidad Ordenada]]</f>
        <v>24</v>
      </c>
      <c r="L991" s="5">
        <f>(SUMIF(A:A,cocina[[#This Row],[Número de Orden]],J:J))/SUMIF(A:A,cocina[[#This Row],[Número de Orden]],K:K)</f>
        <v>0.40833333333333333</v>
      </c>
      <c r="M991" s="1">
        <f>cocina[[#This Row],[Ganancia bruta]]-cocina[[#This Row],[Ganancia neta]]</f>
        <v>14</v>
      </c>
    </row>
    <row r="992" spans="1:13" x14ac:dyDescent="0.3">
      <c r="A992">
        <v>393</v>
      </c>
      <c r="B992">
        <v>13</v>
      </c>
      <c r="C992" s="1" t="s">
        <v>122</v>
      </c>
      <c r="D992" s="1" t="s">
        <v>621</v>
      </c>
      <c r="E992">
        <v>11</v>
      </c>
      <c r="F992">
        <v>19</v>
      </c>
      <c r="G992">
        <v>2</v>
      </c>
      <c r="H992">
        <v>40</v>
      </c>
      <c r="I992" s="1" t="s">
        <v>608</v>
      </c>
      <c r="J992">
        <f>cocina[[#This Row],[Precio Unitario]]*cocina[[#This Row],[Cantidad Ordenada]]-cocina[[#This Row],[Costo Unitario]]*cocina[[#This Row],[Cantidad Ordenada]]</f>
        <v>16</v>
      </c>
      <c r="K992">
        <f>cocina[[#This Row],[Precio Unitario]]*cocina[[#This Row],[Cantidad Ordenada]]</f>
        <v>38</v>
      </c>
      <c r="L992" s="5">
        <f>(SUMIF(A:A,cocina[[#This Row],[Número de Orden]],J:J))/SUMIF(A:A,cocina[[#This Row],[Número de Orden]],K:K)</f>
        <v>0.40384615384615385</v>
      </c>
      <c r="M992" s="1">
        <f>cocina[[#This Row],[Ganancia bruta]]-cocina[[#This Row],[Ganancia neta]]</f>
        <v>22</v>
      </c>
    </row>
    <row r="993" spans="1:13" x14ac:dyDescent="0.3">
      <c r="A993">
        <v>393</v>
      </c>
      <c r="B993">
        <v>13</v>
      </c>
      <c r="C993" s="1" t="s">
        <v>36</v>
      </c>
      <c r="D993" s="1" t="s">
        <v>622</v>
      </c>
      <c r="E993">
        <v>21</v>
      </c>
      <c r="F993">
        <v>35</v>
      </c>
      <c r="G993">
        <v>3</v>
      </c>
      <c r="H993">
        <v>23</v>
      </c>
      <c r="I993" s="1" t="s">
        <v>608</v>
      </c>
      <c r="J993">
        <f>cocina[[#This Row],[Precio Unitario]]*cocina[[#This Row],[Cantidad Ordenada]]-cocina[[#This Row],[Costo Unitario]]*cocina[[#This Row],[Cantidad Ordenada]]</f>
        <v>42</v>
      </c>
      <c r="K993">
        <f>cocina[[#This Row],[Precio Unitario]]*cocina[[#This Row],[Cantidad Ordenada]]</f>
        <v>105</v>
      </c>
      <c r="L993" s="5">
        <f>(SUMIF(A:A,cocina[[#This Row],[Número de Orden]],J:J))/SUMIF(A:A,cocina[[#This Row],[Número de Orden]],K:K)</f>
        <v>0.40384615384615385</v>
      </c>
      <c r="M993" s="1">
        <f>cocina[[#This Row],[Ganancia bruta]]-cocina[[#This Row],[Ganancia neta]]</f>
        <v>63</v>
      </c>
    </row>
    <row r="994" spans="1:13" x14ac:dyDescent="0.3">
      <c r="A994">
        <v>393</v>
      </c>
      <c r="B994">
        <v>13</v>
      </c>
      <c r="C994" s="1" t="s">
        <v>80</v>
      </c>
      <c r="D994" s="1" t="s">
        <v>628</v>
      </c>
      <c r="E994">
        <v>13</v>
      </c>
      <c r="F994">
        <v>21</v>
      </c>
      <c r="G994">
        <v>1</v>
      </c>
      <c r="H994">
        <v>20</v>
      </c>
      <c r="I994" s="1" t="s">
        <v>609</v>
      </c>
      <c r="J994">
        <f>cocina[[#This Row],[Precio Unitario]]*cocina[[#This Row],[Cantidad Ordenada]]-cocina[[#This Row],[Costo Unitario]]*cocina[[#This Row],[Cantidad Ordenada]]</f>
        <v>8</v>
      </c>
      <c r="K994">
        <f>cocina[[#This Row],[Precio Unitario]]*cocina[[#This Row],[Cantidad Ordenada]]</f>
        <v>21</v>
      </c>
      <c r="L994" s="5">
        <f>(SUMIF(A:A,cocina[[#This Row],[Número de Orden]],J:J))/SUMIF(A:A,cocina[[#This Row],[Número de Orden]],K:K)</f>
        <v>0.40384615384615385</v>
      </c>
      <c r="M994" s="1">
        <f>cocina[[#This Row],[Ganancia bruta]]-cocina[[#This Row],[Ganancia neta]]</f>
        <v>13</v>
      </c>
    </row>
    <row r="995" spans="1:13" x14ac:dyDescent="0.3">
      <c r="A995">
        <v>393</v>
      </c>
      <c r="B995">
        <v>13</v>
      </c>
      <c r="C995" s="1" t="s">
        <v>213</v>
      </c>
      <c r="D995" s="1" t="s">
        <v>624</v>
      </c>
      <c r="E995">
        <v>13</v>
      </c>
      <c r="F995">
        <v>22</v>
      </c>
      <c r="G995">
        <v>2</v>
      </c>
      <c r="H995">
        <v>26</v>
      </c>
      <c r="I995" s="1" t="s">
        <v>609</v>
      </c>
      <c r="J995">
        <f>cocina[[#This Row],[Precio Unitario]]*cocina[[#This Row],[Cantidad Ordenada]]-cocina[[#This Row],[Costo Unitario]]*cocina[[#This Row],[Cantidad Ordenada]]</f>
        <v>18</v>
      </c>
      <c r="K995">
        <f>cocina[[#This Row],[Precio Unitario]]*cocina[[#This Row],[Cantidad Ordenada]]</f>
        <v>44</v>
      </c>
      <c r="L995" s="5">
        <f>(SUMIF(A:A,cocina[[#This Row],[Número de Orden]],J:J))/SUMIF(A:A,cocina[[#This Row],[Número de Orden]],K:K)</f>
        <v>0.40384615384615385</v>
      </c>
      <c r="M995" s="1">
        <f>cocina[[#This Row],[Ganancia bruta]]-cocina[[#This Row],[Ganancia neta]]</f>
        <v>26</v>
      </c>
    </row>
    <row r="996" spans="1:13" x14ac:dyDescent="0.3">
      <c r="A996">
        <v>394</v>
      </c>
      <c r="B996">
        <v>17</v>
      </c>
      <c r="C996" s="1" t="s">
        <v>168</v>
      </c>
      <c r="D996" s="1" t="s">
        <v>612</v>
      </c>
      <c r="E996">
        <v>14</v>
      </c>
      <c r="F996">
        <v>24</v>
      </c>
      <c r="G996">
        <v>2</v>
      </c>
      <c r="H996">
        <v>5</v>
      </c>
      <c r="I996" s="1" t="s">
        <v>608</v>
      </c>
      <c r="J996">
        <f>cocina[[#This Row],[Precio Unitario]]*cocina[[#This Row],[Cantidad Ordenada]]-cocina[[#This Row],[Costo Unitario]]*cocina[[#This Row],[Cantidad Ordenada]]</f>
        <v>20</v>
      </c>
      <c r="K996">
        <f>cocina[[#This Row],[Precio Unitario]]*cocina[[#This Row],[Cantidad Ordenada]]</f>
        <v>48</v>
      </c>
      <c r="L996" s="5">
        <f>(SUMIF(A:A,cocina[[#This Row],[Número de Orden]],J:J))/SUMIF(A:A,cocina[[#This Row],[Número de Orden]],K:K)</f>
        <v>0.41558441558441561</v>
      </c>
      <c r="M996" s="1">
        <f>cocina[[#This Row],[Ganancia bruta]]-cocina[[#This Row],[Ganancia neta]]</f>
        <v>28</v>
      </c>
    </row>
    <row r="997" spans="1:13" x14ac:dyDescent="0.3">
      <c r="A997">
        <v>394</v>
      </c>
      <c r="B997">
        <v>17</v>
      </c>
      <c r="C997" s="1" t="s">
        <v>48</v>
      </c>
      <c r="D997" s="1" t="s">
        <v>618</v>
      </c>
      <c r="E997">
        <v>17</v>
      </c>
      <c r="F997">
        <v>29</v>
      </c>
      <c r="G997">
        <v>1</v>
      </c>
      <c r="H997">
        <v>42</v>
      </c>
      <c r="I997" s="1" t="s">
        <v>609</v>
      </c>
      <c r="J997">
        <f>cocina[[#This Row],[Precio Unitario]]*cocina[[#This Row],[Cantidad Ordenada]]-cocina[[#This Row],[Costo Unitario]]*cocina[[#This Row],[Cantidad Ordenada]]</f>
        <v>12</v>
      </c>
      <c r="K997">
        <f>cocina[[#This Row],[Precio Unitario]]*cocina[[#This Row],[Cantidad Ordenada]]</f>
        <v>29</v>
      </c>
      <c r="L997" s="5">
        <f>(SUMIF(A:A,cocina[[#This Row],[Número de Orden]],J:J))/SUMIF(A:A,cocina[[#This Row],[Número de Orden]],K:K)</f>
        <v>0.41558441558441561</v>
      </c>
      <c r="M997" s="1">
        <f>cocina[[#This Row],[Ganancia bruta]]-cocina[[#This Row],[Ganancia neta]]</f>
        <v>17</v>
      </c>
    </row>
    <row r="998" spans="1:13" x14ac:dyDescent="0.3">
      <c r="A998">
        <v>395</v>
      </c>
      <c r="B998">
        <v>2</v>
      </c>
      <c r="C998" s="1" t="s">
        <v>122</v>
      </c>
      <c r="D998" s="1" t="s">
        <v>621</v>
      </c>
      <c r="E998">
        <v>11</v>
      </c>
      <c r="F998">
        <v>19</v>
      </c>
      <c r="G998">
        <v>2</v>
      </c>
      <c r="H998">
        <v>8</v>
      </c>
      <c r="I998" s="1" t="s">
        <v>608</v>
      </c>
      <c r="J998">
        <f>cocina[[#This Row],[Precio Unitario]]*cocina[[#This Row],[Cantidad Ordenada]]-cocina[[#This Row],[Costo Unitario]]*cocina[[#This Row],[Cantidad Ordenada]]</f>
        <v>16</v>
      </c>
      <c r="K998">
        <f>cocina[[#This Row],[Precio Unitario]]*cocina[[#This Row],[Cantidad Ordenada]]</f>
        <v>38</v>
      </c>
      <c r="L998" s="5">
        <f>(SUMIF(A:A,cocina[[#This Row],[Número de Orden]],J:J))/SUMIF(A:A,cocina[[#This Row],[Número de Orden]],K:K)</f>
        <v>0.42105263157894735</v>
      </c>
      <c r="M998" s="1">
        <f>cocina[[#This Row],[Ganancia bruta]]-cocina[[#This Row],[Ganancia neta]]</f>
        <v>22</v>
      </c>
    </row>
    <row r="999" spans="1:13" x14ac:dyDescent="0.3">
      <c r="A999">
        <v>396</v>
      </c>
      <c r="B999">
        <v>11</v>
      </c>
      <c r="C999" s="1" t="s">
        <v>156</v>
      </c>
      <c r="D999" s="1" t="s">
        <v>626</v>
      </c>
      <c r="E999">
        <v>12</v>
      </c>
      <c r="F999">
        <v>20</v>
      </c>
      <c r="G999">
        <v>1</v>
      </c>
      <c r="H999">
        <v>31</v>
      </c>
      <c r="I999" s="1" t="s">
        <v>609</v>
      </c>
      <c r="J999">
        <f>cocina[[#This Row],[Precio Unitario]]*cocina[[#This Row],[Cantidad Ordenada]]-cocina[[#This Row],[Costo Unitario]]*cocina[[#This Row],[Cantidad Ordenada]]</f>
        <v>8</v>
      </c>
      <c r="K999">
        <f>cocina[[#This Row],[Precio Unitario]]*cocina[[#This Row],[Cantidad Ordenada]]</f>
        <v>20</v>
      </c>
      <c r="L999" s="5">
        <f>(SUMIF(A:A,cocina[[#This Row],[Número de Orden]],J:J))/SUMIF(A:A,cocina[[#This Row],[Número de Orden]],K:K)</f>
        <v>0.38554216867469882</v>
      </c>
      <c r="M999" s="1">
        <f>cocina[[#This Row],[Ganancia bruta]]-cocina[[#This Row],[Ganancia neta]]</f>
        <v>12</v>
      </c>
    </row>
    <row r="1000" spans="1:13" x14ac:dyDescent="0.3">
      <c r="A1000">
        <v>396</v>
      </c>
      <c r="B1000">
        <v>11</v>
      </c>
      <c r="C1000" s="1" t="s">
        <v>80</v>
      </c>
      <c r="D1000" s="1" t="s">
        <v>628</v>
      </c>
      <c r="E1000">
        <v>13</v>
      </c>
      <c r="F1000">
        <v>21</v>
      </c>
      <c r="G1000">
        <v>3</v>
      </c>
      <c r="H1000">
        <v>26</v>
      </c>
      <c r="I1000" s="1" t="s">
        <v>609</v>
      </c>
      <c r="J1000">
        <f>cocina[[#This Row],[Precio Unitario]]*cocina[[#This Row],[Cantidad Ordenada]]-cocina[[#This Row],[Costo Unitario]]*cocina[[#This Row],[Cantidad Ordenada]]</f>
        <v>24</v>
      </c>
      <c r="K1000">
        <f>cocina[[#This Row],[Precio Unitario]]*cocina[[#This Row],[Cantidad Ordenada]]</f>
        <v>63</v>
      </c>
      <c r="L1000" s="5">
        <f>(SUMIF(A:A,cocina[[#This Row],[Número de Orden]],J:J))/SUMIF(A:A,cocina[[#This Row],[Número de Orden]],K:K)</f>
        <v>0.38554216867469882</v>
      </c>
      <c r="M1000" s="1">
        <f>cocina[[#This Row],[Ganancia bruta]]-cocina[[#This Row],[Ganancia neta]]</f>
        <v>39</v>
      </c>
    </row>
    <row r="1001" spans="1:13" x14ac:dyDescent="0.3">
      <c r="A1001">
        <v>397</v>
      </c>
      <c r="B1001">
        <v>4</v>
      </c>
      <c r="C1001" s="1" t="s">
        <v>116</v>
      </c>
      <c r="D1001" s="1" t="s">
        <v>615</v>
      </c>
      <c r="E1001">
        <v>16</v>
      </c>
      <c r="F1001">
        <v>27</v>
      </c>
      <c r="G1001">
        <v>2</v>
      </c>
      <c r="H1001">
        <v>10</v>
      </c>
      <c r="I1001" s="1" t="s">
        <v>609</v>
      </c>
      <c r="J1001">
        <f>cocina[[#This Row],[Precio Unitario]]*cocina[[#This Row],[Cantidad Ordenada]]-cocina[[#This Row],[Costo Unitario]]*cocina[[#This Row],[Cantidad Ordenada]]</f>
        <v>22</v>
      </c>
      <c r="K1001">
        <f>cocina[[#This Row],[Precio Unitario]]*cocina[[#This Row],[Cantidad Ordenada]]</f>
        <v>54</v>
      </c>
      <c r="L1001" s="5">
        <f>(SUMIF(A:A,cocina[[#This Row],[Número de Orden]],J:J))/SUMIF(A:A,cocina[[#This Row],[Número de Orden]],K:K)</f>
        <v>0.39455782312925169</v>
      </c>
      <c r="M1001" s="1">
        <f>cocina[[#This Row],[Ganancia bruta]]-cocina[[#This Row],[Ganancia neta]]</f>
        <v>32</v>
      </c>
    </row>
    <row r="1002" spans="1:13" x14ac:dyDescent="0.3">
      <c r="A1002">
        <v>397</v>
      </c>
      <c r="B1002">
        <v>4</v>
      </c>
      <c r="C1002" s="1" t="s">
        <v>126</v>
      </c>
      <c r="D1002" s="1" t="s">
        <v>614</v>
      </c>
      <c r="E1002">
        <v>19</v>
      </c>
      <c r="F1002">
        <v>31</v>
      </c>
      <c r="G1002">
        <v>3</v>
      </c>
      <c r="H1002">
        <v>59</v>
      </c>
      <c r="I1002" s="1" t="s">
        <v>609</v>
      </c>
      <c r="J1002">
        <f>cocina[[#This Row],[Precio Unitario]]*cocina[[#This Row],[Cantidad Ordenada]]-cocina[[#This Row],[Costo Unitario]]*cocina[[#This Row],[Cantidad Ordenada]]</f>
        <v>36</v>
      </c>
      <c r="K1002">
        <f>cocina[[#This Row],[Precio Unitario]]*cocina[[#This Row],[Cantidad Ordenada]]</f>
        <v>93</v>
      </c>
      <c r="L1002" s="5">
        <f>(SUMIF(A:A,cocina[[#This Row],[Número de Orden]],J:J))/SUMIF(A:A,cocina[[#This Row],[Número de Orden]],K:K)</f>
        <v>0.39455782312925169</v>
      </c>
      <c r="M1002" s="1">
        <f>cocina[[#This Row],[Ganancia bruta]]-cocina[[#This Row],[Ganancia neta]]</f>
        <v>57</v>
      </c>
    </row>
    <row r="1003" spans="1:13" x14ac:dyDescent="0.3">
      <c r="A1003">
        <v>398</v>
      </c>
      <c r="B1003">
        <v>9</v>
      </c>
      <c r="C1003" s="1" t="s">
        <v>52</v>
      </c>
      <c r="D1003" s="1" t="s">
        <v>620</v>
      </c>
      <c r="E1003">
        <v>16</v>
      </c>
      <c r="F1003">
        <v>28</v>
      </c>
      <c r="G1003">
        <v>2</v>
      </c>
      <c r="H1003">
        <v>50</v>
      </c>
      <c r="I1003" s="1" t="s">
        <v>608</v>
      </c>
      <c r="J1003">
        <f>cocina[[#This Row],[Precio Unitario]]*cocina[[#This Row],[Cantidad Ordenada]]-cocina[[#This Row],[Costo Unitario]]*cocina[[#This Row],[Cantidad Ordenada]]</f>
        <v>24</v>
      </c>
      <c r="K1003">
        <f>cocina[[#This Row],[Precio Unitario]]*cocina[[#This Row],[Cantidad Ordenada]]</f>
        <v>56</v>
      </c>
      <c r="L1003" s="5">
        <f>(SUMIF(A:A,cocina[[#This Row],[Número de Orden]],J:J))/SUMIF(A:A,cocina[[#This Row],[Número de Orden]],K:K)</f>
        <v>0.4098360655737705</v>
      </c>
      <c r="M1003" s="1">
        <f>cocina[[#This Row],[Ganancia bruta]]-cocina[[#This Row],[Ganancia neta]]</f>
        <v>32</v>
      </c>
    </row>
    <row r="1004" spans="1:13" x14ac:dyDescent="0.3">
      <c r="A1004">
        <v>398</v>
      </c>
      <c r="B1004">
        <v>9</v>
      </c>
      <c r="C1004" s="1" t="s">
        <v>271</v>
      </c>
      <c r="D1004" s="1" t="s">
        <v>619</v>
      </c>
      <c r="E1004">
        <v>20</v>
      </c>
      <c r="F1004">
        <v>33</v>
      </c>
      <c r="G1004">
        <v>2</v>
      </c>
      <c r="H1004">
        <v>21</v>
      </c>
      <c r="I1004" s="1" t="s">
        <v>609</v>
      </c>
      <c r="J1004">
        <f>cocina[[#This Row],[Precio Unitario]]*cocina[[#This Row],[Cantidad Ordenada]]-cocina[[#This Row],[Costo Unitario]]*cocina[[#This Row],[Cantidad Ordenada]]</f>
        <v>26</v>
      </c>
      <c r="K1004">
        <f>cocina[[#This Row],[Precio Unitario]]*cocina[[#This Row],[Cantidad Ordenada]]</f>
        <v>66</v>
      </c>
      <c r="L1004" s="5">
        <f>(SUMIF(A:A,cocina[[#This Row],[Número de Orden]],J:J))/SUMIF(A:A,cocina[[#This Row],[Número de Orden]],K:K)</f>
        <v>0.4098360655737705</v>
      </c>
      <c r="M1004" s="1">
        <f>cocina[[#This Row],[Ganancia bruta]]-cocina[[#This Row],[Ganancia neta]]</f>
        <v>40</v>
      </c>
    </row>
    <row r="1005" spans="1:13" x14ac:dyDescent="0.3">
      <c r="A1005">
        <v>399</v>
      </c>
      <c r="B1005">
        <v>7</v>
      </c>
      <c r="C1005" s="1" t="s">
        <v>271</v>
      </c>
      <c r="D1005" s="1" t="s">
        <v>619</v>
      </c>
      <c r="E1005">
        <v>20</v>
      </c>
      <c r="F1005">
        <v>33</v>
      </c>
      <c r="G1005">
        <v>3</v>
      </c>
      <c r="H1005">
        <v>45</v>
      </c>
      <c r="I1005" s="1" t="s">
        <v>608</v>
      </c>
      <c r="J1005">
        <f>cocina[[#This Row],[Precio Unitario]]*cocina[[#This Row],[Cantidad Ordenada]]-cocina[[#This Row],[Costo Unitario]]*cocina[[#This Row],[Cantidad Ordenada]]</f>
        <v>39</v>
      </c>
      <c r="K1005">
        <f>cocina[[#This Row],[Precio Unitario]]*cocina[[#This Row],[Cantidad Ordenada]]</f>
        <v>99</v>
      </c>
      <c r="L1005" s="5">
        <f>(SUMIF(A:A,cocina[[#This Row],[Número de Orden]],J:J))/SUMIF(A:A,cocina[[#This Row],[Número de Orden]],K:K)</f>
        <v>0.39130434782608697</v>
      </c>
      <c r="M1005" s="1">
        <f>cocina[[#This Row],[Ganancia bruta]]-cocina[[#This Row],[Ganancia neta]]</f>
        <v>60</v>
      </c>
    </row>
    <row r="1006" spans="1:13" x14ac:dyDescent="0.3">
      <c r="A1006">
        <v>399</v>
      </c>
      <c r="B1006">
        <v>7</v>
      </c>
      <c r="C1006" s="1" t="s">
        <v>83</v>
      </c>
      <c r="D1006" s="1" t="s">
        <v>617</v>
      </c>
      <c r="E1006">
        <v>22</v>
      </c>
      <c r="F1006">
        <v>36</v>
      </c>
      <c r="G1006">
        <v>3</v>
      </c>
      <c r="H1006">
        <v>46</v>
      </c>
      <c r="I1006" s="1" t="s">
        <v>609</v>
      </c>
      <c r="J1006">
        <f>cocina[[#This Row],[Precio Unitario]]*cocina[[#This Row],[Cantidad Ordenada]]-cocina[[#This Row],[Costo Unitario]]*cocina[[#This Row],[Cantidad Ordenada]]</f>
        <v>42</v>
      </c>
      <c r="K1006">
        <f>cocina[[#This Row],[Precio Unitario]]*cocina[[#This Row],[Cantidad Ordenada]]</f>
        <v>108</v>
      </c>
      <c r="L1006" s="5">
        <f>(SUMIF(A:A,cocina[[#This Row],[Número de Orden]],J:J))/SUMIF(A:A,cocina[[#This Row],[Número de Orden]],K:K)</f>
        <v>0.39130434782608697</v>
      </c>
      <c r="M1006" s="1">
        <f>cocina[[#This Row],[Ganancia bruta]]-cocina[[#This Row],[Ganancia neta]]</f>
        <v>66</v>
      </c>
    </row>
    <row r="1007" spans="1:13" x14ac:dyDescent="0.3">
      <c r="A1007">
        <v>400</v>
      </c>
      <c r="B1007">
        <v>9</v>
      </c>
      <c r="C1007" s="1" t="s">
        <v>58</v>
      </c>
      <c r="D1007" s="1" t="s">
        <v>616</v>
      </c>
      <c r="E1007">
        <v>25</v>
      </c>
      <c r="F1007">
        <v>40</v>
      </c>
      <c r="G1007">
        <v>2</v>
      </c>
      <c r="H1007">
        <v>28</v>
      </c>
      <c r="I1007" s="1" t="s">
        <v>608</v>
      </c>
      <c r="J1007">
        <f>cocina[[#This Row],[Precio Unitario]]*cocina[[#This Row],[Cantidad Ordenada]]-cocina[[#This Row],[Costo Unitario]]*cocina[[#This Row],[Cantidad Ordenada]]</f>
        <v>30</v>
      </c>
      <c r="K1007">
        <f>cocina[[#This Row],[Precio Unitario]]*cocina[[#This Row],[Cantidad Ordenada]]</f>
        <v>80</v>
      </c>
      <c r="L1007" s="5">
        <f>(SUMIF(A:A,cocina[[#This Row],[Número de Orden]],J:J))/SUMIF(A:A,cocina[[#This Row],[Número de Orden]],K:K)</f>
        <v>0.39393939393939392</v>
      </c>
      <c r="M1007" s="1">
        <f>cocina[[#This Row],[Ganancia bruta]]-cocina[[#This Row],[Ganancia neta]]</f>
        <v>50</v>
      </c>
    </row>
    <row r="1008" spans="1:13" x14ac:dyDescent="0.3">
      <c r="A1008">
        <v>400</v>
      </c>
      <c r="B1008">
        <v>9</v>
      </c>
      <c r="C1008" s="1" t="s">
        <v>52</v>
      </c>
      <c r="D1008" s="1" t="s">
        <v>620</v>
      </c>
      <c r="E1008">
        <v>16</v>
      </c>
      <c r="F1008">
        <v>28</v>
      </c>
      <c r="G1008">
        <v>2</v>
      </c>
      <c r="H1008">
        <v>13</v>
      </c>
      <c r="I1008" s="1" t="s">
        <v>608</v>
      </c>
      <c r="J1008">
        <f>cocina[[#This Row],[Precio Unitario]]*cocina[[#This Row],[Cantidad Ordenada]]-cocina[[#This Row],[Costo Unitario]]*cocina[[#This Row],[Cantidad Ordenada]]</f>
        <v>24</v>
      </c>
      <c r="K1008">
        <f>cocina[[#This Row],[Precio Unitario]]*cocina[[#This Row],[Cantidad Ordenada]]</f>
        <v>56</v>
      </c>
      <c r="L1008" s="5">
        <f>(SUMIF(A:A,cocina[[#This Row],[Número de Orden]],J:J))/SUMIF(A:A,cocina[[#This Row],[Número de Orden]],K:K)</f>
        <v>0.39393939393939392</v>
      </c>
      <c r="M1008" s="1">
        <f>cocina[[#This Row],[Ganancia bruta]]-cocina[[#This Row],[Ganancia neta]]</f>
        <v>32</v>
      </c>
    </row>
    <row r="1009" spans="1:13" x14ac:dyDescent="0.3">
      <c r="A1009">
        <v>400</v>
      </c>
      <c r="B1009">
        <v>9</v>
      </c>
      <c r="C1009" s="1" t="s">
        <v>126</v>
      </c>
      <c r="D1009" s="1" t="s">
        <v>614</v>
      </c>
      <c r="E1009">
        <v>19</v>
      </c>
      <c r="F1009">
        <v>31</v>
      </c>
      <c r="G1009">
        <v>2</v>
      </c>
      <c r="H1009">
        <v>38</v>
      </c>
      <c r="I1009" s="1" t="s">
        <v>609</v>
      </c>
      <c r="J1009">
        <f>cocina[[#This Row],[Precio Unitario]]*cocina[[#This Row],[Cantidad Ordenada]]-cocina[[#This Row],[Costo Unitario]]*cocina[[#This Row],[Cantidad Ordenada]]</f>
        <v>24</v>
      </c>
      <c r="K1009">
        <f>cocina[[#This Row],[Precio Unitario]]*cocina[[#This Row],[Cantidad Ordenada]]</f>
        <v>62</v>
      </c>
      <c r="L1009" s="5">
        <f>(SUMIF(A:A,cocina[[#This Row],[Número de Orden]],J:J))/SUMIF(A:A,cocina[[#This Row],[Número de Orden]],K:K)</f>
        <v>0.39393939393939392</v>
      </c>
      <c r="M1009" s="1">
        <f>cocina[[#This Row],[Ganancia bruta]]-cocina[[#This Row],[Ganancia neta]]</f>
        <v>38</v>
      </c>
    </row>
    <row r="1010" spans="1:13" x14ac:dyDescent="0.3">
      <c r="A1010">
        <v>401</v>
      </c>
      <c r="B1010">
        <v>16</v>
      </c>
      <c r="C1010" s="1" t="s">
        <v>80</v>
      </c>
      <c r="D1010" s="1" t="s">
        <v>628</v>
      </c>
      <c r="E1010">
        <v>13</v>
      </c>
      <c r="F1010">
        <v>21</v>
      </c>
      <c r="G1010">
        <v>2</v>
      </c>
      <c r="H1010">
        <v>20</v>
      </c>
      <c r="I1010" s="1" t="s">
        <v>608</v>
      </c>
      <c r="J1010">
        <f>cocina[[#This Row],[Precio Unitario]]*cocina[[#This Row],[Cantidad Ordenada]]-cocina[[#This Row],[Costo Unitario]]*cocina[[#This Row],[Cantidad Ordenada]]</f>
        <v>16</v>
      </c>
      <c r="K1010">
        <f>cocina[[#This Row],[Precio Unitario]]*cocina[[#This Row],[Cantidad Ordenada]]</f>
        <v>42</v>
      </c>
      <c r="L1010" s="5">
        <f>(SUMIF(A:A,cocina[[#This Row],[Número de Orden]],J:J))/SUMIF(A:A,cocina[[#This Row],[Número de Orden]],K:K)</f>
        <v>0.38095238095238093</v>
      </c>
      <c r="M1010" s="1">
        <f>cocina[[#This Row],[Ganancia bruta]]-cocina[[#This Row],[Ganancia neta]]</f>
        <v>26</v>
      </c>
    </row>
    <row r="1011" spans="1:13" x14ac:dyDescent="0.3">
      <c r="A1011">
        <v>402</v>
      </c>
      <c r="B1011">
        <v>18</v>
      </c>
      <c r="C1011" s="1" t="s">
        <v>132</v>
      </c>
      <c r="D1011" s="1" t="s">
        <v>631</v>
      </c>
      <c r="E1011">
        <v>15</v>
      </c>
      <c r="F1011">
        <v>25</v>
      </c>
      <c r="G1011">
        <v>2</v>
      </c>
      <c r="H1011">
        <v>16</v>
      </c>
      <c r="I1011" s="1" t="s">
        <v>609</v>
      </c>
      <c r="J1011">
        <f>cocina[[#This Row],[Precio Unitario]]*cocina[[#This Row],[Cantidad Ordenada]]-cocina[[#This Row],[Costo Unitario]]*cocina[[#This Row],[Cantidad Ordenada]]</f>
        <v>20</v>
      </c>
      <c r="K1011">
        <f>cocina[[#This Row],[Precio Unitario]]*cocina[[#This Row],[Cantidad Ordenada]]</f>
        <v>50</v>
      </c>
      <c r="L1011" s="5">
        <f>(SUMIF(A:A,cocina[[#This Row],[Número de Orden]],J:J))/SUMIF(A:A,cocina[[#This Row],[Número de Orden]],K:K)</f>
        <v>0.41059602649006621</v>
      </c>
      <c r="M1011" s="1">
        <f>cocina[[#This Row],[Ganancia bruta]]-cocina[[#This Row],[Ganancia neta]]</f>
        <v>30</v>
      </c>
    </row>
    <row r="1012" spans="1:13" x14ac:dyDescent="0.3">
      <c r="A1012">
        <v>402</v>
      </c>
      <c r="B1012">
        <v>18</v>
      </c>
      <c r="C1012" s="1" t="s">
        <v>122</v>
      </c>
      <c r="D1012" s="1" t="s">
        <v>621</v>
      </c>
      <c r="E1012">
        <v>11</v>
      </c>
      <c r="F1012">
        <v>19</v>
      </c>
      <c r="G1012">
        <v>3</v>
      </c>
      <c r="H1012">
        <v>29</v>
      </c>
      <c r="I1012" s="1" t="s">
        <v>609</v>
      </c>
      <c r="J1012">
        <f>cocina[[#This Row],[Precio Unitario]]*cocina[[#This Row],[Cantidad Ordenada]]-cocina[[#This Row],[Costo Unitario]]*cocina[[#This Row],[Cantidad Ordenada]]</f>
        <v>24</v>
      </c>
      <c r="K1012">
        <f>cocina[[#This Row],[Precio Unitario]]*cocina[[#This Row],[Cantidad Ordenada]]</f>
        <v>57</v>
      </c>
      <c r="L1012" s="5">
        <f>(SUMIF(A:A,cocina[[#This Row],[Número de Orden]],J:J))/SUMIF(A:A,cocina[[#This Row],[Número de Orden]],K:K)</f>
        <v>0.41059602649006621</v>
      </c>
      <c r="M1012" s="1">
        <f>cocina[[#This Row],[Ganancia bruta]]-cocina[[#This Row],[Ganancia neta]]</f>
        <v>33</v>
      </c>
    </row>
    <row r="1013" spans="1:13" x14ac:dyDescent="0.3">
      <c r="A1013">
        <v>402</v>
      </c>
      <c r="B1013">
        <v>18</v>
      </c>
      <c r="C1013" s="1" t="s">
        <v>213</v>
      </c>
      <c r="D1013" s="1" t="s">
        <v>624</v>
      </c>
      <c r="E1013">
        <v>13</v>
      </c>
      <c r="F1013">
        <v>22</v>
      </c>
      <c r="G1013">
        <v>2</v>
      </c>
      <c r="H1013">
        <v>21</v>
      </c>
      <c r="I1013" s="1" t="s">
        <v>608</v>
      </c>
      <c r="J1013">
        <f>cocina[[#This Row],[Precio Unitario]]*cocina[[#This Row],[Cantidad Ordenada]]-cocina[[#This Row],[Costo Unitario]]*cocina[[#This Row],[Cantidad Ordenada]]</f>
        <v>18</v>
      </c>
      <c r="K1013">
        <f>cocina[[#This Row],[Precio Unitario]]*cocina[[#This Row],[Cantidad Ordenada]]</f>
        <v>44</v>
      </c>
      <c r="L1013" s="5">
        <f>(SUMIF(A:A,cocina[[#This Row],[Número de Orden]],J:J))/SUMIF(A:A,cocina[[#This Row],[Número de Orden]],K:K)</f>
        <v>0.41059602649006621</v>
      </c>
      <c r="M1013" s="1">
        <f>cocina[[#This Row],[Ganancia bruta]]-cocina[[#This Row],[Ganancia neta]]</f>
        <v>26</v>
      </c>
    </row>
    <row r="1014" spans="1:13" x14ac:dyDescent="0.3">
      <c r="A1014">
        <v>403</v>
      </c>
      <c r="B1014">
        <v>14</v>
      </c>
      <c r="C1014" s="1" t="s">
        <v>213</v>
      </c>
      <c r="D1014" s="1" t="s">
        <v>624</v>
      </c>
      <c r="E1014">
        <v>13</v>
      </c>
      <c r="F1014">
        <v>22</v>
      </c>
      <c r="G1014">
        <v>3</v>
      </c>
      <c r="H1014">
        <v>17</v>
      </c>
      <c r="I1014" s="1" t="s">
        <v>608</v>
      </c>
      <c r="J1014">
        <f>cocina[[#This Row],[Precio Unitario]]*cocina[[#This Row],[Cantidad Ordenada]]-cocina[[#This Row],[Costo Unitario]]*cocina[[#This Row],[Cantidad Ordenada]]</f>
        <v>27</v>
      </c>
      <c r="K1014">
        <f>cocina[[#This Row],[Precio Unitario]]*cocina[[#This Row],[Cantidad Ordenada]]</f>
        <v>66</v>
      </c>
      <c r="L1014" s="5">
        <f>(SUMIF(A:A,cocina[[#This Row],[Número de Orden]],J:J))/SUMIF(A:A,cocina[[#This Row],[Número de Orden]],K:K)</f>
        <v>0.41578947368421054</v>
      </c>
      <c r="M1014" s="1">
        <f>cocina[[#This Row],[Ganancia bruta]]-cocina[[#This Row],[Ganancia neta]]</f>
        <v>39</v>
      </c>
    </row>
    <row r="1015" spans="1:13" x14ac:dyDescent="0.3">
      <c r="A1015">
        <v>403</v>
      </c>
      <c r="B1015">
        <v>14</v>
      </c>
      <c r="C1015" s="1" t="s">
        <v>89</v>
      </c>
      <c r="D1015" s="1" t="s">
        <v>629</v>
      </c>
      <c r="E1015">
        <v>10</v>
      </c>
      <c r="F1015">
        <v>18</v>
      </c>
      <c r="G1015">
        <v>2</v>
      </c>
      <c r="H1015">
        <v>5</v>
      </c>
      <c r="I1015" s="1" t="s">
        <v>609</v>
      </c>
      <c r="J1015">
        <f>cocina[[#This Row],[Precio Unitario]]*cocina[[#This Row],[Cantidad Ordenada]]-cocina[[#This Row],[Costo Unitario]]*cocina[[#This Row],[Cantidad Ordenada]]</f>
        <v>16</v>
      </c>
      <c r="K1015">
        <f>cocina[[#This Row],[Precio Unitario]]*cocina[[#This Row],[Cantidad Ordenada]]</f>
        <v>36</v>
      </c>
      <c r="L1015" s="5">
        <f>(SUMIF(A:A,cocina[[#This Row],[Número de Orden]],J:J))/SUMIF(A:A,cocina[[#This Row],[Número de Orden]],K:K)</f>
        <v>0.41578947368421054</v>
      </c>
      <c r="M1015" s="1">
        <f>cocina[[#This Row],[Ganancia bruta]]-cocina[[#This Row],[Ganancia neta]]</f>
        <v>20</v>
      </c>
    </row>
    <row r="1016" spans="1:13" x14ac:dyDescent="0.3">
      <c r="A1016">
        <v>403</v>
      </c>
      <c r="B1016">
        <v>14</v>
      </c>
      <c r="C1016" s="1" t="s">
        <v>257</v>
      </c>
      <c r="D1016" s="1" t="s">
        <v>623</v>
      </c>
      <c r="E1016">
        <v>19</v>
      </c>
      <c r="F1016">
        <v>32</v>
      </c>
      <c r="G1016">
        <v>2</v>
      </c>
      <c r="H1016">
        <v>8</v>
      </c>
      <c r="I1016" s="1" t="s">
        <v>609</v>
      </c>
      <c r="J1016">
        <f>cocina[[#This Row],[Precio Unitario]]*cocina[[#This Row],[Cantidad Ordenada]]-cocina[[#This Row],[Costo Unitario]]*cocina[[#This Row],[Cantidad Ordenada]]</f>
        <v>26</v>
      </c>
      <c r="K1016">
        <f>cocina[[#This Row],[Precio Unitario]]*cocina[[#This Row],[Cantidad Ordenada]]</f>
        <v>64</v>
      </c>
      <c r="L1016" s="5">
        <f>(SUMIF(A:A,cocina[[#This Row],[Número de Orden]],J:J))/SUMIF(A:A,cocina[[#This Row],[Número de Orden]],K:K)</f>
        <v>0.41578947368421054</v>
      </c>
      <c r="M1016" s="1">
        <f>cocina[[#This Row],[Ganancia bruta]]-cocina[[#This Row],[Ganancia neta]]</f>
        <v>38</v>
      </c>
    </row>
    <row r="1017" spans="1:13" x14ac:dyDescent="0.3">
      <c r="A1017">
        <v>403</v>
      </c>
      <c r="B1017">
        <v>14</v>
      </c>
      <c r="C1017" s="1" t="s">
        <v>168</v>
      </c>
      <c r="D1017" s="1" t="s">
        <v>612</v>
      </c>
      <c r="E1017">
        <v>14</v>
      </c>
      <c r="F1017">
        <v>24</v>
      </c>
      <c r="G1017">
        <v>1</v>
      </c>
      <c r="H1017">
        <v>55</v>
      </c>
      <c r="I1017" s="1" t="s">
        <v>609</v>
      </c>
      <c r="J1017">
        <f>cocina[[#This Row],[Precio Unitario]]*cocina[[#This Row],[Cantidad Ordenada]]-cocina[[#This Row],[Costo Unitario]]*cocina[[#This Row],[Cantidad Ordenada]]</f>
        <v>10</v>
      </c>
      <c r="K1017">
        <f>cocina[[#This Row],[Precio Unitario]]*cocina[[#This Row],[Cantidad Ordenada]]</f>
        <v>24</v>
      </c>
      <c r="L1017" s="5">
        <f>(SUMIF(A:A,cocina[[#This Row],[Número de Orden]],J:J))/SUMIF(A:A,cocina[[#This Row],[Número de Orden]],K:K)</f>
        <v>0.41578947368421054</v>
      </c>
      <c r="M1017" s="1">
        <f>cocina[[#This Row],[Ganancia bruta]]-cocina[[#This Row],[Ganancia neta]]</f>
        <v>14</v>
      </c>
    </row>
    <row r="1018" spans="1:13" x14ac:dyDescent="0.3">
      <c r="A1018">
        <v>404</v>
      </c>
      <c r="B1018">
        <v>17</v>
      </c>
      <c r="C1018" s="1" t="s">
        <v>80</v>
      </c>
      <c r="D1018" s="1" t="s">
        <v>628</v>
      </c>
      <c r="E1018">
        <v>13</v>
      </c>
      <c r="F1018">
        <v>21</v>
      </c>
      <c r="G1018">
        <v>2</v>
      </c>
      <c r="H1018">
        <v>20</v>
      </c>
      <c r="I1018" s="1" t="s">
        <v>608</v>
      </c>
      <c r="J1018">
        <f>cocina[[#This Row],[Precio Unitario]]*cocina[[#This Row],[Cantidad Ordenada]]-cocina[[#This Row],[Costo Unitario]]*cocina[[#This Row],[Cantidad Ordenada]]</f>
        <v>16</v>
      </c>
      <c r="K1018">
        <f>cocina[[#This Row],[Precio Unitario]]*cocina[[#This Row],[Cantidad Ordenada]]</f>
        <v>42</v>
      </c>
      <c r="L1018" s="5">
        <f>(SUMIF(A:A,cocina[[#This Row],[Número de Orden]],J:J))/SUMIF(A:A,cocina[[#This Row],[Número de Orden]],K:K)</f>
        <v>0.37912087912087911</v>
      </c>
      <c r="M1018" s="1">
        <f>cocina[[#This Row],[Ganancia bruta]]-cocina[[#This Row],[Ganancia neta]]</f>
        <v>26</v>
      </c>
    </row>
    <row r="1019" spans="1:13" x14ac:dyDescent="0.3">
      <c r="A1019">
        <v>404</v>
      </c>
      <c r="B1019">
        <v>17</v>
      </c>
      <c r="C1019" s="1" t="s">
        <v>156</v>
      </c>
      <c r="D1019" s="1" t="s">
        <v>626</v>
      </c>
      <c r="E1019">
        <v>12</v>
      </c>
      <c r="F1019">
        <v>20</v>
      </c>
      <c r="G1019">
        <v>1</v>
      </c>
      <c r="H1019">
        <v>53</v>
      </c>
      <c r="I1019" s="1" t="s">
        <v>609</v>
      </c>
      <c r="J1019">
        <f>cocina[[#This Row],[Precio Unitario]]*cocina[[#This Row],[Cantidad Ordenada]]-cocina[[#This Row],[Costo Unitario]]*cocina[[#This Row],[Cantidad Ordenada]]</f>
        <v>8</v>
      </c>
      <c r="K1019">
        <f>cocina[[#This Row],[Precio Unitario]]*cocina[[#This Row],[Cantidad Ordenada]]</f>
        <v>20</v>
      </c>
      <c r="L1019" s="5">
        <f>(SUMIF(A:A,cocina[[#This Row],[Número de Orden]],J:J))/SUMIF(A:A,cocina[[#This Row],[Número de Orden]],K:K)</f>
        <v>0.37912087912087911</v>
      </c>
      <c r="M1019" s="1">
        <f>cocina[[#This Row],[Ganancia bruta]]-cocina[[#This Row],[Ganancia neta]]</f>
        <v>12</v>
      </c>
    </row>
    <row r="1020" spans="1:13" x14ac:dyDescent="0.3">
      <c r="A1020">
        <v>404</v>
      </c>
      <c r="B1020">
        <v>17</v>
      </c>
      <c r="C1020" s="1" t="s">
        <v>58</v>
      </c>
      <c r="D1020" s="1" t="s">
        <v>616</v>
      </c>
      <c r="E1020">
        <v>25</v>
      </c>
      <c r="F1020">
        <v>40</v>
      </c>
      <c r="G1020">
        <v>3</v>
      </c>
      <c r="H1020">
        <v>29</v>
      </c>
      <c r="I1020" s="1" t="s">
        <v>609</v>
      </c>
      <c r="J1020">
        <f>cocina[[#This Row],[Precio Unitario]]*cocina[[#This Row],[Cantidad Ordenada]]-cocina[[#This Row],[Costo Unitario]]*cocina[[#This Row],[Cantidad Ordenada]]</f>
        <v>45</v>
      </c>
      <c r="K1020">
        <f>cocina[[#This Row],[Precio Unitario]]*cocina[[#This Row],[Cantidad Ordenada]]</f>
        <v>120</v>
      </c>
      <c r="L1020" s="5">
        <f>(SUMIF(A:A,cocina[[#This Row],[Número de Orden]],J:J))/SUMIF(A:A,cocina[[#This Row],[Número de Orden]],K:K)</f>
        <v>0.37912087912087911</v>
      </c>
      <c r="M1020" s="1">
        <f>cocina[[#This Row],[Ganancia bruta]]-cocina[[#This Row],[Ganancia neta]]</f>
        <v>75</v>
      </c>
    </row>
    <row r="1021" spans="1:13" x14ac:dyDescent="0.3">
      <c r="A1021">
        <v>405</v>
      </c>
      <c r="B1021">
        <v>5</v>
      </c>
      <c r="C1021" s="1" t="s">
        <v>165</v>
      </c>
      <c r="D1021" s="1" t="s">
        <v>630</v>
      </c>
      <c r="E1021">
        <v>15</v>
      </c>
      <c r="F1021">
        <v>26</v>
      </c>
      <c r="G1021">
        <v>1</v>
      </c>
      <c r="H1021">
        <v>41</v>
      </c>
      <c r="I1021" s="1" t="s">
        <v>609</v>
      </c>
      <c r="J1021">
        <f>cocina[[#This Row],[Precio Unitario]]*cocina[[#This Row],[Cantidad Ordenada]]-cocina[[#This Row],[Costo Unitario]]*cocina[[#This Row],[Cantidad Ordenada]]</f>
        <v>11</v>
      </c>
      <c r="K1021">
        <f>cocina[[#This Row],[Precio Unitario]]*cocina[[#This Row],[Cantidad Ordenada]]</f>
        <v>26</v>
      </c>
      <c r="L1021" s="5">
        <f>(SUMIF(A:A,cocina[[#This Row],[Número de Orden]],J:J))/SUMIF(A:A,cocina[[#This Row],[Número de Orden]],K:K)</f>
        <v>0.39622641509433965</v>
      </c>
      <c r="M1021" s="1">
        <f>cocina[[#This Row],[Ganancia bruta]]-cocina[[#This Row],[Ganancia neta]]</f>
        <v>15</v>
      </c>
    </row>
    <row r="1022" spans="1:13" x14ac:dyDescent="0.3">
      <c r="A1022">
        <v>405</v>
      </c>
      <c r="B1022">
        <v>5</v>
      </c>
      <c r="C1022" s="1" t="s">
        <v>58</v>
      </c>
      <c r="D1022" s="1" t="s">
        <v>616</v>
      </c>
      <c r="E1022">
        <v>25</v>
      </c>
      <c r="F1022">
        <v>40</v>
      </c>
      <c r="G1022">
        <v>1</v>
      </c>
      <c r="H1022">
        <v>44</v>
      </c>
      <c r="I1022" s="1" t="s">
        <v>608</v>
      </c>
      <c r="J1022">
        <f>cocina[[#This Row],[Precio Unitario]]*cocina[[#This Row],[Cantidad Ordenada]]-cocina[[#This Row],[Costo Unitario]]*cocina[[#This Row],[Cantidad Ordenada]]</f>
        <v>15</v>
      </c>
      <c r="K1022">
        <f>cocina[[#This Row],[Precio Unitario]]*cocina[[#This Row],[Cantidad Ordenada]]</f>
        <v>40</v>
      </c>
      <c r="L1022" s="5">
        <f>(SUMIF(A:A,cocina[[#This Row],[Número de Orden]],J:J))/SUMIF(A:A,cocina[[#This Row],[Número de Orden]],K:K)</f>
        <v>0.39622641509433965</v>
      </c>
      <c r="M1022" s="1">
        <f>cocina[[#This Row],[Ganancia bruta]]-cocina[[#This Row],[Ganancia neta]]</f>
        <v>25</v>
      </c>
    </row>
    <row r="1023" spans="1:13" x14ac:dyDescent="0.3">
      <c r="A1023">
        <v>405</v>
      </c>
      <c r="B1023">
        <v>5</v>
      </c>
      <c r="C1023" s="1" t="s">
        <v>156</v>
      </c>
      <c r="D1023" s="1" t="s">
        <v>626</v>
      </c>
      <c r="E1023">
        <v>12</v>
      </c>
      <c r="F1023">
        <v>20</v>
      </c>
      <c r="G1023">
        <v>2</v>
      </c>
      <c r="H1023">
        <v>13</v>
      </c>
      <c r="I1023" s="1" t="s">
        <v>609</v>
      </c>
      <c r="J1023">
        <f>cocina[[#This Row],[Precio Unitario]]*cocina[[#This Row],[Cantidad Ordenada]]-cocina[[#This Row],[Costo Unitario]]*cocina[[#This Row],[Cantidad Ordenada]]</f>
        <v>16</v>
      </c>
      <c r="K1023">
        <f>cocina[[#This Row],[Precio Unitario]]*cocina[[#This Row],[Cantidad Ordenada]]</f>
        <v>40</v>
      </c>
      <c r="L1023" s="5">
        <f>(SUMIF(A:A,cocina[[#This Row],[Número de Orden]],J:J))/SUMIF(A:A,cocina[[#This Row],[Número de Orden]],K:K)</f>
        <v>0.39622641509433965</v>
      </c>
      <c r="M1023" s="1">
        <f>cocina[[#This Row],[Ganancia bruta]]-cocina[[#This Row],[Ganancia neta]]</f>
        <v>24</v>
      </c>
    </row>
    <row r="1024" spans="1:13" x14ac:dyDescent="0.3">
      <c r="A1024">
        <v>406</v>
      </c>
      <c r="B1024">
        <v>14</v>
      </c>
      <c r="C1024" s="1" t="s">
        <v>156</v>
      </c>
      <c r="D1024" s="1" t="s">
        <v>626</v>
      </c>
      <c r="E1024">
        <v>12</v>
      </c>
      <c r="F1024">
        <v>20</v>
      </c>
      <c r="G1024">
        <v>3</v>
      </c>
      <c r="H1024">
        <v>6</v>
      </c>
      <c r="I1024" s="1" t="s">
        <v>608</v>
      </c>
      <c r="J1024">
        <f>cocina[[#This Row],[Precio Unitario]]*cocina[[#This Row],[Cantidad Ordenada]]-cocina[[#This Row],[Costo Unitario]]*cocina[[#This Row],[Cantidad Ordenada]]</f>
        <v>24</v>
      </c>
      <c r="K1024">
        <f>cocina[[#This Row],[Precio Unitario]]*cocina[[#This Row],[Cantidad Ordenada]]</f>
        <v>60</v>
      </c>
      <c r="L1024" s="5">
        <f>(SUMIF(A:A,cocina[[#This Row],[Número de Orden]],J:J))/SUMIF(A:A,cocina[[#This Row],[Número de Orden]],K:K)</f>
        <v>0.4</v>
      </c>
      <c r="M1024" s="1">
        <f>cocina[[#This Row],[Ganancia bruta]]-cocina[[#This Row],[Ganancia neta]]</f>
        <v>36</v>
      </c>
    </row>
    <row r="1025" spans="1:13" x14ac:dyDescent="0.3">
      <c r="A1025">
        <v>406</v>
      </c>
      <c r="B1025">
        <v>14</v>
      </c>
      <c r="C1025" s="1" t="s">
        <v>36</v>
      </c>
      <c r="D1025" s="1" t="s">
        <v>622</v>
      </c>
      <c r="E1025">
        <v>21</v>
      </c>
      <c r="F1025">
        <v>35</v>
      </c>
      <c r="G1025">
        <v>2</v>
      </c>
      <c r="H1025">
        <v>56</v>
      </c>
      <c r="I1025" s="1" t="s">
        <v>608</v>
      </c>
      <c r="J1025">
        <f>cocina[[#This Row],[Precio Unitario]]*cocina[[#This Row],[Cantidad Ordenada]]-cocina[[#This Row],[Costo Unitario]]*cocina[[#This Row],[Cantidad Ordenada]]</f>
        <v>28</v>
      </c>
      <c r="K1025">
        <f>cocina[[#This Row],[Precio Unitario]]*cocina[[#This Row],[Cantidad Ordenada]]</f>
        <v>70</v>
      </c>
      <c r="L1025" s="5">
        <f>(SUMIF(A:A,cocina[[#This Row],[Número de Orden]],J:J))/SUMIF(A:A,cocina[[#This Row],[Número de Orden]],K:K)</f>
        <v>0.4</v>
      </c>
      <c r="M1025" s="1">
        <f>cocina[[#This Row],[Ganancia bruta]]-cocina[[#This Row],[Ganancia neta]]</f>
        <v>42</v>
      </c>
    </row>
    <row r="1026" spans="1:13" x14ac:dyDescent="0.3">
      <c r="A1026">
        <v>406</v>
      </c>
      <c r="B1026">
        <v>14</v>
      </c>
      <c r="C1026" s="1" t="s">
        <v>132</v>
      </c>
      <c r="D1026" s="1" t="s">
        <v>631</v>
      </c>
      <c r="E1026">
        <v>15</v>
      </c>
      <c r="F1026">
        <v>25</v>
      </c>
      <c r="G1026">
        <v>1</v>
      </c>
      <c r="H1026">
        <v>55</v>
      </c>
      <c r="I1026" s="1" t="s">
        <v>609</v>
      </c>
      <c r="J1026">
        <f>cocina[[#This Row],[Precio Unitario]]*cocina[[#This Row],[Cantidad Ordenada]]-cocina[[#This Row],[Costo Unitario]]*cocina[[#This Row],[Cantidad Ordenada]]</f>
        <v>10</v>
      </c>
      <c r="K1026">
        <f>cocina[[#This Row],[Precio Unitario]]*cocina[[#This Row],[Cantidad Ordenada]]</f>
        <v>25</v>
      </c>
      <c r="L1026" s="5">
        <f>(SUMIF(A:A,cocina[[#This Row],[Número de Orden]],J:J))/SUMIF(A:A,cocina[[#This Row],[Número de Orden]],K:K)</f>
        <v>0.4</v>
      </c>
      <c r="M1026" s="1">
        <f>cocina[[#This Row],[Ganancia bruta]]-cocina[[#This Row],[Ganancia neta]]</f>
        <v>15</v>
      </c>
    </row>
    <row r="1027" spans="1:13" x14ac:dyDescent="0.3">
      <c r="A1027">
        <v>407</v>
      </c>
      <c r="B1027">
        <v>4</v>
      </c>
      <c r="C1027" s="1" t="s">
        <v>156</v>
      </c>
      <c r="D1027" s="1" t="s">
        <v>626</v>
      </c>
      <c r="E1027">
        <v>12</v>
      </c>
      <c r="F1027">
        <v>20</v>
      </c>
      <c r="G1027">
        <v>3</v>
      </c>
      <c r="H1027">
        <v>32</v>
      </c>
      <c r="I1027" s="1" t="s">
        <v>608</v>
      </c>
      <c r="J1027">
        <f>cocina[[#This Row],[Precio Unitario]]*cocina[[#This Row],[Cantidad Ordenada]]-cocina[[#This Row],[Costo Unitario]]*cocina[[#This Row],[Cantidad Ordenada]]</f>
        <v>24</v>
      </c>
      <c r="K1027">
        <f>cocina[[#This Row],[Precio Unitario]]*cocina[[#This Row],[Cantidad Ordenada]]</f>
        <v>60</v>
      </c>
      <c r="L1027" s="5">
        <f>(SUMIF(A:A,cocina[[#This Row],[Número de Orden]],J:J))/SUMIF(A:A,cocina[[#This Row],[Número de Orden]],K:K)</f>
        <v>0.4</v>
      </c>
      <c r="M1027" s="1">
        <f>cocina[[#This Row],[Ganancia bruta]]-cocina[[#This Row],[Ganancia neta]]</f>
        <v>36</v>
      </c>
    </row>
    <row r="1028" spans="1:13" x14ac:dyDescent="0.3">
      <c r="A1028">
        <v>407</v>
      </c>
      <c r="B1028">
        <v>4</v>
      </c>
      <c r="C1028" s="1" t="s">
        <v>36</v>
      </c>
      <c r="D1028" s="1" t="s">
        <v>622</v>
      </c>
      <c r="E1028">
        <v>21</v>
      </c>
      <c r="F1028">
        <v>35</v>
      </c>
      <c r="G1028">
        <v>1</v>
      </c>
      <c r="H1028">
        <v>18</v>
      </c>
      <c r="I1028" s="1" t="s">
        <v>609</v>
      </c>
      <c r="J1028">
        <f>cocina[[#This Row],[Precio Unitario]]*cocina[[#This Row],[Cantidad Ordenada]]-cocina[[#This Row],[Costo Unitario]]*cocina[[#This Row],[Cantidad Ordenada]]</f>
        <v>14</v>
      </c>
      <c r="K1028">
        <f>cocina[[#This Row],[Precio Unitario]]*cocina[[#This Row],[Cantidad Ordenada]]</f>
        <v>35</v>
      </c>
      <c r="L1028" s="5">
        <f>(SUMIF(A:A,cocina[[#This Row],[Número de Orden]],J:J))/SUMIF(A:A,cocina[[#This Row],[Número de Orden]],K:K)</f>
        <v>0.4</v>
      </c>
      <c r="M1028" s="1">
        <f>cocina[[#This Row],[Ganancia bruta]]-cocina[[#This Row],[Ganancia neta]]</f>
        <v>21</v>
      </c>
    </row>
    <row r="1029" spans="1:13" x14ac:dyDescent="0.3">
      <c r="A1029">
        <v>408</v>
      </c>
      <c r="B1029">
        <v>17</v>
      </c>
      <c r="C1029" s="1" t="s">
        <v>132</v>
      </c>
      <c r="D1029" s="1" t="s">
        <v>631</v>
      </c>
      <c r="E1029">
        <v>15</v>
      </c>
      <c r="F1029">
        <v>25</v>
      </c>
      <c r="G1029">
        <v>1</v>
      </c>
      <c r="H1029">
        <v>58</v>
      </c>
      <c r="I1029" s="1" t="s">
        <v>609</v>
      </c>
      <c r="J1029">
        <f>cocina[[#This Row],[Precio Unitario]]*cocina[[#This Row],[Cantidad Ordenada]]-cocina[[#This Row],[Costo Unitario]]*cocina[[#This Row],[Cantidad Ordenada]]</f>
        <v>10</v>
      </c>
      <c r="K1029">
        <f>cocina[[#This Row],[Precio Unitario]]*cocina[[#This Row],[Cantidad Ordenada]]</f>
        <v>25</v>
      </c>
      <c r="L1029" s="5">
        <f>(SUMIF(A:A,cocina[[#This Row],[Número de Orden]],J:J))/SUMIF(A:A,cocina[[#This Row],[Número de Orden]],K:K)</f>
        <v>0.41221374045801529</v>
      </c>
      <c r="M1029" s="1">
        <f>cocina[[#This Row],[Ganancia bruta]]-cocina[[#This Row],[Ganancia neta]]</f>
        <v>15</v>
      </c>
    </row>
    <row r="1030" spans="1:13" x14ac:dyDescent="0.3">
      <c r="A1030">
        <v>408</v>
      </c>
      <c r="B1030">
        <v>17</v>
      </c>
      <c r="C1030" s="1" t="s">
        <v>168</v>
      </c>
      <c r="D1030" s="1" t="s">
        <v>612</v>
      </c>
      <c r="E1030">
        <v>14</v>
      </c>
      <c r="F1030">
        <v>24</v>
      </c>
      <c r="G1030">
        <v>3</v>
      </c>
      <c r="H1030">
        <v>11</v>
      </c>
      <c r="I1030" s="1" t="s">
        <v>608</v>
      </c>
      <c r="J1030">
        <f>cocina[[#This Row],[Precio Unitario]]*cocina[[#This Row],[Cantidad Ordenada]]-cocina[[#This Row],[Costo Unitario]]*cocina[[#This Row],[Cantidad Ordenada]]</f>
        <v>30</v>
      </c>
      <c r="K1030">
        <f>cocina[[#This Row],[Precio Unitario]]*cocina[[#This Row],[Cantidad Ordenada]]</f>
        <v>72</v>
      </c>
      <c r="L1030" s="5">
        <f>(SUMIF(A:A,cocina[[#This Row],[Número de Orden]],J:J))/SUMIF(A:A,cocina[[#This Row],[Número de Orden]],K:K)</f>
        <v>0.41221374045801529</v>
      </c>
      <c r="M1030" s="1">
        <f>cocina[[#This Row],[Ganancia bruta]]-cocina[[#This Row],[Ganancia neta]]</f>
        <v>42</v>
      </c>
    </row>
    <row r="1031" spans="1:13" x14ac:dyDescent="0.3">
      <c r="A1031">
        <v>408</v>
      </c>
      <c r="B1031">
        <v>17</v>
      </c>
      <c r="C1031" s="1" t="s">
        <v>65</v>
      </c>
      <c r="D1031" s="1" t="s">
        <v>625</v>
      </c>
      <c r="E1031">
        <v>20</v>
      </c>
      <c r="F1031">
        <v>34</v>
      </c>
      <c r="G1031">
        <v>1</v>
      </c>
      <c r="H1031">
        <v>37</v>
      </c>
      <c r="I1031" s="1" t="s">
        <v>609</v>
      </c>
      <c r="J1031">
        <f>cocina[[#This Row],[Precio Unitario]]*cocina[[#This Row],[Cantidad Ordenada]]-cocina[[#This Row],[Costo Unitario]]*cocina[[#This Row],[Cantidad Ordenada]]</f>
        <v>14</v>
      </c>
      <c r="K1031">
        <f>cocina[[#This Row],[Precio Unitario]]*cocina[[#This Row],[Cantidad Ordenada]]</f>
        <v>34</v>
      </c>
      <c r="L1031" s="5">
        <f>(SUMIF(A:A,cocina[[#This Row],[Número de Orden]],J:J))/SUMIF(A:A,cocina[[#This Row],[Número de Orden]],K:K)</f>
        <v>0.41221374045801529</v>
      </c>
      <c r="M1031" s="1">
        <f>cocina[[#This Row],[Ganancia bruta]]-cocina[[#This Row],[Ganancia neta]]</f>
        <v>20</v>
      </c>
    </row>
    <row r="1032" spans="1:13" x14ac:dyDescent="0.3">
      <c r="A1032">
        <v>409</v>
      </c>
      <c r="B1032">
        <v>15</v>
      </c>
      <c r="C1032" s="1" t="s">
        <v>80</v>
      </c>
      <c r="D1032" s="1" t="s">
        <v>628</v>
      </c>
      <c r="E1032">
        <v>13</v>
      </c>
      <c r="F1032">
        <v>21</v>
      </c>
      <c r="G1032">
        <v>3</v>
      </c>
      <c r="H1032">
        <v>44</v>
      </c>
      <c r="I1032" s="1" t="s">
        <v>609</v>
      </c>
      <c r="J1032">
        <f>cocina[[#This Row],[Precio Unitario]]*cocina[[#This Row],[Cantidad Ordenada]]-cocina[[#This Row],[Costo Unitario]]*cocina[[#This Row],[Cantidad Ordenada]]</f>
        <v>24</v>
      </c>
      <c r="K1032">
        <f>cocina[[#This Row],[Precio Unitario]]*cocina[[#This Row],[Cantidad Ordenada]]</f>
        <v>63</v>
      </c>
      <c r="L1032" s="5">
        <f>(SUMIF(A:A,cocina[[#This Row],[Número de Orden]],J:J))/SUMIF(A:A,cocina[[#This Row],[Número de Orden]],K:K)</f>
        <v>0.39901477832512317</v>
      </c>
      <c r="M1032" s="1">
        <f>cocina[[#This Row],[Ganancia bruta]]-cocina[[#This Row],[Ganancia neta]]</f>
        <v>39</v>
      </c>
    </row>
    <row r="1033" spans="1:13" x14ac:dyDescent="0.3">
      <c r="A1033">
        <v>409</v>
      </c>
      <c r="B1033">
        <v>15</v>
      </c>
      <c r="C1033" s="1" t="s">
        <v>58</v>
      </c>
      <c r="D1033" s="1" t="s">
        <v>616</v>
      </c>
      <c r="E1033">
        <v>25</v>
      </c>
      <c r="F1033">
        <v>40</v>
      </c>
      <c r="G1033">
        <v>1</v>
      </c>
      <c r="H1033">
        <v>43</v>
      </c>
      <c r="I1033" s="1" t="s">
        <v>608</v>
      </c>
      <c r="J1033">
        <f>cocina[[#This Row],[Precio Unitario]]*cocina[[#This Row],[Cantidad Ordenada]]-cocina[[#This Row],[Costo Unitario]]*cocina[[#This Row],[Cantidad Ordenada]]</f>
        <v>15</v>
      </c>
      <c r="K1033">
        <f>cocina[[#This Row],[Precio Unitario]]*cocina[[#This Row],[Cantidad Ordenada]]</f>
        <v>40</v>
      </c>
      <c r="L1033" s="5">
        <f>(SUMIF(A:A,cocina[[#This Row],[Número de Orden]],J:J))/SUMIF(A:A,cocina[[#This Row],[Número de Orden]],K:K)</f>
        <v>0.39901477832512317</v>
      </c>
      <c r="M1033" s="1">
        <f>cocina[[#This Row],[Ganancia bruta]]-cocina[[#This Row],[Ganancia neta]]</f>
        <v>25</v>
      </c>
    </row>
    <row r="1034" spans="1:13" x14ac:dyDescent="0.3">
      <c r="A1034">
        <v>409</v>
      </c>
      <c r="B1034">
        <v>15</v>
      </c>
      <c r="C1034" s="1" t="s">
        <v>52</v>
      </c>
      <c r="D1034" s="1" t="s">
        <v>620</v>
      </c>
      <c r="E1034">
        <v>16</v>
      </c>
      <c r="F1034">
        <v>28</v>
      </c>
      <c r="G1034">
        <v>1</v>
      </c>
      <c r="H1034">
        <v>47</v>
      </c>
      <c r="I1034" s="1" t="s">
        <v>608</v>
      </c>
      <c r="J1034">
        <f>cocina[[#This Row],[Precio Unitario]]*cocina[[#This Row],[Cantidad Ordenada]]-cocina[[#This Row],[Costo Unitario]]*cocina[[#This Row],[Cantidad Ordenada]]</f>
        <v>12</v>
      </c>
      <c r="K1034">
        <f>cocina[[#This Row],[Precio Unitario]]*cocina[[#This Row],[Cantidad Ordenada]]</f>
        <v>28</v>
      </c>
      <c r="L1034" s="5">
        <f>(SUMIF(A:A,cocina[[#This Row],[Número de Orden]],J:J))/SUMIF(A:A,cocina[[#This Row],[Número de Orden]],K:K)</f>
        <v>0.39901477832512317</v>
      </c>
      <c r="M1034" s="1">
        <f>cocina[[#This Row],[Ganancia bruta]]-cocina[[#This Row],[Ganancia neta]]</f>
        <v>16</v>
      </c>
    </row>
    <row r="1035" spans="1:13" x14ac:dyDescent="0.3">
      <c r="A1035">
        <v>409</v>
      </c>
      <c r="B1035">
        <v>15</v>
      </c>
      <c r="C1035" s="1" t="s">
        <v>168</v>
      </c>
      <c r="D1035" s="1" t="s">
        <v>612</v>
      </c>
      <c r="E1035">
        <v>14</v>
      </c>
      <c r="F1035">
        <v>24</v>
      </c>
      <c r="G1035">
        <v>3</v>
      </c>
      <c r="H1035">
        <v>29</v>
      </c>
      <c r="I1035" s="1" t="s">
        <v>608</v>
      </c>
      <c r="J1035">
        <f>cocina[[#This Row],[Precio Unitario]]*cocina[[#This Row],[Cantidad Ordenada]]-cocina[[#This Row],[Costo Unitario]]*cocina[[#This Row],[Cantidad Ordenada]]</f>
        <v>30</v>
      </c>
      <c r="K1035">
        <f>cocina[[#This Row],[Precio Unitario]]*cocina[[#This Row],[Cantidad Ordenada]]</f>
        <v>72</v>
      </c>
      <c r="L1035" s="5">
        <f>(SUMIF(A:A,cocina[[#This Row],[Número de Orden]],J:J))/SUMIF(A:A,cocina[[#This Row],[Número de Orden]],K:K)</f>
        <v>0.39901477832512317</v>
      </c>
      <c r="M1035" s="1">
        <f>cocina[[#This Row],[Ganancia bruta]]-cocina[[#This Row],[Ganancia neta]]</f>
        <v>42</v>
      </c>
    </row>
    <row r="1036" spans="1:13" x14ac:dyDescent="0.3">
      <c r="A1036">
        <v>410</v>
      </c>
      <c r="B1036">
        <v>1</v>
      </c>
      <c r="C1036" s="1" t="s">
        <v>156</v>
      </c>
      <c r="D1036" s="1" t="s">
        <v>626</v>
      </c>
      <c r="E1036">
        <v>12</v>
      </c>
      <c r="F1036">
        <v>20</v>
      </c>
      <c r="G1036">
        <v>1</v>
      </c>
      <c r="H1036">
        <v>50</v>
      </c>
      <c r="I1036" s="1" t="s">
        <v>609</v>
      </c>
      <c r="J1036">
        <f>cocina[[#This Row],[Precio Unitario]]*cocina[[#This Row],[Cantidad Ordenada]]-cocina[[#This Row],[Costo Unitario]]*cocina[[#This Row],[Cantidad Ordenada]]</f>
        <v>8</v>
      </c>
      <c r="K1036">
        <f>cocina[[#This Row],[Precio Unitario]]*cocina[[#This Row],[Cantidad Ordenada]]</f>
        <v>20</v>
      </c>
      <c r="L1036" s="5">
        <f>(SUMIF(A:A,cocina[[#This Row],[Número de Orden]],J:J))/SUMIF(A:A,cocina[[#This Row],[Número de Orden]],K:K)</f>
        <v>0.39285714285714285</v>
      </c>
      <c r="M1036" s="1">
        <f>cocina[[#This Row],[Ganancia bruta]]-cocina[[#This Row],[Ganancia neta]]</f>
        <v>12</v>
      </c>
    </row>
    <row r="1037" spans="1:13" x14ac:dyDescent="0.3">
      <c r="A1037">
        <v>410</v>
      </c>
      <c r="B1037">
        <v>1</v>
      </c>
      <c r="C1037" s="1" t="s">
        <v>83</v>
      </c>
      <c r="D1037" s="1" t="s">
        <v>617</v>
      </c>
      <c r="E1037">
        <v>22</v>
      </c>
      <c r="F1037">
        <v>36</v>
      </c>
      <c r="G1037">
        <v>1</v>
      </c>
      <c r="H1037">
        <v>41</v>
      </c>
      <c r="I1037" s="1" t="s">
        <v>608</v>
      </c>
      <c r="J1037">
        <f>cocina[[#This Row],[Precio Unitario]]*cocina[[#This Row],[Cantidad Ordenada]]-cocina[[#This Row],[Costo Unitario]]*cocina[[#This Row],[Cantidad Ordenada]]</f>
        <v>14</v>
      </c>
      <c r="K1037">
        <f>cocina[[#This Row],[Precio Unitario]]*cocina[[#This Row],[Cantidad Ordenada]]</f>
        <v>36</v>
      </c>
      <c r="L1037" s="5">
        <f>(SUMIF(A:A,cocina[[#This Row],[Número de Orden]],J:J))/SUMIF(A:A,cocina[[#This Row],[Número de Orden]],K:K)</f>
        <v>0.39285714285714285</v>
      </c>
      <c r="M1037" s="1">
        <f>cocina[[#This Row],[Ganancia bruta]]-cocina[[#This Row],[Ganancia neta]]</f>
        <v>22</v>
      </c>
    </row>
    <row r="1038" spans="1:13" x14ac:dyDescent="0.3">
      <c r="A1038">
        <v>411</v>
      </c>
      <c r="B1038">
        <v>3</v>
      </c>
      <c r="C1038" s="1" t="s">
        <v>58</v>
      </c>
      <c r="D1038" s="1" t="s">
        <v>616</v>
      </c>
      <c r="E1038">
        <v>25</v>
      </c>
      <c r="F1038">
        <v>40</v>
      </c>
      <c r="G1038">
        <v>3</v>
      </c>
      <c r="H1038">
        <v>36</v>
      </c>
      <c r="I1038" s="1" t="s">
        <v>609</v>
      </c>
      <c r="J1038">
        <f>cocina[[#This Row],[Precio Unitario]]*cocina[[#This Row],[Cantidad Ordenada]]-cocina[[#This Row],[Costo Unitario]]*cocina[[#This Row],[Cantidad Ordenada]]</f>
        <v>45</v>
      </c>
      <c r="K1038">
        <f>cocina[[#This Row],[Precio Unitario]]*cocina[[#This Row],[Cantidad Ordenada]]</f>
        <v>120</v>
      </c>
      <c r="L1038" s="5">
        <f>(SUMIF(A:A,cocina[[#This Row],[Número de Orden]],J:J))/SUMIF(A:A,cocina[[#This Row],[Número de Orden]],K:K)</f>
        <v>0.39269406392694062</v>
      </c>
      <c r="M1038" s="1">
        <f>cocina[[#This Row],[Ganancia bruta]]-cocina[[#This Row],[Ganancia neta]]</f>
        <v>75</v>
      </c>
    </row>
    <row r="1039" spans="1:13" x14ac:dyDescent="0.3">
      <c r="A1039">
        <v>411</v>
      </c>
      <c r="B1039">
        <v>3</v>
      </c>
      <c r="C1039" s="1" t="s">
        <v>89</v>
      </c>
      <c r="D1039" s="1" t="s">
        <v>629</v>
      </c>
      <c r="E1039">
        <v>10</v>
      </c>
      <c r="F1039">
        <v>18</v>
      </c>
      <c r="G1039">
        <v>1</v>
      </c>
      <c r="H1039">
        <v>33</v>
      </c>
      <c r="I1039" s="1" t="s">
        <v>608</v>
      </c>
      <c r="J1039">
        <f>cocina[[#This Row],[Precio Unitario]]*cocina[[#This Row],[Cantidad Ordenada]]-cocina[[#This Row],[Costo Unitario]]*cocina[[#This Row],[Cantidad Ordenada]]</f>
        <v>8</v>
      </c>
      <c r="K1039">
        <f>cocina[[#This Row],[Precio Unitario]]*cocina[[#This Row],[Cantidad Ordenada]]</f>
        <v>18</v>
      </c>
      <c r="L1039" s="5">
        <f>(SUMIF(A:A,cocina[[#This Row],[Número de Orden]],J:J))/SUMIF(A:A,cocina[[#This Row],[Número de Orden]],K:K)</f>
        <v>0.39269406392694062</v>
      </c>
      <c r="M1039" s="1">
        <f>cocina[[#This Row],[Ganancia bruta]]-cocina[[#This Row],[Ganancia neta]]</f>
        <v>10</v>
      </c>
    </row>
    <row r="1040" spans="1:13" x14ac:dyDescent="0.3">
      <c r="A1040">
        <v>411</v>
      </c>
      <c r="B1040">
        <v>3</v>
      </c>
      <c r="C1040" s="1" t="s">
        <v>116</v>
      </c>
      <c r="D1040" s="1" t="s">
        <v>615</v>
      </c>
      <c r="E1040">
        <v>16</v>
      </c>
      <c r="F1040">
        <v>27</v>
      </c>
      <c r="G1040">
        <v>3</v>
      </c>
      <c r="H1040">
        <v>9</v>
      </c>
      <c r="I1040" s="1" t="s">
        <v>608</v>
      </c>
      <c r="J1040">
        <f>cocina[[#This Row],[Precio Unitario]]*cocina[[#This Row],[Cantidad Ordenada]]-cocina[[#This Row],[Costo Unitario]]*cocina[[#This Row],[Cantidad Ordenada]]</f>
        <v>33</v>
      </c>
      <c r="K1040">
        <f>cocina[[#This Row],[Precio Unitario]]*cocina[[#This Row],[Cantidad Ordenada]]</f>
        <v>81</v>
      </c>
      <c r="L1040" s="5">
        <f>(SUMIF(A:A,cocina[[#This Row],[Número de Orden]],J:J))/SUMIF(A:A,cocina[[#This Row],[Número de Orden]],K:K)</f>
        <v>0.39269406392694062</v>
      </c>
      <c r="M1040" s="1">
        <f>cocina[[#This Row],[Ganancia bruta]]-cocina[[#This Row],[Ganancia neta]]</f>
        <v>48</v>
      </c>
    </row>
    <row r="1041" spans="1:13" x14ac:dyDescent="0.3">
      <c r="A1041">
        <v>412</v>
      </c>
      <c r="B1041">
        <v>11</v>
      </c>
      <c r="C1041" s="1" t="s">
        <v>126</v>
      </c>
      <c r="D1041" s="1" t="s">
        <v>614</v>
      </c>
      <c r="E1041">
        <v>19</v>
      </c>
      <c r="F1041">
        <v>31</v>
      </c>
      <c r="G1041">
        <v>3</v>
      </c>
      <c r="H1041">
        <v>57</v>
      </c>
      <c r="I1041" s="1" t="s">
        <v>609</v>
      </c>
      <c r="J1041">
        <f>cocina[[#This Row],[Precio Unitario]]*cocina[[#This Row],[Cantidad Ordenada]]-cocina[[#This Row],[Costo Unitario]]*cocina[[#This Row],[Cantidad Ordenada]]</f>
        <v>36</v>
      </c>
      <c r="K1041">
        <f>cocina[[#This Row],[Precio Unitario]]*cocina[[#This Row],[Cantidad Ordenada]]</f>
        <v>93</v>
      </c>
      <c r="L1041" s="5">
        <f>(SUMIF(A:A,cocina[[#This Row],[Número de Orden]],J:J))/SUMIF(A:A,cocina[[#This Row],[Número de Orden]],K:K)</f>
        <v>0.38709677419354838</v>
      </c>
      <c r="M1041" s="1">
        <f>cocina[[#This Row],[Ganancia bruta]]-cocina[[#This Row],[Ganancia neta]]</f>
        <v>57</v>
      </c>
    </row>
    <row r="1042" spans="1:13" x14ac:dyDescent="0.3">
      <c r="A1042">
        <v>413</v>
      </c>
      <c r="B1042">
        <v>13</v>
      </c>
      <c r="C1042" s="1" t="s">
        <v>36</v>
      </c>
      <c r="D1042" s="1" t="s">
        <v>622</v>
      </c>
      <c r="E1042">
        <v>21</v>
      </c>
      <c r="F1042">
        <v>35</v>
      </c>
      <c r="G1042">
        <v>1</v>
      </c>
      <c r="H1042">
        <v>12</v>
      </c>
      <c r="I1042" s="1" t="s">
        <v>609</v>
      </c>
      <c r="J1042">
        <f>cocina[[#This Row],[Precio Unitario]]*cocina[[#This Row],[Cantidad Ordenada]]-cocina[[#This Row],[Costo Unitario]]*cocina[[#This Row],[Cantidad Ordenada]]</f>
        <v>14</v>
      </c>
      <c r="K1042">
        <f>cocina[[#This Row],[Precio Unitario]]*cocina[[#This Row],[Cantidad Ordenada]]</f>
        <v>35</v>
      </c>
      <c r="L1042" s="5">
        <f>(SUMIF(A:A,cocina[[#This Row],[Número de Orden]],J:J))/SUMIF(A:A,cocina[[#This Row],[Número de Orden]],K:K)</f>
        <v>0.4</v>
      </c>
      <c r="M1042" s="1">
        <f>cocina[[#This Row],[Ganancia bruta]]-cocina[[#This Row],[Ganancia neta]]</f>
        <v>21</v>
      </c>
    </row>
    <row r="1043" spans="1:13" x14ac:dyDescent="0.3">
      <c r="A1043">
        <v>414</v>
      </c>
      <c r="B1043">
        <v>14</v>
      </c>
      <c r="C1043" s="1" t="s">
        <v>271</v>
      </c>
      <c r="D1043" s="1" t="s">
        <v>619</v>
      </c>
      <c r="E1043">
        <v>20</v>
      </c>
      <c r="F1043">
        <v>33</v>
      </c>
      <c r="G1043">
        <v>1</v>
      </c>
      <c r="H1043">
        <v>38</v>
      </c>
      <c r="I1043" s="1" t="s">
        <v>608</v>
      </c>
      <c r="J1043">
        <f>cocina[[#This Row],[Precio Unitario]]*cocina[[#This Row],[Cantidad Ordenada]]-cocina[[#This Row],[Costo Unitario]]*cocina[[#This Row],[Cantidad Ordenada]]</f>
        <v>13</v>
      </c>
      <c r="K1043">
        <f>cocina[[#This Row],[Precio Unitario]]*cocina[[#This Row],[Cantidad Ordenada]]</f>
        <v>33</v>
      </c>
      <c r="L1043" s="5">
        <f>(SUMIF(A:A,cocina[[#This Row],[Número de Orden]],J:J))/SUMIF(A:A,cocina[[#This Row],[Número de Orden]],K:K)</f>
        <v>0.39393939393939392</v>
      </c>
      <c r="M1043" s="1">
        <f>cocina[[#This Row],[Ganancia bruta]]-cocina[[#This Row],[Ganancia neta]]</f>
        <v>20</v>
      </c>
    </row>
    <row r="1044" spans="1:13" x14ac:dyDescent="0.3">
      <c r="A1044">
        <v>415</v>
      </c>
      <c r="B1044">
        <v>14</v>
      </c>
      <c r="C1044" s="1" t="s">
        <v>116</v>
      </c>
      <c r="D1044" s="1" t="s">
        <v>615</v>
      </c>
      <c r="E1044">
        <v>16</v>
      </c>
      <c r="F1044">
        <v>27</v>
      </c>
      <c r="G1044">
        <v>2</v>
      </c>
      <c r="H1044">
        <v>32</v>
      </c>
      <c r="I1044" s="1" t="s">
        <v>608</v>
      </c>
      <c r="J1044">
        <f>cocina[[#This Row],[Precio Unitario]]*cocina[[#This Row],[Cantidad Ordenada]]-cocina[[#This Row],[Costo Unitario]]*cocina[[#This Row],[Cantidad Ordenada]]</f>
        <v>22</v>
      </c>
      <c r="K1044">
        <f>cocina[[#This Row],[Precio Unitario]]*cocina[[#This Row],[Cantidad Ordenada]]</f>
        <v>54</v>
      </c>
      <c r="L1044" s="5">
        <f>(SUMIF(A:A,cocina[[#This Row],[Número de Orden]],J:J))/SUMIF(A:A,cocina[[#This Row],[Número de Orden]],K:K)</f>
        <v>0.4050632911392405</v>
      </c>
      <c r="M1044" s="1">
        <f>cocina[[#This Row],[Ganancia bruta]]-cocina[[#This Row],[Ganancia neta]]</f>
        <v>32</v>
      </c>
    </row>
    <row r="1045" spans="1:13" x14ac:dyDescent="0.3">
      <c r="A1045">
        <v>415</v>
      </c>
      <c r="B1045">
        <v>14</v>
      </c>
      <c r="C1045" s="1" t="s">
        <v>65</v>
      </c>
      <c r="D1045" s="1" t="s">
        <v>625</v>
      </c>
      <c r="E1045">
        <v>20</v>
      </c>
      <c r="F1045">
        <v>34</v>
      </c>
      <c r="G1045">
        <v>2</v>
      </c>
      <c r="H1045">
        <v>16</v>
      </c>
      <c r="I1045" s="1" t="s">
        <v>609</v>
      </c>
      <c r="J1045">
        <f>cocina[[#This Row],[Precio Unitario]]*cocina[[#This Row],[Cantidad Ordenada]]-cocina[[#This Row],[Costo Unitario]]*cocina[[#This Row],[Cantidad Ordenada]]</f>
        <v>28</v>
      </c>
      <c r="K1045">
        <f>cocina[[#This Row],[Precio Unitario]]*cocina[[#This Row],[Cantidad Ordenada]]</f>
        <v>68</v>
      </c>
      <c r="L1045" s="5">
        <f>(SUMIF(A:A,cocina[[#This Row],[Número de Orden]],J:J))/SUMIF(A:A,cocina[[#This Row],[Número de Orden]],K:K)</f>
        <v>0.4050632911392405</v>
      </c>
      <c r="M1045" s="1">
        <f>cocina[[#This Row],[Ganancia bruta]]-cocina[[#This Row],[Ganancia neta]]</f>
        <v>40</v>
      </c>
    </row>
    <row r="1046" spans="1:13" x14ac:dyDescent="0.3">
      <c r="A1046">
        <v>415</v>
      </c>
      <c r="B1046">
        <v>14</v>
      </c>
      <c r="C1046" s="1" t="s">
        <v>83</v>
      </c>
      <c r="D1046" s="1" t="s">
        <v>617</v>
      </c>
      <c r="E1046">
        <v>22</v>
      </c>
      <c r="F1046">
        <v>36</v>
      </c>
      <c r="G1046">
        <v>1</v>
      </c>
      <c r="H1046">
        <v>39</v>
      </c>
      <c r="I1046" s="1" t="s">
        <v>608</v>
      </c>
      <c r="J1046">
        <f>cocina[[#This Row],[Precio Unitario]]*cocina[[#This Row],[Cantidad Ordenada]]-cocina[[#This Row],[Costo Unitario]]*cocina[[#This Row],[Cantidad Ordenada]]</f>
        <v>14</v>
      </c>
      <c r="K1046">
        <f>cocina[[#This Row],[Precio Unitario]]*cocina[[#This Row],[Cantidad Ordenada]]</f>
        <v>36</v>
      </c>
      <c r="L1046" s="5">
        <f>(SUMIF(A:A,cocina[[#This Row],[Número de Orden]],J:J))/SUMIF(A:A,cocina[[#This Row],[Número de Orden]],K:K)</f>
        <v>0.4050632911392405</v>
      </c>
      <c r="M1046" s="1">
        <f>cocina[[#This Row],[Ganancia bruta]]-cocina[[#This Row],[Ganancia neta]]</f>
        <v>22</v>
      </c>
    </row>
    <row r="1047" spans="1:13" x14ac:dyDescent="0.3">
      <c r="A1047">
        <v>416</v>
      </c>
      <c r="B1047">
        <v>20</v>
      </c>
      <c r="C1047" s="1" t="s">
        <v>132</v>
      </c>
      <c r="D1047" s="1" t="s">
        <v>631</v>
      </c>
      <c r="E1047">
        <v>15</v>
      </c>
      <c r="F1047">
        <v>25</v>
      </c>
      <c r="G1047">
        <v>1</v>
      </c>
      <c r="H1047">
        <v>9</v>
      </c>
      <c r="I1047" s="1" t="s">
        <v>609</v>
      </c>
      <c r="J1047">
        <f>cocina[[#This Row],[Precio Unitario]]*cocina[[#This Row],[Cantidad Ordenada]]-cocina[[#This Row],[Costo Unitario]]*cocina[[#This Row],[Cantidad Ordenada]]</f>
        <v>10</v>
      </c>
      <c r="K1047">
        <f>cocina[[#This Row],[Precio Unitario]]*cocina[[#This Row],[Cantidad Ordenada]]</f>
        <v>25</v>
      </c>
      <c r="L1047" s="5">
        <f>(SUMIF(A:A,cocina[[#This Row],[Número de Orden]],J:J))/SUMIF(A:A,cocina[[#This Row],[Número de Orden]],K:K)</f>
        <v>0.4</v>
      </c>
      <c r="M1047" s="1">
        <f>cocina[[#This Row],[Ganancia bruta]]-cocina[[#This Row],[Ganancia neta]]</f>
        <v>15</v>
      </c>
    </row>
    <row r="1048" spans="1:13" x14ac:dyDescent="0.3">
      <c r="A1048">
        <v>417</v>
      </c>
      <c r="B1048">
        <v>7</v>
      </c>
      <c r="C1048" s="1" t="s">
        <v>48</v>
      </c>
      <c r="D1048" s="1" t="s">
        <v>618</v>
      </c>
      <c r="E1048">
        <v>17</v>
      </c>
      <c r="F1048">
        <v>29</v>
      </c>
      <c r="G1048">
        <v>1</v>
      </c>
      <c r="H1048">
        <v>23</v>
      </c>
      <c r="I1048" s="1" t="s">
        <v>608</v>
      </c>
      <c r="J1048">
        <f>cocina[[#This Row],[Precio Unitario]]*cocina[[#This Row],[Cantidad Ordenada]]-cocina[[#This Row],[Costo Unitario]]*cocina[[#This Row],[Cantidad Ordenada]]</f>
        <v>12</v>
      </c>
      <c r="K1048">
        <f>cocina[[#This Row],[Precio Unitario]]*cocina[[#This Row],[Cantidad Ordenada]]</f>
        <v>29</v>
      </c>
      <c r="L1048" s="5">
        <f>(SUMIF(A:A,cocina[[#This Row],[Número de Orden]],J:J))/SUMIF(A:A,cocina[[#This Row],[Número de Orden]],K:K)</f>
        <v>0.40140845070422537</v>
      </c>
      <c r="M1048" s="1">
        <f>cocina[[#This Row],[Ganancia bruta]]-cocina[[#This Row],[Ganancia neta]]</f>
        <v>17</v>
      </c>
    </row>
    <row r="1049" spans="1:13" x14ac:dyDescent="0.3">
      <c r="A1049">
        <v>417</v>
      </c>
      <c r="B1049">
        <v>7</v>
      </c>
      <c r="C1049" s="1" t="s">
        <v>58</v>
      </c>
      <c r="D1049" s="1" t="s">
        <v>616</v>
      </c>
      <c r="E1049">
        <v>25</v>
      </c>
      <c r="F1049">
        <v>40</v>
      </c>
      <c r="G1049">
        <v>1</v>
      </c>
      <c r="H1049">
        <v>17</v>
      </c>
      <c r="I1049" s="1" t="s">
        <v>608</v>
      </c>
      <c r="J1049">
        <f>cocina[[#This Row],[Precio Unitario]]*cocina[[#This Row],[Cantidad Ordenada]]-cocina[[#This Row],[Costo Unitario]]*cocina[[#This Row],[Cantidad Ordenada]]</f>
        <v>15</v>
      </c>
      <c r="K1049">
        <f>cocina[[#This Row],[Precio Unitario]]*cocina[[#This Row],[Cantidad Ordenada]]</f>
        <v>40</v>
      </c>
      <c r="L1049" s="5">
        <f>(SUMIF(A:A,cocina[[#This Row],[Número de Orden]],J:J))/SUMIF(A:A,cocina[[#This Row],[Número de Orden]],K:K)</f>
        <v>0.40140845070422537</v>
      </c>
      <c r="M1049" s="1">
        <f>cocina[[#This Row],[Ganancia bruta]]-cocina[[#This Row],[Ganancia neta]]</f>
        <v>25</v>
      </c>
    </row>
    <row r="1050" spans="1:13" x14ac:dyDescent="0.3">
      <c r="A1050">
        <v>417</v>
      </c>
      <c r="B1050">
        <v>7</v>
      </c>
      <c r="C1050" s="1" t="s">
        <v>122</v>
      </c>
      <c r="D1050" s="1" t="s">
        <v>621</v>
      </c>
      <c r="E1050">
        <v>11</v>
      </c>
      <c r="F1050">
        <v>19</v>
      </c>
      <c r="G1050">
        <v>1</v>
      </c>
      <c r="H1050">
        <v>16</v>
      </c>
      <c r="I1050" s="1" t="s">
        <v>609</v>
      </c>
      <c r="J1050">
        <f>cocina[[#This Row],[Precio Unitario]]*cocina[[#This Row],[Cantidad Ordenada]]-cocina[[#This Row],[Costo Unitario]]*cocina[[#This Row],[Cantidad Ordenada]]</f>
        <v>8</v>
      </c>
      <c r="K1050">
        <f>cocina[[#This Row],[Precio Unitario]]*cocina[[#This Row],[Cantidad Ordenada]]</f>
        <v>19</v>
      </c>
      <c r="L1050" s="5">
        <f>(SUMIF(A:A,cocina[[#This Row],[Número de Orden]],J:J))/SUMIF(A:A,cocina[[#This Row],[Número de Orden]],K:K)</f>
        <v>0.40140845070422537</v>
      </c>
      <c r="M1050" s="1">
        <f>cocina[[#This Row],[Ganancia bruta]]-cocina[[#This Row],[Ganancia neta]]</f>
        <v>11</v>
      </c>
    </row>
    <row r="1051" spans="1:13" x14ac:dyDescent="0.3">
      <c r="A1051">
        <v>417</v>
      </c>
      <c r="B1051">
        <v>7</v>
      </c>
      <c r="C1051" s="1" t="s">
        <v>116</v>
      </c>
      <c r="D1051" s="1" t="s">
        <v>615</v>
      </c>
      <c r="E1051">
        <v>16</v>
      </c>
      <c r="F1051">
        <v>27</v>
      </c>
      <c r="G1051">
        <v>2</v>
      </c>
      <c r="H1051">
        <v>34</v>
      </c>
      <c r="I1051" s="1" t="s">
        <v>609</v>
      </c>
      <c r="J1051">
        <f>cocina[[#This Row],[Precio Unitario]]*cocina[[#This Row],[Cantidad Ordenada]]-cocina[[#This Row],[Costo Unitario]]*cocina[[#This Row],[Cantidad Ordenada]]</f>
        <v>22</v>
      </c>
      <c r="K1051">
        <f>cocina[[#This Row],[Precio Unitario]]*cocina[[#This Row],[Cantidad Ordenada]]</f>
        <v>54</v>
      </c>
      <c r="L1051" s="5">
        <f>(SUMIF(A:A,cocina[[#This Row],[Número de Orden]],J:J))/SUMIF(A:A,cocina[[#This Row],[Número de Orden]],K:K)</f>
        <v>0.40140845070422537</v>
      </c>
      <c r="M1051" s="1">
        <f>cocina[[#This Row],[Ganancia bruta]]-cocina[[#This Row],[Ganancia neta]]</f>
        <v>32</v>
      </c>
    </row>
    <row r="1052" spans="1:13" x14ac:dyDescent="0.3">
      <c r="A1052">
        <v>418</v>
      </c>
      <c r="B1052">
        <v>17</v>
      </c>
      <c r="C1052" s="1" t="s">
        <v>132</v>
      </c>
      <c r="D1052" s="1" t="s">
        <v>631</v>
      </c>
      <c r="E1052">
        <v>15</v>
      </c>
      <c r="F1052">
        <v>25</v>
      </c>
      <c r="G1052">
        <v>1</v>
      </c>
      <c r="H1052">
        <v>45</v>
      </c>
      <c r="I1052" s="1" t="s">
        <v>608</v>
      </c>
      <c r="J1052">
        <f>cocina[[#This Row],[Precio Unitario]]*cocina[[#This Row],[Cantidad Ordenada]]-cocina[[#This Row],[Costo Unitario]]*cocina[[#This Row],[Cantidad Ordenada]]</f>
        <v>10</v>
      </c>
      <c r="K1052">
        <f>cocina[[#This Row],[Precio Unitario]]*cocina[[#This Row],[Cantidad Ordenada]]</f>
        <v>25</v>
      </c>
      <c r="L1052" s="5">
        <f>(SUMIF(A:A,cocina[[#This Row],[Número de Orden]],J:J))/SUMIF(A:A,cocina[[#This Row],[Número de Orden]],K:K)</f>
        <v>0.38983050847457629</v>
      </c>
      <c r="M1052" s="1">
        <f>cocina[[#This Row],[Ganancia bruta]]-cocina[[#This Row],[Ganancia neta]]</f>
        <v>15</v>
      </c>
    </row>
    <row r="1053" spans="1:13" x14ac:dyDescent="0.3">
      <c r="A1053">
        <v>418</v>
      </c>
      <c r="B1053">
        <v>17</v>
      </c>
      <c r="C1053" s="1" t="s">
        <v>126</v>
      </c>
      <c r="D1053" s="1" t="s">
        <v>614</v>
      </c>
      <c r="E1053">
        <v>19</v>
      </c>
      <c r="F1053">
        <v>31</v>
      </c>
      <c r="G1053">
        <v>3</v>
      </c>
      <c r="H1053">
        <v>55</v>
      </c>
      <c r="I1053" s="1" t="s">
        <v>609</v>
      </c>
      <c r="J1053">
        <f>cocina[[#This Row],[Precio Unitario]]*cocina[[#This Row],[Cantidad Ordenada]]-cocina[[#This Row],[Costo Unitario]]*cocina[[#This Row],[Cantidad Ordenada]]</f>
        <v>36</v>
      </c>
      <c r="K1053">
        <f>cocina[[#This Row],[Precio Unitario]]*cocina[[#This Row],[Cantidad Ordenada]]</f>
        <v>93</v>
      </c>
      <c r="L1053" s="5">
        <f>(SUMIF(A:A,cocina[[#This Row],[Número de Orden]],J:J))/SUMIF(A:A,cocina[[#This Row],[Número de Orden]],K:K)</f>
        <v>0.38983050847457629</v>
      </c>
      <c r="M1053" s="1">
        <f>cocina[[#This Row],[Ganancia bruta]]-cocina[[#This Row],[Ganancia neta]]</f>
        <v>57</v>
      </c>
    </row>
    <row r="1054" spans="1:13" x14ac:dyDescent="0.3">
      <c r="A1054">
        <v>419</v>
      </c>
      <c r="B1054">
        <v>11</v>
      </c>
      <c r="C1054" s="1" t="s">
        <v>65</v>
      </c>
      <c r="D1054" s="1" t="s">
        <v>625</v>
      </c>
      <c r="E1054">
        <v>20</v>
      </c>
      <c r="F1054">
        <v>34</v>
      </c>
      <c r="G1054">
        <v>1</v>
      </c>
      <c r="H1054">
        <v>7</v>
      </c>
      <c r="I1054" s="1" t="s">
        <v>609</v>
      </c>
      <c r="J1054">
        <f>cocina[[#This Row],[Precio Unitario]]*cocina[[#This Row],[Cantidad Ordenada]]-cocina[[#This Row],[Costo Unitario]]*cocina[[#This Row],[Cantidad Ordenada]]</f>
        <v>14</v>
      </c>
      <c r="K1054">
        <f>cocina[[#This Row],[Precio Unitario]]*cocina[[#This Row],[Cantidad Ordenada]]</f>
        <v>34</v>
      </c>
      <c r="L1054" s="5">
        <f>(SUMIF(A:A,cocina[[#This Row],[Número de Orden]],J:J))/SUMIF(A:A,cocina[[#This Row],[Número de Orden]],K:K)</f>
        <v>0.40298507462686567</v>
      </c>
      <c r="M1054" s="1">
        <f>cocina[[#This Row],[Ganancia bruta]]-cocina[[#This Row],[Ganancia neta]]</f>
        <v>20</v>
      </c>
    </row>
    <row r="1055" spans="1:13" x14ac:dyDescent="0.3">
      <c r="A1055">
        <v>419</v>
      </c>
      <c r="B1055">
        <v>11</v>
      </c>
      <c r="C1055" s="1" t="s">
        <v>271</v>
      </c>
      <c r="D1055" s="1" t="s">
        <v>619</v>
      </c>
      <c r="E1055">
        <v>20</v>
      </c>
      <c r="F1055">
        <v>33</v>
      </c>
      <c r="G1055">
        <v>1</v>
      </c>
      <c r="H1055">
        <v>57</v>
      </c>
      <c r="I1055" s="1" t="s">
        <v>608</v>
      </c>
      <c r="J1055">
        <f>cocina[[#This Row],[Precio Unitario]]*cocina[[#This Row],[Cantidad Ordenada]]-cocina[[#This Row],[Costo Unitario]]*cocina[[#This Row],[Cantidad Ordenada]]</f>
        <v>13</v>
      </c>
      <c r="K1055">
        <f>cocina[[#This Row],[Precio Unitario]]*cocina[[#This Row],[Cantidad Ordenada]]</f>
        <v>33</v>
      </c>
      <c r="L1055" s="5">
        <f>(SUMIF(A:A,cocina[[#This Row],[Número de Orden]],J:J))/SUMIF(A:A,cocina[[#This Row],[Número de Orden]],K:K)</f>
        <v>0.40298507462686567</v>
      </c>
      <c r="M1055" s="1">
        <f>cocina[[#This Row],[Ganancia bruta]]-cocina[[#This Row],[Ganancia neta]]</f>
        <v>20</v>
      </c>
    </row>
    <row r="1056" spans="1:13" x14ac:dyDescent="0.3">
      <c r="A1056">
        <v>420</v>
      </c>
      <c r="B1056">
        <v>18</v>
      </c>
      <c r="C1056" s="1" t="s">
        <v>65</v>
      </c>
      <c r="D1056" s="1" t="s">
        <v>625</v>
      </c>
      <c r="E1056">
        <v>20</v>
      </c>
      <c r="F1056">
        <v>34</v>
      </c>
      <c r="G1056">
        <v>2</v>
      </c>
      <c r="H1056">
        <v>33</v>
      </c>
      <c r="I1056" s="1" t="s">
        <v>608</v>
      </c>
      <c r="J1056">
        <f>cocina[[#This Row],[Precio Unitario]]*cocina[[#This Row],[Cantidad Ordenada]]-cocina[[#This Row],[Costo Unitario]]*cocina[[#This Row],[Cantidad Ordenada]]</f>
        <v>28</v>
      </c>
      <c r="K1056">
        <f>cocina[[#This Row],[Precio Unitario]]*cocina[[#This Row],[Cantidad Ordenada]]</f>
        <v>68</v>
      </c>
      <c r="L1056" s="5">
        <f>(SUMIF(A:A,cocina[[#This Row],[Número de Orden]],J:J))/SUMIF(A:A,cocina[[#This Row],[Número de Orden]],K:K)</f>
        <v>0.4049586776859504</v>
      </c>
      <c r="M1056" s="1">
        <f>cocina[[#This Row],[Ganancia bruta]]-cocina[[#This Row],[Ganancia neta]]</f>
        <v>40</v>
      </c>
    </row>
    <row r="1057" spans="1:13" x14ac:dyDescent="0.3">
      <c r="A1057">
        <v>420</v>
      </c>
      <c r="B1057">
        <v>18</v>
      </c>
      <c r="C1057" s="1" t="s">
        <v>156</v>
      </c>
      <c r="D1057" s="1" t="s">
        <v>626</v>
      </c>
      <c r="E1057">
        <v>12</v>
      </c>
      <c r="F1057">
        <v>20</v>
      </c>
      <c r="G1057">
        <v>3</v>
      </c>
      <c r="H1057">
        <v>10</v>
      </c>
      <c r="I1057" s="1" t="s">
        <v>608</v>
      </c>
      <c r="J1057">
        <f>cocina[[#This Row],[Precio Unitario]]*cocina[[#This Row],[Cantidad Ordenada]]-cocina[[#This Row],[Costo Unitario]]*cocina[[#This Row],[Cantidad Ordenada]]</f>
        <v>24</v>
      </c>
      <c r="K1057">
        <f>cocina[[#This Row],[Precio Unitario]]*cocina[[#This Row],[Cantidad Ordenada]]</f>
        <v>60</v>
      </c>
      <c r="L1057" s="5">
        <f>(SUMIF(A:A,cocina[[#This Row],[Número de Orden]],J:J))/SUMIF(A:A,cocina[[#This Row],[Número de Orden]],K:K)</f>
        <v>0.4049586776859504</v>
      </c>
      <c r="M1057" s="1">
        <f>cocina[[#This Row],[Ganancia bruta]]-cocina[[#This Row],[Ganancia neta]]</f>
        <v>36</v>
      </c>
    </row>
    <row r="1058" spans="1:13" x14ac:dyDescent="0.3">
      <c r="A1058">
        <v>420</v>
      </c>
      <c r="B1058">
        <v>18</v>
      </c>
      <c r="C1058" s="1" t="s">
        <v>132</v>
      </c>
      <c r="D1058" s="1" t="s">
        <v>631</v>
      </c>
      <c r="E1058">
        <v>15</v>
      </c>
      <c r="F1058">
        <v>25</v>
      </c>
      <c r="G1058">
        <v>2</v>
      </c>
      <c r="H1058">
        <v>28</v>
      </c>
      <c r="I1058" s="1" t="s">
        <v>608</v>
      </c>
      <c r="J1058">
        <f>cocina[[#This Row],[Precio Unitario]]*cocina[[#This Row],[Cantidad Ordenada]]-cocina[[#This Row],[Costo Unitario]]*cocina[[#This Row],[Cantidad Ordenada]]</f>
        <v>20</v>
      </c>
      <c r="K1058">
        <f>cocina[[#This Row],[Precio Unitario]]*cocina[[#This Row],[Cantidad Ordenada]]</f>
        <v>50</v>
      </c>
      <c r="L1058" s="5">
        <f>(SUMIF(A:A,cocina[[#This Row],[Número de Orden]],J:J))/SUMIF(A:A,cocina[[#This Row],[Número de Orden]],K:K)</f>
        <v>0.4049586776859504</v>
      </c>
      <c r="M1058" s="1">
        <f>cocina[[#This Row],[Ganancia bruta]]-cocina[[#This Row],[Ganancia neta]]</f>
        <v>30</v>
      </c>
    </row>
    <row r="1059" spans="1:13" x14ac:dyDescent="0.3">
      <c r="A1059">
        <v>420</v>
      </c>
      <c r="B1059">
        <v>18</v>
      </c>
      <c r="C1059" s="1" t="s">
        <v>257</v>
      </c>
      <c r="D1059" s="1" t="s">
        <v>623</v>
      </c>
      <c r="E1059">
        <v>19</v>
      </c>
      <c r="F1059">
        <v>32</v>
      </c>
      <c r="G1059">
        <v>2</v>
      </c>
      <c r="H1059">
        <v>34</v>
      </c>
      <c r="I1059" s="1" t="s">
        <v>608</v>
      </c>
      <c r="J1059">
        <f>cocina[[#This Row],[Precio Unitario]]*cocina[[#This Row],[Cantidad Ordenada]]-cocina[[#This Row],[Costo Unitario]]*cocina[[#This Row],[Cantidad Ordenada]]</f>
        <v>26</v>
      </c>
      <c r="K1059">
        <f>cocina[[#This Row],[Precio Unitario]]*cocina[[#This Row],[Cantidad Ordenada]]</f>
        <v>64</v>
      </c>
      <c r="L1059" s="5">
        <f>(SUMIF(A:A,cocina[[#This Row],[Número de Orden]],J:J))/SUMIF(A:A,cocina[[#This Row],[Número de Orden]],K:K)</f>
        <v>0.4049586776859504</v>
      </c>
      <c r="M1059" s="1">
        <f>cocina[[#This Row],[Ganancia bruta]]-cocina[[#This Row],[Ganancia neta]]</f>
        <v>38</v>
      </c>
    </row>
    <row r="1060" spans="1:13" x14ac:dyDescent="0.3">
      <c r="A1060">
        <v>421</v>
      </c>
      <c r="B1060">
        <v>10</v>
      </c>
      <c r="C1060" s="1" t="s">
        <v>126</v>
      </c>
      <c r="D1060" s="1" t="s">
        <v>614</v>
      </c>
      <c r="E1060">
        <v>19</v>
      </c>
      <c r="F1060">
        <v>31</v>
      </c>
      <c r="G1060">
        <v>1</v>
      </c>
      <c r="H1060">
        <v>18</v>
      </c>
      <c r="I1060" s="1" t="s">
        <v>609</v>
      </c>
      <c r="J1060">
        <f>cocina[[#This Row],[Precio Unitario]]*cocina[[#This Row],[Cantidad Ordenada]]-cocina[[#This Row],[Costo Unitario]]*cocina[[#This Row],[Cantidad Ordenada]]</f>
        <v>12</v>
      </c>
      <c r="K1060">
        <f>cocina[[#This Row],[Precio Unitario]]*cocina[[#This Row],[Cantidad Ordenada]]</f>
        <v>31</v>
      </c>
      <c r="L1060" s="5">
        <f>(SUMIF(A:A,cocina[[#This Row],[Número de Orden]],J:J))/SUMIF(A:A,cocina[[#This Row],[Número de Orden]],K:K)</f>
        <v>0.42352941176470588</v>
      </c>
      <c r="M1060" s="1">
        <f>cocina[[#This Row],[Ganancia bruta]]-cocina[[#This Row],[Ganancia neta]]</f>
        <v>19</v>
      </c>
    </row>
    <row r="1061" spans="1:13" x14ac:dyDescent="0.3">
      <c r="A1061">
        <v>421</v>
      </c>
      <c r="B1061">
        <v>10</v>
      </c>
      <c r="C1061" s="1" t="s">
        <v>89</v>
      </c>
      <c r="D1061" s="1" t="s">
        <v>629</v>
      </c>
      <c r="E1061">
        <v>10</v>
      </c>
      <c r="F1061">
        <v>18</v>
      </c>
      <c r="G1061">
        <v>3</v>
      </c>
      <c r="H1061">
        <v>53</v>
      </c>
      <c r="I1061" s="1" t="s">
        <v>609</v>
      </c>
      <c r="J1061">
        <f>cocina[[#This Row],[Precio Unitario]]*cocina[[#This Row],[Cantidad Ordenada]]-cocina[[#This Row],[Costo Unitario]]*cocina[[#This Row],[Cantidad Ordenada]]</f>
        <v>24</v>
      </c>
      <c r="K1061">
        <f>cocina[[#This Row],[Precio Unitario]]*cocina[[#This Row],[Cantidad Ordenada]]</f>
        <v>54</v>
      </c>
      <c r="L1061" s="5">
        <f>(SUMIF(A:A,cocina[[#This Row],[Número de Orden]],J:J))/SUMIF(A:A,cocina[[#This Row],[Número de Orden]],K:K)</f>
        <v>0.42352941176470588</v>
      </c>
      <c r="M1061" s="1">
        <f>cocina[[#This Row],[Ganancia bruta]]-cocina[[#This Row],[Ganancia neta]]</f>
        <v>30</v>
      </c>
    </row>
    <row r="1062" spans="1:13" x14ac:dyDescent="0.3">
      <c r="A1062">
        <v>422</v>
      </c>
      <c r="B1062">
        <v>12</v>
      </c>
      <c r="C1062" s="1" t="s">
        <v>165</v>
      </c>
      <c r="D1062" s="1" t="s">
        <v>630</v>
      </c>
      <c r="E1062">
        <v>15</v>
      </c>
      <c r="F1062">
        <v>26</v>
      </c>
      <c r="G1062">
        <v>2</v>
      </c>
      <c r="H1062">
        <v>7</v>
      </c>
      <c r="I1062" s="1" t="s">
        <v>609</v>
      </c>
      <c r="J1062">
        <f>cocina[[#This Row],[Precio Unitario]]*cocina[[#This Row],[Cantidad Ordenada]]-cocina[[#This Row],[Costo Unitario]]*cocina[[#This Row],[Cantidad Ordenada]]</f>
        <v>22</v>
      </c>
      <c r="K1062">
        <f>cocina[[#This Row],[Precio Unitario]]*cocina[[#This Row],[Cantidad Ordenada]]</f>
        <v>52</v>
      </c>
      <c r="L1062" s="5">
        <f>(SUMIF(A:A,cocina[[#This Row],[Número de Orden]],J:J))/SUMIF(A:A,cocina[[#This Row],[Número de Orden]],K:K)</f>
        <v>0.40909090909090912</v>
      </c>
      <c r="M1062" s="1">
        <f>cocina[[#This Row],[Ganancia bruta]]-cocina[[#This Row],[Ganancia neta]]</f>
        <v>30</v>
      </c>
    </row>
    <row r="1063" spans="1:13" x14ac:dyDescent="0.3">
      <c r="A1063">
        <v>422</v>
      </c>
      <c r="B1063">
        <v>12</v>
      </c>
      <c r="C1063" s="1" t="s">
        <v>83</v>
      </c>
      <c r="D1063" s="1" t="s">
        <v>617</v>
      </c>
      <c r="E1063">
        <v>22</v>
      </c>
      <c r="F1063">
        <v>36</v>
      </c>
      <c r="G1063">
        <v>1</v>
      </c>
      <c r="H1063">
        <v>27</v>
      </c>
      <c r="I1063" s="1" t="s">
        <v>608</v>
      </c>
      <c r="J1063">
        <f>cocina[[#This Row],[Precio Unitario]]*cocina[[#This Row],[Cantidad Ordenada]]-cocina[[#This Row],[Costo Unitario]]*cocina[[#This Row],[Cantidad Ordenada]]</f>
        <v>14</v>
      </c>
      <c r="K1063">
        <f>cocina[[#This Row],[Precio Unitario]]*cocina[[#This Row],[Cantidad Ordenada]]</f>
        <v>36</v>
      </c>
      <c r="L1063" s="5">
        <f>(SUMIF(A:A,cocina[[#This Row],[Número de Orden]],J:J))/SUMIF(A:A,cocina[[#This Row],[Número de Orden]],K:K)</f>
        <v>0.40909090909090912</v>
      </c>
      <c r="M1063" s="1">
        <f>cocina[[#This Row],[Ganancia bruta]]-cocina[[#This Row],[Ganancia neta]]</f>
        <v>22</v>
      </c>
    </row>
    <row r="1064" spans="1:13" x14ac:dyDescent="0.3">
      <c r="A1064">
        <v>423</v>
      </c>
      <c r="B1064">
        <v>4</v>
      </c>
      <c r="C1064" s="1" t="s">
        <v>52</v>
      </c>
      <c r="D1064" s="1" t="s">
        <v>620</v>
      </c>
      <c r="E1064">
        <v>16</v>
      </c>
      <c r="F1064">
        <v>28</v>
      </c>
      <c r="G1064">
        <v>2</v>
      </c>
      <c r="H1064">
        <v>24</v>
      </c>
      <c r="I1064" s="1" t="s">
        <v>608</v>
      </c>
      <c r="J1064">
        <f>cocina[[#This Row],[Precio Unitario]]*cocina[[#This Row],[Cantidad Ordenada]]-cocina[[#This Row],[Costo Unitario]]*cocina[[#This Row],[Cantidad Ordenada]]</f>
        <v>24</v>
      </c>
      <c r="K1064">
        <f>cocina[[#This Row],[Precio Unitario]]*cocina[[#This Row],[Cantidad Ordenada]]</f>
        <v>56</v>
      </c>
      <c r="L1064" s="5">
        <f>(SUMIF(A:A,cocina[[#This Row],[Número de Orden]],J:J))/SUMIF(A:A,cocina[[#This Row],[Número de Orden]],K:K)</f>
        <v>0.41447368421052633</v>
      </c>
      <c r="M1064" s="1">
        <f>cocina[[#This Row],[Ganancia bruta]]-cocina[[#This Row],[Ganancia neta]]</f>
        <v>32</v>
      </c>
    </row>
    <row r="1065" spans="1:13" x14ac:dyDescent="0.3">
      <c r="A1065">
        <v>423</v>
      </c>
      <c r="B1065">
        <v>4</v>
      </c>
      <c r="C1065" s="1" t="s">
        <v>257</v>
      </c>
      <c r="D1065" s="1" t="s">
        <v>623</v>
      </c>
      <c r="E1065">
        <v>19</v>
      </c>
      <c r="F1065">
        <v>32</v>
      </c>
      <c r="G1065">
        <v>3</v>
      </c>
      <c r="H1065">
        <v>7</v>
      </c>
      <c r="I1065" s="1" t="s">
        <v>609</v>
      </c>
      <c r="J1065">
        <f>cocina[[#This Row],[Precio Unitario]]*cocina[[#This Row],[Cantidad Ordenada]]-cocina[[#This Row],[Costo Unitario]]*cocina[[#This Row],[Cantidad Ordenada]]</f>
        <v>39</v>
      </c>
      <c r="K1065">
        <f>cocina[[#This Row],[Precio Unitario]]*cocina[[#This Row],[Cantidad Ordenada]]</f>
        <v>96</v>
      </c>
      <c r="L1065" s="5">
        <f>(SUMIF(A:A,cocina[[#This Row],[Número de Orden]],J:J))/SUMIF(A:A,cocina[[#This Row],[Número de Orden]],K:K)</f>
        <v>0.41447368421052633</v>
      </c>
      <c r="M1065" s="1">
        <f>cocina[[#This Row],[Ganancia bruta]]-cocina[[#This Row],[Ganancia neta]]</f>
        <v>57</v>
      </c>
    </row>
    <row r="1066" spans="1:13" x14ac:dyDescent="0.3">
      <c r="A1066">
        <v>424</v>
      </c>
      <c r="B1066">
        <v>13</v>
      </c>
      <c r="C1066" s="1" t="s">
        <v>213</v>
      </c>
      <c r="D1066" s="1" t="s">
        <v>624</v>
      </c>
      <c r="E1066">
        <v>13</v>
      </c>
      <c r="F1066">
        <v>22</v>
      </c>
      <c r="G1066">
        <v>3</v>
      </c>
      <c r="H1066">
        <v>43</v>
      </c>
      <c r="I1066" s="1" t="s">
        <v>608</v>
      </c>
      <c r="J1066">
        <f>cocina[[#This Row],[Precio Unitario]]*cocina[[#This Row],[Cantidad Ordenada]]-cocina[[#This Row],[Costo Unitario]]*cocina[[#This Row],[Cantidad Ordenada]]</f>
        <v>27</v>
      </c>
      <c r="K1066">
        <f>cocina[[#This Row],[Precio Unitario]]*cocina[[#This Row],[Cantidad Ordenada]]</f>
        <v>66</v>
      </c>
      <c r="L1066" s="5">
        <f>(SUMIF(A:A,cocina[[#This Row],[Número de Orden]],J:J))/SUMIF(A:A,cocina[[#This Row],[Número de Orden]],K:K)</f>
        <v>0.40816326530612246</v>
      </c>
      <c r="M1066" s="1">
        <f>cocina[[#This Row],[Ganancia bruta]]-cocina[[#This Row],[Ganancia neta]]</f>
        <v>39</v>
      </c>
    </row>
    <row r="1067" spans="1:13" x14ac:dyDescent="0.3">
      <c r="A1067">
        <v>424</v>
      </c>
      <c r="B1067">
        <v>13</v>
      </c>
      <c r="C1067" s="1" t="s">
        <v>116</v>
      </c>
      <c r="D1067" s="1" t="s">
        <v>615</v>
      </c>
      <c r="E1067">
        <v>16</v>
      </c>
      <c r="F1067">
        <v>27</v>
      </c>
      <c r="G1067">
        <v>3</v>
      </c>
      <c r="H1067">
        <v>45</v>
      </c>
      <c r="I1067" s="1" t="s">
        <v>609</v>
      </c>
      <c r="J1067">
        <f>cocina[[#This Row],[Precio Unitario]]*cocina[[#This Row],[Cantidad Ordenada]]-cocina[[#This Row],[Costo Unitario]]*cocina[[#This Row],[Cantidad Ordenada]]</f>
        <v>33</v>
      </c>
      <c r="K1067">
        <f>cocina[[#This Row],[Precio Unitario]]*cocina[[#This Row],[Cantidad Ordenada]]</f>
        <v>81</v>
      </c>
      <c r="L1067" s="5">
        <f>(SUMIF(A:A,cocina[[#This Row],[Número de Orden]],J:J))/SUMIF(A:A,cocina[[#This Row],[Número de Orden]],K:K)</f>
        <v>0.40816326530612246</v>
      </c>
      <c r="M1067" s="1">
        <f>cocina[[#This Row],[Ganancia bruta]]-cocina[[#This Row],[Ganancia neta]]</f>
        <v>48</v>
      </c>
    </row>
    <row r="1068" spans="1:13" x14ac:dyDescent="0.3">
      <c r="A1068">
        <v>425</v>
      </c>
      <c r="B1068">
        <v>18</v>
      </c>
      <c r="C1068" s="1" t="s">
        <v>122</v>
      </c>
      <c r="D1068" s="1" t="s">
        <v>621</v>
      </c>
      <c r="E1068">
        <v>11</v>
      </c>
      <c r="F1068">
        <v>19</v>
      </c>
      <c r="G1068">
        <v>1</v>
      </c>
      <c r="H1068">
        <v>28</v>
      </c>
      <c r="I1068" s="1" t="s">
        <v>609</v>
      </c>
      <c r="J1068">
        <f>cocina[[#This Row],[Precio Unitario]]*cocina[[#This Row],[Cantidad Ordenada]]-cocina[[#This Row],[Costo Unitario]]*cocina[[#This Row],[Cantidad Ordenada]]</f>
        <v>8</v>
      </c>
      <c r="K1068">
        <f>cocina[[#This Row],[Precio Unitario]]*cocina[[#This Row],[Cantidad Ordenada]]</f>
        <v>19</v>
      </c>
      <c r="L1068" s="5">
        <f>(SUMIF(A:A,cocina[[#This Row],[Número de Orden]],J:J))/SUMIF(A:A,cocina[[#This Row],[Número de Orden]],K:K)</f>
        <v>0.42105263157894735</v>
      </c>
      <c r="M1068" s="1">
        <f>cocina[[#This Row],[Ganancia bruta]]-cocina[[#This Row],[Ganancia neta]]</f>
        <v>11</v>
      </c>
    </row>
    <row r="1069" spans="1:13" x14ac:dyDescent="0.3">
      <c r="A1069">
        <v>426</v>
      </c>
      <c r="B1069">
        <v>5</v>
      </c>
      <c r="C1069" s="1" t="s">
        <v>271</v>
      </c>
      <c r="D1069" s="1" t="s">
        <v>619</v>
      </c>
      <c r="E1069">
        <v>20</v>
      </c>
      <c r="F1069">
        <v>33</v>
      </c>
      <c r="G1069">
        <v>1</v>
      </c>
      <c r="H1069">
        <v>8</v>
      </c>
      <c r="I1069" s="1" t="s">
        <v>609</v>
      </c>
      <c r="J1069">
        <f>cocina[[#This Row],[Precio Unitario]]*cocina[[#This Row],[Cantidad Ordenada]]-cocina[[#This Row],[Costo Unitario]]*cocina[[#This Row],[Cantidad Ordenada]]</f>
        <v>13</v>
      </c>
      <c r="K1069">
        <f>cocina[[#This Row],[Precio Unitario]]*cocina[[#This Row],[Cantidad Ordenada]]</f>
        <v>33</v>
      </c>
      <c r="L1069" s="5">
        <f>(SUMIF(A:A,cocina[[#This Row],[Número de Orden]],J:J))/SUMIF(A:A,cocina[[#This Row],[Número de Orden]],K:K)</f>
        <v>0.40080971659919029</v>
      </c>
      <c r="M1069" s="1">
        <f>cocina[[#This Row],[Ganancia bruta]]-cocina[[#This Row],[Ganancia neta]]</f>
        <v>20</v>
      </c>
    </row>
    <row r="1070" spans="1:13" x14ac:dyDescent="0.3">
      <c r="A1070">
        <v>426</v>
      </c>
      <c r="B1070">
        <v>5</v>
      </c>
      <c r="C1070" s="1" t="s">
        <v>52</v>
      </c>
      <c r="D1070" s="1" t="s">
        <v>620</v>
      </c>
      <c r="E1070">
        <v>16</v>
      </c>
      <c r="F1070">
        <v>28</v>
      </c>
      <c r="G1070">
        <v>2</v>
      </c>
      <c r="H1070">
        <v>38</v>
      </c>
      <c r="I1070" s="1" t="s">
        <v>609</v>
      </c>
      <c r="J1070">
        <f>cocina[[#This Row],[Precio Unitario]]*cocina[[#This Row],[Cantidad Ordenada]]-cocina[[#This Row],[Costo Unitario]]*cocina[[#This Row],[Cantidad Ordenada]]</f>
        <v>24</v>
      </c>
      <c r="K1070">
        <f>cocina[[#This Row],[Precio Unitario]]*cocina[[#This Row],[Cantidad Ordenada]]</f>
        <v>56</v>
      </c>
      <c r="L1070" s="5">
        <f>(SUMIF(A:A,cocina[[#This Row],[Número de Orden]],J:J))/SUMIF(A:A,cocina[[#This Row],[Número de Orden]],K:K)</f>
        <v>0.40080971659919029</v>
      </c>
      <c r="M1070" s="1">
        <f>cocina[[#This Row],[Ganancia bruta]]-cocina[[#This Row],[Ganancia neta]]</f>
        <v>32</v>
      </c>
    </row>
    <row r="1071" spans="1:13" x14ac:dyDescent="0.3">
      <c r="A1071">
        <v>426</v>
      </c>
      <c r="B1071">
        <v>5</v>
      </c>
      <c r="C1071" s="1" t="s">
        <v>132</v>
      </c>
      <c r="D1071" s="1" t="s">
        <v>631</v>
      </c>
      <c r="E1071">
        <v>15</v>
      </c>
      <c r="F1071">
        <v>25</v>
      </c>
      <c r="G1071">
        <v>2</v>
      </c>
      <c r="H1071">
        <v>23</v>
      </c>
      <c r="I1071" s="1" t="s">
        <v>608</v>
      </c>
      <c r="J1071">
        <f>cocina[[#This Row],[Precio Unitario]]*cocina[[#This Row],[Cantidad Ordenada]]-cocina[[#This Row],[Costo Unitario]]*cocina[[#This Row],[Cantidad Ordenada]]</f>
        <v>20</v>
      </c>
      <c r="K1071">
        <f>cocina[[#This Row],[Precio Unitario]]*cocina[[#This Row],[Cantidad Ordenada]]</f>
        <v>50</v>
      </c>
      <c r="L1071" s="5">
        <f>(SUMIF(A:A,cocina[[#This Row],[Número de Orden]],J:J))/SUMIF(A:A,cocina[[#This Row],[Número de Orden]],K:K)</f>
        <v>0.40080971659919029</v>
      </c>
      <c r="M1071" s="1">
        <f>cocina[[#This Row],[Ganancia bruta]]-cocina[[#This Row],[Ganancia neta]]</f>
        <v>30</v>
      </c>
    </row>
    <row r="1072" spans="1:13" x14ac:dyDescent="0.3">
      <c r="A1072">
        <v>426</v>
      </c>
      <c r="B1072">
        <v>5</v>
      </c>
      <c r="C1072" s="1" t="s">
        <v>83</v>
      </c>
      <c r="D1072" s="1" t="s">
        <v>617</v>
      </c>
      <c r="E1072">
        <v>22</v>
      </c>
      <c r="F1072">
        <v>36</v>
      </c>
      <c r="G1072">
        <v>3</v>
      </c>
      <c r="H1072">
        <v>47</v>
      </c>
      <c r="I1072" s="1" t="s">
        <v>609</v>
      </c>
      <c r="J1072">
        <f>cocina[[#This Row],[Precio Unitario]]*cocina[[#This Row],[Cantidad Ordenada]]-cocina[[#This Row],[Costo Unitario]]*cocina[[#This Row],[Cantidad Ordenada]]</f>
        <v>42</v>
      </c>
      <c r="K1072">
        <f>cocina[[#This Row],[Precio Unitario]]*cocina[[#This Row],[Cantidad Ordenada]]</f>
        <v>108</v>
      </c>
      <c r="L1072" s="5">
        <f>(SUMIF(A:A,cocina[[#This Row],[Número de Orden]],J:J))/SUMIF(A:A,cocina[[#This Row],[Número de Orden]],K:K)</f>
        <v>0.40080971659919029</v>
      </c>
      <c r="M1072" s="1">
        <f>cocina[[#This Row],[Ganancia bruta]]-cocina[[#This Row],[Ganancia neta]]</f>
        <v>66</v>
      </c>
    </row>
    <row r="1073" spans="1:13" x14ac:dyDescent="0.3">
      <c r="A1073">
        <v>427</v>
      </c>
      <c r="B1073">
        <v>2</v>
      </c>
      <c r="C1073" s="1" t="s">
        <v>132</v>
      </c>
      <c r="D1073" s="1" t="s">
        <v>631</v>
      </c>
      <c r="E1073">
        <v>15</v>
      </c>
      <c r="F1073">
        <v>25</v>
      </c>
      <c r="G1073">
        <v>3</v>
      </c>
      <c r="H1073">
        <v>34</v>
      </c>
      <c r="I1073" s="1" t="s">
        <v>609</v>
      </c>
      <c r="J1073">
        <f>cocina[[#This Row],[Precio Unitario]]*cocina[[#This Row],[Cantidad Ordenada]]-cocina[[#This Row],[Costo Unitario]]*cocina[[#This Row],[Cantidad Ordenada]]</f>
        <v>30</v>
      </c>
      <c r="K1073">
        <f>cocina[[#This Row],[Precio Unitario]]*cocina[[#This Row],[Cantidad Ordenada]]</f>
        <v>75</v>
      </c>
      <c r="L1073" s="5">
        <f>(SUMIF(A:A,cocina[[#This Row],[Número de Orden]],J:J))/SUMIF(A:A,cocina[[#This Row],[Número de Orden]],K:K)</f>
        <v>0.40291262135922329</v>
      </c>
      <c r="M1073" s="1">
        <f>cocina[[#This Row],[Ganancia bruta]]-cocina[[#This Row],[Ganancia neta]]</f>
        <v>45</v>
      </c>
    </row>
    <row r="1074" spans="1:13" x14ac:dyDescent="0.3">
      <c r="A1074">
        <v>427</v>
      </c>
      <c r="B1074">
        <v>2</v>
      </c>
      <c r="C1074" s="1" t="s">
        <v>36</v>
      </c>
      <c r="D1074" s="1" t="s">
        <v>622</v>
      </c>
      <c r="E1074">
        <v>21</v>
      </c>
      <c r="F1074">
        <v>35</v>
      </c>
      <c r="G1074">
        <v>2</v>
      </c>
      <c r="H1074">
        <v>52</v>
      </c>
      <c r="I1074" s="1" t="s">
        <v>608</v>
      </c>
      <c r="J1074">
        <f>cocina[[#This Row],[Precio Unitario]]*cocina[[#This Row],[Cantidad Ordenada]]-cocina[[#This Row],[Costo Unitario]]*cocina[[#This Row],[Cantidad Ordenada]]</f>
        <v>28</v>
      </c>
      <c r="K1074">
        <f>cocina[[#This Row],[Precio Unitario]]*cocina[[#This Row],[Cantidad Ordenada]]</f>
        <v>70</v>
      </c>
      <c r="L1074" s="5">
        <f>(SUMIF(A:A,cocina[[#This Row],[Número de Orden]],J:J))/SUMIF(A:A,cocina[[#This Row],[Número de Orden]],K:K)</f>
        <v>0.40291262135922329</v>
      </c>
      <c r="M1074" s="1">
        <f>cocina[[#This Row],[Ganancia bruta]]-cocina[[#This Row],[Ganancia neta]]</f>
        <v>42</v>
      </c>
    </row>
    <row r="1075" spans="1:13" x14ac:dyDescent="0.3">
      <c r="A1075">
        <v>427</v>
      </c>
      <c r="B1075">
        <v>2</v>
      </c>
      <c r="C1075" s="1" t="s">
        <v>210</v>
      </c>
      <c r="D1075" s="1" t="s">
        <v>627</v>
      </c>
      <c r="E1075">
        <v>14</v>
      </c>
      <c r="F1075">
        <v>23</v>
      </c>
      <c r="G1075">
        <v>1</v>
      </c>
      <c r="H1075">
        <v>24</v>
      </c>
      <c r="I1075" s="1" t="s">
        <v>609</v>
      </c>
      <c r="J1075">
        <f>cocina[[#This Row],[Precio Unitario]]*cocina[[#This Row],[Cantidad Ordenada]]-cocina[[#This Row],[Costo Unitario]]*cocina[[#This Row],[Cantidad Ordenada]]</f>
        <v>9</v>
      </c>
      <c r="K1075">
        <f>cocina[[#This Row],[Precio Unitario]]*cocina[[#This Row],[Cantidad Ordenada]]</f>
        <v>23</v>
      </c>
      <c r="L1075" s="5">
        <f>(SUMIF(A:A,cocina[[#This Row],[Número de Orden]],J:J))/SUMIF(A:A,cocina[[#This Row],[Número de Orden]],K:K)</f>
        <v>0.40291262135922329</v>
      </c>
      <c r="M1075" s="1">
        <f>cocina[[#This Row],[Ganancia bruta]]-cocina[[#This Row],[Ganancia neta]]</f>
        <v>14</v>
      </c>
    </row>
    <row r="1076" spans="1:13" x14ac:dyDescent="0.3">
      <c r="A1076">
        <v>427</v>
      </c>
      <c r="B1076">
        <v>2</v>
      </c>
      <c r="C1076" s="1" t="s">
        <v>122</v>
      </c>
      <c r="D1076" s="1" t="s">
        <v>621</v>
      </c>
      <c r="E1076">
        <v>11</v>
      </c>
      <c r="F1076">
        <v>19</v>
      </c>
      <c r="G1076">
        <v>2</v>
      </c>
      <c r="H1076">
        <v>56</v>
      </c>
      <c r="I1076" s="1" t="s">
        <v>608</v>
      </c>
      <c r="J1076">
        <f>cocina[[#This Row],[Precio Unitario]]*cocina[[#This Row],[Cantidad Ordenada]]-cocina[[#This Row],[Costo Unitario]]*cocina[[#This Row],[Cantidad Ordenada]]</f>
        <v>16</v>
      </c>
      <c r="K1076">
        <f>cocina[[#This Row],[Precio Unitario]]*cocina[[#This Row],[Cantidad Ordenada]]</f>
        <v>38</v>
      </c>
      <c r="L1076" s="5">
        <f>(SUMIF(A:A,cocina[[#This Row],[Número de Orden]],J:J))/SUMIF(A:A,cocina[[#This Row],[Número de Orden]],K:K)</f>
        <v>0.40291262135922329</v>
      </c>
      <c r="M1076" s="1">
        <f>cocina[[#This Row],[Ganancia bruta]]-cocina[[#This Row],[Ganancia neta]]</f>
        <v>22</v>
      </c>
    </row>
    <row r="1077" spans="1:13" x14ac:dyDescent="0.3">
      <c r="A1077">
        <v>428</v>
      </c>
      <c r="B1077">
        <v>7</v>
      </c>
      <c r="C1077" s="1" t="s">
        <v>58</v>
      </c>
      <c r="D1077" s="1" t="s">
        <v>616</v>
      </c>
      <c r="E1077">
        <v>25</v>
      </c>
      <c r="F1077">
        <v>40</v>
      </c>
      <c r="G1077">
        <v>1</v>
      </c>
      <c r="H1077">
        <v>38</v>
      </c>
      <c r="I1077" s="1" t="s">
        <v>608</v>
      </c>
      <c r="J1077">
        <f>cocina[[#This Row],[Precio Unitario]]*cocina[[#This Row],[Cantidad Ordenada]]-cocina[[#This Row],[Costo Unitario]]*cocina[[#This Row],[Cantidad Ordenada]]</f>
        <v>15</v>
      </c>
      <c r="K1077">
        <f>cocina[[#This Row],[Precio Unitario]]*cocina[[#This Row],[Cantidad Ordenada]]</f>
        <v>40</v>
      </c>
      <c r="L1077" s="5">
        <f>(SUMIF(A:A,cocina[[#This Row],[Número de Orden]],J:J))/SUMIF(A:A,cocina[[#This Row],[Número de Orden]],K:K)</f>
        <v>0.38857142857142857</v>
      </c>
      <c r="M1077" s="1">
        <f>cocina[[#This Row],[Ganancia bruta]]-cocina[[#This Row],[Ganancia neta]]</f>
        <v>25</v>
      </c>
    </row>
    <row r="1078" spans="1:13" x14ac:dyDescent="0.3">
      <c r="A1078">
        <v>428</v>
      </c>
      <c r="B1078">
        <v>7</v>
      </c>
      <c r="C1078" s="1" t="s">
        <v>210</v>
      </c>
      <c r="D1078" s="1" t="s">
        <v>627</v>
      </c>
      <c r="E1078">
        <v>14</v>
      </c>
      <c r="F1078">
        <v>23</v>
      </c>
      <c r="G1078">
        <v>1</v>
      </c>
      <c r="H1078">
        <v>46</v>
      </c>
      <c r="I1078" s="1" t="s">
        <v>608</v>
      </c>
      <c r="J1078">
        <f>cocina[[#This Row],[Precio Unitario]]*cocina[[#This Row],[Cantidad Ordenada]]-cocina[[#This Row],[Costo Unitario]]*cocina[[#This Row],[Cantidad Ordenada]]</f>
        <v>9</v>
      </c>
      <c r="K1078">
        <f>cocina[[#This Row],[Precio Unitario]]*cocina[[#This Row],[Cantidad Ordenada]]</f>
        <v>23</v>
      </c>
      <c r="L1078" s="5">
        <f>(SUMIF(A:A,cocina[[#This Row],[Número de Orden]],J:J))/SUMIF(A:A,cocina[[#This Row],[Número de Orden]],K:K)</f>
        <v>0.38857142857142857</v>
      </c>
      <c r="M1078" s="1">
        <f>cocina[[#This Row],[Ganancia bruta]]-cocina[[#This Row],[Ganancia neta]]</f>
        <v>14</v>
      </c>
    </row>
    <row r="1079" spans="1:13" x14ac:dyDescent="0.3">
      <c r="A1079">
        <v>428</v>
      </c>
      <c r="B1079">
        <v>7</v>
      </c>
      <c r="C1079" s="1" t="s">
        <v>132</v>
      </c>
      <c r="D1079" s="1" t="s">
        <v>631</v>
      </c>
      <c r="E1079">
        <v>15</v>
      </c>
      <c r="F1079">
        <v>25</v>
      </c>
      <c r="G1079">
        <v>2</v>
      </c>
      <c r="H1079">
        <v>48</v>
      </c>
      <c r="I1079" s="1" t="s">
        <v>608</v>
      </c>
      <c r="J1079">
        <f>cocina[[#This Row],[Precio Unitario]]*cocina[[#This Row],[Cantidad Ordenada]]-cocina[[#This Row],[Costo Unitario]]*cocina[[#This Row],[Cantidad Ordenada]]</f>
        <v>20</v>
      </c>
      <c r="K1079">
        <f>cocina[[#This Row],[Precio Unitario]]*cocina[[#This Row],[Cantidad Ordenada]]</f>
        <v>50</v>
      </c>
      <c r="L1079" s="5">
        <f>(SUMIF(A:A,cocina[[#This Row],[Número de Orden]],J:J))/SUMIF(A:A,cocina[[#This Row],[Número de Orden]],K:K)</f>
        <v>0.38857142857142857</v>
      </c>
      <c r="M1079" s="1">
        <f>cocina[[#This Row],[Ganancia bruta]]-cocina[[#This Row],[Ganancia neta]]</f>
        <v>30</v>
      </c>
    </row>
    <row r="1080" spans="1:13" x14ac:dyDescent="0.3">
      <c r="A1080">
        <v>428</v>
      </c>
      <c r="B1080">
        <v>7</v>
      </c>
      <c r="C1080" s="1" t="s">
        <v>126</v>
      </c>
      <c r="D1080" s="1" t="s">
        <v>614</v>
      </c>
      <c r="E1080">
        <v>19</v>
      </c>
      <c r="F1080">
        <v>31</v>
      </c>
      <c r="G1080">
        <v>2</v>
      </c>
      <c r="H1080">
        <v>47</v>
      </c>
      <c r="I1080" s="1" t="s">
        <v>608</v>
      </c>
      <c r="J1080">
        <f>cocina[[#This Row],[Precio Unitario]]*cocina[[#This Row],[Cantidad Ordenada]]-cocina[[#This Row],[Costo Unitario]]*cocina[[#This Row],[Cantidad Ordenada]]</f>
        <v>24</v>
      </c>
      <c r="K1080">
        <f>cocina[[#This Row],[Precio Unitario]]*cocina[[#This Row],[Cantidad Ordenada]]</f>
        <v>62</v>
      </c>
      <c r="L1080" s="5">
        <f>(SUMIF(A:A,cocina[[#This Row],[Número de Orden]],J:J))/SUMIF(A:A,cocina[[#This Row],[Número de Orden]],K:K)</f>
        <v>0.38857142857142857</v>
      </c>
      <c r="M1080" s="1">
        <f>cocina[[#This Row],[Ganancia bruta]]-cocina[[#This Row],[Ganancia neta]]</f>
        <v>38</v>
      </c>
    </row>
    <row r="1081" spans="1:13" x14ac:dyDescent="0.3">
      <c r="A1081">
        <v>429</v>
      </c>
      <c r="B1081">
        <v>8</v>
      </c>
      <c r="C1081" s="1" t="s">
        <v>165</v>
      </c>
      <c r="D1081" s="1" t="s">
        <v>630</v>
      </c>
      <c r="E1081">
        <v>15</v>
      </c>
      <c r="F1081">
        <v>26</v>
      </c>
      <c r="G1081">
        <v>3</v>
      </c>
      <c r="H1081">
        <v>27</v>
      </c>
      <c r="I1081" s="1" t="s">
        <v>608</v>
      </c>
      <c r="J1081">
        <f>cocina[[#This Row],[Precio Unitario]]*cocina[[#This Row],[Cantidad Ordenada]]-cocina[[#This Row],[Costo Unitario]]*cocina[[#This Row],[Cantidad Ordenada]]</f>
        <v>33</v>
      </c>
      <c r="K1081">
        <f>cocina[[#This Row],[Precio Unitario]]*cocina[[#This Row],[Cantidad Ordenada]]</f>
        <v>78</v>
      </c>
      <c r="L1081" s="5">
        <f>(SUMIF(A:A,cocina[[#This Row],[Número de Orden]],J:J))/SUMIF(A:A,cocina[[#This Row],[Número de Orden]],K:K)</f>
        <v>0.42307692307692307</v>
      </c>
      <c r="M1081" s="1">
        <f>cocina[[#This Row],[Ganancia bruta]]-cocina[[#This Row],[Ganancia neta]]</f>
        <v>45</v>
      </c>
    </row>
    <row r="1082" spans="1:13" x14ac:dyDescent="0.3">
      <c r="A1082">
        <v>430</v>
      </c>
      <c r="B1082">
        <v>7</v>
      </c>
      <c r="C1082" s="1" t="s">
        <v>132</v>
      </c>
      <c r="D1082" s="1" t="s">
        <v>631</v>
      </c>
      <c r="E1082">
        <v>15</v>
      </c>
      <c r="F1082">
        <v>25</v>
      </c>
      <c r="G1082">
        <v>1</v>
      </c>
      <c r="H1082">
        <v>49</v>
      </c>
      <c r="I1082" s="1" t="s">
        <v>608</v>
      </c>
      <c r="J1082">
        <f>cocina[[#This Row],[Precio Unitario]]*cocina[[#This Row],[Cantidad Ordenada]]-cocina[[#This Row],[Costo Unitario]]*cocina[[#This Row],[Cantidad Ordenada]]</f>
        <v>10</v>
      </c>
      <c r="K1082">
        <f>cocina[[#This Row],[Precio Unitario]]*cocina[[#This Row],[Cantidad Ordenada]]</f>
        <v>25</v>
      </c>
      <c r="L1082" s="5">
        <f>(SUMIF(A:A,cocina[[#This Row],[Número de Orden]],J:J))/SUMIF(A:A,cocina[[#This Row],[Número de Orden]],K:K)</f>
        <v>0.4</v>
      </c>
      <c r="M1082" s="1">
        <f>cocina[[#This Row],[Ganancia bruta]]-cocina[[#This Row],[Ganancia neta]]</f>
        <v>15</v>
      </c>
    </row>
    <row r="1083" spans="1:13" x14ac:dyDescent="0.3">
      <c r="A1083">
        <v>431</v>
      </c>
      <c r="B1083">
        <v>15</v>
      </c>
      <c r="C1083" s="1" t="s">
        <v>78</v>
      </c>
      <c r="D1083" s="1" t="s">
        <v>613</v>
      </c>
      <c r="E1083">
        <v>18</v>
      </c>
      <c r="F1083">
        <v>30</v>
      </c>
      <c r="G1083">
        <v>2</v>
      </c>
      <c r="H1083">
        <v>20</v>
      </c>
      <c r="I1083" s="1" t="s">
        <v>608</v>
      </c>
      <c r="J1083">
        <f>cocina[[#This Row],[Precio Unitario]]*cocina[[#This Row],[Cantidad Ordenada]]-cocina[[#This Row],[Costo Unitario]]*cocina[[#This Row],[Cantidad Ordenada]]</f>
        <v>24</v>
      </c>
      <c r="K1083">
        <f>cocina[[#This Row],[Precio Unitario]]*cocina[[#This Row],[Cantidad Ordenada]]</f>
        <v>60</v>
      </c>
      <c r="L1083" s="5">
        <f>(SUMIF(A:A,cocina[[#This Row],[Número de Orden]],J:J))/SUMIF(A:A,cocina[[#This Row],[Número de Orden]],K:K)</f>
        <v>0.4</v>
      </c>
      <c r="M1083" s="1">
        <f>cocina[[#This Row],[Ganancia bruta]]-cocina[[#This Row],[Ganancia neta]]</f>
        <v>36</v>
      </c>
    </row>
    <row r="1084" spans="1:13" x14ac:dyDescent="0.3">
      <c r="A1084">
        <v>432</v>
      </c>
      <c r="B1084">
        <v>10</v>
      </c>
      <c r="C1084" s="1" t="s">
        <v>156</v>
      </c>
      <c r="D1084" s="1" t="s">
        <v>626</v>
      </c>
      <c r="E1084">
        <v>12</v>
      </c>
      <c r="F1084">
        <v>20</v>
      </c>
      <c r="G1084">
        <v>3</v>
      </c>
      <c r="H1084">
        <v>16</v>
      </c>
      <c r="I1084" s="1" t="s">
        <v>609</v>
      </c>
      <c r="J1084">
        <f>cocina[[#This Row],[Precio Unitario]]*cocina[[#This Row],[Cantidad Ordenada]]-cocina[[#This Row],[Costo Unitario]]*cocina[[#This Row],[Cantidad Ordenada]]</f>
        <v>24</v>
      </c>
      <c r="K1084">
        <f>cocina[[#This Row],[Precio Unitario]]*cocina[[#This Row],[Cantidad Ordenada]]</f>
        <v>60</v>
      </c>
      <c r="L1084" s="5">
        <f>(SUMIF(A:A,cocina[[#This Row],[Número de Orden]],J:J))/SUMIF(A:A,cocina[[#This Row],[Número de Orden]],K:K)</f>
        <v>0.40366972477064222</v>
      </c>
      <c r="M1084" s="1">
        <f>cocina[[#This Row],[Ganancia bruta]]-cocina[[#This Row],[Ganancia neta]]</f>
        <v>36</v>
      </c>
    </row>
    <row r="1085" spans="1:13" x14ac:dyDescent="0.3">
      <c r="A1085">
        <v>432</v>
      </c>
      <c r="B1085">
        <v>10</v>
      </c>
      <c r="C1085" s="1" t="s">
        <v>80</v>
      </c>
      <c r="D1085" s="1" t="s">
        <v>628</v>
      </c>
      <c r="E1085">
        <v>13</v>
      </c>
      <c r="F1085">
        <v>21</v>
      </c>
      <c r="G1085">
        <v>1</v>
      </c>
      <c r="H1085">
        <v>27</v>
      </c>
      <c r="I1085" s="1" t="s">
        <v>608</v>
      </c>
      <c r="J1085">
        <f>cocina[[#This Row],[Precio Unitario]]*cocina[[#This Row],[Cantidad Ordenada]]-cocina[[#This Row],[Costo Unitario]]*cocina[[#This Row],[Cantidad Ordenada]]</f>
        <v>8</v>
      </c>
      <c r="K1085">
        <f>cocina[[#This Row],[Precio Unitario]]*cocina[[#This Row],[Cantidad Ordenada]]</f>
        <v>21</v>
      </c>
      <c r="L1085" s="5">
        <f>(SUMIF(A:A,cocina[[#This Row],[Número de Orden]],J:J))/SUMIF(A:A,cocina[[#This Row],[Número de Orden]],K:K)</f>
        <v>0.40366972477064222</v>
      </c>
      <c r="M1085" s="1">
        <f>cocina[[#This Row],[Ganancia bruta]]-cocina[[#This Row],[Ganancia neta]]</f>
        <v>13</v>
      </c>
    </row>
    <row r="1086" spans="1:13" x14ac:dyDescent="0.3">
      <c r="A1086">
        <v>432</v>
      </c>
      <c r="B1086">
        <v>10</v>
      </c>
      <c r="C1086" s="1" t="s">
        <v>52</v>
      </c>
      <c r="D1086" s="1" t="s">
        <v>620</v>
      </c>
      <c r="E1086">
        <v>16</v>
      </c>
      <c r="F1086">
        <v>28</v>
      </c>
      <c r="G1086">
        <v>1</v>
      </c>
      <c r="H1086">
        <v>31</v>
      </c>
      <c r="I1086" s="1" t="s">
        <v>608</v>
      </c>
      <c r="J1086">
        <f>cocina[[#This Row],[Precio Unitario]]*cocina[[#This Row],[Cantidad Ordenada]]-cocina[[#This Row],[Costo Unitario]]*cocina[[#This Row],[Cantidad Ordenada]]</f>
        <v>12</v>
      </c>
      <c r="K1086">
        <f>cocina[[#This Row],[Precio Unitario]]*cocina[[#This Row],[Cantidad Ordenada]]</f>
        <v>28</v>
      </c>
      <c r="L1086" s="5">
        <f>(SUMIF(A:A,cocina[[#This Row],[Número de Orden]],J:J))/SUMIF(A:A,cocina[[#This Row],[Número de Orden]],K:K)</f>
        <v>0.40366972477064222</v>
      </c>
      <c r="M1086" s="1">
        <f>cocina[[#This Row],[Ganancia bruta]]-cocina[[#This Row],[Ganancia neta]]</f>
        <v>16</v>
      </c>
    </row>
    <row r="1087" spans="1:13" x14ac:dyDescent="0.3">
      <c r="A1087">
        <v>433</v>
      </c>
      <c r="B1087">
        <v>10</v>
      </c>
      <c r="C1087" s="1" t="s">
        <v>78</v>
      </c>
      <c r="D1087" s="1" t="s">
        <v>613</v>
      </c>
      <c r="E1087">
        <v>18</v>
      </c>
      <c r="F1087">
        <v>30</v>
      </c>
      <c r="G1087">
        <v>1</v>
      </c>
      <c r="H1087">
        <v>56</v>
      </c>
      <c r="I1087" s="1" t="s">
        <v>609</v>
      </c>
      <c r="J1087">
        <f>cocina[[#This Row],[Precio Unitario]]*cocina[[#This Row],[Cantidad Ordenada]]-cocina[[#This Row],[Costo Unitario]]*cocina[[#This Row],[Cantidad Ordenada]]</f>
        <v>12</v>
      </c>
      <c r="K1087">
        <f>cocina[[#This Row],[Precio Unitario]]*cocina[[#This Row],[Cantidad Ordenada]]</f>
        <v>30</v>
      </c>
      <c r="L1087" s="5">
        <f>(SUMIF(A:A,cocina[[#This Row],[Número de Orden]],J:J))/SUMIF(A:A,cocina[[#This Row],[Número de Orden]],K:K)</f>
        <v>0.41176470588235292</v>
      </c>
      <c r="M1087" s="1">
        <f>cocina[[#This Row],[Ganancia bruta]]-cocina[[#This Row],[Ganancia neta]]</f>
        <v>18</v>
      </c>
    </row>
    <row r="1088" spans="1:13" x14ac:dyDescent="0.3">
      <c r="A1088">
        <v>433</v>
      </c>
      <c r="B1088">
        <v>10</v>
      </c>
      <c r="C1088" s="1" t="s">
        <v>168</v>
      </c>
      <c r="D1088" s="1" t="s">
        <v>612</v>
      </c>
      <c r="E1088">
        <v>14</v>
      </c>
      <c r="F1088">
        <v>24</v>
      </c>
      <c r="G1088">
        <v>3</v>
      </c>
      <c r="H1088">
        <v>18</v>
      </c>
      <c r="I1088" s="1" t="s">
        <v>608</v>
      </c>
      <c r="J1088">
        <f>cocina[[#This Row],[Precio Unitario]]*cocina[[#This Row],[Cantidad Ordenada]]-cocina[[#This Row],[Costo Unitario]]*cocina[[#This Row],[Cantidad Ordenada]]</f>
        <v>30</v>
      </c>
      <c r="K1088">
        <f>cocina[[#This Row],[Precio Unitario]]*cocina[[#This Row],[Cantidad Ordenada]]</f>
        <v>72</v>
      </c>
      <c r="L1088" s="5">
        <f>(SUMIF(A:A,cocina[[#This Row],[Número de Orden]],J:J))/SUMIF(A:A,cocina[[#This Row],[Número de Orden]],K:K)</f>
        <v>0.41176470588235292</v>
      </c>
      <c r="M1088" s="1">
        <f>cocina[[#This Row],[Ganancia bruta]]-cocina[[#This Row],[Ganancia neta]]</f>
        <v>42</v>
      </c>
    </row>
    <row r="1089" spans="1:13" x14ac:dyDescent="0.3">
      <c r="A1089">
        <v>434</v>
      </c>
      <c r="B1089">
        <v>15</v>
      </c>
      <c r="C1089" s="1" t="s">
        <v>165</v>
      </c>
      <c r="D1089" s="1" t="s">
        <v>630</v>
      </c>
      <c r="E1089">
        <v>15</v>
      </c>
      <c r="F1089">
        <v>26</v>
      </c>
      <c r="G1089">
        <v>2</v>
      </c>
      <c r="H1089">
        <v>26</v>
      </c>
      <c r="I1089" s="1" t="s">
        <v>608</v>
      </c>
      <c r="J1089">
        <f>cocina[[#This Row],[Precio Unitario]]*cocina[[#This Row],[Cantidad Ordenada]]-cocina[[#This Row],[Costo Unitario]]*cocina[[#This Row],[Cantidad Ordenada]]</f>
        <v>22</v>
      </c>
      <c r="K1089">
        <f>cocina[[#This Row],[Precio Unitario]]*cocina[[#This Row],[Cantidad Ordenada]]</f>
        <v>52</v>
      </c>
      <c r="L1089" s="5">
        <f>(SUMIF(A:A,cocina[[#This Row],[Número de Orden]],J:J))/SUMIF(A:A,cocina[[#This Row],[Número de Orden]],K:K)</f>
        <v>0.41666666666666669</v>
      </c>
      <c r="M1089" s="1">
        <f>cocina[[#This Row],[Ganancia bruta]]-cocina[[#This Row],[Ganancia neta]]</f>
        <v>30</v>
      </c>
    </row>
    <row r="1090" spans="1:13" x14ac:dyDescent="0.3">
      <c r="A1090">
        <v>434</v>
      </c>
      <c r="B1090">
        <v>15</v>
      </c>
      <c r="C1090" s="1" t="s">
        <v>213</v>
      </c>
      <c r="D1090" s="1" t="s">
        <v>624</v>
      </c>
      <c r="E1090">
        <v>13</v>
      </c>
      <c r="F1090">
        <v>22</v>
      </c>
      <c r="G1090">
        <v>2</v>
      </c>
      <c r="H1090">
        <v>32</v>
      </c>
      <c r="I1090" s="1" t="s">
        <v>609</v>
      </c>
      <c r="J1090">
        <f>cocina[[#This Row],[Precio Unitario]]*cocina[[#This Row],[Cantidad Ordenada]]-cocina[[#This Row],[Costo Unitario]]*cocina[[#This Row],[Cantidad Ordenada]]</f>
        <v>18</v>
      </c>
      <c r="K1090">
        <f>cocina[[#This Row],[Precio Unitario]]*cocina[[#This Row],[Cantidad Ordenada]]</f>
        <v>44</v>
      </c>
      <c r="L1090" s="5">
        <f>(SUMIF(A:A,cocina[[#This Row],[Número de Orden]],J:J))/SUMIF(A:A,cocina[[#This Row],[Número de Orden]],K:K)</f>
        <v>0.41666666666666669</v>
      </c>
      <c r="M1090" s="1">
        <f>cocina[[#This Row],[Ganancia bruta]]-cocina[[#This Row],[Ganancia neta]]</f>
        <v>26</v>
      </c>
    </row>
    <row r="1091" spans="1:13" x14ac:dyDescent="0.3">
      <c r="A1091">
        <v>435</v>
      </c>
      <c r="B1091">
        <v>17</v>
      </c>
      <c r="C1091" s="1" t="s">
        <v>165</v>
      </c>
      <c r="D1091" s="1" t="s">
        <v>630</v>
      </c>
      <c r="E1091">
        <v>15</v>
      </c>
      <c r="F1091">
        <v>26</v>
      </c>
      <c r="G1091">
        <v>2</v>
      </c>
      <c r="H1091">
        <v>14</v>
      </c>
      <c r="I1091" s="1" t="s">
        <v>608</v>
      </c>
      <c r="J1091">
        <f>cocina[[#This Row],[Precio Unitario]]*cocina[[#This Row],[Cantidad Ordenada]]-cocina[[#This Row],[Costo Unitario]]*cocina[[#This Row],[Cantidad Ordenada]]</f>
        <v>22</v>
      </c>
      <c r="K1091">
        <f>cocina[[#This Row],[Precio Unitario]]*cocina[[#This Row],[Cantidad Ordenada]]</f>
        <v>52</v>
      </c>
      <c r="L1091" s="5">
        <f>(SUMIF(A:A,cocina[[#This Row],[Número de Orden]],J:J))/SUMIF(A:A,cocina[[#This Row],[Número de Orden]],K:K)</f>
        <v>0.40259740259740262</v>
      </c>
      <c r="M1091" s="1">
        <f>cocina[[#This Row],[Ganancia bruta]]-cocina[[#This Row],[Ganancia neta]]</f>
        <v>30</v>
      </c>
    </row>
    <row r="1092" spans="1:13" x14ac:dyDescent="0.3">
      <c r="A1092">
        <v>435</v>
      </c>
      <c r="B1092">
        <v>17</v>
      </c>
      <c r="C1092" s="1" t="s">
        <v>80</v>
      </c>
      <c r="D1092" s="1" t="s">
        <v>628</v>
      </c>
      <c r="E1092">
        <v>13</v>
      </c>
      <c r="F1092">
        <v>21</v>
      </c>
      <c r="G1092">
        <v>2</v>
      </c>
      <c r="H1092">
        <v>42</v>
      </c>
      <c r="I1092" s="1" t="s">
        <v>608</v>
      </c>
      <c r="J1092">
        <f>cocina[[#This Row],[Precio Unitario]]*cocina[[#This Row],[Cantidad Ordenada]]-cocina[[#This Row],[Costo Unitario]]*cocina[[#This Row],[Cantidad Ordenada]]</f>
        <v>16</v>
      </c>
      <c r="K1092">
        <f>cocina[[#This Row],[Precio Unitario]]*cocina[[#This Row],[Cantidad Ordenada]]</f>
        <v>42</v>
      </c>
      <c r="L1092" s="5">
        <f>(SUMIF(A:A,cocina[[#This Row],[Número de Orden]],J:J))/SUMIF(A:A,cocina[[#This Row],[Número de Orden]],K:K)</f>
        <v>0.40259740259740262</v>
      </c>
      <c r="M1092" s="1">
        <f>cocina[[#This Row],[Ganancia bruta]]-cocina[[#This Row],[Ganancia neta]]</f>
        <v>26</v>
      </c>
    </row>
    <row r="1093" spans="1:13" x14ac:dyDescent="0.3">
      <c r="A1093">
        <v>435</v>
      </c>
      <c r="B1093">
        <v>17</v>
      </c>
      <c r="C1093" s="1" t="s">
        <v>78</v>
      </c>
      <c r="D1093" s="1" t="s">
        <v>613</v>
      </c>
      <c r="E1093">
        <v>18</v>
      </c>
      <c r="F1093">
        <v>30</v>
      </c>
      <c r="G1093">
        <v>2</v>
      </c>
      <c r="H1093">
        <v>55</v>
      </c>
      <c r="I1093" s="1" t="s">
        <v>609</v>
      </c>
      <c r="J1093">
        <f>cocina[[#This Row],[Precio Unitario]]*cocina[[#This Row],[Cantidad Ordenada]]-cocina[[#This Row],[Costo Unitario]]*cocina[[#This Row],[Cantidad Ordenada]]</f>
        <v>24</v>
      </c>
      <c r="K1093">
        <f>cocina[[#This Row],[Precio Unitario]]*cocina[[#This Row],[Cantidad Ordenada]]</f>
        <v>60</v>
      </c>
      <c r="L1093" s="5">
        <f>(SUMIF(A:A,cocina[[#This Row],[Número de Orden]],J:J))/SUMIF(A:A,cocina[[#This Row],[Número de Orden]],K:K)</f>
        <v>0.40259740259740262</v>
      </c>
      <c r="M1093" s="1">
        <f>cocina[[#This Row],[Ganancia bruta]]-cocina[[#This Row],[Ganancia neta]]</f>
        <v>36</v>
      </c>
    </row>
    <row r="1094" spans="1:13" x14ac:dyDescent="0.3">
      <c r="A1094">
        <v>436</v>
      </c>
      <c r="B1094">
        <v>10</v>
      </c>
      <c r="C1094" s="1" t="s">
        <v>52</v>
      </c>
      <c r="D1094" s="1" t="s">
        <v>620</v>
      </c>
      <c r="E1094">
        <v>16</v>
      </c>
      <c r="F1094">
        <v>28</v>
      </c>
      <c r="G1094">
        <v>2</v>
      </c>
      <c r="H1094">
        <v>45</v>
      </c>
      <c r="I1094" s="1" t="s">
        <v>609</v>
      </c>
      <c r="J1094">
        <f>cocina[[#This Row],[Precio Unitario]]*cocina[[#This Row],[Cantidad Ordenada]]-cocina[[#This Row],[Costo Unitario]]*cocina[[#This Row],[Cantidad Ordenada]]</f>
        <v>24</v>
      </c>
      <c r="K1094">
        <f>cocina[[#This Row],[Precio Unitario]]*cocina[[#This Row],[Cantidad Ordenada]]</f>
        <v>56</v>
      </c>
      <c r="L1094" s="5">
        <f>(SUMIF(A:A,cocina[[#This Row],[Número de Orden]],J:J))/SUMIF(A:A,cocina[[#This Row],[Número de Orden]],K:K)</f>
        <v>0.42857142857142855</v>
      </c>
      <c r="M1094" s="1">
        <f>cocina[[#This Row],[Ganancia bruta]]-cocina[[#This Row],[Ganancia neta]]</f>
        <v>32</v>
      </c>
    </row>
    <row r="1095" spans="1:13" x14ac:dyDescent="0.3">
      <c r="A1095">
        <v>437</v>
      </c>
      <c r="B1095">
        <v>16</v>
      </c>
      <c r="C1095" s="1" t="s">
        <v>36</v>
      </c>
      <c r="D1095" s="1" t="s">
        <v>622</v>
      </c>
      <c r="E1095">
        <v>21</v>
      </c>
      <c r="F1095">
        <v>35</v>
      </c>
      <c r="G1095">
        <v>2</v>
      </c>
      <c r="H1095">
        <v>51</v>
      </c>
      <c r="I1095" s="1" t="s">
        <v>609</v>
      </c>
      <c r="J1095">
        <f>cocina[[#This Row],[Precio Unitario]]*cocina[[#This Row],[Cantidad Ordenada]]-cocina[[#This Row],[Costo Unitario]]*cocina[[#This Row],[Cantidad Ordenada]]</f>
        <v>28</v>
      </c>
      <c r="K1095">
        <f>cocina[[#This Row],[Precio Unitario]]*cocina[[#This Row],[Cantidad Ordenada]]</f>
        <v>70</v>
      </c>
      <c r="L1095" s="5">
        <f>(SUMIF(A:A,cocina[[#This Row],[Número de Orden]],J:J))/SUMIF(A:A,cocina[[#This Row],[Número de Orden]],K:K)</f>
        <v>0.4</v>
      </c>
      <c r="M1095" s="1">
        <f>cocina[[#This Row],[Ganancia bruta]]-cocina[[#This Row],[Ganancia neta]]</f>
        <v>42</v>
      </c>
    </row>
    <row r="1096" spans="1:13" x14ac:dyDescent="0.3">
      <c r="A1096">
        <v>438</v>
      </c>
      <c r="B1096">
        <v>2</v>
      </c>
      <c r="C1096" s="1" t="s">
        <v>271</v>
      </c>
      <c r="D1096" s="1" t="s">
        <v>619</v>
      </c>
      <c r="E1096">
        <v>20</v>
      </c>
      <c r="F1096">
        <v>33</v>
      </c>
      <c r="G1096">
        <v>1</v>
      </c>
      <c r="H1096">
        <v>51</v>
      </c>
      <c r="I1096" s="1" t="s">
        <v>609</v>
      </c>
      <c r="J1096">
        <f>cocina[[#This Row],[Precio Unitario]]*cocina[[#This Row],[Cantidad Ordenada]]-cocina[[#This Row],[Costo Unitario]]*cocina[[#This Row],[Cantidad Ordenada]]</f>
        <v>13</v>
      </c>
      <c r="K1096">
        <f>cocina[[#This Row],[Precio Unitario]]*cocina[[#This Row],[Cantidad Ordenada]]</f>
        <v>33</v>
      </c>
      <c r="L1096" s="5">
        <f>(SUMIF(A:A,cocina[[#This Row],[Número de Orden]],J:J))/SUMIF(A:A,cocina[[#This Row],[Número de Orden]],K:K)</f>
        <v>0.39393939393939392</v>
      </c>
      <c r="M1096" s="1">
        <f>cocina[[#This Row],[Ganancia bruta]]-cocina[[#This Row],[Ganancia neta]]</f>
        <v>20</v>
      </c>
    </row>
    <row r="1097" spans="1:13" x14ac:dyDescent="0.3">
      <c r="A1097">
        <v>439</v>
      </c>
      <c r="B1097">
        <v>15</v>
      </c>
      <c r="C1097" s="1" t="s">
        <v>271</v>
      </c>
      <c r="D1097" s="1" t="s">
        <v>619</v>
      </c>
      <c r="E1097">
        <v>20</v>
      </c>
      <c r="F1097">
        <v>33</v>
      </c>
      <c r="G1097">
        <v>3</v>
      </c>
      <c r="H1097">
        <v>35</v>
      </c>
      <c r="I1097" s="1" t="s">
        <v>608</v>
      </c>
      <c r="J1097">
        <f>cocina[[#This Row],[Precio Unitario]]*cocina[[#This Row],[Cantidad Ordenada]]-cocina[[#This Row],[Costo Unitario]]*cocina[[#This Row],[Cantidad Ordenada]]</f>
        <v>39</v>
      </c>
      <c r="K1097">
        <f>cocina[[#This Row],[Precio Unitario]]*cocina[[#This Row],[Cantidad Ordenada]]</f>
        <v>99</v>
      </c>
      <c r="L1097" s="5">
        <f>(SUMIF(A:A,cocina[[#This Row],[Número de Orden]],J:J))/SUMIF(A:A,cocina[[#This Row],[Número de Orden]],K:K)</f>
        <v>0.40677966101694918</v>
      </c>
      <c r="M1097" s="1">
        <f>cocina[[#This Row],[Ganancia bruta]]-cocina[[#This Row],[Ganancia neta]]</f>
        <v>60</v>
      </c>
    </row>
    <row r="1098" spans="1:13" x14ac:dyDescent="0.3">
      <c r="A1098">
        <v>439</v>
      </c>
      <c r="B1098">
        <v>15</v>
      </c>
      <c r="C1098" s="1" t="s">
        <v>165</v>
      </c>
      <c r="D1098" s="1" t="s">
        <v>630</v>
      </c>
      <c r="E1098">
        <v>15</v>
      </c>
      <c r="F1098">
        <v>26</v>
      </c>
      <c r="G1098">
        <v>3</v>
      </c>
      <c r="H1098">
        <v>29</v>
      </c>
      <c r="I1098" s="1" t="s">
        <v>609</v>
      </c>
      <c r="J1098">
        <f>cocina[[#This Row],[Precio Unitario]]*cocina[[#This Row],[Cantidad Ordenada]]-cocina[[#This Row],[Costo Unitario]]*cocina[[#This Row],[Cantidad Ordenada]]</f>
        <v>33</v>
      </c>
      <c r="K1098">
        <f>cocina[[#This Row],[Precio Unitario]]*cocina[[#This Row],[Cantidad Ordenada]]</f>
        <v>78</v>
      </c>
      <c r="L1098" s="5">
        <f>(SUMIF(A:A,cocina[[#This Row],[Número de Orden]],J:J))/SUMIF(A:A,cocina[[#This Row],[Número de Orden]],K:K)</f>
        <v>0.40677966101694918</v>
      </c>
      <c r="M1098" s="1">
        <f>cocina[[#This Row],[Ganancia bruta]]-cocina[[#This Row],[Ganancia neta]]</f>
        <v>45</v>
      </c>
    </row>
    <row r="1099" spans="1:13" x14ac:dyDescent="0.3">
      <c r="A1099">
        <v>440</v>
      </c>
      <c r="B1099">
        <v>13</v>
      </c>
      <c r="C1099" s="1" t="s">
        <v>210</v>
      </c>
      <c r="D1099" s="1" t="s">
        <v>627</v>
      </c>
      <c r="E1099">
        <v>14</v>
      </c>
      <c r="F1099">
        <v>23</v>
      </c>
      <c r="G1099">
        <v>2</v>
      </c>
      <c r="H1099">
        <v>36</v>
      </c>
      <c r="I1099" s="1" t="s">
        <v>608</v>
      </c>
      <c r="J1099">
        <f>cocina[[#This Row],[Precio Unitario]]*cocina[[#This Row],[Cantidad Ordenada]]-cocina[[#This Row],[Costo Unitario]]*cocina[[#This Row],[Cantidad Ordenada]]</f>
        <v>18</v>
      </c>
      <c r="K1099">
        <f>cocina[[#This Row],[Precio Unitario]]*cocina[[#This Row],[Cantidad Ordenada]]</f>
        <v>46</v>
      </c>
      <c r="L1099" s="5">
        <f>(SUMIF(A:A,cocina[[#This Row],[Número de Orden]],J:J))/SUMIF(A:A,cocina[[#This Row],[Número de Orden]],K:K)</f>
        <v>0.40476190476190477</v>
      </c>
      <c r="M1099" s="1">
        <f>cocina[[#This Row],[Ganancia bruta]]-cocina[[#This Row],[Ganancia neta]]</f>
        <v>28</v>
      </c>
    </row>
    <row r="1100" spans="1:13" x14ac:dyDescent="0.3">
      <c r="A1100">
        <v>440</v>
      </c>
      <c r="B1100">
        <v>13</v>
      </c>
      <c r="C1100" s="1" t="s">
        <v>122</v>
      </c>
      <c r="D1100" s="1" t="s">
        <v>621</v>
      </c>
      <c r="E1100">
        <v>11</v>
      </c>
      <c r="F1100">
        <v>19</v>
      </c>
      <c r="G1100">
        <v>2</v>
      </c>
      <c r="H1100">
        <v>9</v>
      </c>
      <c r="I1100" s="1" t="s">
        <v>608</v>
      </c>
      <c r="J1100">
        <f>cocina[[#This Row],[Precio Unitario]]*cocina[[#This Row],[Cantidad Ordenada]]-cocina[[#This Row],[Costo Unitario]]*cocina[[#This Row],[Cantidad Ordenada]]</f>
        <v>16</v>
      </c>
      <c r="K1100">
        <f>cocina[[#This Row],[Precio Unitario]]*cocina[[#This Row],[Cantidad Ordenada]]</f>
        <v>38</v>
      </c>
      <c r="L1100" s="5">
        <f>(SUMIF(A:A,cocina[[#This Row],[Número de Orden]],J:J))/SUMIF(A:A,cocina[[#This Row],[Número de Orden]],K:K)</f>
        <v>0.40476190476190477</v>
      </c>
      <c r="M1100" s="1">
        <f>cocina[[#This Row],[Ganancia bruta]]-cocina[[#This Row],[Ganancia neta]]</f>
        <v>22</v>
      </c>
    </row>
    <row r="1101" spans="1:13" x14ac:dyDescent="0.3">
      <c r="A1101">
        <v>441</v>
      </c>
      <c r="B1101">
        <v>13</v>
      </c>
      <c r="C1101" s="1" t="s">
        <v>36</v>
      </c>
      <c r="D1101" s="1" t="s">
        <v>622</v>
      </c>
      <c r="E1101">
        <v>21</v>
      </c>
      <c r="F1101">
        <v>35</v>
      </c>
      <c r="G1101">
        <v>3</v>
      </c>
      <c r="H1101">
        <v>54</v>
      </c>
      <c r="I1101" s="1" t="s">
        <v>608</v>
      </c>
      <c r="J1101">
        <f>cocina[[#This Row],[Precio Unitario]]*cocina[[#This Row],[Cantidad Ordenada]]-cocina[[#This Row],[Costo Unitario]]*cocina[[#This Row],[Cantidad Ordenada]]</f>
        <v>42</v>
      </c>
      <c r="K1101">
        <f>cocina[[#This Row],[Precio Unitario]]*cocina[[#This Row],[Cantidad Ordenada]]</f>
        <v>105</v>
      </c>
      <c r="L1101" s="5">
        <f>(SUMIF(A:A,cocina[[#This Row],[Número de Orden]],J:J))/SUMIF(A:A,cocina[[#This Row],[Número de Orden]],K:K)</f>
        <v>0.4098360655737705</v>
      </c>
      <c r="M1101" s="1">
        <f>cocina[[#This Row],[Ganancia bruta]]-cocina[[#This Row],[Ganancia neta]]</f>
        <v>63</v>
      </c>
    </row>
    <row r="1102" spans="1:13" x14ac:dyDescent="0.3">
      <c r="A1102">
        <v>441</v>
      </c>
      <c r="B1102">
        <v>13</v>
      </c>
      <c r="C1102" s="1" t="s">
        <v>165</v>
      </c>
      <c r="D1102" s="1" t="s">
        <v>630</v>
      </c>
      <c r="E1102">
        <v>15</v>
      </c>
      <c r="F1102">
        <v>26</v>
      </c>
      <c r="G1102">
        <v>3</v>
      </c>
      <c r="H1102">
        <v>36</v>
      </c>
      <c r="I1102" s="1" t="s">
        <v>609</v>
      </c>
      <c r="J1102">
        <f>cocina[[#This Row],[Precio Unitario]]*cocina[[#This Row],[Cantidad Ordenada]]-cocina[[#This Row],[Costo Unitario]]*cocina[[#This Row],[Cantidad Ordenada]]</f>
        <v>33</v>
      </c>
      <c r="K1102">
        <f>cocina[[#This Row],[Precio Unitario]]*cocina[[#This Row],[Cantidad Ordenada]]</f>
        <v>78</v>
      </c>
      <c r="L1102" s="5">
        <f>(SUMIF(A:A,cocina[[#This Row],[Número de Orden]],J:J))/SUMIF(A:A,cocina[[#This Row],[Número de Orden]],K:K)</f>
        <v>0.4098360655737705</v>
      </c>
      <c r="M1102" s="1">
        <f>cocina[[#This Row],[Ganancia bruta]]-cocina[[#This Row],[Ganancia neta]]</f>
        <v>45</v>
      </c>
    </row>
    <row r="1103" spans="1:13" x14ac:dyDescent="0.3">
      <c r="A1103">
        <v>442</v>
      </c>
      <c r="B1103">
        <v>15</v>
      </c>
      <c r="C1103" s="1" t="s">
        <v>65</v>
      </c>
      <c r="D1103" s="1" t="s">
        <v>625</v>
      </c>
      <c r="E1103">
        <v>20</v>
      </c>
      <c r="F1103">
        <v>34</v>
      </c>
      <c r="G1103">
        <v>3</v>
      </c>
      <c r="H1103">
        <v>29</v>
      </c>
      <c r="I1103" s="1" t="s">
        <v>609</v>
      </c>
      <c r="J1103">
        <f>cocina[[#This Row],[Precio Unitario]]*cocina[[#This Row],[Cantidad Ordenada]]-cocina[[#This Row],[Costo Unitario]]*cocina[[#This Row],[Cantidad Ordenada]]</f>
        <v>42</v>
      </c>
      <c r="K1103">
        <f>cocina[[#This Row],[Precio Unitario]]*cocina[[#This Row],[Cantidad Ordenada]]</f>
        <v>102</v>
      </c>
      <c r="L1103" s="5">
        <f>(SUMIF(A:A,cocina[[#This Row],[Número de Orden]],J:J))/SUMIF(A:A,cocina[[#This Row],[Número de Orden]],K:K)</f>
        <v>0.4</v>
      </c>
      <c r="M1103" s="1">
        <f>cocina[[#This Row],[Ganancia bruta]]-cocina[[#This Row],[Ganancia neta]]</f>
        <v>60</v>
      </c>
    </row>
    <row r="1104" spans="1:13" x14ac:dyDescent="0.3">
      <c r="A1104">
        <v>442</v>
      </c>
      <c r="B1104">
        <v>15</v>
      </c>
      <c r="C1104" s="1" t="s">
        <v>132</v>
      </c>
      <c r="D1104" s="1" t="s">
        <v>631</v>
      </c>
      <c r="E1104">
        <v>15</v>
      </c>
      <c r="F1104">
        <v>25</v>
      </c>
      <c r="G1104">
        <v>1</v>
      </c>
      <c r="H1104">
        <v>57</v>
      </c>
      <c r="I1104" s="1" t="s">
        <v>608</v>
      </c>
      <c r="J1104">
        <f>cocina[[#This Row],[Precio Unitario]]*cocina[[#This Row],[Cantidad Ordenada]]-cocina[[#This Row],[Costo Unitario]]*cocina[[#This Row],[Cantidad Ordenada]]</f>
        <v>10</v>
      </c>
      <c r="K1104">
        <f>cocina[[#This Row],[Precio Unitario]]*cocina[[#This Row],[Cantidad Ordenada]]</f>
        <v>25</v>
      </c>
      <c r="L1104" s="5">
        <f>(SUMIF(A:A,cocina[[#This Row],[Número de Orden]],J:J))/SUMIF(A:A,cocina[[#This Row],[Número de Orden]],K:K)</f>
        <v>0.4</v>
      </c>
      <c r="M1104" s="1">
        <f>cocina[[#This Row],[Ganancia bruta]]-cocina[[#This Row],[Ganancia neta]]</f>
        <v>15</v>
      </c>
    </row>
    <row r="1105" spans="1:13" x14ac:dyDescent="0.3">
      <c r="A1105">
        <v>442</v>
      </c>
      <c r="B1105">
        <v>15</v>
      </c>
      <c r="C1105" s="1" t="s">
        <v>83</v>
      </c>
      <c r="D1105" s="1" t="s">
        <v>617</v>
      </c>
      <c r="E1105">
        <v>22</v>
      </c>
      <c r="F1105">
        <v>36</v>
      </c>
      <c r="G1105">
        <v>3</v>
      </c>
      <c r="H1105">
        <v>45</v>
      </c>
      <c r="I1105" s="1" t="s">
        <v>608</v>
      </c>
      <c r="J1105">
        <f>cocina[[#This Row],[Precio Unitario]]*cocina[[#This Row],[Cantidad Ordenada]]-cocina[[#This Row],[Costo Unitario]]*cocina[[#This Row],[Cantidad Ordenada]]</f>
        <v>42</v>
      </c>
      <c r="K1105">
        <f>cocina[[#This Row],[Precio Unitario]]*cocina[[#This Row],[Cantidad Ordenada]]</f>
        <v>108</v>
      </c>
      <c r="L1105" s="5">
        <f>(SUMIF(A:A,cocina[[#This Row],[Número de Orden]],J:J))/SUMIF(A:A,cocina[[#This Row],[Número de Orden]],K:K)</f>
        <v>0.4</v>
      </c>
      <c r="M1105" s="1">
        <f>cocina[[#This Row],[Ganancia bruta]]-cocina[[#This Row],[Ganancia neta]]</f>
        <v>66</v>
      </c>
    </row>
    <row r="1106" spans="1:13" x14ac:dyDescent="0.3">
      <c r="A1106">
        <v>443</v>
      </c>
      <c r="B1106">
        <v>4</v>
      </c>
      <c r="C1106" s="1" t="s">
        <v>210</v>
      </c>
      <c r="D1106" s="1" t="s">
        <v>627</v>
      </c>
      <c r="E1106">
        <v>14</v>
      </c>
      <c r="F1106">
        <v>23</v>
      </c>
      <c r="G1106">
        <v>1</v>
      </c>
      <c r="H1106">
        <v>30</v>
      </c>
      <c r="I1106" s="1" t="s">
        <v>608</v>
      </c>
      <c r="J1106">
        <f>cocina[[#This Row],[Precio Unitario]]*cocina[[#This Row],[Cantidad Ordenada]]-cocina[[#This Row],[Costo Unitario]]*cocina[[#This Row],[Cantidad Ordenada]]</f>
        <v>9</v>
      </c>
      <c r="K1106">
        <f>cocina[[#This Row],[Precio Unitario]]*cocina[[#This Row],[Cantidad Ordenada]]</f>
        <v>23</v>
      </c>
      <c r="L1106" s="5">
        <f>(SUMIF(A:A,cocina[[#This Row],[Número de Orden]],J:J))/SUMIF(A:A,cocina[[#This Row],[Número de Orden]],K:K)</f>
        <v>0.41935483870967744</v>
      </c>
      <c r="M1106" s="1">
        <f>cocina[[#This Row],[Ganancia bruta]]-cocina[[#This Row],[Ganancia neta]]</f>
        <v>14</v>
      </c>
    </row>
    <row r="1107" spans="1:13" x14ac:dyDescent="0.3">
      <c r="A1107">
        <v>443</v>
      </c>
      <c r="B1107">
        <v>4</v>
      </c>
      <c r="C1107" s="1" t="s">
        <v>257</v>
      </c>
      <c r="D1107" s="1" t="s">
        <v>623</v>
      </c>
      <c r="E1107">
        <v>19</v>
      </c>
      <c r="F1107">
        <v>32</v>
      </c>
      <c r="G1107">
        <v>1</v>
      </c>
      <c r="H1107">
        <v>52</v>
      </c>
      <c r="I1107" s="1" t="s">
        <v>608</v>
      </c>
      <c r="J1107">
        <f>cocina[[#This Row],[Precio Unitario]]*cocina[[#This Row],[Cantidad Ordenada]]-cocina[[#This Row],[Costo Unitario]]*cocina[[#This Row],[Cantidad Ordenada]]</f>
        <v>13</v>
      </c>
      <c r="K1107">
        <f>cocina[[#This Row],[Precio Unitario]]*cocina[[#This Row],[Cantidad Ordenada]]</f>
        <v>32</v>
      </c>
      <c r="L1107" s="5">
        <f>(SUMIF(A:A,cocina[[#This Row],[Número de Orden]],J:J))/SUMIF(A:A,cocina[[#This Row],[Número de Orden]],K:K)</f>
        <v>0.41935483870967744</v>
      </c>
      <c r="M1107" s="1">
        <f>cocina[[#This Row],[Ganancia bruta]]-cocina[[#This Row],[Ganancia neta]]</f>
        <v>19</v>
      </c>
    </row>
    <row r="1108" spans="1:13" x14ac:dyDescent="0.3">
      <c r="A1108">
        <v>443</v>
      </c>
      <c r="B1108">
        <v>4</v>
      </c>
      <c r="C1108" s="1" t="s">
        <v>165</v>
      </c>
      <c r="D1108" s="1" t="s">
        <v>630</v>
      </c>
      <c r="E1108">
        <v>15</v>
      </c>
      <c r="F1108">
        <v>26</v>
      </c>
      <c r="G1108">
        <v>3</v>
      </c>
      <c r="H1108">
        <v>55</v>
      </c>
      <c r="I1108" s="1" t="s">
        <v>608</v>
      </c>
      <c r="J1108">
        <f>cocina[[#This Row],[Precio Unitario]]*cocina[[#This Row],[Cantidad Ordenada]]-cocina[[#This Row],[Costo Unitario]]*cocina[[#This Row],[Cantidad Ordenada]]</f>
        <v>33</v>
      </c>
      <c r="K1108">
        <f>cocina[[#This Row],[Precio Unitario]]*cocina[[#This Row],[Cantidad Ordenada]]</f>
        <v>78</v>
      </c>
      <c r="L1108" s="5">
        <f>(SUMIF(A:A,cocina[[#This Row],[Número de Orden]],J:J))/SUMIF(A:A,cocina[[#This Row],[Número de Orden]],K:K)</f>
        <v>0.41935483870967744</v>
      </c>
      <c r="M1108" s="1">
        <f>cocina[[#This Row],[Ganancia bruta]]-cocina[[#This Row],[Ganancia neta]]</f>
        <v>45</v>
      </c>
    </row>
    <row r="1109" spans="1:13" x14ac:dyDescent="0.3">
      <c r="A1109">
        <v>443</v>
      </c>
      <c r="B1109">
        <v>4</v>
      </c>
      <c r="C1109" s="1" t="s">
        <v>52</v>
      </c>
      <c r="D1109" s="1" t="s">
        <v>620</v>
      </c>
      <c r="E1109">
        <v>16</v>
      </c>
      <c r="F1109">
        <v>28</v>
      </c>
      <c r="G1109">
        <v>3</v>
      </c>
      <c r="H1109">
        <v>18</v>
      </c>
      <c r="I1109" s="1" t="s">
        <v>608</v>
      </c>
      <c r="J1109">
        <f>cocina[[#This Row],[Precio Unitario]]*cocina[[#This Row],[Cantidad Ordenada]]-cocina[[#This Row],[Costo Unitario]]*cocina[[#This Row],[Cantidad Ordenada]]</f>
        <v>36</v>
      </c>
      <c r="K1109">
        <f>cocina[[#This Row],[Precio Unitario]]*cocina[[#This Row],[Cantidad Ordenada]]</f>
        <v>84</v>
      </c>
      <c r="L1109" s="5">
        <f>(SUMIF(A:A,cocina[[#This Row],[Número de Orden]],J:J))/SUMIF(A:A,cocina[[#This Row],[Número de Orden]],K:K)</f>
        <v>0.41935483870967744</v>
      </c>
      <c r="M1109" s="1">
        <f>cocina[[#This Row],[Ganancia bruta]]-cocina[[#This Row],[Ganancia neta]]</f>
        <v>48</v>
      </c>
    </row>
    <row r="1110" spans="1:13" x14ac:dyDescent="0.3">
      <c r="A1110">
        <v>444</v>
      </c>
      <c r="B1110">
        <v>8</v>
      </c>
      <c r="C1110" s="1" t="s">
        <v>210</v>
      </c>
      <c r="D1110" s="1" t="s">
        <v>627</v>
      </c>
      <c r="E1110">
        <v>14</v>
      </c>
      <c r="F1110">
        <v>23</v>
      </c>
      <c r="G1110">
        <v>1</v>
      </c>
      <c r="H1110">
        <v>32</v>
      </c>
      <c r="I1110" s="1" t="s">
        <v>609</v>
      </c>
      <c r="J1110">
        <f>cocina[[#This Row],[Precio Unitario]]*cocina[[#This Row],[Cantidad Ordenada]]-cocina[[#This Row],[Costo Unitario]]*cocina[[#This Row],[Cantidad Ordenada]]</f>
        <v>9</v>
      </c>
      <c r="K1110">
        <f>cocina[[#This Row],[Precio Unitario]]*cocina[[#This Row],[Cantidad Ordenada]]</f>
        <v>23</v>
      </c>
      <c r="L1110" s="5">
        <f>(SUMIF(A:A,cocina[[#This Row],[Número de Orden]],J:J))/SUMIF(A:A,cocina[[#This Row],[Número de Orden]],K:K)</f>
        <v>0.41052631578947368</v>
      </c>
      <c r="M1110" s="1">
        <f>cocina[[#This Row],[Ganancia bruta]]-cocina[[#This Row],[Ganancia neta]]</f>
        <v>14</v>
      </c>
    </row>
    <row r="1111" spans="1:13" x14ac:dyDescent="0.3">
      <c r="A1111">
        <v>444</v>
      </c>
      <c r="B1111">
        <v>8</v>
      </c>
      <c r="C1111" s="1" t="s">
        <v>168</v>
      </c>
      <c r="D1111" s="1" t="s">
        <v>612</v>
      </c>
      <c r="E1111">
        <v>14</v>
      </c>
      <c r="F1111">
        <v>24</v>
      </c>
      <c r="G1111">
        <v>3</v>
      </c>
      <c r="H1111">
        <v>49</v>
      </c>
      <c r="I1111" s="1" t="s">
        <v>609</v>
      </c>
      <c r="J1111">
        <f>cocina[[#This Row],[Precio Unitario]]*cocina[[#This Row],[Cantidad Ordenada]]-cocina[[#This Row],[Costo Unitario]]*cocina[[#This Row],[Cantidad Ordenada]]</f>
        <v>30</v>
      </c>
      <c r="K1111">
        <f>cocina[[#This Row],[Precio Unitario]]*cocina[[#This Row],[Cantidad Ordenada]]</f>
        <v>72</v>
      </c>
      <c r="L1111" s="5">
        <f>(SUMIF(A:A,cocina[[#This Row],[Número de Orden]],J:J))/SUMIF(A:A,cocina[[#This Row],[Número de Orden]],K:K)</f>
        <v>0.41052631578947368</v>
      </c>
      <c r="M1111" s="1">
        <f>cocina[[#This Row],[Ganancia bruta]]-cocina[[#This Row],[Ganancia neta]]</f>
        <v>42</v>
      </c>
    </row>
    <row r="1112" spans="1:13" x14ac:dyDescent="0.3">
      <c r="A1112">
        <v>445</v>
      </c>
      <c r="B1112">
        <v>6</v>
      </c>
      <c r="C1112" s="1" t="s">
        <v>116</v>
      </c>
      <c r="D1112" s="1" t="s">
        <v>615</v>
      </c>
      <c r="E1112">
        <v>16</v>
      </c>
      <c r="F1112">
        <v>27</v>
      </c>
      <c r="G1112">
        <v>3</v>
      </c>
      <c r="H1112">
        <v>26</v>
      </c>
      <c r="I1112" s="1" t="s">
        <v>608</v>
      </c>
      <c r="J1112">
        <f>cocina[[#This Row],[Precio Unitario]]*cocina[[#This Row],[Cantidad Ordenada]]-cocina[[#This Row],[Costo Unitario]]*cocina[[#This Row],[Cantidad Ordenada]]</f>
        <v>33</v>
      </c>
      <c r="K1112">
        <f>cocina[[#This Row],[Precio Unitario]]*cocina[[#This Row],[Cantidad Ordenada]]</f>
        <v>81</v>
      </c>
      <c r="L1112" s="5">
        <f>(SUMIF(A:A,cocina[[#This Row],[Número de Orden]],J:J))/SUMIF(A:A,cocina[[#This Row],[Número de Orden]],K:K)</f>
        <v>0.40740740740740738</v>
      </c>
      <c r="M1112" s="1">
        <f>cocina[[#This Row],[Ganancia bruta]]-cocina[[#This Row],[Ganancia neta]]</f>
        <v>48</v>
      </c>
    </row>
    <row r="1113" spans="1:13" x14ac:dyDescent="0.3">
      <c r="A1113">
        <v>446</v>
      </c>
      <c r="B1113">
        <v>12</v>
      </c>
      <c r="C1113" s="1" t="s">
        <v>80</v>
      </c>
      <c r="D1113" s="1" t="s">
        <v>628</v>
      </c>
      <c r="E1113">
        <v>13</v>
      </c>
      <c r="F1113">
        <v>21</v>
      </c>
      <c r="G1113">
        <v>1</v>
      </c>
      <c r="H1113">
        <v>8</v>
      </c>
      <c r="I1113" s="1" t="s">
        <v>609</v>
      </c>
      <c r="J1113">
        <f>cocina[[#This Row],[Precio Unitario]]*cocina[[#This Row],[Cantidad Ordenada]]-cocina[[#This Row],[Costo Unitario]]*cocina[[#This Row],[Cantidad Ordenada]]</f>
        <v>8</v>
      </c>
      <c r="K1113">
        <f>cocina[[#This Row],[Precio Unitario]]*cocina[[#This Row],[Cantidad Ordenada]]</f>
        <v>21</v>
      </c>
      <c r="L1113" s="5">
        <f>(SUMIF(A:A,cocina[[#This Row],[Número de Orden]],J:J))/SUMIF(A:A,cocina[[#This Row],[Número de Orden]],K:K)</f>
        <v>0.38095238095238093</v>
      </c>
      <c r="M1113" s="1">
        <f>cocina[[#This Row],[Ganancia bruta]]-cocina[[#This Row],[Ganancia neta]]</f>
        <v>13</v>
      </c>
    </row>
    <row r="1114" spans="1:13" x14ac:dyDescent="0.3">
      <c r="A1114">
        <v>447</v>
      </c>
      <c r="B1114">
        <v>8</v>
      </c>
      <c r="C1114" s="1" t="s">
        <v>156</v>
      </c>
      <c r="D1114" s="1" t="s">
        <v>626</v>
      </c>
      <c r="E1114">
        <v>12</v>
      </c>
      <c r="F1114">
        <v>20</v>
      </c>
      <c r="G1114">
        <v>2</v>
      </c>
      <c r="H1114">
        <v>29</v>
      </c>
      <c r="I1114" s="1" t="s">
        <v>609</v>
      </c>
      <c r="J1114">
        <f>cocina[[#This Row],[Precio Unitario]]*cocina[[#This Row],[Cantidad Ordenada]]-cocina[[#This Row],[Costo Unitario]]*cocina[[#This Row],[Cantidad Ordenada]]</f>
        <v>16</v>
      </c>
      <c r="K1114">
        <f>cocina[[#This Row],[Precio Unitario]]*cocina[[#This Row],[Cantidad Ordenada]]</f>
        <v>40</v>
      </c>
      <c r="L1114" s="5">
        <f>(SUMIF(A:A,cocina[[#This Row],[Número de Orden]],J:J))/SUMIF(A:A,cocina[[#This Row],[Número de Orden]],K:K)</f>
        <v>0.41988950276243092</v>
      </c>
      <c r="M1114" s="1">
        <f>cocina[[#This Row],[Ganancia bruta]]-cocina[[#This Row],[Ganancia neta]]</f>
        <v>24</v>
      </c>
    </row>
    <row r="1115" spans="1:13" x14ac:dyDescent="0.3">
      <c r="A1115">
        <v>447</v>
      </c>
      <c r="B1115">
        <v>8</v>
      </c>
      <c r="C1115" s="1" t="s">
        <v>122</v>
      </c>
      <c r="D1115" s="1" t="s">
        <v>621</v>
      </c>
      <c r="E1115">
        <v>11</v>
      </c>
      <c r="F1115">
        <v>19</v>
      </c>
      <c r="G1115">
        <v>3</v>
      </c>
      <c r="H1115">
        <v>50</v>
      </c>
      <c r="I1115" s="1" t="s">
        <v>609</v>
      </c>
      <c r="J1115">
        <f>cocina[[#This Row],[Precio Unitario]]*cocina[[#This Row],[Cantidad Ordenada]]-cocina[[#This Row],[Costo Unitario]]*cocina[[#This Row],[Cantidad Ordenada]]</f>
        <v>24</v>
      </c>
      <c r="K1115">
        <f>cocina[[#This Row],[Precio Unitario]]*cocina[[#This Row],[Cantidad Ordenada]]</f>
        <v>57</v>
      </c>
      <c r="L1115" s="5">
        <f>(SUMIF(A:A,cocina[[#This Row],[Número de Orden]],J:J))/SUMIF(A:A,cocina[[#This Row],[Número de Orden]],K:K)</f>
        <v>0.41988950276243092</v>
      </c>
      <c r="M1115" s="1">
        <f>cocina[[#This Row],[Ganancia bruta]]-cocina[[#This Row],[Ganancia neta]]</f>
        <v>33</v>
      </c>
    </row>
    <row r="1116" spans="1:13" x14ac:dyDescent="0.3">
      <c r="A1116">
        <v>447</v>
      </c>
      <c r="B1116">
        <v>8</v>
      </c>
      <c r="C1116" s="1" t="s">
        <v>52</v>
      </c>
      <c r="D1116" s="1" t="s">
        <v>620</v>
      </c>
      <c r="E1116">
        <v>16</v>
      </c>
      <c r="F1116">
        <v>28</v>
      </c>
      <c r="G1116">
        <v>3</v>
      </c>
      <c r="H1116">
        <v>7</v>
      </c>
      <c r="I1116" s="1" t="s">
        <v>608</v>
      </c>
      <c r="J1116">
        <f>cocina[[#This Row],[Precio Unitario]]*cocina[[#This Row],[Cantidad Ordenada]]-cocina[[#This Row],[Costo Unitario]]*cocina[[#This Row],[Cantidad Ordenada]]</f>
        <v>36</v>
      </c>
      <c r="K1116">
        <f>cocina[[#This Row],[Precio Unitario]]*cocina[[#This Row],[Cantidad Ordenada]]</f>
        <v>84</v>
      </c>
      <c r="L1116" s="5">
        <f>(SUMIF(A:A,cocina[[#This Row],[Número de Orden]],J:J))/SUMIF(A:A,cocina[[#This Row],[Número de Orden]],K:K)</f>
        <v>0.41988950276243092</v>
      </c>
      <c r="M1116" s="1">
        <f>cocina[[#This Row],[Ganancia bruta]]-cocina[[#This Row],[Ganancia neta]]</f>
        <v>48</v>
      </c>
    </row>
    <row r="1117" spans="1:13" x14ac:dyDescent="0.3">
      <c r="A1117">
        <v>448</v>
      </c>
      <c r="B1117">
        <v>4</v>
      </c>
      <c r="C1117" s="1" t="s">
        <v>122</v>
      </c>
      <c r="D1117" s="1" t="s">
        <v>621</v>
      </c>
      <c r="E1117">
        <v>11</v>
      </c>
      <c r="F1117">
        <v>19</v>
      </c>
      <c r="G1117">
        <v>2</v>
      </c>
      <c r="H1117">
        <v>26</v>
      </c>
      <c r="I1117" s="1" t="s">
        <v>609</v>
      </c>
      <c r="J1117">
        <f>cocina[[#This Row],[Precio Unitario]]*cocina[[#This Row],[Cantidad Ordenada]]-cocina[[#This Row],[Costo Unitario]]*cocina[[#This Row],[Cantidad Ordenada]]</f>
        <v>16</v>
      </c>
      <c r="K1117">
        <f>cocina[[#This Row],[Precio Unitario]]*cocina[[#This Row],[Cantidad Ordenada]]</f>
        <v>38</v>
      </c>
      <c r="L1117" s="5">
        <f>(SUMIF(A:A,cocina[[#This Row],[Número de Orden]],J:J))/SUMIF(A:A,cocina[[#This Row],[Número de Orden]],K:K)</f>
        <v>0.40145985401459855</v>
      </c>
      <c r="M1117" s="1">
        <f>cocina[[#This Row],[Ganancia bruta]]-cocina[[#This Row],[Ganancia neta]]</f>
        <v>22</v>
      </c>
    </row>
    <row r="1118" spans="1:13" x14ac:dyDescent="0.3">
      <c r="A1118">
        <v>448</v>
      </c>
      <c r="B1118">
        <v>4</v>
      </c>
      <c r="C1118" s="1" t="s">
        <v>271</v>
      </c>
      <c r="D1118" s="1" t="s">
        <v>619</v>
      </c>
      <c r="E1118">
        <v>20</v>
      </c>
      <c r="F1118">
        <v>33</v>
      </c>
      <c r="G1118">
        <v>3</v>
      </c>
      <c r="H1118">
        <v>40</v>
      </c>
      <c r="I1118" s="1" t="s">
        <v>609</v>
      </c>
      <c r="J1118">
        <f>cocina[[#This Row],[Precio Unitario]]*cocina[[#This Row],[Cantidad Ordenada]]-cocina[[#This Row],[Costo Unitario]]*cocina[[#This Row],[Cantidad Ordenada]]</f>
        <v>39</v>
      </c>
      <c r="K1118">
        <f>cocina[[#This Row],[Precio Unitario]]*cocina[[#This Row],[Cantidad Ordenada]]</f>
        <v>99</v>
      </c>
      <c r="L1118" s="5">
        <f>(SUMIF(A:A,cocina[[#This Row],[Número de Orden]],J:J))/SUMIF(A:A,cocina[[#This Row],[Número de Orden]],K:K)</f>
        <v>0.40145985401459855</v>
      </c>
      <c r="M1118" s="1">
        <f>cocina[[#This Row],[Ganancia bruta]]-cocina[[#This Row],[Ganancia neta]]</f>
        <v>60</v>
      </c>
    </row>
    <row r="1119" spans="1:13" x14ac:dyDescent="0.3">
      <c r="A1119">
        <v>449</v>
      </c>
      <c r="B1119">
        <v>3</v>
      </c>
      <c r="C1119" s="1" t="s">
        <v>257</v>
      </c>
      <c r="D1119" s="1" t="s">
        <v>623</v>
      </c>
      <c r="E1119">
        <v>19</v>
      </c>
      <c r="F1119">
        <v>32</v>
      </c>
      <c r="G1119">
        <v>2</v>
      </c>
      <c r="H1119">
        <v>33</v>
      </c>
      <c r="I1119" s="1" t="s">
        <v>609</v>
      </c>
      <c r="J1119">
        <f>cocina[[#This Row],[Precio Unitario]]*cocina[[#This Row],[Cantidad Ordenada]]-cocina[[#This Row],[Costo Unitario]]*cocina[[#This Row],[Cantidad Ordenada]]</f>
        <v>26</v>
      </c>
      <c r="K1119">
        <f>cocina[[#This Row],[Precio Unitario]]*cocina[[#This Row],[Cantidad Ordenada]]</f>
        <v>64</v>
      </c>
      <c r="L1119" s="5">
        <f>(SUMIF(A:A,cocina[[#This Row],[Número de Orden]],J:J))/SUMIF(A:A,cocina[[#This Row],[Número de Orden]],K:K)</f>
        <v>0.40625</v>
      </c>
      <c r="M1119" s="1">
        <f>cocina[[#This Row],[Ganancia bruta]]-cocina[[#This Row],[Ganancia neta]]</f>
        <v>38</v>
      </c>
    </row>
    <row r="1120" spans="1:13" x14ac:dyDescent="0.3">
      <c r="A1120">
        <v>450</v>
      </c>
      <c r="B1120">
        <v>9</v>
      </c>
      <c r="C1120" s="1" t="s">
        <v>89</v>
      </c>
      <c r="D1120" s="1" t="s">
        <v>629</v>
      </c>
      <c r="E1120">
        <v>10</v>
      </c>
      <c r="F1120">
        <v>18</v>
      </c>
      <c r="G1120">
        <v>2</v>
      </c>
      <c r="H1120">
        <v>13</v>
      </c>
      <c r="I1120" s="1" t="s">
        <v>609</v>
      </c>
      <c r="J1120">
        <f>cocina[[#This Row],[Precio Unitario]]*cocina[[#This Row],[Cantidad Ordenada]]-cocina[[#This Row],[Costo Unitario]]*cocina[[#This Row],[Cantidad Ordenada]]</f>
        <v>16</v>
      </c>
      <c r="K1120">
        <f>cocina[[#This Row],[Precio Unitario]]*cocina[[#This Row],[Cantidad Ordenada]]</f>
        <v>36</v>
      </c>
      <c r="L1120" s="5">
        <f>(SUMIF(A:A,cocina[[#This Row],[Número de Orden]],J:J))/SUMIF(A:A,cocina[[#This Row],[Número de Orden]],K:K)</f>
        <v>0.41666666666666669</v>
      </c>
      <c r="M1120" s="1">
        <f>cocina[[#This Row],[Ganancia bruta]]-cocina[[#This Row],[Ganancia neta]]</f>
        <v>20</v>
      </c>
    </row>
    <row r="1121" spans="1:13" x14ac:dyDescent="0.3">
      <c r="A1121">
        <v>450</v>
      </c>
      <c r="B1121">
        <v>9</v>
      </c>
      <c r="C1121" s="1" t="s">
        <v>83</v>
      </c>
      <c r="D1121" s="1" t="s">
        <v>617</v>
      </c>
      <c r="E1121">
        <v>22</v>
      </c>
      <c r="F1121">
        <v>36</v>
      </c>
      <c r="G1121">
        <v>1</v>
      </c>
      <c r="H1121">
        <v>21</v>
      </c>
      <c r="I1121" s="1" t="s">
        <v>608</v>
      </c>
      <c r="J1121">
        <f>cocina[[#This Row],[Precio Unitario]]*cocina[[#This Row],[Cantidad Ordenada]]-cocina[[#This Row],[Costo Unitario]]*cocina[[#This Row],[Cantidad Ordenada]]</f>
        <v>14</v>
      </c>
      <c r="K1121">
        <f>cocina[[#This Row],[Precio Unitario]]*cocina[[#This Row],[Cantidad Ordenada]]</f>
        <v>36</v>
      </c>
      <c r="L1121" s="5">
        <f>(SUMIF(A:A,cocina[[#This Row],[Número de Orden]],J:J))/SUMIF(A:A,cocina[[#This Row],[Número de Orden]],K:K)</f>
        <v>0.41666666666666669</v>
      </c>
      <c r="M1121" s="1">
        <f>cocina[[#This Row],[Ganancia bruta]]-cocina[[#This Row],[Ganancia neta]]</f>
        <v>22</v>
      </c>
    </row>
    <row r="1122" spans="1:13" x14ac:dyDescent="0.3">
      <c r="A1122">
        <v>451</v>
      </c>
      <c r="B1122">
        <v>3</v>
      </c>
      <c r="C1122" s="1" t="s">
        <v>36</v>
      </c>
      <c r="D1122" s="1" t="s">
        <v>622</v>
      </c>
      <c r="E1122">
        <v>21</v>
      </c>
      <c r="F1122">
        <v>35</v>
      </c>
      <c r="G1122">
        <v>1</v>
      </c>
      <c r="H1122">
        <v>23</v>
      </c>
      <c r="I1122" s="1" t="s">
        <v>609</v>
      </c>
      <c r="J1122">
        <f>cocina[[#This Row],[Precio Unitario]]*cocina[[#This Row],[Cantidad Ordenada]]-cocina[[#This Row],[Costo Unitario]]*cocina[[#This Row],[Cantidad Ordenada]]</f>
        <v>14</v>
      </c>
      <c r="K1122">
        <f>cocina[[#This Row],[Precio Unitario]]*cocina[[#This Row],[Cantidad Ordenada]]</f>
        <v>35</v>
      </c>
      <c r="L1122" s="5">
        <f>(SUMIF(A:A,cocina[[#This Row],[Número de Orden]],J:J))/SUMIF(A:A,cocina[[#This Row],[Número de Orden]],K:K)</f>
        <v>0.40217391304347827</v>
      </c>
      <c r="M1122" s="1">
        <f>cocina[[#This Row],[Ganancia bruta]]-cocina[[#This Row],[Ganancia neta]]</f>
        <v>21</v>
      </c>
    </row>
    <row r="1123" spans="1:13" x14ac:dyDescent="0.3">
      <c r="A1123">
        <v>451</v>
      </c>
      <c r="B1123">
        <v>3</v>
      </c>
      <c r="C1123" s="1" t="s">
        <v>210</v>
      </c>
      <c r="D1123" s="1" t="s">
        <v>627</v>
      </c>
      <c r="E1123">
        <v>14</v>
      </c>
      <c r="F1123">
        <v>23</v>
      </c>
      <c r="G1123">
        <v>1</v>
      </c>
      <c r="H1123">
        <v>41</v>
      </c>
      <c r="I1123" s="1" t="s">
        <v>609</v>
      </c>
      <c r="J1123">
        <f>cocina[[#This Row],[Precio Unitario]]*cocina[[#This Row],[Cantidad Ordenada]]-cocina[[#This Row],[Costo Unitario]]*cocina[[#This Row],[Cantidad Ordenada]]</f>
        <v>9</v>
      </c>
      <c r="K1123">
        <f>cocina[[#This Row],[Precio Unitario]]*cocina[[#This Row],[Cantidad Ordenada]]</f>
        <v>23</v>
      </c>
      <c r="L1123" s="5">
        <f>(SUMIF(A:A,cocina[[#This Row],[Número de Orden]],J:J))/SUMIF(A:A,cocina[[#This Row],[Número de Orden]],K:K)</f>
        <v>0.40217391304347827</v>
      </c>
      <c r="M1123" s="1">
        <f>cocina[[#This Row],[Ganancia bruta]]-cocina[[#This Row],[Ganancia neta]]</f>
        <v>14</v>
      </c>
    </row>
    <row r="1124" spans="1:13" x14ac:dyDescent="0.3">
      <c r="A1124">
        <v>451</v>
      </c>
      <c r="B1124">
        <v>3</v>
      </c>
      <c r="C1124" s="1" t="s">
        <v>65</v>
      </c>
      <c r="D1124" s="1" t="s">
        <v>625</v>
      </c>
      <c r="E1124">
        <v>20</v>
      </c>
      <c r="F1124">
        <v>34</v>
      </c>
      <c r="G1124">
        <v>1</v>
      </c>
      <c r="H1124">
        <v>39</v>
      </c>
      <c r="I1124" s="1" t="s">
        <v>608</v>
      </c>
      <c r="J1124">
        <f>cocina[[#This Row],[Precio Unitario]]*cocina[[#This Row],[Cantidad Ordenada]]-cocina[[#This Row],[Costo Unitario]]*cocina[[#This Row],[Cantidad Ordenada]]</f>
        <v>14</v>
      </c>
      <c r="K1124">
        <f>cocina[[#This Row],[Precio Unitario]]*cocina[[#This Row],[Cantidad Ordenada]]</f>
        <v>34</v>
      </c>
      <c r="L1124" s="5">
        <f>(SUMIF(A:A,cocina[[#This Row],[Número de Orden]],J:J))/SUMIF(A:A,cocina[[#This Row],[Número de Orden]],K:K)</f>
        <v>0.40217391304347827</v>
      </c>
      <c r="M1124" s="1">
        <f>cocina[[#This Row],[Ganancia bruta]]-cocina[[#This Row],[Ganancia neta]]</f>
        <v>20</v>
      </c>
    </row>
    <row r="1125" spans="1:13" x14ac:dyDescent="0.3">
      <c r="A1125">
        <v>452</v>
      </c>
      <c r="B1125">
        <v>9</v>
      </c>
      <c r="C1125" s="1" t="s">
        <v>126</v>
      </c>
      <c r="D1125" s="1" t="s">
        <v>614</v>
      </c>
      <c r="E1125">
        <v>19</v>
      </c>
      <c r="F1125">
        <v>31</v>
      </c>
      <c r="G1125">
        <v>3</v>
      </c>
      <c r="H1125">
        <v>53</v>
      </c>
      <c r="I1125" s="1" t="s">
        <v>608</v>
      </c>
      <c r="J1125">
        <f>cocina[[#This Row],[Precio Unitario]]*cocina[[#This Row],[Cantidad Ordenada]]-cocina[[#This Row],[Costo Unitario]]*cocina[[#This Row],[Cantidad Ordenada]]</f>
        <v>36</v>
      </c>
      <c r="K1125">
        <f>cocina[[#This Row],[Precio Unitario]]*cocina[[#This Row],[Cantidad Ordenada]]</f>
        <v>93</v>
      </c>
      <c r="L1125" s="5">
        <f>(SUMIF(A:A,cocina[[#This Row],[Número de Orden]],J:J))/SUMIF(A:A,cocina[[#This Row],[Número de Orden]],K:K)</f>
        <v>0.39240506329113922</v>
      </c>
      <c r="M1125" s="1">
        <f>cocina[[#This Row],[Ganancia bruta]]-cocina[[#This Row],[Ganancia neta]]</f>
        <v>57</v>
      </c>
    </row>
    <row r="1126" spans="1:13" x14ac:dyDescent="0.3">
      <c r="A1126">
        <v>452</v>
      </c>
      <c r="B1126">
        <v>9</v>
      </c>
      <c r="C1126" s="1" t="s">
        <v>213</v>
      </c>
      <c r="D1126" s="1" t="s">
        <v>624</v>
      </c>
      <c r="E1126">
        <v>13</v>
      </c>
      <c r="F1126">
        <v>22</v>
      </c>
      <c r="G1126">
        <v>2</v>
      </c>
      <c r="H1126">
        <v>28</v>
      </c>
      <c r="I1126" s="1" t="s">
        <v>608</v>
      </c>
      <c r="J1126">
        <f>cocina[[#This Row],[Precio Unitario]]*cocina[[#This Row],[Cantidad Ordenada]]-cocina[[#This Row],[Costo Unitario]]*cocina[[#This Row],[Cantidad Ordenada]]</f>
        <v>18</v>
      </c>
      <c r="K1126">
        <f>cocina[[#This Row],[Precio Unitario]]*cocina[[#This Row],[Cantidad Ordenada]]</f>
        <v>44</v>
      </c>
      <c r="L1126" s="5">
        <f>(SUMIF(A:A,cocina[[#This Row],[Número de Orden]],J:J))/SUMIF(A:A,cocina[[#This Row],[Número de Orden]],K:K)</f>
        <v>0.39240506329113922</v>
      </c>
      <c r="M1126" s="1">
        <f>cocina[[#This Row],[Ganancia bruta]]-cocina[[#This Row],[Ganancia neta]]</f>
        <v>26</v>
      </c>
    </row>
    <row r="1127" spans="1:13" x14ac:dyDescent="0.3">
      <c r="A1127">
        <v>452</v>
      </c>
      <c r="B1127">
        <v>9</v>
      </c>
      <c r="C1127" s="1" t="s">
        <v>80</v>
      </c>
      <c r="D1127" s="1" t="s">
        <v>628</v>
      </c>
      <c r="E1127">
        <v>13</v>
      </c>
      <c r="F1127">
        <v>21</v>
      </c>
      <c r="G1127">
        <v>1</v>
      </c>
      <c r="H1127">
        <v>42</v>
      </c>
      <c r="I1127" s="1" t="s">
        <v>609</v>
      </c>
      <c r="J1127">
        <f>cocina[[#This Row],[Precio Unitario]]*cocina[[#This Row],[Cantidad Ordenada]]-cocina[[#This Row],[Costo Unitario]]*cocina[[#This Row],[Cantidad Ordenada]]</f>
        <v>8</v>
      </c>
      <c r="K1127">
        <f>cocina[[#This Row],[Precio Unitario]]*cocina[[#This Row],[Cantidad Ordenada]]</f>
        <v>21</v>
      </c>
      <c r="L1127" s="5">
        <f>(SUMIF(A:A,cocina[[#This Row],[Número de Orden]],J:J))/SUMIF(A:A,cocina[[#This Row],[Número de Orden]],K:K)</f>
        <v>0.39240506329113922</v>
      </c>
      <c r="M1127" s="1">
        <f>cocina[[#This Row],[Ganancia bruta]]-cocina[[#This Row],[Ganancia neta]]</f>
        <v>13</v>
      </c>
    </row>
    <row r="1128" spans="1:13" x14ac:dyDescent="0.3">
      <c r="A1128">
        <v>453</v>
      </c>
      <c r="B1128">
        <v>6</v>
      </c>
      <c r="C1128" s="1" t="s">
        <v>65</v>
      </c>
      <c r="D1128" s="1" t="s">
        <v>625</v>
      </c>
      <c r="E1128">
        <v>20</v>
      </c>
      <c r="F1128">
        <v>34</v>
      </c>
      <c r="G1128">
        <v>1</v>
      </c>
      <c r="H1128">
        <v>42</v>
      </c>
      <c r="I1128" s="1" t="s">
        <v>608</v>
      </c>
      <c r="J1128">
        <f>cocina[[#This Row],[Precio Unitario]]*cocina[[#This Row],[Cantidad Ordenada]]-cocina[[#This Row],[Costo Unitario]]*cocina[[#This Row],[Cantidad Ordenada]]</f>
        <v>14</v>
      </c>
      <c r="K1128">
        <f>cocina[[#This Row],[Precio Unitario]]*cocina[[#This Row],[Cantidad Ordenada]]</f>
        <v>34</v>
      </c>
      <c r="L1128" s="5">
        <f>(SUMIF(A:A,cocina[[#This Row],[Número de Orden]],J:J))/SUMIF(A:A,cocina[[#This Row],[Número de Orden]],K:K)</f>
        <v>0.40769230769230769</v>
      </c>
      <c r="M1128" s="1">
        <f>cocina[[#This Row],[Ganancia bruta]]-cocina[[#This Row],[Ganancia neta]]</f>
        <v>20</v>
      </c>
    </row>
    <row r="1129" spans="1:13" x14ac:dyDescent="0.3">
      <c r="A1129">
        <v>453</v>
      </c>
      <c r="B1129">
        <v>6</v>
      </c>
      <c r="C1129" s="1" t="s">
        <v>257</v>
      </c>
      <c r="D1129" s="1" t="s">
        <v>623</v>
      </c>
      <c r="E1129">
        <v>19</v>
      </c>
      <c r="F1129">
        <v>32</v>
      </c>
      <c r="G1129">
        <v>3</v>
      </c>
      <c r="H1129">
        <v>58</v>
      </c>
      <c r="I1129" s="1" t="s">
        <v>608</v>
      </c>
      <c r="J1129">
        <f>cocina[[#This Row],[Precio Unitario]]*cocina[[#This Row],[Cantidad Ordenada]]-cocina[[#This Row],[Costo Unitario]]*cocina[[#This Row],[Cantidad Ordenada]]</f>
        <v>39</v>
      </c>
      <c r="K1129">
        <f>cocina[[#This Row],[Precio Unitario]]*cocina[[#This Row],[Cantidad Ordenada]]</f>
        <v>96</v>
      </c>
      <c r="L1129" s="5">
        <f>(SUMIF(A:A,cocina[[#This Row],[Número de Orden]],J:J))/SUMIF(A:A,cocina[[#This Row],[Número de Orden]],K:K)</f>
        <v>0.40769230769230769</v>
      </c>
      <c r="M1129" s="1">
        <f>cocina[[#This Row],[Ganancia bruta]]-cocina[[#This Row],[Ganancia neta]]</f>
        <v>57</v>
      </c>
    </row>
    <row r="1130" spans="1:13" x14ac:dyDescent="0.3">
      <c r="A1130">
        <v>454</v>
      </c>
      <c r="B1130">
        <v>1</v>
      </c>
      <c r="C1130" s="1" t="s">
        <v>116</v>
      </c>
      <c r="D1130" s="1" t="s">
        <v>615</v>
      </c>
      <c r="E1130">
        <v>16</v>
      </c>
      <c r="F1130">
        <v>27</v>
      </c>
      <c r="G1130">
        <v>2</v>
      </c>
      <c r="H1130">
        <v>49</v>
      </c>
      <c r="I1130" s="1" t="s">
        <v>608</v>
      </c>
      <c r="J1130">
        <f>cocina[[#This Row],[Precio Unitario]]*cocina[[#This Row],[Cantidad Ordenada]]-cocina[[#This Row],[Costo Unitario]]*cocina[[#This Row],[Cantidad Ordenada]]</f>
        <v>22</v>
      </c>
      <c r="K1130">
        <f>cocina[[#This Row],[Precio Unitario]]*cocina[[#This Row],[Cantidad Ordenada]]</f>
        <v>54</v>
      </c>
      <c r="L1130" s="5">
        <f>(SUMIF(A:A,cocina[[#This Row],[Número de Orden]],J:J))/SUMIF(A:A,cocina[[#This Row],[Número de Orden]],K:K)</f>
        <v>0.40343347639484978</v>
      </c>
      <c r="M1130" s="1">
        <f>cocina[[#This Row],[Ganancia bruta]]-cocina[[#This Row],[Ganancia neta]]</f>
        <v>32</v>
      </c>
    </row>
    <row r="1131" spans="1:13" x14ac:dyDescent="0.3">
      <c r="A1131">
        <v>454</v>
      </c>
      <c r="B1131">
        <v>1</v>
      </c>
      <c r="C1131" s="1" t="s">
        <v>122</v>
      </c>
      <c r="D1131" s="1" t="s">
        <v>621</v>
      </c>
      <c r="E1131">
        <v>11</v>
      </c>
      <c r="F1131">
        <v>19</v>
      </c>
      <c r="G1131">
        <v>3</v>
      </c>
      <c r="H1131">
        <v>18</v>
      </c>
      <c r="I1131" s="1" t="s">
        <v>609</v>
      </c>
      <c r="J1131">
        <f>cocina[[#This Row],[Precio Unitario]]*cocina[[#This Row],[Cantidad Ordenada]]-cocina[[#This Row],[Costo Unitario]]*cocina[[#This Row],[Cantidad Ordenada]]</f>
        <v>24</v>
      </c>
      <c r="K1131">
        <f>cocina[[#This Row],[Precio Unitario]]*cocina[[#This Row],[Cantidad Ordenada]]</f>
        <v>57</v>
      </c>
      <c r="L1131" s="5">
        <f>(SUMIF(A:A,cocina[[#This Row],[Número de Orden]],J:J))/SUMIF(A:A,cocina[[#This Row],[Número de Orden]],K:K)</f>
        <v>0.40343347639484978</v>
      </c>
      <c r="M1131" s="1">
        <f>cocina[[#This Row],[Ganancia bruta]]-cocina[[#This Row],[Ganancia neta]]</f>
        <v>33</v>
      </c>
    </row>
    <row r="1132" spans="1:13" x14ac:dyDescent="0.3">
      <c r="A1132">
        <v>454</v>
      </c>
      <c r="B1132">
        <v>1</v>
      </c>
      <c r="C1132" s="1" t="s">
        <v>83</v>
      </c>
      <c r="D1132" s="1" t="s">
        <v>617</v>
      </c>
      <c r="E1132">
        <v>22</v>
      </c>
      <c r="F1132">
        <v>36</v>
      </c>
      <c r="G1132">
        <v>2</v>
      </c>
      <c r="H1132">
        <v>42</v>
      </c>
      <c r="I1132" s="1" t="s">
        <v>609</v>
      </c>
      <c r="J1132">
        <f>cocina[[#This Row],[Precio Unitario]]*cocina[[#This Row],[Cantidad Ordenada]]-cocina[[#This Row],[Costo Unitario]]*cocina[[#This Row],[Cantidad Ordenada]]</f>
        <v>28</v>
      </c>
      <c r="K1132">
        <f>cocina[[#This Row],[Precio Unitario]]*cocina[[#This Row],[Cantidad Ordenada]]</f>
        <v>72</v>
      </c>
      <c r="L1132" s="5">
        <f>(SUMIF(A:A,cocina[[#This Row],[Número de Orden]],J:J))/SUMIF(A:A,cocina[[#This Row],[Número de Orden]],K:K)</f>
        <v>0.40343347639484978</v>
      </c>
      <c r="M1132" s="1">
        <f>cocina[[#This Row],[Ganancia bruta]]-cocina[[#This Row],[Ganancia neta]]</f>
        <v>44</v>
      </c>
    </row>
    <row r="1133" spans="1:13" x14ac:dyDescent="0.3">
      <c r="A1133">
        <v>454</v>
      </c>
      <c r="B1133">
        <v>1</v>
      </c>
      <c r="C1133" s="1" t="s">
        <v>132</v>
      </c>
      <c r="D1133" s="1" t="s">
        <v>631</v>
      </c>
      <c r="E1133">
        <v>15</v>
      </c>
      <c r="F1133">
        <v>25</v>
      </c>
      <c r="G1133">
        <v>2</v>
      </c>
      <c r="H1133">
        <v>44</v>
      </c>
      <c r="I1133" s="1" t="s">
        <v>608</v>
      </c>
      <c r="J1133">
        <f>cocina[[#This Row],[Precio Unitario]]*cocina[[#This Row],[Cantidad Ordenada]]-cocina[[#This Row],[Costo Unitario]]*cocina[[#This Row],[Cantidad Ordenada]]</f>
        <v>20</v>
      </c>
      <c r="K1133">
        <f>cocina[[#This Row],[Precio Unitario]]*cocina[[#This Row],[Cantidad Ordenada]]</f>
        <v>50</v>
      </c>
      <c r="L1133" s="5">
        <f>(SUMIF(A:A,cocina[[#This Row],[Número de Orden]],J:J))/SUMIF(A:A,cocina[[#This Row],[Número de Orden]],K:K)</f>
        <v>0.40343347639484978</v>
      </c>
      <c r="M1133" s="1">
        <f>cocina[[#This Row],[Ganancia bruta]]-cocina[[#This Row],[Ganancia neta]]</f>
        <v>30</v>
      </c>
    </row>
    <row r="1134" spans="1:13" x14ac:dyDescent="0.3">
      <c r="A1134">
        <v>455</v>
      </c>
      <c r="B1134">
        <v>12</v>
      </c>
      <c r="C1134" s="1" t="s">
        <v>168</v>
      </c>
      <c r="D1134" s="1" t="s">
        <v>612</v>
      </c>
      <c r="E1134">
        <v>14</v>
      </c>
      <c r="F1134">
        <v>24</v>
      </c>
      <c r="G1134">
        <v>2</v>
      </c>
      <c r="H1134">
        <v>11</v>
      </c>
      <c r="I1134" s="1" t="s">
        <v>608</v>
      </c>
      <c r="J1134">
        <f>cocina[[#This Row],[Precio Unitario]]*cocina[[#This Row],[Cantidad Ordenada]]-cocina[[#This Row],[Costo Unitario]]*cocina[[#This Row],[Cantidad Ordenada]]</f>
        <v>20</v>
      </c>
      <c r="K1134">
        <f>cocina[[#This Row],[Precio Unitario]]*cocina[[#This Row],[Cantidad Ordenada]]</f>
        <v>48</v>
      </c>
      <c r="L1134" s="5">
        <f>(SUMIF(A:A,cocina[[#This Row],[Número de Orden]],J:J))/SUMIF(A:A,cocina[[#This Row],[Número de Orden]],K:K)</f>
        <v>0.41666666666666669</v>
      </c>
      <c r="M1134" s="1">
        <f>cocina[[#This Row],[Ganancia bruta]]-cocina[[#This Row],[Ganancia neta]]</f>
        <v>28</v>
      </c>
    </row>
    <row r="1135" spans="1:13" x14ac:dyDescent="0.3">
      <c r="A1135">
        <v>456</v>
      </c>
      <c r="B1135">
        <v>13</v>
      </c>
      <c r="C1135" s="1" t="s">
        <v>58</v>
      </c>
      <c r="D1135" s="1" t="s">
        <v>616</v>
      </c>
      <c r="E1135">
        <v>25</v>
      </c>
      <c r="F1135">
        <v>40</v>
      </c>
      <c r="G1135">
        <v>2</v>
      </c>
      <c r="H1135">
        <v>47</v>
      </c>
      <c r="I1135" s="1" t="s">
        <v>609</v>
      </c>
      <c r="J1135">
        <f>cocina[[#This Row],[Precio Unitario]]*cocina[[#This Row],[Cantidad Ordenada]]-cocina[[#This Row],[Costo Unitario]]*cocina[[#This Row],[Cantidad Ordenada]]</f>
        <v>30</v>
      </c>
      <c r="K1135">
        <f>cocina[[#This Row],[Precio Unitario]]*cocina[[#This Row],[Cantidad Ordenada]]</f>
        <v>80</v>
      </c>
      <c r="L1135" s="5">
        <f>(SUMIF(A:A,cocina[[#This Row],[Número de Orden]],J:J))/SUMIF(A:A,cocina[[#This Row],[Número de Orden]],K:K)</f>
        <v>0.39189189189189189</v>
      </c>
      <c r="M1135" s="1">
        <f>cocina[[#This Row],[Ganancia bruta]]-cocina[[#This Row],[Ganancia neta]]</f>
        <v>50</v>
      </c>
    </row>
    <row r="1136" spans="1:13" x14ac:dyDescent="0.3">
      <c r="A1136">
        <v>456</v>
      </c>
      <c r="B1136">
        <v>13</v>
      </c>
      <c r="C1136" s="1" t="s">
        <v>65</v>
      </c>
      <c r="D1136" s="1" t="s">
        <v>625</v>
      </c>
      <c r="E1136">
        <v>20</v>
      </c>
      <c r="F1136">
        <v>34</v>
      </c>
      <c r="G1136">
        <v>2</v>
      </c>
      <c r="H1136">
        <v>24</v>
      </c>
      <c r="I1136" s="1" t="s">
        <v>608</v>
      </c>
      <c r="J1136">
        <f>cocina[[#This Row],[Precio Unitario]]*cocina[[#This Row],[Cantidad Ordenada]]-cocina[[#This Row],[Costo Unitario]]*cocina[[#This Row],[Cantidad Ordenada]]</f>
        <v>28</v>
      </c>
      <c r="K1136">
        <f>cocina[[#This Row],[Precio Unitario]]*cocina[[#This Row],[Cantidad Ordenada]]</f>
        <v>68</v>
      </c>
      <c r="L1136" s="5">
        <f>(SUMIF(A:A,cocina[[#This Row],[Número de Orden]],J:J))/SUMIF(A:A,cocina[[#This Row],[Número de Orden]],K:K)</f>
        <v>0.39189189189189189</v>
      </c>
      <c r="M1136" s="1">
        <f>cocina[[#This Row],[Ganancia bruta]]-cocina[[#This Row],[Ganancia neta]]</f>
        <v>40</v>
      </c>
    </row>
    <row r="1137" spans="1:13" x14ac:dyDescent="0.3">
      <c r="A1137">
        <v>457</v>
      </c>
      <c r="B1137">
        <v>18</v>
      </c>
      <c r="C1137" s="1" t="s">
        <v>271</v>
      </c>
      <c r="D1137" s="1" t="s">
        <v>619</v>
      </c>
      <c r="E1137">
        <v>20</v>
      </c>
      <c r="F1137">
        <v>33</v>
      </c>
      <c r="G1137">
        <v>3</v>
      </c>
      <c r="H1137">
        <v>43</v>
      </c>
      <c r="I1137" s="1" t="s">
        <v>609</v>
      </c>
      <c r="J1137">
        <f>cocina[[#This Row],[Precio Unitario]]*cocina[[#This Row],[Cantidad Ordenada]]-cocina[[#This Row],[Costo Unitario]]*cocina[[#This Row],[Cantidad Ordenada]]</f>
        <v>39</v>
      </c>
      <c r="K1137">
        <f>cocina[[#This Row],[Precio Unitario]]*cocina[[#This Row],[Cantidad Ordenada]]</f>
        <v>99</v>
      </c>
      <c r="L1137" s="5">
        <f>(SUMIF(A:A,cocina[[#This Row],[Número de Orden]],J:J))/SUMIF(A:A,cocina[[#This Row],[Número de Orden]],K:K)</f>
        <v>0.40145985401459855</v>
      </c>
      <c r="M1137" s="1">
        <f>cocina[[#This Row],[Ganancia bruta]]-cocina[[#This Row],[Ganancia neta]]</f>
        <v>60</v>
      </c>
    </row>
    <row r="1138" spans="1:13" x14ac:dyDescent="0.3">
      <c r="A1138">
        <v>457</v>
      </c>
      <c r="B1138">
        <v>18</v>
      </c>
      <c r="C1138" s="1" t="s">
        <v>122</v>
      </c>
      <c r="D1138" s="1" t="s">
        <v>621</v>
      </c>
      <c r="E1138">
        <v>11</v>
      </c>
      <c r="F1138">
        <v>19</v>
      </c>
      <c r="G1138">
        <v>2</v>
      </c>
      <c r="H1138">
        <v>15</v>
      </c>
      <c r="I1138" s="1" t="s">
        <v>609</v>
      </c>
      <c r="J1138">
        <f>cocina[[#This Row],[Precio Unitario]]*cocina[[#This Row],[Cantidad Ordenada]]-cocina[[#This Row],[Costo Unitario]]*cocina[[#This Row],[Cantidad Ordenada]]</f>
        <v>16</v>
      </c>
      <c r="K1138">
        <f>cocina[[#This Row],[Precio Unitario]]*cocina[[#This Row],[Cantidad Ordenada]]</f>
        <v>38</v>
      </c>
      <c r="L1138" s="5">
        <f>(SUMIF(A:A,cocina[[#This Row],[Número de Orden]],J:J))/SUMIF(A:A,cocina[[#This Row],[Número de Orden]],K:K)</f>
        <v>0.40145985401459855</v>
      </c>
      <c r="M1138" s="1">
        <f>cocina[[#This Row],[Ganancia bruta]]-cocina[[#This Row],[Ganancia neta]]</f>
        <v>22</v>
      </c>
    </row>
    <row r="1139" spans="1:13" x14ac:dyDescent="0.3">
      <c r="A1139">
        <v>458</v>
      </c>
      <c r="B1139">
        <v>4</v>
      </c>
      <c r="C1139" s="1" t="s">
        <v>52</v>
      </c>
      <c r="D1139" s="1" t="s">
        <v>620</v>
      </c>
      <c r="E1139">
        <v>16</v>
      </c>
      <c r="F1139">
        <v>28</v>
      </c>
      <c r="G1139">
        <v>2</v>
      </c>
      <c r="H1139">
        <v>11</v>
      </c>
      <c r="I1139" s="1" t="s">
        <v>609</v>
      </c>
      <c r="J1139">
        <f>cocina[[#This Row],[Precio Unitario]]*cocina[[#This Row],[Cantidad Ordenada]]-cocina[[#This Row],[Costo Unitario]]*cocina[[#This Row],[Cantidad Ordenada]]</f>
        <v>24</v>
      </c>
      <c r="K1139">
        <f>cocina[[#This Row],[Precio Unitario]]*cocina[[#This Row],[Cantidad Ordenada]]</f>
        <v>56</v>
      </c>
      <c r="L1139" s="5">
        <f>(SUMIF(A:A,cocina[[#This Row],[Número de Orden]],J:J))/SUMIF(A:A,cocina[[#This Row],[Número de Orden]],K:K)</f>
        <v>0.41044776119402987</v>
      </c>
      <c r="M1139" s="1">
        <f>cocina[[#This Row],[Ganancia bruta]]-cocina[[#This Row],[Ganancia neta]]</f>
        <v>32</v>
      </c>
    </row>
    <row r="1140" spans="1:13" x14ac:dyDescent="0.3">
      <c r="A1140">
        <v>458</v>
      </c>
      <c r="B1140">
        <v>4</v>
      </c>
      <c r="C1140" s="1" t="s">
        <v>65</v>
      </c>
      <c r="D1140" s="1" t="s">
        <v>625</v>
      </c>
      <c r="E1140">
        <v>20</v>
      </c>
      <c r="F1140">
        <v>34</v>
      </c>
      <c r="G1140">
        <v>3</v>
      </c>
      <c r="H1140">
        <v>28</v>
      </c>
      <c r="I1140" s="1" t="s">
        <v>608</v>
      </c>
      <c r="J1140">
        <f>cocina[[#This Row],[Precio Unitario]]*cocina[[#This Row],[Cantidad Ordenada]]-cocina[[#This Row],[Costo Unitario]]*cocina[[#This Row],[Cantidad Ordenada]]</f>
        <v>42</v>
      </c>
      <c r="K1140">
        <f>cocina[[#This Row],[Precio Unitario]]*cocina[[#This Row],[Cantidad Ordenada]]</f>
        <v>102</v>
      </c>
      <c r="L1140" s="5">
        <f>(SUMIF(A:A,cocina[[#This Row],[Número de Orden]],J:J))/SUMIF(A:A,cocina[[#This Row],[Número de Orden]],K:K)</f>
        <v>0.41044776119402987</v>
      </c>
      <c r="M1140" s="1">
        <f>cocina[[#This Row],[Ganancia bruta]]-cocina[[#This Row],[Ganancia neta]]</f>
        <v>60</v>
      </c>
    </row>
    <row r="1141" spans="1:13" x14ac:dyDescent="0.3">
      <c r="A1141">
        <v>458</v>
      </c>
      <c r="B1141">
        <v>4</v>
      </c>
      <c r="C1141" s="1" t="s">
        <v>271</v>
      </c>
      <c r="D1141" s="1" t="s">
        <v>619</v>
      </c>
      <c r="E1141">
        <v>20</v>
      </c>
      <c r="F1141">
        <v>33</v>
      </c>
      <c r="G1141">
        <v>2</v>
      </c>
      <c r="H1141">
        <v>6</v>
      </c>
      <c r="I1141" s="1" t="s">
        <v>608</v>
      </c>
      <c r="J1141">
        <f>cocina[[#This Row],[Precio Unitario]]*cocina[[#This Row],[Cantidad Ordenada]]-cocina[[#This Row],[Costo Unitario]]*cocina[[#This Row],[Cantidad Ordenada]]</f>
        <v>26</v>
      </c>
      <c r="K1141">
        <f>cocina[[#This Row],[Precio Unitario]]*cocina[[#This Row],[Cantidad Ordenada]]</f>
        <v>66</v>
      </c>
      <c r="L1141" s="5">
        <f>(SUMIF(A:A,cocina[[#This Row],[Número de Orden]],J:J))/SUMIF(A:A,cocina[[#This Row],[Número de Orden]],K:K)</f>
        <v>0.41044776119402987</v>
      </c>
      <c r="M1141" s="1">
        <f>cocina[[#This Row],[Ganancia bruta]]-cocina[[#This Row],[Ganancia neta]]</f>
        <v>40</v>
      </c>
    </row>
    <row r="1142" spans="1:13" x14ac:dyDescent="0.3">
      <c r="A1142">
        <v>458</v>
      </c>
      <c r="B1142">
        <v>4</v>
      </c>
      <c r="C1142" s="1" t="s">
        <v>213</v>
      </c>
      <c r="D1142" s="1" t="s">
        <v>624</v>
      </c>
      <c r="E1142">
        <v>13</v>
      </c>
      <c r="F1142">
        <v>22</v>
      </c>
      <c r="G1142">
        <v>2</v>
      </c>
      <c r="H1142">
        <v>44</v>
      </c>
      <c r="I1142" s="1" t="s">
        <v>608</v>
      </c>
      <c r="J1142">
        <f>cocina[[#This Row],[Precio Unitario]]*cocina[[#This Row],[Cantidad Ordenada]]-cocina[[#This Row],[Costo Unitario]]*cocina[[#This Row],[Cantidad Ordenada]]</f>
        <v>18</v>
      </c>
      <c r="K1142">
        <f>cocina[[#This Row],[Precio Unitario]]*cocina[[#This Row],[Cantidad Ordenada]]</f>
        <v>44</v>
      </c>
      <c r="L1142" s="5">
        <f>(SUMIF(A:A,cocina[[#This Row],[Número de Orden]],J:J))/SUMIF(A:A,cocina[[#This Row],[Número de Orden]],K:K)</f>
        <v>0.41044776119402987</v>
      </c>
      <c r="M1142" s="1">
        <f>cocina[[#This Row],[Ganancia bruta]]-cocina[[#This Row],[Ganancia neta]]</f>
        <v>26</v>
      </c>
    </row>
    <row r="1143" spans="1:13" x14ac:dyDescent="0.3">
      <c r="A1143">
        <v>459</v>
      </c>
      <c r="B1143">
        <v>20</v>
      </c>
      <c r="C1143" s="1" t="s">
        <v>52</v>
      </c>
      <c r="D1143" s="1" t="s">
        <v>620</v>
      </c>
      <c r="E1143">
        <v>16</v>
      </c>
      <c r="F1143">
        <v>28</v>
      </c>
      <c r="G1143">
        <v>3</v>
      </c>
      <c r="H1143">
        <v>30</v>
      </c>
      <c r="I1143" s="1" t="s">
        <v>608</v>
      </c>
      <c r="J1143">
        <f>cocina[[#This Row],[Precio Unitario]]*cocina[[#This Row],[Cantidad Ordenada]]-cocina[[#This Row],[Costo Unitario]]*cocina[[#This Row],[Cantidad Ordenada]]</f>
        <v>36</v>
      </c>
      <c r="K1143">
        <f>cocina[[#This Row],[Precio Unitario]]*cocina[[#This Row],[Cantidad Ordenada]]</f>
        <v>84</v>
      </c>
      <c r="L1143" s="5">
        <f>(SUMIF(A:A,cocina[[#This Row],[Número de Orden]],J:J))/SUMIF(A:A,cocina[[#This Row],[Número de Orden]],K:K)</f>
        <v>0.42857142857142855</v>
      </c>
      <c r="M1143" s="1">
        <f>cocina[[#This Row],[Ganancia bruta]]-cocina[[#This Row],[Ganancia neta]]</f>
        <v>48</v>
      </c>
    </row>
    <row r="1144" spans="1:13" x14ac:dyDescent="0.3">
      <c r="A1144">
        <v>460</v>
      </c>
      <c r="B1144">
        <v>19</v>
      </c>
      <c r="C1144" s="1" t="s">
        <v>52</v>
      </c>
      <c r="D1144" s="1" t="s">
        <v>620</v>
      </c>
      <c r="E1144">
        <v>16</v>
      </c>
      <c r="F1144">
        <v>28</v>
      </c>
      <c r="G1144">
        <v>1</v>
      </c>
      <c r="H1144">
        <v>40</v>
      </c>
      <c r="I1144" s="1" t="s">
        <v>609</v>
      </c>
      <c r="J1144">
        <f>cocina[[#This Row],[Precio Unitario]]*cocina[[#This Row],[Cantidad Ordenada]]-cocina[[#This Row],[Costo Unitario]]*cocina[[#This Row],[Cantidad Ordenada]]</f>
        <v>12</v>
      </c>
      <c r="K1144">
        <f>cocina[[#This Row],[Precio Unitario]]*cocina[[#This Row],[Cantidad Ordenada]]</f>
        <v>28</v>
      </c>
      <c r="L1144" s="5">
        <f>(SUMIF(A:A,cocina[[#This Row],[Número de Orden]],J:J))/SUMIF(A:A,cocina[[#This Row],[Número de Orden]],K:K)</f>
        <v>0.41477272727272729</v>
      </c>
      <c r="M1144" s="1">
        <f>cocina[[#This Row],[Ganancia bruta]]-cocina[[#This Row],[Ganancia neta]]</f>
        <v>16</v>
      </c>
    </row>
    <row r="1145" spans="1:13" x14ac:dyDescent="0.3">
      <c r="A1145">
        <v>460</v>
      </c>
      <c r="B1145">
        <v>19</v>
      </c>
      <c r="C1145" s="1" t="s">
        <v>165</v>
      </c>
      <c r="D1145" s="1" t="s">
        <v>630</v>
      </c>
      <c r="E1145">
        <v>15</v>
      </c>
      <c r="F1145">
        <v>26</v>
      </c>
      <c r="G1145">
        <v>1</v>
      </c>
      <c r="H1145">
        <v>8</v>
      </c>
      <c r="I1145" s="1" t="s">
        <v>609</v>
      </c>
      <c r="J1145">
        <f>cocina[[#This Row],[Precio Unitario]]*cocina[[#This Row],[Cantidad Ordenada]]-cocina[[#This Row],[Costo Unitario]]*cocina[[#This Row],[Cantidad Ordenada]]</f>
        <v>11</v>
      </c>
      <c r="K1145">
        <f>cocina[[#This Row],[Precio Unitario]]*cocina[[#This Row],[Cantidad Ordenada]]</f>
        <v>26</v>
      </c>
      <c r="L1145" s="5">
        <f>(SUMIF(A:A,cocina[[#This Row],[Número de Orden]],J:J))/SUMIF(A:A,cocina[[#This Row],[Número de Orden]],K:K)</f>
        <v>0.41477272727272729</v>
      </c>
      <c r="M1145" s="1">
        <f>cocina[[#This Row],[Ganancia bruta]]-cocina[[#This Row],[Ganancia neta]]</f>
        <v>15</v>
      </c>
    </row>
    <row r="1146" spans="1:13" x14ac:dyDescent="0.3">
      <c r="A1146">
        <v>460</v>
      </c>
      <c r="B1146">
        <v>19</v>
      </c>
      <c r="C1146" s="1" t="s">
        <v>132</v>
      </c>
      <c r="D1146" s="1" t="s">
        <v>631</v>
      </c>
      <c r="E1146">
        <v>15</v>
      </c>
      <c r="F1146">
        <v>25</v>
      </c>
      <c r="G1146">
        <v>2</v>
      </c>
      <c r="H1146">
        <v>43</v>
      </c>
      <c r="I1146" s="1" t="s">
        <v>608</v>
      </c>
      <c r="J1146">
        <f>cocina[[#This Row],[Precio Unitario]]*cocina[[#This Row],[Cantidad Ordenada]]-cocina[[#This Row],[Costo Unitario]]*cocina[[#This Row],[Cantidad Ordenada]]</f>
        <v>20</v>
      </c>
      <c r="K1146">
        <f>cocina[[#This Row],[Precio Unitario]]*cocina[[#This Row],[Cantidad Ordenada]]</f>
        <v>50</v>
      </c>
      <c r="L1146" s="5">
        <f>(SUMIF(A:A,cocina[[#This Row],[Número de Orden]],J:J))/SUMIF(A:A,cocina[[#This Row],[Número de Orden]],K:K)</f>
        <v>0.41477272727272729</v>
      </c>
      <c r="M1146" s="1">
        <f>cocina[[#This Row],[Ganancia bruta]]-cocina[[#This Row],[Ganancia neta]]</f>
        <v>30</v>
      </c>
    </row>
    <row r="1147" spans="1:13" x14ac:dyDescent="0.3">
      <c r="A1147">
        <v>460</v>
      </c>
      <c r="B1147">
        <v>19</v>
      </c>
      <c r="C1147" s="1" t="s">
        <v>168</v>
      </c>
      <c r="D1147" s="1" t="s">
        <v>612</v>
      </c>
      <c r="E1147">
        <v>14</v>
      </c>
      <c r="F1147">
        <v>24</v>
      </c>
      <c r="G1147">
        <v>3</v>
      </c>
      <c r="H1147">
        <v>33</v>
      </c>
      <c r="I1147" s="1" t="s">
        <v>608</v>
      </c>
      <c r="J1147">
        <f>cocina[[#This Row],[Precio Unitario]]*cocina[[#This Row],[Cantidad Ordenada]]-cocina[[#This Row],[Costo Unitario]]*cocina[[#This Row],[Cantidad Ordenada]]</f>
        <v>30</v>
      </c>
      <c r="K1147">
        <f>cocina[[#This Row],[Precio Unitario]]*cocina[[#This Row],[Cantidad Ordenada]]</f>
        <v>72</v>
      </c>
      <c r="L1147" s="5">
        <f>(SUMIF(A:A,cocina[[#This Row],[Número de Orden]],J:J))/SUMIF(A:A,cocina[[#This Row],[Número de Orden]],K:K)</f>
        <v>0.41477272727272729</v>
      </c>
      <c r="M1147" s="1">
        <f>cocina[[#This Row],[Ganancia bruta]]-cocina[[#This Row],[Ganancia neta]]</f>
        <v>42</v>
      </c>
    </row>
    <row r="1148" spans="1:13" x14ac:dyDescent="0.3">
      <c r="A1148">
        <v>461</v>
      </c>
      <c r="B1148">
        <v>4</v>
      </c>
      <c r="C1148" s="1" t="s">
        <v>36</v>
      </c>
      <c r="D1148" s="1" t="s">
        <v>622</v>
      </c>
      <c r="E1148">
        <v>21</v>
      </c>
      <c r="F1148">
        <v>35</v>
      </c>
      <c r="G1148">
        <v>2</v>
      </c>
      <c r="H1148">
        <v>38</v>
      </c>
      <c r="I1148" s="1" t="s">
        <v>609</v>
      </c>
      <c r="J1148">
        <f>cocina[[#This Row],[Precio Unitario]]*cocina[[#This Row],[Cantidad Ordenada]]-cocina[[#This Row],[Costo Unitario]]*cocina[[#This Row],[Cantidad Ordenada]]</f>
        <v>28</v>
      </c>
      <c r="K1148">
        <f>cocina[[#This Row],[Precio Unitario]]*cocina[[#This Row],[Cantidad Ordenada]]</f>
        <v>70</v>
      </c>
      <c r="L1148" s="5">
        <f>(SUMIF(A:A,cocina[[#This Row],[Número de Orden]],J:J))/SUMIF(A:A,cocina[[#This Row],[Número de Orden]],K:K)</f>
        <v>0.40404040404040403</v>
      </c>
      <c r="M1148" s="1">
        <f>cocina[[#This Row],[Ganancia bruta]]-cocina[[#This Row],[Ganancia neta]]</f>
        <v>42</v>
      </c>
    </row>
    <row r="1149" spans="1:13" x14ac:dyDescent="0.3">
      <c r="A1149">
        <v>461</v>
      </c>
      <c r="B1149">
        <v>4</v>
      </c>
      <c r="C1149" s="1" t="s">
        <v>48</v>
      </c>
      <c r="D1149" s="1" t="s">
        <v>618</v>
      </c>
      <c r="E1149">
        <v>17</v>
      </c>
      <c r="F1149">
        <v>29</v>
      </c>
      <c r="G1149">
        <v>1</v>
      </c>
      <c r="H1149">
        <v>28</v>
      </c>
      <c r="I1149" s="1" t="s">
        <v>608</v>
      </c>
      <c r="J1149">
        <f>cocina[[#This Row],[Precio Unitario]]*cocina[[#This Row],[Cantidad Ordenada]]-cocina[[#This Row],[Costo Unitario]]*cocina[[#This Row],[Cantidad Ordenada]]</f>
        <v>12</v>
      </c>
      <c r="K1149">
        <f>cocina[[#This Row],[Precio Unitario]]*cocina[[#This Row],[Cantidad Ordenada]]</f>
        <v>29</v>
      </c>
      <c r="L1149" s="5">
        <f>(SUMIF(A:A,cocina[[#This Row],[Número de Orden]],J:J))/SUMIF(A:A,cocina[[#This Row],[Número de Orden]],K:K)</f>
        <v>0.40404040404040403</v>
      </c>
      <c r="M1149" s="1">
        <f>cocina[[#This Row],[Ganancia bruta]]-cocina[[#This Row],[Ganancia neta]]</f>
        <v>17</v>
      </c>
    </row>
    <row r="1150" spans="1:13" x14ac:dyDescent="0.3">
      <c r="A1150">
        <v>462</v>
      </c>
      <c r="B1150">
        <v>9</v>
      </c>
      <c r="C1150" s="1" t="s">
        <v>271</v>
      </c>
      <c r="D1150" s="1" t="s">
        <v>619</v>
      </c>
      <c r="E1150">
        <v>20</v>
      </c>
      <c r="F1150">
        <v>33</v>
      </c>
      <c r="G1150">
        <v>3</v>
      </c>
      <c r="H1150">
        <v>11</v>
      </c>
      <c r="I1150" s="1" t="s">
        <v>608</v>
      </c>
      <c r="J1150">
        <f>cocina[[#This Row],[Precio Unitario]]*cocina[[#This Row],[Cantidad Ordenada]]-cocina[[#This Row],[Costo Unitario]]*cocina[[#This Row],[Cantidad Ordenada]]</f>
        <v>39</v>
      </c>
      <c r="K1150">
        <f>cocina[[#This Row],[Precio Unitario]]*cocina[[#This Row],[Cantidad Ordenada]]</f>
        <v>99</v>
      </c>
      <c r="L1150" s="5">
        <f>(SUMIF(A:A,cocina[[#This Row],[Número de Orden]],J:J))/SUMIF(A:A,cocina[[#This Row],[Número de Orden]],K:K)</f>
        <v>0.39393939393939392</v>
      </c>
      <c r="M1150" s="1">
        <f>cocina[[#This Row],[Ganancia bruta]]-cocina[[#This Row],[Ganancia neta]]</f>
        <v>60</v>
      </c>
    </row>
    <row r="1151" spans="1:13" x14ac:dyDescent="0.3">
      <c r="A1151">
        <v>463</v>
      </c>
      <c r="B1151">
        <v>7</v>
      </c>
      <c r="C1151" s="1" t="s">
        <v>126</v>
      </c>
      <c r="D1151" s="1" t="s">
        <v>614</v>
      </c>
      <c r="E1151">
        <v>19</v>
      </c>
      <c r="F1151">
        <v>31</v>
      </c>
      <c r="G1151">
        <v>3</v>
      </c>
      <c r="H1151">
        <v>14</v>
      </c>
      <c r="I1151" s="1" t="s">
        <v>609</v>
      </c>
      <c r="J1151">
        <f>cocina[[#This Row],[Precio Unitario]]*cocina[[#This Row],[Cantidad Ordenada]]-cocina[[#This Row],[Costo Unitario]]*cocina[[#This Row],[Cantidad Ordenada]]</f>
        <v>36</v>
      </c>
      <c r="K1151">
        <f>cocina[[#This Row],[Precio Unitario]]*cocina[[#This Row],[Cantidad Ordenada]]</f>
        <v>93</v>
      </c>
      <c r="L1151" s="5">
        <f>(SUMIF(A:A,cocina[[#This Row],[Número de Orden]],J:J))/SUMIF(A:A,cocina[[#This Row],[Número de Orden]],K:K)</f>
        <v>0.38709677419354838</v>
      </c>
      <c r="M1151" s="1">
        <f>cocina[[#This Row],[Ganancia bruta]]-cocina[[#This Row],[Ganancia neta]]</f>
        <v>57</v>
      </c>
    </row>
    <row r="1152" spans="1:13" x14ac:dyDescent="0.3">
      <c r="A1152">
        <v>464</v>
      </c>
      <c r="B1152">
        <v>16</v>
      </c>
      <c r="C1152" s="1" t="s">
        <v>165</v>
      </c>
      <c r="D1152" s="1" t="s">
        <v>630</v>
      </c>
      <c r="E1152">
        <v>15</v>
      </c>
      <c r="F1152">
        <v>26</v>
      </c>
      <c r="G1152">
        <v>3</v>
      </c>
      <c r="H1152">
        <v>50</v>
      </c>
      <c r="I1152" s="1" t="s">
        <v>609</v>
      </c>
      <c r="J1152">
        <f>cocina[[#This Row],[Precio Unitario]]*cocina[[#This Row],[Cantidad Ordenada]]-cocina[[#This Row],[Costo Unitario]]*cocina[[#This Row],[Cantidad Ordenada]]</f>
        <v>33</v>
      </c>
      <c r="K1152">
        <f>cocina[[#This Row],[Precio Unitario]]*cocina[[#This Row],[Cantidad Ordenada]]</f>
        <v>78</v>
      </c>
      <c r="L1152" s="5">
        <f>(SUMIF(A:A,cocina[[#This Row],[Número de Orden]],J:J))/SUMIF(A:A,cocina[[#This Row],[Número de Orden]],K:K)</f>
        <v>0.41558441558441561</v>
      </c>
      <c r="M1152" s="1">
        <f>cocina[[#This Row],[Ganancia bruta]]-cocina[[#This Row],[Ganancia neta]]</f>
        <v>45</v>
      </c>
    </row>
    <row r="1153" spans="1:13" x14ac:dyDescent="0.3">
      <c r="A1153">
        <v>464</v>
      </c>
      <c r="B1153">
        <v>16</v>
      </c>
      <c r="C1153" s="1" t="s">
        <v>116</v>
      </c>
      <c r="D1153" s="1" t="s">
        <v>615</v>
      </c>
      <c r="E1153">
        <v>16</v>
      </c>
      <c r="F1153">
        <v>27</v>
      </c>
      <c r="G1153">
        <v>2</v>
      </c>
      <c r="H1153">
        <v>24</v>
      </c>
      <c r="I1153" s="1" t="s">
        <v>608</v>
      </c>
      <c r="J1153">
        <f>cocina[[#This Row],[Precio Unitario]]*cocina[[#This Row],[Cantidad Ordenada]]-cocina[[#This Row],[Costo Unitario]]*cocina[[#This Row],[Cantidad Ordenada]]</f>
        <v>22</v>
      </c>
      <c r="K1153">
        <f>cocina[[#This Row],[Precio Unitario]]*cocina[[#This Row],[Cantidad Ordenada]]</f>
        <v>54</v>
      </c>
      <c r="L1153" s="5">
        <f>(SUMIF(A:A,cocina[[#This Row],[Número de Orden]],J:J))/SUMIF(A:A,cocina[[#This Row],[Número de Orden]],K:K)</f>
        <v>0.41558441558441561</v>
      </c>
      <c r="M1153" s="1">
        <f>cocina[[#This Row],[Ganancia bruta]]-cocina[[#This Row],[Ganancia neta]]</f>
        <v>32</v>
      </c>
    </row>
    <row r="1154" spans="1:13" x14ac:dyDescent="0.3">
      <c r="A1154">
        <v>464</v>
      </c>
      <c r="B1154">
        <v>16</v>
      </c>
      <c r="C1154" s="1" t="s">
        <v>213</v>
      </c>
      <c r="D1154" s="1" t="s">
        <v>624</v>
      </c>
      <c r="E1154">
        <v>13</v>
      </c>
      <c r="F1154">
        <v>22</v>
      </c>
      <c r="G1154">
        <v>1</v>
      </c>
      <c r="H1154">
        <v>10</v>
      </c>
      <c r="I1154" s="1" t="s">
        <v>608</v>
      </c>
      <c r="J1154">
        <f>cocina[[#This Row],[Precio Unitario]]*cocina[[#This Row],[Cantidad Ordenada]]-cocina[[#This Row],[Costo Unitario]]*cocina[[#This Row],[Cantidad Ordenada]]</f>
        <v>9</v>
      </c>
      <c r="K1154">
        <f>cocina[[#This Row],[Precio Unitario]]*cocina[[#This Row],[Cantidad Ordenada]]</f>
        <v>22</v>
      </c>
      <c r="L1154" s="5">
        <f>(SUMIF(A:A,cocina[[#This Row],[Número de Orden]],J:J))/SUMIF(A:A,cocina[[#This Row],[Número de Orden]],K:K)</f>
        <v>0.41558441558441561</v>
      </c>
      <c r="M1154" s="1">
        <f>cocina[[#This Row],[Ganancia bruta]]-cocina[[#This Row],[Ganancia neta]]</f>
        <v>13</v>
      </c>
    </row>
    <row r="1155" spans="1:13" x14ac:dyDescent="0.3">
      <c r="A1155">
        <v>465</v>
      </c>
      <c r="B1155">
        <v>4</v>
      </c>
      <c r="C1155" s="1" t="s">
        <v>132</v>
      </c>
      <c r="D1155" s="1" t="s">
        <v>631</v>
      </c>
      <c r="E1155">
        <v>15</v>
      </c>
      <c r="F1155">
        <v>25</v>
      </c>
      <c r="G1155">
        <v>3</v>
      </c>
      <c r="H1155">
        <v>37</v>
      </c>
      <c r="I1155" s="1" t="s">
        <v>608</v>
      </c>
      <c r="J1155">
        <f>cocina[[#This Row],[Precio Unitario]]*cocina[[#This Row],[Cantidad Ordenada]]-cocina[[#This Row],[Costo Unitario]]*cocina[[#This Row],[Cantidad Ordenada]]</f>
        <v>30</v>
      </c>
      <c r="K1155">
        <f>cocina[[#This Row],[Precio Unitario]]*cocina[[#This Row],[Cantidad Ordenada]]</f>
        <v>75</v>
      </c>
      <c r="L1155" s="5">
        <f>(SUMIF(A:A,cocina[[#This Row],[Número de Orden]],J:J))/SUMIF(A:A,cocina[[#This Row],[Número de Orden]],K:K)</f>
        <v>0.39669421487603307</v>
      </c>
      <c r="M1155" s="1">
        <f>cocina[[#This Row],[Ganancia bruta]]-cocina[[#This Row],[Ganancia neta]]</f>
        <v>45</v>
      </c>
    </row>
    <row r="1156" spans="1:13" x14ac:dyDescent="0.3">
      <c r="A1156">
        <v>465</v>
      </c>
      <c r="B1156">
        <v>4</v>
      </c>
      <c r="C1156" s="1" t="s">
        <v>210</v>
      </c>
      <c r="D1156" s="1" t="s">
        <v>627</v>
      </c>
      <c r="E1156">
        <v>14</v>
      </c>
      <c r="F1156">
        <v>23</v>
      </c>
      <c r="G1156">
        <v>2</v>
      </c>
      <c r="H1156">
        <v>23</v>
      </c>
      <c r="I1156" s="1" t="s">
        <v>609</v>
      </c>
      <c r="J1156">
        <f>cocina[[#This Row],[Precio Unitario]]*cocina[[#This Row],[Cantidad Ordenada]]-cocina[[#This Row],[Costo Unitario]]*cocina[[#This Row],[Cantidad Ordenada]]</f>
        <v>18</v>
      </c>
      <c r="K1156">
        <f>cocina[[#This Row],[Precio Unitario]]*cocina[[#This Row],[Cantidad Ordenada]]</f>
        <v>46</v>
      </c>
      <c r="L1156" s="5">
        <f>(SUMIF(A:A,cocina[[#This Row],[Número de Orden]],J:J))/SUMIF(A:A,cocina[[#This Row],[Número de Orden]],K:K)</f>
        <v>0.39669421487603307</v>
      </c>
      <c r="M1156" s="1">
        <f>cocina[[#This Row],[Ganancia bruta]]-cocina[[#This Row],[Ganancia neta]]</f>
        <v>28</v>
      </c>
    </row>
    <row r="1157" spans="1:13" x14ac:dyDescent="0.3">
      <c r="A1157">
        <v>466</v>
      </c>
      <c r="B1157">
        <v>4</v>
      </c>
      <c r="C1157" s="1" t="s">
        <v>213</v>
      </c>
      <c r="D1157" s="1" t="s">
        <v>624</v>
      </c>
      <c r="E1157">
        <v>13</v>
      </c>
      <c r="F1157">
        <v>22</v>
      </c>
      <c r="G1157">
        <v>1</v>
      </c>
      <c r="H1157">
        <v>50</v>
      </c>
      <c r="I1157" s="1" t="s">
        <v>609</v>
      </c>
      <c r="J1157">
        <f>cocina[[#This Row],[Precio Unitario]]*cocina[[#This Row],[Cantidad Ordenada]]-cocina[[#This Row],[Costo Unitario]]*cocina[[#This Row],[Cantidad Ordenada]]</f>
        <v>9</v>
      </c>
      <c r="K1157">
        <f>cocina[[#This Row],[Precio Unitario]]*cocina[[#This Row],[Cantidad Ordenada]]</f>
        <v>22</v>
      </c>
      <c r="L1157" s="5">
        <f>(SUMIF(A:A,cocina[[#This Row],[Número de Orden]],J:J))/SUMIF(A:A,cocina[[#This Row],[Número de Orden]],K:K)</f>
        <v>0.40714285714285714</v>
      </c>
      <c r="M1157" s="1">
        <f>cocina[[#This Row],[Ganancia bruta]]-cocina[[#This Row],[Ganancia neta]]</f>
        <v>13</v>
      </c>
    </row>
    <row r="1158" spans="1:13" x14ac:dyDescent="0.3">
      <c r="A1158">
        <v>466</v>
      </c>
      <c r="B1158">
        <v>4</v>
      </c>
      <c r="C1158" s="1" t="s">
        <v>78</v>
      </c>
      <c r="D1158" s="1" t="s">
        <v>613</v>
      </c>
      <c r="E1158">
        <v>18</v>
      </c>
      <c r="F1158">
        <v>30</v>
      </c>
      <c r="G1158">
        <v>3</v>
      </c>
      <c r="H1158">
        <v>52</v>
      </c>
      <c r="I1158" s="1" t="s">
        <v>608</v>
      </c>
      <c r="J1158">
        <f>cocina[[#This Row],[Precio Unitario]]*cocina[[#This Row],[Cantidad Ordenada]]-cocina[[#This Row],[Costo Unitario]]*cocina[[#This Row],[Cantidad Ordenada]]</f>
        <v>36</v>
      </c>
      <c r="K1158">
        <f>cocina[[#This Row],[Precio Unitario]]*cocina[[#This Row],[Cantidad Ordenada]]</f>
        <v>90</v>
      </c>
      <c r="L1158" s="5">
        <f>(SUMIF(A:A,cocina[[#This Row],[Número de Orden]],J:J))/SUMIF(A:A,cocina[[#This Row],[Número de Orden]],K:K)</f>
        <v>0.40714285714285714</v>
      </c>
      <c r="M1158" s="1">
        <f>cocina[[#This Row],[Ganancia bruta]]-cocina[[#This Row],[Ganancia neta]]</f>
        <v>54</v>
      </c>
    </row>
    <row r="1159" spans="1:13" x14ac:dyDescent="0.3">
      <c r="A1159">
        <v>466</v>
      </c>
      <c r="B1159">
        <v>4</v>
      </c>
      <c r="C1159" s="1" t="s">
        <v>52</v>
      </c>
      <c r="D1159" s="1" t="s">
        <v>620</v>
      </c>
      <c r="E1159">
        <v>16</v>
      </c>
      <c r="F1159">
        <v>28</v>
      </c>
      <c r="G1159">
        <v>1</v>
      </c>
      <c r="H1159">
        <v>43</v>
      </c>
      <c r="I1159" s="1" t="s">
        <v>608</v>
      </c>
      <c r="J1159">
        <f>cocina[[#This Row],[Precio Unitario]]*cocina[[#This Row],[Cantidad Ordenada]]-cocina[[#This Row],[Costo Unitario]]*cocina[[#This Row],[Cantidad Ordenada]]</f>
        <v>12</v>
      </c>
      <c r="K1159">
        <f>cocina[[#This Row],[Precio Unitario]]*cocina[[#This Row],[Cantidad Ordenada]]</f>
        <v>28</v>
      </c>
      <c r="L1159" s="5">
        <f>(SUMIF(A:A,cocina[[#This Row],[Número de Orden]],J:J))/SUMIF(A:A,cocina[[#This Row],[Número de Orden]],K:K)</f>
        <v>0.40714285714285714</v>
      </c>
      <c r="M1159" s="1">
        <f>cocina[[#This Row],[Ganancia bruta]]-cocina[[#This Row],[Ganancia neta]]</f>
        <v>16</v>
      </c>
    </row>
    <row r="1160" spans="1:13" x14ac:dyDescent="0.3">
      <c r="A1160">
        <v>467</v>
      </c>
      <c r="B1160">
        <v>15</v>
      </c>
      <c r="C1160" s="1" t="s">
        <v>271</v>
      </c>
      <c r="D1160" s="1" t="s">
        <v>619</v>
      </c>
      <c r="E1160">
        <v>20</v>
      </c>
      <c r="F1160">
        <v>33</v>
      </c>
      <c r="G1160">
        <v>3</v>
      </c>
      <c r="H1160">
        <v>13</v>
      </c>
      <c r="I1160" s="1" t="s">
        <v>608</v>
      </c>
      <c r="J1160">
        <f>cocina[[#This Row],[Precio Unitario]]*cocina[[#This Row],[Cantidad Ordenada]]-cocina[[#This Row],[Costo Unitario]]*cocina[[#This Row],[Cantidad Ordenada]]</f>
        <v>39</v>
      </c>
      <c r="K1160">
        <f>cocina[[#This Row],[Precio Unitario]]*cocina[[#This Row],[Cantidad Ordenada]]</f>
        <v>99</v>
      </c>
      <c r="L1160" s="5">
        <f>(SUMIF(A:A,cocina[[#This Row],[Número de Orden]],J:J))/SUMIF(A:A,cocina[[#This Row],[Número de Orden]],K:K)</f>
        <v>0.39860139860139859</v>
      </c>
      <c r="M1160" s="1">
        <f>cocina[[#This Row],[Ganancia bruta]]-cocina[[#This Row],[Ganancia neta]]</f>
        <v>60</v>
      </c>
    </row>
    <row r="1161" spans="1:13" x14ac:dyDescent="0.3">
      <c r="A1161">
        <v>467</v>
      </c>
      <c r="B1161">
        <v>15</v>
      </c>
      <c r="C1161" s="1" t="s">
        <v>213</v>
      </c>
      <c r="D1161" s="1" t="s">
        <v>624</v>
      </c>
      <c r="E1161">
        <v>13</v>
      </c>
      <c r="F1161">
        <v>22</v>
      </c>
      <c r="G1161">
        <v>2</v>
      </c>
      <c r="H1161">
        <v>59</v>
      </c>
      <c r="I1161" s="1" t="s">
        <v>608</v>
      </c>
      <c r="J1161">
        <f>cocina[[#This Row],[Precio Unitario]]*cocina[[#This Row],[Cantidad Ordenada]]-cocina[[#This Row],[Costo Unitario]]*cocina[[#This Row],[Cantidad Ordenada]]</f>
        <v>18</v>
      </c>
      <c r="K1161">
        <f>cocina[[#This Row],[Precio Unitario]]*cocina[[#This Row],[Cantidad Ordenada]]</f>
        <v>44</v>
      </c>
      <c r="L1161" s="5">
        <f>(SUMIF(A:A,cocina[[#This Row],[Número de Orden]],J:J))/SUMIF(A:A,cocina[[#This Row],[Número de Orden]],K:K)</f>
        <v>0.39860139860139859</v>
      </c>
      <c r="M1161" s="1">
        <f>cocina[[#This Row],[Ganancia bruta]]-cocina[[#This Row],[Ganancia neta]]</f>
        <v>26</v>
      </c>
    </row>
    <row r="1162" spans="1:13" x14ac:dyDescent="0.3">
      <c r="A1162">
        <v>468</v>
      </c>
      <c r="B1162">
        <v>14</v>
      </c>
      <c r="C1162" s="1" t="s">
        <v>122</v>
      </c>
      <c r="D1162" s="1" t="s">
        <v>621</v>
      </c>
      <c r="E1162">
        <v>11</v>
      </c>
      <c r="F1162">
        <v>19</v>
      </c>
      <c r="G1162">
        <v>2</v>
      </c>
      <c r="H1162">
        <v>38</v>
      </c>
      <c r="I1162" s="1" t="s">
        <v>609</v>
      </c>
      <c r="J1162">
        <f>cocina[[#This Row],[Precio Unitario]]*cocina[[#This Row],[Cantidad Ordenada]]-cocina[[#This Row],[Costo Unitario]]*cocina[[#This Row],[Cantidad Ordenada]]</f>
        <v>16</v>
      </c>
      <c r="K1162">
        <f>cocina[[#This Row],[Precio Unitario]]*cocina[[#This Row],[Cantidad Ordenada]]</f>
        <v>38</v>
      </c>
      <c r="L1162" s="5">
        <f>(SUMIF(A:A,cocina[[#This Row],[Número de Orden]],J:J))/SUMIF(A:A,cocina[[#This Row],[Número de Orden]],K:K)</f>
        <v>0.41509433962264153</v>
      </c>
      <c r="M1162" s="1">
        <f>cocina[[#This Row],[Ganancia bruta]]-cocina[[#This Row],[Ganancia neta]]</f>
        <v>22</v>
      </c>
    </row>
    <row r="1163" spans="1:13" x14ac:dyDescent="0.3">
      <c r="A1163">
        <v>468</v>
      </c>
      <c r="B1163">
        <v>14</v>
      </c>
      <c r="C1163" s="1" t="s">
        <v>156</v>
      </c>
      <c r="D1163" s="1" t="s">
        <v>626</v>
      </c>
      <c r="E1163">
        <v>12</v>
      </c>
      <c r="F1163">
        <v>20</v>
      </c>
      <c r="G1163">
        <v>2</v>
      </c>
      <c r="H1163">
        <v>16</v>
      </c>
      <c r="I1163" s="1" t="s">
        <v>609</v>
      </c>
      <c r="J1163">
        <f>cocina[[#This Row],[Precio Unitario]]*cocina[[#This Row],[Cantidad Ordenada]]-cocina[[#This Row],[Costo Unitario]]*cocina[[#This Row],[Cantidad Ordenada]]</f>
        <v>16</v>
      </c>
      <c r="K1163">
        <f>cocina[[#This Row],[Precio Unitario]]*cocina[[#This Row],[Cantidad Ordenada]]</f>
        <v>40</v>
      </c>
      <c r="L1163" s="5">
        <f>(SUMIF(A:A,cocina[[#This Row],[Número de Orden]],J:J))/SUMIF(A:A,cocina[[#This Row],[Número de Orden]],K:K)</f>
        <v>0.41509433962264153</v>
      </c>
      <c r="M1163" s="1">
        <f>cocina[[#This Row],[Ganancia bruta]]-cocina[[#This Row],[Ganancia neta]]</f>
        <v>24</v>
      </c>
    </row>
    <row r="1164" spans="1:13" x14ac:dyDescent="0.3">
      <c r="A1164">
        <v>468</v>
      </c>
      <c r="B1164">
        <v>14</v>
      </c>
      <c r="C1164" s="1" t="s">
        <v>52</v>
      </c>
      <c r="D1164" s="1" t="s">
        <v>620</v>
      </c>
      <c r="E1164">
        <v>16</v>
      </c>
      <c r="F1164">
        <v>28</v>
      </c>
      <c r="G1164">
        <v>1</v>
      </c>
      <c r="H1164">
        <v>9</v>
      </c>
      <c r="I1164" s="1" t="s">
        <v>609</v>
      </c>
      <c r="J1164">
        <f>cocina[[#This Row],[Precio Unitario]]*cocina[[#This Row],[Cantidad Ordenada]]-cocina[[#This Row],[Costo Unitario]]*cocina[[#This Row],[Cantidad Ordenada]]</f>
        <v>12</v>
      </c>
      <c r="K1164">
        <f>cocina[[#This Row],[Precio Unitario]]*cocina[[#This Row],[Cantidad Ordenada]]</f>
        <v>28</v>
      </c>
      <c r="L1164" s="5">
        <f>(SUMIF(A:A,cocina[[#This Row],[Número de Orden]],J:J))/SUMIF(A:A,cocina[[#This Row],[Número de Orden]],K:K)</f>
        <v>0.41509433962264153</v>
      </c>
      <c r="M1164" s="1">
        <f>cocina[[#This Row],[Ganancia bruta]]-cocina[[#This Row],[Ganancia neta]]</f>
        <v>16</v>
      </c>
    </row>
    <row r="1165" spans="1:13" x14ac:dyDescent="0.3">
      <c r="A1165">
        <v>469</v>
      </c>
      <c r="B1165">
        <v>1</v>
      </c>
      <c r="C1165" s="1" t="s">
        <v>36</v>
      </c>
      <c r="D1165" s="1" t="s">
        <v>622</v>
      </c>
      <c r="E1165">
        <v>21</v>
      </c>
      <c r="F1165">
        <v>35</v>
      </c>
      <c r="G1165">
        <v>3</v>
      </c>
      <c r="H1165">
        <v>22</v>
      </c>
      <c r="I1165" s="1" t="s">
        <v>609</v>
      </c>
      <c r="J1165">
        <f>cocina[[#This Row],[Precio Unitario]]*cocina[[#This Row],[Cantidad Ordenada]]-cocina[[#This Row],[Costo Unitario]]*cocina[[#This Row],[Cantidad Ordenada]]</f>
        <v>42</v>
      </c>
      <c r="K1165">
        <f>cocina[[#This Row],[Precio Unitario]]*cocina[[#This Row],[Cantidad Ordenada]]</f>
        <v>105</v>
      </c>
      <c r="L1165" s="5">
        <f>(SUMIF(A:A,cocina[[#This Row],[Número de Orden]],J:J))/SUMIF(A:A,cocina[[#This Row],[Número de Orden]],K:K)</f>
        <v>0.40145985401459855</v>
      </c>
      <c r="M1165" s="1">
        <f>cocina[[#This Row],[Ganancia bruta]]-cocina[[#This Row],[Ganancia neta]]</f>
        <v>63</v>
      </c>
    </row>
    <row r="1166" spans="1:13" x14ac:dyDescent="0.3">
      <c r="A1166">
        <v>469</v>
      </c>
      <c r="B1166">
        <v>1</v>
      </c>
      <c r="C1166" s="1" t="s">
        <v>257</v>
      </c>
      <c r="D1166" s="1" t="s">
        <v>623</v>
      </c>
      <c r="E1166">
        <v>19</v>
      </c>
      <c r="F1166">
        <v>32</v>
      </c>
      <c r="G1166">
        <v>1</v>
      </c>
      <c r="H1166">
        <v>44</v>
      </c>
      <c r="I1166" s="1" t="s">
        <v>608</v>
      </c>
      <c r="J1166">
        <f>cocina[[#This Row],[Precio Unitario]]*cocina[[#This Row],[Cantidad Ordenada]]-cocina[[#This Row],[Costo Unitario]]*cocina[[#This Row],[Cantidad Ordenada]]</f>
        <v>13</v>
      </c>
      <c r="K1166">
        <f>cocina[[#This Row],[Precio Unitario]]*cocina[[#This Row],[Cantidad Ordenada]]</f>
        <v>32</v>
      </c>
      <c r="L1166" s="5">
        <f>(SUMIF(A:A,cocina[[#This Row],[Número de Orden]],J:J))/SUMIF(A:A,cocina[[#This Row],[Número de Orden]],K:K)</f>
        <v>0.40145985401459855</v>
      </c>
      <c r="M1166" s="1">
        <f>cocina[[#This Row],[Ganancia bruta]]-cocina[[#This Row],[Ganancia neta]]</f>
        <v>19</v>
      </c>
    </row>
    <row r="1167" spans="1:13" x14ac:dyDescent="0.3">
      <c r="A1167">
        <v>470</v>
      </c>
      <c r="B1167">
        <v>17</v>
      </c>
      <c r="C1167" s="1" t="s">
        <v>168</v>
      </c>
      <c r="D1167" s="1" t="s">
        <v>612</v>
      </c>
      <c r="E1167">
        <v>14</v>
      </c>
      <c r="F1167">
        <v>24</v>
      </c>
      <c r="G1167">
        <v>1</v>
      </c>
      <c r="H1167">
        <v>44</v>
      </c>
      <c r="I1167" s="1" t="s">
        <v>608</v>
      </c>
      <c r="J1167">
        <f>cocina[[#This Row],[Precio Unitario]]*cocina[[#This Row],[Cantidad Ordenada]]-cocina[[#This Row],[Costo Unitario]]*cocina[[#This Row],[Cantidad Ordenada]]</f>
        <v>10</v>
      </c>
      <c r="K1167">
        <f>cocina[[#This Row],[Precio Unitario]]*cocina[[#This Row],[Cantidad Ordenada]]</f>
        <v>24</v>
      </c>
      <c r="L1167" s="5">
        <f>(SUMIF(A:A,cocina[[#This Row],[Número de Orden]],J:J))/SUMIF(A:A,cocina[[#This Row],[Número de Orden]],K:K)</f>
        <v>0.4358974358974359</v>
      </c>
      <c r="M1167" s="1">
        <f>cocina[[#This Row],[Ganancia bruta]]-cocina[[#This Row],[Ganancia neta]]</f>
        <v>14</v>
      </c>
    </row>
    <row r="1168" spans="1:13" x14ac:dyDescent="0.3">
      <c r="A1168">
        <v>470</v>
      </c>
      <c r="B1168">
        <v>17</v>
      </c>
      <c r="C1168" s="1" t="s">
        <v>89</v>
      </c>
      <c r="D1168" s="1" t="s">
        <v>629</v>
      </c>
      <c r="E1168">
        <v>10</v>
      </c>
      <c r="F1168">
        <v>18</v>
      </c>
      <c r="G1168">
        <v>3</v>
      </c>
      <c r="H1168">
        <v>28</v>
      </c>
      <c r="I1168" s="1" t="s">
        <v>608</v>
      </c>
      <c r="J1168">
        <f>cocina[[#This Row],[Precio Unitario]]*cocina[[#This Row],[Cantidad Ordenada]]-cocina[[#This Row],[Costo Unitario]]*cocina[[#This Row],[Cantidad Ordenada]]</f>
        <v>24</v>
      </c>
      <c r="K1168">
        <f>cocina[[#This Row],[Precio Unitario]]*cocina[[#This Row],[Cantidad Ordenada]]</f>
        <v>54</v>
      </c>
      <c r="L1168" s="5">
        <f>(SUMIF(A:A,cocina[[#This Row],[Número de Orden]],J:J))/SUMIF(A:A,cocina[[#This Row],[Número de Orden]],K:K)</f>
        <v>0.4358974358974359</v>
      </c>
      <c r="M1168" s="1">
        <f>cocina[[#This Row],[Ganancia bruta]]-cocina[[#This Row],[Ganancia neta]]</f>
        <v>30</v>
      </c>
    </row>
    <row r="1169" spans="1:13" x14ac:dyDescent="0.3">
      <c r="A1169">
        <v>471</v>
      </c>
      <c r="B1169">
        <v>7</v>
      </c>
      <c r="C1169" s="1" t="s">
        <v>36</v>
      </c>
      <c r="D1169" s="1" t="s">
        <v>622</v>
      </c>
      <c r="E1169">
        <v>21</v>
      </c>
      <c r="F1169">
        <v>35</v>
      </c>
      <c r="G1169">
        <v>3</v>
      </c>
      <c r="H1169">
        <v>57</v>
      </c>
      <c r="I1169" s="1" t="s">
        <v>608</v>
      </c>
      <c r="J1169">
        <f>cocina[[#This Row],[Precio Unitario]]*cocina[[#This Row],[Cantidad Ordenada]]-cocina[[#This Row],[Costo Unitario]]*cocina[[#This Row],[Cantidad Ordenada]]</f>
        <v>42</v>
      </c>
      <c r="K1169">
        <f>cocina[[#This Row],[Precio Unitario]]*cocina[[#This Row],[Cantidad Ordenada]]</f>
        <v>105</v>
      </c>
      <c r="L1169" s="5">
        <f>(SUMIF(A:A,cocina[[#This Row],[Número de Orden]],J:J))/SUMIF(A:A,cocina[[#This Row],[Número de Orden]],K:K)</f>
        <v>0.4</v>
      </c>
      <c r="M1169" s="1">
        <f>cocina[[#This Row],[Ganancia bruta]]-cocina[[#This Row],[Ganancia neta]]</f>
        <v>63</v>
      </c>
    </row>
    <row r="1170" spans="1:13" x14ac:dyDescent="0.3">
      <c r="A1170">
        <v>472</v>
      </c>
      <c r="B1170">
        <v>20</v>
      </c>
      <c r="C1170" s="1" t="s">
        <v>36</v>
      </c>
      <c r="D1170" s="1" t="s">
        <v>622</v>
      </c>
      <c r="E1170">
        <v>21</v>
      </c>
      <c r="F1170">
        <v>35</v>
      </c>
      <c r="G1170">
        <v>2</v>
      </c>
      <c r="H1170">
        <v>42</v>
      </c>
      <c r="I1170" s="1" t="s">
        <v>608</v>
      </c>
      <c r="J1170">
        <f>cocina[[#This Row],[Precio Unitario]]*cocina[[#This Row],[Cantidad Ordenada]]-cocina[[#This Row],[Costo Unitario]]*cocina[[#This Row],[Cantidad Ordenada]]</f>
        <v>28</v>
      </c>
      <c r="K1170">
        <f>cocina[[#This Row],[Precio Unitario]]*cocina[[#This Row],[Cantidad Ordenada]]</f>
        <v>70</v>
      </c>
      <c r="L1170" s="5">
        <f>(SUMIF(A:A,cocina[[#This Row],[Número de Orden]],J:J))/SUMIF(A:A,cocina[[#This Row],[Número de Orden]],K:K)</f>
        <v>0.40350877192982454</v>
      </c>
      <c r="M1170" s="1">
        <f>cocina[[#This Row],[Ganancia bruta]]-cocina[[#This Row],[Ganancia neta]]</f>
        <v>42</v>
      </c>
    </row>
    <row r="1171" spans="1:13" x14ac:dyDescent="0.3">
      <c r="A1171">
        <v>472</v>
      </c>
      <c r="B1171">
        <v>20</v>
      </c>
      <c r="C1171" s="1" t="s">
        <v>213</v>
      </c>
      <c r="D1171" s="1" t="s">
        <v>624</v>
      </c>
      <c r="E1171">
        <v>13</v>
      </c>
      <c r="F1171">
        <v>22</v>
      </c>
      <c r="G1171">
        <v>2</v>
      </c>
      <c r="H1171">
        <v>31</v>
      </c>
      <c r="I1171" s="1" t="s">
        <v>609</v>
      </c>
      <c r="J1171">
        <f>cocina[[#This Row],[Precio Unitario]]*cocina[[#This Row],[Cantidad Ordenada]]-cocina[[#This Row],[Costo Unitario]]*cocina[[#This Row],[Cantidad Ordenada]]</f>
        <v>18</v>
      </c>
      <c r="K1171">
        <f>cocina[[#This Row],[Precio Unitario]]*cocina[[#This Row],[Cantidad Ordenada]]</f>
        <v>44</v>
      </c>
      <c r="L1171" s="5">
        <f>(SUMIF(A:A,cocina[[#This Row],[Número de Orden]],J:J))/SUMIF(A:A,cocina[[#This Row],[Número de Orden]],K:K)</f>
        <v>0.40350877192982454</v>
      </c>
      <c r="M1171" s="1">
        <f>cocina[[#This Row],[Ganancia bruta]]-cocina[[#This Row],[Ganancia neta]]</f>
        <v>26</v>
      </c>
    </row>
    <row r="1172" spans="1:13" x14ac:dyDescent="0.3">
      <c r="A1172">
        <v>473</v>
      </c>
      <c r="B1172">
        <v>13</v>
      </c>
      <c r="C1172" s="1" t="s">
        <v>213</v>
      </c>
      <c r="D1172" s="1" t="s">
        <v>624</v>
      </c>
      <c r="E1172">
        <v>13</v>
      </c>
      <c r="F1172">
        <v>22</v>
      </c>
      <c r="G1172">
        <v>2</v>
      </c>
      <c r="H1172">
        <v>51</v>
      </c>
      <c r="I1172" s="1" t="s">
        <v>609</v>
      </c>
      <c r="J1172">
        <f>cocina[[#This Row],[Precio Unitario]]*cocina[[#This Row],[Cantidad Ordenada]]-cocina[[#This Row],[Costo Unitario]]*cocina[[#This Row],[Cantidad Ordenada]]</f>
        <v>18</v>
      </c>
      <c r="K1172">
        <f>cocina[[#This Row],[Precio Unitario]]*cocina[[#This Row],[Cantidad Ordenada]]</f>
        <v>44</v>
      </c>
      <c r="L1172" s="5">
        <f>(SUMIF(A:A,cocina[[#This Row],[Número de Orden]],J:J))/SUMIF(A:A,cocina[[#This Row],[Número de Orden]],K:K)</f>
        <v>0.4050632911392405</v>
      </c>
      <c r="M1172" s="1">
        <f>cocina[[#This Row],[Ganancia bruta]]-cocina[[#This Row],[Ganancia neta]]</f>
        <v>26</v>
      </c>
    </row>
    <row r="1173" spans="1:13" x14ac:dyDescent="0.3">
      <c r="A1173">
        <v>473</v>
      </c>
      <c r="B1173">
        <v>13</v>
      </c>
      <c r="C1173" s="1" t="s">
        <v>36</v>
      </c>
      <c r="D1173" s="1" t="s">
        <v>622</v>
      </c>
      <c r="E1173">
        <v>21</v>
      </c>
      <c r="F1173">
        <v>35</v>
      </c>
      <c r="G1173">
        <v>1</v>
      </c>
      <c r="H1173">
        <v>10</v>
      </c>
      <c r="I1173" s="1" t="s">
        <v>608</v>
      </c>
      <c r="J1173">
        <f>cocina[[#This Row],[Precio Unitario]]*cocina[[#This Row],[Cantidad Ordenada]]-cocina[[#This Row],[Costo Unitario]]*cocina[[#This Row],[Cantidad Ordenada]]</f>
        <v>14</v>
      </c>
      <c r="K1173">
        <f>cocina[[#This Row],[Precio Unitario]]*cocina[[#This Row],[Cantidad Ordenada]]</f>
        <v>35</v>
      </c>
      <c r="L1173" s="5">
        <f>(SUMIF(A:A,cocina[[#This Row],[Número de Orden]],J:J))/SUMIF(A:A,cocina[[#This Row],[Número de Orden]],K:K)</f>
        <v>0.4050632911392405</v>
      </c>
      <c r="M1173" s="1">
        <f>cocina[[#This Row],[Ganancia bruta]]-cocina[[#This Row],[Ganancia neta]]</f>
        <v>21</v>
      </c>
    </row>
    <row r="1174" spans="1:13" x14ac:dyDescent="0.3">
      <c r="A1174">
        <v>474</v>
      </c>
      <c r="B1174">
        <v>2</v>
      </c>
      <c r="C1174" s="1" t="s">
        <v>65</v>
      </c>
      <c r="D1174" s="1" t="s">
        <v>625</v>
      </c>
      <c r="E1174">
        <v>20</v>
      </c>
      <c r="F1174">
        <v>34</v>
      </c>
      <c r="G1174">
        <v>1</v>
      </c>
      <c r="H1174">
        <v>55</v>
      </c>
      <c r="I1174" s="1" t="s">
        <v>609</v>
      </c>
      <c r="J1174">
        <f>cocina[[#This Row],[Precio Unitario]]*cocina[[#This Row],[Cantidad Ordenada]]-cocina[[#This Row],[Costo Unitario]]*cocina[[#This Row],[Cantidad Ordenada]]</f>
        <v>14</v>
      </c>
      <c r="K1174">
        <f>cocina[[#This Row],[Precio Unitario]]*cocina[[#This Row],[Cantidad Ordenada]]</f>
        <v>34</v>
      </c>
      <c r="L1174" s="5">
        <f>(SUMIF(A:A,cocina[[#This Row],[Número de Orden]],J:J))/SUMIF(A:A,cocina[[#This Row],[Número de Orden]],K:K)</f>
        <v>0.4157303370786517</v>
      </c>
      <c r="M1174" s="1">
        <f>cocina[[#This Row],[Ganancia bruta]]-cocina[[#This Row],[Ganancia neta]]</f>
        <v>20</v>
      </c>
    </row>
    <row r="1175" spans="1:13" x14ac:dyDescent="0.3">
      <c r="A1175">
        <v>474</v>
      </c>
      <c r="B1175">
        <v>2</v>
      </c>
      <c r="C1175" s="1" t="s">
        <v>48</v>
      </c>
      <c r="D1175" s="1" t="s">
        <v>618</v>
      </c>
      <c r="E1175">
        <v>17</v>
      </c>
      <c r="F1175">
        <v>29</v>
      </c>
      <c r="G1175">
        <v>1</v>
      </c>
      <c r="H1175">
        <v>37</v>
      </c>
      <c r="I1175" s="1" t="s">
        <v>608</v>
      </c>
      <c r="J1175">
        <f>cocina[[#This Row],[Precio Unitario]]*cocina[[#This Row],[Cantidad Ordenada]]-cocina[[#This Row],[Costo Unitario]]*cocina[[#This Row],[Cantidad Ordenada]]</f>
        <v>12</v>
      </c>
      <c r="K1175">
        <f>cocina[[#This Row],[Precio Unitario]]*cocina[[#This Row],[Cantidad Ordenada]]</f>
        <v>29</v>
      </c>
      <c r="L1175" s="5">
        <f>(SUMIF(A:A,cocina[[#This Row],[Número de Orden]],J:J))/SUMIF(A:A,cocina[[#This Row],[Número de Orden]],K:K)</f>
        <v>0.4157303370786517</v>
      </c>
      <c r="M1175" s="1">
        <f>cocina[[#This Row],[Ganancia bruta]]-cocina[[#This Row],[Ganancia neta]]</f>
        <v>17</v>
      </c>
    </row>
    <row r="1176" spans="1:13" x14ac:dyDescent="0.3">
      <c r="A1176">
        <v>474</v>
      </c>
      <c r="B1176">
        <v>2</v>
      </c>
      <c r="C1176" s="1" t="s">
        <v>126</v>
      </c>
      <c r="D1176" s="1" t="s">
        <v>614</v>
      </c>
      <c r="E1176">
        <v>19</v>
      </c>
      <c r="F1176">
        <v>31</v>
      </c>
      <c r="G1176">
        <v>1</v>
      </c>
      <c r="H1176">
        <v>34</v>
      </c>
      <c r="I1176" s="1" t="s">
        <v>609</v>
      </c>
      <c r="J1176">
        <f>cocina[[#This Row],[Precio Unitario]]*cocina[[#This Row],[Cantidad Ordenada]]-cocina[[#This Row],[Costo Unitario]]*cocina[[#This Row],[Cantidad Ordenada]]</f>
        <v>12</v>
      </c>
      <c r="K1176">
        <f>cocina[[#This Row],[Precio Unitario]]*cocina[[#This Row],[Cantidad Ordenada]]</f>
        <v>31</v>
      </c>
      <c r="L1176" s="5">
        <f>(SUMIF(A:A,cocina[[#This Row],[Número de Orden]],J:J))/SUMIF(A:A,cocina[[#This Row],[Número de Orden]],K:K)</f>
        <v>0.4157303370786517</v>
      </c>
      <c r="M1176" s="1">
        <f>cocina[[#This Row],[Ganancia bruta]]-cocina[[#This Row],[Ganancia neta]]</f>
        <v>19</v>
      </c>
    </row>
    <row r="1177" spans="1:13" x14ac:dyDescent="0.3">
      <c r="A1177">
        <v>474</v>
      </c>
      <c r="B1177">
        <v>2</v>
      </c>
      <c r="C1177" s="1" t="s">
        <v>52</v>
      </c>
      <c r="D1177" s="1" t="s">
        <v>620</v>
      </c>
      <c r="E1177">
        <v>16</v>
      </c>
      <c r="F1177">
        <v>28</v>
      </c>
      <c r="G1177">
        <v>3</v>
      </c>
      <c r="H1177">
        <v>35</v>
      </c>
      <c r="I1177" s="1" t="s">
        <v>608</v>
      </c>
      <c r="J1177">
        <f>cocina[[#This Row],[Precio Unitario]]*cocina[[#This Row],[Cantidad Ordenada]]-cocina[[#This Row],[Costo Unitario]]*cocina[[#This Row],[Cantidad Ordenada]]</f>
        <v>36</v>
      </c>
      <c r="K1177">
        <f>cocina[[#This Row],[Precio Unitario]]*cocina[[#This Row],[Cantidad Ordenada]]</f>
        <v>84</v>
      </c>
      <c r="L1177" s="5">
        <f>(SUMIF(A:A,cocina[[#This Row],[Número de Orden]],J:J))/SUMIF(A:A,cocina[[#This Row],[Número de Orden]],K:K)</f>
        <v>0.4157303370786517</v>
      </c>
      <c r="M1177" s="1">
        <f>cocina[[#This Row],[Ganancia bruta]]-cocina[[#This Row],[Ganancia neta]]</f>
        <v>48</v>
      </c>
    </row>
    <row r="1178" spans="1:13" x14ac:dyDescent="0.3">
      <c r="A1178">
        <v>475</v>
      </c>
      <c r="B1178">
        <v>18</v>
      </c>
      <c r="C1178" s="1" t="s">
        <v>168</v>
      </c>
      <c r="D1178" s="1" t="s">
        <v>612</v>
      </c>
      <c r="E1178">
        <v>14</v>
      </c>
      <c r="F1178">
        <v>24</v>
      </c>
      <c r="G1178">
        <v>3</v>
      </c>
      <c r="H1178">
        <v>21</v>
      </c>
      <c r="I1178" s="1" t="s">
        <v>609</v>
      </c>
      <c r="J1178">
        <f>cocina[[#This Row],[Precio Unitario]]*cocina[[#This Row],[Cantidad Ordenada]]-cocina[[#This Row],[Costo Unitario]]*cocina[[#This Row],[Cantidad Ordenada]]</f>
        <v>30</v>
      </c>
      <c r="K1178">
        <f>cocina[[#This Row],[Precio Unitario]]*cocina[[#This Row],[Cantidad Ordenada]]</f>
        <v>72</v>
      </c>
      <c r="L1178" s="5">
        <f>(SUMIF(A:A,cocina[[#This Row],[Número de Orden]],J:J))/SUMIF(A:A,cocina[[#This Row],[Número de Orden]],K:K)</f>
        <v>0.41379310344827586</v>
      </c>
      <c r="M1178" s="1">
        <f>cocina[[#This Row],[Ganancia bruta]]-cocina[[#This Row],[Ganancia neta]]</f>
        <v>42</v>
      </c>
    </row>
    <row r="1179" spans="1:13" x14ac:dyDescent="0.3">
      <c r="A1179">
        <v>475</v>
      </c>
      <c r="B1179">
        <v>18</v>
      </c>
      <c r="C1179" s="1" t="s">
        <v>65</v>
      </c>
      <c r="D1179" s="1" t="s">
        <v>625</v>
      </c>
      <c r="E1179">
        <v>20</v>
      </c>
      <c r="F1179">
        <v>34</v>
      </c>
      <c r="G1179">
        <v>3</v>
      </c>
      <c r="H1179">
        <v>14</v>
      </c>
      <c r="I1179" s="1" t="s">
        <v>609</v>
      </c>
      <c r="J1179">
        <f>cocina[[#This Row],[Precio Unitario]]*cocina[[#This Row],[Cantidad Ordenada]]-cocina[[#This Row],[Costo Unitario]]*cocina[[#This Row],[Cantidad Ordenada]]</f>
        <v>42</v>
      </c>
      <c r="K1179">
        <f>cocina[[#This Row],[Precio Unitario]]*cocina[[#This Row],[Cantidad Ordenada]]</f>
        <v>102</v>
      </c>
      <c r="L1179" s="5">
        <f>(SUMIF(A:A,cocina[[#This Row],[Número de Orden]],J:J))/SUMIF(A:A,cocina[[#This Row],[Número de Orden]],K:K)</f>
        <v>0.41379310344827586</v>
      </c>
      <c r="M1179" s="1">
        <f>cocina[[#This Row],[Ganancia bruta]]-cocina[[#This Row],[Ganancia neta]]</f>
        <v>60</v>
      </c>
    </row>
    <row r="1180" spans="1:13" x14ac:dyDescent="0.3">
      <c r="A1180">
        <v>476</v>
      </c>
      <c r="B1180">
        <v>13</v>
      </c>
      <c r="C1180" s="1" t="s">
        <v>168</v>
      </c>
      <c r="D1180" s="1" t="s">
        <v>612</v>
      </c>
      <c r="E1180">
        <v>14</v>
      </c>
      <c r="F1180">
        <v>24</v>
      </c>
      <c r="G1180">
        <v>2</v>
      </c>
      <c r="H1180">
        <v>55</v>
      </c>
      <c r="I1180" s="1" t="s">
        <v>609</v>
      </c>
      <c r="J1180">
        <f>cocina[[#This Row],[Precio Unitario]]*cocina[[#This Row],[Cantidad Ordenada]]-cocina[[#This Row],[Costo Unitario]]*cocina[[#This Row],[Cantidad Ordenada]]</f>
        <v>20</v>
      </c>
      <c r="K1180">
        <f>cocina[[#This Row],[Precio Unitario]]*cocina[[#This Row],[Cantidad Ordenada]]</f>
        <v>48</v>
      </c>
      <c r="L1180" s="5">
        <f>(SUMIF(A:A,cocina[[#This Row],[Número de Orden]],J:J))/SUMIF(A:A,cocina[[#This Row],[Número de Orden]],K:K)</f>
        <v>0.40366972477064222</v>
      </c>
      <c r="M1180" s="1">
        <f>cocina[[#This Row],[Ganancia bruta]]-cocina[[#This Row],[Ganancia neta]]</f>
        <v>28</v>
      </c>
    </row>
    <row r="1181" spans="1:13" x14ac:dyDescent="0.3">
      <c r="A1181">
        <v>476</v>
      </c>
      <c r="B1181">
        <v>13</v>
      </c>
      <c r="C1181" s="1" t="s">
        <v>65</v>
      </c>
      <c r="D1181" s="1" t="s">
        <v>625</v>
      </c>
      <c r="E1181">
        <v>20</v>
      </c>
      <c r="F1181">
        <v>34</v>
      </c>
      <c r="G1181">
        <v>1</v>
      </c>
      <c r="H1181">
        <v>34</v>
      </c>
      <c r="I1181" s="1" t="s">
        <v>608</v>
      </c>
      <c r="J1181">
        <f>cocina[[#This Row],[Precio Unitario]]*cocina[[#This Row],[Cantidad Ordenada]]-cocina[[#This Row],[Costo Unitario]]*cocina[[#This Row],[Cantidad Ordenada]]</f>
        <v>14</v>
      </c>
      <c r="K1181">
        <f>cocina[[#This Row],[Precio Unitario]]*cocina[[#This Row],[Cantidad Ordenada]]</f>
        <v>34</v>
      </c>
      <c r="L1181" s="5">
        <f>(SUMIF(A:A,cocina[[#This Row],[Número de Orden]],J:J))/SUMIF(A:A,cocina[[#This Row],[Número de Orden]],K:K)</f>
        <v>0.40366972477064222</v>
      </c>
      <c r="M1181" s="1">
        <f>cocina[[#This Row],[Ganancia bruta]]-cocina[[#This Row],[Ganancia neta]]</f>
        <v>20</v>
      </c>
    </row>
    <row r="1182" spans="1:13" x14ac:dyDescent="0.3">
      <c r="A1182">
        <v>476</v>
      </c>
      <c r="B1182">
        <v>13</v>
      </c>
      <c r="C1182" s="1" t="s">
        <v>257</v>
      </c>
      <c r="D1182" s="1" t="s">
        <v>623</v>
      </c>
      <c r="E1182">
        <v>19</v>
      </c>
      <c r="F1182">
        <v>32</v>
      </c>
      <c r="G1182">
        <v>3</v>
      </c>
      <c r="H1182">
        <v>5</v>
      </c>
      <c r="I1182" s="1" t="s">
        <v>609</v>
      </c>
      <c r="J1182">
        <f>cocina[[#This Row],[Precio Unitario]]*cocina[[#This Row],[Cantidad Ordenada]]-cocina[[#This Row],[Costo Unitario]]*cocina[[#This Row],[Cantidad Ordenada]]</f>
        <v>39</v>
      </c>
      <c r="K1182">
        <f>cocina[[#This Row],[Precio Unitario]]*cocina[[#This Row],[Cantidad Ordenada]]</f>
        <v>96</v>
      </c>
      <c r="L1182" s="5">
        <f>(SUMIF(A:A,cocina[[#This Row],[Número de Orden]],J:J))/SUMIF(A:A,cocina[[#This Row],[Número de Orden]],K:K)</f>
        <v>0.40366972477064222</v>
      </c>
      <c r="M1182" s="1">
        <f>cocina[[#This Row],[Ganancia bruta]]-cocina[[#This Row],[Ganancia neta]]</f>
        <v>57</v>
      </c>
    </row>
    <row r="1183" spans="1:13" x14ac:dyDescent="0.3">
      <c r="A1183">
        <v>476</v>
      </c>
      <c r="B1183">
        <v>13</v>
      </c>
      <c r="C1183" s="1" t="s">
        <v>58</v>
      </c>
      <c r="D1183" s="1" t="s">
        <v>616</v>
      </c>
      <c r="E1183">
        <v>25</v>
      </c>
      <c r="F1183">
        <v>40</v>
      </c>
      <c r="G1183">
        <v>1</v>
      </c>
      <c r="H1183">
        <v>21</v>
      </c>
      <c r="I1183" s="1" t="s">
        <v>608</v>
      </c>
      <c r="J1183">
        <f>cocina[[#This Row],[Precio Unitario]]*cocina[[#This Row],[Cantidad Ordenada]]-cocina[[#This Row],[Costo Unitario]]*cocina[[#This Row],[Cantidad Ordenada]]</f>
        <v>15</v>
      </c>
      <c r="K1183">
        <f>cocina[[#This Row],[Precio Unitario]]*cocina[[#This Row],[Cantidad Ordenada]]</f>
        <v>40</v>
      </c>
      <c r="L1183" s="5">
        <f>(SUMIF(A:A,cocina[[#This Row],[Número de Orden]],J:J))/SUMIF(A:A,cocina[[#This Row],[Número de Orden]],K:K)</f>
        <v>0.40366972477064222</v>
      </c>
      <c r="M1183" s="1">
        <f>cocina[[#This Row],[Ganancia bruta]]-cocina[[#This Row],[Ganancia neta]]</f>
        <v>25</v>
      </c>
    </row>
    <row r="1184" spans="1:13" x14ac:dyDescent="0.3">
      <c r="A1184">
        <v>477</v>
      </c>
      <c r="B1184">
        <v>8</v>
      </c>
      <c r="C1184" s="1" t="s">
        <v>65</v>
      </c>
      <c r="D1184" s="1" t="s">
        <v>625</v>
      </c>
      <c r="E1184">
        <v>20</v>
      </c>
      <c r="F1184">
        <v>34</v>
      </c>
      <c r="G1184">
        <v>2</v>
      </c>
      <c r="H1184">
        <v>34</v>
      </c>
      <c r="I1184" s="1" t="s">
        <v>609</v>
      </c>
      <c r="J1184">
        <f>cocina[[#This Row],[Precio Unitario]]*cocina[[#This Row],[Cantidad Ordenada]]-cocina[[#This Row],[Costo Unitario]]*cocina[[#This Row],[Cantidad Ordenada]]</f>
        <v>28</v>
      </c>
      <c r="K1184">
        <f>cocina[[#This Row],[Precio Unitario]]*cocina[[#This Row],[Cantidad Ordenada]]</f>
        <v>68</v>
      </c>
      <c r="L1184" s="5">
        <f>(SUMIF(A:A,cocina[[#This Row],[Número de Orden]],J:J))/SUMIF(A:A,cocina[[#This Row],[Número de Orden]],K:K)</f>
        <v>0.40196078431372551</v>
      </c>
      <c r="M1184" s="1">
        <f>cocina[[#This Row],[Ganancia bruta]]-cocina[[#This Row],[Ganancia neta]]</f>
        <v>40</v>
      </c>
    </row>
    <row r="1185" spans="1:13" x14ac:dyDescent="0.3">
      <c r="A1185">
        <v>477</v>
      </c>
      <c r="B1185">
        <v>8</v>
      </c>
      <c r="C1185" s="1" t="s">
        <v>210</v>
      </c>
      <c r="D1185" s="1" t="s">
        <v>627</v>
      </c>
      <c r="E1185">
        <v>14</v>
      </c>
      <c r="F1185">
        <v>23</v>
      </c>
      <c r="G1185">
        <v>2</v>
      </c>
      <c r="H1185">
        <v>13</v>
      </c>
      <c r="I1185" s="1" t="s">
        <v>609</v>
      </c>
      <c r="J1185">
        <f>cocina[[#This Row],[Precio Unitario]]*cocina[[#This Row],[Cantidad Ordenada]]-cocina[[#This Row],[Costo Unitario]]*cocina[[#This Row],[Cantidad Ordenada]]</f>
        <v>18</v>
      </c>
      <c r="K1185">
        <f>cocina[[#This Row],[Precio Unitario]]*cocina[[#This Row],[Cantidad Ordenada]]</f>
        <v>46</v>
      </c>
      <c r="L1185" s="5">
        <f>(SUMIF(A:A,cocina[[#This Row],[Número de Orden]],J:J))/SUMIF(A:A,cocina[[#This Row],[Número de Orden]],K:K)</f>
        <v>0.40196078431372551</v>
      </c>
      <c r="M1185" s="1">
        <f>cocina[[#This Row],[Ganancia bruta]]-cocina[[#This Row],[Ganancia neta]]</f>
        <v>28</v>
      </c>
    </row>
    <row r="1186" spans="1:13" x14ac:dyDescent="0.3">
      <c r="A1186">
        <v>477</v>
      </c>
      <c r="B1186">
        <v>8</v>
      </c>
      <c r="C1186" s="1" t="s">
        <v>168</v>
      </c>
      <c r="D1186" s="1" t="s">
        <v>612</v>
      </c>
      <c r="E1186">
        <v>14</v>
      </c>
      <c r="F1186">
        <v>24</v>
      </c>
      <c r="G1186">
        <v>2</v>
      </c>
      <c r="H1186">
        <v>47</v>
      </c>
      <c r="I1186" s="1" t="s">
        <v>609</v>
      </c>
      <c r="J1186">
        <f>cocina[[#This Row],[Precio Unitario]]*cocina[[#This Row],[Cantidad Ordenada]]-cocina[[#This Row],[Costo Unitario]]*cocina[[#This Row],[Cantidad Ordenada]]</f>
        <v>20</v>
      </c>
      <c r="K1186">
        <f>cocina[[#This Row],[Precio Unitario]]*cocina[[#This Row],[Cantidad Ordenada]]</f>
        <v>48</v>
      </c>
      <c r="L1186" s="5">
        <f>(SUMIF(A:A,cocina[[#This Row],[Número de Orden]],J:J))/SUMIF(A:A,cocina[[#This Row],[Número de Orden]],K:K)</f>
        <v>0.40196078431372551</v>
      </c>
      <c r="M1186" s="1">
        <f>cocina[[#This Row],[Ganancia bruta]]-cocina[[#This Row],[Ganancia neta]]</f>
        <v>28</v>
      </c>
    </row>
    <row r="1187" spans="1:13" x14ac:dyDescent="0.3">
      <c r="A1187">
        <v>477</v>
      </c>
      <c r="B1187">
        <v>8</v>
      </c>
      <c r="C1187" s="1" t="s">
        <v>80</v>
      </c>
      <c r="D1187" s="1" t="s">
        <v>628</v>
      </c>
      <c r="E1187">
        <v>13</v>
      </c>
      <c r="F1187">
        <v>21</v>
      </c>
      <c r="G1187">
        <v>2</v>
      </c>
      <c r="H1187">
        <v>21</v>
      </c>
      <c r="I1187" s="1" t="s">
        <v>608</v>
      </c>
      <c r="J1187">
        <f>cocina[[#This Row],[Precio Unitario]]*cocina[[#This Row],[Cantidad Ordenada]]-cocina[[#This Row],[Costo Unitario]]*cocina[[#This Row],[Cantidad Ordenada]]</f>
        <v>16</v>
      </c>
      <c r="K1187">
        <f>cocina[[#This Row],[Precio Unitario]]*cocina[[#This Row],[Cantidad Ordenada]]</f>
        <v>42</v>
      </c>
      <c r="L1187" s="5">
        <f>(SUMIF(A:A,cocina[[#This Row],[Número de Orden]],J:J))/SUMIF(A:A,cocina[[#This Row],[Número de Orden]],K:K)</f>
        <v>0.40196078431372551</v>
      </c>
      <c r="M1187" s="1">
        <f>cocina[[#This Row],[Ganancia bruta]]-cocina[[#This Row],[Ganancia neta]]</f>
        <v>26</v>
      </c>
    </row>
    <row r="1188" spans="1:13" x14ac:dyDescent="0.3">
      <c r="A1188">
        <v>478</v>
      </c>
      <c r="B1188">
        <v>7</v>
      </c>
      <c r="C1188" s="1" t="s">
        <v>78</v>
      </c>
      <c r="D1188" s="1" t="s">
        <v>613</v>
      </c>
      <c r="E1188">
        <v>18</v>
      </c>
      <c r="F1188">
        <v>30</v>
      </c>
      <c r="G1188">
        <v>2</v>
      </c>
      <c r="H1188">
        <v>54</v>
      </c>
      <c r="I1188" s="1" t="s">
        <v>609</v>
      </c>
      <c r="J1188">
        <f>cocina[[#This Row],[Precio Unitario]]*cocina[[#This Row],[Cantidad Ordenada]]-cocina[[#This Row],[Costo Unitario]]*cocina[[#This Row],[Cantidad Ordenada]]</f>
        <v>24</v>
      </c>
      <c r="K1188">
        <f>cocina[[#This Row],[Precio Unitario]]*cocina[[#This Row],[Cantidad Ordenada]]</f>
        <v>60</v>
      </c>
      <c r="L1188" s="5">
        <f>(SUMIF(A:A,cocina[[#This Row],[Número de Orden]],J:J))/SUMIF(A:A,cocina[[#This Row],[Número de Orden]],K:K)</f>
        <v>0.40677966101694918</v>
      </c>
      <c r="M1188" s="1">
        <f>cocina[[#This Row],[Ganancia bruta]]-cocina[[#This Row],[Ganancia neta]]</f>
        <v>36</v>
      </c>
    </row>
    <row r="1189" spans="1:13" x14ac:dyDescent="0.3">
      <c r="A1189">
        <v>478</v>
      </c>
      <c r="B1189">
        <v>7</v>
      </c>
      <c r="C1189" s="1" t="s">
        <v>48</v>
      </c>
      <c r="D1189" s="1" t="s">
        <v>618</v>
      </c>
      <c r="E1189">
        <v>17</v>
      </c>
      <c r="F1189">
        <v>29</v>
      </c>
      <c r="G1189">
        <v>2</v>
      </c>
      <c r="H1189">
        <v>36</v>
      </c>
      <c r="I1189" s="1" t="s">
        <v>609</v>
      </c>
      <c r="J1189">
        <f>cocina[[#This Row],[Precio Unitario]]*cocina[[#This Row],[Cantidad Ordenada]]-cocina[[#This Row],[Costo Unitario]]*cocina[[#This Row],[Cantidad Ordenada]]</f>
        <v>24</v>
      </c>
      <c r="K1189">
        <f>cocina[[#This Row],[Precio Unitario]]*cocina[[#This Row],[Cantidad Ordenada]]</f>
        <v>58</v>
      </c>
      <c r="L1189" s="5">
        <f>(SUMIF(A:A,cocina[[#This Row],[Número de Orden]],J:J))/SUMIF(A:A,cocina[[#This Row],[Número de Orden]],K:K)</f>
        <v>0.40677966101694918</v>
      </c>
      <c r="M1189" s="1">
        <f>cocina[[#This Row],[Ganancia bruta]]-cocina[[#This Row],[Ganancia neta]]</f>
        <v>34</v>
      </c>
    </row>
    <row r="1190" spans="1:13" x14ac:dyDescent="0.3">
      <c r="A1190">
        <v>479</v>
      </c>
      <c r="B1190">
        <v>1</v>
      </c>
      <c r="C1190" s="1" t="s">
        <v>89</v>
      </c>
      <c r="D1190" s="1" t="s">
        <v>629</v>
      </c>
      <c r="E1190">
        <v>10</v>
      </c>
      <c r="F1190">
        <v>18</v>
      </c>
      <c r="G1190">
        <v>1</v>
      </c>
      <c r="H1190">
        <v>45</v>
      </c>
      <c r="I1190" s="1" t="s">
        <v>608</v>
      </c>
      <c r="J1190">
        <f>cocina[[#This Row],[Precio Unitario]]*cocina[[#This Row],[Cantidad Ordenada]]-cocina[[#This Row],[Costo Unitario]]*cocina[[#This Row],[Cantidad Ordenada]]</f>
        <v>8</v>
      </c>
      <c r="K1190">
        <f>cocina[[#This Row],[Precio Unitario]]*cocina[[#This Row],[Cantidad Ordenada]]</f>
        <v>18</v>
      </c>
      <c r="L1190" s="5">
        <f>(SUMIF(A:A,cocina[[#This Row],[Número de Orden]],J:J))/SUMIF(A:A,cocina[[#This Row],[Número de Orden]],K:K)</f>
        <v>0.42307692307692307</v>
      </c>
      <c r="M1190" s="1">
        <f>cocina[[#This Row],[Ganancia bruta]]-cocina[[#This Row],[Ganancia neta]]</f>
        <v>10</v>
      </c>
    </row>
    <row r="1191" spans="1:13" x14ac:dyDescent="0.3">
      <c r="A1191">
        <v>479</v>
      </c>
      <c r="B1191">
        <v>1</v>
      </c>
      <c r="C1191" s="1" t="s">
        <v>65</v>
      </c>
      <c r="D1191" s="1" t="s">
        <v>625</v>
      </c>
      <c r="E1191">
        <v>20</v>
      </c>
      <c r="F1191">
        <v>34</v>
      </c>
      <c r="G1191">
        <v>1</v>
      </c>
      <c r="H1191">
        <v>38</v>
      </c>
      <c r="I1191" s="1" t="s">
        <v>609</v>
      </c>
      <c r="J1191">
        <f>cocina[[#This Row],[Precio Unitario]]*cocina[[#This Row],[Cantidad Ordenada]]-cocina[[#This Row],[Costo Unitario]]*cocina[[#This Row],[Cantidad Ordenada]]</f>
        <v>14</v>
      </c>
      <c r="K1191">
        <f>cocina[[#This Row],[Precio Unitario]]*cocina[[#This Row],[Cantidad Ordenada]]</f>
        <v>34</v>
      </c>
      <c r="L1191" s="5">
        <f>(SUMIF(A:A,cocina[[#This Row],[Número de Orden]],J:J))/SUMIF(A:A,cocina[[#This Row],[Número de Orden]],K:K)</f>
        <v>0.42307692307692307</v>
      </c>
      <c r="M1191" s="1">
        <f>cocina[[#This Row],[Ganancia bruta]]-cocina[[#This Row],[Ganancia neta]]</f>
        <v>20</v>
      </c>
    </row>
    <row r="1192" spans="1:13" x14ac:dyDescent="0.3">
      <c r="A1192">
        <v>480</v>
      </c>
      <c r="B1192">
        <v>1</v>
      </c>
      <c r="C1192" s="1" t="s">
        <v>36</v>
      </c>
      <c r="D1192" s="1" t="s">
        <v>622</v>
      </c>
      <c r="E1192">
        <v>21</v>
      </c>
      <c r="F1192">
        <v>35</v>
      </c>
      <c r="G1192">
        <v>3</v>
      </c>
      <c r="H1192">
        <v>57</v>
      </c>
      <c r="I1192" s="1" t="s">
        <v>609</v>
      </c>
      <c r="J1192">
        <f>cocina[[#This Row],[Precio Unitario]]*cocina[[#This Row],[Cantidad Ordenada]]-cocina[[#This Row],[Costo Unitario]]*cocina[[#This Row],[Cantidad Ordenada]]</f>
        <v>42</v>
      </c>
      <c r="K1192">
        <f>cocina[[#This Row],[Precio Unitario]]*cocina[[#This Row],[Cantidad Ordenada]]</f>
        <v>105</v>
      </c>
      <c r="L1192" s="5">
        <f>(SUMIF(A:A,cocina[[#This Row],[Número de Orden]],J:J))/SUMIF(A:A,cocina[[#This Row],[Número de Orden]],K:K)</f>
        <v>0.40251572327044027</v>
      </c>
      <c r="M1192" s="1">
        <f>cocina[[#This Row],[Ganancia bruta]]-cocina[[#This Row],[Ganancia neta]]</f>
        <v>63</v>
      </c>
    </row>
    <row r="1193" spans="1:13" x14ac:dyDescent="0.3">
      <c r="A1193">
        <v>480</v>
      </c>
      <c r="B1193">
        <v>1</v>
      </c>
      <c r="C1193" s="1" t="s">
        <v>116</v>
      </c>
      <c r="D1193" s="1" t="s">
        <v>615</v>
      </c>
      <c r="E1193">
        <v>16</v>
      </c>
      <c r="F1193">
        <v>27</v>
      </c>
      <c r="G1193">
        <v>2</v>
      </c>
      <c r="H1193">
        <v>8</v>
      </c>
      <c r="I1193" s="1" t="s">
        <v>608</v>
      </c>
      <c r="J1193">
        <f>cocina[[#This Row],[Precio Unitario]]*cocina[[#This Row],[Cantidad Ordenada]]-cocina[[#This Row],[Costo Unitario]]*cocina[[#This Row],[Cantidad Ordenada]]</f>
        <v>22</v>
      </c>
      <c r="K1193">
        <f>cocina[[#This Row],[Precio Unitario]]*cocina[[#This Row],[Cantidad Ordenada]]</f>
        <v>54</v>
      </c>
      <c r="L1193" s="5">
        <f>(SUMIF(A:A,cocina[[#This Row],[Número de Orden]],J:J))/SUMIF(A:A,cocina[[#This Row],[Número de Orden]],K:K)</f>
        <v>0.40251572327044027</v>
      </c>
      <c r="M1193" s="1">
        <f>cocina[[#This Row],[Ganancia bruta]]-cocina[[#This Row],[Ganancia neta]]</f>
        <v>32</v>
      </c>
    </row>
    <row r="1194" spans="1:13" x14ac:dyDescent="0.3">
      <c r="A1194">
        <v>481</v>
      </c>
      <c r="B1194">
        <v>9</v>
      </c>
      <c r="C1194" s="1" t="s">
        <v>165</v>
      </c>
      <c r="D1194" s="1" t="s">
        <v>630</v>
      </c>
      <c r="E1194">
        <v>15</v>
      </c>
      <c r="F1194">
        <v>26</v>
      </c>
      <c r="G1194">
        <v>2</v>
      </c>
      <c r="H1194">
        <v>58</v>
      </c>
      <c r="I1194" s="1" t="s">
        <v>609</v>
      </c>
      <c r="J1194">
        <f>cocina[[#This Row],[Precio Unitario]]*cocina[[#This Row],[Cantidad Ordenada]]-cocina[[#This Row],[Costo Unitario]]*cocina[[#This Row],[Cantidad Ordenada]]</f>
        <v>22</v>
      </c>
      <c r="K1194">
        <f>cocina[[#This Row],[Precio Unitario]]*cocina[[#This Row],[Cantidad Ordenada]]</f>
        <v>52</v>
      </c>
      <c r="L1194" s="5">
        <f>(SUMIF(A:A,cocina[[#This Row],[Número de Orden]],J:J))/SUMIF(A:A,cocina[[#This Row],[Número de Orden]],K:K)</f>
        <v>0.42307692307692307</v>
      </c>
      <c r="M1194" s="1">
        <f>cocina[[#This Row],[Ganancia bruta]]-cocina[[#This Row],[Ganancia neta]]</f>
        <v>30</v>
      </c>
    </row>
    <row r="1195" spans="1:13" x14ac:dyDescent="0.3">
      <c r="A1195">
        <v>482</v>
      </c>
      <c r="B1195">
        <v>9</v>
      </c>
      <c r="C1195" s="1" t="s">
        <v>80</v>
      </c>
      <c r="D1195" s="1" t="s">
        <v>628</v>
      </c>
      <c r="E1195">
        <v>13</v>
      </c>
      <c r="F1195">
        <v>21</v>
      </c>
      <c r="G1195">
        <v>3</v>
      </c>
      <c r="H1195">
        <v>21</v>
      </c>
      <c r="I1195" s="1" t="s">
        <v>609</v>
      </c>
      <c r="J1195">
        <f>cocina[[#This Row],[Precio Unitario]]*cocina[[#This Row],[Cantidad Ordenada]]-cocina[[#This Row],[Costo Unitario]]*cocina[[#This Row],[Cantidad Ordenada]]</f>
        <v>24</v>
      </c>
      <c r="K1195">
        <f>cocina[[#This Row],[Precio Unitario]]*cocina[[#This Row],[Cantidad Ordenada]]</f>
        <v>63</v>
      </c>
      <c r="L1195" s="5">
        <f>(SUMIF(A:A,cocina[[#This Row],[Número de Orden]],J:J))/SUMIF(A:A,cocina[[#This Row],[Número de Orden]],K:K)</f>
        <v>0.38095238095238093</v>
      </c>
      <c r="M1195" s="1">
        <f>cocina[[#This Row],[Ganancia bruta]]-cocina[[#This Row],[Ganancia neta]]</f>
        <v>39</v>
      </c>
    </row>
    <row r="1196" spans="1:13" x14ac:dyDescent="0.3">
      <c r="A1196">
        <v>483</v>
      </c>
      <c r="B1196">
        <v>2</v>
      </c>
      <c r="C1196" s="1" t="s">
        <v>116</v>
      </c>
      <c r="D1196" s="1" t="s">
        <v>615</v>
      </c>
      <c r="E1196">
        <v>16</v>
      </c>
      <c r="F1196">
        <v>27</v>
      </c>
      <c r="G1196">
        <v>3</v>
      </c>
      <c r="H1196">
        <v>53</v>
      </c>
      <c r="I1196" s="1" t="s">
        <v>608</v>
      </c>
      <c r="J1196">
        <f>cocina[[#This Row],[Precio Unitario]]*cocina[[#This Row],[Cantidad Ordenada]]-cocina[[#This Row],[Costo Unitario]]*cocina[[#This Row],[Cantidad Ordenada]]</f>
        <v>33</v>
      </c>
      <c r="K1196">
        <f>cocina[[#This Row],[Precio Unitario]]*cocina[[#This Row],[Cantidad Ordenada]]</f>
        <v>81</v>
      </c>
      <c r="L1196" s="5">
        <f>(SUMIF(A:A,cocina[[#This Row],[Número de Orden]],J:J))/SUMIF(A:A,cocina[[#This Row],[Número de Orden]],K:K)</f>
        <v>0.40740740740740738</v>
      </c>
      <c r="M1196" s="1">
        <f>cocina[[#This Row],[Ganancia bruta]]-cocina[[#This Row],[Ganancia neta]]</f>
        <v>48</v>
      </c>
    </row>
    <row r="1197" spans="1:13" x14ac:dyDescent="0.3">
      <c r="A1197">
        <v>484</v>
      </c>
      <c r="B1197">
        <v>18</v>
      </c>
      <c r="C1197" s="1" t="s">
        <v>132</v>
      </c>
      <c r="D1197" s="1" t="s">
        <v>631</v>
      </c>
      <c r="E1197">
        <v>15</v>
      </c>
      <c r="F1197">
        <v>25</v>
      </c>
      <c r="G1197">
        <v>3</v>
      </c>
      <c r="H1197">
        <v>34</v>
      </c>
      <c r="I1197" s="1" t="s">
        <v>609</v>
      </c>
      <c r="J1197">
        <f>cocina[[#This Row],[Precio Unitario]]*cocina[[#This Row],[Cantidad Ordenada]]-cocina[[#This Row],[Costo Unitario]]*cocina[[#This Row],[Cantidad Ordenada]]</f>
        <v>30</v>
      </c>
      <c r="K1197">
        <f>cocina[[#This Row],[Precio Unitario]]*cocina[[#This Row],[Cantidad Ordenada]]</f>
        <v>75</v>
      </c>
      <c r="L1197" s="5">
        <f>(SUMIF(A:A,cocina[[#This Row],[Número de Orden]],J:J))/SUMIF(A:A,cocina[[#This Row],[Número de Orden]],K:K)</f>
        <v>0.4</v>
      </c>
      <c r="M1197" s="1">
        <f>cocina[[#This Row],[Ganancia bruta]]-cocina[[#This Row],[Ganancia neta]]</f>
        <v>45</v>
      </c>
    </row>
    <row r="1198" spans="1:13" x14ac:dyDescent="0.3">
      <c r="A1198">
        <v>485</v>
      </c>
      <c r="B1198">
        <v>6</v>
      </c>
      <c r="C1198" s="1" t="s">
        <v>168</v>
      </c>
      <c r="D1198" s="1" t="s">
        <v>612</v>
      </c>
      <c r="E1198">
        <v>14</v>
      </c>
      <c r="F1198">
        <v>24</v>
      </c>
      <c r="G1198">
        <v>3</v>
      </c>
      <c r="H1198">
        <v>23</v>
      </c>
      <c r="I1198" s="1" t="s">
        <v>608</v>
      </c>
      <c r="J1198">
        <f>cocina[[#This Row],[Precio Unitario]]*cocina[[#This Row],[Cantidad Ordenada]]-cocina[[#This Row],[Costo Unitario]]*cocina[[#This Row],[Cantidad Ordenada]]</f>
        <v>30</v>
      </c>
      <c r="K1198">
        <f>cocina[[#This Row],[Precio Unitario]]*cocina[[#This Row],[Cantidad Ordenada]]</f>
        <v>72</v>
      </c>
      <c r="L1198" s="5">
        <f>(SUMIF(A:A,cocina[[#This Row],[Número de Orden]],J:J))/SUMIF(A:A,cocina[[#This Row],[Número de Orden]],K:K)</f>
        <v>0.40277777777777779</v>
      </c>
      <c r="M1198" s="1">
        <f>cocina[[#This Row],[Ganancia bruta]]-cocina[[#This Row],[Ganancia neta]]</f>
        <v>42</v>
      </c>
    </row>
    <row r="1199" spans="1:13" x14ac:dyDescent="0.3">
      <c r="A1199">
        <v>485</v>
      </c>
      <c r="B1199">
        <v>6</v>
      </c>
      <c r="C1199" s="1" t="s">
        <v>83</v>
      </c>
      <c r="D1199" s="1" t="s">
        <v>617</v>
      </c>
      <c r="E1199">
        <v>22</v>
      </c>
      <c r="F1199">
        <v>36</v>
      </c>
      <c r="G1199">
        <v>2</v>
      </c>
      <c r="H1199">
        <v>56</v>
      </c>
      <c r="I1199" s="1" t="s">
        <v>608</v>
      </c>
      <c r="J1199">
        <f>cocina[[#This Row],[Precio Unitario]]*cocina[[#This Row],[Cantidad Ordenada]]-cocina[[#This Row],[Costo Unitario]]*cocina[[#This Row],[Cantidad Ordenada]]</f>
        <v>28</v>
      </c>
      <c r="K1199">
        <f>cocina[[#This Row],[Precio Unitario]]*cocina[[#This Row],[Cantidad Ordenada]]</f>
        <v>72</v>
      </c>
      <c r="L1199" s="5">
        <f>(SUMIF(A:A,cocina[[#This Row],[Número de Orden]],J:J))/SUMIF(A:A,cocina[[#This Row],[Número de Orden]],K:K)</f>
        <v>0.40277777777777779</v>
      </c>
      <c r="M1199" s="1">
        <f>cocina[[#This Row],[Ganancia bruta]]-cocina[[#This Row],[Ganancia neta]]</f>
        <v>44</v>
      </c>
    </row>
    <row r="1200" spans="1:13" x14ac:dyDescent="0.3">
      <c r="A1200">
        <v>486</v>
      </c>
      <c r="B1200">
        <v>15</v>
      </c>
      <c r="C1200" s="1" t="s">
        <v>83</v>
      </c>
      <c r="D1200" s="1" t="s">
        <v>617</v>
      </c>
      <c r="E1200">
        <v>22</v>
      </c>
      <c r="F1200">
        <v>36</v>
      </c>
      <c r="G1200">
        <v>2</v>
      </c>
      <c r="H1200">
        <v>7</v>
      </c>
      <c r="I1200" s="1" t="s">
        <v>608</v>
      </c>
      <c r="J1200">
        <f>cocina[[#This Row],[Precio Unitario]]*cocina[[#This Row],[Cantidad Ordenada]]-cocina[[#This Row],[Costo Unitario]]*cocina[[#This Row],[Cantidad Ordenada]]</f>
        <v>28</v>
      </c>
      <c r="K1200">
        <f>cocina[[#This Row],[Precio Unitario]]*cocina[[#This Row],[Cantidad Ordenada]]</f>
        <v>72</v>
      </c>
      <c r="L1200" s="5">
        <f>(SUMIF(A:A,cocina[[#This Row],[Número de Orden]],J:J))/SUMIF(A:A,cocina[[#This Row],[Número de Orden]],K:K)</f>
        <v>0.4</v>
      </c>
      <c r="M1200" s="1">
        <f>cocina[[#This Row],[Ganancia bruta]]-cocina[[#This Row],[Ganancia neta]]</f>
        <v>44</v>
      </c>
    </row>
    <row r="1201" spans="1:13" x14ac:dyDescent="0.3">
      <c r="A1201">
        <v>486</v>
      </c>
      <c r="B1201">
        <v>15</v>
      </c>
      <c r="C1201" s="1" t="s">
        <v>156</v>
      </c>
      <c r="D1201" s="1" t="s">
        <v>626</v>
      </c>
      <c r="E1201">
        <v>12</v>
      </c>
      <c r="F1201">
        <v>20</v>
      </c>
      <c r="G1201">
        <v>1</v>
      </c>
      <c r="H1201">
        <v>19</v>
      </c>
      <c r="I1201" s="1" t="s">
        <v>608</v>
      </c>
      <c r="J1201">
        <f>cocina[[#This Row],[Precio Unitario]]*cocina[[#This Row],[Cantidad Ordenada]]-cocina[[#This Row],[Costo Unitario]]*cocina[[#This Row],[Cantidad Ordenada]]</f>
        <v>8</v>
      </c>
      <c r="K1201">
        <f>cocina[[#This Row],[Precio Unitario]]*cocina[[#This Row],[Cantidad Ordenada]]</f>
        <v>20</v>
      </c>
      <c r="L1201" s="5">
        <f>(SUMIF(A:A,cocina[[#This Row],[Número de Orden]],J:J))/SUMIF(A:A,cocina[[#This Row],[Número de Orden]],K:K)</f>
        <v>0.4</v>
      </c>
      <c r="M1201" s="1">
        <f>cocina[[#This Row],[Ganancia bruta]]-cocina[[#This Row],[Ganancia neta]]</f>
        <v>12</v>
      </c>
    </row>
    <row r="1202" spans="1:13" x14ac:dyDescent="0.3">
      <c r="A1202">
        <v>486</v>
      </c>
      <c r="B1202">
        <v>15</v>
      </c>
      <c r="C1202" s="1" t="s">
        <v>65</v>
      </c>
      <c r="D1202" s="1" t="s">
        <v>625</v>
      </c>
      <c r="E1202">
        <v>20</v>
      </c>
      <c r="F1202">
        <v>34</v>
      </c>
      <c r="G1202">
        <v>1</v>
      </c>
      <c r="H1202">
        <v>9</v>
      </c>
      <c r="I1202" s="1" t="s">
        <v>608</v>
      </c>
      <c r="J1202">
        <f>cocina[[#This Row],[Precio Unitario]]*cocina[[#This Row],[Cantidad Ordenada]]-cocina[[#This Row],[Costo Unitario]]*cocina[[#This Row],[Cantidad Ordenada]]</f>
        <v>14</v>
      </c>
      <c r="K1202">
        <f>cocina[[#This Row],[Precio Unitario]]*cocina[[#This Row],[Cantidad Ordenada]]</f>
        <v>34</v>
      </c>
      <c r="L1202" s="5">
        <f>(SUMIF(A:A,cocina[[#This Row],[Número de Orden]],J:J))/SUMIF(A:A,cocina[[#This Row],[Número de Orden]],K:K)</f>
        <v>0.4</v>
      </c>
      <c r="M1202" s="1">
        <f>cocina[[#This Row],[Ganancia bruta]]-cocina[[#This Row],[Ganancia neta]]</f>
        <v>20</v>
      </c>
    </row>
    <row r="1203" spans="1:13" x14ac:dyDescent="0.3">
      <c r="A1203">
        <v>486</v>
      </c>
      <c r="B1203">
        <v>15</v>
      </c>
      <c r="C1203" s="1" t="s">
        <v>168</v>
      </c>
      <c r="D1203" s="1" t="s">
        <v>612</v>
      </c>
      <c r="E1203">
        <v>14</v>
      </c>
      <c r="F1203">
        <v>24</v>
      </c>
      <c r="G1203">
        <v>1</v>
      </c>
      <c r="H1203">
        <v>24</v>
      </c>
      <c r="I1203" s="1" t="s">
        <v>608</v>
      </c>
      <c r="J1203">
        <f>cocina[[#This Row],[Precio Unitario]]*cocina[[#This Row],[Cantidad Ordenada]]-cocina[[#This Row],[Costo Unitario]]*cocina[[#This Row],[Cantidad Ordenada]]</f>
        <v>10</v>
      </c>
      <c r="K1203">
        <f>cocina[[#This Row],[Precio Unitario]]*cocina[[#This Row],[Cantidad Ordenada]]</f>
        <v>24</v>
      </c>
      <c r="L1203" s="5">
        <f>(SUMIF(A:A,cocina[[#This Row],[Número de Orden]],J:J))/SUMIF(A:A,cocina[[#This Row],[Número de Orden]],K:K)</f>
        <v>0.4</v>
      </c>
      <c r="M1203" s="1">
        <f>cocina[[#This Row],[Ganancia bruta]]-cocina[[#This Row],[Ganancia neta]]</f>
        <v>14</v>
      </c>
    </row>
    <row r="1204" spans="1:13" x14ac:dyDescent="0.3">
      <c r="A1204">
        <v>487</v>
      </c>
      <c r="B1204">
        <v>17</v>
      </c>
      <c r="C1204" s="1" t="s">
        <v>65</v>
      </c>
      <c r="D1204" s="1" t="s">
        <v>625</v>
      </c>
      <c r="E1204">
        <v>20</v>
      </c>
      <c r="F1204">
        <v>34</v>
      </c>
      <c r="G1204">
        <v>2</v>
      </c>
      <c r="H1204">
        <v>58</v>
      </c>
      <c r="I1204" s="1" t="s">
        <v>609</v>
      </c>
      <c r="J1204">
        <f>cocina[[#This Row],[Precio Unitario]]*cocina[[#This Row],[Cantidad Ordenada]]-cocina[[#This Row],[Costo Unitario]]*cocina[[#This Row],[Cantidad Ordenada]]</f>
        <v>28</v>
      </c>
      <c r="K1204">
        <f>cocina[[#This Row],[Precio Unitario]]*cocina[[#This Row],[Cantidad Ordenada]]</f>
        <v>68</v>
      </c>
      <c r="L1204" s="5">
        <f>(SUMIF(A:A,cocina[[#This Row],[Número de Orden]],J:J))/SUMIF(A:A,cocina[[#This Row],[Número de Orden]],K:K)</f>
        <v>0.40131578947368424</v>
      </c>
      <c r="M1204" s="1">
        <f>cocina[[#This Row],[Ganancia bruta]]-cocina[[#This Row],[Ganancia neta]]</f>
        <v>40</v>
      </c>
    </row>
    <row r="1205" spans="1:13" x14ac:dyDescent="0.3">
      <c r="A1205">
        <v>487</v>
      </c>
      <c r="B1205">
        <v>17</v>
      </c>
      <c r="C1205" s="1" t="s">
        <v>126</v>
      </c>
      <c r="D1205" s="1" t="s">
        <v>614</v>
      </c>
      <c r="E1205">
        <v>19</v>
      </c>
      <c r="F1205">
        <v>31</v>
      </c>
      <c r="G1205">
        <v>2</v>
      </c>
      <c r="H1205">
        <v>29</v>
      </c>
      <c r="I1205" s="1" t="s">
        <v>609</v>
      </c>
      <c r="J1205">
        <f>cocina[[#This Row],[Precio Unitario]]*cocina[[#This Row],[Cantidad Ordenada]]-cocina[[#This Row],[Costo Unitario]]*cocina[[#This Row],[Cantidad Ordenada]]</f>
        <v>24</v>
      </c>
      <c r="K1205">
        <f>cocina[[#This Row],[Precio Unitario]]*cocina[[#This Row],[Cantidad Ordenada]]</f>
        <v>62</v>
      </c>
      <c r="L1205" s="5">
        <f>(SUMIF(A:A,cocina[[#This Row],[Número de Orden]],J:J))/SUMIF(A:A,cocina[[#This Row],[Número de Orden]],K:K)</f>
        <v>0.40131578947368424</v>
      </c>
      <c r="M1205" s="1">
        <f>cocina[[#This Row],[Ganancia bruta]]-cocina[[#This Row],[Ganancia neta]]</f>
        <v>38</v>
      </c>
    </row>
    <row r="1206" spans="1:13" x14ac:dyDescent="0.3">
      <c r="A1206">
        <v>487</v>
      </c>
      <c r="B1206">
        <v>17</v>
      </c>
      <c r="C1206" s="1" t="s">
        <v>213</v>
      </c>
      <c r="D1206" s="1" t="s">
        <v>624</v>
      </c>
      <c r="E1206">
        <v>13</v>
      </c>
      <c r="F1206">
        <v>22</v>
      </c>
      <c r="G1206">
        <v>1</v>
      </c>
      <c r="H1206">
        <v>5</v>
      </c>
      <c r="I1206" s="1" t="s">
        <v>609</v>
      </c>
      <c r="J1206">
        <f>cocina[[#This Row],[Precio Unitario]]*cocina[[#This Row],[Cantidad Ordenada]]-cocina[[#This Row],[Costo Unitario]]*cocina[[#This Row],[Cantidad Ordenada]]</f>
        <v>9</v>
      </c>
      <c r="K1206">
        <f>cocina[[#This Row],[Precio Unitario]]*cocina[[#This Row],[Cantidad Ordenada]]</f>
        <v>22</v>
      </c>
      <c r="L1206" s="5">
        <f>(SUMIF(A:A,cocina[[#This Row],[Número de Orden]],J:J))/SUMIF(A:A,cocina[[#This Row],[Número de Orden]],K:K)</f>
        <v>0.40131578947368424</v>
      </c>
      <c r="M1206" s="1">
        <f>cocina[[#This Row],[Ganancia bruta]]-cocina[[#This Row],[Ganancia neta]]</f>
        <v>13</v>
      </c>
    </row>
    <row r="1207" spans="1:13" x14ac:dyDescent="0.3">
      <c r="A1207">
        <v>488</v>
      </c>
      <c r="B1207">
        <v>10</v>
      </c>
      <c r="C1207" s="1" t="s">
        <v>89</v>
      </c>
      <c r="D1207" s="1" t="s">
        <v>629</v>
      </c>
      <c r="E1207">
        <v>10</v>
      </c>
      <c r="F1207">
        <v>18</v>
      </c>
      <c r="G1207">
        <v>3</v>
      </c>
      <c r="H1207">
        <v>54</v>
      </c>
      <c r="I1207" s="1" t="s">
        <v>608</v>
      </c>
      <c r="J1207">
        <f>cocina[[#This Row],[Precio Unitario]]*cocina[[#This Row],[Cantidad Ordenada]]-cocina[[#This Row],[Costo Unitario]]*cocina[[#This Row],[Cantidad Ordenada]]</f>
        <v>24</v>
      </c>
      <c r="K1207">
        <f>cocina[[#This Row],[Precio Unitario]]*cocina[[#This Row],[Cantidad Ordenada]]</f>
        <v>54</v>
      </c>
      <c r="L1207" s="5">
        <f>(SUMIF(A:A,cocina[[#This Row],[Número de Orden]],J:J))/SUMIF(A:A,cocina[[#This Row],[Número de Orden]],K:K)</f>
        <v>0.40540540540540543</v>
      </c>
      <c r="M1207" s="1">
        <f>cocina[[#This Row],[Ganancia bruta]]-cocina[[#This Row],[Ganancia neta]]</f>
        <v>30</v>
      </c>
    </row>
    <row r="1208" spans="1:13" x14ac:dyDescent="0.3">
      <c r="A1208">
        <v>488</v>
      </c>
      <c r="B1208">
        <v>10</v>
      </c>
      <c r="C1208" s="1" t="s">
        <v>210</v>
      </c>
      <c r="D1208" s="1" t="s">
        <v>627</v>
      </c>
      <c r="E1208">
        <v>14</v>
      </c>
      <c r="F1208">
        <v>23</v>
      </c>
      <c r="G1208">
        <v>3</v>
      </c>
      <c r="H1208">
        <v>52</v>
      </c>
      <c r="I1208" s="1" t="s">
        <v>608</v>
      </c>
      <c r="J1208">
        <f>cocina[[#This Row],[Precio Unitario]]*cocina[[#This Row],[Cantidad Ordenada]]-cocina[[#This Row],[Costo Unitario]]*cocina[[#This Row],[Cantidad Ordenada]]</f>
        <v>27</v>
      </c>
      <c r="K1208">
        <f>cocina[[#This Row],[Precio Unitario]]*cocina[[#This Row],[Cantidad Ordenada]]</f>
        <v>69</v>
      </c>
      <c r="L1208" s="5">
        <f>(SUMIF(A:A,cocina[[#This Row],[Número de Orden]],J:J))/SUMIF(A:A,cocina[[#This Row],[Número de Orden]],K:K)</f>
        <v>0.40540540540540543</v>
      </c>
      <c r="M1208" s="1">
        <f>cocina[[#This Row],[Ganancia bruta]]-cocina[[#This Row],[Ganancia neta]]</f>
        <v>42</v>
      </c>
    </row>
    <row r="1209" spans="1:13" x14ac:dyDescent="0.3">
      <c r="A1209">
        <v>488</v>
      </c>
      <c r="B1209">
        <v>10</v>
      </c>
      <c r="C1209" s="1" t="s">
        <v>126</v>
      </c>
      <c r="D1209" s="1" t="s">
        <v>614</v>
      </c>
      <c r="E1209">
        <v>19</v>
      </c>
      <c r="F1209">
        <v>31</v>
      </c>
      <c r="G1209">
        <v>2</v>
      </c>
      <c r="H1209">
        <v>18</v>
      </c>
      <c r="I1209" s="1" t="s">
        <v>609</v>
      </c>
      <c r="J1209">
        <f>cocina[[#This Row],[Precio Unitario]]*cocina[[#This Row],[Cantidad Ordenada]]-cocina[[#This Row],[Costo Unitario]]*cocina[[#This Row],[Cantidad Ordenada]]</f>
        <v>24</v>
      </c>
      <c r="K1209">
        <f>cocina[[#This Row],[Precio Unitario]]*cocina[[#This Row],[Cantidad Ordenada]]</f>
        <v>62</v>
      </c>
      <c r="L1209" s="5">
        <f>(SUMIF(A:A,cocina[[#This Row],[Número de Orden]],J:J))/SUMIF(A:A,cocina[[#This Row],[Número de Orden]],K:K)</f>
        <v>0.40540540540540543</v>
      </c>
      <c r="M1209" s="1">
        <f>cocina[[#This Row],[Ganancia bruta]]-cocina[[#This Row],[Ganancia neta]]</f>
        <v>38</v>
      </c>
    </row>
    <row r="1210" spans="1:13" x14ac:dyDescent="0.3">
      <c r="A1210">
        <v>489</v>
      </c>
      <c r="B1210">
        <v>3</v>
      </c>
      <c r="C1210" s="1" t="s">
        <v>58</v>
      </c>
      <c r="D1210" s="1" t="s">
        <v>616</v>
      </c>
      <c r="E1210">
        <v>25</v>
      </c>
      <c r="F1210">
        <v>40</v>
      </c>
      <c r="G1210">
        <v>2</v>
      </c>
      <c r="H1210">
        <v>28</v>
      </c>
      <c r="I1210" s="1" t="s">
        <v>609</v>
      </c>
      <c r="J1210">
        <f>cocina[[#This Row],[Precio Unitario]]*cocina[[#This Row],[Cantidad Ordenada]]-cocina[[#This Row],[Costo Unitario]]*cocina[[#This Row],[Cantidad Ordenada]]</f>
        <v>30</v>
      </c>
      <c r="K1210">
        <f>cocina[[#This Row],[Precio Unitario]]*cocina[[#This Row],[Cantidad Ordenada]]</f>
        <v>80</v>
      </c>
      <c r="L1210" s="5">
        <f>(SUMIF(A:A,cocina[[#This Row],[Número de Orden]],J:J))/SUMIF(A:A,cocina[[#This Row],[Número de Orden]],K:K)</f>
        <v>0.3825503355704698</v>
      </c>
      <c r="M1210" s="1">
        <f>cocina[[#This Row],[Ganancia bruta]]-cocina[[#This Row],[Ganancia neta]]</f>
        <v>50</v>
      </c>
    </row>
    <row r="1211" spans="1:13" x14ac:dyDescent="0.3">
      <c r="A1211">
        <v>489</v>
      </c>
      <c r="B1211">
        <v>3</v>
      </c>
      <c r="C1211" s="1" t="s">
        <v>210</v>
      </c>
      <c r="D1211" s="1" t="s">
        <v>627</v>
      </c>
      <c r="E1211">
        <v>14</v>
      </c>
      <c r="F1211">
        <v>23</v>
      </c>
      <c r="G1211">
        <v>3</v>
      </c>
      <c r="H1211">
        <v>6</v>
      </c>
      <c r="I1211" s="1" t="s">
        <v>609</v>
      </c>
      <c r="J1211">
        <f>cocina[[#This Row],[Precio Unitario]]*cocina[[#This Row],[Cantidad Ordenada]]-cocina[[#This Row],[Costo Unitario]]*cocina[[#This Row],[Cantidad Ordenada]]</f>
        <v>27</v>
      </c>
      <c r="K1211">
        <f>cocina[[#This Row],[Precio Unitario]]*cocina[[#This Row],[Cantidad Ordenada]]</f>
        <v>69</v>
      </c>
      <c r="L1211" s="5">
        <f>(SUMIF(A:A,cocina[[#This Row],[Número de Orden]],J:J))/SUMIF(A:A,cocina[[#This Row],[Número de Orden]],K:K)</f>
        <v>0.3825503355704698</v>
      </c>
      <c r="M1211" s="1">
        <f>cocina[[#This Row],[Ganancia bruta]]-cocina[[#This Row],[Ganancia neta]]</f>
        <v>42</v>
      </c>
    </row>
    <row r="1212" spans="1:13" x14ac:dyDescent="0.3">
      <c r="A1212">
        <v>490</v>
      </c>
      <c r="B1212">
        <v>1</v>
      </c>
      <c r="C1212" s="1" t="s">
        <v>165</v>
      </c>
      <c r="D1212" s="1" t="s">
        <v>630</v>
      </c>
      <c r="E1212">
        <v>15</v>
      </c>
      <c r="F1212">
        <v>26</v>
      </c>
      <c r="G1212">
        <v>3</v>
      </c>
      <c r="H1212">
        <v>34</v>
      </c>
      <c r="I1212" s="1" t="s">
        <v>608</v>
      </c>
      <c r="J1212">
        <f>cocina[[#This Row],[Precio Unitario]]*cocina[[#This Row],[Cantidad Ordenada]]-cocina[[#This Row],[Costo Unitario]]*cocina[[#This Row],[Cantidad Ordenada]]</f>
        <v>33</v>
      </c>
      <c r="K1212">
        <f>cocina[[#This Row],[Precio Unitario]]*cocina[[#This Row],[Cantidad Ordenada]]</f>
        <v>78</v>
      </c>
      <c r="L1212" s="5">
        <f>(SUMIF(A:A,cocina[[#This Row],[Número de Orden]],J:J))/SUMIF(A:A,cocina[[#This Row],[Número de Orden]],K:K)</f>
        <v>0.41509433962264153</v>
      </c>
      <c r="M1212" s="1">
        <f>cocina[[#This Row],[Ganancia bruta]]-cocina[[#This Row],[Ganancia neta]]</f>
        <v>45</v>
      </c>
    </row>
    <row r="1213" spans="1:13" x14ac:dyDescent="0.3">
      <c r="A1213">
        <v>490</v>
      </c>
      <c r="B1213">
        <v>1</v>
      </c>
      <c r="C1213" s="1" t="s">
        <v>257</v>
      </c>
      <c r="D1213" s="1" t="s">
        <v>623</v>
      </c>
      <c r="E1213">
        <v>19</v>
      </c>
      <c r="F1213">
        <v>32</v>
      </c>
      <c r="G1213">
        <v>1</v>
      </c>
      <c r="H1213">
        <v>55</v>
      </c>
      <c r="I1213" s="1" t="s">
        <v>608</v>
      </c>
      <c r="J1213">
        <f>cocina[[#This Row],[Precio Unitario]]*cocina[[#This Row],[Cantidad Ordenada]]-cocina[[#This Row],[Costo Unitario]]*cocina[[#This Row],[Cantidad Ordenada]]</f>
        <v>13</v>
      </c>
      <c r="K1213">
        <f>cocina[[#This Row],[Precio Unitario]]*cocina[[#This Row],[Cantidad Ordenada]]</f>
        <v>32</v>
      </c>
      <c r="L1213" s="5">
        <f>(SUMIF(A:A,cocina[[#This Row],[Número de Orden]],J:J))/SUMIF(A:A,cocina[[#This Row],[Número de Orden]],K:K)</f>
        <v>0.41509433962264153</v>
      </c>
      <c r="M1213" s="1">
        <f>cocina[[#This Row],[Ganancia bruta]]-cocina[[#This Row],[Ganancia neta]]</f>
        <v>19</v>
      </c>
    </row>
    <row r="1214" spans="1:13" x14ac:dyDescent="0.3">
      <c r="A1214">
        <v>490</v>
      </c>
      <c r="B1214">
        <v>1</v>
      </c>
      <c r="C1214" s="1" t="s">
        <v>65</v>
      </c>
      <c r="D1214" s="1" t="s">
        <v>625</v>
      </c>
      <c r="E1214">
        <v>20</v>
      </c>
      <c r="F1214">
        <v>34</v>
      </c>
      <c r="G1214">
        <v>3</v>
      </c>
      <c r="H1214">
        <v>42</v>
      </c>
      <c r="I1214" s="1" t="s">
        <v>608</v>
      </c>
      <c r="J1214">
        <f>cocina[[#This Row],[Precio Unitario]]*cocina[[#This Row],[Cantidad Ordenada]]-cocina[[#This Row],[Costo Unitario]]*cocina[[#This Row],[Cantidad Ordenada]]</f>
        <v>42</v>
      </c>
      <c r="K1214">
        <f>cocina[[#This Row],[Precio Unitario]]*cocina[[#This Row],[Cantidad Ordenada]]</f>
        <v>102</v>
      </c>
      <c r="L1214" s="5">
        <f>(SUMIF(A:A,cocina[[#This Row],[Número de Orden]],J:J))/SUMIF(A:A,cocina[[#This Row],[Número de Orden]],K:K)</f>
        <v>0.41509433962264153</v>
      </c>
      <c r="M1214" s="1">
        <f>cocina[[#This Row],[Ganancia bruta]]-cocina[[#This Row],[Ganancia neta]]</f>
        <v>60</v>
      </c>
    </row>
    <row r="1215" spans="1:13" x14ac:dyDescent="0.3">
      <c r="A1215">
        <v>491</v>
      </c>
      <c r="B1215">
        <v>7</v>
      </c>
      <c r="C1215" s="1" t="s">
        <v>48</v>
      </c>
      <c r="D1215" s="1" t="s">
        <v>618</v>
      </c>
      <c r="E1215">
        <v>17</v>
      </c>
      <c r="F1215">
        <v>29</v>
      </c>
      <c r="G1215">
        <v>2</v>
      </c>
      <c r="H1215">
        <v>30</v>
      </c>
      <c r="I1215" s="1" t="s">
        <v>608</v>
      </c>
      <c r="J1215">
        <f>cocina[[#This Row],[Precio Unitario]]*cocina[[#This Row],[Cantidad Ordenada]]-cocina[[#This Row],[Costo Unitario]]*cocina[[#This Row],[Cantidad Ordenada]]</f>
        <v>24</v>
      </c>
      <c r="K1215">
        <f>cocina[[#This Row],[Precio Unitario]]*cocina[[#This Row],[Cantidad Ordenada]]</f>
        <v>58</v>
      </c>
      <c r="L1215" s="5">
        <f>(SUMIF(A:A,cocina[[#This Row],[Número de Orden]],J:J))/SUMIF(A:A,cocina[[#This Row],[Número de Orden]],K:K)</f>
        <v>0.40677966101694918</v>
      </c>
      <c r="M1215" s="1">
        <f>cocina[[#This Row],[Ganancia bruta]]-cocina[[#This Row],[Ganancia neta]]</f>
        <v>34</v>
      </c>
    </row>
    <row r="1216" spans="1:13" x14ac:dyDescent="0.3">
      <c r="A1216">
        <v>491</v>
      </c>
      <c r="B1216">
        <v>7</v>
      </c>
      <c r="C1216" s="1" t="s">
        <v>78</v>
      </c>
      <c r="D1216" s="1" t="s">
        <v>613</v>
      </c>
      <c r="E1216">
        <v>18</v>
      </c>
      <c r="F1216">
        <v>30</v>
      </c>
      <c r="G1216">
        <v>2</v>
      </c>
      <c r="H1216">
        <v>11</v>
      </c>
      <c r="I1216" s="1" t="s">
        <v>608</v>
      </c>
      <c r="J1216">
        <f>cocina[[#This Row],[Precio Unitario]]*cocina[[#This Row],[Cantidad Ordenada]]-cocina[[#This Row],[Costo Unitario]]*cocina[[#This Row],[Cantidad Ordenada]]</f>
        <v>24</v>
      </c>
      <c r="K1216">
        <f>cocina[[#This Row],[Precio Unitario]]*cocina[[#This Row],[Cantidad Ordenada]]</f>
        <v>60</v>
      </c>
      <c r="L1216" s="5">
        <f>(SUMIF(A:A,cocina[[#This Row],[Número de Orden]],J:J))/SUMIF(A:A,cocina[[#This Row],[Número de Orden]],K:K)</f>
        <v>0.40677966101694918</v>
      </c>
      <c r="M1216" s="1">
        <f>cocina[[#This Row],[Ganancia bruta]]-cocina[[#This Row],[Ganancia neta]]</f>
        <v>36</v>
      </c>
    </row>
    <row r="1217" spans="1:13" x14ac:dyDescent="0.3">
      <c r="A1217">
        <v>492</v>
      </c>
      <c r="B1217">
        <v>4</v>
      </c>
      <c r="C1217" s="1" t="s">
        <v>271</v>
      </c>
      <c r="D1217" s="1" t="s">
        <v>619</v>
      </c>
      <c r="E1217">
        <v>20</v>
      </c>
      <c r="F1217">
        <v>33</v>
      </c>
      <c r="G1217">
        <v>3</v>
      </c>
      <c r="H1217">
        <v>15</v>
      </c>
      <c r="I1217" s="1" t="s">
        <v>608</v>
      </c>
      <c r="J1217">
        <f>cocina[[#This Row],[Precio Unitario]]*cocina[[#This Row],[Cantidad Ordenada]]-cocina[[#This Row],[Costo Unitario]]*cocina[[#This Row],[Cantidad Ordenada]]</f>
        <v>39</v>
      </c>
      <c r="K1217">
        <f>cocina[[#This Row],[Precio Unitario]]*cocina[[#This Row],[Cantidad Ordenada]]</f>
        <v>99</v>
      </c>
      <c r="L1217" s="5">
        <f>(SUMIF(A:A,cocina[[#This Row],[Número de Orden]],J:J))/SUMIF(A:A,cocina[[#This Row],[Número de Orden]],K:K)</f>
        <v>0.39523809523809522</v>
      </c>
      <c r="M1217" s="1">
        <f>cocina[[#This Row],[Ganancia bruta]]-cocina[[#This Row],[Ganancia neta]]</f>
        <v>60</v>
      </c>
    </row>
    <row r="1218" spans="1:13" x14ac:dyDescent="0.3">
      <c r="A1218">
        <v>492</v>
      </c>
      <c r="B1218">
        <v>4</v>
      </c>
      <c r="C1218" s="1" t="s">
        <v>80</v>
      </c>
      <c r="D1218" s="1" t="s">
        <v>628</v>
      </c>
      <c r="E1218">
        <v>13</v>
      </c>
      <c r="F1218">
        <v>21</v>
      </c>
      <c r="G1218">
        <v>3</v>
      </c>
      <c r="H1218">
        <v>8</v>
      </c>
      <c r="I1218" s="1" t="s">
        <v>608</v>
      </c>
      <c r="J1218">
        <f>cocina[[#This Row],[Precio Unitario]]*cocina[[#This Row],[Cantidad Ordenada]]-cocina[[#This Row],[Costo Unitario]]*cocina[[#This Row],[Cantidad Ordenada]]</f>
        <v>24</v>
      </c>
      <c r="K1218">
        <f>cocina[[#This Row],[Precio Unitario]]*cocina[[#This Row],[Cantidad Ordenada]]</f>
        <v>63</v>
      </c>
      <c r="L1218" s="5">
        <f>(SUMIF(A:A,cocina[[#This Row],[Número de Orden]],J:J))/SUMIF(A:A,cocina[[#This Row],[Número de Orden]],K:K)</f>
        <v>0.39523809523809522</v>
      </c>
      <c r="M1218" s="1">
        <f>cocina[[#This Row],[Ganancia bruta]]-cocina[[#This Row],[Ganancia neta]]</f>
        <v>39</v>
      </c>
    </row>
    <row r="1219" spans="1:13" x14ac:dyDescent="0.3">
      <c r="A1219">
        <v>492</v>
      </c>
      <c r="B1219">
        <v>4</v>
      </c>
      <c r="C1219" s="1" t="s">
        <v>168</v>
      </c>
      <c r="D1219" s="1" t="s">
        <v>612</v>
      </c>
      <c r="E1219">
        <v>14</v>
      </c>
      <c r="F1219">
        <v>24</v>
      </c>
      <c r="G1219">
        <v>2</v>
      </c>
      <c r="H1219">
        <v>26</v>
      </c>
      <c r="I1219" s="1" t="s">
        <v>608</v>
      </c>
      <c r="J1219">
        <f>cocina[[#This Row],[Precio Unitario]]*cocina[[#This Row],[Cantidad Ordenada]]-cocina[[#This Row],[Costo Unitario]]*cocina[[#This Row],[Cantidad Ordenada]]</f>
        <v>20</v>
      </c>
      <c r="K1219">
        <f>cocina[[#This Row],[Precio Unitario]]*cocina[[#This Row],[Cantidad Ordenada]]</f>
        <v>48</v>
      </c>
      <c r="L1219" s="5">
        <f>(SUMIF(A:A,cocina[[#This Row],[Número de Orden]],J:J))/SUMIF(A:A,cocina[[#This Row],[Número de Orden]],K:K)</f>
        <v>0.39523809523809522</v>
      </c>
      <c r="M1219" s="1">
        <f>cocina[[#This Row],[Ganancia bruta]]-cocina[[#This Row],[Ganancia neta]]</f>
        <v>28</v>
      </c>
    </row>
    <row r="1220" spans="1:13" x14ac:dyDescent="0.3">
      <c r="A1220">
        <v>493</v>
      </c>
      <c r="B1220">
        <v>2</v>
      </c>
      <c r="C1220" s="1" t="s">
        <v>89</v>
      </c>
      <c r="D1220" s="1" t="s">
        <v>629</v>
      </c>
      <c r="E1220">
        <v>10</v>
      </c>
      <c r="F1220">
        <v>18</v>
      </c>
      <c r="G1220">
        <v>3</v>
      </c>
      <c r="H1220">
        <v>8</v>
      </c>
      <c r="I1220" s="1" t="s">
        <v>609</v>
      </c>
      <c r="J1220">
        <f>cocina[[#This Row],[Precio Unitario]]*cocina[[#This Row],[Cantidad Ordenada]]-cocina[[#This Row],[Costo Unitario]]*cocina[[#This Row],[Cantidad Ordenada]]</f>
        <v>24</v>
      </c>
      <c r="K1220">
        <f>cocina[[#This Row],[Precio Unitario]]*cocina[[#This Row],[Cantidad Ordenada]]</f>
        <v>54</v>
      </c>
      <c r="L1220" s="5">
        <f>(SUMIF(A:A,cocina[[#This Row],[Número de Orden]],J:J))/SUMIF(A:A,cocina[[#This Row],[Número de Orden]],K:K)</f>
        <v>0.44444444444444442</v>
      </c>
      <c r="M1220" s="1">
        <f>cocina[[#This Row],[Ganancia bruta]]-cocina[[#This Row],[Ganancia neta]]</f>
        <v>30</v>
      </c>
    </row>
    <row r="1221" spans="1:13" x14ac:dyDescent="0.3">
      <c r="A1221">
        <v>494</v>
      </c>
      <c r="B1221">
        <v>20</v>
      </c>
      <c r="C1221" s="1" t="s">
        <v>257</v>
      </c>
      <c r="D1221" s="1" t="s">
        <v>623</v>
      </c>
      <c r="E1221">
        <v>19</v>
      </c>
      <c r="F1221">
        <v>32</v>
      </c>
      <c r="G1221">
        <v>2</v>
      </c>
      <c r="H1221">
        <v>9</v>
      </c>
      <c r="I1221" s="1" t="s">
        <v>608</v>
      </c>
      <c r="J1221">
        <f>cocina[[#This Row],[Precio Unitario]]*cocina[[#This Row],[Cantidad Ordenada]]-cocina[[#This Row],[Costo Unitario]]*cocina[[#This Row],[Cantidad Ordenada]]</f>
        <v>26</v>
      </c>
      <c r="K1221">
        <f>cocina[[#This Row],[Precio Unitario]]*cocina[[#This Row],[Cantidad Ordenada]]</f>
        <v>64</v>
      </c>
      <c r="L1221" s="5">
        <f>(SUMIF(A:A,cocina[[#This Row],[Número de Orden]],J:J))/SUMIF(A:A,cocina[[#This Row],[Número de Orden]],K:K)</f>
        <v>0.39534883720930231</v>
      </c>
      <c r="M1221" s="1">
        <f>cocina[[#This Row],[Ganancia bruta]]-cocina[[#This Row],[Ganancia neta]]</f>
        <v>38</v>
      </c>
    </row>
    <row r="1222" spans="1:13" x14ac:dyDescent="0.3">
      <c r="A1222">
        <v>494</v>
      </c>
      <c r="B1222">
        <v>20</v>
      </c>
      <c r="C1222" s="1" t="s">
        <v>83</v>
      </c>
      <c r="D1222" s="1" t="s">
        <v>617</v>
      </c>
      <c r="E1222">
        <v>22</v>
      </c>
      <c r="F1222">
        <v>36</v>
      </c>
      <c r="G1222">
        <v>3</v>
      </c>
      <c r="H1222">
        <v>22</v>
      </c>
      <c r="I1222" s="1" t="s">
        <v>608</v>
      </c>
      <c r="J1222">
        <f>cocina[[#This Row],[Precio Unitario]]*cocina[[#This Row],[Cantidad Ordenada]]-cocina[[#This Row],[Costo Unitario]]*cocina[[#This Row],[Cantidad Ordenada]]</f>
        <v>42</v>
      </c>
      <c r="K1222">
        <f>cocina[[#This Row],[Precio Unitario]]*cocina[[#This Row],[Cantidad Ordenada]]</f>
        <v>108</v>
      </c>
      <c r="L1222" s="5">
        <f>(SUMIF(A:A,cocina[[#This Row],[Número de Orden]],J:J))/SUMIF(A:A,cocina[[#This Row],[Número de Orden]],K:K)</f>
        <v>0.39534883720930231</v>
      </c>
      <c r="M1222" s="1">
        <f>cocina[[#This Row],[Ganancia bruta]]-cocina[[#This Row],[Ganancia neta]]</f>
        <v>66</v>
      </c>
    </row>
    <row r="1223" spans="1:13" x14ac:dyDescent="0.3">
      <c r="A1223">
        <v>495</v>
      </c>
      <c r="B1223">
        <v>11</v>
      </c>
      <c r="C1223" s="1" t="s">
        <v>58</v>
      </c>
      <c r="D1223" s="1" t="s">
        <v>616</v>
      </c>
      <c r="E1223">
        <v>25</v>
      </c>
      <c r="F1223">
        <v>40</v>
      </c>
      <c r="G1223">
        <v>3</v>
      </c>
      <c r="H1223">
        <v>13</v>
      </c>
      <c r="I1223" s="1" t="s">
        <v>609</v>
      </c>
      <c r="J1223">
        <f>cocina[[#This Row],[Precio Unitario]]*cocina[[#This Row],[Cantidad Ordenada]]-cocina[[#This Row],[Costo Unitario]]*cocina[[#This Row],[Cantidad Ordenada]]</f>
        <v>45</v>
      </c>
      <c r="K1223">
        <f>cocina[[#This Row],[Precio Unitario]]*cocina[[#This Row],[Cantidad Ordenada]]</f>
        <v>120</v>
      </c>
      <c r="L1223" s="5">
        <f>(SUMIF(A:A,cocina[[#This Row],[Número de Orden]],J:J))/SUMIF(A:A,cocina[[#This Row],[Número de Orden]],K:K)</f>
        <v>0.39543726235741444</v>
      </c>
      <c r="M1223" s="1">
        <f>cocina[[#This Row],[Ganancia bruta]]-cocina[[#This Row],[Ganancia neta]]</f>
        <v>75</v>
      </c>
    </row>
    <row r="1224" spans="1:13" x14ac:dyDescent="0.3">
      <c r="A1224">
        <v>495</v>
      </c>
      <c r="B1224">
        <v>11</v>
      </c>
      <c r="C1224" s="1" t="s">
        <v>116</v>
      </c>
      <c r="D1224" s="1" t="s">
        <v>615</v>
      </c>
      <c r="E1224">
        <v>16</v>
      </c>
      <c r="F1224">
        <v>27</v>
      </c>
      <c r="G1224">
        <v>2</v>
      </c>
      <c r="H1224">
        <v>9</v>
      </c>
      <c r="I1224" s="1" t="s">
        <v>609</v>
      </c>
      <c r="J1224">
        <f>cocina[[#This Row],[Precio Unitario]]*cocina[[#This Row],[Cantidad Ordenada]]-cocina[[#This Row],[Costo Unitario]]*cocina[[#This Row],[Cantidad Ordenada]]</f>
        <v>22</v>
      </c>
      <c r="K1224">
        <f>cocina[[#This Row],[Precio Unitario]]*cocina[[#This Row],[Cantidad Ordenada]]</f>
        <v>54</v>
      </c>
      <c r="L1224" s="5">
        <f>(SUMIF(A:A,cocina[[#This Row],[Número de Orden]],J:J))/SUMIF(A:A,cocina[[#This Row],[Número de Orden]],K:K)</f>
        <v>0.39543726235741444</v>
      </c>
      <c r="M1224" s="1">
        <f>cocina[[#This Row],[Ganancia bruta]]-cocina[[#This Row],[Ganancia neta]]</f>
        <v>32</v>
      </c>
    </row>
    <row r="1225" spans="1:13" x14ac:dyDescent="0.3">
      <c r="A1225">
        <v>495</v>
      </c>
      <c r="B1225">
        <v>11</v>
      </c>
      <c r="C1225" s="1" t="s">
        <v>52</v>
      </c>
      <c r="D1225" s="1" t="s">
        <v>620</v>
      </c>
      <c r="E1225">
        <v>16</v>
      </c>
      <c r="F1225">
        <v>28</v>
      </c>
      <c r="G1225">
        <v>2</v>
      </c>
      <c r="H1225">
        <v>44</v>
      </c>
      <c r="I1225" s="1" t="s">
        <v>608</v>
      </c>
      <c r="J1225">
        <f>cocina[[#This Row],[Precio Unitario]]*cocina[[#This Row],[Cantidad Ordenada]]-cocina[[#This Row],[Costo Unitario]]*cocina[[#This Row],[Cantidad Ordenada]]</f>
        <v>24</v>
      </c>
      <c r="K1225">
        <f>cocina[[#This Row],[Precio Unitario]]*cocina[[#This Row],[Cantidad Ordenada]]</f>
        <v>56</v>
      </c>
      <c r="L1225" s="5">
        <f>(SUMIF(A:A,cocina[[#This Row],[Número de Orden]],J:J))/SUMIF(A:A,cocina[[#This Row],[Número de Orden]],K:K)</f>
        <v>0.39543726235741444</v>
      </c>
      <c r="M1225" s="1">
        <f>cocina[[#This Row],[Ganancia bruta]]-cocina[[#This Row],[Ganancia neta]]</f>
        <v>32</v>
      </c>
    </row>
    <row r="1226" spans="1:13" x14ac:dyDescent="0.3">
      <c r="A1226">
        <v>495</v>
      </c>
      <c r="B1226">
        <v>11</v>
      </c>
      <c r="C1226" s="1" t="s">
        <v>271</v>
      </c>
      <c r="D1226" s="1" t="s">
        <v>619</v>
      </c>
      <c r="E1226">
        <v>20</v>
      </c>
      <c r="F1226">
        <v>33</v>
      </c>
      <c r="G1226">
        <v>1</v>
      </c>
      <c r="H1226">
        <v>36</v>
      </c>
      <c r="I1226" s="1" t="s">
        <v>609</v>
      </c>
      <c r="J1226">
        <f>cocina[[#This Row],[Precio Unitario]]*cocina[[#This Row],[Cantidad Ordenada]]-cocina[[#This Row],[Costo Unitario]]*cocina[[#This Row],[Cantidad Ordenada]]</f>
        <v>13</v>
      </c>
      <c r="K1226">
        <f>cocina[[#This Row],[Precio Unitario]]*cocina[[#This Row],[Cantidad Ordenada]]</f>
        <v>33</v>
      </c>
      <c r="L1226" s="5">
        <f>(SUMIF(A:A,cocina[[#This Row],[Número de Orden]],J:J))/SUMIF(A:A,cocina[[#This Row],[Número de Orden]],K:K)</f>
        <v>0.39543726235741444</v>
      </c>
      <c r="M1226" s="1">
        <f>cocina[[#This Row],[Ganancia bruta]]-cocina[[#This Row],[Ganancia neta]]</f>
        <v>20</v>
      </c>
    </row>
    <row r="1227" spans="1:13" x14ac:dyDescent="0.3">
      <c r="A1227">
        <v>496</v>
      </c>
      <c r="B1227">
        <v>1</v>
      </c>
      <c r="C1227" s="1" t="s">
        <v>271</v>
      </c>
      <c r="D1227" s="1" t="s">
        <v>619</v>
      </c>
      <c r="E1227">
        <v>20</v>
      </c>
      <c r="F1227">
        <v>33</v>
      </c>
      <c r="G1227">
        <v>1</v>
      </c>
      <c r="H1227">
        <v>28</v>
      </c>
      <c r="I1227" s="1" t="s">
        <v>608</v>
      </c>
      <c r="J1227">
        <f>cocina[[#This Row],[Precio Unitario]]*cocina[[#This Row],[Cantidad Ordenada]]-cocina[[#This Row],[Costo Unitario]]*cocina[[#This Row],[Cantidad Ordenada]]</f>
        <v>13</v>
      </c>
      <c r="K1227">
        <f>cocina[[#This Row],[Precio Unitario]]*cocina[[#This Row],[Cantidad Ordenada]]</f>
        <v>33</v>
      </c>
      <c r="L1227" s="5">
        <f>(SUMIF(A:A,cocina[[#This Row],[Número de Orden]],J:J))/SUMIF(A:A,cocina[[#This Row],[Número de Orden]],K:K)</f>
        <v>0.40807174887892378</v>
      </c>
      <c r="M1227" s="1">
        <f>cocina[[#This Row],[Ganancia bruta]]-cocina[[#This Row],[Ganancia neta]]</f>
        <v>20</v>
      </c>
    </row>
    <row r="1228" spans="1:13" x14ac:dyDescent="0.3">
      <c r="A1228">
        <v>496</v>
      </c>
      <c r="B1228">
        <v>1</v>
      </c>
      <c r="C1228" s="1" t="s">
        <v>65</v>
      </c>
      <c r="D1228" s="1" t="s">
        <v>625</v>
      </c>
      <c r="E1228">
        <v>20</v>
      </c>
      <c r="F1228">
        <v>34</v>
      </c>
      <c r="G1228">
        <v>3</v>
      </c>
      <c r="H1228">
        <v>23</v>
      </c>
      <c r="I1228" s="1" t="s">
        <v>608</v>
      </c>
      <c r="J1228">
        <f>cocina[[#This Row],[Precio Unitario]]*cocina[[#This Row],[Cantidad Ordenada]]-cocina[[#This Row],[Costo Unitario]]*cocina[[#This Row],[Cantidad Ordenada]]</f>
        <v>42</v>
      </c>
      <c r="K1228">
        <f>cocina[[#This Row],[Precio Unitario]]*cocina[[#This Row],[Cantidad Ordenada]]</f>
        <v>102</v>
      </c>
      <c r="L1228" s="5">
        <f>(SUMIF(A:A,cocina[[#This Row],[Número de Orden]],J:J))/SUMIF(A:A,cocina[[#This Row],[Número de Orden]],K:K)</f>
        <v>0.40807174887892378</v>
      </c>
      <c r="M1228" s="1">
        <f>cocina[[#This Row],[Ganancia bruta]]-cocina[[#This Row],[Ganancia neta]]</f>
        <v>60</v>
      </c>
    </row>
    <row r="1229" spans="1:13" x14ac:dyDescent="0.3">
      <c r="A1229">
        <v>496</v>
      </c>
      <c r="B1229">
        <v>1</v>
      </c>
      <c r="C1229" s="1" t="s">
        <v>122</v>
      </c>
      <c r="D1229" s="1" t="s">
        <v>621</v>
      </c>
      <c r="E1229">
        <v>11</v>
      </c>
      <c r="F1229">
        <v>19</v>
      </c>
      <c r="G1229">
        <v>3</v>
      </c>
      <c r="H1229">
        <v>41</v>
      </c>
      <c r="I1229" s="1" t="s">
        <v>609</v>
      </c>
      <c r="J1229">
        <f>cocina[[#This Row],[Precio Unitario]]*cocina[[#This Row],[Cantidad Ordenada]]-cocina[[#This Row],[Costo Unitario]]*cocina[[#This Row],[Cantidad Ordenada]]</f>
        <v>24</v>
      </c>
      <c r="K1229">
        <f>cocina[[#This Row],[Precio Unitario]]*cocina[[#This Row],[Cantidad Ordenada]]</f>
        <v>57</v>
      </c>
      <c r="L1229" s="5">
        <f>(SUMIF(A:A,cocina[[#This Row],[Número de Orden]],J:J))/SUMIF(A:A,cocina[[#This Row],[Número de Orden]],K:K)</f>
        <v>0.40807174887892378</v>
      </c>
      <c r="M1229" s="1">
        <f>cocina[[#This Row],[Ganancia bruta]]-cocina[[#This Row],[Ganancia neta]]</f>
        <v>33</v>
      </c>
    </row>
    <row r="1230" spans="1:13" x14ac:dyDescent="0.3">
      <c r="A1230">
        <v>496</v>
      </c>
      <c r="B1230">
        <v>1</v>
      </c>
      <c r="C1230" s="1" t="s">
        <v>126</v>
      </c>
      <c r="D1230" s="1" t="s">
        <v>614</v>
      </c>
      <c r="E1230">
        <v>19</v>
      </c>
      <c r="F1230">
        <v>31</v>
      </c>
      <c r="G1230">
        <v>1</v>
      </c>
      <c r="H1230">
        <v>41</v>
      </c>
      <c r="I1230" s="1" t="s">
        <v>609</v>
      </c>
      <c r="J1230">
        <f>cocina[[#This Row],[Precio Unitario]]*cocina[[#This Row],[Cantidad Ordenada]]-cocina[[#This Row],[Costo Unitario]]*cocina[[#This Row],[Cantidad Ordenada]]</f>
        <v>12</v>
      </c>
      <c r="K1230">
        <f>cocina[[#This Row],[Precio Unitario]]*cocina[[#This Row],[Cantidad Ordenada]]</f>
        <v>31</v>
      </c>
      <c r="L1230" s="5">
        <f>(SUMIF(A:A,cocina[[#This Row],[Número de Orden]],J:J))/SUMIF(A:A,cocina[[#This Row],[Número de Orden]],K:K)</f>
        <v>0.40807174887892378</v>
      </c>
      <c r="M1230" s="1">
        <f>cocina[[#This Row],[Ganancia bruta]]-cocina[[#This Row],[Ganancia neta]]</f>
        <v>19</v>
      </c>
    </row>
    <row r="1231" spans="1:13" x14ac:dyDescent="0.3">
      <c r="A1231">
        <v>497</v>
      </c>
      <c r="B1231">
        <v>13</v>
      </c>
      <c r="C1231" s="1" t="s">
        <v>78</v>
      </c>
      <c r="D1231" s="1" t="s">
        <v>613</v>
      </c>
      <c r="E1231">
        <v>18</v>
      </c>
      <c r="F1231">
        <v>30</v>
      </c>
      <c r="G1231">
        <v>1</v>
      </c>
      <c r="H1231">
        <v>6</v>
      </c>
      <c r="I1231" s="1" t="s">
        <v>609</v>
      </c>
      <c r="J1231">
        <f>cocina[[#This Row],[Precio Unitario]]*cocina[[#This Row],[Cantidad Ordenada]]-cocina[[#This Row],[Costo Unitario]]*cocina[[#This Row],[Cantidad Ordenada]]</f>
        <v>12</v>
      </c>
      <c r="K1231">
        <f>cocina[[#This Row],[Precio Unitario]]*cocina[[#This Row],[Cantidad Ordenada]]</f>
        <v>30</v>
      </c>
      <c r="L1231" s="5">
        <f>(SUMIF(A:A,cocina[[#This Row],[Número de Orden]],J:J))/SUMIF(A:A,cocina[[#This Row],[Número de Orden]],K:K)</f>
        <v>0.38</v>
      </c>
      <c r="M1231" s="1">
        <f>cocina[[#This Row],[Ganancia bruta]]-cocina[[#This Row],[Ganancia neta]]</f>
        <v>18</v>
      </c>
    </row>
    <row r="1232" spans="1:13" x14ac:dyDescent="0.3">
      <c r="A1232">
        <v>497</v>
      </c>
      <c r="B1232">
        <v>13</v>
      </c>
      <c r="C1232" s="1" t="s">
        <v>58</v>
      </c>
      <c r="D1232" s="1" t="s">
        <v>616</v>
      </c>
      <c r="E1232">
        <v>25</v>
      </c>
      <c r="F1232">
        <v>40</v>
      </c>
      <c r="G1232">
        <v>3</v>
      </c>
      <c r="H1232">
        <v>32</v>
      </c>
      <c r="I1232" s="1" t="s">
        <v>609</v>
      </c>
      <c r="J1232">
        <f>cocina[[#This Row],[Precio Unitario]]*cocina[[#This Row],[Cantidad Ordenada]]-cocina[[#This Row],[Costo Unitario]]*cocina[[#This Row],[Cantidad Ordenada]]</f>
        <v>45</v>
      </c>
      <c r="K1232">
        <f>cocina[[#This Row],[Precio Unitario]]*cocina[[#This Row],[Cantidad Ordenada]]</f>
        <v>120</v>
      </c>
      <c r="L1232" s="5">
        <f>(SUMIF(A:A,cocina[[#This Row],[Número de Orden]],J:J))/SUMIF(A:A,cocina[[#This Row],[Número de Orden]],K:K)</f>
        <v>0.38</v>
      </c>
      <c r="M1232" s="1">
        <f>cocina[[#This Row],[Ganancia bruta]]-cocina[[#This Row],[Ganancia neta]]</f>
        <v>75</v>
      </c>
    </row>
    <row r="1233" spans="1:13" x14ac:dyDescent="0.3">
      <c r="A1233">
        <v>498</v>
      </c>
      <c r="B1233">
        <v>20</v>
      </c>
      <c r="C1233" s="1" t="s">
        <v>122</v>
      </c>
      <c r="D1233" s="1" t="s">
        <v>621</v>
      </c>
      <c r="E1233">
        <v>11</v>
      </c>
      <c r="F1233">
        <v>19</v>
      </c>
      <c r="G1233">
        <v>1</v>
      </c>
      <c r="H1233">
        <v>32</v>
      </c>
      <c r="I1233" s="1" t="s">
        <v>608</v>
      </c>
      <c r="J1233">
        <f>cocina[[#This Row],[Precio Unitario]]*cocina[[#This Row],[Cantidad Ordenada]]-cocina[[#This Row],[Costo Unitario]]*cocina[[#This Row],[Cantidad Ordenada]]</f>
        <v>8</v>
      </c>
      <c r="K1233">
        <f>cocina[[#This Row],[Precio Unitario]]*cocina[[#This Row],[Cantidad Ordenada]]</f>
        <v>19</v>
      </c>
      <c r="L1233" s="5">
        <f>(SUMIF(A:A,cocina[[#This Row],[Número de Orden]],J:J))/SUMIF(A:A,cocina[[#This Row],[Número de Orden]],K:K)</f>
        <v>0.42105263157894735</v>
      </c>
      <c r="M1233" s="1">
        <f>cocina[[#This Row],[Ganancia bruta]]-cocina[[#This Row],[Ganancia neta]]</f>
        <v>11</v>
      </c>
    </row>
    <row r="1234" spans="1:13" x14ac:dyDescent="0.3">
      <c r="A1234">
        <v>499</v>
      </c>
      <c r="B1234">
        <v>5</v>
      </c>
      <c r="C1234" s="1" t="s">
        <v>165</v>
      </c>
      <c r="D1234" s="1" t="s">
        <v>630</v>
      </c>
      <c r="E1234">
        <v>15</v>
      </c>
      <c r="F1234">
        <v>26</v>
      </c>
      <c r="G1234">
        <v>3</v>
      </c>
      <c r="H1234">
        <v>52</v>
      </c>
      <c r="I1234" s="1" t="s">
        <v>608</v>
      </c>
      <c r="J1234">
        <f>cocina[[#This Row],[Precio Unitario]]*cocina[[#This Row],[Cantidad Ordenada]]-cocina[[#This Row],[Costo Unitario]]*cocina[[#This Row],[Cantidad Ordenada]]</f>
        <v>33</v>
      </c>
      <c r="K1234">
        <f>cocina[[#This Row],[Precio Unitario]]*cocina[[#This Row],[Cantidad Ordenada]]</f>
        <v>78</v>
      </c>
      <c r="L1234" s="5">
        <f>(SUMIF(A:A,cocina[[#This Row],[Número de Orden]],J:J))/SUMIF(A:A,cocina[[#This Row],[Número de Orden]],K:K)</f>
        <v>0.41139240506329117</v>
      </c>
      <c r="M1234" s="1">
        <f>cocina[[#This Row],[Ganancia bruta]]-cocina[[#This Row],[Ganancia neta]]</f>
        <v>45</v>
      </c>
    </row>
    <row r="1235" spans="1:13" x14ac:dyDescent="0.3">
      <c r="A1235">
        <v>499</v>
      </c>
      <c r="B1235">
        <v>5</v>
      </c>
      <c r="C1235" s="1" t="s">
        <v>78</v>
      </c>
      <c r="D1235" s="1" t="s">
        <v>613</v>
      </c>
      <c r="E1235">
        <v>18</v>
      </c>
      <c r="F1235">
        <v>30</v>
      </c>
      <c r="G1235">
        <v>1</v>
      </c>
      <c r="H1235">
        <v>36</v>
      </c>
      <c r="I1235" s="1" t="s">
        <v>609</v>
      </c>
      <c r="J1235">
        <f>cocina[[#This Row],[Precio Unitario]]*cocina[[#This Row],[Cantidad Ordenada]]-cocina[[#This Row],[Costo Unitario]]*cocina[[#This Row],[Cantidad Ordenada]]</f>
        <v>12</v>
      </c>
      <c r="K1235">
        <f>cocina[[#This Row],[Precio Unitario]]*cocina[[#This Row],[Cantidad Ordenada]]</f>
        <v>30</v>
      </c>
      <c r="L1235" s="5">
        <f>(SUMIF(A:A,cocina[[#This Row],[Número de Orden]],J:J))/SUMIF(A:A,cocina[[#This Row],[Número de Orden]],K:K)</f>
        <v>0.41139240506329117</v>
      </c>
      <c r="M1235" s="1">
        <f>cocina[[#This Row],[Ganancia bruta]]-cocina[[#This Row],[Ganancia neta]]</f>
        <v>18</v>
      </c>
    </row>
    <row r="1236" spans="1:13" x14ac:dyDescent="0.3">
      <c r="A1236">
        <v>499</v>
      </c>
      <c r="B1236">
        <v>5</v>
      </c>
      <c r="C1236" s="1" t="s">
        <v>132</v>
      </c>
      <c r="D1236" s="1" t="s">
        <v>631</v>
      </c>
      <c r="E1236">
        <v>15</v>
      </c>
      <c r="F1236">
        <v>25</v>
      </c>
      <c r="G1236">
        <v>2</v>
      </c>
      <c r="H1236">
        <v>42</v>
      </c>
      <c r="I1236" s="1" t="s">
        <v>609</v>
      </c>
      <c r="J1236">
        <f>cocina[[#This Row],[Precio Unitario]]*cocina[[#This Row],[Cantidad Ordenada]]-cocina[[#This Row],[Costo Unitario]]*cocina[[#This Row],[Cantidad Ordenada]]</f>
        <v>20</v>
      </c>
      <c r="K1236">
        <f>cocina[[#This Row],[Precio Unitario]]*cocina[[#This Row],[Cantidad Ordenada]]</f>
        <v>50</v>
      </c>
      <c r="L1236" s="5">
        <f>(SUMIF(A:A,cocina[[#This Row],[Número de Orden]],J:J))/SUMIF(A:A,cocina[[#This Row],[Número de Orden]],K:K)</f>
        <v>0.41139240506329117</v>
      </c>
      <c r="M1236" s="1">
        <f>cocina[[#This Row],[Ganancia bruta]]-cocina[[#This Row],[Ganancia neta]]</f>
        <v>30</v>
      </c>
    </row>
    <row r="1237" spans="1:13" x14ac:dyDescent="0.3">
      <c r="A1237">
        <v>500</v>
      </c>
      <c r="B1237">
        <v>4</v>
      </c>
      <c r="C1237" s="1" t="s">
        <v>116</v>
      </c>
      <c r="D1237" s="1" t="s">
        <v>615</v>
      </c>
      <c r="E1237">
        <v>16</v>
      </c>
      <c r="F1237">
        <v>27</v>
      </c>
      <c r="G1237">
        <v>1</v>
      </c>
      <c r="H1237">
        <v>22</v>
      </c>
      <c r="I1237" s="1" t="s">
        <v>609</v>
      </c>
      <c r="J1237">
        <f>cocina[[#This Row],[Precio Unitario]]*cocina[[#This Row],[Cantidad Ordenada]]-cocina[[#This Row],[Costo Unitario]]*cocina[[#This Row],[Cantidad Ordenada]]</f>
        <v>11</v>
      </c>
      <c r="K1237">
        <f>cocina[[#This Row],[Precio Unitario]]*cocina[[#This Row],[Cantidad Ordenada]]</f>
        <v>27</v>
      </c>
      <c r="L1237" s="5">
        <f>(SUMIF(A:A,cocina[[#This Row],[Número de Orden]],J:J))/SUMIF(A:A,cocina[[#This Row],[Número de Orden]],K:K)</f>
        <v>0.40860215053763443</v>
      </c>
      <c r="M1237" s="1">
        <f>cocina[[#This Row],[Ganancia bruta]]-cocina[[#This Row],[Ganancia neta]]</f>
        <v>16</v>
      </c>
    </row>
    <row r="1238" spans="1:13" x14ac:dyDescent="0.3">
      <c r="A1238">
        <v>500</v>
      </c>
      <c r="B1238">
        <v>4</v>
      </c>
      <c r="C1238" s="1" t="s">
        <v>213</v>
      </c>
      <c r="D1238" s="1" t="s">
        <v>624</v>
      </c>
      <c r="E1238">
        <v>13</v>
      </c>
      <c r="F1238">
        <v>22</v>
      </c>
      <c r="G1238">
        <v>3</v>
      </c>
      <c r="H1238">
        <v>20</v>
      </c>
      <c r="I1238" s="1" t="s">
        <v>608</v>
      </c>
      <c r="J1238">
        <f>cocina[[#This Row],[Precio Unitario]]*cocina[[#This Row],[Cantidad Ordenada]]-cocina[[#This Row],[Costo Unitario]]*cocina[[#This Row],[Cantidad Ordenada]]</f>
        <v>27</v>
      </c>
      <c r="K1238">
        <f>cocina[[#This Row],[Precio Unitario]]*cocina[[#This Row],[Cantidad Ordenada]]</f>
        <v>66</v>
      </c>
      <c r="L1238" s="5">
        <f>(SUMIF(A:A,cocina[[#This Row],[Número de Orden]],J:J))/SUMIF(A:A,cocina[[#This Row],[Número de Orden]],K:K)</f>
        <v>0.40860215053763443</v>
      </c>
      <c r="M1238" s="1">
        <f>cocina[[#This Row],[Ganancia bruta]]-cocina[[#This Row],[Ganancia neta]]</f>
        <v>39</v>
      </c>
    </row>
    <row r="1239" spans="1:13" x14ac:dyDescent="0.3">
      <c r="A1239">
        <v>501</v>
      </c>
      <c r="B1239">
        <v>7</v>
      </c>
      <c r="C1239" s="1" t="s">
        <v>58</v>
      </c>
      <c r="D1239" s="1" t="s">
        <v>616</v>
      </c>
      <c r="E1239">
        <v>25</v>
      </c>
      <c r="F1239">
        <v>40</v>
      </c>
      <c r="G1239">
        <v>1</v>
      </c>
      <c r="H1239">
        <v>18</v>
      </c>
      <c r="I1239" s="1" t="s">
        <v>609</v>
      </c>
      <c r="J1239">
        <f>cocina[[#This Row],[Precio Unitario]]*cocina[[#This Row],[Cantidad Ordenada]]-cocina[[#This Row],[Costo Unitario]]*cocina[[#This Row],[Cantidad Ordenada]]</f>
        <v>15</v>
      </c>
      <c r="K1239">
        <f>cocina[[#This Row],[Precio Unitario]]*cocina[[#This Row],[Cantidad Ordenada]]</f>
        <v>40</v>
      </c>
      <c r="L1239" s="5">
        <f>(SUMIF(A:A,cocina[[#This Row],[Número de Orden]],J:J))/SUMIF(A:A,cocina[[#This Row],[Número de Orden]],K:K)</f>
        <v>0.39855072463768115</v>
      </c>
      <c r="M1239" s="1">
        <f>cocina[[#This Row],[Ganancia bruta]]-cocina[[#This Row],[Ganancia neta]]</f>
        <v>25</v>
      </c>
    </row>
    <row r="1240" spans="1:13" x14ac:dyDescent="0.3">
      <c r="A1240">
        <v>501</v>
      </c>
      <c r="B1240">
        <v>7</v>
      </c>
      <c r="C1240" s="1" t="s">
        <v>80</v>
      </c>
      <c r="D1240" s="1" t="s">
        <v>628</v>
      </c>
      <c r="E1240">
        <v>13</v>
      </c>
      <c r="F1240">
        <v>21</v>
      </c>
      <c r="G1240">
        <v>2</v>
      </c>
      <c r="H1240">
        <v>15</v>
      </c>
      <c r="I1240" s="1" t="s">
        <v>609</v>
      </c>
      <c r="J1240">
        <f>cocina[[#This Row],[Precio Unitario]]*cocina[[#This Row],[Cantidad Ordenada]]-cocina[[#This Row],[Costo Unitario]]*cocina[[#This Row],[Cantidad Ordenada]]</f>
        <v>16</v>
      </c>
      <c r="K1240">
        <f>cocina[[#This Row],[Precio Unitario]]*cocina[[#This Row],[Cantidad Ordenada]]</f>
        <v>42</v>
      </c>
      <c r="L1240" s="5">
        <f>(SUMIF(A:A,cocina[[#This Row],[Número de Orden]],J:J))/SUMIF(A:A,cocina[[#This Row],[Número de Orden]],K:K)</f>
        <v>0.39855072463768115</v>
      </c>
      <c r="M1240" s="1">
        <f>cocina[[#This Row],[Ganancia bruta]]-cocina[[#This Row],[Ganancia neta]]</f>
        <v>26</v>
      </c>
    </row>
    <row r="1241" spans="1:13" x14ac:dyDescent="0.3">
      <c r="A1241">
        <v>501</v>
      </c>
      <c r="B1241">
        <v>7</v>
      </c>
      <c r="C1241" s="1" t="s">
        <v>52</v>
      </c>
      <c r="D1241" s="1" t="s">
        <v>620</v>
      </c>
      <c r="E1241">
        <v>16</v>
      </c>
      <c r="F1241">
        <v>28</v>
      </c>
      <c r="G1241">
        <v>2</v>
      </c>
      <c r="H1241">
        <v>6</v>
      </c>
      <c r="I1241" s="1" t="s">
        <v>608</v>
      </c>
      <c r="J1241">
        <f>cocina[[#This Row],[Precio Unitario]]*cocina[[#This Row],[Cantidad Ordenada]]-cocina[[#This Row],[Costo Unitario]]*cocina[[#This Row],[Cantidad Ordenada]]</f>
        <v>24</v>
      </c>
      <c r="K1241">
        <f>cocina[[#This Row],[Precio Unitario]]*cocina[[#This Row],[Cantidad Ordenada]]</f>
        <v>56</v>
      </c>
      <c r="L1241" s="5">
        <f>(SUMIF(A:A,cocina[[#This Row],[Número de Orden]],J:J))/SUMIF(A:A,cocina[[#This Row],[Número de Orden]],K:K)</f>
        <v>0.39855072463768115</v>
      </c>
      <c r="M1241" s="1">
        <f>cocina[[#This Row],[Ganancia bruta]]-cocina[[#This Row],[Ganancia neta]]</f>
        <v>32</v>
      </c>
    </row>
    <row r="1242" spans="1:13" x14ac:dyDescent="0.3">
      <c r="A1242">
        <v>502</v>
      </c>
      <c r="B1242">
        <v>5</v>
      </c>
      <c r="C1242" s="1" t="s">
        <v>213</v>
      </c>
      <c r="D1242" s="1" t="s">
        <v>624</v>
      </c>
      <c r="E1242">
        <v>13</v>
      </c>
      <c r="F1242">
        <v>22</v>
      </c>
      <c r="G1242">
        <v>1</v>
      </c>
      <c r="H1242">
        <v>33</v>
      </c>
      <c r="I1242" s="1" t="s">
        <v>608</v>
      </c>
      <c r="J1242">
        <f>cocina[[#This Row],[Precio Unitario]]*cocina[[#This Row],[Cantidad Ordenada]]-cocina[[#This Row],[Costo Unitario]]*cocina[[#This Row],[Cantidad Ordenada]]</f>
        <v>9</v>
      </c>
      <c r="K1242">
        <f>cocina[[#This Row],[Precio Unitario]]*cocina[[#This Row],[Cantidad Ordenada]]</f>
        <v>22</v>
      </c>
      <c r="L1242" s="5">
        <f>(SUMIF(A:A,cocina[[#This Row],[Número de Orden]],J:J))/SUMIF(A:A,cocina[[#This Row],[Número de Orden]],K:K)</f>
        <v>0.40287769784172661</v>
      </c>
      <c r="M1242" s="1">
        <f>cocina[[#This Row],[Ganancia bruta]]-cocina[[#This Row],[Ganancia neta]]</f>
        <v>13</v>
      </c>
    </row>
    <row r="1243" spans="1:13" x14ac:dyDescent="0.3">
      <c r="A1243">
        <v>502</v>
      </c>
      <c r="B1243">
        <v>5</v>
      </c>
      <c r="C1243" s="1" t="s">
        <v>89</v>
      </c>
      <c r="D1243" s="1" t="s">
        <v>629</v>
      </c>
      <c r="E1243">
        <v>10</v>
      </c>
      <c r="F1243">
        <v>18</v>
      </c>
      <c r="G1243">
        <v>1</v>
      </c>
      <c r="H1243">
        <v>5</v>
      </c>
      <c r="I1243" s="1" t="s">
        <v>608</v>
      </c>
      <c r="J1243">
        <f>cocina[[#This Row],[Precio Unitario]]*cocina[[#This Row],[Cantidad Ordenada]]-cocina[[#This Row],[Costo Unitario]]*cocina[[#This Row],[Cantidad Ordenada]]</f>
        <v>8</v>
      </c>
      <c r="K1243">
        <f>cocina[[#This Row],[Precio Unitario]]*cocina[[#This Row],[Cantidad Ordenada]]</f>
        <v>18</v>
      </c>
      <c r="L1243" s="5">
        <f>(SUMIF(A:A,cocina[[#This Row],[Número de Orden]],J:J))/SUMIF(A:A,cocina[[#This Row],[Número de Orden]],K:K)</f>
        <v>0.40287769784172661</v>
      </c>
      <c r="M1243" s="1">
        <f>cocina[[#This Row],[Ganancia bruta]]-cocina[[#This Row],[Ganancia neta]]</f>
        <v>10</v>
      </c>
    </row>
    <row r="1244" spans="1:13" x14ac:dyDescent="0.3">
      <c r="A1244">
        <v>502</v>
      </c>
      <c r="B1244">
        <v>5</v>
      </c>
      <c r="C1244" s="1" t="s">
        <v>271</v>
      </c>
      <c r="D1244" s="1" t="s">
        <v>619</v>
      </c>
      <c r="E1244">
        <v>20</v>
      </c>
      <c r="F1244">
        <v>33</v>
      </c>
      <c r="G1244">
        <v>3</v>
      </c>
      <c r="H1244">
        <v>35</v>
      </c>
      <c r="I1244" s="1" t="s">
        <v>609</v>
      </c>
      <c r="J1244">
        <f>cocina[[#This Row],[Precio Unitario]]*cocina[[#This Row],[Cantidad Ordenada]]-cocina[[#This Row],[Costo Unitario]]*cocina[[#This Row],[Cantidad Ordenada]]</f>
        <v>39</v>
      </c>
      <c r="K1244">
        <f>cocina[[#This Row],[Precio Unitario]]*cocina[[#This Row],[Cantidad Ordenada]]</f>
        <v>99</v>
      </c>
      <c r="L1244" s="5">
        <f>(SUMIF(A:A,cocina[[#This Row],[Número de Orden]],J:J))/SUMIF(A:A,cocina[[#This Row],[Número de Orden]],K:K)</f>
        <v>0.40287769784172661</v>
      </c>
      <c r="M1244" s="1">
        <f>cocina[[#This Row],[Ganancia bruta]]-cocina[[#This Row],[Ganancia neta]]</f>
        <v>60</v>
      </c>
    </row>
    <row r="1245" spans="1:13" x14ac:dyDescent="0.3">
      <c r="A1245">
        <v>503</v>
      </c>
      <c r="B1245">
        <v>3</v>
      </c>
      <c r="C1245" s="1" t="s">
        <v>58</v>
      </c>
      <c r="D1245" s="1" t="s">
        <v>616</v>
      </c>
      <c r="E1245">
        <v>25</v>
      </c>
      <c r="F1245">
        <v>40</v>
      </c>
      <c r="G1245">
        <v>2</v>
      </c>
      <c r="H1245">
        <v>52</v>
      </c>
      <c r="I1245" s="1" t="s">
        <v>608</v>
      </c>
      <c r="J1245">
        <f>cocina[[#This Row],[Precio Unitario]]*cocina[[#This Row],[Cantidad Ordenada]]-cocina[[#This Row],[Costo Unitario]]*cocina[[#This Row],[Cantidad Ordenada]]</f>
        <v>30</v>
      </c>
      <c r="K1245">
        <f>cocina[[#This Row],[Precio Unitario]]*cocina[[#This Row],[Cantidad Ordenada]]</f>
        <v>80</v>
      </c>
      <c r="L1245" s="5">
        <f>(SUMIF(A:A,cocina[[#This Row],[Número de Orden]],J:J))/SUMIF(A:A,cocina[[#This Row],[Número de Orden]],K:K)</f>
        <v>0.39416058394160586</v>
      </c>
      <c r="M1245" s="1">
        <f>cocina[[#This Row],[Ganancia bruta]]-cocina[[#This Row],[Ganancia neta]]</f>
        <v>50</v>
      </c>
    </row>
    <row r="1246" spans="1:13" x14ac:dyDescent="0.3">
      <c r="A1246">
        <v>503</v>
      </c>
      <c r="B1246">
        <v>3</v>
      </c>
      <c r="C1246" s="1" t="s">
        <v>122</v>
      </c>
      <c r="D1246" s="1" t="s">
        <v>621</v>
      </c>
      <c r="E1246">
        <v>11</v>
      </c>
      <c r="F1246">
        <v>19</v>
      </c>
      <c r="G1246">
        <v>3</v>
      </c>
      <c r="H1246">
        <v>33</v>
      </c>
      <c r="I1246" s="1" t="s">
        <v>609</v>
      </c>
      <c r="J1246">
        <f>cocina[[#This Row],[Precio Unitario]]*cocina[[#This Row],[Cantidad Ordenada]]-cocina[[#This Row],[Costo Unitario]]*cocina[[#This Row],[Cantidad Ordenada]]</f>
        <v>24</v>
      </c>
      <c r="K1246">
        <f>cocina[[#This Row],[Precio Unitario]]*cocina[[#This Row],[Cantidad Ordenada]]</f>
        <v>57</v>
      </c>
      <c r="L1246" s="5">
        <f>(SUMIF(A:A,cocina[[#This Row],[Número de Orden]],J:J))/SUMIF(A:A,cocina[[#This Row],[Número de Orden]],K:K)</f>
        <v>0.39416058394160586</v>
      </c>
      <c r="M1246" s="1">
        <f>cocina[[#This Row],[Ganancia bruta]]-cocina[[#This Row],[Ganancia neta]]</f>
        <v>33</v>
      </c>
    </row>
    <row r="1247" spans="1:13" x14ac:dyDescent="0.3">
      <c r="A1247">
        <v>504</v>
      </c>
      <c r="B1247">
        <v>2</v>
      </c>
      <c r="C1247" s="1" t="s">
        <v>116</v>
      </c>
      <c r="D1247" s="1" t="s">
        <v>615</v>
      </c>
      <c r="E1247">
        <v>16</v>
      </c>
      <c r="F1247">
        <v>27</v>
      </c>
      <c r="G1247">
        <v>2</v>
      </c>
      <c r="H1247">
        <v>19</v>
      </c>
      <c r="I1247" s="1" t="s">
        <v>608</v>
      </c>
      <c r="J1247">
        <f>cocina[[#This Row],[Precio Unitario]]*cocina[[#This Row],[Cantidad Ordenada]]-cocina[[#This Row],[Costo Unitario]]*cocina[[#This Row],[Cantidad Ordenada]]</f>
        <v>22</v>
      </c>
      <c r="K1247">
        <f>cocina[[#This Row],[Precio Unitario]]*cocina[[#This Row],[Cantidad Ordenada]]</f>
        <v>54</v>
      </c>
      <c r="L1247" s="5">
        <f>(SUMIF(A:A,cocina[[#This Row],[Número de Orden]],J:J))/SUMIF(A:A,cocina[[#This Row],[Número de Orden]],K:K)</f>
        <v>0.40740740740740738</v>
      </c>
      <c r="M1247" s="1">
        <f>cocina[[#This Row],[Ganancia bruta]]-cocina[[#This Row],[Ganancia neta]]</f>
        <v>32</v>
      </c>
    </row>
    <row r="1248" spans="1:13" x14ac:dyDescent="0.3">
      <c r="A1248">
        <v>505</v>
      </c>
      <c r="B1248">
        <v>5</v>
      </c>
      <c r="C1248" s="1" t="s">
        <v>58</v>
      </c>
      <c r="D1248" s="1" t="s">
        <v>616</v>
      </c>
      <c r="E1248">
        <v>25</v>
      </c>
      <c r="F1248">
        <v>40</v>
      </c>
      <c r="G1248">
        <v>2</v>
      </c>
      <c r="H1248">
        <v>56</v>
      </c>
      <c r="I1248" s="1" t="s">
        <v>608</v>
      </c>
      <c r="J1248">
        <f>cocina[[#This Row],[Precio Unitario]]*cocina[[#This Row],[Cantidad Ordenada]]-cocina[[#This Row],[Costo Unitario]]*cocina[[#This Row],[Cantidad Ordenada]]</f>
        <v>30</v>
      </c>
      <c r="K1248">
        <f>cocina[[#This Row],[Precio Unitario]]*cocina[[#This Row],[Cantidad Ordenada]]</f>
        <v>80</v>
      </c>
      <c r="L1248" s="5">
        <f>(SUMIF(A:A,cocina[[#This Row],[Número de Orden]],J:J))/SUMIF(A:A,cocina[[#This Row],[Número de Orden]],K:K)</f>
        <v>0.38709677419354838</v>
      </c>
      <c r="M1248" s="1">
        <f>cocina[[#This Row],[Ganancia bruta]]-cocina[[#This Row],[Ganancia neta]]</f>
        <v>50</v>
      </c>
    </row>
    <row r="1249" spans="1:13" x14ac:dyDescent="0.3">
      <c r="A1249">
        <v>505</v>
      </c>
      <c r="B1249">
        <v>5</v>
      </c>
      <c r="C1249" s="1" t="s">
        <v>132</v>
      </c>
      <c r="D1249" s="1" t="s">
        <v>631</v>
      </c>
      <c r="E1249">
        <v>15</v>
      </c>
      <c r="F1249">
        <v>25</v>
      </c>
      <c r="G1249">
        <v>3</v>
      </c>
      <c r="H1249">
        <v>59</v>
      </c>
      <c r="I1249" s="1" t="s">
        <v>608</v>
      </c>
      <c r="J1249">
        <f>cocina[[#This Row],[Precio Unitario]]*cocina[[#This Row],[Cantidad Ordenada]]-cocina[[#This Row],[Costo Unitario]]*cocina[[#This Row],[Cantidad Ordenada]]</f>
        <v>30</v>
      </c>
      <c r="K1249">
        <f>cocina[[#This Row],[Precio Unitario]]*cocina[[#This Row],[Cantidad Ordenada]]</f>
        <v>75</v>
      </c>
      <c r="L1249" s="5">
        <f>(SUMIF(A:A,cocina[[#This Row],[Número de Orden]],J:J))/SUMIF(A:A,cocina[[#This Row],[Número de Orden]],K:K)</f>
        <v>0.38709677419354838</v>
      </c>
      <c r="M1249" s="1">
        <f>cocina[[#This Row],[Ganancia bruta]]-cocina[[#This Row],[Ganancia neta]]</f>
        <v>45</v>
      </c>
    </row>
    <row r="1250" spans="1:13" x14ac:dyDescent="0.3">
      <c r="A1250">
        <v>506</v>
      </c>
      <c r="B1250">
        <v>18</v>
      </c>
      <c r="C1250" s="1" t="s">
        <v>36</v>
      </c>
      <c r="D1250" s="1" t="s">
        <v>622</v>
      </c>
      <c r="E1250">
        <v>21</v>
      </c>
      <c r="F1250">
        <v>35</v>
      </c>
      <c r="G1250">
        <v>2</v>
      </c>
      <c r="H1250">
        <v>5</v>
      </c>
      <c r="I1250" s="1" t="s">
        <v>609</v>
      </c>
      <c r="J1250">
        <f>cocina[[#This Row],[Precio Unitario]]*cocina[[#This Row],[Cantidad Ordenada]]-cocina[[#This Row],[Costo Unitario]]*cocina[[#This Row],[Cantidad Ordenada]]</f>
        <v>28</v>
      </c>
      <c r="K1250">
        <f>cocina[[#This Row],[Precio Unitario]]*cocina[[#This Row],[Cantidad Ordenada]]</f>
        <v>70</v>
      </c>
      <c r="L1250" s="5">
        <f>(SUMIF(A:A,cocina[[#This Row],[Número de Orden]],J:J))/SUMIF(A:A,cocina[[#This Row],[Número de Orden]],K:K)</f>
        <v>0.4</v>
      </c>
      <c r="M1250" s="1">
        <f>cocina[[#This Row],[Ganancia bruta]]-cocina[[#This Row],[Ganancia neta]]</f>
        <v>42</v>
      </c>
    </row>
    <row r="1251" spans="1:13" x14ac:dyDescent="0.3">
      <c r="A1251">
        <v>507</v>
      </c>
      <c r="B1251">
        <v>18</v>
      </c>
      <c r="C1251" s="1" t="s">
        <v>65</v>
      </c>
      <c r="D1251" s="1" t="s">
        <v>625</v>
      </c>
      <c r="E1251">
        <v>20</v>
      </c>
      <c r="F1251">
        <v>34</v>
      </c>
      <c r="G1251">
        <v>3</v>
      </c>
      <c r="H1251">
        <v>53</v>
      </c>
      <c r="I1251" s="1" t="s">
        <v>608</v>
      </c>
      <c r="J1251">
        <f>cocina[[#This Row],[Precio Unitario]]*cocina[[#This Row],[Cantidad Ordenada]]-cocina[[#This Row],[Costo Unitario]]*cocina[[#This Row],[Cantidad Ordenada]]</f>
        <v>42</v>
      </c>
      <c r="K1251">
        <f>cocina[[#This Row],[Precio Unitario]]*cocina[[#This Row],[Cantidad Ordenada]]</f>
        <v>102</v>
      </c>
      <c r="L1251" s="5">
        <f>(SUMIF(A:A,cocina[[#This Row],[Número de Orden]],J:J))/SUMIF(A:A,cocina[[#This Row],[Número de Orden]],K:K)</f>
        <v>0.4</v>
      </c>
      <c r="M1251" s="1">
        <f>cocina[[#This Row],[Ganancia bruta]]-cocina[[#This Row],[Ganancia neta]]</f>
        <v>60</v>
      </c>
    </row>
    <row r="1252" spans="1:13" x14ac:dyDescent="0.3">
      <c r="A1252">
        <v>507</v>
      </c>
      <c r="B1252">
        <v>18</v>
      </c>
      <c r="C1252" s="1" t="s">
        <v>83</v>
      </c>
      <c r="D1252" s="1" t="s">
        <v>617</v>
      </c>
      <c r="E1252">
        <v>22</v>
      </c>
      <c r="F1252">
        <v>36</v>
      </c>
      <c r="G1252">
        <v>3</v>
      </c>
      <c r="H1252">
        <v>16</v>
      </c>
      <c r="I1252" s="1" t="s">
        <v>609</v>
      </c>
      <c r="J1252">
        <f>cocina[[#This Row],[Precio Unitario]]*cocina[[#This Row],[Cantidad Ordenada]]-cocina[[#This Row],[Costo Unitario]]*cocina[[#This Row],[Cantidad Ordenada]]</f>
        <v>42</v>
      </c>
      <c r="K1252">
        <f>cocina[[#This Row],[Precio Unitario]]*cocina[[#This Row],[Cantidad Ordenada]]</f>
        <v>108</v>
      </c>
      <c r="L1252" s="5">
        <f>(SUMIF(A:A,cocina[[#This Row],[Número de Orden]],J:J))/SUMIF(A:A,cocina[[#This Row],[Número de Orden]],K:K)</f>
        <v>0.4</v>
      </c>
      <c r="M1252" s="1">
        <f>cocina[[#This Row],[Ganancia bruta]]-cocina[[#This Row],[Ganancia neta]]</f>
        <v>66</v>
      </c>
    </row>
    <row r="1253" spans="1:13" x14ac:dyDescent="0.3">
      <c r="A1253">
        <v>508</v>
      </c>
      <c r="B1253">
        <v>6</v>
      </c>
      <c r="C1253" s="1" t="s">
        <v>257</v>
      </c>
      <c r="D1253" s="1" t="s">
        <v>623</v>
      </c>
      <c r="E1253">
        <v>19</v>
      </c>
      <c r="F1253">
        <v>32</v>
      </c>
      <c r="G1253">
        <v>1</v>
      </c>
      <c r="H1253">
        <v>34</v>
      </c>
      <c r="I1253" s="1" t="s">
        <v>609</v>
      </c>
      <c r="J1253">
        <f>cocina[[#This Row],[Precio Unitario]]*cocina[[#This Row],[Cantidad Ordenada]]-cocina[[#This Row],[Costo Unitario]]*cocina[[#This Row],[Cantidad Ordenada]]</f>
        <v>13</v>
      </c>
      <c r="K1253">
        <f>cocina[[#This Row],[Precio Unitario]]*cocina[[#This Row],[Cantidad Ordenada]]</f>
        <v>32</v>
      </c>
      <c r="L1253" s="5">
        <f>(SUMIF(A:A,cocina[[#This Row],[Número de Orden]],J:J))/SUMIF(A:A,cocina[[#This Row],[Número de Orden]],K:K)</f>
        <v>0.40625</v>
      </c>
      <c r="M1253" s="1">
        <f>cocina[[#This Row],[Ganancia bruta]]-cocina[[#This Row],[Ganancia neta]]</f>
        <v>19</v>
      </c>
    </row>
    <row r="1254" spans="1:13" x14ac:dyDescent="0.3">
      <c r="A1254">
        <v>509</v>
      </c>
      <c r="B1254">
        <v>5</v>
      </c>
      <c r="C1254" s="1" t="s">
        <v>58</v>
      </c>
      <c r="D1254" s="1" t="s">
        <v>616</v>
      </c>
      <c r="E1254">
        <v>25</v>
      </c>
      <c r="F1254">
        <v>40</v>
      </c>
      <c r="G1254">
        <v>2</v>
      </c>
      <c r="H1254">
        <v>47</v>
      </c>
      <c r="I1254" s="1" t="s">
        <v>608</v>
      </c>
      <c r="J1254">
        <f>cocina[[#This Row],[Precio Unitario]]*cocina[[#This Row],[Cantidad Ordenada]]-cocina[[#This Row],[Costo Unitario]]*cocina[[#This Row],[Cantidad Ordenada]]</f>
        <v>30</v>
      </c>
      <c r="K1254">
        <f>cocina[[#This Row],[Precio Unitario]]*cocina[[#This Row],[Cantidad Ordenada]]</f>
        <v>80</v>
      </c>
      <c r="L1254" s="5">
        <f>(SUMIF(A:A,cocina[[#This Row],[Número de Orden]],J:J))/SUMIF(A:A,cocina[[#This Row],[Número de Orden]],K:K)</f>
        <v>0.375</v>
      </c>
      <c r="M1254" s="1">
        <f>cocina[[#This Row],[Ganancia bruta]]-cocina[[#This Row],[Ganancia neta]]</f>
        <v>50</v>
      </c>
    </row>
    <row r="1255" spans="1:13" x14ac:dyDescent="0.3">
      <c r="A1255">
        <v>510</v>
      </c>
      <c r="B1255">
        <v>6</v>
      </c>
      <c r="C1255" s="1" t="s">
        <v>83</v>
      </c>
      <c r="D1255" s="1" t="s">
        <v>617</v>
      </c>
      <c r="E1255">
        <v>22</v>
      </c>
      <c r="F1255">
        <v>36</v>
      </c>
      <c r="G1255">
        <v>1</v>
      </c>
      <c r="H1255">
        <v>48</v>
      </c>
      <c r="I1255" s="1" t="s">
        <v>608</v>
      </c>
      <c r="J1255">
        <f>cocina[[#This Row],[Precio Unitario]]*cocina[[#This Row],[Cantidad Ordenada]]-cocina[[#This Row],[Costo Unitario]]*cocina[[#This Row],[Cantidad Ordenada]]</f>
        <v>14</v>
      </c>
      <c r="K1255">
        <f>cocina[[#This Row],[Precio Unitario]]*cocina[[#This Row],[Cantidad Ordenada]]</f>
        <v>36</v>
      </c>
      <c r="L1255" s="5">
        <f>(SUMIF(A:A,cocina[[#This Row],[Número de Orden]],J:J))/SUMIF(A:A,cocina[[#This Row],[Número de Orden]],K:K)</f>
        <v>0.3888888888888889</v>
      </c>
      <c r="M1255" s="1">
        <f>cocina[[#This Row],[Ganancia bruta]]-cocina[[#This Row],[Ganancia neta]]</f>
        <v>22</v>
      </c>
    </row>
    <row r="1256" spans="1:13" x14ac:dyDescent="0.3">
      <c r="A1256">
        <v>511</v>
      </c>
      <c r="B1256">
        <v>2</v>
      </c>
      <c r="C1256" s="1" t="s">
        <v>210</v>
      </c>
      <c r="D1256" s="1" t="s">
        <v>627</v>
      </c>
      <c r="E1256">
        <v>14</v>
      </c>
      <c r="F1256">
        <v>23</v>
      </c>
      <c r="G1256">
        <v>3</v>
      </c>
      <c r="H1256">
        <v>14</v>
      </c>
      <c r="I1256" s="1" t="s">
        <v>608</v>
      </c>
      <c r="J1256">
        <f>cocina[[#This Row],[Precio Unitario]]*cocina[[#This Row],[Cantidad Ordenada]]-cocina[[#This Row],[Costo Unitario]]*cocina[[#This Row],[Cantidad Ordenada]]</f>
        <v>27</v>
      </c>
      <c r="K1256">
        <f>cocina[[#This Row],[Precio Unitario]]*cocina[[#This Row],[Cantidad Ordenada]]</f>
        <v>69</v>
      </c>
      <c r="L1256" s="5">
        <f>(SUMIF(A:A,cocina[[#This Row],[Número de Orden]],J:J))/SUMIF(A:A,cocina[[#This Row],[Número de Orden]],K:K)</f>
        <v>0.40145985401459855</v>
      </c>
      <c r="M1256" s="1">
        <f>cocina[[#This Row],[Ganancia bruta]]-cocina[[#This Row],[Ganancia neta]]</f>
        <v>42</v>
      </c>
    </row>
    <row r="1257" spans="1:13" x14ac:dyDescent="0.3">
      <c r="A1257">
        <v>511</v>
      </c>
      <c r="B1257">
        <v>2</v>
      </c>
      <c r="C1257" s="1" t="s">
        <v>65</v>
      </c>
      <c r="D1257" s="1" t="s">
        <v>625</v>
      </c>
      <c r="E1257">
        <v>20</v>
      </c>
      <c r="F1257">
        <v>34</v>
      </c>
      <c r="G1257">
        <v>2</v>
      </c>
      <c r="H1257">
        <v>24</v>
      </c>
      <c r="I1257" s="1" t="s">
        <v>608</v>
      </c>
      <c r="J1257">
        <f>cocina[[#This Row],[Precio Unitario]]*cocina[[#This Row],[Cantidad Ordenada]]-cocina[[#This Row],[Costo Unitario]]*cocina[[#This Row],[Cantidad Ordenada]]</f>
        <v>28</v>
      </c>
      <c r="K1257">
        <f>cocina[[#This Row],[Precio Unitario]]*cocina[[#This Row],[Cantidad Ordenada]]</f>
        <v>68</v>
      </c>
      <c r="L1257" s="5">
        <f>(SUMIF(A:A,cocina[[#This Row],[Número de Orden]],J:J))/SUMIF(A:A,cocina[[#This Row],[Número de Orden]],K:K)</f>
        <v>0.40145985401459855</v>
      </c>
      <c r="M1257" s="1">
        <f>cocina[[#This Row],[Ganancia bruta]]-cocina[[#This Row],[Ganancia neta]]</f>
        <v>40</v>
      </c>
    </row>
    <row r="1258" spans="1:13" x14ac:dyDescent="0.3">
      <c r="A1258">
        <v>512</v>
      </c>
      <c r="B1258">
        <v>2</v>
      </c>
      <c r="C1258" s="1" t="s">
        <v>156</v>
      </c>
      <c r="D1258" s="1" t="s">
        <v>626</v>
      </c>
      <c r="E1258">
        <v>12</v>
      </c>
      <c r="F1258">
        <v>20</v>
      </c>
      <c r="G1258">
        <v>1</v>
      </c>
      <c r="H1258">
        <v>6</v>
      </c>
      <c r="I1258" s="1" t="s">
        <v>609</v>
      </c>
      <c r="J1258">
        <f>cocina[[#This Row],[Precio Unitario]]*cocina[[#This Row],[Cantidad Ordenada]]-cocina[[#This Row],[Costo Unitario]]*cocina[[#This Row],[Cantidad Ordenada]]</f>
        <v>8</v>
      </c>
      <c r="K1258">
        <f>cocina[[#This Row],[Precio Unitario]]*cocina[[#This Row],[Cantidad Ordenada]]</f>
        <v>20</v>
      </c>
      <c r="L1258" s="5">
        <f>(SUMIF(A:A,cocina[[#This Row],[Número de Orden]],J:J))/SUMIF(A:A,cocina[[#This Row],[Número de Orden]],K:K)</f>
        <v>0.390625</v>
      </c>
      <c r="M1258" s="1">
        <f>cocina[[#This Row],[Ganancia bruta]]-cocina[[#This Row],[Ganancia neta]]</f>
        <v>12</v>
      </c>
    </row>
    <row r="1259" spans="1:13" x14ac:dyDescent="0.3">
      <c r="A1259">
        <v>512</v>
      </c>
      <c r="B1259">
        <v>2</v>
      </c>
      <c r="C1259" s="1" t="s">
        <v>83</v>
      </c>
      <c r="D1259" s="1" t="s">
        <v>617</v>
      </c>
      <c r="E1259">
        <v>22</v>
      </c>
      <c r="F1259">
        <v>36</v>
      </c>
      <c r="G1259">
        <v>3</v>
      </c>
      <c r="H1259">
        <v>53</v>
      </c>
      <c r="I1259" s="1" t="s">
        <v>609</v>
      </c>
      <c r="J1259">
        <f>cocina[[#This Row],[Precio Unitario]]*cocina[[#This Row],[Cantidad Ordenada]]-cocina[[#This Row],[Costo Unitario]]*cocina[[#This Row],[Cantidad Ordenada]]</f>
        <v>42</v>
      </c>
      <c r="K1259">
        <f>cocina[[#This Row],[Precio Unitario]]*cocina[[#This Row],[Cantidad Ordenada]]</f>
        <v>108</v>
      </c>
      <c r="L1259" s="5">
        <f>(SUMIF(A:A,cocina[[#This Row],[Número de Orden]],J:J))/SUMIF(A:A,cocina[[#This Row],[Número de Orden]],K:K)</f>
        <v>0.390625</v>
      </c>
      <c r="M1259" s="1">
        <f>cocina[[#This Row],[Ganancia bruta]]-cocina[[#This Row],[Ganancia neta]]</f>
        <v>66</v>
      </c>
    </row>
    <row r="1260" spans="1:13" x14ac:dyDescent="0.3">
      <c r="A1260">
        <v>513</v>
      </c>
      <c r="B1260">
        <v>8</v>
      </c>
      <c r="C1260" s="1" t="s">
        <v>89</v>
      </c>
      <c r="D1260" s="1" t="s">
        <v>629</v>
      </c>
      <c r="E1260">
        <v>10</v>
      </c>
      <c r="F1260">
        <v>18</v>
      </c>
      <c r="G1260">
        <v>3</v>
      </c>
      <c r="H1260">
        <v>56</v>
      </c>
      <c r="I1260" s="1" t="s">
        <v>609</v>
      </c>
      <c r="J1260">
        <f>cocina[[#This Row],[Precio Unitario]]*cocina[[#This Row],[Cantidad Ordenada]]-cocina[[#This Row],[Costo Unitario]]*cocina[[#This Row],[Cantidad Ordenada]]</f>
        <v>24</v>
      </c>
      <c r="K1260">
        <f>cocina[[#This Row],[Precio Unitario]]*cocina[[#This Row],[Cantidad Ordenada]]</f>
        <v>54</v>
      </c>
      <c r="L1260" s="5">
        <f>(SUMIF(A:A,cocina[[#This Row],[Número de Orden]],J:J))/SUMIF(A:A,cocina[[#This Row],[Número de Orden]],K:K)</f>
        <v>0.44444444444444442</v>
      </c>
      <c r="M1260" s="1">
        <f>cocina[[#This Row],[Ganancia bruta]]-cocina[[#This Row],[Ganancia neta]]</f>
        <v>30</v>
      </c>
    </row>
    <row r="1261" spans="1:13" x14ac:dyDescent="0.3">
      <c r="A1261">
        <v>514</v>
      </c>
      <c r="B1261">
        <v>18</v>
      </c>
      <c r="C1261" s="1" t="s">
        <v>165</v>
      </c>
      <c r="D1261" s="1" t="s">
        <v>630</v>
      </c>
      <c r="E1261">
        <v>15</v>
      </c>
      <c r="F1261">
        <v>26</v>
      </c>
      <c r="G1261">
        <v>2</v>
      </c>
      <c r="H1261">
        <v>21</v>
      </c>
      <c r="I1261" s="1" t="s">
        <v>608</v>
      </c>
      <c r="J1261">
        <f>cocina[[#This Row],[Precio Unitario]]*cocina[[#This Row],[Cantidad Ordenada]]-cocina[[#This Row],[Costo Unitario]]*cocina[[#This Row],[Cantidad Ordenada]]</f>
        <v>22</v>
      </c>
      <c r="K1261">
        <f>cocina[[#This Row],[Precio Unitario]]*cocina[[#This Row],[Cantidad Ordenada]]</f>
        <v>52</v>
      </c>
      <c r="L1261" s="5">
        <f>(SUMIF(A:A,cocina[[#This Row],[Número de Orden]],J:J))/SUMIF(A:A,cocina[[#This Row],[Número de Orden]],K:K)</f>
        <v>0.41379310344827586</v>
      </c>
      <c r="M1261" s="1">
        <f>cocina[[#This Row],[Ganancia bruta]]-cocina[[#This Row],[Ganancia neta]]</f>
        <v>30</v>
      </c>
    </row>
    <row r="1262" spans="1:13" x14ac:dyDescent="0.3">
      <c r="A1262">
        <v>514</v>
      </c>
      <c r="B1262">
        <v>18</v>
      </c>
      <c r="C1262" s="1" t="s">
        <v>122</v>
      </c>
      <c r="D1262" s="1" t="s">
        <v>621</v>
      </c>
      <c r="E1262">
        <v>11</v>
      </c>
      <c r="F1262">
        <v>19</v>
      </c>
      <c r="G1262">
        <v>2</v>
      </c>
      <c r="H1262">
        <v>56</v>
      </c>
      <c r="I1262" s="1" t="s">
        <v>609</v>
      </c>
      <c r="J1262">
        <f>cocina[[#This Row],[Precio Unitario]]*cocina[[#This Row],[Cantidad Ordenada]]-cocina[[#This Row],[Costo Unitario]]*cocina[[#This Row],[Cantidad Ordenada]]</f>
        <v>16</v>
      </c>
      <c r="K1262">
        <f>cocina[[#This Row],[Precio Unitario]]*cocina[[#This Row],[Cantidad Ordenada]]</f>
        <v>38</v>
      </c>
      <c r="L1262" s="5">
        <f>(SUMIF(A:A,cocina[[#This Row],[Número de Orden]],J:J))/SUMIF(A:A,cocina[[#This Row],[Número de Orden]],K:K)</f>
        <v>0.41379310344827586</v>
      </c>
      <c r="M1262" s="1">
        <f>cocina[[#This Row],[Ganancia bruta]]-cocina[[#This Row],[Ganancia neta]]</f>
        <v>22</v>
      </c>
    </row>
    <row r="1263" spans="1:13" x14ac:dyDescent="0.3">
      <c r="A1263">
        <v>514</v>
      </c>
      <c r="B1263">
        <v>18</v>
      </c>
      <c r="C1263" s="1" t="s">
        <v>156</v>
      </c>
      <c r="D1263" s="1" t="s">
        <v>626</v>
      </c>
      <c r="E1263">
        <v>12</v>
      </c>
      <c r="F1263">
        <v>20</v>
      </c>
      <c r="G1263">
        <v>1</v>
      </c>
      <c r="H1263">
        <v>25</v>
      </c>
      <c r="I1263" s="1" t="s">
        <v>609</v>
      </c>
      <c r="J1263">
        <f>cocina[[#This Row],[Precio Unitario]]*cocina[[#This Row],[Cantidad Ordenada]]-cocina[[#This Row],[Costo Unitario]]*cocina[[#This Row],[Cantidad Ordenada]]</f>
        <v>8</v>
      </c>
      <c r="K1263">
        <f>cocina[[#This Row],[Precio Unitario]]*cocina[[#This Row],[Cantidad Ordenada]]</f>
        <v>20</v>
      </c>
      <c r="L1263" s="5">
        <f>(SUMIF(A:A,cocina[[#This Row],[Número de Orden]],J:J))/SUMIF(A:A,cocina[[#This Row],[Número de Orden]],K:K)</f>
        <v>0.41379310344827586</v>
      </c>
      <c r="M1263" s="1">
        <f>cocina[[#This Row],[Ganancia bruta]]-cocina[[#This Row],[Ganancia neta]]</f>
        <v>12</v>
      </c>
    </row>
    <row r="1264" spans="1:13" x14ac:dyDescent="0.3">
      <c r="A1264">
        <v>514</v>
      </c>
      <c r="B1264">
        <v>18</v>
      </c>
      <c r="C1264" s="1" t="s">
        <v>257</v>
      </c>
      <c r="D1264" s="1" t="s">
        <v>623</v>
      </c>
      <c r="E1264">
        <v>19</v>
      </c>
      <c r="F1264">
        <v>32</v>
      </c>
      <c r="G1264">
        <v>2</v>
      </c>
      <c r="H1264">
        <v>10</v>
      </c>
      <c r="I1264" s="1" t="s">
        <v>608</v>
      </c>
      <c r="J1264">
        <f>cocina[[#This Row],[Precio Unitario]]*cocina[[#This Row],[Cantidad Ordenada]]-cocina[[#This Row],[Costo Unitario]]*cocina[[#This Row],[Cantidad Ordenada]]</f>
        <v>26</v>
      </c>
      <c r="K1264">
        <f>cocina[[#This Row],[Precio Unitario]]*cocina[[#This Row],[Cantidad Ordenada]]</f>
        <v>64</v>
      </c>
      <c r="L1264" s="5">
        <f>(SUMIF(A:A,cocina[[#This Row],[Número de Orden]],J:J))/SUMIF(A:A,cocina[[#This Row],[Número de Orden]],K:K)</f>
        <v>0.41379310344827586</v>
      </c>
      <c r="M1264" s="1">
        <f>cocina[[#This Row],[Ganancia bruta]]-cocina[[#This Row],[Ganancia neta]]</f>
        <v>38</v>
      </c>
    </row>
    <row r="1265" spans="1:13" x14ac:dyDescent="0.3">
      <c r="A1265">
        <v>515</v>
      </c>
      <c r="B1265">
        <v>19</v>
      </c>
      <c r="C1265" s="1" t="s">
        <v>89</v>
      </c>
      <c r="D1265" s="1" t="s">
        <v>629</v>
      </c>
      <c r="E1265">
        <v>10</v>
      </c>
      <c r="F1265">
        <v>18</v>
      </c>
      <c r="G1265">
        <v>1</v>
      </c>
      <c r="H1265">
        <v>13</v>
      </c>
      <c r="I1265" s="1" t="s">
        <v>609</v>
      </c>
      <c r="J1265">
        <f>cocina[[#This Row],[Precio Unitario]]*cocina[[#This Row],[Cantidad Ordenada]]-cocina[[#This Row],[Costo Unitario]]*cocina[[#This Row],[Cantidad Ordenada]]</f>
        <v>8</v>
      </c>
      <c r="K1265">
        <f>cocina[[#This Row],[Precio Unitario]]*cocina[[#This Row],[Cantidad Ordenada]]</f>
        <v>18</v>
      </c>
      <c r="L1265" s="5">
        <f>(SUMIF(A:A,cocina[[#This Row],[Número de Orden]],J:J))/SUMIF(A:A,cocina[[#This Row],[Número de Orden]],K:K)</f>
        <v>0.44444444444444442</v>
      </c>
      <c r="M1265" s="1">
        <f>cocina[[#This Row],[Ganancia bruta]]-cocina[[#This Row],[Ganancia neta]]</f>
        <v>10</v>
      </c>
    </row>
    <row r="1266" spans="1:13" x14ac:dyDescent="0.3">
      <c r="A1266">
        <v>516</v>
      </c>
      <c r="B1266">
        <v>7</v>
      </c>
      <c r="C1266" s="1" t="s">
        <v>122</v>
      </c>
      <c r="D1266" s="1" t="s">
        <v>621</v>
      </c>
      <c r="E1266">
        <v>11</v>
      </c>
      <c r="F1266">
        <v>19</v>
      </c>
      <c r="G1266">
        <v>3</v>
      </c>
      <c r="H1266">
        <v>43</v>
      </c>
      <c r="I1266" s="1" t="s">
        <v>608</v>
      </c>
      <c r="J1266">
        <f>cocina[[#This Row],[Precio Unitario]]*cocina[[#This Row],[Cantidad Ordenada]]-cocina[[#This Row],[Costo Unitario]]*cocina[[#This Row],[Cantidad Ordenada]]</f>
        <v>24</v>
      </c>
      <c r="K1266">
        <f>cocina[[#This Row],[Precio Unitario]]*cocina[[#This Row],[Cantidad Ordenada]]</f>
        <v>57</v>
      </c>
      <c r="L1266" s="5">
        <f>(SUMIF(A:A,cocina[[#This Row],[Número de Orden]],J:J))/SUMIF(A:A,cocina[[#This Row],[Número de Orden]],K:K)</f>
        <v>0.4041095890410959</v>
      </c>
      <c r="M1266" s="1">
        <f>cocina[[#This Row],[Ganancia bruta]]-cocina[[#This Row],[Ganancia neta]]</f>
        <v>33</v>
      </c>
    </row>
    <row r="1267" spans="1:13" x14ac:dyDescent="0.3">
      <c r="A1267">
        <v>516</v>
      </c>
      <c r="B1267">
        <v>7</v>
      </c>
      <c r="C1267" s="1" t="s">
        <v>210</v>
      </c>
      <c r="D1267" s="1" t="s">
        <v>627</v>
      </c>
      <c r="E1267">
        <v>14</v>
      </c>
      <c r="F1267">
        <v>23</v>
      </c>
      <c r="G1267">
        <v>3</v>
      </c>
      <c r="H1267">
        <v>40</v>
      </c>
      <c r="I1267" s="1" t="s">
        <v>608</v>
      </c>
      <c r="J1267">
        <f>cocina[[#This Row],[Precio Unitario]]*cocina[[#This Row],[Cantidad Ordenada]]-cocina[[#This Row],[Costo Unitario]]*cocina[[#This Row],[Cantidad Ordenada]]</f>
        <v>27</v>
      </c>
      <c r="K1267">
        <f>cocina[[#This Row],[Precio Unitario]]*cocina[[#This Row],[Cantidad Ordenada]]</f>
        <v>69</v>
      </c>
      <c r="L1267" s="5">
        <f>(SUMIF(A:A,cocina[[#This Row],[Número de Orden]],J:J))/SUMIF(A:A,cocina[[#This Row],[Número de Orden]],K:K)</f>
        <v>0.4041095890410959</v>
      </c>
      <c r="M1267" s="1">
        <f>cocina[[#This Row],[Ganancia bruta]]-cocina[[#This Row],[Ganancia neta]]</f>
        <v>42</v>
      </c>
    </row>
    <row r="1268" spans="1:13" x14ac:dyDescent="0.3">
      <c r="A1268">
        <v>516</v>
      </c>
      <c r="B1268">
        <v>7</v>
      </c>
      <c r="C1268" s="1" t="s">
        <v>156</v>
      </c>
      <c r="D1268" s="1" t="s">
        <v>626</v>
      </c>
      <c r="E1268">
        <v>12</v>
      </c>
      <c r="F1268">
        <v>20</v>
      </c>
      <c r="G1268">
        <v>1</v>
      </c>
      <c r="H1268">
        <v>14</v>
      </c>
      <c r="I1268" s="1" t="s">
        <v>608</v>
      </c>
      <c r="J1268">
        <f>cocina[[#This Row],[Precio Unitario]]*cocina[[#This Row],[Cantidad Ordenada]]-cocina[[#This Row],[Costo Unitario]]*cocina[[#This Row],[Cantidad Ordenada]]</f>
        <v>8</v>
      </c>
      <c r="K1268">
        <f>cocina[[#This Row],[Precio Unitario]]*cocina[[#This Row],[Cantidad Ordenada]]</f>
        <v>20</v>
      </c>
      <c r="L1268" s="5">
        <f>(SUMIF(A:A,cocina[[#This Row],[Número de Orden]],J:J))/SUMIF(A:A,cocina[[#This Row],[Número de Orden]],K:K)</f>
        <v>0.4041095890410959</v>
      </c>
      <c r="M1268" s="1">
        <f>cocina[[#This Row],[Ganancia bruta]]-cocina[[#This Row],[Ganancia neta]]</f>
        <v>12</v>
      </c>
    </row>
    <row r="1269" spans="1:13" x14ac:dyDescent="0.3">
      <c r="A1269">
        <v>517</v>
      </c>
      <c r="B1269">
        <v>4</v>
      </c>
      <c r="C1269" s="1" t="s">
        <v>168</v>
      </c>
      <c r="D1269" s="1" t="s">
        <v>612</v>
      </c>
      <c r="E1269">
        <v>14</v>
      </c>
      <c r="F1269">
        <v>24</v>
      </c>
      <c r="G1269">
        <v>1</v>
      </c>
      <c r="H1269">
        <v>6</v>
      </c>
      <c r="I1269" s="1" t="s">
        <v>608</v>
      </c>
      <c r="J1269">
        <f>cocina[[#This Row],[Precio Unitario]]*cocina[[#This Row],[Cantidad Ordenada]]-cocina[[#This Row],[Costo Unitario]]*cocina[[#This Row],[Cantidad Ordenada]]</f>
        <v>10</v>
      </c>
      <c r="K1269">
        <f>cocina[[#This Row],[Precio Unitario]]*cocina[[#This Row],[Cantidad Ordenada]]</f>
        <v>24</v>
      </c>
      <c r="L1269" s="5">
        <f>(SUMIF(A:A,cocina[[#This Row],[Número de Orden]],J:J))/SUMIF(A:A,cocina[[#This Row],[Número de Orden]],K:K)</f>
        <v>0.41747572815533979</v>
      </c>
      <c r="M1269" s="1">
        <f>cocina[[#This Row],[Ganancia bruta]]-cocina[[#This Row],[Ganancia neta]]</f>
        <v>14</v>
      </c>
    </row>
    <row r="1270" spans="1:13" x14ac:dyDescent="0.3">
      <c r="A1270">
        <v>517</v>
      </c>
      <c r="B1270">
        <v>4</v>
      </c>
      <c r="C1270" s="1" t="s">
        <v>122</v>
      </c>
      <c r="D1270" s="1" t="s">
        <v>621</v>
      </c>
      <c r="E1270">
        <v>11</v>
      </c>
      <c r="F1270">
        <v>19</v>
      </c>
      <c r="G1270">
        <v>3</v>
      </c>
      <c r="H1270">
        <v>44</v>
      </c>
      <c r="I1270" s="1" t="s">
        <v>608</v>
      </c>
      <c r="J1270">
        <f>cocina[[#This Row],[Precio Unitario]]*cocina[[#This Row],[Cantidad Ordenada]]-cocina[[#This Row],[Costo Unitario]]*cocina[[#This Row],[Cantidad Ordenada]]</f>
        <v>24</v>
      </c>
      <c r="K1270">
        <f>cocina[[#This Row],[Precio Unitario]]*cocina[[#This Row],[Cantidad Ordenada]]</f>
        <v>57</v>
      </c>
      <c r="L1270" s="5">
        <f>(SUMIF(A:A,cocina[[#This Row],[Número de Orden]],J:J))/SUMIF(A:A,cocina[[#This Row],[Número de Orden]],K:K)</f>
        <v>0.41747572815533979</v>
      </c>
      <c r="M1270" s="1">
        <f>cocina[[#This Row],[Ganancia bruta]]-cocina[[#This Row],[Ganancia neta]]</f>
        <v>33</v>
      </c>
    </row>
    <row r="1271" spans="1:13" x14ac:dyDescent="0.3">
      <c r="A1271">
        <v>517</v>
      </c>
      <c r="B1271">
        <v>4</v>
      </c>
      <c r="C1271" s="1" t="s">
        <v>213</v>
      </c>
      <c r="D1271" s="1" t="s">
        <v>624</v>
      </c>
      <c r="E1271">
        <v>13</v>
      </c>
      <c r="F1271">
        <v>22</v>
      </c>
      <c r="G1271">
        <v>1</v>
      </c>
      <c r="H1271">
        <v>15</v>
      </c>
      <c r="I1271" s="1" t="s">
        <v>609</v>
      </c>
      <c r="J1271">
        <f>cocina[[#This Row],[Precio Unitario]]*cocina[[#This Row],[Cantidad Ordenada]]-cocina[[#This Row],[Costo Unitario]]*cocina[[#This Row],[Cantidad Ordenada]]</f>
        <v>9</v>
      </c>
      <c r="K1271">
        <f>cocina[[#This Row],[Precio Unitario]]*cocina[[#This Row],[Cantidad Ordenada]]</f>
        <v>22</v>
      </c>
      <c r="L1271" s="5">
        <f>(SUMIF(A:A,cocina[[#This Row],[Número de Orden]],J:J))/SUMIF(A:A,cocina[[#This Row],[Número de Orden]],K:K)</f>
        <v>0.41747572815533979</v>
      </c>
      <c r="M1271" s="1">
        <f>cocina[[#This Row],[Ganancia bruta]]-cocina[[#This Row],[Ganancia neta]]</f>
        <v>13</v>
      </c>
    </row>
    <row r="1272" spans="1:13" x14ac:dyDescent="0.3">
      <c r="A1272">
        <v>518</v>
      </c>
      <c r="B1272">
        <v>5</v>
      </c>
      <c r="C1272" s="1" t="s">
        <v>271</v>
      </c>
      <c r="D1272" s="1" t="s">
        <v>619</v>
      </c>
      <c r="E1272">
        <v>20</v>
      </c>
      <c r="F1272">
        <v>33</v>
      </c>
      <c r="G1272">
        <v>1</v>
      </c>
      <c r="H1272">
        <v>48</v>
      </c>
      <c r="I1272" s="1" t="s">
        <v>608</v>
      </c>
      <c r="J1272">
        <f>cocina[[#This Row],[Precio Unitario]]*cocina[[#This Row],[Cantidad Ordenada]]-cocina[[#This Row],[Costo Unitario]]*cocina[[#This Row],[Cantidad Ordenada]]</f>
        <v>13</v>
      </c>
      <c r="K1272">
        <f>cocina[[#This Row],[Precio Unitario]]*cocina[[#This Row],[Cantidad Ordenada]]</f>
        <v>33</v>
      </c>
      <c r="L1272" s="5">
        <f>(SUMIF(A:A,cocina[[#This Row],[Número de Orden]],J:J))/SUMIF(A:A,cocina[[#This Row],[Número de Orden]],K:K)</f>
        <v>0.40259740259740262</v>
      </c>
      <c r="M1272" s="1">
        <f>cocina[[#This Row],[Ganancia bruta]]-cocina[[#This Row],[Ganancia neta]]</f>
        <v>20</v>
      </c>
    </row>
    <row r="1273" spans="1:13" x14ac:dyDescent="0.3">
      <c r="A1273">
        <v>518</v>
      </c>
      <c r="B1273">
        <v>5</v>
      </c>
      <c r="C1273" s="1" t="s">
        <v>213</v>
      </c>
      <c r="D1273" s="1" t="s">
        <v>624</v>
      </c>
      <c r="E1273">
        <v>13</v>
      </c>
      <c r="F1273">
        <v>22</v>
      </c>
      <c r="G1273">
        <v>2</v>
      </c>
      <c r="H1273">
        <v>5</v>
      </c>
      <c r="I1273" s="1" t="s">
        <v>609</v>
      </c>
      <c r="J1273">
        <f>cocina[[#This Row],[Precio Unitario]]*cocina[[#This Row],[Cantidad Ordenada]]-cocina[[#This Row],[Costo Unitario]]*cocina[[#This Row],[Cantidad Ordenada]]</f>
        <v>18</v>
      </c>
      <c r="K1273">
        <f>cocina[[#This Row],[Precio Unitario]]*cocina[[#This Row],[Cantidad Ordenada]]</f>
        <v>44</v>
      </c>
      <c r="L1273" s="5">
        <f>(SUMIF(A:A,cocina[[#This Row],[Número de Orden]],J:J))/SUMIF(A:A,cocina[[#This Row],[Número de Orden]],K:K)</f>
        <v>0.40259740259740262</v>
      </c>
      <c r="M1273" s="1">
        <f>cocina[[#This Row],[Ganancia bruta]]-cocina[[#This Row],[Ganancia neta]]</f>
        <v>26</v>
      </c>
    </row>
    <row r="1274" spans="1:13" x14ac:dyDescent="0.3">
      <c r="A1274">
        <v>519</v>
      </c>
      <c r="B1274">
        <v>6</v>
      </c>
      <c r="C1274" s="1" t="s">
        <v>116</v>
      </c>
      <c r="D1274" s="1" t="s">
        <v>615</v>
      </c>
      <c r="E1274">
        <v>16</v>
      </c>
      <c r="F1274">
        <v>27</v>
      </c>
      <c r="G1274">
        <v>3</v>
      </c>
      <c r="H1274">
        <v>49</v>
      </c>
      <c r="I1274" s="1" t="s">
        <v>608</v>
      </c>
      <c r="J1274">
        <f>cocina[[#This Row],[Precio Unitario]]*cocina[[#This Row],[Cantidad Ordenada]]-cocina[[#This Row],[Costo Unitario]]*cocina[[#This Row],[Cantidad Ordenada]]</f>
        <v>33</v>
      </c>
      <c r="K1274">
        <f>cocina[[#This Row],[Precio Unitario]]*cocina[[#This Row],[Cantidad Ordenada]]</f>
        <v>81</v>
      </c>
      <c r="L1274" s="5">
        <f>(SUMIF(A:A,cocina[[#This Row],[Número de Orden]],J:J))/SUMIF(A:A,cocina[[#This Row],[Número de Orden]],K:K)</f>
        <v>0.39183673469387753</v>
      </c>
      <c r="M1274" s="1">
        <f>cocina[[#This Row],[Ganancia bruta]]-cocina[[#This Row],[Ganancia neta]]</f>
        <v>48</v>
      </c>
    </row>
    <row r="1275" spans="1:13" x14ac:dyDescent="0.3">
      <c r="A1275">
        <v>519</v>
      </c>
      <c r="B1275">
        <v>6</v>
      </c>
      <c r="C1275" s="1" t="s">
        <v>58</v>
      </c>
      <c r="D1275" s="1" t="s">
        <v>616</v>
      </c>
      <c r="E1275">
        <v>25</v>
      </c>
      <c r="F1275">
        <v>40</v>
      </c>
      <c r="G1275">
        <v>3</v>
      </c>
      <c r="H1275">
        <v>51</v>
      </c>
      <c r="I1275" s="1" t="s">
        <v>609</v>
      </c>
      <c r="J1275">
        <f>cocina[[#This Row],[Precio Unitario]]*cocina[[#This Row],[Cantidad Ordenada]]-cocina[[#This Row],[Costo Unitario]]*cocina[[#This Row],[Cantidad Ordenada]]</f>
        <v>45</v>
      </c>
      <c r="K1275">
        <f>cocina[[#This Row],[Precio Unitario]]*cocina[[#This Row],[Cantidad Ordenada]]</f>
        <v>120</v>
      </c>
      <c r="L1275" s="5">
        <f>(SUMIF(A:A,cocina[[#This Row],[Número de Orden]],J:J))/SUMIF(A:A,cocina[[#This Row],[Número de Orden]],K:K)</f>
        <v>0.39183673469387753</v>
      </c>
      <c r="M1275" s="1">
        <f>cocina[[#This Row],[Ganancia bruta]]-cocina[[#This Row],[Ganancia neta]]</f>
        <v>75</v>
      </c>
    </row>
    <row r="1276" spans="1:13" x14ac:dyDescent="0.3">
      <c r="A1276">
        <v>519</v>
      </c>
      <c r="B1276">
        <v>6</v>
      </c>
      <c r="C1276" s="1" t="s">
        <v>213</v>
      </c>
      <c r="D1276" s="1" t="s">
        <v>624</v>
      </c>
      <c r="E1276">
        <v>13</v>
      </c>
      <c r="F1276">
        <v>22</v>
      </c>
      <c r="G1276">
        <v>2</v>
      </c>
      <c r="H1276">
        <v>56</v>
      </c>
      <c r="I1276" s="1" t="s">
        <v>608</v>
      </c>
      <c r="J1276">
        <f>cocina[[#This Row],[Precio Unitario]]*cocina[[#This Row],[Cantidad Ordenada]]-cocina[[#This Row],[Costo Unitario]]*cocina[[#This Row],[Cantidad Ordenada]]</f>
        <v>18</v>
      </c>
      <c r="K1276">
        <f>cocina[[#This Row],[Precio Unitario]]*cocina[[#This Row],[Cantidad Ordenada]]</f>
        <v>44</v>
      </c>
      <c r="L1276" s="5">
        <f>(SUMIF(A:A,cocina[[#This Row],[Número de Orden]],J:J))/SUMIF(A:A,cocina[[#This Row],[Número de Orden]],K:K)</f>
        <v>0.39183673469387753</v>
      </c>
      <c r="M1276" s="1">
        <f>cocina[[#This Row],[Ganancia bruta]]-cocina[[#This Row],[Ganancia neta]]</f>
        <v>26</v>
      </c>
    </row>
    <row r="1277" spans="1:13" x14ac:dyDescent="0.3">
      <c r="A1277">
        <v>520</v>
      </c>
      <c r="B1277">
        <v>4</v>
      </c>
      <c r="C1277" s="1" t="s">
        <v>48</v>
      </c>
      <c r="D1277" s="1" t="s">
        <v>618</v>
      </c>
      <c r="E1277">
        <v>17</v>
      </c>
      <c r="F1277">
        <v>29</v>
      </c>
      <c r="G1277">
        <v>1</v>
      </c>
      <c r="H1277">
        <v>46</v>
      </c>
      <c r="I1277" s="1" t="s">
        <v>608</v>
      </c>
      <c r="J1277">
        <f>cocina[[#This Row],[Precio Unitario]]*cocina[[#This Row],[Cantidad Ordenada]]-cocina[[#This Row],[Costo Unitario]]*cocina[[#This Row],[Cantidad Ordenada]]</f>
        <v>12</v>
      </c>
      <c r="K1277">
        <f>cocina[[#This Row],[Precio Unitario]]*cocina[[#This Row],[Cantidad Ordenada]]</f>
        <v>29</v>
      </c>
      <c r="L1277" s="5">
        <f>(SUMIF(A:A,cocina[[#This Row],[Número de Orden]],J:J))/SUMIF(A:A,cocina[[#This Row],[Número de Orden]],K:K)</f>
        <v>0.4</v>
      </c>
      <c r="M1277" s="1">
        <f>cocina[[#This Row],[Ganancia bruta]]-cocina[[#This Row],[Ganancia neta]]</f>
        <v>17</v>
      </c>
    </row>
    <row r="1278" spans="1:13" x14ac:dyDescent="0.3">
      <c r="A1278">
        <v>520</v>
      </c>
      <c r="B1278">
        <v>4</v>
      </c>
      <c r="C1278" s="1" t="s">
        <v>65</v>
      </c>
      <c r="D1278" s="1" t="s">
        <v>625</v>
      </c>
      <c r="E1278">
        <v>20</v>
      </c>
      <c r="F1278">
        <v>34</v>
      </c>
      <c r="G1278">
        <v>2</v>
      </c>
      <c r="H1278">
        <v>21</v>
      </c>
      <c r="I1278" s="1" t="s">
        <v>608</v>
      </c>
      <c r="J1278">
        <f>cocina[[#This Row],[Precio Unitario]]*cocina[[#This Row],[Cantidad Ordenada]]-cocina[[#This Row],[Costo Unitario]]*cocina[[#This Row],[Cantidad Ordenada]]</f>
        <v>28</v>
      </c>
      <c r="K1278">
        <f>cocina[[#This Row],[Precio Unitario]]*cocina[[#This Row],[Cantidad Ordenada]]</f>
        <v>68</v>
      </c>
      <c r="L1278" s="5">
        <f>(SUMIF(A:A,cocina[[#This Row],[Número de Orden]],J:J))/SUMIF(A:A,cocina[[#This Row],[Número de Orden]],K:K)</f>
        <v>0.4</v>
      </c>
      <c r="M1278" s="1">
        <f>cocina[[#This Row],[Ganancia bruta]]-cocina[[#This Row],[Ganancia neta]]</f>
        <v>40</v>
      </c>
    </row>
    <row r="1279" spans="1:13" x14ac:dyDescent="0.3">
      <c r="A1279">
        <v>520</v>
      </c>
      <c r="B1279">
        <v>4</v>
      </c>
      <c r="C1279" s="1" t="s">
        <v>126</v>
      </c>
      <c r="D1279" s="1" t="s">
        <v>614</v>
      </c>
      <c r="E1279">
        <v>19</v>
      </c>
      <c r="F1279">
        <v>31</v>
      </c>
      <c r="G1279">
        <v>3</v>
      </c>
      <c r="H1279">
        <v>22</v>
      </c>
      <c r="I1279" s="1" t="s">
        <v>609</v>
      </c>
      <c r="J1279">
        <f>cocina[[#This Row],[Precio Unitario]]*cocina[[#This Row],[Cantidad Ordenada]]-cocina[[#This Row],[Costo Unitario]]*cocina[[#This Row],[Cantidad Ordenada]]</f>
        <v>36</v>
      </c>
      <c r="K1279">
        <f>cocina[[#This Row],[Precio Unitario]]*cocina[[#This Row],[Cantidad Ordenada]]</f>
        <v>93</v>
      </c>
      <c r="L1279" s="5">
        <f>(SUMIF(A:A,cocina[[#This Row],[Número de Orden]],J:J))/SUMIF(A:A,cocina[[#This Row],[Número de Orden]],K:K)</f>
        <v>0.4</v>
      </c>
      <c r="M1279" s="1">
        <f>cocina[[#This Row],[Ganancia bruta]]-cocina[[#This Row],[Ganancia neta]]</f>
        <v>57</v>
      </c>
    </row>
    <row r="1280" spans="1:13" x14ac:dyDescent="0.3">
      <c r="A1280">
        <v>520</v>
      </c>
      <c r="B1280">
        <v>4</v>
      </c>
      <c r="C1280" s="1" t="s">
        <v>78</v>
      </c>
      <c r="D1280" s="1" t="s">
        <v>613</v>
      </c>
      <c r="E1280">
        <v>18</v>
      </c>
      <c r="F1280">
        <v>30</v>
      </c>
      <c r="G1280">
        <v>3</v>
      </c>
      <c r="H1280">
        <v>32</v>
      </c>
      <c r="I1280" s="1" t="s">
        <v>608</v>
      </c>
      <c r="J1280">
        <f>cocina[[#This Row],[Precio Unitario]]*cocina[[#This Row],[Cantidad Ordenada]]-cocina[[#This Row],[Costo Unitario]]*cocina[[#This Row],[Cantidad Ordenada]]</f>
        <v>36</v>
      </c>
      <c r="K1280">
        <f>cocina[[#This Row],[Precio Unitario]]*cocina[[#This Row],[Cantidad Ordenada]]</f>
        <v>90</v>
      </c>
      <c r="L1280" s="5">
        <f>(SUMIF(A:A,cocina[[#This Row],[Número de Orden]],J:J))/SUMIF(A:A,cocina[[#This Row],[Número de Orden]],K:K)</f>
        <v>0.4</v>
      </c>
      <c r="M1280" s="1">
        <f>cocina[[#This Row],[Ganancia bruta]]-cocina[[#This Row],[Ganancia neta]]</f>
        <v>54</v>
      </c>
    </row>
    <row r="1281" spans="1:13" x14ac:dyDescent="0.3">
      <c r="A1281">
        <v>521</v>
      </c>
      <c r="B1281">
        <v>18</v>
      </c>
      <c r="C1281" s="1" t="s">
        <v>132</v>
      </c>
      <c r="D1281" s="1" t="s">
        <v>631</v>
      </c>
      <c r="E1281">
        <v>15</v>
      </c>
      <c r="F1281">
        <v>25</v>
      </c>
      <c r="G1281">
        <v>2</v>
      </c>
      <c r="H1281">
        <v>52</v>
      </c>
      <c r="I1281" s="1" t="s">
        <v>609</v>
      </c>
      <c r="J1281">
        <f>cocina[[#This Row],[Precio Unitario]]*cocina[[#This Row],[Cantidad Ordenada]]-cocina[[#This Row],[Costo Unitario]]*cocina[[#This Row],[Cantidad Ordenada]]</f>
        <v>20</v>
      </c>
      <c r="K1281">
        <f>cocina[[#This Row],[Precio Unitario]]*cocina[[#This Row],[Cantidad Ordenada]]</f>
        <v>50</v>
      </c>
      <c r="L1281" s="5">
        <f>(SUMIF(A:A,cocina[[#This Row],[Número de Orden]],J:J))/SUMIF(A:A,cocina[[#This Row],[Número de Orden]],K:K)</f>
        <v>0.40952380952380951</v>
      </c>
      <c r="M1281" s="1">
        <f>cocina[[#This Row],[Ganancia bruta]]-cocina[[#This Row],[Ganancia neta]]</f>
        <v>30</v>
      </c>
    </row>
    <row r="1282" spans="1:13" x14ac:dyDescent="0.3">
      <c r="A1282">
        <v>521</v>
      </c>
      <c r="B1282">
        <v>18</v>
      </c>
      <c r="C1282" s="1" t="s">
        <v>48</v>
      </c>
      <c r="D1282" s="1" t="s">
        <v>618</v>
      </c>
      <c r="E1282">
        <v>17</v>
      </c>
      <c r="F1282">
        <v>29</v>
      </c>
      <c r="G1282">
        <v>2</v>
      </c>
      <c r="H1282">
        <v>18</v>
      </c>
      <c r="I1282" s="1" t="s">
        <v>608</v>
      </c>
      <c r="J1282">
        <f>cocina[[#This Row],[Precio Unitario]]*cocina[[#This Row],[Cantidad Ordenada]]-cocina[[#This Row],[Costo Unitario]]*cocina[[#This Row],[Cantidad Ordenada]]</f>
        <v>24</v>
      </c>
      <c r="K1282">
        <f>cocina[[#This Row],[Precio Unitario]]*cocina[[#This Row],[Cantidad Ordenada]]</f>
        <v>58</v>
      </c>
      <c r="L1282" s="5">
        <f>(SUMIF(A:A,cocina[[#This Row],[Número de Orden]],J:J))/SUMIF(A:A,cocina[[#This Row],[Número de Orden]],K:K)</f>
        <v>0.40952380952380951</v>
      </c>
      <c r="M1282" s="1">
        <f>cocina[[#This Row],[Ganancia bruta]]-cocina[[#This Row],[Ganancia neta]]</f>
        <v>34</v>
      </c>
    </row>
    <row r="1283" spans="1:13" x14ac:dyDescent="0.3">
      <c r="A1283">
        <v>521</v>
      </c>
      <c r="B1283">
        <v>18</v>
      </c>
      <c r="C1283" s="1" t="s">
        <v>65</v>
      </c>
      <c r="D1283" s="1" t="s">
        <v>625</v>
      </c>
      <c r="E1283">
        <v>20</v>
      </c>
      <c r="F1283">
        <v>34</v>
      </c>
      <c r="G1283">
        <v>3</v>
      </c>
      <c r="H1283">
        <v>21</v>
      </c>
      <c r="I1283" s="1" t="s">
        <v>609</v>
      </c>
      <c r="J1283">
        <f>cocina[[#This Row],[Precio Unitario]]*cocina[[#This Row],[Cantidad Ordenada]]-cocina[[#This Row],[Costo Unitario]]*cocina[[#This Row],[Cantidad Ordenada]]</f>
        <v>42</v>
      </c>
      <c r="K1283">
        <f>cocina[[#This Row],[Precio Unitario]]*cocina[[#This Row],[Cantidad Ordenada]]</f>
        <v>102</v>
      </c>
      <c r="L1283" s="5">
        <f>(SUMIF(A:A,cocina[[#This Row],[Número de Orden]],J:J))/SUMIF(A:A,cocina[[#This Row],[Número de Orden]],K:K)</f>
        <v>0.40952380952380951</v>
      </c>
      <c r="M1283" s="1">
        <f>cocina[[#This Row],[Ganancia bruta]]-cocina[[#This Row],[Ganancia neta]]</f>
        <v>60</v>
      </c>
    </row>
    <row r="1284" spans="1:13" x14ac:dyDescent="0.3">
      <c r="A1284">
        <v>522</v>
      </c>
      <c r="B1284">
        <v>2</v>
      </c>
      <c r="C1284" s="1" t="s">
        <v>52</v>
      </c>
      <c r="D1284" s="1" t="s">
        <v>620</v>
      </c>
      <c r="E1284">
        <v>16</v>
      </c>
      <c r="F1284">
        <v>28</v>
      </c>
      <c r="G1284">
        <v>3</v>
      </c>
      <c r="H1284">
        <v>47</v>
      </c>
      <c r="I1284" s="1" t="s">
        <v>609</v>
      </c>
      <c r="J1284">
        <f>cocina[[#This Row],[Precio Unitario]]*cocina[[#This Row],[Cantidad Ordenada]]-cocina[[#This Row],[Costo Unitario]]*cocina[[#This Row],[Cantidad Ordenada]]</f>
        <v>36</v>
      </c>
      <c r="K1284">
        <f>cocina[[#This Row],[Precio Unitario]]*cocina[[#This Row],[Cantidad Ordenada]]</f>
        <v>84</v>
      </c>
      <c r="L1284" s="5">
        <f>(SUMIF(A:A,cocina[[#This Row],[Número de Orden]],J:J))/SUMIF(A:A,cocina[[#This Row],[Número de Orden]],K:K)</f>
        <v>0.42857142857142855</v>
      </c>
      <c r="M1284" s="1">
        <f>cocina[[#This Row],[Ganancia bruta]]-cocina[[#This Row],[Ganancia neta]]</f>
        <v>48</v>
      </c>
    </row>
    <row r="1285" spans="1:13" x14ac:dyDescent="0.3">
      <c r="A1285">
        <v>523</v>
      </c>
      <c r="B1285">
        <v>4</v>
      </c>
      <c r="C1285" s="1" t="s">
        <v>116</v>
      </c>
      <c r="D1285" s="1" t="s">
        <v>615</v>
      </c>
      <c r="E1285">
        <v>16</v>
      </c>
      <c r="F1285">
        <v>27</v>
      </c>
      <c r="G1285">
        <v>3</v>
      </c>
      <c r="H1285">
        <v>51</v>
      </c>
      <c r="I1285" s="1" t="s">
        <v>608</v>
      </c>
      <c r="J1285">
        <f>cocina[[#This Row],[Precio Unitario]]*cocina[[#This Row],[Cantidad Ordenada]]-cocina[[#This Row],[Costo Unitario]]*cocina[[#This Row],[Cantidad Ordenada]]</f>
        <v>33</v>
      </c>
      <c r="K1285">
        <f>cocina[[#This Row],[Precio Unitario]]*cocina[[#This Row],[Cantidad Ordenada]]</f>
        <v>81</v>
      </c>
      <c r="L1285" s="5">
        <f>(SUMIF(A:A,cocina[[#This Row],[Número de Orden]],J:J))/SUMIF(A:A,cocina[[#This Row],[Número de Orden]],K:K)</f>
        <v>0.40740740740740738</v>
      </c>
      <c r="M1285" s="1">
        <f>cocina[[#This Row],[Ganancia bruta]]-cocina[[#This Row],[Ganancia neta]]</f>
        <v>48</v>
      </c>
    </row>
    <row r="1286" spans="1:13" x14ac:dyDescent="0.3">
      <c r="A1286">
        <v>524</v>
      </c>
      <c r="B1286">
        <v>16</v>
      </c>
      <c r="C1286" s="1" t="s">
        <v>213</v>
      </c>
      <c r="D1286" s="1" t="s">
        <v>624</v>
      </c>
      <c r="E1286">
        <v>13</v>
      </c>
      <c r="F1286">
        <v>22</v>
      </c>
      <c r="G1286">
        <v>1</v>
      </c>
      <c r="H1286">
        <v>46</v>
      </c>
      <c r="I1286" s="1" t="s">
        <v>609</v>
      </c>
      <c r="J1286">
        <f>cocina[[#This Row],[Precio Unitario]]*cocina[[#This Row],[Cantidad Ordenada]]-cocina[[#This Row],[Costo Unitario]]*cocina[[#This Row],[Cantidad Ordenada]]</f>
        <v>9</v>
      </c>
      <c r="K1286">
        <f>cocina[[#This Row],[Precio Unitario]]*cocina[[#This Row],[Cantidad Ordenada]]</f>
        <v>22</v>
      </c>
      <c r="L1286" s="5">
        <f>(SUMIF(A:A,cocina[[#This Row],[Número de Orden]],J:J))/SUMIF(A:A,cocina[[#This Row],[Número de Orden]],K:K)</f>
        <v>0.40789473684210525</v>
      </c>
      <c r="M1286" s="1">
        <f>cocina[[#This Row],[Ganancia bruta]]-cocina[[#This Row],[Ganancia neta]]</f>
        <v>13</v>
      </c>
    </row>
    <row r="1287" spans="1:13" x14ac:dyDescent="0.3">
      <c r="A1287">
        <v>524</v>
      </c>
      <c r="B1287">
        <v>16</v>
      </c>
      <c r="C1287" s="1" t="s">
        <v>116</v>
      </c>
      <c r="D1287" s="1" t="s">
        <v>615</v>
      </c>
      <c r="E1287">
        <v>16</v>
      </c>
      <c r="F1287">
        <v>27</v>
      </c>
      <c r="G1287">
        <v>2</v>
      </c>
      <c r="H1287">
        <v>15</v>
      </c>
      <c r="I1287" s="1" t="s">
        <v>608</v>
      </c>
      <c r="J1287">
        <f>cocina[[#This Row],[Precio Unitario]]*cocina[[#This Row],[Cantidad Ordenada]]-cocina[[#This Row],[Costo Unitario]]*cocina[[#This Row],[Cantidad Ordenada]]</f>
        <v>22</v>
      </c>
      <c r="K1287">
        <f>cocina[[#This Row],[Precio Unitario]]*cocina[[#This Row],[Cantidad Ordenada]]</f>
        <v>54</v>
      </c>
      <c r="L1287" s="5">
        <f>(SUMIF(A:A,cocina[[#This Row],[Número de Orden]],J:J))/SUMIF(A:A,cocina[[#This Row],[Número de Orden]],K:K)</f>
        <v>0.40789473684210525</v>
      </c>
      <c r="M1287" s="1">
        <f>cocina[[#This Row],[Ganancia bruta]]-cocina[[#This Row],[Ganancia neta]]</f>
        <v>32</v>
      </c>
    </row>
    <row r="1288" spans="1:13" x14ac:dyDescent="0.3">
      <c r="A1288">
        <v>525</v>
      </c>
      <c r="B1288">
        <v>16</v>
      </c>
      <c r="C1288" s="1" t="s">
        <v>210</v>
      </c>
      <c r="D1288" s="1" t="s">
        <v>627</v>
      </c>
      <c r="E1288">
        <v>14</v>
      </c>
      <c r="F1288">
        <v>23</v>
      </c>
      <c r="G1288">
        <v>3</v>
      </c>
      <c r="H1288">
        <v>23</v>
      </c>
      <c r="I1288" s="1" t="s">
        <v>609</v>
      </c>
      <c r="J1288">
        <f>cocina[[#This Row],[Precio Unitario]]*cocina[[#This Row],[Cantidad Ordenada]]-cocina[[#This Row],[Costo Unitario]]*cocina[[#This Row],[Cantidad Ordenada]]</f>
        <v>27</v>
      </c>
      <c r="K1288">
        <f>cocina[[#This Row],[Precio Unitario]]*cocina[[#This Row],[Cantidad Ordenada]]</f>
        <v>69</v>
      </c>
      <c r="L1288" s="5">
        <f>(SUMIF(A:A,cocina[[#This Row],[Número de Orden]],J:J))/SUMIF(A:A,cocina[[#This Row],[Número de Orden]],K:K)</f>
        <v>0.39086294416243655</v>
      </c>
      <c r="M1288" s="1">
        <f>cocina[[#This Row],[Ganancia bruta]]-cocina[[#This Row],[Ganancia neta]]</f>
        <v>42</v>
      </c>
    </row>
    <row r="1289" spans="1:13" x14ac:dyDescent="0.3">
      <c r="A1289">
        <v>525</v>
      </c>
      <c r="B1289">
        <v>16</v>
      </c>
      <c r="C1289" s="1" t="s">
        <v>36</v>
      </c>
      <c r="D1289" s="1" t="s">
        <v>622</v>
      </c>
      <c r="E1289">
        <v>21</v>
      </c>
      <c r="F1289">
        <v>35</v>
      </c>
      <c r="G1289">
        <v>1</v>
      </c>
      <c r="H1289">
        <v>14</v>
      </c>
      <c r="I1289" s="1" t="s">
        <v>608</v>
      </c>
      <c r="J1289">
        <f>cocina[[#This Row],[Precio Unitario]]*cocina[[#This Row],[Cantidad Ordenada]]-cocina[[#This Row],[Costo Unitario]]*cocina[[#This Row],[Cantidad Ordenada]]</f>
        <v>14</v>
      </c>
      <c r="K1289">
        <f>cocina[[#This Row],[Precio Unitario]]*cocina[[#This Row],[Cantidad Ordenada]]</f>
        <v>35</v>
      </c>
      <c r="L1289" s="5">
        <f>(SUMIF(A:A,cocina[[#This Row],[Número de Orden]],J:J))/SUMIF(A:A,cocina[[#This Row],[Número de Orden]],K:K)</f>
        <v>0.39086294416243655</v>
      </c>
      <c r="M1289" s="1">
        <f>cocina[[#This Row],[Ganancia bruta]]-cocina[[#This Row],[Ganancia neta]]</f>
        <v>21</v>
      </c>
    </row>
    <row r="1290" spans="1:13" x14ac:dyDescent="0.3">
      <c r="A1290">
        <v>525</v>
      </c>
      <c r="B1290">
        <v>16</v>
      </c>
      <c r="C1290" s="1" t="s">
        <v>126</v>
      </c>
      <c r="D1290" s="1" t="s">
        <v>614</v>
      </c>
      <c r="E1290">
        <v>19</v>
      </c>
      <c r="F1290">
        <v>31</v>
      </c>
      <c r="G1290">
        <v>3</v>
      </c>
      <c r="H1290">
        <v>40</v>
      </c>
      <c r="I1290" s="1" t="s">
        <v>609</v>
      </c>
      <c r="J1290">
        <f>cocina[[#This Row],[Precio Unitario]]*cocina[[#This Row],[Cantidad Ordenada]]-cocina[[#This Row],[Costo Unitario]]*cocina[[#This Row],[Cantidad Ordenada]]</f>
        <v>36</v>
      </c>
      <c r="K1290">
        <f>cocina[[#This Row],[Precio Unitario]]*cocina[[#This Row],[Cantidad Ordenada]]</f>
        <v>93</v>
      </c>
      <c r="L1290" s="5">
        <f>(SUMIF(A:A,cocina[[#This Row],[Número de Orden]],J:J))/SUMIF(A:A,cocina[[#This Row],[Número de Orden]],K:K)</f>
        <v>0.39086294416243655</v>
      </c>
      <c r="M1290" s="1">
        <f>cocina[[#This Row],[Ganancia bruta]]-cocina[[#This Row],[Ganancia neta]]</f>
        <v>57</v>
      </c>
    </row>
    <row r="1291" spans="1:13" x14ac:dyDescent="0.3">
      <c r="A1291">
        <v>526</v>
      </c>
      <c r="B1291">
        <v>4</v>
      </c>
      <c r="C1291" s="1" t="s">
        <v>271</v>
      </c>
      <c r="D1291" s="1" t="s">
        <v>619</v>
      </c>
      <c r="E1291">
        <v>20</v>
      </c>
      <c r="F1291">
        <v>33</v>
      </c>
      <c r="G1291">
        <v>1</v>
      </c>
      <c r="H1291">
        <v>22</v>
      </c>
      <c r="I1291" s="1" t="s">
        <v>608</v>
      </c>
      <c r="J1291">
        <f>cocina[[#This Row],[Precio Unitario]]*cocina[[#This Row],[Cantidad Ordenada]]-cocina[[#This Row],[Costo Unitario]]*cocina[[#This Row],[Cantidad Ordenada]]</f>
        <v>13</v>
      </c>
      <c r="K1291">
        <f>cocina[[#This Row],[Precio Unitario]]*cocina[[#This Row],[Cantidad Ordenada]]</f>
        <v>33</v>
      </c>
      <c r="L1291" s="5">
        <f>(SUMIF(A:A,cocina[[#This Row],[Número de Orden]],J:J))/SUMIF(A:A,cocina[[#This Row],[Número de Orden]],K:K)</f>
        <v>0.39393939393939392</v>
      </c>
      <c r="M1291" s="1">
        <f>cocina[[#This Row],[Ganancia bruta]]-cocina[[#This Row],[Ganancia neta]]</f>
        <v>20</v>
      </c>
    </row>
    <row r="1292" spans="1:13" x14ac:dyDescent="0.3">
      <c r="A1292">
        <v>527</v>
      </c>
      <c r="B1292">
        <v>19</v>
      </c>
      <c r="C1292" s="1" t="s">
        <v>116</v>
      </c>
      <c r="D1292" s="1" t="s">
        <v>615</v>
      </c>
      <c r="E1292">
        <v>16</v>
      </c>
      <c r="F1292">
        <v>27</v>
      </c>
      <c r="G1292">
        <v>2</v>
      </c>
      <c r="H1292">
        <v>31</v>
      </c>
      <c r="I1292" s="1" t="s">
        <v>608</v>
      </c>
      <c r="J1292">
        <f>cocina[[#This Row],[Precio Unitario]]*cocina[[#This Row],[Cantidad Ordenada]]-cocina[[#This Row],[Costo Unitario]]*cocina[[#This Row],[Cantidad Ordenada]]</f>
        <v>22</v>
      </c>
      <c r="K1292">
        <f>cocina[[#This Row],[Precio Unitario]]*cocina[[#This Row],[Cantidad Ordenada]]</f>
        <v>54</v>
      </c>
      <c r="L1292" s="5">
        <f>(SUMIF(A:A,cocina[[#This Row],[Número de Orden]],J:J))/SUMIF(A:A,cocina[[#This Row],[Número de Orden]],K:K)</f>
        <v>0.40740740740740738</v>
      </c>
      <c r="M1292" s="1">
        <f>cocina[[#This Row],[Ganancia bruta]]-cocina[[#This Row],[Ganancia neta]]</f>
        <v>32</v>
      </c>
    </row>
    <row r="1293" spans="1:13" x14ac:dyDescent="0.3">
      <c r="A1293">
        <v>528</v>
      </c>
      <c r="B1293">
        <v>14</v>
      </c>
      <c r="C1293" s="1" t="s">
        <v>156</v>
      </c>
      <c r="D1293" s="1" t="s">
        <v>626</v>
      </c>
      <c r="E1293">
        <v>12</v>
      </c>
      <c r="F1293">
        <v>20</v>
      </c>
      <c r="G1293">
        <v>1</v>
      </c>
      <c r="H1293">
        <v>29</v>
      </c>
      <c r="I1293" s="1" t="s">
        <v>608</v>
      </c>
      <c r="J1293">
        <f>cocina[[#This Row],[Precio Unitario]]*cocina[[#This Row],[Cantidad Ordenada]]-cocina[[#This Row],[Costo Unitario]]*cocina[[#This Row],[Cantidad Ordenada]]</f>
        <v>8</v>
      </c>
      <c r="K1293">
        <f>cocina[[#This Row],[Precio Unitario]]*cocina[[#This Row],[Cantidad Ordenada]]</f>
        <v>20</v>
      </c>
      <c r="L1293" s="5">
        <f>(SUMIF(A:A,cocina[[#This Row],[Número de Orden]],J:J))/SUMIF(A:A,cocina[[#This Row],[Número de Orden]],K:K)</f>
        <v>0.39743589743589741</v>
      </c>
      <c r="M1293" s="1">
        <f>cocina[[#This Row],[Ganancia bruta]]-cocina[[#This Row],[Ganancia neta]]</f>
        <v>12</v>
      </c>
    </row>
    <row r="1294" spans="1:13" x14ac:dyDescent="0.3">
      <c r="A1294">
        <v>528</v>
      </c>
      <c r="B1294">
        <v>14</v>
      </c>
      <c r="C1294" s="1" t="s">
        <v>58</v>
      </c>
      <c r="D1294" s="1" t="s">
        <v>616</v>
      </c>
      <c r="E1294">
        <v>25</v>
      </c>
      <c r="F1294">
        <v>40</v>
      </c>
      <c r="G1294">
        <v>1</v>
      </c>
      <c r="H1294">
        <v>47</v>
      </c>
      <c r="I1294" s="1" t="s">
        <v>608</v>
      </c>
      <c r="J1294">
        <f>cocina[[#This Row],[Precio Unitario]]*cocina[[#This Row],[Cantidad Ordenada]]-cocina[[#This Row],[Costo Unitario]]*cocina[[#This Row],[Cantidad Ordenada]]</f>
        <v>15</v>
      </c>
      <c r="K1294">
        <f>cocina[[#This Row],[Precio Unitario]]*cocina[[#This Row],[Cantidad Ordenada]]</f>
        <v>40</v>
      </c>
      <c r="L1294" s="5">
        <f>(SUMIF(A:A,cocina[[#This Row],[Número de Orden]],J:J))/SUMIF(A:A,cocina[[#This Row],[Número de Orden]],K:K)</f>
        <v>0.39743589743589741</v>
      </c>
      <c r="M1294" s="1">
        <f>cocina[[#This Row],[Ganancia bruta]]-cocina[[#This Row],[Ganancia neta]]</f>
        <v>25</v>
      </c>
    </row>
    <row r="1295" spans="1:13" x14ac:dyDescent="0.3">
      <c r="A1295">
        <v>528</v>
      </c>
      <c r="B1295">
        <v>14</v>
      </c>
      <c r="C1295" s="1" t="s">
        <v>89</v>
      </c>
      <c r="D1295" s="1" t="s">
        <v>629</v>
      </c>
      <c r="E1295">
        <v>10</v>
      </c>
      <c r="F1295">
        <v>18</v>
      </c>
      <c r="G1295">
        <v>1</v>
      </c>
      <c r="H1295">
        <v>45</v>
      </c>
      <c r="I1295" s="1" t="s">
        <v>609</v>
      </c>
      <c r="J1295">
        <f>cocina[[#This Row],[Precio Unitario]]*cocina[[#This Row],[Cantidad Ordenada]]-cocina[[#This Row],[Costo Unitario]]*cocina[[#This Row],[Cantidad Ordenada]]</f>
        <v>8</v>
      </c>
      <c r="K1295">
        <f>cocina[[#This Row],[Precio Unitario]]*cocina[[#This Row],[Cantidad Ordenada]]</f>
        <v>18</v>
      </c>
      <c r="L1295" s="5">
        <f>(SUMIF(A:A,cocina[[#This Row],[Número de Orden]],J:J))/SUMIF(A:A,cocina[[#This Row],[Número de Orden]],K:K)</f>
        <v>0.39743589743589741</v>
      </c>
      <c r="M1295" s="1">
        <f>cocina[[#This Row],[Ganancia bruta]]-cocina[[#This Row],[Ganancia neta]]</f>
        <v>10</v>
      </c>
    </row>
    <row r="1296" spans="1:13" x14ac:dyDescent="0.3">
      <c r="A1296">
        <v>529</v>
      </c>
      <c r="B1296">
        <v>1</v>
      </c>
      <c r="C1296" s="1" t="s">
        <v>65</v>
      </c>
      <c r="D1296" s="1" t="s">
        <v>625</v>
      </c>
      <c r="E1296">
        <v>20</v>
      </c>
      <c r="F1296">
        <v>34</v>
      </c>
      <c r="G1296">
        <v>1</v>
      </c>
      <c r="H1296">
        <v>24</v>
      </c>
      <c r="I1296" s="1" t="s">
        <v>609</v>
      </c>
      <c r="J1296">
        <f>cocina[[#This Row],[Precio Unitario]]*cocina[[#This Row],[Cantidad Ordenada]]-cocina[[#This Row],[Costo Unitario]]*cocina[[#This Row],[Cantidad Ordenada]]</f>
        <v>14</v>
      </c>
      <c r="K1296">
        <f>cocina[[#This Row],[Precio Unitario]]*cocina[[#This Row],[Cantidad Ordenada]]</f>
        <v>34</v>
      </c>
      <c r="L1296" s="5">
        <f>(SUMIF(A:A,cocina[[#This Row],[Número de Orden]],J:J))/SUMIF(A:A,cocina[[#This Row],[Número de Orden]],K:K)</f>
        <v>0.40384615384615385</v>
      </c>
      <c r="M1296" s="1">
        <f>cocina[[#This Row],[Ganancia bruta]]-cocina[[#This Row],[Ganancia neta]]</f>
        <v>20</v>
      </c>
    </row>
    <row r="1297" spans="1:13" x14ac:dyDescent="0.3">
      <c r="A1297">
        <v>529</v>
      </c>
      <c r="B1297">
        <v>1</v>
      </c>
      <c r="C1297" s="1" t="s">
        <v>83</v>
      </c>
      <c r="D1297" s="1" t="s">
        <v>617</v>
      </c>
      <c r="E1297">
        <v>22</v>
      </c>
      <c r="F1297">
        <v>36</v>
      </c>
      <c r="G1297">
        <v>2</v>
      </c>
      <c r="H1297">
        <v>51</v>
      </c>
      <c r="I1297" s="1" t="s">
        <v>608</v>
      </c>
      <c r="J1297">
        <f>cocina[[#This Row],[Precio Unitario]]*cocina[[#This Row],[Cantidad Ordenada]]-cocina[[#This Row],[Costo Unitario]]*cocina[[#This Row],[Cantidad Ordenada]]</f>
        <v>28</v>
      </c>
      <c r="K1297">
        <f>cocina[[#This Row],[Precio Unitario]]*cocina[[#This Row],[Cantidad Ordenada]]</f>
        <v>72</v>
      </c>
      <c r="L1297" s="5">
        <f>(SUMIF(A:A,cocina[[#This Row],[Número de Orden]],J:J))/SUMIF(A:A,cocina[[#This Row],[Número de Orden]],K:K)</f>
        <v>0.40384615384615385</v>
      </c>
      <c r="M1297" s="1">
        <f>cocina[[#This Row],[Ganancia bruta]]-cocina[[#This Row],[Ganancia neta]]</f>
        <v>44</v>
      </c>
    </row>
    <row r="1298" spans="1:13" x14ac:dyDescent="0.3">
      <c r="A1298">
        <v>529</v>
      </c>
      <c r="B1298">
        <v>1</v>
      </c>
      <c r="C1298" s="1" t="s">
        <v>210</v>
      </c>
      <c r="D1298" s="1" t="s">
        <v>627</v>
      </c>
      <c r="E1298">
        <v>14</v>
      </c>
      <c r="F1298">
        <v>23</v>
      </c>
      <c r="G1298">
        <v>2</v>
      </c>
      <c r="H1298">
        <v>27</v>
      </c>
      <c r="I1298" s="1" t="s">
        <v>609</v>
      </c>
      <c r="J1298">
        <f>cocina[[#This Row],[Precio Unitario]]*cocina[[#This Row],[Cantidad Ordenada]]-cocina[[#This Row],[Costo Unitario]]*cocina[[#This Row],[Cantidad Ordenada]]</f>
        <v>18</v>
      </c>
      <c r="K1298">
        <f>cocina[[#This Row],[Precio Unitario]]*cocina[[#This Row],[Cantidad Ordenada]]</f>
        <v>46</v>
      </c>
      <c r="L1298" s="5">
        <f>(SUMIF(A:A,cocina[[#This Row],[Número de Orden]],J:J))/SUMIF(A:A,cocina[[#This Row],[Número de Orden]],K:K)</f>
        <v>0.40384615384615385</v>
      </c>
      <c r="M1298" s="1">
        <f>cocina[[#This Row],[Ganancia bruta]]-cocina[[#This Row],[Ganancia neta]]</f>
        <v>28</v>
      </c>
    </row>
    <row r="1299" spans="1:13" x14ac:dyDescent="0.3">
      <c r="A1299">
        <v>529</v>
      </c>
      <c r="B1299">
        <v>1</v>
      </c>
      <c r="C1299" s="1" t="s">
        <v>52</v>
      </c>
      <c r="D1299" s="1" t="s">
        <v>620</v>
      </c>
      <c r="E1299">
        <v>16</v>
      </c>
      <c r="F1299">
        <v>28</v>
      </c>
      <c r="G1299">
        <v>2</v>
      </c>
      <c r="H1299">
        <v>55</v>
      </c>
      <c r="I1299" s="1" t="s">
        <v>608</v>
      </c>
      <c r="J1299">
        <f>cocina[[#This Row],[Precio Unitario]]*cocina[[#This Row],[Cantidad Ordenada]]-cocina[[#This Row],[Costo Unitario]]*cocina[[#This Row],[Cantidad Ordenada]]</f>
        <v>24</v>
      </c>
      <c r="K1299">
        <f>cocina[[#This Row],[Precio Unitario]]*cocina[[#This Row],[Cantidad Ordenada]]</f>
        <v>56</v>
      </c>
      <c r="L1299" s="5">
        <f>(SUMIF(A:A,cocina[[#This Row],[Número de Orden]],J:J))/SUMIF(A:A,cocina[[#This Row],[Número de Orden]],K:K)</f>
        <v>0.40384615384615385</v>
      </c>
      <c r="M1299" s="1">
        <f>cocina[[#This Row],[Ganancia bruta]]-cocina[[#This Row],[Ganancia neta]]</f>
        <v>32</v>
      </c>
    </row>
    <row r="1300" spans="1:13" x14ac:dyDescent="0.3">
      <c r="A1300">
        <v>530</v>
      </c>
      <c r="B1300">
        <v>7</v>
      </c>
      <c r="C1300" s="1" t="s">
        <v>89</v>
      </c>
      <c r="D1300" s="1" t="s">
        <v>629</v>
      </c>
      <c r="E1300">
        <v>10</v>
      </c>
      <c r="F1300">
        <v>18</v>
      </c>
      <c r="G1300">
        <v>3</v>
      </c>
      <c r="H1300">
        <v>37</v>
      </c>
      <c r="I1300" s="1" t="s">
        <v>609</v>
      </c>
      <c r="J1300">
        <f>cocina[[#This Row],[Precio Unitario]]*cocina[[#This Row],[Cantidad Ordenada]]-cocina[[#This Row],[Costo Unitario]]*cocina[[#This Row],[Cantidad Ordenada]]</f>
        <v>24</v>
      </c>
      <c r="K1300">
        <f>cocina[[#This Row],[Precio Unitario]]*cocina[[#This Row],[Cantidad Ordenada]]</f>
        <v>54</v>
      </c>
      <c r="L1300" s="5">
        <f>(SUMIF(A:A,cocina[[#This Row],[Número de Orden]],J:J))/SUMIF(A:A,cocina[[#This Row],[Número de Orden]],K:K)</f>
        <v>0.42499999999999999</v>
      </c>
      <c r="M1300" s="1">
        <f>cocina[[#This Row],[Ganancia bruta]]-cocina[[#This Row],[Ganancia neta]]</f>
        <v>30</v>
      </c>
    </row>
    <row r="1301" spans="1:13" x14ac:dyDescent="0.3">
      <c r="A1301">
        <v>530</v>
      </c>
      <c r="B1301">
        <v>7</v>
      </c>
      <c r="C1301" s="1" t="s">
        <v>52</v>
      </c>
      <c r="D1301" s="1" t="s">
        <v>620</v>
      </c>
      <c r="E1301">
        <v>16</v>
      </c>
      <c r="F1301">
        <v>28</v>
      </c>
      <c r="G1301">
        <v>2</v>
      </c>
      <c r="H1301">
        <v>50</v>
      </c>
      <c r="I1301" s="1" t="s">
        <v>609</v>
      </c>
      <c r="J1301">
        <f>cocina[[#This Row],[Precio Unitario]]*cocina[[#This Row],[Cantidad Ordenada]]-cocina[[#This Row],[Costo Unitario]]*cocina[[#This Row],[Cantidad Ordenada]]</f>
        <v>24</v>
      </c>
      <c r="K1301">
        <f>cocina[[#This Row],[Precio Unitario]]*cocina[[#This Row],[Cantidad Ordenada]]</f>
        <v>56</v>
      </c>
      <c r="L1301" s="5">
        <f>(SUMIF(A:A,cocina[[#This Row],[Número de Orden]],J:J))/SUMIF(A:A,cocina[[#This Row],[Número de Orden]],K:K)</f>
        <v>0.42499999999999999</v>
      </c>
      <c r="M1301" s="1">
        <f>cocina[[#This Row],[Ganancia bruta]]-cocina[[#This Row],[Ganancia neta]]</f>
        <v>32</v>
      </c>
    </row>
    <row r="1302" spans="1:13" x14ac:dyDescent="0.3">
      <c r="A1302">
        <v>530</v>
      </c>
      <c r="B1302">
        <v>7</v>
      </c>
      <c r="C1302" s="1" t="s">
        <v>132</v>
      </c>
      <c r="D1302" s="1" t="s">
        <v>631</v>
      </c>
      <c r="E1302">
        <v>15</v>
      </c>
      <c r="F1302">
        <v>25</v>
      </c>
      <c r="G1302">
        <v>2</v>
      </c>
      <c r="H1302">
        <v>19</v>
      </c>
      <c r="I1302" s="1" t="s">
        <v>608</v>
      </c>
      <c r="J1302">
        <f>cocina[[#This Row],[Precio Unitario]]*cocina[[#This Row],[Cantidad Ordenada]]-cocina[[#This Row],[Costo Unitario]]*cocina[[#This Row],[Cantidad Ordenada]]</f>
        <v>20</v>
      </c>
      <c r="K1302">
        <f>cocina[[#This Row],[Precio Unitario]]*cocina[[#This Row],[Cantidad Ordenada]]</f>
        <v>50</v>
      </c>
      <c r="L1302" s="5">
        <f>(SUMIF(A:A,cocina[[#This Row],[Número de Orden]],J:J))/SUMIF(A:A,cocina[[#This Row],[Número de Orden]],K:K)</f>
        <v>0.42499999999999999</v>
      </c>
      <c r="M1302" s="1">
        <f>cocina[[#This Row],[Ganancia bruta]]-cocina[[#This Row],[Ganancia neta]]</f>
        <v>30</v>
      </c>
    </row>
    <row r="1303" spans="1:13" x14ac:dyDescent="0.3">
      <c r="A1303">
        <v>531</v>
      </c>
      <c r="B1303">
        <v>9</v>
      </c>
      <c r="C1303" s="1" t="s">
        <v>80</v>
      </c>
      <c r="D1303" s="1" t="s">
        <v>628</v>
      </c>
      <c r="E1303">
        <v>13</v>
      </c>
      <c r="F1303">
        <v>21</v>
      </c>
      <c r="G1303">
        <v>3</v>
      </c>
      <c r="H1303">
        <v>41</v>
      </c>
      <c r="I1303" s="1" t="s">
        <v>608</v>
      </c>
      <c r="J1303">
        <f>cocina[[#This Row],[Precio Unitario]]*cocina[[#This Row],[Cantidad Ordenada]]-cocina[[#This Row],[Costo Unitario]]*cocina[[#This Row],[Cantidad Ordenada]]</f>
        <v>24</v>
      </c>
      <c r="K1303">
        <f>cocina[[#This Row],[Precio Unitario]]*cocina[[#This Row],[Cantidad Ordenada]]</f>
        <v>63</v>
      </c>
      <c r="L1303" s="5">
        <f>(SUMIF(A:A,cocina[[#This Row],[Número de Orden]],J:J))/SUMIF(A:A,cocina[[#This Row],[Número de Orden]],K:K)</f>
        <v>0.40573770491803279</v>
      </c>
      <c r="M1303" s="1">
        <f>cocina[[#This Row],[Ganancia bruta]]-cocina[[#This Row],[Ganancia neta]]</f>
        <v>39</v>
      </c>
    </row>
    <row r="1304" spans="1:13" x14ac:dyDescent="0.3">
      <c r="A1304">
        <v>531</v>
      </c>
      <c r="B1304">
        <v>9</v>
      </c>
      <c r="C1304" s="1" t="s">
        <v>58</v>
      </c>
      <c r="D1304" s="1" t="s">
        <v>616</v>
      </c>
      <c r="E1304">
        <v>25</v>
      </c>
      <c r="F1304">
        <v>40</v>
      </c>
      <c r="G1304">
        <v>1</v>
      </c>
      <c r="H1304">
        <v>43</v>
      </c>
      <c r="I1304" s="1" t="s">
        <v>608</v>
      </c>
      <c r="J1304">
        <f>cocina[[#This Row],[Precio Unitario]]*cocina[[#This Row],[Cantidad Ordenada]]-cocina[[#This Row],[Costo Unitario]]*cocina[[#This Row],[Cantidad Ordenada]]</f>
        <v>15</v>
      </c>
      <c r="K1304">
        <f>cocina[[#This Row],[Precio Unitario]]*cocina[[#This Row],[Cantidad Ordenada]]</f>
        <v>40</v>
      </c>
      <c r="L1304" s="5">
        <f>(SUMIF(A:A,cocina[[#This Row],[Número de Orden]],J:J))/SUMIF(A:A,cocina[[#This Row],[Número de Orden]],K:K)</f>
        <v>0.40573770491803279</v>
      </c>
      <c r="M1304" s="1">
        <f>cocina[[#This Row],[Ganancia bruta]]-cocina[[#This Row],[Ganancia neta]]</f>
        <v>25</v>
      </c>
    </row>
    <row r="1305" spans="1:13" x14ac:dyDescent="0.3">
      <c r="A1305">
        <v>531</v>
      </c>
      <c r="B1305">
        <v>9</v>
      </c>
      <c r="C1305" s="1" t="s">
        <v>89</v>
      </c>
      <c r="D1305" s="1" t="s">
        <v>629</v>
      </c>
      <c r="E1305">
        <v>10</v>
      </c>
      <c r="F1305">
        <v>18</v>
      </c>
      <c r="G1305">
        <v>3</v>
      </c>
      <c r="H1305">
        <v>56</v>
      </c>
      <c r="I1305" s="1" t="s">
        <v>609</v>
      </c>
      <c r="J1305">
        <f>cocina[[#This Row],[Precio Unitario]]*cocina[[#This Row],[Cantidad Ordenada]]-cocina[[#This Row],[Costo Unitario]]*cocina[[#This Row],[Cantidad Ordenada]]</f>
        <v>24</v>
      </c>
      <c r="K1305">
        <f>cocina[[#This Row],[Precio Unitario]]*cocina[[#This Row],[Cantidad Ordenada]]</f>
        <v>54</v>
      </c>
      <c r="L1305" s="5">
        <f>(SUMIF(A:A,cocina[[#This Row],[Número de Orden]],J:J))/SUMIF(A:A,cocina[[#This Row],[Número de Orden]],K:K)</f>
        <v>0.40573770491803279</v>
      </c>
      <c r="M1305" s="1">
        <f>cocina[[#This Row],[Ganancia bruta]]-cocina[[#This Row],[Ganancia neta]]</f>
        <v>30</v>
      </c>
    </row>
    <row r="1306" spans="1:13" x14ac:dyDescent="0.3">
      <c r="A1306">
        <v>531</v>
      </c>
      <c r="B1306">
        <v>9</v>
      </c>
      <c r="C1306" s="1" t="s">
        <v>48</v>
      </c>
      <c r="D1306" s="1" t="s">
        <v>618</v>
      </c>
      <c r="E1306">
        <v>17</v>
      </c>
      <c r="F1306">
        <v>29</v>
      </c>
      <c r="G1306">
        <v>3</v>
      </c>
      <c r="H1306">
        <v>59</v>
      </c>
      <c r="I1306" s="1" t="s">
        <v>609</v>
      </c>
      <c r="J1306">
        <f>cocina[[#This Row],[Precio Unitario]]*cocina[[#This Row],[Cantidad Ordenada]]-cocina[[#This Row],[Costo Unitario]]*cocina[[#This Row],[Cantidad Ordenada]]</f>
        <v>36</v>
      </c>
      <c r="K1306">
        <f>cocina[[#This Row],[Precio Unitario]]*cocina[[#This Row],[Cantidad Ordenada]]</f>
        <v>87</v>
      </c>
      <c r="L1306" s="5">
        <f>(SUMIF(A:A,cocina[[#This Row],[Número de Orden]],J:J))/SUMIF(A:A,cocina[[#This Row],[Número de Orden]],K:K)</f>
        <v>0.40573770491803279</v>
      </c>
      <c r="M1306" s="1">
        <f>cocina[[#This Row],[Ganancia bruta]]-cocina[[#This Row],[Ganancia neta]]</f>
        <v>51</v>
      </c>
    </row>
    <row r="1307" spans="1:13" x14ac:dyDescent="0.3">
      <c r="A1307">
        <v>532</v>
      </c>
      <c r="B1307">
        <v>13</v>
      </c>
      <c r="C1307" s="1" t="s">
        <v>80</v>
      </c>
      <c r="D1307" s="1" t="s">
        <v>628</v>
      </c>
      <c r="E1307">
        <v>13</v>
      </c>
      <c r="F1307">
        <v>21</v>
      </c>
      <c r="G1307">
        <v>1</v>
      </c>
      <c r="H1307">
        <v>24</v>
      </c>
      <c r="I1307" s="1" t="s">
        <v>609</v>
      </c>
      <c r="J1307">
        <f>cocina[[#This Row],[Precio Unitario]]*cocina[[#This Row],[Cantidad Ordenada]]-cocina[[#This Row],[Costo Unitario]]*cocina[[#This Row],[Cantidad Ordenada]]</f>
        <v>8</v>
      </c>
      <c r="K1307">
        <f>cocina[[#This Row],[Precio Unitario]]*cocina[[#This Row],[Cantidad Ordenada]]</f>
        <v>21</v>
      </c>
      <c r="L1307" s="5">
        <f>(SUMIF(A:A,cocina[[#This Row],[Número de Orden]],J:J))/SUMIF(A:A,cocina[[#This Row],[Número de Orden]],K:K)</f>
        <v>0.40875912408759124</v>
      </c>
      <c r="M1307" s="1">
        <f>cocina[[#This Row],[Ganancia bruta]]-cocina[[#This Row],[Ganancia neta]]</f>
        <v>13</v>
      </c>
    </row>
    <row r="1308" spans="1:13" x14ac:dyDescent="0.3">
      <c r="A1308">
        <v>532</v>
      </c>
      <c r="B1308">
        <v>13</v>
      </c>
      <c r="C1308" s="1" t="s">
        <v>165</v>
      </c>
      <c r="D1308" s="1" t="s">
        <v>630</v>
      </c>
      <c r="E1308">
        <v>15</v>
      </c>
      <c r="F1308">
        <v>26</v>
      </c>
      <c r="G1308">
        <v>2</v>
      </c>
      <c r="H1308">
        <v>28</v>
      </c>
      <c r="I1308" s="1" t="s">
        <v>608</v>
      </c>
      <c r="J1308">
        <f>cocina[[#This Row],[Precio Unitario]]*cocina[[#This Row],[Cantidad Ordenada]]-cocina[[#This Row],[Costo Unitario]]*cocina[[#This Row],[Cantidad Ordenada]]</f>
        <v>22</v>
      </c>
      <c r="K1308">
        <f>cocina[[#This Row],[Precio Unitario]]*cocina[[#This Row],[Cantidad Ordenada]]</f>
        <v>52</v>
      </c>
      <c r="L1308" s="5">
        <f>(SUMIF(A:A,cocina[[#This Row],[Número de Orden]],J:J))/SUMIF(A:A,cocina[[#This Row],[Número de Orden]],K:K)</f>
        <v>0.40875912408759124</v>
      </c>
      <c r="M1308" s="1">
        <f>cocina[[#This Row],[Ganancia bruta]]-cocina[[#This Row],[Ganancia neta]]</f>
        <v>30</v>
      </c>
    </row>
    <row r="1309" spans="1:13" x14ac:dyDescent="0.3">
      <c r="A1309">
        <v>532</v>
      </c>
      <c r="B1309">
        <v>13</v>
      </c>
      <c r="C1309" s="1" t="s">
        <v>257</v>
      </c>
      <c r="D1309" s="1" t="s">
        <v>623</v>
      </c>
      <c r="E1309">
        <v>19</v>
      </c>
      <c r="F1309">
        <v>32</v>
      </c>
      <c r="G1309">
        <v>2</v>
      </c>
      <c r="H1309">
        <v>7</v>
      </c>
      <c r="I1309" s="1" t="s">
        <v>609</v>
      </c>
      <c r="J1309">
        <f>cocina[[#This Row],[Precio Unitario]]*cocina[[#This Row],[Cantidad Ordenada]]-cocina[[#This Row],[Costo Unitario]]*cocina[[#This Row],[Cantidad Ordenada]]</f>
        <v>26</v>
      </c>
      <c r="K1309">
        <f>cocina[[#This Row],[Precio Unitario]]*cocina[[#This Row],[Cantidad Ordenada]]</f>
        <v>64</v>
      </c>
      <c r="L1309" s="5">
        <f>(SUMIF(A:A,cocina[[#This Row],[Número de Orden]],J:J))/SUMIF(A:A,cocina[[#This Row],[Número de Orden]],K:K)</f>
        <v>0.40875912408759124</v>
      </c>
      <c r="M1309" s="1">
        <f>cocina[[#This Row],[Ganancia bruta]]-cocina[[#This Row],[Ganancia neta]]</f>
        <v>38</v>
      </c>
    </row>
    <row r="1310" spans="1:13" x14ac:dyDescent="0.3">
      <c r="A1310">
        <v>533</v>
      </c>
      <c r="B1310">
        <v>1</v>
      </c>
      <c r="C1310" s="1" t="s">
        <v>156</v>
      </c>
      <c r="D1310" s="1" t="s">
        <v>626</v>
      </c>
      <c r="E1310">
        <v>12</v>
      </c>
      <c r="F1310">
        <v>20</v>
      </c>
      <c r="G1310">
        <v>1</v>
      </c>
      <c r="H1310">
        <v>34</v>
      </c>
      <c r="I1310" s="1" t="s">
        <v>608</v>
      </c>
      <c r="J1310">
        <f>cocina[[#This Row],[Precio Unitario]]*cocina[[#This Row],[Cantidad Ordenada]]-cocina[[#This Row],[Costo Unitario]]*cocina[[#This Row],[Cantidad Ordenada]]</f>
        <v>8</v>
      </c>
      <c r="K1310">
        <f>cocina[[#This Row],[Precio Unitario]]*cocina[[#This Row],[Cantidad Ordenada]]</f>
        <v>20</v>
      </c>
      <c r="L1310" s="5">
        <f>(SUMIF(A:A,cocina[[#This Row],[Número de Orden]],J:J))/SUMIF(A:A,cocina[[#This Row],[Número de Orden]],K:K)</f>
        <v>0.3902439024390244</v>
      </c>
      <c r="M1310" s="1">
        <f>cocina[[#This Row],[Ganancia bruta]]-cocina[[#This Row],[Ganancia neta]]</f>
        <v>12</v>
      </c>
    </row>
    <row r="1311" spans="1:13" x14ac:dyDescent="0.3">
      <c r="A1311">
        <v>533</v>
      </c>
      <c r="B1311">
        <v>1</v>
      </c>
      <c r="C1311" s="1" t="s">
        <v>80</v>
      </c>
      <c r="D1311" s="1" t="s">
        <v>628</v>
      </c>
      <c r="E1311">
        <v>13</v>
      </c>
      <c r="F1311">
        <v>21</v>
      </c>
      <c r="G1311">
        <v>1</v>
      </c>
      <c r="H1311">
        <v>14</v>
      </c>
      <c r="I1311" s="1" t="s">
        <v>609</v>
      </c>
      <c r="J1311">
        <f>cocina[[#This Row],[Precio Unitario]]*cocina[[#This Row],[Cantidad Ordenada]]-cocina[[#This Row],[Costo Unitario]]*cocina[[#This Row],[Cantidad Ordenada]]</f>
        <v>8</v>
      </c>
      <c r="K1311">
        <f>cocina[[#This Row],[Precio Unitario]]*cocina[[#This Row],[Cantidad Ordenada]]</f>
        <v>21</v>
      </c>
      <c r="L1311" s="5">
        <f>(SUMIF(A:A,cocina[[#This Row],[Número de Orden]],J:J))/SUMIF(A:A,cocina[[#This Row],[Número de Orden]],K:K)</f>
        <v>0.3902439024390244</v>
      </c>
      <c r="M1311" s="1">
        <f>cocina[[#This Row],[Ganancia bruta]]-cocina[[#This Row],[Ganancia neta]]</f>
        <v>13</v>
      </c>
    </row>
    <row r="1312" spans="1:13" x14ac:dyDescent="0.3">
      <c r="A1312">
        <v>534</v>
      </c>
      <c r="B1312">
        <v>1</v>
      </c>
      <c r="C1312" s="1" t="s">
        <v>168</v>
      </c>
      <c r="D1312" s="1" t="s">
        <v>612</v>
      </c>
      <c r="E1312">
        <v>14</v>
      </c>
      <c r="F1312">
        <v>24</v>
      </c>
      <c r="G1312">
        <v>2</v>
      </c>
      <c r="H1312">
        <v>56</v>
      </c>
      <c r="I1312" s="1" t="s">
        <v>609</v>
      </c>
      <c r="J1312">
        <f>cocina[[#This Row],[Precio Unitario]]*cocina[[#This Row],[Cantidad Ordenada]]-cocina[[#This Row],[Costo Unitario]]*cocina[[#This Row],[Cantidad Ordenada]]</f>
        <v>20</v>
      </c>
      <c r="K1312">
        <f>cocina[[#This Row],[Precio Unitario]]*cocina[[#This Row],[Cantidad Ordenada]]</f>
        <v>48</v>
      </c>
      <c r="L1312" s="5">
        <f>(SUMIF(A:A,cocina[[#This Row],[Número de Orden]],J:J))/SUMIF(A:A,cocina[[#This Row],[Número de Orden]],K:K)</f>
        <v>0.40816326530612246</v>
      </c>
      <c r="M1312" s="1">
        <f>cocina[[#This Row],[Ganancia bruta]]-cocina[[#This Row],[Ganancia neta]]</f>
        <v>28</v>
      </c>
    </row>
    <row r="1313" spans="1:13" x14ac:dyDescent="0.3">
      <c r="A1313">
        <v>534</v>
      </c>
      <c r="B1313">
        <v>1</v>
      </c>
      <c r="C1313" s="1" t="s">
        <v>48</v>
      </c>
      <c r="D1313" s="1" t="s">
        <v>618</v>
      </c>
      <c r="E1313">
        <v>17</v>
      </c>
      <c r="F1313">
        <v>29</v>
      </c>
      <c r="G1313">
        <v>1</v>
      </c>
      <c r="H1313">
        <v>10</v>
      </c>
      <c r="I1313" s="1" t="s">
        <v>609</v>
      </c>
      <c r="J1313">
        <f>cocina[[#This Row],[Precio Unitario]]*cocina[[#This Row],[Cantidad Ordenada]]-cocina[[#This Row],[Costo Unitario]]*cocina[[#This Row],[Cantidad Ordenada]]</f>
        <v>12</v>
      </c>
      <c r="K1313">
        <f>cocina[[#This Row],[Precio Unitario]]*cocina[[#This Row],[Cantidad Ordenada]]</f>
        <v>29</v>
      </c>
      <c r="L1313" s="5">
        <f>(SUMIF(A:A,cocina[[#This Row],[Número de Orden]],J:J))/SUMIF(A:A,cocina[[#This Row],[Número de Orden]],K:K)</f>
        <v>0.40816326530612246</v>
      </c>
      <c r="M1313" s="1">
        <f>cocina[[#This Row],[Ganancia bruta]]-cocina[[#This Row],[Ganancia neta]]</f>
        <v>17</v>
      </c>
    </row>
    <row r="1314" spans="1:13" x14ac:dyDescent="0.3">
      <c r="A1314">
        <v>534</v>
      </c>
      <c r="B1314">
        <v>1</v>
      </c>
      <c r="C1314" s="1" t="s">
        <v>36</v>
      </c>
      <c r="D1314" s="1" t="s">
        <v>622</v>
      </c>
      <c r="E1314">
        <v>21</v>
      </c>
      <c r="F1314">
        <v>35</v>
      </c>
      <c r="G1314">
        <v>2</v>
      </c>
      <c r="H1314">
        <v>10</v>
      </c>
      <c r="I1314" s="1" t="s">
        <v>608</v>
      </c>
      <c r="J1314">
        <f>cocina[[#This Row],[Precio Unitario]]*cocina[[#This Row],[Cantidad Ordenada]]-cocina[[#This Row],[Costo Unitario]]*cocina[[#This Row],[Cantidad Ordenada]]</f>
        <v>28</v>
      </c>
      <c r="K1314">
        <f>cocina[[#This Row],[Precio Unitario]]*cocina[[#This Row],[Cantidad Ordenada]]</f>
        <v>70</v>
      </c>
      <c r="L1314" s="5">
        <f>(SUMIF(A:A,cocina[[#This Row],[Número de Orden]],J:J))/SUMIF(A:A,cocina[[#This Row],[Número de Orden]],K:K)</f>
        <v>0.40816326530612246</v>
      </c>
      <c r="M1314" s="1">
        <f>cocina[[#This Row],[Ganancia bruta]]-cocina[[#This Row],[Ganancia neta]]</f>
        <v>42</v>
      </c>
    </row>
    <row r="1315" spans="1:13" x14ac:dyDescent="0.3">
      <c r="A1315">
        <v>535</v>
      </c>
      <c r="B1315">
        <v>15</v>
      </c>
      <c r="C1315" s="1" t="s">
        <v>58</v>
      </c>
      <c r="D1315" s="1" t="s">
        <v>616</v>
      </c>
      <c r="E1315">
        <v>25</v>
      </c>
      <c r="F1315">
        <v>40</v>
      </c>
      <c r="G1315">
        <v>3</v>
      </c>
      <c r="H1315">
        <v>48</v>
      </c>
      <c r="I1315" s="1" t="s">
        <v>609</v>
      </c>
      <c r="J1315">
        <f>cocina[[#This Row],[Precio Unitario]]*cocina[[#This Row],[Cantidad Ordenada]]-cocina[[#This Row],[Costo Unitario]]*cocina[[#This Row],[Cantidad Ordenada]]</f>
        <v>45</v>
      </c>
      <c r="K1315">
        <f>cocina[[#This Row],[Precio Unitario]]*cocina[[#This Row],[Cantidad Ordenada]]</f>
        <v>120</v>
      </c>
      <c r="L1315" s="5">
        <f>(SUMIF(A:A,cocina[[#This Row],[Número de Orden]],J:J))/SUMIF(A:A,cocina[[#This Row],[Número de Orden]],K:K)</f>
        <v>0.39492753623188404</v>
      </c>
      <c r="M1315" s="1">
        <f>cocina[[#This Row],[Ganancia bruta]]-cocina[[#This Row],[Ganancia neta]]</f>
        <v>75</v>
      </c>
    </row>
    <row r="1316" spans="1:13" x14ac:dyDescent="0.3">
      <c r="A1316">
        <v>535</v>
      </c>
      <c r="B1316">
        <v>15</v>
      </c>
      <c r="C1316" s="1" t="s">
        <v>48</v>
      </c>
      <c r="D1316" s="1" t="s">
        <v>618</v>
      </c>
      <c r="E1316">
        <v>17</v>
      </c>
      <c r="F1316">
        <v>29</v>
      </c>
      <c r="G1316">
        <v>3</v>
      </c>
      <c r="H1316">
        <v>9</v>
      </c>
      <c r="I1316" s="1" t="s">
        <v>608</v>
      </c>
      <c r="J1316">
        <f>cocina[[#This Row],[Precio Unitario]]*cocina[[#This Row],[Cantidad Ordenada]]-cocina[[#This Row],[Costo Unitario]]*cocina[[#This Row],[Cantidad Ordenada]]</f>
        <v>36</v>
      </c>
      <c r="K1316">
        <f>cocina[[#This Row],[Precio Unitario]]*cocina[[#This Row],[Cantidad Ordenada]]</f>
        <v>87</v>
      </c>
      <c r="L1316" s="5">
        <f>(SUMIF(A:A,cocina[[#This Row],[Número de Orden]],J:J))/SUMIF(A:A,cocina[[#This Row],[Número de Orden]],K:K)</f>
        <v>0.39492753623188404</v>
      </c>
      <c r="M1316" s="1">
        <f>cocina[[#This Row],[Ganancia bruta]]-cocina[[#This Row],[Ganancia neta]]</f>
        <v>51</v>
      </c>
    </row>
    <row r="1317" spans="1:13" x14ac:dyDescent="0.3">
      <c r="A1317">
        <v>535</v>
      </c>
      <c r="B1317">
        <v>15</v>
      </c>
      <c r="C1317" s="1" t="s">
        <v>168</v>
      </c>
      <c r="D1317" s="1" t="s">
        <v>612</v>
      </c>
      <c r="E1317">
        <v>14</v>
      </c>
      <c r="F1317">
        <v>24</v>
      </c>
      <c r="G1317">
        <v>2</v>
      </c>
      <c r="H1317">
        <v>42</v>
      </c>
      <c r="I1317" s="1" t="s">
        <v>608</v>
      </c>
      <c r="J1317">
        <f>cocina[[#This Row],[Precio Unitario]]*cocina[[#This Row],[Cantidad Ordenada]]-cocina[[#This Row],[Costo Unitario]]*cocina[[#This Row],[Cantidad Ordenada]]</f>
        <v>20</v>
      </c>
      <c r="K1317">
        <f>cocina[[#This Row],[Precio Unitario]]*cocina[[#This Row],[Cantidad Ordenada]]</f>
        <v>48</v>
      </c>
      <c r="L1317" s="5">
        <f>(SUMIF(A:A,cocina[[#This Row],[Número de Orden]],J:J))/SUMIF(A:A,cocina[[#This Row],[Número de Orden]],K:K)</f>
        <v>0.39492753623188404</v>
      </c>
      <c r="M1317" s="1">
        <f>cocina[[#This Row],[Ganancia bruta]]-cocina[[#This Row],[Ganancia neta]]</f>
        <v>28</v>
      </c>
    </row>
    <row r="1318" spans="1:13" x14ac:dyDescent="0.3">
      <c r="A1318">
        <v>535</v>
      </c>
      <c r="B1318">
        <v>15</v>
      </c>
      <c r="C1318" s="1" t="s">
        <v>80</v>
      </c>
      <c r="D1318" s="1" t="s">
        <v>628</v>
      </c>
      <c r="E1318">
        <v>13</v>
      </c>
      <c r="F1318">
        <v>21</v>
      </c>
      <c r="G1318">
        <v>1</v>
      </c>
      <c r="H1318">
        <v>14</v>
      </c>
      <c r="I1318" s="1" t="s">
        <v>608</v>
      </c>
      <c r="J1318">
        <f>cocina[[#This Row],[Precio Unitario]]*cocina[[#This Row],[Cantidad Ordenada]]-cocina[[#This Row],[Costo Unitario]]*cocina[[#This Row],[Cantidad Ordenada]]</f>
        <v>8</v>
      </c>
      <c r="K1318">
        <f>cocina[[#This Row],[Precio Unitario]]*cocina[[#This Row],[Cantidad Ordenada]]</f>
        <v>21</v>
      </c>
      <c r="L1318" s="5">
        <f>(SUMIF(A:A,cocina[[#This Row],[Número de Orden]],J:J))/SUMIF(A:A,cocina[[#This Row],[Número de Orden]],K:K)</f>
        <v>0.39492753623188404</v>
      </c>
      <c r="M1318" s="1">
        <f>cocina[[#This Row],[Ganancia bruta]]-cocina[[#This Row],[Ganancia neta]]</f>
        <v>13</v>
      </c>
    </row>
    <row r="1319" spans="1:13" x14ac:dyDescent="0.3">
      <c r="A1319">
        <v>536</v>
      </c>
      <c r="B1319">
        <v>9</v>
      </c>
      <c r="C1319" s="1" t="s">
        <v>89</v>
      </c>
      <c r="D1319" s="1" t="s">
        <v>629</v>
      </c>
      <c r="E1319">
        <v>10</v>
      </c>
      <c r="F1319">
        <v>18</v>
      </c>
      <c r="G1319">
        <v>1</v>
      </c>
      <c r="H1319">
        <v>29</v>
      </c>
      <c r="I1319" s="1" t="s">
        <v>609</v>
      </c>
      <c r="J1319">
        <f>cocina[[#This Row],[Precio Unitario]]*cocina[[#This Row],[Cantidad Ordenada]]-cocina[[#This Row],[Costo Unitario]]*cocina[[#This Row],[Cantidad Ordenada]]</f>
        <v>8</v>
      </c>
      <c r="K1319">
        <f>cocina[[#This Row],[Precio Unitario]]*cocina[[#This Row],[Cantidad Ordenada]]</f>
        <v>18</v>
      </c>
      <c r="L1319" s="5">
        <f>(SUMIF(A:A,cocina[[#This Row],[Número de Orden]],J:J))/SUMIF(A:A,cocina[[#This Row],[Número de Orden]],K:K)</f>
        <v>0.40566037735849059</v>
      </c>
      <c r="M1319" s="1">
        <f>cocina[[#This Row],[Ganancia bruta]]-cocina[[#This Row],[Ganancia neta]]</f>
        <v>10</v>
      </c>
    </row>
    <row r="1320" spans="1:13" x14ac:dyDescent="0.3">
      <c r="A1320">
        <v>536</v>
      </c>
      <c r="B1320">
        <v>9</v>
      </c>
      <c r="C1320" s="1" t="s">
        <v>48</v>
      </c>
      <c r="D1320" s="1" t="s">
        <v>618</v>
      </c>
      <c r="E1320">
        <v>17</v>
      </c>
      <c r="F1320">
        <v>29</v>
      </c>
      <c r="G1320">
        <v>2</v>
      </c>
      <c r="H1320">
        <v>52</v>
      </c>
      <c r="I1320" s="1" t="s">
        <v>608</v>
      </c>
      <c r="J1320">
        <f>cocina[[#This Row],[Precio Unitario]]*cocina[[#This Row],[Cantidad Ordenada]]-cocina[[#This Row],[Costo Unitario]]*cocina[[#This Row],[Cantidad Ordenada]]</f>
        <v>24</v>
      </c>
      <c r="K1320">
        <f>cocina[[#This Row],[Precio Unitario]]*cocina[[#This Row],[Cantidad Ordenada]]</f>
        <v>58</v>
      </c>
      <c r="L1320" s="5">
        <f>(SUMIF(A:A,cocina[[#This Row],[Número de Orden]],J:J))/SUMIF(A:A,cocina[[#This Row],[Número de Orden]],K:K)</f>
        <v>0.40566037735849059</v>
      </c>
      <c r="M1320" s="1">
        <f>cocina[[#This Row],[Ganancia bruta]]-cocina[[#This Row],[Ganancia neta]]</f>
        <v>34</v>
      </c>
    </row>
    <row r="1321" spans="1:13" x14ac:dyDescent="0.3">
      <c r="A1321">
        <v>536</v>
      </c>
      <c r="B1321">
        <v>9</v>
      </c>
      <c r="C1321" s="1" t="s">
        <v>210</v>
      </c>
      <c r="D1321" s="1" t="s">
        <v>627</v>
      </c>
      <c r="E1321">
        <v>14</v>
      </c>
      <c r="F1321">
        <v>23</v>
      </c>
      <c r="G1321">
        <v>2</v>
      </c>
      <c r="H1321">
        <v>38</v>
      </c>
      <c r="I1321" s="1" t="s">
        <v>608</v>
      </c>
      <c r="J1321">
        <f>cocina[[#This Row],[Precio Unitario]]*cocina[[#This Row],[Cantidad Ordenada]]-cocina[[#This Row],[Costo Unitario]]*cocina[[#This Row],[Cantidad Ordenada]]</f>
        <v>18</v>
      </c>
      <c r="K1321">
        <f>cocina[[#This Row],[Precio Unitario]]*cocina[[#This Row],[Cantidad Ordenada]]</f>
        <v>46</v>
      </c>
      <c r="L1321" s="5">
        <f>(SUMIF(A:A,cocina[[#This Row],[Número de Orden]],J:J))/SUMIF(A:A,cocina[[#This Row],[Número de Orden]],K:K)</f>
        <v>0.40566037735849059</v>
      </c>
      <c r="M1321" s="1">
        <f>cocina[[#This Row],[Ganancia bruta]]-cocina[[#This Row],[Ganancia neta]]</f>
        <v>28</v>
      </c>
    </row>
    <row r="1322" spans="1:13" x14ac:dyDescent="0.3">
      <c r="A1322">
        <v>536</v>
      </c>
      <c r="B1322">
        <v>9</v>
      </c>
      <c r="C1322" s="1" t="s">
        <v>78</v>
      </c>
      <c r="D1322" s="1" t="s">
        <v>613</v>
      </c>
      <c r="E1322">
        <v>18</v>
      </c>
      <c r="F1322">
        <v>30</v>
      </c>
      <c r="G1322">
        <v>3</v>
      </c>
      <c r="H1322">
        <v>33</v>
      </c>
      <c r="I1322" s="1" t="s">
        <v>608</v>
      </c>
      <c r="J1322">
        <f>cocina[[#This Row],[Precio Unitario]]*cocina[[#This Row],[Cantidad Ordenada]]-cocina[[#This Row],[Costo Unitario]]*cocina[[#This Row],[Cantidad Ordenada]]</f>
        <v>36</v>
      </c>
      <c r="K1322">
        <f>cocina[[#This Row],[Precio Unitario]]*cocina[[#This Row],[Cantidad Ordenada]]</f>
        <v>90</v>
      </c>
      <c r="L1322" s="5">
        <f>(SUMIF(A:A,cocina[[#This Row],[Número de Orden]],J:J))/SUMIF(A:A,cocina[[#This Row],[Número de Orden]],K:K)</f>
        <v>0.40566037735849059</v>
      </c>
      <c r="M1322" s="1">
        <f>cocina[[#This Row],[Ganancia bruta]]-cocina[[#This Row],[Ganancia neta]]</f>
        <v>54</v>
      </c>
    </row>
    <row r="1323" spans="1:13" x14ac:dyDescent="0.3">
      <c r="A1323">
        <v>537</v>
      </c>
      <c r="B1323">
        <v>18</v>
      </c>
      <c r="C1323" s="1" t="s">
        <v>80</v>
      </c>
      <c r="D1323" s="1" t="s">
        <v>628</v>
      </c>
      <c r="E1323">
        <v>13</v>
      </c>
      <c r="F1323">
        <v>21</v>
      </c>
      <c r="G1323">
        <v>3</v>
      </c>
      <c r="H1323">
        <v>21</v>
      </c>
      <c r="I1323" s="1" t="s">
        <v>609</v>
      </c>
      <c r="J1323">
        <f>cocina[[#This Row],[Precio Unitario]]*cocina[[#This Row],[Cantidad Ordenada]]-cocina[[#This Row],[Costo Unitario]]*cocina[[#This Row],[Cantidad Ordenada]]</f>
        <v>24</v>
      </c>
      <c r="K1323">
        <f>cocina[[#This Row],[Precio Unitario]]*cocina[[#This Row],[Cantidad Ordenada]]</f>
        <v>63</v>
      </c>
      <c r="L1323" s="5">
        <f>(SUMIF(A:A,cocina[[#This Row],[Número de Orden]],J:J))/SUMIF(A:A,cocina[[#This Row],[Número de Orden]],K:K)</f>
        <v>0.38095238095238093</v>
      </c>
      <c r="M1323" s="1">
        <f>cocina[[#This Row],[Ganancia bruta]]-cocina[[#This Row],[Ganancia neta]]</f>
        <v>39</v>
      </c>
    </row>
    <row r="1324" spans="1:13" x14ac:dyDescent="0.3">
      <c r="A1324">
        <v>538</v>
      </c>
      <c r="B1324">
        <v>14</v>
      </c>
      <c r="C1324" s="1" t="s">
        <v>78</v>
      </c>
      <c r="D1324" s="1" t="s">
        <v>613</v>
      </c>
      <c r="E1324">
        <v>18</v>
      </c>
      <c r="F1324">
        <v>30</v>
      </c>
      <c r="G1324">
        <v>1</v>
      </c>
      <c r="H1324">
        <v>55</v>
      </c>
      <c r="I1324" s="1" t="s">
        <v>609</v>
      </c>
      <c r="J1324">
        <f>cocina[[#This Row],[Precio Unitario]]*cocina[[#This Row],[Cantidad Ordenada]]-cocina[[#This Row],[Costo Unitario]]*cocina[[#This Row],[Cantidad Ordenada]]</f>
        <v>12</v>
      </c>
      <c r="K1324">
        <f>cocina[[#This Row],[Precio Unitario]]*cocina[[#This Row],[Cantidad Ordenada]]</f>
        <v>30</v>
      </c>
      <c r="L1324" s="5">
        <f>(SUMIF(A:A,cocina[[#This Row],[Número de Orden]],J:J))/SUMIF(A:A,cocina[[#This Row],[Número de Orden]],K:K)</f>
        <v>0.40845070422535212</v>
      </c>
      <c r="M1324" s="1">
        <f>cocina[[#This Row],[Ganancia bruta]]-cocina[[#This Row],[Ganancia neta]]</f>
        <v>18</v>
      </c>
    </row>
    <row r="1325" spans="1:13" x14ac:dyDescent="0.3">
      <c r="A1325">
        <v>538</v>
      </c>
      <c r="B1325">
        <v>14</v>
      </c>
      <c r="C1325" s="1" t="s">
        <v>210</v>
      </c>
      <c r="D1325" s="1" t="s">
        <v>627</v>
      </c>
      <c r="E1325">
        <v>14</v>
      </c>
      <c r="F1325">
        <v>23</v>
      </c>
      <c r="G1325">
        <v>1</v>
      </c>
      <c r="H1325">
        <v>39</v>
      </c>
      <c r="I1325" s="1" t="s">
        <v>608</v>
      </c>
      <c r="J1325">
        <f>cocina[[#This Row],[Precio Unitario]]*cocina[[#This Row],[Cantidad Ordenada]]-cocina[[#This Row],[Costo Unitario]]*cocina[[#This Row],[Cantidad Ordenada]]</f>
        <v>9</v>
      </c>
      <c r="K1325">
        <f>cocina[[#This Row],[Precio Unitario]]*cocina[[#This Row],[Cantidad Ordenada]]</f>
        <v>23</v>
      </c>
      <c r="L1325" s="5">
        <f>(SUMIF(A:A,cocina[[#This Row],[Número de Orden]],J:J))/SUMIF(A:A,cocina[[#This Row],[Número de Orden]],K:K)</f>
        <v>0.40845070422535212</v>
      </c>
      <c r="M1325" s="1">
        <f>cocina[[#This Row],[Ganancia bruta]]-cocina[[#This Row],[Ganancia neta]]</f>
        <v>14</v>
      </c>
    </row>
    <row r="1326" spans="1:13" x14ac:dyDescent="0.3">
      <c r="A1326">
        <v>538</v>
      </c>
      <c r="B1326">
        <v>14</v>
      </c>
      <c r="C1326" s="1" t="s">
        <v>271</v>
      </c>
      <c r="D1326" s="1" t="s">
        <v>619</v>
      </c>
      <c r="E1326">
        <v>20</v>
      </c>
      <c r="F1326">
        <v>33</v>
      </c>
      <c r="G1326">
        <v>1</v>
      </c>
      <c r="H1326">
        <v>58</v>
      </c>
      <c r="I1326" s="1" t="s">
        <v>609</v>
      </c>
      <c r="J1326">
        <f>cocina[[#This Row],[Precio Unitario]]*cocina[[#This Row],[Cantidad Ordenada]]-cocina[[#This Row],[Costo Unitario]]*cocina[[#This Row],[Cantidad Ordenada]]</f>
        <v>13</v>
      </c>
      <c r="K1326">
        <f>cocina[[#This Row],[Precio Unitario]]*cocina[[#This Row],[Cantidad Ordenada]]</f>
        <v>33</v>
      </c>
      <c r="L1326" s="5">
        <f>(SUMIF(A:A,cocina[[#This Row],[Número de Orden]],J:J))/SUMIF(A:A,cocina[[#This Row],[Número de Orden]],K:K)</f>
        <v>0.40845070422535212</v>
      </c>
      <c r="M1326" s="1">
        <f>cocina[[#This Row],[Ganancia bruta]]-cocina[[#This Row],[Ganancia neta]]</f>
        <v>20</v>
      </c>
    </row>
    <row r="1327" spans="1:13" x14ac:dyDescent="0.3">
      <c r="A1327">
        <v>538</v>
      </c>
      <c r="B1327">
        <v>14</v>
      </c>
      <c r="C1327" s="1" t="s">
        <v>52</v>
      </c>
      <c r="D1327" s="1" t="s">
        <v>620</v>
      </c>
      <c r="E1327">
        <v>16</v>
      </c>
      <c r="F1327">
        <v>28</v>
      </c>
      <c r="G1327">
        <v>2</v>
      </c>
      <c r="H1327">
        <v>46</v>
      </c>
      <c r="I1327" s="1" t="s">
        <v>608</v>
      </c>
      <c r="J1327">
        <f>cocina[[#This Row],[Precio Unitario]]*cocina[[#This Row],[Cantidad Ordenada]]-cocina[[#This Row],[Costo Unitario]]*cocina[[#This Row],[Cantidad Ordenada]]</f>
        <v>24</v>
      </c>
      <c r="K1327">
        <f>cocina[[#This Row],[Precio Unitario]]*cocina[[#This Row],[Cantidad Ordenada]]</f>
        <v>56</v>
      </c>
      <c r="L1327" s="5">
        <f>(SUMIF(A:A,cocina[[#This Row],[Número de Orden]],J:J))/SUMIF(A:A,cocina[[#This Row],[Número de Orden]],K:K)</f>
        <v>0.40845070422535212</v>
      </c>
      <c r="M1327" s="1">
        <f>cocina[[#This Row],[Ganancia bruta]]-cocina[[#This Row],[Ganancia neta]]</f>
        <v>32</v>
      </c>
    </row>
    <row r="1328" spans="1:13" x14ac:dyDescent="0.3">
      <c r="A1328">
        <v>539</v>
      </c>
      <c r="B1328">
        <v>18</v>
      </c>
      <c r="C1328" s="1" t="s">
        <v>78</v>
      </c>
      <c r="D1328" s="1" t="s">
        <v>613</v>
      </c>
      <c r="E1328">
        <v>18</v>
      </c>
      <c r="F1328">
        <v>30</v>
      </c>
      <c r="G1328">
        <v>3</v>
      </c>
      <c r="H1328">
        <v>43</v>
      </c>
      <c r="I1328" s="1" t="s">
        <v>609</v>
      </c>
      <c r="J1328">
        <f>cocina[[#This Row],[Precio Unitario]]*cocina[[#This Row],[Cantidad Ordenada]]-cocina[[#This Row],[Costo Unitario]]*cocina[[#This Row],[Cantidad Ordenada]]</f>
        <v>36</v>
      </c>
      <c r="K1328">
        <f>cocina[[#This Row],[Precio Unitario]]*cocina[[#This Row],[Cantidad Ordenada]]</f>
        <v>90</v>
      </c>
      <c r="L1328" s="5">
        <f>(SUMIF(A:A,cocina[[#This Row],[Número de Orden]],J:J))/SUMIF(A:A,cocina[[#This Row],[Número de Orden]],K:K)</f>
        <v>0.41249999999999998</v>
      </c>
      <c r="M1328" s="1">
        <f>cocina[[#This Row],[Ganancia bruta]]-cocina[[#This Row],[Ganancia neta]]</f>
        <v>54</v>
      </c>
    </row>
    <row r="1329" spans="1:13" x14ac:dyDescent="0.3">
      <c r="A1329">
        <v>539</v>
      </c>
      <c r="B1329">
        <v>18</v>
      </c>
      <c r="C1329" s="1" t="s">
        <v>116</v>
      </c>
      <c r="D1329" s="1" t="s">
        <v>615</v>
      </c>
      <c r="E1329">
        <v>16</v>
      </c>
      <c r="F1329">
        <v>27</v>
      </c>
      <c r="G1329">
        <v>1</v>
      </c>
      <c r="H1329">
        <v>40</v>
      </c>
      <c r="I1329" s="1" t="s">
        <v>609</v>
      </c>
      <c r="J1329">
        <f>cocina[[#This Row],[Precio Unitario]]*cocina[[#This Row],[Cantidad Ordenada]]-cocina[[#This Row],[Costo Unitario]]*cocina[[#This Row],[Cantidad Ordenada]]</f>
        <v>11</v>
      </c>
      <c r="K1329">
        <f>cocina[[#This Row],[Precio Unitario]]*cocina[[#This Row],[Cantidad Ordenada]]</f>
        <v>27</v>
      </c>
      <c r="L1329" s="5">
        <f>(SUMIF(A:A,cocina[[#This Row],[Número de Orden]],J:J))/SUMIF(A:A,cocina[[#This Row],[Número de Orden]],K:K)</f>
        <v>0.41249999999999998</v>
      </c>
      <c r="M1329" s="1">
        <f>cocina[[#This Row],[Ganancia bruta]]-cocina[[#This Row],[Ganancia neta]]</f>
        <v>16</v>
      </c>
    </row>
    <row r="1330" spans="1:13" x14ac:dyDescent="0.3">
      <c r="A1330">
        <v>539</v>
      </c>
      <c r="B1330">
        <v>18</v>
      </c>
      <c r="C1330" s="1" t="s">
        <v>48</v>
      </c>
      <c r="D1330" s="1" t="s">
        <v>618</v>
      </c>
      <c r="E1330">
        <v>17</v>
      </c>
      <c r="F1330">
        <v>29</v>
      </c>
      <c r="G1330">
        <v>3</v>
      </c>
      <c r="H1330">
        <v>18</v>
      </c>
      <c r="I1330" s="1" t="s">
        <v>608</v>
      </c>
      <c r="J1330">
        <f>cocina[[#This Row],[Precio Unitario]]*cocina[[#This Row],[Cantidad Ordenada]]-cocina[[#This Row],[Costo Unitario]]*cocina[[#This Row],[Cantidad Ordenada]]</f>
        <v>36</v>
      </c>
      <c r="K1330">
        <f>cocina[[#This Row],[Precio Unitario]]*cocina[[#This Row],[Cantidad Ordenada]]</f>
        <v>87</v>
      </c>
      <c r="L1330" s="5">
        <f>(SUMIF(A:A,cocina[[#This Row],[Número de Orden]],J:J))/SUMIF(A:A,cocina[[#This Row],[Número de Orden]],K:K)</f>
        <v>0.41249999999999998</v>
      </c>
      <c r="M1330" s="1">
        <f>cocina[[#This Row],[Ganancia bruta]]-cocina[[#This Row],[Ganancia neta]]</f>
        <v>51</v>
      </c>
    </row>
    <row r="1331" spans="1:13" x14ac:dyDescent="0.3">
      <c r="A1331">
        <v>539</v>
      </c>
      <c r="B1331">
        <v>18</v>
      </c>
      <c r="C1331" s="1" t="s">
        <v>89</v>
      </c>
      <c r="D1331" s="1" t="s">
        <v>629</v>
      </c>
      <c r="E1331">
        <v>10</v>
      </c>
      <c r="F1331">
        <v>18</v>
      </c>
      <c r="G1331">
        <v>2</v>
      </c>
      <c r="H1331">
        <v>28</v>
      </c>
      <c r="I1331" s="1" t="s">
        <v>608</v>
      </c>
      <c r="J1331">
        <f>cocina[[#This Row],[Precio Unitario]]*cocina[[#This Row],[Cantidad Ordenada]]-cocina[[#This Row],[Costo Unitario]]*cocina[[#This Row],[Cantidad Ordenada]]</f>
        <v>16</v>
      </c>
      <c r="K1331">
        <f>cocina[[#This Row],[Precio Unitario]]*cocina[[#This Row],[Cantidad Ordenada]]</f>
        <v>36</v>
      </c>
      <c r="L1331" s="5">
        <f>(SUMIF(A:A,cocina[[#This Row],[Número de Orden]],J:J))/SUMIF(A:A,cocina[[#This Row],[Número de Orden]],K:K)</f>
        <v>0.41249999999999998</v>
      </c>
      <c r="M1331" s="1">
        <f>cocina[[#This Row],[Ganancia bruta]]-cocina[[#This Row],[Ganancia neta]]</f>
        <v>20</v>
      </c>
    </row>
    <row r="1332" spans="1:13" x14ac:dyDescent="0.3">
      <c r="A1332">
        <v>540</v>
      </c>
      <c r="B1332">
        <v>6</v>
      </c>
      <c r="C1332" s="1" t="s">
        <v>89</v>
      </c>
      <c r="D1332" s="1" t="s">
        <v>629</v>
      </c>
      <c r="E1332">
        <v>10</v>
      </c>
      <c r="F1332">
        <v>18</v>
      </c>
      <c r="G1332">
        <v>3</v>
      </c>
      <c r="H1332">
        <v>47</v>
      </c>
      <c r="I1332" s="1" t="s">
        <v>608</v>
      </c>
      <c r="J1332">
        <f>cocina[[#This Row],[Precio Unitario]]*cocina[[#This Row],[Cantidad Ordenada]]-cocina[[#This Row],[Costo Unitario]]*cocina[[#This Row],[Cantidad Ordenada]]</f>
        <v>24</v>
      </c>
      <c r="K1332">
        <f>cocina[[#This Row],[Precio Unitario]]*cocina[[#This Row],[Cantidad Ordenada]]</f>
        <v>54</v>
      </c>
      <c r="L1332" s="5">
        <f>(SUMIF(A:A,cocina[[#This Row],[Número de Orden]],J:J))/SUMIF(A:A,cocina[[#This Row],[Número de Orden]],K:K)</f>
        <v>0.41935483870967744</v>
      </c>
      <c r="M1332" s="1">
        <f>cocina[[#This Row],[Ganancia bruta]]-cocina[[#This Row],[Ganancia neta]]</f>
        <v>30</v>
      </c>
    </row>
    <row r="1333" spans="1:13" x14ac:dyDescent="0.3">
      <c r="A1333">
        <v>540</v>
      </c>
      <c r="B1333">
        <v>6</v>
      </c>
      <c r="C1333" s="1" t="s">
        <v>36</v>
      </c>
      <c r="D1333" s="1" t="s">
        <v>622</v>
      </c>
      <c r="E1333">
        <v>21</v>
      </c>
      <c r="F1333">
        <v>35</v>
      </c>
      <c r="G1333">
        <v>2</v>
      </c>
      <c r="H1333">
        <v>35</v>
      </c>
      <c r="I1333" s="1" t="s">
        <v>608</v>
      </c>
      <c r="J1333">
        <f>cocina[[#This Row],[Precio Unitario]]*cocina[[#This Row],[Cantidad Ordenada]]-cocina[[#This Row],[Costo Unitario]]*cocina[[#This Row],[Cantidad Ordenada]]</f>
        <v>28</v>
      </c>
      <c r="K1333">
        <f>cocina[[#This Row],[Precio Unitario]]*cocina[[#This Row],[Cantidad Ordenada]]</f>
        <v>70</v>
      </c>
      <c r="L1333" s="5">
        <f>(SUMIF(A:A,cocina[[#This Row],[Número de Orden]],J:J))/SUMIF(A:A,cocina[[#This Row],[Número de Orden]],K:K)</f>
        <v>0.41935483870967744</v>
      </c>
      <c r="M1333" s="1">
        <f>cocina[[#This Row],[Ganancia bruta]]-cocina[[#This Row],[Ganancia neta]]</f>
        <v>42</v>
      </c>
    </row>
    <row r="1334" spans="1:13" x14ac:dyDescent="0.3">
      <c r="A1334">
        <v>541</v>
      </c>
      <c r="B1334">
        <v>19</v>
      </c>
      <c r="C1334" s="1" t="s">
        <v>122</v>
      </c>
      <c r="D1334" s="1" t="s">
        <v>621</v>
      </c>
      <c r="E1334">
        <v>11</v>
      </c>
      <c r="F1334">
        <v>19</v>
      </c>
      <c r="G1334">
        <v>2</v>
      </c>
      <c r="H1334">
        <v>31</v>
      </c>
      <c r="I1334" s="1" t="s">
        <v>608</v>
      </c>
      <c r="J1334">
        <f>cocina[[#This Row],[Precio Unitario]]*cocina[[#This Row],[Cantidad Ordenada]]-cocina[[#This Row],[Costo Unitario]]*cocina[[#This Row],[Cantidad Ordenada]]</f>
        <v>16</v>
      </c>
      <c r="K1334">
        <f>cocina[[#This Row],[Precio Unitario]]*cocina[[#This Row],[Cantidad Ordenada]]</f>
        <v>38</v>
      </c>
      <c r="L1334" s="5">
        <f>(SUMIF(A:A,cocina[[#This Row],[Número de Orden]],J:J))/SUMIF(A:A,cocina[[#This Row],[Número de Orden]],K:K)</f>
        <v>0.40099009900990101</v>
      </c>
      <c r="M1334" s="1">
        <f>cocina[[#This Row],[Ganancia bruta]]-cocina[[#This Row],[Ganancia neta]]</f>
        <v>22</v>
      </c>
    </row>
    <row r="1335" spans="1:13" x14ac:dyDescent="0.3">
      <c r="A1335">
        <v>541</v>
      </c>
      <c r="B1335">
        <v>19</v>
      </c>
      <c r="C1335" s="1" t="s">
        <v>271</v>
      </c>
      <c r="D1335" s="1" t="s">
        <v>619</v>
      </c>
      <c r="E1335">
        <v>20</v>
      </c>
      <c r="F1335">
        <v>33</v>
      </c>
      <c r="G1335">
        <v>2</v>
      </c>
      <c r="H1335">
        <v>21</v>
      </c>
      <c r="I1335" s="1" t="s">
        <v>608</v>
      </c>
      <c r="J1335">
        <f>cocina[[#This Row],[Precio Unitario]]*cocina[[#This Row],[Cantidad Ordenada]]-cocina[[#This Row],[Costo Unitario]]*cocina[[#This Row],[Cantidad Ordenada]]</f>
        <v>26</v>
      </c>
      <c r="K1335">
        <f>cocina[[#This Row],[Precio Unitario]]*cocina[[#This Row],[Cantidad Ordenada]]</f>
        <v>66</v>
      </c>
      <c r="L1335" s="5">
        <f>(SUMIF(A:A,cocina[[#This Row],[Número de Orden]],J:J))/SUMIF(A:A,cocina[[#This Row],[Número de Orden]],K:K)</f>
        <v>0.40099009900990101</v>
      </c>
      <c r="M1335" s="1">
        <f>cocina[[#This Row],[Ganancia bruta]]-cocina[[#This Row],[Ganancia neta]]</f>
        <v>40</v>
      </c>
    </row>
    <row r="1336" spans="1:13" x14ac:dyDescent="0.3">
      <c r="A1336">
        <v>541</v>
      </c>
      <c r="B1336">
        <v>19</v>
      </c>
      <c r="C1336" s="1" t="s">
        <v>48</v>
      </c>
      <c r="D1336" s="1" t="s">
        <v>618</v>
      </c>
      <c r="E1336">
        <v>17</v>
      </c>
      <c r="F1336">
        <v>29</v>
      </c>
      <c r="G1336">
        <v>1</v>
      </c>
      <c r="H1336">
        <v>35</v>
      </c>
      <c r="I1336" s="1" t="s">
        <v>608</v>
      </c>
      <c r="J1336">
        <f>cocina[[#This Row],[Precio Unitario]]*cocina[[#This Row],[Cantidad Ordenada]]-cocina[[#This Row],[Costo Unitario]]*cocina[[#This Row],[Cantidad Ordenada]]</f>
        <v>12</v>
      </c>
      <c r="K1336">
        <f>cocina[[#This Row],[Precio Unitario]]*cocina[[#This Row],[Cantidad Ordenada]]</f>
        <v>29</v>
      </c>
      <c r="L1336" s="5">
        <f>(SUMIF(A:A,cocina[[#This Row],[Número de Orden]],J:J))/SUMIF(A:A,cocina[[#This Row],[Número de Orden]],K:K)</f>
        <v>0.40099009900990101</v>
      </c>
      <c r="M1336" s="1">
        <f>cocina[[#This Row],[Ganancia bruta]]-cocina[[#This Row],[Ganancia neta]]</f>
        <v>17</v>
      </c>
    </row>
    <row r="1337" spans="1:13" x14ac:dyDescent="0.3">
      <c r="A1337">
        <v>541</v>
      </c>
      <c r="B1337">
        <v>19</v>
      </c>
      <c r="C1337" s="1" t="s">
        <v>210</v>
      </c>
      <c r="D1337" s="1" t="s">
        <v>627</v>
      </c>
      <c r="E1337">
        <v>14</v>
      </c>
      <c r="F1337">
        <v>23</v>
      </c>
      <c r="G1337">
        <v>3</v>
      </c>
      <c r="H1337">
        <v>37</v>
      </c>
      <c r="I1337" s="1" t="s">
        <v>608</v>
      </c>
      <c r="J1337">
        <f>cocina[[#This Row],[Precio Unitario]]*cocina[[#This Row],[Cantidad Ordenada]]-cocina[[#This Row],[Costo Unitario]]*cocina[[#This Row],[Cantidad Ordenada]]</f>
        <v>27</v>
      </c>
      <c r="K1337">
        <f>cocina[[#This Row],[Precio Unitario]]*cocina[[#This Row],[Cantidad Ordenada]]</f>
        <v>69</v>
      </c>
      <c r="L1337" s="5">
        <f>(SUMIF(A:A,cocina[[#This Row],[Número de Orden]],J:J))/SUMIF(A:A,cocina[[#This Row],[Número de Orden]],K:K)</f>
        <v>0.40099009900990101</v>
      </c>
      <c r="M1337" s="1">
        <f>cocina[[#This Row],[Ganancia bruta]]-cocina[[#This Row],[Ganancia neta]]</f>
        <v>42</v>
      </c>
    </row>
    <row r="1338" spans="1:13" x14ac:dyDescent="0.3">
      <c r="A1338">
        <v>542</v>
      </c>
      <c r="B1338">
        <v>9</v>
      </c>
      <c r="C1338" s="1" t="s">
        <v>65</v>
      </c>
      <c r="D1338" s="1" t="s">
        <v>625</v>
      </c>
      <c r="E1338">
        <v>20</v>
      </c>
      <c r="F1338">
        <v>34</v>
      </c>
      <c r="G1338">
        <v>2</v>
      </c>
      <c r="H1338">
        <v>17</v>
      </c>
      <c r="I1338" s="1" t="s">
        <v>609</v>
      </c>
      <c r="J1338">
        <f>cocina[[#This Row],[Precio Unitario]]*cocina[[#This Row],[Cantidad Ordenada]]-cocina[[#This Row],[Costo Unitario]]*cocina[[#This Row],[Cantidad Ordenada]]</f>
        <v>28</v>
      </c>
      <c r="K1338">
        <f>cocina[[#This Row],[Precio Unitario]]*cocina[[#This Row],[Cantidad Ordenada]]</f>
        <v>68</v>
      </c>
      <c r="L1338" s="5">
        <f>(SUMIF(A:A,cocina[[#This Row],[Número de Orden]],J:J))/SUMIF(A:A,cocina[[#This Row],[Número de Orden]],K:K)</f>
        <v>0.41216216216216217</v>
      </c>
      <c r="M1338" s="1">
        <f>cocina[[#This Row],[Ganancia bruta]]-cocina[[#This Row],[Ganancia neta]]</f>
        <v>40</v>
      </c>
    </row>
    <row r="1339" spans="1:13" x14ac:dyDescent="0.3">
      <c r="A1339">
        <v>542</v>
      </c>
      <c r="B1339">
        <v>9</v>
      </c>
      <c r="C1339" s="1" t="s">
        <v>165</v>
      </c>
      <c r="D1339" s="1" t="s">
        <v>630</v>
      </c>
      <c r="E1339">
        <v>15</v>
      </c>
      <c r="F1339">
        <v>26</v>
      </c>
      <c r="G1339">
        <v>1</v>
      </c>
      <c r="H1339">
        <v>46</v>
      </c>
      <c r="I1339" s="1" t="s">
        <v>608</v>
      </c>
      <c r="J1339">
        <f>cocina[[#This Row],[Precio Unitario]]*cocina[[#This Row],[Cantidad Ordenada]]-cocina[[#This Row],[Costo Unitario]]*cocina[[#This Row],[Cantidad Ordenada]]</f>
        <v>11</v>
      </c>
      <c r="K1339">
        <f>cocina[[#This Row],[Precio Unitario]]*cocina[[#This Row],[Cantidad Ordenada]]</f>
        <v>26</v>
      </c>
      <c r="L1339" s="5">
        <f>(SUMIF(A:A,cocina[[#This Row],[Número de Orden]],J:J))/SUMIF(A:A,cocina[[#This Row],[Número de Orden]],K:K)</f>
        <v>0.41216216216216217</v>
      </c>
      <c r="M1339" s="1">
        <f>cocina[[#This Row],[Ganancia bruta]]-cocina[[#This Row],[Ganancia neta]]</f>
        <v>15</v>
      </c>
    </row>
    <row r="1340" spans="1:13" x14ac:dyDescent="0.3">
      <c r="A1340">
        <v>542</v>
      </c>
      <c r="B1340">
        <v>9</v>
      </c>
      <c r="C1340" s="1" t="s">
        <v>116</v>
      </c>
      <c r="D1340" s="1" t="s">
        <v>615</v>
      </c>
      <c r="E1340">
        <v>16</v>
      </c>
      <c r="F1340">
        <v>27</v>
      </c>
      <c r="G1340">
        <v>2</v>
      </c>
      <c r="H1340">
        <v>52</v>
      </c>
      <c r="I1340" s="1" t="s">
        <v>609</v>
      </c>
      <c r="J1340">
        <f>cocina[[#This Row],[Precio Unitario]]*cocina[[#This Row],[Cantidad Ordenada]]-cocina[[#This Row],[Costo Unitario]]*cocina[[#This Row],[Cantidad Ordenada]]</f>
        <v>22</v>
      </c>
      <c r="K1340">
        <f>cocina[[#This Row],[Precio Unitario]]*cocina[[#This Row],[Cantidad Ordenada]]</f>
        <v>54</v>
      </c>
      <c r="L1340" s="5">
        <f>(SUMIF(A:A,cocina[[#This Row],[Número de Orden]],J:J))/SUMIF(A:A,cocina[[#This Row],[Número de Orden]],K:K)</f>
        <v>0.41216216216216217</v>
      </c>
      <c r="M1340" s="1">
        <f>cocina[[#This Row],[Ganancia bruta]]-cocina[[#This Row],[Ganancia neta]]</f>
        <v>32</v>
      </c>
    </row>
    <row r="1341" spans="1:13" x14ac:dyDescent="0.3">
      <c r="A1341">
        <v>543</v>
      </c>
      <c r="B1341">
        <v>19</v>
      </c>
      <c r="C1341" s="1" t="s">
        <v>52</v>
      </c>
      <c r="D1341" s="1" t="s">
        <v>620</v>
      </c>
      <c r="E1341">
        <v>16</v>
      </c>
      <c r="F1341">
        <v>28</v>
      </c>
      <c r="G1341">
        <v>2</v>
      </c>
      <c r="H1341">
        <v>27</v>
      </c>
      <c r="I1341" s="1" t="s">
        <v>609</v>
      </c>
      <c r="J1341">
        <f>cocina[[#This Row],[Precio Unitario]]*cocina[[#This Row],[Cantidad Ordenada]]-cocina[[#This Row],[Costo Unitario]]*cocina[[#This Row],[Cantidad Ordenada]]</f>
        <v>24</v>
      </c>
      <c r="K1341">
        <f>cocina[[#This Row],[Precio Unitario]]*cocina[[#This Row],[Cantidad Ordenada]]</f>
        <v>56</v>
      </c>
      <c r="L1341" s="5">
        <f>(SUMIF(A:A,cocina[[#This Row],[Número de Orden]],J:J))/SUMIF(A:A,cocina[[#This Row],[Número de Orden]],K:K)</f>
        <v>0.41262135922330095</v>
      </c>
      <c r="M1341" s="1">
        <f>cocina[[#This Row],[Ganancia bruta]]-cocina[[#This Row],[Ganancia neta]]</f>
        <v>32</v>
      </c>
    </row>
    <row r="1342" spans="1:13" x14ac:dyDescent="0.3">
      <c r="A1342">
        <v>543</v>
      </c>
      <c r="B1342">
        <v>19</v>
      </c>
      <c r="C1342" s="1" t="s">
        <v>116</v>
      </c>
      <c r="D1342" s="1" t="s">
        <v>615</v>
      </c>
      <c r="E1342">
        <v>16</v>
      </c>
      <c r="F1342">
        <v>27</v>
      </c>
      <c r="G1342">
        <v>2</v>
      </c>
      <c r="H1342">
        <v>5</v>
      </c>
      <c r="I1342" s="1" t="s">
        <v>608</v>
      </c>
      <c r="J1342">
        <f>cocina[[#This Row],[Precio Unitario]]*cocina[[#This Row],[Cantidad Ordenada]]-cocina[[#This Row],[Costo Unitario]]*cocina[[#This Row],[Cantidad Ordenada]]</f>
        <v>22</v>
      </c>
      <c r="K1342">
        <f>cocina[[#This Row],[Precio Unitario]]*cocina[[#This Row],[Cantidad Ordenada]]</f>
        <v>54</v>
      </c>
      <c r="L1342" s="5">
        <f>(SUMIF(A:A,cocina[[#This Row],[Número de Orden]],J:J))/SUMIF(A:A,cocina[[#This Row],[Número de Orden]],K:K)</f>
        <v>0.41262135922330095</v>
      </c>
      <c r="M1342" s="1">
        <f>cocina[[#This Row],[Ganancia bruta]]-cocina[[#This Row],[Ganancia neta]]</f>
        <v>32</v>
      </c>
    </row>
    <row r="1343" spans="1:13" x14ac:dyDescent="0.3">
      <c r="A1343">
        <v>543</v>
      </c>
      <c r="B1343">
        <v>19</v>
      </c>
      <c r="C1343" s="1" t="s">
        <v>257</v>
      </c>
      <c r="D1343" s="1" t="s">
        <v>623</v>
      </c>
      <c r="E1343">
        <v>19</v>
      </c>
      <c r="F1343">
        <v>32</v>
      </c>
      <c r="G1343">
        <v>3</v>
      </c>
      <c r="H1343">
        <v>42</v>
      </c>
      <c r="I1343" s="1" t="s">
        <v>609</v>
      </c>
      <c r="J1343">
        <f>cocina[[#This Row],[Precio Unitario]]*cocina[[#This Row],[Cantidad Ordenada]]-cocina[[#This Row],[Costo Unitario]]*cocina[[#This Row],[Cantidad Ordenada]]</f>
        <v>39</v>
      </c>
      <c r="K1343">
        <f>cocina[[#This Row],[Precio Unitario]]*cocina[[#This Row],[Cantidad Ordenada]]</f>
        <v>96</v>
      </c>
      <c r="L1343" s="5">
        <f>(SUMIF(A:A,cocina[[#This Row],[Número de Orden]],J:J))/SUMIF(A:A,cocina[[#This Row],[Número de Orden]],K:K)</f>
        <v>0.41262135922330095</v>
      </c>
      <c r="M1343" s="1">
        <f>cocina[[#This Row],[Ganancia bruta]]-cocina[[#This Row],[Ganancia neta]]</f>
        <v>57</v>
      </c>
    </row>
    <row r="1344" spans="1:13" x14ac:dyDescent="0.3">
      <c r="A1344">
        <v>544</v>
      </c>
      <c r="B1344">
        <v>7</v>
      </c>
      <c r="C1344" s="1" t="s">
        <v>36</v>
      </c>
      <c r="D1344" s="1" t="s">
        <v>622</v>
      </c>
      <c r="E1344">
        <v>21</v>
      </c>
      <c r="F1344">
        <v>35</v>
      </c>
      <c r="G1344">
        <v>2</v>
      </c>
      <c r="H1344">
        <v>48</v>
      </c>
      <c r="I1344" s="1" t="s">
        <v>608</v>
      </c>
      <c r="J1344">
        <f>cocina[[#This Row],[Precio Unitario]]*cocina[[#This Row],[Cantidad Ordenada]]-cocina[[#This Row],[Costo Unitario]]*cocina[[#This Row],[Cantidad Ordenada]]</f>
        <v>28</v>
      </c>
      <c r="K1344">
        <f>cocina[[#This Row],[Precio Unitario]]*cocina[[#This Row],[Cantidad Ordenada]]</f>
        <v>70</v>
      </c>
      <c r="L1344" s="5">
        <f>(SUMIF(A:A,cocina[[#This Row],[Número de Orden]],J:J))/SUMIF(A:A,cocina[[#This Row],[Número de Orden]],K:K)</f>
        <v>0.4</v>
      </c>
      <c r="M1344" s="1">
        <f>cocina[[#This Row],[Ganancia bruta]]-cocina[[#This Row],[Ganancia neta]]</f>
        <v>42</v>
      </c>
    </row>
    <row r="1345" spans="1:13" x14ac:dyDescent="0.3">
      <c r="A1345">
        <v>545</v>
      </c>
      <c r="B1345">
        <v>20</v>
      </c>
      <c r="C1345" s="1" t="s">
        <v>271</v>
      </c>
      <c r="D1345" s="1" t="s">
        <v>619</v>
      </c>
      <c r="E1345">
        <v>20</v>
      </c>
      <c r="F1345">
        <v>33</v>
      </c>
      <c r="G1345">
        <v>3</v>
      </c>
      <c r="H1345">
        <v>57</v>
      </c>
      <c r="I1345" s="1" t="s">
        <v>609</v>
      </c>
      <c r="J1345">
        <f>cocina[[#This Row],[Precio Unitario]]*cocina[[#This Row],[Cantidad Ordenada]]-cocina[[#This Row],[Costo Unitario]]*cocina[[#This Row],[Cantidad Ordenada]]</f>
        <v>39</v>
      </c>
      <c r="K1345">
        <f>cocina[[#This Row],[Precio Unitario]]*cocina[[#This Row],[Cantidad Ordenada]]</f>
        <v>99</v>
      </c>
      <c r="L1345" s="5">
        <f>(SUMIF(A:A,cocina[[#This Row],[Número de Orden]],J:J))/SUMIF(A:A,cocina[[#This Row],[Número de Orden]],K:K)</f>
        <v>0.3923076923076923</v>
      </c>
      <c r="M1345" s="1">
        <f>cocina[[#This Row],[Ganancia bruta]]-cocina[[#This Row],[Ganancia neta]]</f>
        <v>60</v>
      </c>
    </row>
    <row r="1346" spans="1:13" x14ac:dyDescent="0.3">
      <c r="A1346">
        <v>545</v>
      </c>
      <c r="B1346">
        <v>20</v>
      </c>
      <c r="C1346" s="1" t="s">
        <v>126</v>
      </c>
      <c r="D1346" s="1" t="s">
        <v>614</v>
      </c>
      <c r="E1346">
        <v>19</v>
      </c>
      <c r="F1346">
        <v>31</v>
      </c>
      <c r="G1346">
        <v>1</v>
      </c>
      <c r="H1346">
        <v>42</v>
      </c>
      <c r="I1346" s="1" t="s">
        <v>609</v>
      </c>
      <c r="J1346">
        <f>cocina[[#This Row],[Precio Unitario]]*cocina[[#This Row],[Cantidad Ordenada]]-cocina[[#This Row],[Costo Unitario]]*cocina[[#This Row],[Cantidad Ordenada]]</f>
        <v>12</v>
      </c>
      <c r="K1346">
        <f>cocina[[#This Row],[Precio Unitario]]*cocina[[#This Row],[Cantidad Ordenada]]</f>
        <v>31</v>
      </c>
      <c r="L1346" s="5">
        <f>(SUMIF(A:A,cocina[[#This Row],[Número de Orden]],J:J))/SUMIF(A:A,cocina[[#This Row],[Número de Orden]],K:K)</f>
        <v>0.3923076923076923</v>
      </c>
      <c r="M1346" s="1">
        <f>cocina[[#This Row],[Ganancia bruta]]-cocina[[#This Row],[Ganancia neta]]</f>
        <v>19</v>
      </c>
    </row>
    <row r="1347" spans="1:13" x14ac:dyDescent="0.3">
      <c r="A1347">
        <v>546</v>
      </c>
      <c r="B1347">
        <v>5</v>
      </c>
      <c r="C1347" s="1" t="s">
        <v>257</v>
      </c>
      <c r="D1347" s="1" t="s">
        <v>623</v>
      </c>
      <c r="E1347">
        <v>19</v>
      </c>
      <c r="F1347">
        <v>32</v>
      </c>
      <c r="G1347">
        <v>2</v>
      </c>
      <c r="H1347">
        <v>33</v>
      </c>
      <c r="I1347" s="1" t="s">
        <v>609</v>
      </c>
      <c r="J1347">
        <f>cocina[[#This Row],[Precio Unitario]]*cocina[[#This Row],[Cantidad Ordenada]]-cocina[[#This Row],[Costo Unitario]]*cocina[[#This Row],[Cantidad Ordenada]]</f>
        <v>26</v>
      </c>
      <c r="K1347">
        <f>cocina[[#This Row],[Precio Unitario]]*cocina[[#This Row],[Cantidad Ordenada]]</f>
        <v>64</v>
      </c>
      <c r="L1347" s="5">
        <f>(SUMIF(A:A,cocina[[#This Row],[Número de Orden]],J:J))/SUMIF(A:A,cocina[[#This Row],[Número de Orden]],K:K)</f>
        <v>0.41304347826086957</v>
      </c>
      <c r="M1347" s="1">
        <f>cocina[[#This Row],[Ganancia bruta]]-cocina[[#This Row],[Ganancia neta]]</f>
        <v>38</v>
      </c>
    </row>
    <row r="1348" spans="1:13" x14ac:dyDescent="0.3">
      <c r="A1348">
        <v>546</v>
      </c>
      <c r="B1348">
        <v>5</v>
      </c>
      <c r="C1348" s="1" t="s">
        <v>52</v>
      </c>
      <c r="D1348" s="1" t="s">
        <v>620</v>
      </c>
      <c r="E1348">
        <v>16</v>
      </c>
      <c r="F1348">
        <v>28</v>
      </c>
      <c r="G1348">
        <v>1</v>
      </c>
      <c r="H1348">
        <v>58</v>
      </c>
      <c r="I1348" s="1" t="s">
        <v>609</v>
      </c>
      <c r="J1348">
        <f>cocina[[#This Row],[Precio Unitario]]*cocina[[#This Row],[Cantidad Ordenada]]-cocina[[#This Row],[Costo Unitario]]*cocina[[#This Row],[Cantidad Ordenada]]</f>
        <v>12</v>
      </c>
      <c r="K1348">
        <f>cocina[[#This Row],[Precio Unitario]]*cocina[[#This Row],[Cantidad Ordenada]]</f>
        <v>28</v>
      </c>
      <c r="L1348" s="5">
        <f>(SUMIF(A:A,cocina[[#This Row],[Número de Orden]],J:J))/SUMIF(A:A,cocina[[#This Row],[Número de Orden]],K:K)</f>
        <v>0.41304347826086957</v>
      </c>
      <c r="M1348" s="1">
        <f>cocina[[#This Row],[Ganancia bruta]]-cocina[[#This Row],[Ganancia neta]]</f>
        <v>16</v>
      </c>
    </row>
    <row r="1349" spans="1:13" x14ac:dyDescent="0.3">
      <c r="A1349">
        <v>547</v>
      </c>
      <c r="B1349">
        <v>9</v>
      </c>
      <c r="C1349" s="1" t="s">
        <v>126</v>
      </c>
      <c r="D1349" s="1" t="s">
        <v>614</v>
      </c>
      <c r="E1349">
        <v>19</v>
      </c>
      <c r="F1349">
        <v>31</v>
      </c>
      <c r="G1349">
        <v>3</v>
      </c>
      <c r="H1349">
        <v>13</v>
      </c>
      <c r="I1349" s="1" t="s">
        <v>608</v>
      </c>
      <c r="J1349">
        <f>cocina[[#This Row],[Precio Unitario]]*cocina[[#This Row],[Cantidad Ordenada]]-cocina[[#This Row],[Costo Unitario]]*cocina[[#This Row],[Cantidad Ordenada]]</f>
        <v>36</v>
      </c>
      <c r="K1349">
        <f>cocina[[#This Row],[Precio Unitario]]*cocina[[#This Row],[Cantidad Ordenada]]</f>
        <v>93</v>
      </c>
      <c r="L1349" s="5">
        <f>(SUMIF(A:A,cocina[[#This Row],[Número de Orden]],J:J))/SUMIF(A:A,cocina[[#This Row],[Número de Orden]],K:K)</f>
        <v>0.39207048458149779</v>
      </c>
      <c r="M1349" s="1">
        <f>cocina[[#This Row],[Ganancia bruta]]-cocina[[#This Row],[Ganancia neta]]</f>
        <v>57</v>
      </c>
    </row>
    <row r="1350" spans="1:13" x14ac:dyDescent="0.3">
      <c r="A1350">
        <v>547</v>
      </c>
      <c r="B1350">
        <v>9</v>
      </c>
      <c r="C1350" s="1" t="s">
        <v>271</v>
      </c>
      <c r="D1350" s="1" t="s">
        <v>619</v>
      </c>
      <c r="E1350">
        <v>20</v>
      </c>
      <c r="F1350">
        <v>33</v>
      </c>
      <c r="G1350">
        <v>3</v>
      </c>
      <c r="H1350">
        <v>54</v>
      </c>
      <c r="I1350" s="1" t="s">
        <v>609</v>
      </c>
      <c r="J1350">
        <f>cocina[[#This Row],[Precio Unitario]]*cocina[[#This Row],[Cantidad Ordenada]]-cocina[[#This Row],[Costo Unitario]]*cocina[[#This Row],[Cantidad Ordenada]]</f>
        <v>39</v>
      </c>
      <c r="K1350">
        <f>cocina[[#This Row],[Precio Unitario]]*cocina[[#This Row],[Cantidad Ordenada]]</f>
        <v>99</v>
      </c>
      <c r="L1350" s="5">
        <f>(SUMIF(A:A,cocina[[#This Row],[Número de Orden]],J:J))/SUMIF(A:A,cocina[[#This Row],[Número de Orden]],K:K)</f>
        <v>0.39207048458149779</v>
      </c>
      <c r="M1350" s="1">
        <f>cocina[[#This Row],[Ganancia bruta]]-cocina[[#This Row],[Ganancia neta]]</f>
        <v>60</v>
      </c>
    </row>
    <row r="1351" spans="1:13" x14ac:dyDescent="0.3">
      <c r="A1351">
        <v>547</v>
      </c>
      <c r="B1351">
        <v>9</v>
      </c>
      <c r="C1351" s="1" t="s">
        <v>36</v>
      </c>
      <c r="D1351" s="1" t="s">
        <v>622</v>
      </c>
      <c r="E1351">
        <v>21</v>
      </c>
      <c r="F1351">
        <v>35</v>
      </c>
      <c r="G1351">
        <v>1</v>
      </c>
      <c r="H1351">
        <v>30</v>
      </c>
      <c r="I1351" s="1" t="s">
        <v>609</v>
      </c>
      <c r="J1351">
        <f>cocina[[#This Row],[Precio Unitario]]*cocina[[#This Row],[Cantidad Ordenada]]-cocina[[#This Row],[Costo Unitario]]*cocina[[#This Row],[Cantidad Ordenada]]</f>
        <v>14</v>
      </c>
      <c r="K1351">
        <f>cocina[[#This Row],[Precio Unitario]]*cocina[[#This Row],[Cantidad Ordenada]]</f>
        <v>35</v>
      </c>
      <c r="L1351" s="5">
        <f>(SUMIF(A:A,cocina[[#This Row],[Número de Orden]],J:J))/SUMIF(A:A,cocina[[#This Row],[Número de Orden]],K:K)</f>
        <v>0.39207048458149779</v>
      </c>
      <c r="M1351" s="1">
        <f>cocina[[#This Row],[Ganancia bruta]]-cocina[[#This Row],[Ganancia neta]]</f>
        <v>21</v>
      </c>
    </row>
    <row r="1352" spans="1:13" x14ac:dyDescent="0.3">
      <c r="A1352">
        <v>548</v>
      </c>
      <c r="B1352">
        <v>4</v>
      </c>
      <c r="C1352" s="1" t="s">
        <v>65</v>
      </c>
      <c r="D1352" s="1" t="s">
        <v>625</v>
      </c>
      <c r="E1352">
        <v>20</v>
      </c>
      <c r="F1352">
        <v>34</v>
      </c>
      <c r="G1352">
        <v>1</v>
      </c>
      <c r="H1352">
        <v>58</v>
      </c>
      <c r="I1352" s="1" t="s">
        <v>609</v>
      </c>
      <c r="J1352">
        <f>cocina[[#This Row],[Precio Unitario]]*cocina[[#This Row],[Cantidad Ordenada]]-cocina[[#This Row],[Costo Unitario]]*cocina[[#This Row],[Cantidad Ordenada]]</f>
        <v>14</v>
      </c>
      <c r="K1352">
        <f>cocina[[#This Row],[Precio Unitario]]*cocina[[#This Row],[Cantidad Ordenada]]</f>
        <v>34</v>
      </c>
      <c r="L1352" s="5">
        <f>(SUMIF(A:A,cocina[[#This Row],[Número de Orden]],J:J))/SUMIF(A:A,cocina[[#This Row],[Número de Orden]],K:K)</f>
        <v>0.39583333333333331</v>
      </c>
      <c r="M1352" s="1">
        <f>cocina[[#This Row],[Ganancia bruta]]-cocina[[#This Row],[Ganancia neta]]</f>
        <v>20</v>
      </c>
    </row>
    <row r="1353" spans="1:13" x14ac:dyDescent="0.3">
      <c r="A1353">
        <v>548</v>
      </c>
      <c r="B1353">
        <v>4</v>
      </c>
      <c r="C1353" s="1" t="s">
        <v>126</v>
      </c>
      <c r="D1353" s="1" t="s">
        <v>614</v>
      </c>
      <c r="E1353">
        <v>19</v>
      </c>
      <c r="F1353">
        <v>31</v>
      </c>
      <c r="G1353">
        <v>2</v>
      </c>
      <c r="H1353">
        <v>48</v>
      </c>
      <c r="I1353" s="1" t="s">
        <v>609</v>
      </c>
      <c r="J1353">
        <f>cocina[[#This Row],[Precio Unitario]]*cocina[[#This Row],[Cantidad Ordenada]]-cocina[[#This Row],[Costo Unitario]]*cocina[[#This Row],[Cantidad Ordenada]]</f>
        <v>24</v>
      </c>
      <c r="K1353">
        <f>cocina[[#This Row],[Precio Unitario]]*cocina[[#This Row],[Cantidad Ordenada]]</f>
        <v>62</v>
      </c>
      <c r="L1353" s="5">
        <f>(SUMIF(A:A,cocina[[#This Row],[Número de Orden]],J:J))/SUMIF(A:A,cocina[[#This Row],[Número de Orden]],K:K)</f>
        <v>0.39583333333333331</v>
      </c>
      <c r="M1353" s="1">
        <f>cocina[[#This Row],[Ganancia bruta]]-cocina[[#This Row],[Ganancia neta]]</f>
        <v>38</v>
      </c>
    </row>
    <row r="1354" spans="1:13" x14ac:dyDescent="0.3">
      <c r="A1354">
        <v>549</v>
      </c>
      <c r="B1354">
        <v>12</v>
      </c>
      <c r="C1354" s="1" t="s">
        <v>132</v>
      </c>
      <c r="D1354" s="1" t="s">
        <v>631</v>
      </c>
      <c r="E1354">
        <v>15</v>
      </c>
      <c r="F1354">
        <v>25</v>
      </c>
      <c r="G1354">
        <v>1</v>
      </c>
      <c r="H1354">
        <v>19</v>
      </c>
      <c r="I1354" s="1" t="s">
        <v>608</v>
      </c>
      <c r="J1354">
        <f>cocina[[#This Row],[Precio Unitario]]*cocina[[#This Row],[Cantidad Ordenada]]-cocina[[#This Row],[Costo Unitario]]*cocina[[#This Row],[Cantidad Ordenada]]</f>
        <v>10</v>
      </c>
      <c r="K1354">
        <f>cocina[[#This Row],[Precio Unitario]]*cocina[[#This Row],[Cantidad Ordenada]]</f>
        <v>25</v>
      </c>
      <c r="L1354" s="5">
        <f>(SUMIF(A:A,cocina[[#This Row],[Número de Orden]],J:J))/SUMIF(A:A,cocina[[#This Row],[Número de Orden]],K:K)</f>
        <v>0.40740740740740738</v>
      </c>
      <c r="M1354" s="1">
        <f>cocina[[#This Row],[Ganancia bruta]]-cocina[[#This Row],[Ganancia neta]]</f>
        <v>15</v>
      </c>
    </row>
    <row r="1355" spans="1:13" x14ac:dyDescent="0.3">
      <c r="A1355">
        <v>549</v>
      </c>
      <c r="B1355">
        <v>12</v>
      </c>
      <c r="C1355" s="1" t="s">
        <v>36</v>
      </c>
      <c r="D1355" s="1" t="s">
        <v>622</v>
      </c>
      <c r="E1355">
        <v>21</v>
      </c>
      <c r="F1355">
        <v>35</v>
      </c>
      <c r="G1355">
        <v>1</v>
      </c>
      <c r="H1355">
        <v>20</v>
      </c>
      <c r="I1355" s="1" t="s">
        <v>609</v>
      </c>
      <c r="J1355">
        <f>cocina[[#This Row],[Precio Unitario]]*cocina[[#This Row],[Cantidad Ordenada]]-cocina[[#This Row],[Costo Unitario]]*cocina[[#This Row],[Cantidad Ordenada]]</f>
        <v>14</v>
      </c>
      <c r="K1355">
        <f>cocina[[#This Row],[Precio Unitario]]*cocina[[#This Row],[Cantidad Ordenada]]</f>
        <v>35</v>
      </c>
      <c r="L1355" s="5">
        <f>(SUMIF(A:A,cocina[[#This Row],[Número de Orden]],J:J))/SUMIF(A:A,cocina[[#This Row],[Número de Orden]],K:K)</f>
        <v>0.40740740740740738</v>
      </c>
      <c r="M1355" s="1">
        <f>cocina[[#This Row],[Ganancia bruta]]-cocina[[#This Row],[Ganancia neta]]</f>
        <v>21</v>
      </c>
    </row>
    <row r="1356" spans="1:13" x14ac:dyDescent="0.3">
      <c r="A1356">
        <v>549</v>
      </c>
      <c r="B1356">
        <v>12</v>
      </c>
      <c r="C1356" s="1" t="s">
        <v>65</v>
      </c>
      <c r="D1356" s="1" t="s">
        <v>625</v>
      </c>
      <c r="E1356">
        <v>20</v>
      </c>
      <c r="F1356">
        <v>34</v>
      </c>
      <c r="G1356">
        <v>3</v>
      </c>
      <c r="H1356">
        <v>59</v>
      </c>
      <c r="I1356" s="1" t="s">
        <v>608</v>
      </c>
      <c r="J1356">
        <f>cocina[[#This Row],[Precio Unitario]]*cocina[[#This Row],[Cantidad Ordenada]]-cocina[[#This Row],[Costo Unitario]]*cocina[[#This Row],[Cantidad Ordenada]]</f>
        <v>42</v>
      </c>
      <c r="K1356">
        <f>cocina[[#This Row],[Precio Unitario]]*cocina[[#This Row],[Cantidad Ordenada]]</f>
        <v>102</v>
      </c>
      <c r="L1356" s="5">
        <f>(SUMIF(A:A,cocina[[#This Row],[Número de Orden]],J:J))/SUMIF(A:A,cocina[[#This Row],[Número de Orden]],K:K)</f>
        <v>0.40740740740740738</v>
      </c>
      <c r="M1356" s="1">
        <f>cocina[[#This Row],[Ganancia bruta]]-cocina[[#This Row],[Ganancia neta]]</f>
        <v>60</v>
      </c>
    </row>
    <row r="1357" spans="1:13" x14ac:dyDescent="0.3">
      <c r="A1357">
        <v>550</v>
      </c>
      <c r="B1357">
        <v>1</v>
      </c>
      <c r="C1357" s="1" t="s">
        <v>78</v>
      </c>
      <c r="D1357" s="1" t="s">
        <v>613</v>
      </c>
      <c r="E1357">
        <v>18</v>
      </c>
      <c r="F1357">
        <v>30</v>
      </c>
      <c r="G1357">
        <v>2</v>
      </c>
      <c r="H1357">
        <v>28</v>
      </c>
      <c r="I1357" s="1" t="s">
        <v>609</v>
      </c>
      <c r="J1357">
        <f>cocina[[#This Row],[Precio Unitario]]*cocina[[#This Row],[Cantidad Ordenada]]-cocina[[#This Row],[Costo Unitario]]*cocina[[#This Row],[Cantidad Ordenada]]</f>
        <v>24</v>
      </c>
      <c r="K1357">
        <f>cocina[[#This Row],[Precio Unitario]]*cocina[[#This Row],[Cantidad Ordenada]]</f>
        <v>60</v>
      </c>
      <c r="L1357" s="5">
        <f>(SUMIF(A:A,cocina[[#This Row],[Número de Orden]],J:J))/SUMIF(A:A,cocina[[#This Row],[Número de Orden]],K:K)</f>
        <v>0.40322580645161288</v>
      </c>
      <c r="M1357" s="1">
        <f>cocina[[#This Row],[Ganancia bruta]]-cocina[[#This Row],[Ganancia neta]]</f>
        <v>36</v>
      </c>
    </row>
    <row r="1358" spans="1:13" x14ac:dyDescent="0.3">
      <c r="A1358">
        <v>550</v>
      </c>
      <c r="B1358">
        <v>1</v>
      </c>
      <c r="C1358" s="1" t="s">
        <v>168</v>
      </c>
      <c r="D1358" s="1" t="s">
        <v>612</v>
      </c>
      <c r="E1358">
        <v>14</v>
      </c>
      <c r="F1358">
        <v>24</v>
      </c>
      <c r="G1358">
        <v>1</v>
      </c>
      <c r="H1358">
        <v>5</v>
      </c>
      <c r="I1358" s="1" t="s">
        <v>608</v>
      </c>
      <c r="J1358">
        <f>cocina[[#This Row],[Precio Unitario]]*cocina[[#This Row],[Cantidad Ordenada]]-cocina[[#This Row],[Costo Unitario]]*cocina[[#This Row],[Cantidad Ordenada]]</f>
        <v>10</v>
      </c>
      <c r="K1358">
        <f>cocina[[#This Row],[Precio Unitario]]*cocina[[#This Row],[Cantidad Ordenada]]</f>
        <v>24</v>
      </c>
      <c r="L1358" s="5">
        <f>(SUMIF(A:A,cocina[[#This Row],[Número de Orden]],J:J))/SUMIF(A:A,cocina[[#This Row],[Número de Orden]],K:K)</f>
        <v>0.40322580645161288</v>
      </c>
      <c r="M1358" s="1">
        <f>cocina[[#This Row],[Ganancia bruta]]-cocina[[#This Row],[Ganancia neta]]</f>
        <v>14</v>
      </c>
    </row>
    <row r="1359" spans="1:13" x14ac:dyDescent="0.3">
      <c r="A1359">
        <v>550</v>
      </c>
      <c r="B1359">
        <v>1</v>
      </c>
      <c r="C1359" s="1" t="s">
        <v>156</v>
      </c>
      <c r="D1359" s="1" t="s">
        <v>626</v>
      </c>
      <c r="E1359">
        <v>12</v>
      </c>
      <c r="F1359">
        <v>20</v>
      </c>
      <c r="G1359">
        <v>2</v>
      </c>
      <c r="H1359">
        <v>24</v>
      </c>
      <c r="I1359" s="1" t="s">
        <v>608</v>
      </c>
      <c r="J1359">
        <f>cocina[[#This Row],[Precio Unitario]]*cocina[[#This Row],[Cantidad Ordenada]]-cocina[[#This Row],[Costo Unitario]]*cocina[[#This Row],[Cantidad Ordenada]]</f>
        <v>16</v>
      </c>
      <c r="K1359">
        <f>cocina[[#This Row],[Precio Unitario]]*cocina[[#This Row],[Cantidad Ordenada]]</f>
        <v>40</v>
      </c>
      <c r="L1359" s="5">
        <f>(SUMIF(A:A,cocina[[#This Row],[Número de Orden]],J:J))/SUMIF(A:A,cocina[[#This Row],[Número de Orden]],K:K)</f>
        <v>0.40322580645161288</v>
      </c>
      <c r="M1359" s="1">
        <f>cocina[[#This Row],[Ganancia bruta]]-cocina[[#This Row],[Ganancia neta]]</f>
        <v>24</v>
      </c>
    </row>
    <row r="1360" spans="1:13" x14ac:dyDescent="0.3">
      <c r="A1360">
        <v>551</v>
      </c>
      <c r="B1360">
        <v>4</v>
      </c>
      <c r="C1360" s="1" t="s">
        <v>78</v>
      </c>
      <c r="D1360" s="1" t="s">
        <v>613</v>
      </c>
      <c r="E1360">
        <v>18</v>
      </c>
      <c r="F1360">
        <v>30</v>
      </c>
      <c r="G1360">
        <v>1</v>
      </c>
      <c r="H1360">
        <v>32</v>
      </c>
      <c r="I1360" s="1" t="s">
        <v>609</v>
      </c>
      <c r="J1360">
        <f>cocina[[#This Row],[Precio Unitario]]*cocina[[#This Row],[Cantidad Ordenada]]-cocina[[#This Row],[Costo Unitario]]*cocina[[#This Row],[Cantidad Ordenada]]</f>
        <v>12</v>
      </c>
      <c r="K1360">
        <f>cocina[[#This Row],[Precio Unitario]]*cocina[[#This Row],[Cantidad Ordenada]]</f>
        <v>30</v>
      </c>
      <c r="L1360" s="5">
        <f>(SUMIF(A:A,cocina[[#This Row],[Número de Orden]],J:J))/SUMIF(A:A,cocina[[#This Row],[Número de Orden]],K:K)</f>
        <v>0.39766081871345027</v>
      </c>
      <c r="M1360" s="1">
        <f>cocina[[#This Row],[Ganancia bruta]]-cocina[[#This Row],[Ganancia neta]]</f>
        <v>18</v>
      </c>
    </row>
    <row r="1361" spans="1:13" x14ac:dyDescent="0.3">
      <c r="A1361">
        <v>551</v>
      </c>
      <c r="B1361">
        <v>4</v>
      </c>
      <c r="C1361" s="1" t="s">
        <v>156</v>
      </c>
      <c r="D1361" s="1" t="s">
        <v>626</v>
      </c>
      <c r="E1361">
        <v>12</v>
      </c>
      <c r="F1361">
        <v>20</v>
      </c>
      <c r="G1361">
        <v>3</v>
      </c>
      <c r="H1361">
        <v>11</v>
      </c>
      <c r="I1361" s="1" t="s">
        <v>608</v>
      </c>
      <c r="J1361">
        <f>cocina[[#This Row],[Precio Unitario]]*cocina[[#This Row],[Cantidad Ordenada]]-cocina[[#This Row],[Costo Unitario]]*cocina[[#This Row],[Cantidad Ordenada]]</f>
        <v>24</v>
      </c>
      <c r="K1361">
        <f>cocina[[#This Row],[Precio Unitario]]*cocina[[#This Row],[Cantidad Ordenada]]</f>
        <v>60</v>
      </c>
      <c r="L1361" s="5">
        <f>(SUMIF(A:A,cocina[[#This Row],[Número de Orden]],J:J))/SUMIF(A:A,cocina[[#This Row],[Número de Orden]],K:K)</f>
        <v>0.39766081871345027</v>
      </c>
      <c r="M1361" s="1">
        <f>cocina[[#This Row],[Ganancia bruta]]-cocina[[#This Row],[Ganancia neta]]</f>
        <v>36</v>
      </c>
    </row>
    <row r="1362" spans="1:13" x14ac:dyDescent="0.3">
      <c r="A1362">
        <v>551</v>
      </c>
      <c r="B1362">
        <v>4</v>
      </c>
      <c r="C1362" s="1" t="s">
        <v>89</v>
      </c>
      <c r="D1362" s="1" t="s">
        <v>629</v>
      </c>
      <c r="E1362">
        <v>10</v>
      </c>
      <c r="F1362">
        <v>18</v>
      </c>
      <c r="G1362">
        <v>1</v>
      </c>
      <c r="H1362">
        <v>29</v>
      </c>
      <c r="I1362" s="1" t="s">
        <v>608</v>
      </c>
      <c r="J1362">
        <f>cocina[[#This Row],[Precio Unitario]]*cocina[[#This Row],[Cantidad Ordenada]]-cocina[[#This Row],[Costo Unitario]]*cocina[[#This Row],[Cantidad Ordenada]]</f>
        <v>8</v>
      </c>
      <c r="K1362">
        <f>cocina[[#This Row],[Precio Unitario]]*cocina[[#This Row],[Cantidad Ordenada]]</f>
        <v>18</v>
      </c>
      <c r="L1362" s="5">
        <f>(SUMIF(A:A,cocina[[#This Row],[Número de Orden]],J:J))/SUMIF(A:A,cocina[[#This Row],[Número de Orden]],K:K)</f>
        <v>0.39766081871345027</v>
      </c>
      <c r="M1362" s="1">
        <f>cocina[[#This Row],[Ganancia bruta]]-cocina[[#This Row],[Ganancia neta]]</f>
        <v>10</v>
      </c>
    </row>
    <row r="1363" spans="1:13" x14ac:dyDescent="0.3">
      <c r="A1363">
        <v>551</v>
      </c>
      <c r="B1363">
        <v>4</v>
      </c>
      <c r="C1363" s="1" t="s">
        <v>80</v>
      </c>
      <c r="D1363" s="1" t="s">
        <v>628</v>
      </c>
      <c r="E1363">
        <v>13</v>
      </c>
      <c r="F1363">
        <v>21</v>
      </c>
      <c r="G1363">
        <v>3</v>
      </c>
      <c r="H1363">
        <v>51</v>
      </c>
      <c r="I1363" s="1" t="s">
        <v>609</v>
      </c>
      <c r="J1363">
        <f>cocina[[#This Row],[Precio Unitario]]*cocina[[#This Row],[Cantidad Ordenada]]-cocina[[#This Row],[Costo Unitario]]*cocina[[#This Row],[Cantidad Ordenada]]</f>
        <v>24</v>
      </c>
      <c r="K1363">
        <f>cocina[[#This Row],[Precio Unitario]]*cocina[[#This Row],[Cantidad Ordenada]]</f>
        <v>63</v>
      </c>
      <c r="L1363" s="5">
        <f>(SUMIF(A:A,cocina[[#This Row],[Número de Orden]],J:J))/SUMIF(A:A,cocina[[#This Row],[Número de Orden]],K:K)</f>
        <v>0.39766081871345027</v>
      </c>
      <c r="M1363" s="1">
        <f>cocina[[#This Row],[Ganancia bruta]]-cocina[[#This Row],[Ganancia neta]]</f>
        <v>39</v>
      </c>
    </row>
    <row r="1364" spans="1:13" x14ac:dyDescent="0.3">
      <c r="A1364">
        <v>552</v>
      </c>
      <c r="B1364">
        <v>11</v>
      </c>
      <c r="C1364" s="1" t="s">
        <v>58</v>
      </c>
      <c r="D1364" s="1" t="s">
        <v>616</v>
      </c>
      <c r="E1364">
        <v>25</v>
      </c>
      <c r="F1364">
        <v>40</v>
      </c>
      <c r="G1364">
        <v>3</v>
      </c>
      <c r="H1364">
        <v>26</v>
      </c>
      <c r="I1364" s="1" t="s">
        <v>609</v>
      </c>
      <c r="J1364">
        <f>cocina[[#This Row],[Precio Unitario]]*cocina[[#This Row],[Cantidad Ordenada]]-cocina[[#This Row],[Costo Unitario]]*cocina[[#This Row],[Cantidad Ordenada]]</f>
        <v>45</v>
      </c>
      <c r="K1364">
        <f>cocina[[#This Row],[Precio Unitario]]*cocina[[#This Row],[Cantidad Ordenada]]</f>
        <v>120</v>
      </c>
      <c r="L1364" s="5">
        <f>(SUMIF(A:A,cocina[[#This Row],[Número de Orden]],J:J))/SUMIF(A:A,cocina[[#This Row],[Número de Orden]],K:K)</f>
        <v>0.38271604938271603</v>
      </c>
      <c r="M1364" s="1">
        <f>cocina[[#This Row],[Ganancia bruta]]-cocina[[#This Row],[Ganancia neta]]</f>
        <v>75</v>
      </c>
    </row>
    <row r="1365" spans="1:13" x14ac:dyDescent="0.3">
      <c r="A1365">
        <v>552</v>
      </c>
      <c r="B1365">
        <v>11</v>
      </c>
      <c r="C1365" s="1" t="s">
        <v>80</v>
      </c>
      <c r="D1365" s="1" t="s">
        <v>628</v>
      </c>
      <c r="E1365">
        <v>13</v>
      </c>
      <c r="F1365">
        <v>21</v>
      </c>
      <c r="G1365">
        <v>3</v>
      </c>
      <c r="H1365">
        <v>57</v>
      </c>
      <c r="I1365" s="1" t="s">
        <v>609</v>
      </c>
      <c r="J1365">
        <f>cocina[[#This Row],[Precio Unitario]]*cocina[[#This Row],[Cantidad Ordenada]]-cocina[[#This Row],[Costo Unitario]]*cocina[[#This Row],[Cantidad Ordenada]]</f>
        <v>24</v>
      </c>
      <c r="K1365">
        <f>cocina[[#This Row],[Precio Unitario]]*cocina[[#This Row],[Cantidad Ordenada]]</f>
        <v>63</v>
      </c>
      <c r="L1365" s="5">
        <f>(SUMIF(A:A,cocina[[#This Row],[Número de Orden]],J:J))/SUMIF(A:A,cocina[[#This Row],[Número de Orden]],K:K)</f>
        <v>0.38271604938271603</v>
      </c>
      <c r="M1365" s="1">
        <f>cocina[[#This Row],[Ganancia bruta]]-cocina[[#This Row],[Ganancia neta]]</f>
        <v>39</v>
      </c>
    </row>
    <row r="1366" spans="1:13" x14ac:dyDescent="0.3">
      <c r="A1366">
        <v>552</v>
      </c>
      <c r="B1366">
        <v>11</v>
      </c>
      <c r="C1366" s="1" t="s">
        <v>156</v>
      </c>
      <c r="D1366" s="1" t="s">
        <v>626</v>
      </c>
      <c r="E1366">
        <v>12</v>
      </c>
      <c r="F1366">
        <v>20</v>
      </c>
      <c r="G1366">
        <v>3</v>
      </c>
      <c r="H1366">
        <v>32</v>
      </c>
      <c r="I1366" s="1" t="s">
        <v>609</v>
      </c>
      <c r="J1366">
        <f>cocina[[#This Row],[Precio Unitario]]*cocina[[#This Row],[Cantidad Ordenada]]-cocina[[#This Row],[Costo Unitario]]*cocina[[#This Row],[Cantidad Ordenada]]</f>
        <v>24</v>
      </c>
      <c r="K1366">
        <f>cocina[[#This Row],[Precio Unitario]]*cocina[[#This Row],[Cantidad Ordenada]]</f>
        <v>60</v>
      </c>
      <c r="L1366" s="5">
        <f>(SUMIF(A:A,cocina[[#This Row],[Número de Orden]],J:J))/SUMIF(A:A,cocina[[#This Row],[Número de Orden]],K:K)</f>
        <v>0.38271604938271603</v>
      </c>
      <c r="M1366" s="1">
        <f>cocina[[#This Row],[Ganancia bruta]]-cocina[[#This Row],[Ganancia neta]]</f>
        <v>36</v>
      </c>
    </row>
    <row r="1367" spans="1:13" x14ac:dyDescent="0.3">
      <c r="A1367">
        <v>553</v>
      </c>
      <c r="B1367">
        <v>14</v>
      </c>
      <c r="C1367" s="1" t="s">
        <v>78</v>
      </c>
      <c r="D1367" s="1" t="s">
        <v>613</v>
      </c>
      <c r="E1367">
        <v>18</v>
      </c>
      <c r="F1367">
        <v>30</v>
      </c>
      <c r="G1367">
        <v>3</v>
      </c>
      <c r="H1367">
        <v>26</v>
      </c>
      <c r="I1367" s="1" t="s">
        <v>609</v>
      </c>
      <c r="J1367">
        <f>cocina[[#This Row],[Precio Unitario]]*cocina[[#This Row],[Cantidad Ordenada]]-cocina[[#This Row],[Costo Unitario]]*cocina[[#This Row],[Cantidad Ordenada]]</f>
        <v>36</v>
      </c>
      <c r="K1367">
        <f>cocina[[#This Row],[Precio Unitario]]*cocina[[#This Row],[Cantidad Ordenada]]</f>
        <v>90</v>
      </c>
      <c r="L1367" s="5">
        <f>(SUMIF(A:A,cocina[[#This Row],[Número de Orden]],J:J))/SUMIF(A:A,cocina[[#This Row],[Número de Orden]],K:K)</f>
        <v>0.4039408866995074</v>
      </c>
      <c r="M1367" s="1">
        <f>cocina[[#This Row],[Ganancia bruta]]-cocina[[#This Row],[Ganancia neta]]</f>
        <v>54</v>
      </c>
    </row>
    <row r="1368" spans="1:13" x14ac:dyDescent="0.3">
      <c r="A1368">
        <v>553</v>
      </c>
      <c r="B1368">
        <v>14</v>
      </c>
      <c r="C1368" s="1" t="s">
        <v>132</v>
      </c>
      <c r="D1368" s="1" t="s">
        <v>631</v>
      </c>
      <c r="E1368">
        <v>15</v>
      </c>
      <c r="F1368">
        <v>25</v>
      </c>
      <c r="G1368">
        <v>2</v>
      </c>
      <c r="H1368">
        <v>56</v>
      </c>
      <c r="I1368" s="1" t="s">
        <v>608</v>
      </c>
      <c r="J1368">
        <f>cocina[[#This Row],[Precio Unitario]]*cocina[[#This Row],[Cantidad Ordenada]]-cocina[[#This Row],[Costo Unitario]]*cocina[[#This Row],[Cantidad Ordenada]]</f>
        <v>20</v>
      </c>
      <c r="K1368">
        <f>cocina[[#This Row],[Precio Unitario]]*cocina[[#This Row],[Cantidad Ordenada]]</f>
        <v>50</v>
      </c>
      <c r="L1368" s="5">
        <f>(SUMIF(A:A,cocina[[#This Row],[Número de Orden]],J:J))/SUMIF(A:A,cocina[[#This Row],[Número de Orden]],K:K)</f>
        <v>0.4039408866995074</v>
      </c>
      <c r="M1368" s="1">
        <f>cocina[[#This Row],[Ganancia bruta]]-cocina[[#This Row],[Ganancia neta]]</f>
        <v>30</v>
      </c>
    </row>
    <row r="1369" spans="1:13" x14ac:dyDescent="0.3">
      <c r="A1369">
        <v>553</v>
      </c>
      <c r="B1369">
        <v>14</v>
      </c>
      <c r="C1369" s="1" t="s">
        <v>213</v>
      </c>
      <c r="D1369" s="1" t="s">
        <v>624</v>
      </c>
      <c r="E1369">
        <v>13</v>
      </c>
      <c r="F1369">
        <v>22</v>
      </c>
      <c r="G1369">
        <v>2</v>
      </c>
      <c r="H1369">
        <v>54</v>
      </c>
      <c r="I1369" s="1" t="s">
        <v>608</v>
      </c>
      <c r="J1369">
        <f>cocina[[#This Row],[Precio Unitario]]*cocina[[#This Row],[Cantidad Ordenada]]-cocina[[#This Row],[Costo Unitario]]*cocina[[#This Row],[Cantidad Ordenada]]</f>
        <v>18</v>
      </c>
      <c r="K1369">
        <f>cocina[[#This Row],[Precio Unitario]]*cocina[[#This Row],[Cantidad Ordenada]]</f>
        <v>44</v>
      </c>
      <c r="L1369" s="5">
        <f>(SUMIF(A:A,cocina[[#This Row],[Número de Orden]],J:J))/SUMIF(A:A,cocina[[#This Row],[Número de Orden]],K:K)</f>
        <v>0.4039408866995074</v>
      </c>
      <c r="M1369" s="1">
        <f>cocina[[#This Row],[Ganancia bruta]]-cocina[[#This Row],[Ganancia neta]]</f>
        <v>26</v>
      </c>
    </row>
    <row r="1370" spans="1:13" x14ac:dyDescent="0.3">
      <c r="A1370">
        <v>553</v>
      </c>
      <c r="B1370">
        <v>14</v>
      </c>
      <c r="C1370" s="1" t="s">
        <v>122</v>
      </c>
      <c r="D1370" s="1" t="s">
        <v>621</v>
      </c>
      <c r="E1370">
        <v>11</v>
      </c>
      <c r="F1370">
        <v>19</v>
      </c>
      <c r="G1370">
        <v>1</v>
      </c>
      <c r="H1370">
        <v>42</v>
      </c>
      <c r="I1370" s="1" t="s">
        <v>609</v>
      </c>
      <c r="J1370">
        <f>cocina[[#This Row],[Precio Unitario]]*cocina[[#This Row],[Cantidad Ordenada]]-cocina[[#This Row],[Costo Unitario]]*cocina[[#This Row],[Cantidad Ordenada]]</f>
        <v>8</v>
      </c>
      <c r="K1370">
        <f>cocina[[#This Row],[Precio Unitario]]*cocina[[#This Row],[Cantidad Ordenada]]</f>
        <v>19</v>
      </c>
      <c r="L1370" s="5">
        <f>(SUMIF(A:A,cocina[[#This Row],[Número de Orden]],J:J))/SUMIF(A:A,cocina[[#This Row],[Número de Orden]],K:K)</f>
        <v>0.4039408866995074</v>
      </c>
      <c r="M1370" s="1">
        <f>cocina[[#This Row],[Ganancia bruta]]-cocina[[#This Row],[Ganancia neta]]</f>
        <v>11</v>
      </c>
    </row>
    <row r="1371" spans="1:13" x14ac:dyDescent="0.3">
      <c r="A1371">
        <v>554</v>
      </c>
      <c r="B1371">
        <v>10</v>
      </c>
      <c r="C1371" s="1" t="s">
        <v>210</v>
      </c>
      <c r="D1371" s="1" t="s">
        <v>627</v>
      </c>
      <c r="E1371">
        <v>14</v>
      </c>
      <c r="F1371">
        <v>23</v>
      </c>
      <c r="G1371">
        <v>2</v>
      </c>
      <c r="H1371">
        <v>55</v>
      </c>
      <c r="I1371" s="1" t="s">
        <v>609</v>
      </c>
      <c r="J1371">
        <f>cocina[[#This Row],[Precio Unitario]]*cocina[[#This Row],[Cantidad Ordenada]]-cocina[[#This Row],[Costo Unitario]]*cocina[[#This Row],[Cantidad Ordenada]]</f>
        <v>18</v>
      </c>
      <c r="K1371">
        <f>cocina[[#This Row],[Precio Unitario]]*cocina[[#This Row],[Cantidad Ordenada]]</f>
        <v>46</v>
      </c>
      <c r="L1371" s="5">
        <f>(SUMIF(A:A,cocina[[#This Row],[Número de Orden]],J:J))/SUMIF(A:A,cocina[[#This Row],[Número de Orden]],K:K)</f>
        <v>0.37951807228915663</v>
      </c>
      <c r="M1371" s="1">
        <f>cocina[[#This Row],[Ganancia bruta]]-cocina[[#This Row],[Ganancia neta]]</f>
        <v>28</v>
      </c>
    </row>
    <row r="1372" spans="1:13" x14ac:dyDescent="0.3">
      <c r="A1372">
        <v>554</v>
      </c>
      <c r="B1372">
        <v>10</v>
      </c>
      <c r="C1372" s="1" t="s">
        <v>58</v>
      </c>
      <c r="D1372" s="1" t="s">
        <v>616</v>
      </c>
      <c r="E1372">
        <v>25</v>
      </c>
      <c r="F1372">
        <v>40</v>
      </c>
      <c r="G1372">
        <v>3</v>
      </c>
      <c r="H1372">
        <v>16</v>
      </c>
      <c r="I1372" s="1" t="s">
        <v>608</v>
      </c>
      <c r="J1372">
        <f>cocina[[#This Row],[Precio Unitario]]*cocina[[#This Row],[Cantidad Ordenada]]-cocina[[#This Row],[Costo Unitario]]*cocina[[#This Row],[Cantidad Ordenada]]</f>
        <v>45</v>
      </c>
      <c r="K1372">
        <f>cocina[[#This Row],[Precio Unitario]]*cocina[[#This Row],[Cantidad Ordenada]]</f>
        <v>120</v>
      </c>
      <c r="L1372" s="5">
        <f>(SUMIF(A:A,cocina[[#This Row],[Número de Orden]],J:J))/SUMIF(A:A,cocina[[#This Row],[Número de Orden]],K:K)</f>
        <v>0.37951807228915663</v>
      </c>
      <c r="M1372" s="1">
        <f>cocina[[#This Row],[Ganancia bruta]]-cocina[[#This Row],[Ganancia neta]]</f>
        <v>75</v>
      </c>
    </row>
    <row r="1373" spans="1:13" x14ac:dyDescent="0.3">
      <c r="A1373">
        <v>555</v>
      </c>
      <c r="B1373">
        <v>20</v>
      </c>
      <c r="C1373" s="1" t="s">
        <v>78</v>
      </c>
      <c r="D1373" s="1" t="s">
        <v>613</v>
      </c>
      <c r="E1373">
        <v>18</v>
      </c>
      <c r="F1373">
        <v>30</v>
      </c>
      <c r="G1373">
        <v>1</v>
      </c>
      <c r="H1373">
        <v>46</v>
      </c>
      <c r="I1373" s="1" t="s">
        <v>608</v>
      </c>
      <c r="J1373">
        <f>cocina[[#This Row],[Precio Unitario]]*cocina[[#This Row],[Cantidad Ordenada]]-cocina[[#This Row],[Costo Unitario]]*cocina[[#This Row],[Cantidad Ordenada]]</f>
        <v>12</v>
      </c>
      <c r="K1373">
        <f>cocina[[#This Row],[Precio Unitario]]*cocina[[#This Row],[Cantidad Ordenada]]</f>
        <v>30</v>
      </c>
      <c r="L1373" s="5">
        <f>(SUMIF(A:A,cocina[[#This Row],[Número de Orden]],J:J))/SUMIF(A:A,cocina[[#This Row],[Número de Orden]],K:K)</f>
        <v>0.4</v>
      </c>
      <c r="M1373" s="1">
        <f>cocina[[#This Row],[Ganancia bruta]]-cocina[[#This Row],[Ganancia neta]]</f>
        <v>18</v>
      </c>
    </row>
    <row r="1374" spans="1:13" x14ac:dyDescent="0.3">
      <c r="A1374">
        <v>556</v>
      </c>
      <c r="B1374">
        <v>9</v>
      </c>
      <c r="C1374" s="1" t="s">
        <v>213</v>
      </c>
      <c r="D1374" s="1" t="s">
        <v>624</v>
      </c>
      <c r="E1374">
        <v>13</v>
      </c>
      <c r="F1374">
        <v>22</v>
      </c>
      <c r="G1374">
        <v>1</v>
      </c>
      <c r="H1374">
        <v>36</v>
      </c>
      <c r="I1374" s="1" t="s">
        <v>608</v>
      </c>
      <c r="J1374">
        <f>cocina[[#This Row],[Precio Unitario]]*cocina[[#This Row],[Cantidad Ordenada]]-cocina[[#This Row],[Costo Unitario]]*cocina[[#This Row],[Cantidad Ordenada]]</f>
        <v>9</v>
      </c>
      <c r="K1374">
        <f>cocina[[#This Row],[Precio Unitario]]*cocina[[#This Row],[Cantidad Ordenada]]</f>
        <v>22</v>
      </c>
      <c r="L1374" s="5">
        <f>(SUMIF(A:A,cocina[[#This Row],[Número de Orden]],J:J))/SUMIF(A:A,cocina[[#This Row],[Número de Orden]],K:K)</f>
        <v>0.43421052631578949</v>
      </c>
      <c r="M1374" s="1">
        <f>cocina[[#This Row],[Ganancia bruta]]-cocina[[#This Row],[Ganancia neta]]</f>
        <v>13</v>
      </c>
    </row>
    <row r="1375" spans="1:13" x14ac:dyDescent="0.3">
      <c r="A1375">
        <v>556</v>
      </c>
      <c r="B1375">
        <v>9</v>
      </c>
      <c r="C1375" s="1" t="s">
        <v>89</v>
      </c>
      <c r="D1375" s="1" t="s">
        <v>629</v>
      </c>
      <c r="E1375">
        <v>10</v>
      </c>
      <c r="F1375">
        <v>18</v>
      </c>
      <c r="G1375">
        <v>3</v>
      </c>
      <c r="H1375">
        <v>30</v>
      </c>
      <c r="I1375" s="1" t="s">
        <v>609</v>
      </c>
      <c r="J1375">
        <f>cocina[[#This Row],[Precio Unitario]]*cocina[[#This Row],[Cantidad Ordenada]]-cocina[[#This Row],[Costo Unitario]]*cocina[[#This Row],[Cantidad Ordenada]]</f>
        <v>24</v>
      </c>
      <c r="K1375">
        <f>cocina[[#This Row],[Precio Unitario]]*cocina[[#This Row],[Cantidad Ordenada]]</f>
        <v>54</v>
      </c>
      <c r="L1375" s="5">
        <f>(SUMIF(A:A,cocina[[#This Row],[Número de Orden]],J:J))/SUMIF(A:A,cocina[[#This Row],[Número de Orden]],K:K)</f>
        <v>0.43421052631578949</v>
      </c>
      <c r="M1375" s="1">
        <f>cocina[[#This Row],[Ganancia bruta]]-cocina[[#This Row],[Ganancia neta]]</f>
        <v>30</v>
      </c>
    </row>
    <row r="1376" spans="1:13" x14ac:dyDescent="0.3">
      <c r="A1376">
        <v>557</v>
      </c>
      <c r="B1376">
        <v>7</v>
      </c>
      <c r="C1376" s="1" t="s">
        <v>257</v>
      </c>
      <c r="D1376" s="1" t="s">
        <v>623</v>
      </c>
      <c r="E1376">
        <v>19</v>
      </c>
      <c r="F1376">
        <v>32</v>
      </c>
      <c r="G1376">
        <v>2</v>
      </c>
      <c r="H1376">
        <v>47</v>
      </c>
      <c r="I1376" s="1" t="s">
        <v>609</v>
      </c>
      <c r="J1376">
        <f>cocina[[#This Row],[Precio Unitario]]*cocina[[#This Row],[Cantidad Ordenada]]-cocina[[#This Row],[Costo Unitario]]*cocina[[#This Row],[Cantidad Ordenada]]</f>
        <v>26</v>
      </c>
      <c r="K1376">
        <f>cocina[[#This Row],[Precio Unitario]]*cocina[[#This Row],[Cantidad Ordenada]]</f>
        <v>64</v>
      </c>
      <c r="L1376" s="5">
        <f>(SUMIF(A:A,cocina[[#This Row],[Número de Orden]],J:J))/SUMIF(A:A,cocina[[#This Row],[Número de Orden]],K:K)</f>
        <v>0.39548022598870058</v>
      </c>
      <c r="M1376" s="1">
        <f>cocina[[#This Row],[Ganancia bruta]]-cocina[[#This Row],[Ganancia neta]]</f>
        <v>38</v>
      </c>
    </row>
    <row r="1377" spans="1:13" x14ac:dyDescent="0.3">
      <c r="A1377">
        <v>557</v>
      </c>
      <c r="B1377">
        <v>7</v>
      </c>
      <c r="C1377" s="1" t="s">
        <v>80</v>
      </c>
      <c r="D1377" s="1" t="s">
        <v>628</v>
      </c>
      <c r="E1377">
        <v>13</v>
      </c>
      <c r="F1377">
        <v>21</v>
      </c>
      <c r="G1377">
        <v>3</v>
      </c>
      <c r="H1377">
        <v>22</v>
      </c>
      <c r="I1377" s="1" t="s">
        <v>609</v>
      </c>
      <c r="J1377">
        <f>cocina[[#This Row],[Precio Unitario]]*cocina[[#This Row],[Cantidad Ordenada]]-cocina[[#This Row],[Costo Unitario]]*cocina[[#This Row],[Cantidad Ordenada]]</f>
        <v>24</v>
      </c>
      <c r="K1377">
        <f>cocina[[#This Row],[Precio Unitario]]*cocina[[#This Row],[Cantidad Ordenada]]</f>
        <v>63</v>
      </c>
      <c r="L1377" s="5">
        <f>(SUMIF(A:A,cocina[[#This Row],[Número de Orden]],J:J))/SUMIF(A:A,cocina[[#This Row],[Número de Orden]],K:K)</f>
        <v>0.39548022598870058</v>
      </c>
      <c r="M1377" s="1">
        <f>cocina[[#This Row],[Ganancia bruta]]-cocina[[#This Row],[Ganancia neta]]</f>
        <v>39</v>
      </c>
    </row>
    <row r="1378" spans="1:13" x14ac:dyDescent="0.3">
      <c r="A1378">
        <v>557</v>
      </c>
      <c r="B1378">
        <v>7</v>
      </c>
      <c r="C1378" s="1" t="s">
        <v>132</v>
      </c>
      <c r="D1378" s="1" t="s">
        <v>631</v>
      </c>
      <c r="E1378">
        <v>15</v>
      </c>
      <c r="F1378">
        <v>25</v>
      </c>
      <c r="G1378">
        <v>2</v>
      </c>
      <c r="H1378">
        <v>38</v>
      </c>
      <c r="I1378" s="1" t="s">
        <v>608</v>
      </c>
      <c r="J1378">
        <f>cocina[[#This Row],[Precio Unitario]]*cocina[[#This Row],[Cantidad Ordenada]]-cocina[[#This Row],[Costo Unitario]]*cocina[[#This Row],[Cantidad Ordenada]]</f>
        <v>20</v>
      </c>
      <c r="K1378">
        <f>cocina[[#This Row],[Precio Unitario]]*cocina[[#This Row],[Cantidad Ordenada]]</f>
        <v>50</v>
      </c>
      <c r="L1378" s="5">
        <f>(SUMIF(A:A,cocina[[#This Row],[Número de Orden]],J:J))/SUMIF(A:A,cocina[[#This Row],[Número de Orden]],K:K)</f>
        <v>0.39548022598870058</v>
      </c>
      <c r="M1378" s="1">
        <f>cocina[[#This Row],[Ganancia bruta]]-cocina[[#This Row],[Ganancia neta]]</f>
        <v>30</v>
      </c>
    </row>
    <row r="1379" spans="1:13" x14ac:dyDescent="0.3">
      <c r="A1379">
        <v>558</v>
      </c>
      <c r="B1379">
        <v>6</v>
      </c>
      <c r="C1379" s="1" t="s">
        <v>257</v>
      </c>
      <c r="D1379" s="1" t="s">
        <v>623</v>
      </c>
      <c r="E1379">
        <v>19</v>
      </c>
      <c r="F1379">
        <v>32</v>
      </c>
      <c r="G1379">
        <v>3</v>
      </c>
      <c r="H1379">
        <v>56</v>
      </c>
      <c r="I1379" s="1" t="s">
        <v>608</v>
      </c>
      <c r="J1379">
        <f>cocina[[#This Row],[Precio Unitario]]*cocina[[#This Row],[Cantidad Ordenada]]-cocina[[#This Row],[Costo Unitario]]*cocina[[#This Row],[Cantidad Ordenada]]</f>
        <v>39</v>
      </c>
      <c r="K1379">
        <f>cocina[[#This Row],[Precio Unitario]]*cocina[[#This Row],[Cantidad Ordenada]]</f>
        <v>96</v>
      </c>
      <c r="L1379" s="5">
        <f>(SUMIF(A:A,cocina[[#This Row],[Número de Orden]],J:J))/SUMIF(A:A,cocina[[#This Row],[Número de Orden]],K:K)</f>
        <v>0.4022346368715084</v>
      </c>
      <c r="M1379" s="1">
        <f>cocina[[#This Row],[Ganancia bruta]]-cocina[[#This Row],[Ganancia neta]]</f>
        <v>57</v>
      </c>
    </row>
    <row r="1380" spans="1:13" x14ac:dyDescent="0.3">
      <c r="A1380">
        <v>558</v>
      </c>
      <c r="B1380">
        <v>6</v>
      </c>
      <c r="C1380" s="1" t="s">
        <v>132</v>
      </c>
      <c r="D1380" s="1" t="s">
        <v>631</v>
      </c>
      <c r="E1380">
        <v>15</v>
      </c>
      <c r="F1380">
        <v>25</v>
      </c>
      <c r="G1380">
        <v>2</v>
      </c>
      <c r="H1380">
        <v>54</v>
      </c>
      <c r="I1380" s="1" t="s">
        <v>609</v>
      </c>
      <c r="J1380">
        <f>cocina[[#This Row],[Precio Unitario]]*cocina[[#This Row],[Cantidad Ordenada]]-cocina[[#This Row],[Costo Unitario]]*cocina[[#This Row],[Cantidad Ordenada]]</f>
        <v>20</v>
      </c>
      <c r="K1380">
        <f>cocina[[#This Row],[Precio Unitario]]*cocina[[#This Row],[Cantidad Ordenada]]</f>
        <v>50</v>
      </c>
      <c r="L1380" s="5">
        <f>(SUMIF(A:A,cocina[[#This Row],[Número de Orden]],J:J))/SUMIF(A:A,cocina[[#This Row],[Número de Orden]],K:K)</f>
        <v>0.4022346368715084</v>
      </c>
      <c r="M1380" s="1">
        <f>cocina[[#This Row],[Ganancia bruta]]-cocina[[#This Row],[Ganancia neta]]</f>
        <v>30</v>
      </c>
    </row>
    <row r="1381" spans="1:13" x14ac:dyDescent="0.3">
      <c r="A1381">
        <v>558</v>
      </c>
      <c r="B1381">
        <v>6</v>
      </c>
      <c r="C1381" s="1" t="s">
        <v>271</v>
      </c>
      <c r="D1381" s="1" t="s">
        <v>619</v>
      </c>
      <c r="E1381">
        <v>20</v>
      </c>
      <c r="F1381">
        <v>33</v>
      </c>
      <c r="G1381">
        <v>1</v>
      </c>
      <c r="H1381">
        <v>57</v>
      </c>
      <c r="I1381" s="1" t="s">
        <v>608</v>
      </c>
      <c r="J1381">
        <f>cocina[[#This Row],[Precio Unitario]]*cocina[[#This Row],[Cantidad Ordenada]]-cocina[[#This Row],[Costo Unitario]]*cocina[[#This Row],[Cantidad Ordenada]]</f>
        <v>13</v>
      </c>
      <c r="K1381">
        <f>cocina[[#This Row],[Precio Unitario]]*cocina[[#This Row],[Cantidad Ordenada]]</f>
        <v>33</v>
      </c>
      <c r="L1381" s="5">
        <f>(SUMIF(A:A,cocina[[#This Row],[Número de Orden]],J:J))/SUMIF(A:A,cocina[[#This Row],[Número de Orden]],K:K)</f>
        <v>0.4022346368715084</v>
      </c>
      <c r="M1381" s="1">
        <f>cocina[[#This Row],[Ganancia bruta]]-cocina[[#This Row],[Ganancia neta]]</f>
        <v>20</v>
      </c>
    </row>
    <row r="1382" spans="1:13" x14ac:dyDescent="0.3">
      <c r="A1382">
        <v>559</v>
      </c>
      <c r="B1382">
        <v>11</v>
      </c>
      <c r="C1382" s="1" t="s">
        <v>271</v>
      </c>
      <c r="D1382" s="1" t="s">
        <v>619</v>
      </c>
      <c r="E1382">
        <v>20</v>
      </c>
      <c r="F1382">
        <v>33</v>
      </c>
      <c r="G1382">
        <v>3</v>
      </c>
      <c r="H1382">
        <v>41</v>
      </c>
      <c r="I1382" s="1" t="s">
        <v>609</v>
      </c>
      <c r="J1382">
        <f>cocina[[#This Row],[Precio Unitario]]*cocina[[#This Row],[Cantidad Ordenada]]-cocina[[#This Row],[Costo Unitario]]*cocina[[#This Row],[Cantidad Ordenada]]</f>
        <v>39</v>
      </c>
      <c r="K1382">
        <f>cocina[[#This Row],[Precio Unitario]]*cocina[[#This Row],[Cantidad Ordenada]]</f>
        <v>99</v>
      </c>
      <c r="L1382" s="5">
        <f>(SUMIF(A:A,cocina[[#This Row],[Número de Orden]],J:J))/SUMIF(A:A,cocina[[#This Row],[Número de Orden]],K:K)</f>
        <v>0.39393939393939392</v>
      </c>
      <c r="M1382" s="1">
        <f>cocina[[#This Row],[Ganancia bruta]]-cocina[[#This Row],[Ganancia neta]]</f>
        <v>60</v>
      </c>
    </row>
    <row r="1383" spans="1:13" x14ac:dyDescent="0.3">
      <c r="A1383">
        <v>560</v>
      </c>
      <c r="B1383">
        <v>6</v>
      </c>
      <c r="C1383" s="1" t="s">
        <v>89</v>
      </c>
      <c r="D1383" s="1" t="s">
        <v>629</v>
      </c>
      <c r="E1383">
        <v>10</v>
      </c>
      <c r="F1383">
        <v>18</v>
      </c>
      <c r="G1383">
        <v>2</v>
      </c>
      <c r="H1383">
        <v>36</v>
      </c>
      <c r="I1383" s="1" t="s">
        <v>609</v>
      </c>
      <c r="J1383">
        <f>cocina[[#This Row],[Precio Unitario]]*cocina[[#This Row],[Cantidad Ordenada]]-cocina[[#This Row],[Costo Unitario]]*cocina[[#This Row],[Cantidad Ordenada]]</f>
        <v>16</v>
      </c>
      <c r="K1383">
        <f>cocina[[#This Row],[Precio Unitario]]*cocina[[#This Row],[Cantidad Ordenada]]</f>
        <v>36</v>
      </c>
      <c r="L1383" s="5">
        <f>(SUMIF(A:A,cocina[[#This Row],[Número de Orden]],J:J))/SUMIF(A:A,cocina[[#This Row],[Número de Orden]],K:K)</f>
        <v>0.4144144144144144</v>
      </c>
      <c r="M1383" s="1">
        <f>cocina[[#This Row],[Ganancia bruta]]-cocina[[#This Row],[Ganancia neta]]</f>
        <v>20</v>
      </c>
    </row>
    <row r="1384" spans="1:13" x14ac:dyDescent="0.3">
      <c r="A1384">
        <v>560</v>
      </c>
      <c r="B1384">
        <v>6</v>
      </c>
      <c r="C1384" s="1" t="s">
        <v>132</v>
      </c>
      <c r="D1384" s="1" t="s">
        <v>631</v>
      </c>
      <c r="E1384">
        <v>15</v>
      </c>
      <c r="F1384">
        <v>25</v>
      </c>
      <c r="G1384">
        <v>3</v>
      </c>
      <c r="H1384">
        <v>12</v>
      </c>
      <c r="I1384" s="1" t="s">
        <v>609</v>
      </c>
      <c r="J1384">
        <f>cocina[[#This Row],[Precio Unitario]]*cocina[[#This Row],[Cantidad Ordenada]]-cocina[[#This Row],[Costo Unitario]]*cocina[[#This Row],[Cantidad Ordenada]]</f>
        <v>30</v>
      </c>
      <c r="K1384">
        <f>cocina[[#This Row],[Precio Unitario]]*cocina[[#This Row],[Cantidad Ordenada]]</f>
        <v>75</v>
      </c>
      <c r="L1384" s="5">
        <f>(SUMIF(A:A,cocina[[#This Row],[Número de Orden]],J:J))/SUMIF(A:A,cocina[[#This Row],[Número de Orden]],K:K)</f>
        <v>0.4144144144144144</v>
      </c>
      <c r="M1384" s="1">
        <f>cocina[[#This Row],[Ganancia bruta]]-cocina[[#This Row],[Ganancia neta]]</f>
        <v>45</v>
      </c>
    </row>
    <row r="1385" spans="1:13" x14ac:dyDescent="0.3">
      <c r="A1385">
        <v>561</v>
      </c>
      <c r="B1385">
        <v>4</v>
      </c>
      <c r="C1385" s="1" t="s">
        <v>89</v>
      </c>
      <c r="D1385" s="1" t="s">
        <v>629</v>
      </c>
      <c r="E1385">
        <v>10</v>
      </c>
      <c r="F1385">
        <v>18</v>
      </c>
      <c r="G1385">
        <v>1</v>
      </c>
      <c r="H1385">
        <v>56</v>
      </c>
      <c r="I1385" s="1" t="s">
        <v>609</v>
      </c>
      <c r="J1385">
        <f>cocina[[#This Row],[Precio Unitario]]*cocina[[#This Row],[Cantidad Ordenada]]-cocina[[#This Row],[Costo Unitario]]*cocina[[#This Row],[Cantidad Ordenada]]</f>
        <v>8</v>
      </c>
      <c r="K1385">
        <f>cocina[[#This Row],[Precio Unitario]]*cocina[[#This Row],[Cantidad Ordenada]]</f>
        <v>18</v>
      </c>
      <c r="L1385" s="5">
        <f>(SUMIF(A:A,cocina[[#This Row],[Número de Orden]],J:J))/SUMIF(A:A,cocina[[#This Row],[Número de Orden]],K:K)</f>
        <v>0.40625</v>
      </c>
      <c r="M1385" s="1">
        <f>cocina[[#This Row],[Ganancia bruta]]-cocina[[#This Row],[Ganancia neta]]</f>
        <v>10</v>
      </c>
    </row>
    <row r="1386" spans="1:13" x14ac:dyDescent="0.3">
      <c r="A1386">
        <v>561</v>
      </c>
      <c r="B1386">
        <v>4</v>
      </c>
      <c r="C1386" s="1" t="s">
        <v>210</v>
      </c>
      <c r="D1386" s="1" t="s">
        <v>627</v>
      </c>
      <c r="E1386">
        <v>14</v>
      </c>
      <c r="F1386">
        <v>23</v>
      </c>
      <c r="G1386">
        <v>2</v>
      </c>
      <c r="H1386">
        <v>8</v>
      </c>
      <c r="I1386" s="1" t="s">
        <v>609</v>
      </c>
      <c r="J1386">
        <f>cocina[[#This Row],[Precio Unitario]]*cocina[[#This Row],[Cantidad Ordenada]]-cocina[[#This Row],[Costo Unitario]]*cocina[[#This Row],[Cantidad Ordenada]]</f>
        <v>18</v>
      </c>
      <c r="K1386">
        <f>cocina[[#This Row],[Precio Unitario]]*cocina[[#This Row],[Cantidad Ordenada]]</f>
        <v>46</v>
      </c>
      <c r="L1386" s="5">
        <f>(SUMIF(A:A,cocina[[#This Row],[Número de Orden]],J:J))/SUMIF(A:A,cocina[[#This Row],[Número de Orden]],K:K)</f>
        <v>0.40625</v>
      </c>
      <c r="M1386" s="1">
        <f>cocina[[#This Row],[Ganancia bruta]]-cocina[[#This Row],[Ganancia neta]]</f>
        <v>28</v>
      </c>
    </row>
    <row r="1387" spans="1:13" x14ac:dyDescent="0.3">
      <c r="A1387">
        <v>562</v>
      </c>
      <c r="B1387">
        <v>20</v>
      </c>
      <c r="C1387" s="1" t="s">
        <v>58</v>
      </c>
      <c r="D1387" s="1" t="s">
        <v>616</v>
      </c>
      <c r="E1387">
        <v>25</v>
      </c>
      <c r="F1387">
        <v>40</v>
      </c>
      <c r="G1387">
        <v>3</v>
      </c>
      <c r="H1387">
        <v>41</v>
      </c>
      <c r="I1387" s="1" t="s">
        <v>608</v>
      </c>
      <c r="J1387">
        <f>cocina[[#This Row],[Precio Unitario]]*cocina[[#This Row],[Cantidad Ordenada]]-cocina[[#This Row],[Costo Unitario]]*cocina[[#This Row],[Cantidad Ordenada]]</f>
        <v>45</v>
      </c>
      <c r="K1387">
        <f>cocina[[#This Row],[Precio Unitario]]*cocina[[#This Row],[Cantidad Ordenada]]</f>
        <v>120</v>
      </c>
      <c r="L1387" s="5">
        <f>(SUMIF(A:A,cocina[[#This Row],[Número de Orden]],J:J))/SUMIF(A:A,cocina[[#This Row],[Número de Orden]],K:K)</f>
        <v>0.3923611111111111</v>
      </c>
      <c r="M1387" s="1">
        <f>cocina[[#This Row],[Ganancia bruta]]-cocina[[#This Row],[Ganancia neta]]</f>
        <v>75</v>
      </c>
    </row>
    <row r="1388" spans="1:13" x14ac:dyDescent="0.3">
      <c r="A1388">
        <v>562</v>
      </c>
      <c r="B1388">
        <v>20</v>
      </c>
      <c r="C1388" s="1" t="s">
        <v>48</v>
      </c>
      <c r="D1388" s="1" t="s">
        <v>618</v>
      </c>
      <c r="E1388">
        <v>17</v>
      </c>
      <c r="F1388">
        <v>29</v>
      </c>
      <c r="G1388">
        <v>2</v>
      </c>
      <c r="H1388">
        <v>7</v>
      </c>
      <c r="I1388" s="1" t="s">
        <v>608</v>
      </c>
      <c r="J1388">
        <f>cocina[[#This Row],[Precio Unitario]]*cocina[[#This Row],[Cantidad Ordenada]]-cocina[[#This Row],[Costo Unitario]]*cocina[[#This Row],[Cantidad Ordenada]]</f>
        <v>24</v>
      </c>
      <c r="K1388">
        <f>cocina[[#This Row],[Precio Unitario]]*cocina[[#This Row],[Cantidad Ordenada]]</f>
        <v>58</v>
      </c>
      <c r="L1388" s="5">
        <f>(SUMIF(A:A,cocina[[#This Row],[Número de Orden]],J:J))/SUMIF(A:A,cocina[[#This Row],[Número de Orden]],K:K)</f>
        <v>0.3923611111111111</v>
      </c>
      <c r="M1388" s="1">
        <f>cocina[[#This Row],[Ganancia bruta]]-cocina[[#This Row],[Ganancia neta]]</f>
        <v>34</v>
      </c>
    </row>
    <row r="1389" spans="1:13" x14ac:dyDescent="0.3">
      <c r="A1389">
        <v>562</v>
      </c>
      <c r="B1389">
        <v>20</v>
      </c>
      <c r="C1389" s="1" t="s">
        <v>168</v>
      </c>
      <c r="D1389" s="1" t="s">
        <v>612</v>
      </c>
      <c r="E1389">
        <v>14</v>
      </c>
      <c r="F1389">
        <v>24</v>
      </c>
      <c r="G1389">
        <v>2</v>
      </c>
      <c r="H1389">
        <v>22</v>
      </c>
      <c r="I1389" s="1" t="s">
        <v>608</v>
      </c>
      <c r="J1389">
        <f>cocina[[#This Row],[Precio Unitario]]*cocina[[#This Row],[Cantidad Ordenada]]-cocina[[#This Row],[Costo Unitario]]*cocina[[#This Row],[Cantidad Ordenada]]</f>
        <v>20</v>
      </c>
      <c r="K1389">
        <f>cocina[[#This Row],[Precio Unitario]]*cocina[[#This Row],[Cantidad Ordenada]]</f>
        <v>48</v>
      </c>
      <c r="L1389" s="5">
        <f>(SUMIF(A:A,cocina[[#This Row],[Número de Orden]],J:J))/SUMIF(A:A,cocina[[#This Row],[Número de Orden]],K:K)</f>
        <v>0.3923611111111111</v>
      </c>
      <c r="M1389" s="1">
        <f>cocina[[#This Row],[Ganancia bruta]]-cocina[[#This Row],[Ganancia neta]]</f>
        <v>28</v>
      </c>
    </row>
    <row r="1390" spans="1:13" x14ac:dyDescent="0.3">
      <c r="A1390">
        <v>562</v>
      </c>
      <c r="B1390">
        <v>20</v>
      </c>
      <c r="C1390" s="1" t="s">
        <v>126</v>
      </c>
      <c r="D1390" s="1" t="s">
        <v>614</v>
      </c>
      <c r="E1390">
        <v>19</v>
      </c>
      <c r="F1390">
        <v>31</v>
      </c>
      <c r="G1390">
        <v>2</v>
      </c>
      <c r="H1390">
        <v>42</v>
      </c>
      <c r="I1390" s="1" t="s">
        <v>609</v>
      </c>
      <c r="J1390">
        <f>cocina[[#This Row],[Precio Unitario]]*cocina[[#This Row],[Cantidad Ordenada]]-cocina[[#This Row],[Costo Unitario]]*cocina[[#This Row],[Cantidad Ordenada]]</f>
        <v>24</v>
      </c>
      <c r="K1390">
        <f>cocina[[#This Row],[Precio Unitario]]*cocina[[#This Row],[Cantidad Ordenada]]</f>
        <v>62</v>
      </c>
      <c r="L1390" s="5">
        <f>(SUMIF(A:A,cocina[[#This Row],[Número de Orden]],J:J))/SUMIF(A:A,cocina[[#This Row],[Número de Orden]],K:K)</f>
        <v>0.3923611111111111</v>
      </c>
      <c r="M1390" s="1">
        <f>cocina[[#This Row],[Ganancia bruta]]-cocina[[#This Row],[Ganancia neta]]</f>
        <v>38</v>
      </c>
    </row>
    <row r="1391" spans="1:13" x14ac:dyDescent="0.3">
      <c r="A1391">
        <v>563</v>
      </c>
      <c r="B1391">
        <v>12</v>
      </c>
      <c r="C1391" s="1" t="s">
        <v>116</v>
      </c>
      <c r="D1391" s="1" t="s">
        <v>615</v>
      </c>
      <c r="E1391">
        <v>16</v>
      </c>
      <c r="F1391">
        <v>27</v>
      </c>
      <c r="G1391">
        <v>2</v>
      </c>
      <c r="H1391">
        <v>37</v>
      </c>
      <c r="I1391" s="1" t="s">
        <v>609</v>
      </c>
      <c r="J1391">
        <f>cocina[[#This Row],[Precio Unitario]]*cocina[[#This Row],[Cantidad Ordenada]]-cocina[[#This Row],[Costo Unitario]]*cocina[[#This Row],[Cantidad Ordenada]]</f>
        <v>22</v>
      </c>
      <c r="K1391">
        <f>cocina[[#This Row],[Precio Unitario]]*cocina[[#This Row],[Cantidad Ordenada]]</f>
        <v>54</v>
      </c>
      <c r="L1391" s="5">
        <f>(SUMIF(A:A,cocina[[#This Row],[Número de Orden]],J:J))/SUMIF(A:A,cocina[[#This Row],[Número de Orden]],K:K)</f>
        <v>0.40740740740740738</v>
      </c>
      <c r="M1391" s="1">
        <f>cocina[[#This Row],[Ganancia bruta]]-cocina[[#This Row],[Ganancia neta]]</f>
        <v>32</v>
      </c>
    </row>
    <row r="1392" spans="1:13" x14ac:dyDescent="0.3">
      <c r="A1392">
        <v>564</v>
      </c>
      <c r="B1392">
        <v>9</v>
      </c>
      <c r="C1392" s="1" t="s">
        <v>83</v>
      </c>
      <c r="D1392" s="1" t="s">
        <v>617</v>
      </c>
      <c r="E1392">
        <v>22</v>
      </c>
      <c r="F1392">
        <v>36</v>
      </c>
      <c r="G1392">
        <v>1</v>
      </c>
      <c r="H1392">
        <v>7</v>
      </c>
      <c r="I1392" s="1" t="s">
        <v>609</v>
      </c>
      <c r="J1392">
        <f>cocina[[#This Row],[Precio Unitario]]*cocina[[#This Row],[Cantidad Ordenada]]-cocina[[#This Row],[Costo Unitario]]*cocina[[#This Row],[Cantidad Ordenada]]</f>
        <v>14</v>
      </c>
      <c r="K1392">
        <f>cocina[[#This Row],[Precio Unitario]]*cocina[[#This Row],[Cantidad Ordenada]]</f>
        <v>36</v>
      </c>
      <c r="L1392" s="5">
        <f>(SUMIF(A:A,cocina[[#This Row],[Número de Orden]],J:J))/SUMIF(A:A,cocina[[#This Row],[Número de Orden]],K:K)</f>
        <v>0.38461538461538464</v>
      </c>
      <c r="M1392" s="1">
        <f>cocina[[#This Row],[Ganancia bruta]]-cocina[[#This Row],[Ganancia neta]]</f>
        <v>22</v>
      </c>
    </row>
    <row r="1393" spans="1:13" x14ac:dyDescent="0.3">
      <c r="A1393">
        <v>564</v>
      </c>
      <c r="B1393">
        <v>9</v>
      </c>
      <c r="C1393" s="1" t="s">
        <v>58</v>
      </c>
      <c r="D1393" s="1" t="s">
        <v>616</v>
      </c>
      <c r="E1393">
        <v>25</v>
      </c>
      <c r="F1393">
        <v>40</v>
      </c>
      <c r="G1393">
        <v>2</v>
      </c>
      <c r="H1393">
        <v>36</v>
      </c>
      <c r="I1393" s="1" t="s">
        <v>609</v>
      </c>
      <c r="J1393">
        <f>cocina[[#This Row],[Precio Unitario]]*cocina[[#This Row],[Cantidad Ordenada]]-cocina[[#This Row],[Costo Unitario]]*cocina[[#This Row],[Cantidad Ordenada]]</f>
        <v>30</v>
      </c>
      <c r="K1393">
        <f>cocina[[#This Row],[Precio Unitario]]*cocina[[#This Row],[Cantidad Ordenada]]</f>
        <v>80</v>
      </c>
      <c r="L1393" s="5">
        <f>(SUMIF(A:A,cocina[[#This Row],[Número de Orden]],J:J))/SUMIF(A:A,cocina[[#This Row],[Número de Orden]],K:K)</f>
        <v>0.38461538461538464</v>
      </c>
      <c r="M1393" s="1">
        <f>cocina[[#This Row],[Ganancia bruta]]-cocina[[#This Row],[Ganancia neta]]</f>
        <v>50</v>
      </c>
    </row>
    <row r="1394" spans="1:13" x14ac:dyDescent="0.3">
      <c r="A1394">
        <v>564</v>
      </c>
      <c r="B1394">
        <v>9</v>
      </c>
      <c r="C1394" s="1" t="s">
        <v>156</v>
      </c>
      <c r="D1394" s="1" t="s">
        <v>626</v>
      </c>
      <c r="E1394">
        <v>12</v>
      </c>
      <c r="F1394">
        <v>20</v>
      </c>
      <c r="G1394">
        <v>2</v>
      </c>
      <c r="H1394">
        <v>11</v>
      </c>
      <c r="I1394" s="1" t="s">
        <v>609</v>
      </c>
      <c r="J1394">
        <f>cocina[[#This Row],[Precio Unitario]]*cocina[[#This Row],[Cantidad Ordenada]]-cocina[[#This Row],[Costo Unitario]]*cocina[[#This Row],[Cantidad Ordenada]]</f>
        <v>16</v>
      </c>
      <c r="K1394">
        <f>cocina[[#This Row],[Precio Unitario]]*cocina[[#This Row],[Cantidad Ordenada]]</f>
        <v>40</v>
      </c>
      <c r="L1394" s="5">
        <f>(SUMIF(A:A,cocina[[#This Row],[Número de Orden]],J:J))/SUMIF(A:A,cocina[[#This Row],[Número de Orden]],K:K)</f>
        <v>0.38461538461538464</v>
      </c>
      <c r="M1394" s="1">
        <f>cocina[[#This Row],[Ganancia bruta]]-cocina[[#This Row],[Ganancia neta]]</f>
        <v>24</v>
      </c>
    </row>
    <row r="1395" spans="1:13" x14ac:dyDescent="0.3">
      <c r="A1395">
        <v>565</v>
      </c>
      <c r="B1395">
        <v>3</v>
      </c>
      <c r="C1395" s="1" t="s">
        <v>257</v>
      </c>
      <c r="D1395" s="1" t="s">
        <v>623</v>
      </c>
      <c r="E1395">
        <v>19</v>
      </c>
      <c r="F1395">
        <v>32</v>
      </c>
      <c r="G1395">
        <v>3</v>
      </c>
      <c r="H1395">
        <v>19</v>
      </c>
      <c r="I1395" s="1" t="s">
        <v>608</v>
      </c>
      <c r="J1395">
        <f>cocina[[#This Row],[Precio Unitario]]*cocina[[#This Row],[Cantidad Ordenada]]-cocina[[#This Row],[Costo Unitario]]*cocina[[#This Row],[Cantidad Ordenada]]</f>
        <v>39</v>
      </c>
      <c r="K1395">
        <f>cocina[[#This Row],[Precio Unitario]]*cocina[[#This Row],[Cantidad Ordenada]]</f>
        <v>96</v>
      </c>
      <c r="L1395" s="5">
        <f>(SUMIF(A:A,cocina[[#This Row],[Número de Orden]],J:J))/SUMIF(A:A,cocina[[#This Row],[Número de Orden]],K:K)</f>
        <v>0.41035856573705182</v>
      </c>
      <c r="M1395" s="1">
        <f>cocina[[#This Row],[Ganancia bruta]]-cocina[[#This Row],[Ganancia neta]]</f>
        <v>57</v>
      </c>
    </row>
    <row r="1396" spans="1:13" x14ac:dyDescent="0.3">
      <c r="A1396">
        <v>565</v>
      </c>
      <c r="B1396">
        <v>3</v>
      </c>
      <c r="C1396" s="1" t="s">
        <v>89</v>
      </c>
      <c r="D1396" s="1" t="s">
        <v>629</v>
      </c>
      <c r="E1396">
        <v>10</v>
      </c>
      <c r="F1396">
        <v>18</v>
      </c>
      <c r="G1396">
        <v>3</v>
      </c>
      <c r="H1396">
        <v>53</v>
      </c>
      <c r="I1396" s="1" t="s">
        <v>609</v>
      </c>
      <c r="J1396">
        <f>cocina[[#This Row],[Precio Unitario]]*cocina[[#This Row],[Cantidad Ordenada]]-cocina[[#This Row],[Costo Unitario]]*cocina[[#This Row],[Cantidad Ordenada]]</f>
        <v>24</v>
      </c>
      <c r="K1396">
        <f>cocina[[#This Row],[Precio Unitario]]*cocina[[#This Row],[Cantidad Ordenada]]</f>
        <v>54</v>
      </c>
      <c r="L1396" s="5">
        <f>(SUMIF(A:A,cocina[[#This Row],[Número de Orden]],J:J))/SUMIF(A:A,cocina[[#This Row],[Número de Orden]],K:K)</f>
        <v>0.41035856573705182</v>
      </c>
      <c r="M1396" s="1">
        <f>cocina[[#This Row],[Ganancia bruta]]-cocina[[#This Row],[Ganancia neta]]</f>
        <v>30</v>
      </c>
    </row>
    <row r="1397" spans="1:13" x14ac:dyDescent="0.3">
      <c r="A1397">
        <v>565</v>
      </c>
      <c r="B1397">
        <v>3</v>
      </c>
      <c r="C1397" s="1" t="s">
        <v>271</v>
      </c>
      <c r="D1397" s="1" t="s">
        <v>619</v>
      </c>
      <c r="E1397">
        <v>20</v>
      </c>
      <c r="F1397">
        <v>33</v>
      </c>
      <c r="G1397">
        <v>2</v>
      </c>
      <c r="H1397">
        <v>21</v>
      </c>
      <c r="I1397" s="1" t="s">
        <v>609</v>
      </c>
      <c r="J1397">
        <f>cocina[[#This Row],[Precio Unitario]]*cocina[[#This Row],[Cantidad Ordenada]]-cocina[[#This Row],[Costo Unitario]]*cocina[[#This Row],[Cantidad Ordenada]]</f>
        <v>26</v>
      </c>
      <c r="K1397">
        <f>cocina[[#This Row],[Precio Unitario]]*cocina[[#This Row],[Cantidad Ordenada]]</f>
        <v>66</v>
      </c>
      <c r="L1397" s="5">
        <f>(SUMIF(A:A,cocina[[#This Row],[Número de Orden]],J:J))/SUMIF(A:A,cocina[[#This Row],[Número de Orden]],K:K)</f>
        <v>0.41035856573705182</v>
      </c>
      <c r="M1397" s="1">
        <f>cocina[[#This Row],[Ganancia bruta]]-cocina[[#This Row],[Ganancia neta]]</f>
        <v>40</v>
      </c>
    </row>
    <row r="1398" spans="1:13" x14ac:dyDescent="0.3">
      <c r="A1398">
        <v>565</v>
      </c>
      <c r="B1398">
        <v>3</v>
      </c>
      <c r="C1398" s="1" t="s">
        <v>36</v>
      </c>
      <c r="D1398" s="1" t="s">
        <v>622</v>
      </c>
      <c r="E1398">
        <v>21</v>
      </c>
      <c r="F1398">
        <v>35</v>
      </c>
      <c r="G1398">
        <v>1</v>
      </c>
      <c r="H1398">
        <v>5</v>
      </c>
      <c r="I1398" s="1" t="s">
        <v>609</v>
      </c>
      <c r="J1398">
        <f>cocina[[#This Row],[Precio Unitario]]*cocina[[#This Row],[Cantidad Ordenada]]-cocina[[#This Row],[Costo Unitario]]*cocina[[#This Row],[Cantidad Ordenada]]</f>
        <v>14</v>
      </c>
      <c r="K1398">
        <f>cocina[[#This Row],[Precio Unitario]]*cocina[[#This Row],[Cantidad Ordenada]]</f>
        <v>35</v>
      </c>
      <c r="L1398" s="5">
        <f>(SUMIF(A:A,cocina[[#This Row],[Número de Orden]],J:J))/SUMIF(A:A,cocina[[#This Row],[Número de Orden]],K:K)</f>
        <v>0.41035856573705182</v>
      </c>
      <c r="M1398" s="1">
        <f>cocina[[#This Row],[Ganancia bruta]]-cocina[[#This Row],[Ganancia neta]]</f>
        <v>21</v>
      </c>
    </row>
    <row r="1399" spans="1:13" x14ac:dyDescent="0.3">
      <c r="A1399">
        <v>566</v>
      </c>
      <c r="B1399">
        <v>4</v>
      </c>
      <c r="C1399" s="1" t="s">
        <v>165</v>
      </c>
      <c r="D1399" s="1" t="s">
        <v>630</v>
      </c>
      <c r="E1399">
        <v>15</v>
      </c>
      <c r="F1399">
        <v>26</v>
      </c>
      <c r="G1399">
        <v>3</v>
      </c>
      <c r="H1399">
        <v>56</v>
      </c>
      <c r="I1399" s="1" t="s">
        <v>608</v>
      </c>
      <c r="J1399">
        <f>cocina[[#This Row],[Precio Unitario]]*cocina[[#This Row],[Cantidad Ordenada]]-cocina[[#This Row],[Costo Unitario]]*cocina[[#This Row],[Cantidad Ordenada]]</f>
        <v>33</v>
      </c>
      <c r="K1399">
        <f>cocina[[#This Row],[Precio Unitario]]*cocina[[#This Row],[Cantidad Ordenada]]</f>
        <v>78</v>
      </c>
      <c r="L1399" s="5">
        <f>(SUMIF(A:A,cocina[[#This Row],[Número de Orden]],J:J))/SUMIF(A:A,cocina[[#This Row],[Número de Orden]],K:K)</f>
        <v>0.42307692307692307</v>
      </c>
      <c r="M1399" s="1">
        <f>cocina[[#This Row],[Ganancia bruta]]-cocina[[#This Row],[Ganancia neta]]</f>
        <v>45</v>
      </c>
    </row>
    <row r="1400" spans="1:13" x14ac:dyDescent="0.3">
      <c r="A1400">
        <v>567</v>
      </c>
      <c r="B1400">
        <v>15</v>
      </c>
      <c r="C1400" s="1" t="s">
        <v>52</v>
      </c>
      <c r="D1400" s="1" t="s">
        <v>620</v>
      </c>
      <c r="E1400">
        <v>16</v>
      </c>
      <c r="F1400">
        <v>28</v>
      </c>
      <c r="G1400">
        <v>2</v>
      </c>
      <c r="H1400">
        <v>9</v>
      </c>
      <c r="I1400" s="1" t="s">
        <v>608</v>
      </c>
      <c r="J1400">
        <f>cocina[[#This Row],[Precio Unitario]]*cocina[[#This Row],[Cantidad Ordenada]]-cocina[[#This Row],[Costo Unitario]]*cocina[[#This Row],[Cantidad Ordenada]]</f>
        <v>24</v>
      </c>
      <c r="K1400">
        <f>cocina[[#This Row],[Precio Unitario]]*cocina[[#This Row],[Cantidad Ordenada]]</f>
        <v>56</v>
      </c>
      <c r="L1400" s="5">
        <f>(SUMIF(A:A,cocina[[#This Row],[Número de Orden]],J:J))/SUMIF(A:A,cocina[[#This Row],[Número de Orden]],K:K)</f>
        <v>0.40316205533596838</v>
      </c>
      <c r="M1400" s="1">
        <f>cocina[[#This Row],[Ganancia bruta]]-cocina[[#This Row],[Ganancia neta]]</f>
        <v>32</v>
      </c>
    </row>
    <row r="1401" spans="1:13" x14ac:dyDescent="0.3">
      <c r="A1401">
        <v>567</v>
      </c>
      <c r="B1401">
        <v>15</v>
      </c>
      <c r="C1401" s="1" t="s">
        <v>271</v>
      </c>
      <c r="D1401" s="1" t="s">
        <v>619</v>
      </c>
      <c r="E1401">
        <v>20</v>
      </c>
      <c r="F1401">
        <v>33</v>
      </c>
      <c r="G1401">
        <v>2</v>
      </c>
      <c r="H1401">
        <v>34</v>
      </c>
      <c r="I1401" s="1" t="s">
        <v>609</v>
      </c>
      <c r="J1401">
        <f>cocina[[#This Row],[Precio Unitario]]*cocina[[#This Row],[Cantidad Ordenada]]-cocina[[#This Row],[Costo Unitario]]*cocina[[#This Row],[Cantidad Ordenada]]</f>
        <v>26</v>
      </c>
      <c r="K1401">
        <f>cocina[[#This Row],[Precio Unitario]]*cocina[[#This Row],[Cantidad Ordenada]]</f>
        <v>66</v>
      </c>
      <c r="L1401" s="5">
        <f>(SUMIF(A:A,cocina[[#This Row],[Número de Orden]],J:J))/SUMIF(A:A,cocina[[#This Row],[Número de Orden]],K:K)</f>
        <v>0.40316205533596838</v>
      </c>
      <c r="M1401" s="1">
        <f>cocina[[#This Row],[Ganancia bruta]]-cocina[[#This Row],[Ganancia neta]]</f>
        <v>40</v>
      </c>
    </row>
    <row r="1402" spans="1:13" x14ac:dyDescent="0.3">
      <c r="A1402">
        <v>567</v>
      </c>
      <c r="B1402">
        <v>15</v>
      </c>
      <c r="C1402" s="1" t="s">
        <v>65</v>
      </c>
      <c r="D1402" s="1" t="s">
        <v>625</v>
      </c>
      <c r="E1402">
        <v>20</v>
      </c>
      <c r="F1402">
        <v>34</v>
      </c>
      <c r="G1402">
        <v>2</v>
      </c>
      <c r="H1402">
        <v>18</v>
      </c>
      <c r="I1402" s="1" t="s">
        <v>608</v>
      </c>
      <c r="J1402">
        <f>cocina[[#This Row],[Precio Unitario]]*cocina[[#This Row],[Cantidad Ordenada]]-cocina[[#This Row],[Costo Unitario]]*cocina[[#This Row],[Cantidad Ordenada]]</f>
        <v>28</v>
      </c>
      <c r="K1402">
        <f>cocina[[#This Row],[Precio Unitario]]*cocina[[#This Row],[Cantidad Ordenada]]</f>
        <v>68</v>
      </c>
      <c r="L1402" s="5">
        <f>(SUMIF(A:A,cocina[[#This Row],[Número de Orden]],J:J))/SUMIF(A:A,cocina[[#This Row],[Número de Orden]],K:K)</f>
        <v>0.40316205533596838</v>
      </c>
      <c r="M1402" s="1">
        <f>cocina[[#This Row],[Ganancia bruta]]-cocina[[#This Row],[Ganancia neta]]</f>
        <v>40</v>
      </c>
    </row>
    <row r="1403" spans="1:13" x14ac:dyDescent="0.3">
      <c r="A1403">
        <v>567</v>
      </c>
      <c r="B1403">
        <v>15</v>
      </c>
      <c r="C1403" s="1" t="s">
        <v>80</v>
      </c>
      <c r="D1403" s="1" t="s">
        <v>628</v>
      </c>
      <c r="E1403">
        <v>13</v>
      </c>
      <c r="F1403">
        <v>21</v>
      </c>
      <c r="G1403">
        <v>3</v>
      </c>
      <c r="H1403">
        <v>41</v>
      </c>
      <c r="I1403" s="1" t="s">
        <v>609</v>
      </c>
      <c r="J1403">
        <f>cocina[[#This Row],[Precio Unitario]]*cocina[[#This Row],[Cantidad Ordenada]]-cocina[[#This Row],[Costo Unitario]]*cocina[[#This Row],[Cantidad Ordenada]]</f>
        <v>24</v>
      </c>
      <c r="K1403">
        <f>cocina[[#This Row],[Precio Unitario]]*cocina[[#This Row],[Cantidad Ordenada]]</f>
        <v>63</v>
      </c>
      <c r="L1403" s="5">
        <f>(SUMIF(A:A,cocina[[#This Row],[Número de Orden]],J:J))/SUMIF(A:A,cocina[[#This Row],[Número de Orden]],K:K)</f>
        <v>0.40316205533596838</v>
      </c>
      <c r="M1403" s="1">
        <f>cocina[[#This Row],[Ganancia bruta]]-cocina[[#This Row],[Ganancia neta]]</f>
        <v>39</v>
      </c>
    </row>
    <row r="1404" spans="1:13" x14ac:dyDescent="0.3">
      <c r="A1404">
        <v>568</v>
      </c>
      <c r="B1404">
        <v>5</v>
      </c>
      <c r="C1404" s="1" t="s">
        <v>65</v>
      </c>
      <c r="D1404" s="1" t="s">
        <v>625</v>
      </c>
      <c r="E1404">
        <v>20</v>
      </c>
      <c r="F1404">
        <v>34</v>
      </c>
      <c r="G1404">
        <v>3</v>
      </c>
      <c r="H1404">
        <v>40</v>
      </c>
      <c r="I1404" s="1" t="s">
        <v>608</v>
      </c>
      <c r="J1404">
        <f>cocina[[#This Row],[Precio Unitario]]*cocina[[#This Row],[Cantidad Ordenada]]-cocina[[#This Row],[Costo Unitario]]*cocina[[#This Row],[Cantidad Ordenada]]</f>
        <v>42</v>
      </c>
      <c r="K1404">
        <f>cocina[[#This Row],[Precio Unitario]]*cocina[[#This Row],[Cantidad Ordenada]]</f>
        <v>102</v>
      </c>
      <c r="L1404" s="5">
        <f>(SUMIF(A:A,cocina[[#This Row],[Número de Orden]],J:J))/SUMIF(A:A,cocina[[#This Row],[Número de Orden]],K:K)</f>
        <v>0.39560439560439559</v>
      </c>
      <c r="M1404" s="1">
        <f>cocina[[#This Row],[Ganancia bruta]]-cocina[[#This Row],[Ganancia neta]]</f>
        <v>60</v>
      </c>
    </row>
    <row r="1405" spans="1:13" x14ac:dyDescent="0.3">
      <c r="A1405">
        <v>568</v>
      </c>
      <c r="B1405">
        <v>5</v>
      </c>
      <c r="C1405" s="1" t="s">
        <v>58</v>
      </c>
      <c r="D1405" s="1" t="s">
        <v>616</v>
      </c>
      <c r="E1405">
        <v>25</v>
      </c>
      <c r="F1405">
        <v>40</v>
      </c>
      <c r="G1405">
        <v>2</v>
      </c>
      <c r="H1405">
        <v>44</v>
      </c>
      <c r="I1405" s="1" t="s">
        <v>609</v>
      </c>
      <c r="J1405">
        <f>cocina[[#This Row],[Precio Unitario]]*cocina[[#This Row],[Cantidad Ordenada]]-cocina[[#This Row],[Costo Unitario]]*cocina[[#This Row],[Cantidad Ordenada]]</f>
        <v>30</v>
      </c>
      <c r="K1405">
        <f>cocina[[#This Row],[Precio Unitario]]*cocina[[#This Row],[Cantidad Ordenada]]</f>
        <v>80</v>
      </c>
      <c r="L1405" s="5">
        <f>(SUMIF(A:A,cocina[[#This Row],[Número de Orden]],J:J))/SUMIF(A:A,cocina[[#This Row],[Número de Orden]],K:K)</f>
        <v>0.39560439560439559</v>
      </c>
      <c r="M1405" s="1">
        <f>cocina[[#This Row],[Ganancia bruta]]-cocina[[#This Row],[Ganancia neta]]</f>
        <v>50</v>
      </c>
    </row>
    <row r="1406" spans="1:13" x14ac:dyDescent="0.3">
      <c r="A1406">
        <v>569</v>
      </c>
      <c r="B1406">
        <v>12</v>
      </c>
      <c r="C1406" s="1" t="s">
        <v>65</v>
      </c>
      <c r="D1406" s="1" t="s">
        <v>625</v>
      </c>
      <c r="E1406">
        <v>20</v>
      </c>
      <c r="F1406">
        <v>34</v>
      </c>
      <c r="G1406">
        <v>2</v>
      </c>
      <c r="H1406">
        <v>26</v>
      </c>
      <c r="I1406" s="1" t="s">
        <v>608</v>
      </c>
      <c r="J1406">
        <f>cocina[[#This Row],[Precio Unitario]]*cocina[[#This Row],[Cantidad Ordenada]]-cocina[[#This Row],[Costo Unitario]]*cocina[[#This Row],[Cantidad Ordenada]]</f>
        <v>28</v>
      </c>
      <c r="K1406">
        <f>cocina[[#This Row],[Precio Unitario]]*cocina[[#This Row],[Cantidad Ordenada]]</f>
        <v>68</v>
      </c>
      <c r="L1406" s="5">
        <f>(SUMIF(A:A,cocina[[#This Row],[Número de Orden]],J:J))/SUMIF(A:A,cocina[[#This Row],[Número de Orden]],K:K)</f>
        <v>0.39694656488549618</v>
      </c>
      <c r="M1406" s="1">
        <f>cocina[[#This Row],[Ganancia bruta]]-cocina[[#This Row],[Ganancia neta]]</f>
        <v>40</v>
      </c>
    </row>
    <row r="1407" spans="1:13" x14ac:dyDescent="0.3">
      <c r="A1407">
        <v>569</v>
      </c>
      <c r="B1407">
        <v>12</v>
      </c>
      <c r="C1407" s="1" t="s">
        <v>80</v>
      </c>
      <c r="D1407" s="1" t="s">
        <v>628</v>
      </c>
      <c r="E1407">
        <v>13</v>
      </c>
      <c r="F1407">
        <v>21</v>
      </c>
      <c r="G1407">
        <v>3</v>
      </c>
      <c r="H1407">
        <v>32</v>
      </c>
      <c r="I1407" s="1" t="s">
        <v>609</v>
      </c>
      <c r="J1407">
        <f>cocina[[#This Row],[Precio Unitario]]*cocina[[#This Row],[Cantidad Ordenada]]-cocina[[#This Row],[Costo Unitario]]*cocina[[#This Row],[Cantidad Ordenada]]</f>
        <v>24</v>
      </c>
      <c r="K1407">
        <f>cocina[[#This Row],[Precio Unitario]]*cocina[[#This Row],[Cantidad Ordenada]]</f>
        <v>63</v>
      </c>
      <c r="L1407" s="5">
        <f>(SUMIF(A:A,cocina[[#This Row],[Número de Orden]],J:J))/SUMIF(A:A,cocina[[#This Row],[Número de Orden]],K:K)</f>
        <v>0.39694656488549618</v>
      </c>
      <c r="M1407" s="1">
        <f>cocina[[#This Row],[Ganancia bruta]]-cocina[[#This Row],[Ganancia neta]]</f>
        <v>39</v>
      </c>
    </row>
    <row r="1408" spans="1:13" x14ac:dyDescent="0.3">
      <c r="A1408">
        <v>570</v>
      </c>
      <c r="B1408">
        <v>1</v>
      </c>
      <c r="C1408" s="1" t="s">
        <v>271</v>
      </c>
      <c r="D1408" s="1" t="s">
        <v>619</v>
      </c>
      <c r="E1408">
        <v>20</v>
      </c>
      <c r="F1408">
        <v>33</v>
      </c>
      <c r="G1408">
        <v>1</v>
      </c>
      <c r="H1408">
        <v>38</v>
      </c>
      <c r="I1408" s="1" t="s">
        <v>608</v>
      </c>
      <c r="J1408">
        <f>cocina[[#This Row],[Precio Unitario]]*cocina[[#This Row],[Cantidad Ordenada]]-cocina[[#This Row],[Costo Unitario]]*cocina[[#This Row],[Cantidad Ordenada]]</f>
        <v>13</v>
      </c>
      <c r="K1408">
        <f>cocina[[#This Row],[Precio Unitario]]*cocina[[#This Row],[Cantidad Ordenada]]</f>
        <v>33</v>
      </c>
      <c r="L1408" s="5">
        <f>(SUMIF(A:A,cocina[[#This Row],[Número de Orden]],J:J))/SUMIF(A:A,cocina[[#This Row],[Número de Orden]],K:K)</f>
        <v>0.41176470588235292</v>
      </c>
      <c r="M1408" s="1">
        <f>cocina[[#This Row],[Ganancia bruta]]-cocina[[#This Row],[Ganancia neta]]</f>
        <v>20</v>
      </c>
    </row>
    <row r="1409" spans="1:13" x14ac:dyDescent="0.3">
      <c r="A1409">
        <v>570</v>
      </c>
      <c r="B1409">
        <v>1</v>
      </c>
      <c r="C1409" s="1" t="s">
        <v>165</v>
      </c>
      <c r="D1409" s="1" t="s">
        <v>630</v>
      </c>
      <c r="E1409">
        <v>15</v>
      </c>
      <c r="F1409">
        <v>26</v>
      </c>
      <c r="G1409">
        <v>2</v>
      </c>
      <c r="H1409">
        <v>8</v>
      </c>
      <c r="I1409" s="1" t="s">
        <v>609</v>
      </c>
      <c r="J1409">
        <f>cocina[[#This Row],[Precio Unitario]]*cocina[[#This Row],[Cantidad Ordenada]]-cocina[[#This Row],[Costo Unitario]]*cocina[[#This Row],[Cantidad Ordenada]]</f>
        <v>22</v>
      </c>
      <c r="K1409">
        <f>cocina[[#This Row],[Precio Unitario]]*cocina[[#This Row],[Cantidad Ordenada]]</f>
        <v>52</v>
      </c>
      <c r="L1409" s="5">
        <f>(SUMIF(A:A,cocina[[#This Row],[Número de Orden]],J:J))/SUMIF(A:A,cocina[[#This Row],[Número de Orden]],K:K)</f>
        <v>0.41176470588235292</v>
      </c>
      <c r="M1409" s="1">
        <f>cocina[[#This Row],[Ganancia bruta]]-cocina[[#This Row],[Ganancia neta]]</f>
        <v>30</v>
      </c>
    </row>
    <row r="1410" spans="1:13" x14ac:dyDescent="0.3">
      <c r="A1410">
        <v>571</v>
      </c>
      <c r="B1410">
        <v>15</v>
      </c>
      <c r="C1410" s="1" t="s">
        <v>116</v>
      </c>
      <c r="D1410" s="1" t="s">
        <v>615</v>
      </c>
      <c r="E1410">
        <v>16</v>
      </c>
      <c r="F1410">
        <v>27</v>
      </c>
      <c r="G1410">
        <v>2</v>
      </c>
      <c r="H1410">
        <v>26</v>
      </c>
      <c r="I1410" s="1" t="s">
        <v>608</v>
      </c>
      <c r="J1410">
        <f>cocina[[#This Row],[Precio Unitario]]*cocina[[#This Row],[Cantidad Ordenada]]-cocina[[#This Row],[Costo Unitario]]*cocina[[#This Row],[Cantidad Ordenada]]</f>
        <v>22</v>
      </c>
      <c r="K1410">
        <f>cocina[[#This Row],[Precio Unitario]]*cocina[[#This Row],[Cantidad Ordenada]]</f>
        <v>54</v>
      </c>
      <c r="L1410" s="5">
        <f>(SUMIF(A:A,cocina[[#This Row],[Número de Orden]],J:J))/SUMIF(A:A,cocina[[#This Row],[Número de Orden]],K:K)</f>
        <v>0.40740740740740738</v>
      </c>
      <c r="M1410" s="1">
        <f>cocina[[#This Row],[Ganancia bruta]]-cocina[[#This Row],[Ganancia neta]]</f>
        <v>32</v>
      </c>
    </row>
    <row r="1411" spans="1:13" x14ac:dyDescent="0.3">
      <c r="A1411">
        <v>572</v>
      </c>
      <c r="B1411">
        <v>19</v>
      </c>
      <c r="C1411" s="1" t="s">
        <v>78</v>
      </c>
      <c r="D1411" s="1" t="s">
        <v>613</v>
      </c>
      <c r="E1411">
        <v>18</v>
      </c>
      <c r="F1411">
        <v>30</v>
      </c>
      <c r="G1411">
        <v>1</v>
      </c>
      <c r="H1411">
        <v>34</v>
      </c>
      <c r="I1411" s="1" t="s">
        <v>609</v>
      </c>
      <c r="J1411">
        <f>cocina[[#This Row],[Precio Unitario]]*cocina[[#This Row],[Cantidad Ordenada]]-cocina[[#This Row],[Costo Unitario]]*cocina[[#This Row],[Cantidad Ordenada]]</f>
        <v>12</v>
      </c>
      <c r="K1411">
        <f>cocina[[#This Row],[Precio Unitario]]*cocina[[#This Row],[Cantidad Ordenada]]</f>
        <v>30</v>
      </c>
      <c r="L1411" s="5">
        <f>(SUMIF(A:A,cocina[[#This Row],[Número de Orden]],J:J))/SUMIF(A:A,cocina[[#This Row],[Número de Orden]],K:K)</f>
        <v>0.40540540540540543</v>
      </c>
      <c r="M1411" s="1">
        <f>cocina[[#This Row],[Ganancia bruta]]-cocina[[#This Row],[Ganancia neta]]</f>
        <v>18</v>
      </c>
    </row>
    <row r="1412" spans="1:13" x14ac:dyDescent="0.3">
      <c r="A1412">
        <v>572</v>
      </c>
      <c r="B1412">
        <v>19</v>
      </c>
      <c r="C1412" s="1" t="s">
        <v>213</v>
      </c>
      <c r="D1412" s="1" t="s">
        <v>624</v>
      </c>
      <c r="E1412">
        <v>13</v>
      </c>
      <c r="F1412">
        <v>22</v>
      </c>
      <c r="G1412">
        <v>2</v>
      </c>
      <c r="H1412">
        <v>10</v>
      </c>
      <c r="I1412" s="1" t="s">
        <v>609</v>
      </c>
      <c r="J1412">
        <f>cocina[[#This Row],[Precio Unitario]]*cocina[[#This Row],[Cantidad Ordenada]]-cocina[[#This Row],[Costo Unitario]]*cocina[[#This Row],[Cantidad Ordenada]]</f>
        <v>18</v>
      </c>
      <c r="K1412">
        <f>cocina[[#This Row],[Precio Unitario]]*cocina[[#This Row],[Cantidad Ordenada]]</f>
        <v>44</v>
      </c>
      <c r="L1412" s="5">
        <f>(SUMIF(A:A,cocina[[#This Row],[Número de Orden]],J:J))/SUMIF(A:A,cocina[[#This Row],[Número de Orden]],K:K)</f>
        <v>0.40540540540540543</v>
      </c>
      <c r="M1412" s="1">
        <f>cocina[[#This Row],[Ganancia bruta]]-cocina[[#This Row],[Ganancia neta]]</f>
        <v>26</v>
      </c>
    </row>
    <row r="1413" spans="1:13" x14ac:dyDescent="0.3">
      <c r="A1413">
        <v>573</v>
      </c>
      <c r="B1413">
        <v>7</v>
      </c>
      <c r="C1413" s="1" t="s">
        <v>80</v>
      </c>
      <c r="D1413" s="1" t="s">
        <v>628</v>
      </c>
      <c r="E1413">
        <v>13</v>
      </c>
      <c r="F1413">
        <v>21</v>
      </c>
      <c r="G1413">
        <v>3</v>
      </c>
      <c r="H1413">
        <v>41</v>
      </c>
      <c r="I1413" s="1" t="s">
        <v>608</v>
      </c>
      <c r="J1413">
        <f>cocina[[#This Row],[Precio Unitario]]*cocina[[#This Row],[Cantidad Ordenada]]-cocina[[#This Row],[Costo Unitario]]*cocina[[#This Row],[Cantidad Ordenada]]</f>
        <v>24</v>
      </c>
      <c r="K1413">
        <f>cocina[[#This Row],[Precio Unitario]]*cocina[[#This Row],[Cantidad Ordenada]]</f>
        <v>63</v>
      </c>
      <c r="L1413" s="5">
        <f>(SUMIF(A:A,cocina[[#This Row],[Número de Orden]],J:J))/SUMIF(A:A,cocina[[#This Row],[Número de Orden]],K:K)</f>
        <v>0.4</v>
      </c>
      <c r="M1413" s="1">
        <f>cocina[[#This Row],[Ganancia bruta]]-cocina[[#This Row],[Ganancia neta]]</f>
        <v>39</v>
      </c>
    </row>
    <row r="1414" spans="1:13" x14ac:dyDescent="0.3">
      <c r="A1414">
        <v>573</v>
      </c>
      <c r="B1414">
        <v>7</v>
      </c>
      <c r="C1414" s="1" t="s">
        <v>65</v>
      </c>
      <c r="D1414" s="1" t="s">
        <v>625</v>
      </c>
      <c r="E1414">
        <v>20</v>
      </c>
      <c r="F1414">
        <v>34</v>
      </c>
      <c r="G1414">
        <v>3</v>
      </c>
      <c r="H1414">
        <v>28</v>
      </c>
      <c r="I1414" s="1" t="s">
        <v>609</v>
      </c>
      <c r="J1414">
        <f>cocina[[#This Row],[Precio Unitario]]*cocina[[#This Row],[Cantidad Ordenada]]-cocina[[#This Row],[Costo Unitario]]*cocina[[#This Row],[Cantidad Ordenada]]</f>
        <v>42</v>
      </c>
      <c r="K1414">
        <f>cocina[[#This Row],[Precio Unitario]]*cocina[[#This Row],[Cantidad Ordenada]]</f>
        <v>102</v>
      </c>
      <c r="L1414" s="5">
        <f>(SUMIF(A:A,cocina[[#This Row],[Número de Orden]],J:J))/SUMIF(A:A,cocina[[#This Row],[Número de Orden]],K:K)</f>
        <v>0.4</v>
      </c>
      <c r="M1414" s="1">
        <f>cocina[[#This Row],[Ganancia bruta]]-cocina[[#This Row],[Ganancia neta]]</f>
        <v>60</v>
      </c>
    </row>
    <row r="1415" spans="1:13" x14ac:dyDescent="0.3">
      <c r="A1415">
        <v>574</v>
      </c>
      <c r="B1415">
        <v>20</v>
      </c>
      <c r="C1415" s="1" t="s">
        <v>165</v>
      </c>
      <c r="D1415" s="1" t="s">
        <v>630</v>
      </c>
      <c r="E1415">
        <v>15</v>
      </c>
      <c r="F1415">
        <v>26</v>
      </c>
      <c r="G1415">
        <v>3</v>
      </c>
      <c r="H1415">
        <v>50</v>
      </c>
      <c r="I1415" s="1" t="s">
        <v>609</v>
      </c>
      <c r="J1415">
        <f>cocina[[#This Row],[Precio Unitario]]*cocina[[#This Row],[Cantidad Ordenada]]-cocina[[#This Row],[Costo Unitario]]*cocina[[#This Row],[Cantidad Ordenada]]</f>
        <v>33</v>
      </c>
      <c r="K1415">
        <f>cocina[[#This Row],[Precio Unitario]]*cocina[[#This Row],[Cantidad Ordenada]]</f>
        <v>78</v>
      </c>
      <c r="L1415" s="5">
        <f>(SUMIF(A:A,cocina[[#This Row],[Número de Orden]],J:J))/SUMIF(A:A,cocina[[#This Row],[Número de Orden]],K:K)</f>
        <v>0.41062801932367149</v>
      </c>
      <c r="M1415" s="1">
        <f>cocina[[#This Row],[Ganancia bruta]]-cocina[[#This Row],[Ganancia neta]]</f>
        <v>45</v>
      </c>
    </row>
    <row r="1416" spans="1:13" x14ac:dyDescent="0.3">
      <c r="A1416">
        <v>574</v>
      </c>
      <c r="B1416">
        <v>20</v>
      </c>
      <c r="C1416" s="1" t="s">
        <v>83</v>
      </c>
      <c r="D1416" s="1" t="s">
        <v>617</v>
      </c>
      <c r="E1416">
        <v>22</v>
      </c>
      <c r="F1416">
        <v>36</v>
      </c>
      <c r="G1416">
        <v>2</v>
      </c>
      <c r="H1416">
        <v>40</v>
      </c>
      <c r="I1416" s="1" t="s">
        <v>608</v>
      </c>
      <c r="J1416">
        <f>cocina[[#This Row],[Precio Unitario]]*cocina[[#This Row],[Cantidad Ordenada]]-cocina[[#This Row],[Costo Unitario]]*cocina[[#This Row],[Cantidad Ordenada]]</f>
        <v>28</v>
      </c>
      <c r="K1416">
        <f>cocina[[#This Row],[Precio Unitario]]*cocina[[#This Row],[Cantidad Ordenada]]</f>
        <v>72</v>
      </c>
      <c r="L1416" s="5">
        <f>(SUMIF(A:A,cocina[[#This Row],[Número de Orden]],J:J))/SUMIF(A:A,cocina[[#This Row],[Número de Orden]],K:K)</f>
        <v>0.41062801932367149</v>
      </c>
      <c r="M1416" s="1">
        <f>cocina[[#This Row],[Ganancia bruta]]-cocina[[#This Row],[Ganancia neta]]</f>
        <v>44</v>
      </c>
    </row>
    <row r="1417" spans="1:13" x14ac:dyDescent="0.3">
      <c r="A1417">
        <v>574</v>
      </c>
      <c r="B1417">
        <v>20</v>
      </c>
      <c r="C1417" s="1" t="s">
        <v>89</v>
      </c>
      <c r="D1417" s="1" t="s">
        <v>629</v>
      </c>
      <c r="E1417">
        <v>10</v>
      </c>
      <c r="F1417">
        <v>18</v>
      </c>
      <c r="G1417">
        <v>2</v>
      </c>
      <c r="H1417">
        <v>37</v>
      </c>
      <c r="I1417" s="1" t="s">
        <v>609</v>
      </c>
      <c r="J1417">
        <f>cocina[[#This Row],[Precio Unitario]]*cocina[[#This Row],[Cantidad Ordenada]]-cocina[[#This Row],[Costo Unitario]]*cocina[[#This Row],[Cantidad Ordenada]]</f>
        <v>16</v>
      </c>
      <c r="K1417">
        <f>cocina[[#This Row],[Precio Unitario]]*cocina[[#This Row],[Cantidad Ordenada]]</f>
        <v>36</v>
      </c>
      <c r="L1417" s="5">
        <f>(SUMIF(A:A,cocina[[#This Row],[Número de Orden]],J:J))/SUMIF(A:A,cocina[[#This Row],[Número de Orden]],K:K)</f>
        <v>0.41062801932367149</v>
      </c>
      <c r="M1417" s="1">
        <f>cocina[[#This Row],[Ganancia bruta]]-cocina[[#This Row],[Ganancia neta]]</f>
        <v>20</v>
      </c>
    </row>
    <row r="1418" spans="1:13" x14ac:dyDescent="0.3">
      <c r="A1418">
        <v>574</v>
      </c>
      <c r="B1418">
        <v>20</v>
      </c>
      <c r="C1418" s="1" t="s">
        <v>80</v>
      </c>
      <c r="D1418" s="1" t="s">
        <v>628</v>
      </c>
      <c r="E1418">
        <v>13</v>
      </c>
      <c r="F1418">
        <v>21</v>
      </c>
      <c r="G1418">
        <v>1</v>
      </c>
      <c r="H1418">
        <v>41</v>
      </c>
      <c r="I1418" s="1" t="s">
        <v>609</v>
      </c>
      <c r="J1418">
        <f>cocina[[#This Row],[Precio Unitario]]*cocina[[#This Row],[Cantidad Ordenada]]-cocina[[#This Row],[Costo Unitario]]*cocina[[#This Row],[Cantidad Ordenada]]</f>
        <v>8</v>
      </c>
      <c r="K1418">
        <f>cocina[[#This Row],[Precio Unitario]]*cocina[[#This Row],[Cantidad Ordenada]]</f>
        <v>21</v>
      </c>
      <c r="L1418" s="5">
        <f>(SUMIF(A:A,cocina[[#This Row],[Número de Orden]],J:J))/SUMIF(A:A,cocina[[#This Row],[Número de Orden]],K:K)</f>
        <v>0.41062801932367149</v>
      </c>
      <c r="M1418" s="1">
        <f>cocina[[#This Row],[Ganancia bruta]]-cocina[[#This Row],[Ganancia neta]]</f>
        <v>13</v>
      </c>
    </row>
    <row r="1419" spans="1:13" x14ac:dyDescent="0.3">
      <c r="A1419">
        <v>575</v>
      </c>
      <c r="B1419">
        <v>15</v>
      </c>
      <c r="C1419" s="1" t="s">
        <v>89</v>
      </c>
      <c r="D1419" s="1" t="s">
        <v>629</v>
      </c>
      <c r="E1419">
        <v>10</v>
      </c>
      <c r="F1419">
        <v>18</v>
      </c>
      <c r="G1419">
        <v>1</v>
      </c>
      <c r="H1419">
        <v>44</v>
      </c>
      <c r="I1419" s="1" t="s">
        <v>608</v>
      </c>
      <c r="J1419">
        <f>cocina[[#This Row],[Precio Unitario]]*cocina[[#This Row],[Cantidad Ordenada]]-cocina[[#This Row],[Costo Unitario]]*cocina[[#This Row],[Cantidad Ordenada]]</f>
        <v>8</v>
      </c>
      <c r="K1419">
        <f>cocina[[#This Row],[Precio Unitario]]*cocina[[#This Row],[Cantidad Ordenada]]</f>
        <v>18</v>
      </c>
      <c r="L1419" s="5">
        <f>(SUMIF(A:A,cocina[[#This Row],[Número de Orden]],J:J))/SUMIF(A:A,cocina[[#This Row],[Número de Orden]],K:K)</f>
        <v>0.44444444444444442</v>
      </c>
      <c r="M1419" s="1">
        <f>cocina[[#This Row],[Ganancia bruta]]-cocina[[#This Row],[Ganancia neta]]</f>
        <v>10</v>
      </c>
    </row>
    <row r="1420" spans="1:13" x14ac:dyDescent="0.3">
      <c r="A1420">
        <v>576</v>
      </c>
      <c r="B1420">
        <v>9</v>
      </c>
      <c r="C1420" s="1" t="s">
        <v>271</v>
      </c>
      <c r="D1420" s="1" t="s">
        <v>619</v>
      </c>
      <c r="E1420">
        <v>20</v>
      </c>
      <c r="F1420">
        <v>33</v>
      </c>
      <c r="G1420">
        <v>1</v>
      </c>
      <c r="H1420">
        <v>46</v>
      </c>
      <c r="I1420" s="1" t="s">
        <v>608</v>
      </c>
      <c r="J1420">
        <f>cocina[[#This Row],[Precio Unitario]]*cocina[[#This Row],[Cantidad Ordenada]]-cocina[[#This Row],[Costo Unitario]]*cocina[[#This Row],[Cantidad Ordenada]]</f>
        <v>13</v>
      </c>
      <c r="K1420">
        <f>cocina[[#This Row],[Precio Unitario]]*cocina[[#This Row],[Cantidad Ordenada]]</f>
        <v>33</v>
      </c>
      <c r="L1420" s="5">
        <f>(SUMIF(A:A,cocina[[#This Row],[Número de Orden]],J:J))/SUMIF(A:A,cocina[[#This Row],[Número de Orden]],K:K)</f>
        <v>0.3888888888888889</v>
      </c>
      <c r="M1420" s="1">
        <f>cocina[[#This Row],[Ganancia bruta]]-cocina[[#This Row],[Ganancia neta]]</f>
        <v>20</v>
      </c>
    </row>
    <row r="1421" spans="1:13" x14ac:dyDescent="0.3">
      <c r="A1421">
        <v>576</v>
      </c>
      <c r="B1421">
        <v>9</v>
      </c>
      <c r="C1421" s="1" t="s">
        <v>126</v>
      </c>
      <c r="D1421" s="1" t="s">
        <v>614</v>
      </c>
      <c r="E1421">
        <v>19</v>
      </c>
      <c r="F1421">
        <v>31</v>
      </c>
      <c r="G1421">
        <v>3</v>
      </c>
      <c r="H1421">
        <v>32</v>
      </c>
      <c r="I1421" s="1" t="s">
        <v>608</v>
      </c>
      <c r="J1421">
        <f>cocina[[#This Row],[Precio Unitario]]*cocina[[#This Row],[Cantidad Ordenada]]-cocina[[#This Row],[Costo Unitario]]*cocina[[#This Row],[Cantidad Ordenada]]</f>
        <v>36</v>
      </c>
      <c r="K1421">
        <f>cocina[[#This Row],[Precio Unitario]]*cocina[[#This Row],[Cantidad Ordenada]]</f>
        <v>93</v>
      </c>
      <c r="L1421" s="5">
        <f>(SUMIF(A:A,cocina[[#This Row],[Número de Orden]],J:J))/SUMIF(A:A,cocina[[#This Row],[Número de Orden]],K:K)</f>
        <v>0.3888888888888889</v>
      </c>
      <c r="M1421" s="1">
        <f>cocina[[#This Row],[Ganancia bruta]]-cocina[[#This Row],[Ganancia neta]]</f>
        <v>57</v>
      </c>
    </row>
    <row r="1422" spans="1:13" x14ac:dyDescent="0.3">
      <c r="A1422">
        <v>576</v>
      </c>
      <c r="B1422">
        <v>9</v>
      </c>
      <c r="C1422" s="1" t="s">
        <v>83</v>
      </c>
      <c r="D1422" s="1" t="s">
        <v>617</v>
      </c>
      <c r="E1422">
        <v>22</v>
      </c>
      <c r="F1422">
        <v>36</v>
      </c>
      <c r="G1422">
        <v>3</v>
      </c>
      <c r="H1422">
        <v>37</v>
      </c>
      <c r="I1422" s="1" t="s">
        <v>609</v>
      </c>
      <c r="J1422">
        <f>cocina[[#This Row],[Precio Unitario]]*cocina[[#This Row],[Cantidad Ordenada]]-cocina[[#This Row],[Costo Unitario]]*cocina[[#This Row],[Cantidad Ordenada]]</f>
        <v>42</v>
      </c>
      <c r="K1422">
        <f>cocina[[#This Row],[Precio Unitario]]*cocina[[#This Row],[Cantidad Ordenada]]</f>
        <v>108</v>
      </c>
      <c r="L1422" s="5">
        <f>(SUMIF(A:A,cocina[[#This Row],[Número de Orden]],J:J))/SUMIF(A:A,cocina[[#This Row],[Número de Orden]],K:K)</f>
        <v>0.3888888888888889</v>
      </c>
      <c r="M1422" s="1">
        <f>cocina[[#This Row],[Ganancia bruta]]-cocina[[#This Row],[Ganancia neta]]</f>
        <v>66</v>
      </c>
    </row>
    <row r="1423" spans="1:13" x14ac:dyDescent="0.3">
      <c r="A1423">
        <v>577</v>
      </c>
      <c r="B1423">
        <v>5</v>
      </c>
      <c r="C1423" s="1" t="s">
        <v>89</v>
      </c>
      <c r="D1423" s="1" t="s">
        <v>629</v>
      </c>
      <c r="E1423">
        <v>10</v>
      </c>
      <c r="F1423">
        <v>18</v>
      </c>
      <c r="G1423">
        <v>1</v>
      </c>
      <c r="H1423">
        <v>10</v>
      </c>
      <c r="I1423" s="1" t="s">
        <v>609</v>
      </c>
      <c r="J1423">
        <f>cocina[[#This Row],[Precio Unitario]]*cocina[[#This Row],[Cantidad Ordenada]]-cocina[[#This Row],[Costo Unitario]]*cocina[[#This Row],[Cantidad Ordenada]]</f>
        <v>8</v>
      </c>
      <c r="K1423">
        <f>cocina[[#This Row],[Precio Unitario]]*cocina[[#This Row],[Cantidad Ordenada]]</f>
        <v>18</v>
      </c>
      <c r="L1423" s="5">
        <f>(SUMIF(A:A,cocina[[#This Row],[Número de Orden]],J:J))/SUMIF(A:A,cocina[[#This Row],[Número de Orden]],K:K)</f>
        <v>0.42499999999999999</v>
      </c>
      <c r="M1423" s="1">
        <f>cocina[[#This Row],[Ganancia bruta]]-cocina[[#This Row],[Ganancia neta]]</f>
        <v>10</v>
      </c>
    </row>
    <row r="1424" spans="1:13" x14ac:dyDescent="0.3">
      <c r="A1424">
        <v>577</v>
      </c>
      <c r="B1424">
        <v>5</v>
      </c>
      <c r="C1424" s="1" t="s">
        <v>213</v>
      </c>
      <c r="D1424" s="1" t="s">
        <v>624</v>
      </c>
      <c r="E1424">
        <v>13</v>
      </c>
      <c r="F1424">
        <v>22</v>
      </c>
      <c r="G1424">
        <v>1</v>
      </c>
      <c r="H1424">
        <v>15</v>
      </c>
      <c r="I1424" s="1" t="s">
        <v>608</v>
      </c>
      <c r="J1424">
        <f>cocina[[#This Row],[Precio Unitario]]*cocina[[#This Row],[Cantidad Ordenada]]-cocina[[#This Row],[Costo Unitario]]*cocina[[#This Row],[Cantidad Ordenada]]</f>
        <v>9</v>
      </c>
      <c r="K1424">
        <f>cocina[[#This Row],[Precio Unitario]]*cocina[[#This Row],[Cantidad Ordenada]]</f>
        <v>22</v>
      </c>
      <c r="L1424" s="5">
        <f>(SUMIF(A:A,cocina[[#This Row],[Número de Orden]],J:J))/SUMIF(A:A,cocina[[#This Row],[Número de Orden]],K:K)</f>
        <v>0.42499999999999999</v>
      </c>
      <c r="M1424" s="1">
        <f>cocina[[#This Row],[Ganancia bruta]]-cocina[[#This Row],[Ganancia neta]]</f>
        <v>13</v>
      </c>
    </row>
    <row r="1425" spans="1:13" x14ac:dyDescent="0.3">
      <c r="A1425">
        <v>578</v>
      </c>
      <c r="B1425">
        <v>11</v>
      </c>
      <c r="C1425" s="1" t="s">
        <v>78</v>
      </c>
      <c r="D1425" s="1" t="s">
        <v>613</v>
      </c>
      <c r="E1425">
        <v>18</v>
      </c>
      <c r="F1425">
        <v>30</v>
      </c>
      <c r="G1425">
        <v>3</v>
      </c>
      <c r="H1425">
        <v>44</v>
      </c>
      <c r="I1425" s="1" t="s">
        <v>608</v>
      </c>
      <c r="J1425">
        <f>cocina[[#This Row],[Precio Unitario]]*cocina[[#This Row],[Cantidad Ordenada]]-cocina[[#This Row],[Costo Unitario]]*cocina[[#This Row],[Cantidad Ordenada]]</f>
        <v>36</v>
      </c>
      <c r="K1425">
        <f>cocina[[#This Row],[Precio Unitario]]*cocina[[#This Row],[Cantidad Ordenada]]</f>
        <v>90</v>
      </c>
      <c r="L1425" s="5">
        <f>(SUMIF(A:A,cocina[[#This Row],[Número de Orden]],J:J))/SUMIF(A:A,cocina[[#This Row],[Número de Orden]],K:K)</f>
        <v>0.4</v>
      </c>
      <c r="M1425" s="1">
        <f>cocina[[#This Row],[Ganancia bruta]]-cocina[[#This Row],[Ganancia neta]]</f>
        <v>54</v>
      </c>
    </row>
    <row r="1426" spans="1:13" x14ac:dyDescent="0.3">
      <c r="A1426">
        <v>579</v>
      </c>
      <c r="B1426">
        <v>9</v>
      </c>
      <c r="C1426" s="1" t="s">
        <v>132</v>
      </c>
      <c r="D1426" s="1" t="s">
        <v>631</v>
      </c>
      <c r="E1426">
        <v>15</v>
      </c>
      <c r="F1426">
        <v>25</v>
      </c>
      <c r="G1426">
        <v>2</v>
      </c>
      <c r="H1426">
        <v>48</v>
      </c>
      <c r="I1426" s="1" t="s">
        <v>608</v>
      </c>
      <c r="J1426">
        <f>cocina[[#This Row],[Precio Unitario]]*cocina[[#This Row],[Cantidad Ordenada]]-cocina[[#This Row],[Costo Unitario]]*cocina[[#This Row],[Cantidad Ordenada]]</f>
        <v>20</v>
      </c>
      <c r="K1426">
        <f>cocina[[#This Row],[Precio Unitario]]*cocina[[#This Row],[Cantidad Ordenada]]</f>
        <v>50</v>
      </c>
      <c r="L1426" s="5">
        <f>(SUMIF(A:A,cocina[[#This Row],[Número de Orden]],J:J))/SUMIF(A:A,cocina[[#This Row],[Número de Orden]],K:K)</f>
        <v>0.4</v>
      </c>
      <c r="M1426" s="1">
        <f>cocina[[#This Row],[Ganancia bruta]]-cocina[[#This Row],[Ganancia neta]]</f>
        <v>30</v>
      </c>
    </row>
    <row r="1427" spans="1:13" x14ac:dyDescent="0.3">
      <c r="A1427">
        <v>580</v>
      </c>
      <c r="B1427">
        <v>10</v>
      </c>
      <c r="C1427" s="1" t="s">
        <v>271</v>
      </c>
      <c r="D1427" s="1" t="s">
        <v>619</v>
      </c>
      <c r="E1427">
        <v>20</v>
      </c>
      <c r="F1427">
        <v>33</v>
      </c>
      <c r="G1427">
        <v>1</v>
      </c>
      <c r="H1427">
        <v>30</v>
      </c>
      <c r="I1427" s="1" t="s">
        <v>608</v>
      </c>
      <c r="J1427">
        <f>cocina[[#This Row],[Precio Unitario]]*cocina[[#This Row],[Cantidad Ordenada]]-cocina[[#This Row],[Costo Unitario]]*cocina[[#This Row],[Cantidad Ordenada]]</f>
        <v>13</v>
      </c>
      <c r="K1427">
        <f>cocina[[#This Row],[Precio Unitario]]*cocina[[#This Row],[Cantidad Ordenada]]</f>
        <v>33</v>
      </c>
      <c r="L1427" s="5">
        <f>(SUMIF(A:A,cocina[[#This Row],[Número de Orden]],J:J))/SUMIF(A:A,cocina[[#This Row],[Número de Orden]],K:K)</f>
        <v>0.39393939393939392</v>
      </c>
      <c r="M1427" s="1">
        <f>cocina[[#This Row],[Ganancia bruta]]-cocina[[#This Row],[Ganancia neta]]</f>
        <v>20</v>
      </c>
    </row>
    <row r="1428" spans="1:13" x14ac:dyDescent="0.3">
      <c r="A1428">
        <v>581</v>
      </c>
      <c r="B1428">
        <v>18</v>
      </c>
      <c r="C1428" s="1" t="s">
        <v>271</v>
      </c>
      <c r="D1428" s="1" t="s">
        <v>619</v>
      </c>
      <c r="E1428">
        <v>20</v>
      </c>
      <c r="F1428">
        <v>33</v>
      </c>
      <c r="G1428">
        <v>1</v>
      </c>
      <c r="H1428">
        <v>15</v>
      </c>
      <c r="I1428" s="1" t="s">
        <v>608</v>
      </c>
      <c r="J1428">
        <f>cocina[[#This Row],[Precio Unitario]]*cocina[[#This Row],[Cantidad Ordenada]]-cocina[[#This Row],[Costo Unitario]]*cocina[[#This Row],[Cantidad Ordenada]]</f>
        <v>13</v>
      </c>
      <c r="K1428">
        <f>cocina[[#This Row],[Precio Unitario]]*cocina[[#This Row],[Cantidad Ordenada]]</f>
        <v>33</v>
      </c>
      <c r="L1428" s="5">
        <f>(SUMIF(A:A,cocina[[#This Row],[Número de Orden]],J:J))/SUMIF(A:A,cocina[[#This Row],[Número de Orden]],K:K)</f>
        <v>0.3983739837398374</v>
      </c>
      <c r="M1428" s="1">
        <f>cocina[[#This Row],[Ganancia bruta]]-cocina[[#This Row],[Ganancia neta]]</f>
        <v>20</v>
      </c>
    </row>
    <row r="1429" spans="1:13" x14ac:dyDescent="0.3">
      <c r="A1429">
        <v>581</v>
      </c>
      <c r="B1429">
        <v>18</v>
      </c>
      <c r="C1429" s="1" t="s">
        <v>78</v>
      </c>
      <c r="D1429" s="1" t="s">
        <v>613</v>
      </c>
      <c r="E1429">
        <v>18</v>
      </c>
      <c r="F1429">
        <v>30</v>
      </c>
      <c r="G1429">
        <v>3</v>
      </c>
      <c r="H1429">
        <v>40</v>
      </c>
      <c r="I1429" s="1" t="s">
        <v>608</v>
      </c>
      <c r="J1429">
        <f>cocina[[#This Row],[Precio Unitario]]*cocina[[#This Row],[Cantidad Ordenada]]-cocina[[#This Row],[Costo Unitario]]*cocina[[#This Row],[Cantidad Ordenada]]</f>
        <v>36</v>
      </c>
      <c r="K1429">
        <f>cocina[[#This Row],[Precio Unitario]]*cocina[[#This Row],[Cantidad Ordenada]]</f>
        <v>90</v>
      </c>
      <c r="L1429" s="5">
        <f>(SUMIF(A:A,cocina[[#This Row],[Número de Orden]],J:J))/SUMIF(A:A,cocina[[#This Row],[Número de Orden]],K:K)</f>
        <v>0.3983739837398374</v>
      </c>
      <c r="M1429" s="1">
        <f>cocina[[#This Row],[Ganancia bruta]]-cocina[[#This Row],[Ganancia neta]]</f>
        <v>54</v>
      </c>
    </row>
    <row r="1430" spans="1:13" x14ac:dyDescent="0.3">
      <c r="A1430">
        <v>582</v>
      </c>
      <c r="B1430">
        <v>3</v>
      </c>
      <c r="C1430" s="1" t="s">
        <v>116</v>
      </c>
      <c r="D1430" s="1" t="s">
        <v>615</v>
      </c>
      <c r="E1430">
        <v>16</v>
      </c>
      <c r="F1430">
        <v>27</v>
      </c>
      <c r="G1430">
        <v>2</v>
      </c>
      <c r="H1430">
        <v>42</v>
      </c>
      <c r="I1430" s="1" t="s">
        <v>609</v>
      </c>
      <c r="J1430">
        <f>cocina[[#This Row],[Precio Unitario]]*cocina[[#This Row],[Cantidad Ordenada]]-cocina[[#This Row],[Costo Unitario]]*cocina[[#This Row],[Cantidad Ordenada]]</f>
        <v>22</v>
      </c>
      <c r="K1430">
        <f>cocina[[#This Row],[Precio Unitario]]*cocina[[#This Row],[Cantidad Ordenada]]</f>
        <v>54</v>
      </c>
      <c r="L1430" s="5">
        <f>(SUMIF(A:A,cocina[[#This Row],[Número de Orden]],J:J))/SUMIF(A:A,cocina[[#This Row],[Número de Orden]],K:K)</f>
        <v>0.40740740740740738</v>
      </c>
      <c r="M1430" s="1">
        <f>cocina[[#This Row],[Ganancia bruta]]-cocina[[#This Row],[Ganancia neta]]</f>
        <v>32</v>
      </c>
    </row>
    <row r="1431" spans="1:13" x14ac:dyDescent="0.3">
      <c r="A1431">
        <v>583</v>
      </c>
      <c r="B1431">
        <v>9</v>
      </c>
      <c r="C1431" s="1" t="s">
        <v>122</v>
      </c>
      <c r="D1431" s="1" t="s">
        <v>621</v>
      </c>
      <c r="E1431">
        <v>11</v>
      </c>
      <c r="F1431">
        <v>19</v>
      </c>
      <c r="G1431">
        <v>3</v>
      </c>
      <c r="H1431">
        <v>15</v>
      </c>
      <c r="I1431" s="1" t="s">
        <v>608</v>
      </c>
      <c r="J1431">
        <f>cocina[[#This Row],[Precio Unitario]]*cocina[[#This Row],[Cantidad Ordenada]]-cocina[[#This Row],[Costo Unitario]]*cocina[[#This Row],[Cantidad Ordenada]]</f>
        <v>24</v>
      </c>
      <c r="K1431">
        <f>cocina[[#This Row],[Precio Unitario]]*cocina[[#This Row],[Cantidad Ordenada]]</f>
        <v>57</v>
      </c>
      <c r="L1431" s="5">
        <f>(SUMIF(A:A,cocina[[#This Row],[Número de Orden]],J:J))/SUMIF(A:A,cocina[[#This Row],[Número de Orden]],K:K)</f>
        <v>0.3991769547325103</v>
      </c>
      <c r="M1431" s="1">
        <f>cocina[[#This Row],[Ganancia bruta]]-cocina[[#This Row],[Ganancia neta]]</f>
        <v>33</v>
      </c>
    </row>
    <row r="1432" spans="1:13" x14ac:dyDescent="0.3">
      <c r="A1432">
        <v>583</v>
      </c>
      <c r="B1432">
        <v>9</v>
      </c>
      <c r="C1432" s="1" t="s">
        <v>89</v>
      </c>
      <c r="D1432" s="1" t="s">
        <v>629</v>
      </c>
      <c r="E1432">
        <v>10</v>
      </c>
      <c r="F1432">
        <v>18</v>
      </c>
      <c r="G1432">
        <v>1</v>
      </c>
      <c r="H1432">
        <v>11</v>
      </c>
      <c r="I1432" s="1" t="s">
        <v>608</v>
      </c>
      <c r="J1432">
        <f>cocina[[#This Row],[Precio Unitario]]*cocina[[#This Row],[Cantidad Ordenada]]-cocina[[#This Row],[Costo Unitario]]*cocina[[#This Row],[Cantidad Ordenada]]</f>
        <v>8</v>
      </c>
      <c r="K1432">
        <f>cocina[[#This Row],[Precio Unitario]]*cocina[[#This Row],[Cantidad Ordenada]]</f>
        <v>18</v>
      </c>
      <c r="L1432" s="5">
        <f>(SUMIF(A:A,cocina[[#This Row],[Número de Orden]],J:J))/SUMIF(A:A,cocina[[#This Row],[Número de Orden]],K:K)</f>
        <v>0.3991769547325103</v>
      </c>
      <c r="M1432" s="1">
        <f>cocina[[#This Row],[Ganancia bruta]]-cocina[[#This Row],[Ganancia neta]]</f>
        <v>10</v>
      </c>
    </row>
    <row r="1433" spans="1:13" x14ac:dyDescent="0.3">
      <c r="A1433">
        <v>583</v>
      </c>
      <c r="B1433">
        <v>9</v>
      </c>
      <c r="C1433" s="1" t="s">
        <v>168</v>
      </c>
      <c r="D1433" s="1" t="s">
        <v>612</v>
      </c>
      <c r="E1433">
        <v>14</v>
      </c>
      <c r="F1433">
        <v>24</v>
      </c>
      <c r="G1433">
        <v>2</v>
      </c>
      <c r="H1433">
        <v>29</v>
      </c>
      <c r="I1433" s="1" t="s">
        <v>609</v>
      </c>
      <c r="J1433">
        <f>cocina[[#This Row],[Precio Unitario]]*cocina[[#This Row],[Cantidad Ordenada]]-cocina[[#This Row],[Costo Unitario]]*cocina[[#This Row],[Cantidad Ordenada]]</f>
        <v>20</v>
      </c>
      <c r="K1433">
        <f>cocina[[#This Row],[Precio Unitario]]*cocina[[#This Row],[Cantidad Ordenada]]</f>
        <v>48</v>
      </c>
      <c r="L1433" s="5">
        <f>(SUMIF(A:A,cocina[[#This Row],[Número de Orden]],J:J))/SUMIF(A:A,cocina[[#This Row],[Número de Orden]],K:K)</f>
        <v>0.3991769547325103</v>
      </c>
      <c r="M1433" s="1">
        <f>cocina[[#This Row],[Ganancia bruta]]-cocina[[#This Row],[Ganancia neta]]</f>
        <v>28</v>
      </c>
    </row>
    <row r="1434" spans="1:13" x14ac:dyDescent="0.3">
      <c r="A1434">
        <v>583</v>
      </c>
      <c r="B1434">
        <v>9</v>
      </c>
      <c r="C1434" s="1" t="s">
        <v>58</v>
      </c>
      <c r="D1434" s="1" t="s">
        <v>616</v>
      </c>
      <c r="E1434">
        <v>25</v>
      </c>
      <c r="F1434">
        <v>40</v>
      </c>
      <c r="G1434">
        <v>3</v>
      </c>
      <c r="H1434">
        <v>50</v>
      </c>
      <c r="I1434" s="1" t="s">
        <v>609</v>
      </c>
      <c r="J1434">
        <f>cocina[[#This Row],[Precio Unitario]]*cocina[[#This Row],[Cantidad Ordenada]]-cocina[[#This Row],[Costo Unitario]]*cocina[[#This Row],[Cantidad Ordenada]]</f>
        <v>45</v>
      </c>
      <c r="K1434">
        <f>cocina[[#This Row],[Precio Unitario]]*cocina[[#This Row],[Cantidad Ordenada]]</f>
        <v>120</v>
      </c>
      <c r="L1434" s="5">
        <f>(SUMIF(A:A,cocina[[#This Row],[Número de Orden]],J:J))/SUMIF(A:A,cocina[[#This Row],[Número de Orden]],K:K)</f>
        <v>0.3991769547325103</v>
      </c>
      <c r="M1434" s="1">
        <f>cocina[[#This Row],[Ganancia bruta]]-cocina[[#This Row],[Ganancia neta]]</f>
        <v>75</v>
      </c>
    </row>
    <row r="1435" spans="1:13" x14ac:dyDescent="0.3">
      <c r="A1435">
        <v>584</v>
      </c>
      <c r="B1435">
        <v>9</v>
      </c>
      <c r="C1435" s="1" t="s">
        <v>80</v>
      </c>
      <c r="D1435" s="1" t="s">
        <v>628</v>
      </c>
      <c r="E1435">
        <v>13</v>
      </c>
      <c r="F1435">
        <v>21</v>
      </c>
      <c r="G1435">
        <v>1</v>
      </c>
      <c r="H1435">
        <v>57</v>
      </c>
      <c r="I1435" s="1" t="s">
        <v>609</v>
      </c>
      <c r="J1435">
        <f>cocina[[#This Row],[Precio Unitario]]*cocina[[#This Row],[Cantidad Ordenada]]-cocina[[#This Row],[Costo Unitario]]*cocina[[#This Row],[Cantidad Ordenada]]</f>
        <v>8</v>
      </c>
      <c r="K1435">
        <f>cocina[[#This Row],[Precio Unitario]]*cocina[[#This Row],[Cantidad Ordenada]]</f>
        <v>21</v>
      </c>
      <c r="L1435" s="5">
        <f>(SUMIF(A:A,cocina[[#This Row],[Número de Orden]],J:J))/SUMIF(A:A,cocina[[#This Row],[Número de Orden]],K:K)</f>
        <v>0.40287769784172661</v>
      </c>
      <c r="M1435" s="1">
        <f>cocina[[#This Row],[Ganancia bruta]]-cocina[[#This Row],[Ganancia neta]]</f>
        <v>13</v>
      </c>
    </row>
    <row r="1436" spans="1:13" x14ac:dyDescent="0.3">
      <c r="A1436">
        <v>584</v>
      </c>
      <c r="B1436">
        <v>9</v>
      </c>
      <c r="C1436" s="1" t="s">
        <v>126</v>
      </c>
      <c r="D1436" s="1" t="s">
        <v>614</v>
      </c>
      <c r="E1436">
        <v>19</v>
      </c>
      <c r="F1436">
        <v>31</v>
      </c>
      <c r="G1436">
        <v>2</v>
      </c>
      <c r="H1436">
        <v>34</v>
      </c>
      <c r="I1436" s="1" t="s">
        <v>608</v>
      </c>
      <c r="J1436">
        <f>cocina[[#This Row],[Precio Unitario]]*cocina[[#This Row],[Cantidad Ordenada]]-cocina[[#This Row],[Costo Unitario]]*cocina[[#This Row],[Cantidad Ordenada]]</f>
        <v>24</v>
      </c>
      <c r="K1436">
        <f>cocina[[#This Row],[Precio Unitario]]*cocina[[#This Row],[Cantidad Ordenada]]</f>
        <v>62</v>
      </c>
      <c r="L1436" s="5">
        <f>(SUMIF(A:A,cocina[[#This Row],[Número de Orden]],J:J))/SUMIF(A:A,cocina[[#This Row],[Número de Orden]],K:K)</f>
        <v>0.40287769784172661</v>
      </c>
      <c r="M1436" s="1">
        <f>cocina[[#This Row],[Ganancia bruta]]-cocina[[#This Row],[Ganancia neta]]</f>
        <v>38</v>
      </c>
    </row>
    <row r="1437" spans="1:13" x14ac:dyDescent="0.3">
      <c r="A1437">
        <v>584</v>
      </c>
      <c r="B1437">
        <v>9</v>
      </c>
      <c r="C1437" s="1" t="s">
        <v>52</v>
      </c>
      <c r="D1437" s="1" t="s">
        <v>620</v>
      </c>
      <c r="E1437">
        <v>16</v>
      </c>
      <c r="F1437">
        <v>28</v>
      </c>
      <c r="G1437">
        <v>2</v>
      </c>
      <c r="H1437">
        <v>23</v>
      </c>
      <c r="I1437" s="1" t="s">
        <v>608</v>
      </c>
      <c r="J1437">
        <f>cocina[[#This Row],[Precio Unitario]]*cocina[[#This Row],[Cantidad Ordenada]]-cocina[[#This Row],[Costo Unitario]]*cocina[[#This Row],[Cantidad Ordenada]]</f>
        <v>24</v>
      </c>
      <c r="K1437">
        <f>cocina[[#This Row],[Precio Unitario]]*cocina[[#This Row],[Cantidad Ordenada]]</f>
        <v>56</v>
      </c>
      <c r="L1437" s="5">
        <f>(SUMIF(A:A,cocina[[#This Row],[Número de Orden]],J:J))/SUMIF(A:A,cocina[[#This Row],[Número de Orden]],K:K)</f>
        <v>0.40287769784172661</v>
      </c>
      <c r="M1437" s="1">
        <f>cocina[[#This Row],[Ganancia bruta]]-cocina[[#This Row],[Ganancia neta]]</f>
        <v>32</v>
      </c>
    </row>
    <row r="1438" spans="1:13" x14ac:dyDescent="0.3">
      <c r="A1438">
        <v>585</v>
      </c>
      <c r="B1438">
        <v>3</v>
      </c>
      <c r="C1438" s="1" t="s">
        <v>257</v>
      </c>
      <c r="D1438" s="1" t="s">
        <v>623</v>
      </c>
      <c r="E1438">
        <v>19</v>
      </c>
      <c r="F1438">
        <v>32</v>
      </c>
      <c r="G1438">
        <v>1</v>
      </c>
      <c r="H1438">
        <v>35</v>
      </c>
      <c r="I1438" s="1" t="s">
        <v>609</v>
      </c>
      <c r="J1438">
        <f>cocina[[#This Row],[Precio Unitario]]*cocina[[#This Row],[Cantidad Ordenada]]-cocina[[#This Row],[Costo Unitario]]*cocina[[#This Row],[Cantidad Ordenada]]</f>
        <v>13</v>
      </c>
      <c r="K1438">
        <f>cocina[[#This Row],[Precio Unitario]]*cocina[[#This Row],[Cantidad Ordenada]]</f>
        <v>32</v>
      </c>
      <c r="L1438" s="5">
        <f>(SUMIF(A:A,cocina[[#This Row],[Número de Orden]],J:J))/SUMIF(A:A,cocina[[#This Row],[Número de Orden]],K:K)</f>
        <v>0.4140625</v>
      </c>
      <c r="M1438" s="1">
        <f>cocina[[#This Row],[Ganancia bruta]]-cocina[[#This Row],[Ganancia neta]]</f>
        <v>19</v>
      </c>
    </row>
    <row r="1439" spans="1:13" x14ac:dyDescent="0.3">
      <c r="A1439">
        <v>585</v>
      </c>
      <c r="B1439">
        <v>3</v>
      </c>
      <c r="C1439" s="1" t="s">
        <v>36</v>
      </c>
      <c r="D1439" s="1" t="s">
        <v>622</v>
      </c>
      <c r="E1439">
        <v>21</v>
      </c>
      <c r="F1439">
        <v>35</v>
      </c>
      <c r="G1439">
        <v>1</v>
      </c>
      <c r="H1439">
        <v>8</v>
      </c>
      <c r="I1439" s="1" t="s">
        <v>609</v>
      </c>
      <c r="J1439">
        <f>cocina[[#This Row],[Precio Unitario]]*cocina[[#This Row],[Cantidad Ordenada]]-cocina[[#This Row],[Costo Unitario]]*cocina[[#This Row],[Cantidad Ordenada]]</f>
        <v>14</v>
      </c>
      <c r="K1439">
        <f>cocina[[#This Row],[Precio Unitario]]*cocina[[#This Row],[Cantidad Ordenada]]</f>
        <v>35</v>
      </c>
      <c r="L1439" s="5">
        <f>(SUMIF(A:A,cocina[[#This Row],[Número de Orden]],J:J))/SUMIF(A:A,cocina[[#This Row],[Número de Orden]],K:K)</f>
        <v>0.4140625</v>
      </c>
      <c r="M1439" s="1">
        <f>cocina[[#This Row],[Ganancia bruta]]-cocina[[#This Row],[Ganancia neta]]</f>
        <v>21</v>
      </c>
    </row>
    <row r="1440" spans="1:13" x14ac:dyDescent="0.3">
      <c r="A1440">
        <v>585</v>
      </c>
      <c r="B1440">
        <v>3</v>
      </c>
      <c r="C1440" s="1" t="s">
        <v>89</v>
      </c>
      <c r="D1440" s="1" t="s">
        <v>629</v>
      </c>
      <c r="E1440">
        <v>10</v>
      </c>
      <c r="F1440">
        <v>18</v>
      </c>
      <c r="G1440">
        <v>2</v>
      </c>
      <c r="H1440">
        <v>22</v>
      </c>
      <c r="I1440" s="1" t="s">
        <v>608</v>
      </c>
      <c r="J1440">
        <f>cocina[[#This Row],[Precio Unitario]]*cocina[[#This Row],[Cantidad Ordenada]]-cocina[[#This Row],[Costo Unitario]]*cocina[[#This Row],[Cantidad Ordenada]]</f>
        <v>16</v>
      </c>
      <c r="K1440">
        <f>cocina[[#This Row],[Precio Unitario]]*cocina[[#This Row],[Cantidad Ordenada]]</f>
        <v>36</v>
      </c>
      <c r="L1440" s="5">
        <f>(SUMIF(A:A,cocina[[#This Row],[Número de Orden]],J:J))/SUMIF(A:A,cocina[[#This Row],[Número de Orden]],K:K)</f>
        <v>0.4140625</v>
      </c>
      <c r="M1440" s="1">
        <f>cocina[[#This Row],[Ganancia bruta]]-cocina[[#This Row],[Ganancia neta]]</f>
        <v>20</v>
      </c>
    </row>
    <row r="1441" spans="1:13" x14ac:dyDescent="0.3">
      <c r="A1441">
        <v>585</v>
      </c>
      <c r="B1441">
        <v>3</v>
      </c>
      <c r="C1441" s="1" t="s">
        <v>132</v>
      </c>
      <c r="D1441" s="1" t="s">
        <v>631</v>
      </c>
      <c r="E1441">
        <v>15</v>
      </c>
      <c r="F1441">
        <v>25</v>
      </c>
      <c r="G1441">
        <v>1</v>
      </c>
      <c r="H1441">
        <v>30</v>
      </c>
      <c r="I1441" s="1" t="s">
        <v>609</v>
      </c>
      <c r="J1441">
        <f>cocina[[#This Row],[Precio Unitario]]*cocina[[#This Row],[Cantidad Ordenada]]-cocina[[#This Row],[Costo Unitario]]*cocina[[#This Row],[Cantidad Ordenada]]</f>
        <v>10</v>
      </c>
      <c r="K1441">
        <f>cocina[[#This Row],[Precio Unitario]]*cocina[[#This Row],[Cantidad Ordenada]]</f>
        <v>25</v>
      </c>
      <c r="L1441" s="5">
        <f>(SUMIF(A:A,cocina[[#This Row],[Número de Orden]],J:J))/SUMIF(A:A,cocina[[#This Row],[Número de Orden]],K:K)</f>
        <v>0.4140625</v>
      </c>
      <c r="M1441" s="1">
        <f>cocina[[#This Row],[Ganancia bruta]]-cocina[[#This Row],[Ganancia neta]]</f>
        <v>15</v>
      </c>
    </row>
    <row r="1442" spans="1:13" x14ac:dyDescent="0.3">
      <c r="A1442">
        <v>586</v>
      </c>
      <c r="B1442">
        <v>17</v>
      </c>
      <c r="C1442" s="1" t="s">
        <v>271</v>
      </c>
      <c r="D1442" s="1" t="s">
        <v>619</v>
      </c>
      <c r="E1442">
        <v>20</v>
      </c>
      <c r="F1442">
        <v>33</v>
      </c>
      <c r="G1442">
        <v>3</v>
      </c>
      <c r="H1442">
        <v>47</v>
      </c>
      <c r="I1442" s="1" t="s">
        <v>609</v>
      </c>
      <c r="J1442">
        <f>cocina[[#This Row],[Precio Unitario]]*cocina[[#This Row],[Cantidad Ordenada]]-cocina[[#This Row],[Costo Unitario]]*cocina[[#This Row],[Cantidad Ordenada]]</f>
        <v>39</v>
      </c>
      <c r="K1442">
        <f>cocina[[#This Row],[Precio Unitario]]*cocina[[#This Row],[Cantidad Ordenada]]</f>
        <v>99</v>
      </c>
      <c r="L1442" s="5">
        <f>(SUMIF(A:A,cocina[[#This Row],[Número de Orden]],J:J))/SUMIF(A:A,cocina[[#This Row],[Número de Orden]],K:K)</f>
        <v>0.40350877192982454</v>
      </c>
      <c r="M1442" s="1">
        <f>cocina[[#This Row],[Ganancia bruta]]-cocina[[#This Row],[Ganancia neta]]</f>
        <v>60</v>
      </c>
    </row>
    <row r="1443" spans="1:13" x14ac:dyDescent="0.3">
      <c r="A1443">
        <v>586</v>
      </c>
      <c r="B1443">
        <v>17</v>
      </c>
      <c r="C1443" s="1" t="s">
        <v>168</v>
      </c>
      <c r="D1443" s="1" t="s">
        <v>612</v>
      </c>
      <c r="E1443">
        <v>14</v>
      </c>
      <c r="F1443">
        <v>24</v>
      </c>
      <c r="G1443">
        <v>3</v>
      </c>
      <c r="H1443">
        <v>45</v>
      </c>
      <c r="I1443" s="1" t="s">
        <v>608</v>
      </c>
      <c r="J1443">
        <f>cocina[[#This Row],[Precio Unitario]]*cocina[[#This Row],[Cantidad Ordenada]]-cocina[[#This Row],[Costo Unitario]]*cocina[[#This Row],[Cantidad Ordenada]]</f>
        <v>30</v>
      </c>
      <c r="K1443">
        <f>cocina[[#This Row],[Precio Unitario]]*cocina[[#This Row],[Cantidad Ordenada]]</f>
        <v>72</v>
      </c>
      <c r="L1443" s="5">
        <f>(SUMIF(A:A,cocina[[#This Row],[Número de Orden]],J:J))/SUMIF(A:A,cocina[[#This Row],[Número de Orden]],K:K)</f>
        <v>0.40350877192982454</v>
      </c>
      <c r="M1443" s="1">
        <f>cocina[[#This Row],[Ganancia bruta]]-cocina[[#This Row],[Ganancia neta]]</f>
        <v>42</v>
      </c>
    </row>
    <row r="1444" spans="1:13" x14ac:dyDescent="0.3">
      <c r="A1444">
        <v>587</v>
      </c>
      <c r="B1444">
        <v>7</v>
      </c>
      <c r="C1444" s="1" t="s">
        <v>168</v>
      </c>
      <c r="D1444" s="1" t="s">
        <v>612</v>
      </c>
      <c r="E1444">
        <v>14</v>
      </c>
      <c r="F1444">
        <v>24</v>
      </c>
      <c r="G1444">
        <v>2</v>
      </c>
      <c r="H1444">
        <v>43</v>
      </c>
      <c r="I1444" s="1" t="s">
        <v>609</v>
      </c>
      <c r="J1444">
        <f>cocina[[#This Row],[Precio Unitario]]*cocina[[#This Row],[Cantidad Ordenada]]-cocina[[#This Row],[Costo Unitario]]*cocina[[#This Row],[Cantidad Ordenada]]</f>
        <v>20</v>
      </c>
      <c r="K1444">
        <f>cocina[[#This Row],[Precio Unitario]]*cocina[[#This Row],[Cantidad Ordenada]]</f>
        <v>48</v>
      </c>
      <c r="L1444" s="5">
        <f>(SUMIF(A:A,cocina[[#This Row],[Número de Orden]],J:J))/SUMIF(A:A,cocina[[#This Row],[Número de Orden]],K:K)</f>
        <v>0.41666666666666669</v>
      </c>
      <c r="M1444" s="1">
        <f>cocina[[#This Row],[Ganancia bruta]]-cocina[[#This Row],[Ganancia neta]]</f>
        <v>28</v>
      </c>
    </row>
    <row r="1445" spans="1:13" x14ac:dyDescent="0.3">
      <c r="A1445">
        <v>588</v>
      </c>
      <c r="B1445">
        <v>15</v>
      </c>
      <c r="C1445" s="1" t="s">
        <v>165</v>
      </c>
      <c r="D1445" s="1" t="s">
        <v>630</v>
      </c>
      <c r="E1445">
        <v>15</v>
      </c>
      <c r="F1445">
        <v>26</v>
      </c>
      <c r="G1445">
        <v>1</v>
      </c>
      <c r="H1445">
        <v>25</v>
      </c>
      <c r="I1445" s="1" t="s">
        <v>609</v>
      </c>
      <c r="J1445">
        <f>cocina[[#This Row],[Precio Unitario]]*cocina[[#This Row],[Cantidad Ordenada]]-cocina[[#This Row],[Costo Unitario]]*cocina[[#This Row],[Cantidad Ordenada]]</f>
        <v>11</v>
      </c>
      <c r="K1445">
        <f>cocina[[#This Row],[Precio Unitario]]*cocina[[#This Row],[Cantidad Ordenada]]</f>
        <v>26</v>
      </c>
      <c r="L1445" s="5">
        <f>(SUMIF(A:A,cocina[[#This Row],[Número de Orden]],J:J))/SUMIF(A:A,cocina[[#This Row],[Número de Orden]],K:K)</f>
        <v>0.40594059405940597</v>
      </c>
      <c r="M1445" s="1">
        <f>cocina[[#This Row],[Ganancia bruta]]-cocina[[#This Row],[Ganancia neta]]</f>
        <v>15</v>
      </c>
    </row>
    <row r="1446" spans="1:13" x14ac:dyDescent="0.3">
      <c r="A1446">
        <v>588</v>
      </c>
      <c r="B1446">
        <v>15</v>
      </c>
      <c r="C1446" s="1" t="s">
        <v>132</v>
      </c>
      <c r="D1446" s="1" t="s">
        <v>631</v>
      </c>
      <c r="E1446">
        <v>15</v>
      </c>
      <c r="F1446">
        <v>25</v>
      </c>
      <c r="G1446">
        <v>3</v>
      </c>
      <c r="H1446">
        <v>12</v>
      </c>
      <c r="I1446" s="1" t="s">
        <v>609</v>
      </c>
      <c r="J1446">
        <f>cocina[[#This Row],[Precio Unitario]]*cocina[[#This Row],[Cantidad Ordenada]]-cocina[[#This Row],[Costo Unitario]]*cocina[[#This Row],[Cantidad Ordenada]]</f>
        <v>30</v>
      </c>
      <c r="K1446">
        <f>cocina[[#This Row],[Precio Unitario]]*cocina[[#This Row],[Cantidad Ordenada]]</f>
        <v>75</v>
      </c>
      <c r="L1446" s="5">
        <f>(SUMIF(A:A,cocina[[#This Row],[Número de Orden]],J:J))/SUMIF(A:A,cocina[[#This Row],[Número de Orden]],K:K)</f>
        <v>0.40594059405940597</v>
      </c>
      <c r="M1446" s="1">
        <f>cocina[[#This Row],[Ganancia bruta]]-cocina[[#This Row],[Ganancia neta]]</f>
        <v>45</v>
      </c>
    </row>
    <row r="1447" spans="1:13" x14ac:dyDescent="0.3">
      <c r="A1447">
        <v>589</v>
      </c>
      <c r="B1447">
        <v>10</v>
      </c>
      <c r="C1447" s="1" t="s">
        <v>210</v>
      </c>
      <c r="D1447" s="1" t="s">
        <v>627</v>
      </c>
      <c r="E1447">
        <v>14</v>
      </c>
      <c r="F1447">
        <v>23</v>
      </c>
      <c r="G1447">
        <v>1</v>
      </c>
      <c r="H1447">
        <v>45</v>
      </c>
      <c r="I1447" s="1" t="s">
        <v>608</v>
      </c>
      <c r="J1447">
        <f>cocina[[#This Row],[Precio Unitario]]*cocina[[#This Row],[Cantidad Ordenada]]-cocina[[#This Row],[Costo Unitario]]*cocina[[#This Row],[Cantidad Ordenada]]</f>
        <v>9</v>
      </c>
      <c r="K1447">
        <f>cocina[[#This Row],[Precio Unitario]]*cocina[[#This Row],[Cantidad Ordenada]]</f>
        <v>23</v>
      </c>
      <c r="L1447" s="5">
        <f>(SUMIF(A:A,cocina[[#This Row],[Número de Orden]],J:J))/SUMIF(A:A,cocina[[#This Row],[Número de Orden]],K:K)</f>
        <v>0.40140845070422537</v>
      </c>
      <c r="M1447" s="1">
        <f>cocina[[#This Row],[Ganancia bruta]]-cocina[[#This Row],[Ganancia neta]]</f>
        <v>14</v>
      </c>
    </row>
    <row r="1448" spans="1:13" x14ac:dyDescent="0.3">
      <c r="A1448">
        <v>589</v>
      </c>
      <c r="B1448">
        <v>10</v>
      </c>
      <c r="C1448" s="1" t="s">
        <v>65</v>
      </c>
      <c r="D1448" s="1" t="s">
        <v>625</v>
      </c>
      <c r="E1448">
        <v>20</v>
      </c>
      <c r="F1448">
        <v>34</v>
      </c>
      <c r="G1448">
        <v>3</v>
      </c>
      <c r="H1448">
        <v>59</v>
      </c>
      <c r="I1448" s="1" t="s">
        <v>608</v>
      </c>
      <c r="J1448">
        <f>cocina[[#This Row],[Precio Unitario]]*cocina[[#This Row],[Cantidad Ordenada]]-cocina[[#This Row],[Costo Unitario]]*cocina[[#This Row],[Cantidad Ordenada]]</f>
        <v>42</v>
      </c>
      <c r="K1448">
        <f>cocina[[#This Row],[Precio Unitario]]*cocina[[#This Row],[Cantidad Ordenada]]</f>
        <v>102</v>
      </c>
      <c r="L1448" s="5">
        <f>(SUMIF(A:A,cocina[[#This Row],[Número de Orden]],J:J))/SUMIF(A:A,cocina[[#This Row],[Número de Orden]],K:K)</f>
        <v>0.40140845070422537</v>
      </c>
      <c r="M1448" s="1">
        <f>cocina[[#This Row],[Ganancia bruta]]-cocina[[#This Row],[Ganancia neta]]</f>
        <v>60</v>
      </c>
    </row>
    <row r="1449" spans="1:13" x14ac:dyDescent="0.3">
      <c r="A1449">
        <v>589</v>
      </c>
      <c r="B1449">
        <v>10</v>
      </c>
      <c r="C1449" s="1" t="s">
        <v>80</v>
      </c>
      <c r="D1449" s="1" t="s">
        <v>628</v>
      </c>
      <c r="E1449">
        <v>13</v>
      </c>
      <c r="F1449">
        <v>21</v>
      </c>
      <c r="G1449">
        <v>3</v>
      </c>
      <c r="H1449">
        <v>7</v>
      </c>
      <c r="I1449" s="1" t="s">
        <v>608</v>
      </c>
      <c r="J1449">
        <f>cocina[[#This Row],[Precio Unitario]]*cocina[[#This Row],[Cantidad Ordenada]]-cocina[[#This Row],[Costo Unitario]]*cocina[[#This Row],[Cantidad Ordenada]]</f>
        <v>24</v>
      </c>
      <c r="K1449">
        <f>cocina[[#This Row],[Precio Unitario]]*cocina[[#This Row],[Cantidad Ordenada]]</f>
        <v>63</v>
      </c>
      <c r="L1449" s="5">
        <f>(SUMIF(A:A,cocina[[#This Row],[Número de Orden]],J:J))/SUMIF(A:A,cocina[[#This Row],[Número de Orden]],K:K)</f>
        <v>0.40140845070422537</v>
      </c>
      <c r="M1449" s="1">
        <f>cocina[[#This Row],[Ganancia bruta]]-cocina[[#This Row],[Ganancia neta]]</f>
        <v>39</v>
      </c>
    </row>
    <row r="1450" spans="1:13" x14ac:dyDescent="0.3">
      <c r="A1450">
        <v>589</v>
      </c>
      <c r="B1450">
        <v>10</v>
      </c>
      <c r="C1450" s="1" t="s">
        <v>257</v>
      </c>
      <c r="D1450" s="1" t="s">
        <v>623</v>
      </c>
      <c r="E1450">
        <v>19</v>
      </c>
      <c r="F1450">
        <v>32</v>
      </c>
      <c r="G1450">
        <v>3</v>
      </c>
      <c r="H1450">
        <v>9</v>
      </c>
      <c r="I1450" s="1" t="s">
        <v>608</v>
      </c>
      <c r="J1450">
        <f>cocina[[#This Row],[Precio Unitario]]*cocina[[#This Row],[Cantidad Ordenada]]-cocina[[#This Row],[Costo Unitario]]*cocina[[#This Row],[Cantidad Ordenada]]</f>
        <v>39</v>
      </c>
      <c r="K1450">
        <f>cocina[[#This Row],[Precio Unitario]]*cocina[[#This Row],[Cantidad Ordenada]]</f>
        <v>96</v>
      </c>
      <c r="L1450" s="5">
        <f>(SUMIF(A:A,cocina[[#This Row],[Número de Orden]],J:J))/SUMIF(A:A,cocina[[#This Row],[Número de Orden]],K:K)</f>
        <v>0.40140845070422537</v>
      </c>
      <c r="M1450" s="1">
        <f>cocina[[#This Row],[Ganancia bruta]]-cocina[[#This Row],[Ganancia neta]]</f>
        <v>57</v>
      </c>
    </row>
    <row r="1451" spans="1:13" x14ac:dyDescent="0.3">
      <c r="A1451">
        <v>590</v>
      </c>
      <c r="B1451">
        <v>3</v>
      </c>
      <c r="C1451" s="1" t="s">
        <v>65</v>
      </c>
      <c r="D1451" s="1" t="s">
        <v>625</v>
      </c>
      <c r="E1451">
        <v>20</v>
      </c>
      <c r="F1451">
        <v>34</v>
      </c>
      <c r="G1451">
        <v>3</v>
      </c>
      <c r="H1451">
        <v>43</v>
      </c>
      <c r="I1451" s="1" t="s">
        <v>609</v>
      </c>
      <c r="J1451">
        <f>cocina[[#This Row],[Precio Unitario]]*cocina[[#This Row],[Cantidad Ordenada]]-cocina[[#This Row],[Costo Unitario]]*cocina[[#This Row],[Cantidad Ordenada]]</f>
        <v>42</v>
      </c>
      <c r="K1451">
        <f>cocina[[#This Row],[Precio Unitario]]*cocina[[#This Row],[Cantidad Ordenada]]</f>
        <v>102</v>
      </c>
      <c r="L1451" s="5">
        <f>(SUMIF(A:A,cocina[[#This Row],[Número de Orden]],J:J))/SUMIF(A:A,cocina[[#This Row],[Número de Orden]],K:K)</f>
        <v>0.4098360655737705</v>
      </c>
      <c r="M1451" s="1">
        <f>cocina[[#This Row],[Ganancia bruta]]-cocina[[#This Row],[Ganancia neta]]</f>
        <v>60</v>
      </c>
    </row>
    <row r="1452" spans="1:13" x14ac:dyDescent="0.3">
      <c r="A1452">
        <v>590</v>
      </c>
      <c r="B1452">
        <v>3</v>
      </c>
      <c r="C1452" s="1" t="s">
        <v>156</v>
      </c>
      <c r="D1452" s="1" t="s">
        <v>626</v>
      </c>
      <c r="E1452">
        <v>12</v>
      </c>
      <c r="F1452">
        <v>20</v>
      </c>
      <c r="G1452">
        <v>1</v>
      </c>
      <c r="H1452">
        <v>21</v>
      </c>
      <c r="I1452" s="1" t="s">
        <v>609</v>
      </c>
      <c r="J1452">
        <f>cocina[[#This Row],[Precio Unitario]]*cocina[[#This Row],[Cantidad Ordenada]]-cocina[[#This Row],[Costo Unitario]]*cocina[[#This Row],[Cantidad Ordenada]]</f>
        <v>8</v>
      </c>
      <c r="K1452">
        <f>cocina[[#This Row],[Precio Unitario]]*cocina[[#This Row],[Cantidad Ordenada]]</f>
        <v>20</v>
      </c>
      <c r="L1452" s="5">
        <f>(SUMIF(A:A,cocina[[#This Row],[Número de Orden]],J:J))/SUMIF(A:A,cocina[[#This Row],[Número de Orden]],K:K)</f>
        <v>0.4098360655737705</v>
      </c>
      <c r="M1452" s="1">
        <f>cocina[[#This Row],[Ganancia bruta]]-cocina[[#This Row],[Ganancia neta]]</f>
        <v>12</v>
      </c>
    </row>
    <row r="1453" spans="1:13" x14ac:dyDescent="0.3">
      <c r="A1453">
        <v>591</v>
      </c>
      <c r="B1453">
        <v>11</v>
      </c>
      <c r="C1453" s="1" t="s">
        <v>58</v>
      </c>
      <c r="D1453" s="1" t="s">
        <v>616</v>
      </c>
      <c r="E1453">
        <v>25</v>
      </c>
      <c r="F1453">
        <v>40</v>
      </c>
      <c r="G1453">
        <v>3</v>
      </c>
      <c r="H1453">
        <v>51</v>
      </c>
      <c r="I1453" s="1" t="s">
        <v>608</v>
      </c>
      <c r="J1453">
        <f>cocina[[#This Row],[Precio Unitario]]*cocina[[#This Row],[Cantidad Ordenada]]-cocina[[#This Row],[Costo Unitario]]*cocina[[#This Row],[Cantidad Ordenada]]</f>
        <v>45</v>
      </c>
      <c r="K1453">
        <f>cocina[[#This Row],[Precio Unitario]]*cocina[[#This Row],[Cantidad Ordenada]]</f>
        <v>120</v>
      </c>
      <c r="L1453" s="5">
        <f>(SUMIF(A:A,cocina[[#This Row],[Número de Orden]],J:J))/SUMIF(A:A,cocina[[#This Row],[Número de Orden]],K:K)</f>
        <v>0.375</v>
      </c>
      <c r="M1453" s="1">
        <f>cocina[[#This Row],[Ganancia bruta]]-cocina[[#This Row],[Ganancia neta]]</f>
        <v>75</v>
      </c>
    </row>
    <row r="1454" spans="1:13" x14ac:dyDescent="0.3">
      <c r="A1454">
        <v>592</v>
      </c>
      <c r="B1454">
        <v>5</v>
      </c>
      <c r="C1454" s="1" t="s">
        <v>213</v>
      </c>
      <c r="D1454" s="1" t="s">
        <v>624</v>
      </c>
      <c r="E1454">
        <v>13</v>
      </c>
      <c r="F1454">
        <v>22</v>
      </c>
      <c r="G1454">
        <v>2</v>
      </c>
      <c r="H1454">
        <v>59</v>
      </c>
      <c r="I1454" s="1" t="s">
        <v>608</v>
      </c>
      <c r="J1454">
        <f>cocina[[#This Row],[Precio Unitario]]*cocina[[#This Row],[Cantidad Ordenada]]-cocina[[#This Row],[Costo Unitario]]*cocina[[#This Row],[Cantidad Ordenada]]</f>
        <v>18</v>
      </c>
      <c r="K1454">
        <f>cocina[[#This Row],[Precio Unitario]]*cocina[[#This Row],[Cantidad Ordenada]]</f>
        <v>44</v>
      </c>
      <c r="L1454" s="5">
        <f>(SUMIF(A:A,cocina[[#This Row],[Número de Orden]],J:J))/SUMIF(A:A,cocina[[#This Row],[Número de Orden]],K:K)</f>
        <v>0.40425531914893614</v>
      </c>
      <c r="M1454" s="1">
        <f>cocina[[#This Row],[Ganancia bruta]]-cocina[[#This Row],[Ganancia neta]]</f>
        <v>26</v>
      </c>
    </row>
    <row r="1455" spans="1:13" x14ac:dyDescent="0.3">
      <c r="A1455">
        <v>592</v>
      </c>
      <c r="B1455">
        <v>5</v>
      </c>
      <c r="C1455" s="1" t="s">
        <v>132</v>
      </c>
      <c r="D1455" s="1" t="s">
        <v>631</v>
      </c>
      <c r="E1455">
        <v>15</v>
      </c>
      <c r="F1455">
        <v>25</v>
      </c>
      <c r="G1455">
        <v>2</v>
      </c>
      <c r="H1455">
        <v>42</v>
      </c>
      <c r="I1455" s="1" t="s">
        <v>608</v>
      </c>
      <c r="J1455">
        <f>cocina[[#This Row],[Precio Unitario]]*cocina[[#This Row],[Cantidad Ordenada]]-cocina[[#This Row],[Costo Unitario]]*cocina[[#This Row],[Cantidad Ordenada]]</f>
        <v>20</v>
      </c>
      <c r="K1455">
        <f>cocina[[#This Row],[Precio Unitario]]*cocina[[#This Row],[Cantidad Ordenada]]</f>
        <v>50</v>
      </c>
      <c r="L1455" s="5">
        <f>(SUMIF(A:A,cocina[[#This Row],[Número de Orden]],J:J))/SUMIF(A:A,cocina[[#This Row],[Número de Orden]],K:K)</f>
        <v>0.40425531914893614</v>
      </c>
      <c r="M1455" s="1">
        <f>cocina[[#This Row],[Ganancia bruta]]-cocina[[#This Row],[Ganancia neta]]</f>
        <v>30</v>
      </c>
    </row>
    <row r="1456" spans="1:13" x14ac:dyDescent="0.3">
      <c r="A1456">
        <v>593</v>
      </c>
      <c r="B1456">
        <v>17</v>
      </c>
      <c r="C1456" s="1" t="s">
        <v>58</v>
      </c>
      <c r="D1456" s="1" t="s">
        <v>616</v>
      </c>
      <c r="E1456">
        <v>25</v>
      </c>
      <c r="F1456">
        <v>40</v>
      </c>
      <c r="G1456">
        <v>1</v>
      </c>
      <c r="H1456">
        <v>30</v>
      </c>
      <c r="I1456" s="1" t="s">
        <v>608</v>
      </c>
      <c r="J1456">
        <f>cocina[[#This Row],[Precio Unitario]]*cocina[[#This Row],[Cantidad Ordenada]]-cocina[[#This Row],[Costo Unitario]]*cocina[[#This Row],[Cantidad Ordenada]]</f>
        <v>15</v>
      </c>
      <c r="K1456">
        <f>cocina[[#This Row],[Precio Unitario]]*cocina[[#This Row],[Cantidad Ordenada]]</f>
        <v>40</v>
      </c>
      <c r="L1456" s="5">
        <f>(SUMIF(A:A,cocina[[#This Row],[Número de Orden]],J:J))/SUMIF(A:A,cocina[[#This Row],[Número de Orden]],K:K)</f>
        <v>0.38755980861244022</v>
      </c>
      <c r="M1456" s="1">
        <f>cocina[[#This Row],[Ganancia bruta]]-cocina[[#This Row],[Ganancia neta]]</f>
        <v>25</v>
      </c>
    </row>
    <row r="1457" spans="1:13" x14ac:dyDescent="0.3">
      <c r="A1457">
        <v>593</v>
      </c>
      <c r="B1457">
        <v>17</v>
      </c>
      <c r="C1457" s="1" t="s">
        <v>126</v>
      </c>
      <c r="D1457" s="1" t="s">
        <v>614</v>
      </c>
      <c r="E1457">
        <v>19</v>
      </c>
      <c r="F1457">
        <v>31</v>
      </c>
      <c r="G1457">
        <v>1</v>
      </c>
      <c r="H1457">
        <v>8</v>
      </c>
      <c r="I1457" s="1" t="s">
        <v>608</v>
      </c>
      <c r="J1457">
        <f>cocina[[#This Row],[Precio Unitario]]*cocina[[#This Row],[Cantidad Ordenada]]-cocina[[#This Row],[Costo Unitario]]*cocina[[#This Row],[Cantidad Ordenada]]</f>
        <v>12</v>
      </c>
      <c r="K1457">
        <f>cocina[[#This Row],[Precio Unitario]]*cocina[[#This Row],[Cantidad Ordenada]]</f>
        <v>31</v>
      </c>
      <c r="L1457" s="5">
        <f>(SUMIF(A:A,cocina[[#This Row],[Número de Orden]],J:J))/SUMIF(A:A,cocina[[#This Row],[Número de Orden]],K:K)</f>
        <v>0.38755980861244022</v>
      </c>
      <c r="M1457" s="1">
        <f>cocina[[#This Row],[Ganancia bruta]]-cocina[[#This Row],[Ganancia neta]]</f>
        <v>19</v>
      </c>
    </row>
    <row r="1458" spans="1:13" x14ac:dyDescent="0.3">
      <c r="A1458">
        <v>593</v>
      </c>
      <c r="B1458">
        <v>17</v>
      </c>
      <c r="C1458" s="1" t="s">
        <v>271</v>
      </c>
      <c r="D1458" s="1" t="s">
        <v>619</v>
      </c>
      <c r="E1458">
        <v>20</v>
      </c>
      <c r="F1458">
        <v>33</v>
      </c>
      <c r="G1458">
        <v>2</v>
      </c>
      <c r="H1458">
        <v>5</v>
      </c>
      <c r="I1458" s="1" t="s">
        <v>609</v>
      </c>
      <c r="J1458">
        <f>cocina[[#This Row],[Precio Unitario]]*cocina[[#This Row],[Cantidad Ordenada]]-cocina[[#This Row],[Costo Unitario]]*cocina[[#This Row],[Cantidad Ordenada]]</f>
        <v>26</v>
      </c>
      <c r="K1458">
        <f>cocina[[#This Row],[Precio Unitario]]*cocina[[#This Row],[Cantidad Ordenada]]</f>
        <v>66</v>
      </c>
      <c r="L1458" s="5">
        <f>(SUMIF(A:A,cocina[[#This Row],[Número de Orden]],J:J))/SUMIF(A:A,cocina[[#This Row],[Número de Orden]],K:K)</f>
        <v>0.38755980861244022</v>
      </c>
      <c r="M1458" s="1">
        <f>cocina[[#This Row],[Ganancia bruta]]-cocina[[#This Row],[Ganancia neta]]</f>
        <v>40</v>
      </c>
    </row>
    <row r="1459" spans="1:13" x14ac:dyDescent="0.3">
      <c r="A1459">
        <v>593</v>
      </c>
      <c r="B1459">
        <v>17</v>
      </c>
      <c r="C1459" s="1" t="s">
        <v>83</v>
      </c>
      <c r="D1459" s="1" t="s">
        <v>617</v>
      </c>
      <c r="E1459">
        <v>22</v>
      </c>
      <c r="F1459">
        <v>36</v>
      </c>
      <c r="G1459">
        <v>2</v>
      </c>
      <c r="H1459">
        <v>5</v>
      </c>
      <c r="I1459" s="1" t="s">
        <v>608</v>
      </c>
      <c r="J1459">
        <f>cocina[[#This Row],[Precio Unitario]]*cocina[[#This Row],[Cantidad Ordenada]]-cocina[[#This Row],[Costo Unitario]]*cocina[[#This Row],[Cantidad Ordenada]]</f>
        <v>28</v>
      </c>
      <c r="K1459">
        <f>cocina[[#This Row],[Precio Unitario]]*cocina[[#This Row],[Cantidad Ordenada]]</f>
        <v>72</v>
      </c>
      <c r="L1459" s="5">
        <f>(SUMIF(A:A,cocina[[#This Row],[Número de Orden]],J:J))/SUMIF(A:A,cocina[[#This Row],[Número de Orden]],K:K)</f>
        <v>0.38755980861244022</v>
      </c>
      <c r="M1459" s="1">
        <f>cocina[[#This Row],[Ganancia bruta]]-cocina[[#This Row],[Ganancia neta]]</f>
        <v>44</v>
      </c>
    </row>
    <row r="1460" spans="1:13" x14ac:dyDescent="0.3">
      <c r="A1460">
        <v>594</v>
      </c>
      <c r="B1460">
        <v>17</v>
      </c>
      <c r="C1460" s="1" t="s">
        <v>271</v>
      </c>
      <c r="D1460" s="1" t="s">
        <v>619</v>
      </c>
      <c r="E1460">
        <v>20</v>
      </c>
      <c r="F1460">
        <v>33</v>
      </c>
      <c r="G1460">
        <v>1</v>
      </c>
      <c r="H1460">
        <v>5</v>
      </c>
      <c r="I1460" s="1" t="s">
        <v>608</v>
      </c>
      <c r="J1460">
        <f>cocina[[#This Row],[Precio Unitario]]*cocina[[#This Row],[Cantidad Ordenada]]-cocina[[#This Row],[Costo Unitario]]*cocina[[#This Row],[Cantidad Ordenada]]</f>
        <v>13</v>
      </c>
      <c r="K1460">
        <f>cocina[[#This Row],[Precio Unitario]]*cocina[[#This Row],[Cantidad Ordenada]]</f>
        <v>33</v>
      </c>
      <c r="L1460" s="5">
        <f>(SUMIF(A:A,cocina[[#This Row],[Número de Orden]],J:J))/SUMIF(A:A,cocina[[#This Row],[Número de Orden]],K:K)</f>
        <v>0.40287769784172661</v>
      </c>
      <c r="M1460" s="1">
        <f>cocina[[#This Row],[Ganancia bruta]]-cocina[[#This Row],[Ganancia neta]]</f>
        <v>20</v>
      </c>
    </row>
    <row r="1461" spans="1:13" x14ac:dyDescent="0.3">
      <c r="A1461">
        <v>594</v>
      </c>
      <c r="B1461">
        <v>17</v>
      </c>
      <c r="C1461" s="1" t="s">
        <v>213</v>
      </c>
      <c r="D1461" s="1" t="s">
        <v>624</v>
      </c>
      <c r="E1461">
        <v>13</v>
      </c>
      <c r="F1461">
        <v>22</v>
      </c>
      <c r="G1461">
        <v>3</v>
      </c>
      <c r="H1461">
        <v>44</v>
      </c>
      <c r="I1461" s="1" t="s">
        <v>608</v>
      </c>
      <c r="J1461">
        <f>cocina[[#This Row],[Precio Unitario]]*cocina[[#This Row],[Cantidad Ordenada]]-cocina[[#This Row],[Costo Unitario]]*cocina[[#This Row],[Cantidad Ordenada]]</f>
        <v>27</v>
      </c>
      <c r="K1461">
        <f>cocina[[#This Row],[Precio Unitario]]*cocina[[#This Row],[Cantidad Ordenada]]</f>
        <v>66</v>
      </c>
      <c r="L1461" s="5">
        <f>(SUMIF(A:A,cocina[[#This Row],[Número de Orden]],J:J))/SUMIF(A:A,cocina[[#This Row],[Número de Orden]],K:K)</f>
        <v>0.40287769784172661</v>
      </c>
      <c r="M1461" s="1">
        <f>cocina[[#This Row],[Ganancia bruta]]-cocina[[#This Row],[Ganancia neta]]</f>
        <v>39</v>
      </c>
    </row>
    <row r="1462" spans="1:13" x14ac:dyDescent="0.3">
      <c r="A1462">
        <v>594</v>
      </c>
      <c r="B1462">
        <v>17</v>
      </c>
      <c r="C1462" s="1" t="s">
        <v>156</v>
      </c>
      <c r="D1462" s="1" t="s">
        <v>626</v>
      </c>
      <c r="E1462">
        <v>12</v>
      </c>
      <c r="F1462">
        <v>20</v>
      </c>
      <c r="G1462">
        <v>2</v>
      </c>
      <c r="H1462">
        <v>49</v>
      </c>
      <c r="I1462" s="1" t="s">
        <v>608</v>
      </c>
      <c r="J1462">
        <f>cocina[[#This Row],[Precio Unitario]]*cocina[[#This Row],[Cantidad Ordenada]]-cocina[[#This Row],[Costo Unitario]]*cocina[[#This Row],[Cantidad Ordenada]]</f>
        <v>16</v>
      </c>
      <c r="K1462">
        <f>cocina[[#This Row],[Precio Unitario]]*cocina[[#This Row],[Cantidad Ordenada]]</f>
        <v>40</v>
      </c>
      <c r="L1462" s="5">
        <f>(SUMIF(A:A,cocina[[#This Row],[Número de Orden]],J:J))/SUMIF(A:A,cocina[[#This Row],[Número de Orden]],K:K)</f>
        <v>0.40287769784172661</v>
      </c>
      <c r="M1462" s="1">
        <f>cocina[[#This Row],[Ganancia bruta]]-cocina[[#This Row],[Ganancia neta]]</f>
        <v>24</v>
      </c>
    </row>
    <row r="1463" spans="1:13" x14ac:dyDescent="0.3">
      <c r="A1463">
        <v>595</v>
      </c>
      <c r="B1463">
        <v>9</v>
      </c>
      <c r="C1463" s="1" t="s">
        <v>80</v>
      </c>
      <c r="D1463" s="1" t="s">
        <v>628</v>
      </c>
      <c r="E1463">
        <v>13</v>
      </c>
      <c r="F1463">
        <v>21</v>
      </c>
      <c r="G1463">
        <v>2</v>
      </c>
      <c r="H1463">
        <v>5</v>
      </c>
      <c r="I1463" s="1" t="s">
        <v>608</v>
      </c>
      <c r="J1463">
        <f>cocina[[#This Row],[Precio Unitario]]*cocina[[#This Row],[Cantidad Ordenada]]-cocina[[#This Row],[Costo Unitario]]*cocina[[#This Row],[Cantidad Ordenada]]</f>
        <v>16</v>
      </c>
      <c r="K1463">
        <f>cocina[[#This Row],[Precio Unitario]]*cocina[[#This Row],[Cantidad Ordenada]]</f>
        <v>42</v>
      </c>
      <c r="L1463" s="5">
        <f>(SUMIF(A:A,cocina[[#This Row],[Número de Orden]],J:J))/SUMIF(A:A,cocina[[#This Row],[Número de Orden]],K:K)</f>
        <v>0.3888888888888889</v>
      </c>
      <c r="M1463" s="1">
        <f>cocina[[#This Row],[Ganancia bruta]]-cocina[[#This Row],[Ganancia neta]]</f>
        <v>26</v>
      </c>
    </row>
    <row r="1464" spans="1:13" x14ac:dyDescent="0.3">
      <c r="A1464">
        <v>595</v>
      </c>
      <c r="B1464">
        <v>9</v>
      </c>
      <c r="C1464" s="1" t="s">
        <v>78</v>
      </c>
      <c r="D1464" s="1" t="s">
        <v>613</v>
      </c>
      <c r="E1464">
        <v>18</v>
      </c>
      <c r="F1464">
        <v>30</v>
      </c>
      <c r="G1464">
        <v>1</v>
      </c>
      <c r="H1464">
        <v>44</v>
      </c>
      <c r="I1464" s="1" t="s">
        <v>609</v>
      </c>
      <c r="J1464">
        <f>cocina[[#This Row],[Precio Unitario]]*cocina[[#This Row],[Cantidad Ordenada]]-cocina[[#This Row],[Costo Unitario]]*cocina[[#This Row],[Cantidad Ordenada]]</f>
        <v>12</v>
      </c>
      <c r="K1464">
        <f>cocina[[#This Row],[Precio Unitario]]*cocina[[#This Row],[Cantidad Ordenada]]</f>
        <v>30</v>
      </c>
      <c r="L1464" s="5">
        <f>(SUMIF(A:A,cocina[[#This Row],[Número de Orden]],J:J))/SUMIF(A:A,cocina[[#This Row],[Número de Orden]],K:K)</f>
        <v>0.3888888888888889</v>
      </c>
      <c r="M1464" s="1">
        <f>cocina[[#This Row],[Ganancia bruta]]-cocina[[#This Row],[Ganancia neta]]</f>
        <v>18</v>
      </c>
    </row>
    <row r="1465" spans="1:13" x14ac:dyDescent="0.3">
      <c r="A1465">
        <v>596</v>
      </c>
      <c r="B1465">
        <v>18</v>
      </c>
      <c r="C1465" s="1" t="s">
        <v>210</v>
      </c>
      <c r="D1465" s="1" t="s">
        <v>627</v>
      </c>
      <c r="E1465">
        <v>14</v>
      </c>
      <c r="F1465">
        <v>23</v>
      </c>
      <c r="G1465">
        <v>2</v>
      </c>
      <c r="H1465">
        <v>47</v>
      </c>
      <c r="I1465" s="1" t="s">
        <v>609</v>
      </c>
      <c r="J1465">
        <f>cocina[[#This Row],[Precio Unitario]]*cocina[[#This Row],[Cantidad Ordenada]]-cocina[[#This Row],[Costo Unitario]]*cocina[[#This Row],[Cantidad Ordenada]]</f>
        <v>18</v>
      </c>
      <c r="K1465">
        <f>cocina[[#This Row],[Precio Unitario]]*cocina[[#This Row],[Cantidad Ordenada]]</f>
        <v>46</v>
      </c>
      <c r="L1465" s="5">
        <f>(SUMIF(A:A,cocina[[#This Row],[Número de Orden]],J:J))/SUMIF(A:A,cocina[[#This Row],[Número de Orden]],K:K)</f>
        <v>0.40416666666666667</v>
      </c>
      <c r="M1465" s="1">
        <f>cocina[[#This Row],[Ganancia bruta]]-cocina[[#This Row],[Ganancia neta]]</f>
        <v>28</v>
      </c>
    </row>
    <row r="1466" spans="1:13" x14ac:dyDescent="0.3">
      <c r="A1466">
        <v>596</v>
      </c>
      <c r="B1466">
        <v>18</v>
      </c>
      <c r="C1466" s="1" t="s">
        <v>168</v>
      </c>
      <c r="D1466" s="1" t="s">
        <v>612</v>
      </c>
      <c r="E1466">
        <v>14</v>
      </c>
      <c r="F1466">
        <v>24</v>
      </c>
      <c r="G1466">
        <v>2</v>
      </c>
      <c r="H1466">
        <v>50</v>
      </c>
      <c r="I1466" s="1" t="s">
        <v>609</v>
      </c>
      <c r="J1466">
        <f>cocina[[#This Row],[Precio Unitario]]*cocina[[#This Row],[Cantidad Ordenada]]-cocina[[#This Row],[Costo Unitario]]*cocina[[#This Row],[Cantidad Ordenada]]</f>
        <v>20</v>
      </c>
      <c r="K1466">
        <f>cocina[[#This Row],[Precio Unitario]]*cocina[[#This Row],[Cantidad Ordenada]]</f>
        <v>48</v>
      </c>
      <c r="L1466" s="5">
        <f>(SUMIF(A:A,cocina[[#This Row],[Número de Orden]],J:J))/SUMIF(A:A,cocina[[#This Row],[Número de Orden]],K:K)</f>
        <v>0.40416666666666667</v>
      </c>
      <c r="M1466" s="1">
        <f>cocina[[#This Row],[Ganancia bruta]]-cocina[[#This Row],[Ganancia neta]]</f>
        <v>28</v>
      </c>
    </row>
    <row r="1467" spans="1:13" x14ac:dyDescent="0.3">
      <c r="A1467">
        <v>596</v>
      </c>
      <c r="B1467">
        <v>18</v>
      </c>
      <c r="C1467" s="1" t="s">
        <v>257</v>
      </c>
      <c r="D1467" s="1" t="s">
        <v>623</v>
      </c>
      <c r="E1467">
        <v>19</v>
      </c>
      <c r="F1467">
        <v>32</v>
      </c>
      <c r="G1467">
        <v>3</v>
      </c>
      <c r="H1467">
        <v>42</v>
      </c>
      <c r="I1467" s="1" t="s">
        <v>609</v>
      </c>
      <c r="J1467">
        <f>cocina[[#This Row],[Precio Unitario]]*cocina[[#This Row],[Cantidad Ordenada]]-cocina[[#This Row],[Costo Unitario]]*cocina[[#This Row],[Cantidad Ordenada]]</f>
        <v>39</v>
      </c>
      <c r="K1467">
        <f>cocina[[#This Row],[Precio Unitario]]*cocina[[#This Row],[Cantidad Ordenada]]</f>
        <v>96</v>
      </c>
      <c r="L1467" s="5">
        <f>(SUMIF(A:A,cocina[[#This Row],[Número de Orden]],J:J))/SUMIF(A:A,cocina[[#This Row],[Número de Orden]],K:K)</f>
        <v>0.40416666666666667</v>
      </c>
      <c r="M1467" s="1">
        <f>cocina[[#This Row],[Ganancia bruta]]-cocina[[#This Row],[Ganancia neta]]</f>
        <v>57</v>
      </c>
    </row>
    <row r="1468" spans="1:13" x14ac:dyDescent="0.3">
      <c r="A1468">
        <v>596</v>
      </c>
      <c r="B1468">
        <v>18</v>
      </c>
      <c r="C1468" s="1" t="s">
        <v>132</v>
      </c>
      <c r="D1468" s="1" t="s">
        <v>631</v>
      </c>
      <c r="E1468">
        <v>15</v>
      </c>
      <c r="F1468">
        <v>25</v>
      </c>
      <c r="G1468">
        <v>2</v>
      </c>
      <c r="H1468">
        <v>19</v>
      </c>
      <c r="I1468" s="1" t="s">
        <v>608</v>
      </c>
      <c r="J1468">
        <f>cocina[[#This Row],[Precio Unitario]]*cocina[[#This Row],[Cantidad Ordenada]]-cocina[[#This Row],[Costo Unitario]]*cocina[[#This Row],[Cantidad Ordenada]]</f>
        <v>20</v>
      </c>
      <c r="K1468">
        <f>cocina[[#This Row],[Precio Unitario]]*cocina[[#This Row],[Cantidad Ordenada]]</f>
        <v>50</v>
      </c>
      <c r="L1468" s="5">
        <f>(SUMIF(A:A,cocina[[#This Row],[Número de Orden]],J:J))/SUMIF(A:A,cocina[[#This Row],[Número de Orden]],K:K)</f>
        <v>0.40416666666666667</v>
      </c>
      <c r="M1468" s="1">
        <f>cocina[[#This Row],[Ganancia bruta]]-cocina[[#This Row],[Ganancia neta]]</f>
        <v>30</v>
      </c>
    </row>
    <row r="1469" spans="1:13" x14ac:dyDescent="0.3">
      <c r="A1469">
        <v>597</v>
      </c>
      <c r="B1469">
        <v>16</v>
      </c>
      <c r="C1469" s="1" t="s">
        <v>52</v>
      </c>
      <c r="D1469" s="1" t="s">
        <v>620</v>
      </c>
      <c r="E1469">
        <v>16</v>
      </c>
      <c r="F1469">
        <v>28</v>
      </c>
      <c r="G1469">
        <v>1</v>
      </c>
      <c r="H1469">
        <v>39</v>
      </c>
      <c r="I1469" s="1" t="s">
        <v>609</v>
      </c>
      <c r="J1469">
        <f>cocina[[#This Row],[Precio Unitario]]*cocina[[#This Row],[Cantidad Ordenada]]-cocina[[#This Row],[Costo Unitario]]*cocina[[#This Row],[Cantidad Ordenada]]</f>
        <v>12</v>
      </c>
      <c r="K1469">
        <f>cocina[[#This Row],[Precio Unitario]]*cocina[[#This Row],[Cantidad Ordenada]]</f>
        <v>28</v>
      </c>
      <c r="L1469" s="5">
        <f>(SUMIF(A:A,cocina[[#This Row],[Número de Orden]],J:J))/SUMIF(A:A,cocina[[#This Row],[Número de Orden]],K:K)</f>
        <v>0.4</v>
      </c>
      <c r="M1469" s="1">
        <f>cocina[[#This Row],[Ganancia bruta]]-cocina[[#This Row],[Ganancia neta]]</f>
        <v>16</v>
      </c>
    </row>
    <row r="1470" spans="1:13" x14ac:dyDescent="0.3">
      <c r="A1470">
        <v>597</v>
      </c>
      <c r="B1470">
        <v>16</v>
      </c>
      <c r="C1470" s="1" t="s">
        <v>89</v>
      </c>
      <c r="D1470" s="1" t="s">
        <v>629</v>
      </c>
      <c r="E1470">
        <v>10</v>
      </c>
      <c r="F1470">
        <v>18</v>
      </c>
      <c r="G1470">
        <v>1</v>
      </c>
      <c r="H1470">
        <v>55</v>
      </c>
      <c r="I1470" s="1" t="s">
        <v>609</v>
      </c>
      <c r="J1470">
        <f>cocina[[#This Row],[Precio Unitario]]*cocina[[#This Row],[Cantidad Ordenada]]-cocina[[#This Row],[Costo Unitario]]*cocina[[#This Row],[Cantidad Ordenada]]</f>
        <v>8</v>
      </c>
      <c r="K1470">
        <f>cocina[[#This Row],[Precio Unitario]]*cocina[[#This Row],[Cantidad Ordenada]]</f>
        <v>18</v>
      </c>
      <c r="L1470" s="5">
        <f>(SUMIF(A:A,cocina[[#This Row],[Número de Orden]],J:J))/SUMIF(A:A,cocina[[#This Row],[Número de Orden]],K:K)</f>
        <v>0.4</v>
      </c>
      <c r="M1470" s="1">
        <f>cocina[[#This Row],[Ganancia bruta]]-cocina[[#This Row],[Ganancia neta]]</f>
        <v>10</v>
      </c>
    </row>
    <row r="1471" spans="1:13" x14ac:dyDescent="0.3">
      <c r="A1471">
        <v>597</v>
      </c>
      <c r="B1471">
        <v>16</v>
      </c>
      <c r="C1471" s="1" t="s">
        <v>58</v>
      </c>
      <c r="D1471" s="1" t="s">
        <v>616</v>
      </c>
      <c r="E1471">
        <v>25</v>
      </c>
      <c r="F1471">
        <v>40</v>
      </c>
      <c r="G1471">
        <v>2</v>
      </c>
      <c r="H1471">
        <v>39</v>
      </c>
      <c r="I1471" s="1" t="s">
        <v>609</v>
      </c>
      <c r="J1471">
        <f>cocina[[#This Row],[Precio Unitario]]*cocina[[#This Row],[Cantidad Ordenada]]-cocina[[#This Row],[Costo Unitario]]*cocina[[#This Row],[Cantidad Ordenada]]</f>
        <v>30</v>
      </c>
      <c r="K1471">
        <f>cocina[[#This Row],[Precio Unitario]]*cocina[[#This Row],[Cantidad Ordenada]]</f>
        <v>80</v>
      </c>
      <c r="L1471" s="5">
        <f>(SUMIF(A:A,cocina[[#This Row],[Número de Orden]],J:J))/SUMIF(A:A,cocina[[#This Row],[Número de Orden]],K:K)</f>
        <v>0.4</v>
      </c>
      <c r="M1471" s="1">
        <f>cocina[[#This Row],[Ganancia bruta]]-cocina[[#This Row],[Ganancia neta]]</f>
        <v>50</v>
      </c>
    </row>
    <row r="1472" spans="1:13" x14ac:dyDescent="0.3">
      <c r="A1472">
        <v>597</v>
      </c>
      <c r="B1472">
        <v>16</v>
      </c>
      <c r="C1472" s="1" t="s">
        <v>168</v>
      </c>
      <c r="D1472" s="1" t="s">
        <v>612</v>
      </c>
      <c r="E1472">
        <v>14</v>
      </c>
      <c r="F1472">
        <v>24</v>
      </c>
      <c r="G1472">
        <v>1</v>
      </c>
      <c r="H1472">
        <v>8</v>
      </c>
      <c r="I1472" s="1" t="s">
        <v>609</v>
      </c>
      <c r="J1472">
        <f>cocina[[#This Row],[Precio Unitario]]*cocina[[#This Row],[Cantidad Ordenada]]-cocina[[#This Row],[Costo Unitario]]*cocina[[#This Row],[Cantidad Ordenada]]</f>
        <v>10</v>
      </c>
      <c r="K1472">
        <f>cocina[[#This Row],[Precio Unitario]]*cocina[[#This Row],[Cantidad Ordenada]]</f>
        <v>24</v>
      </c>
      <c r="L1472" s="5">
        <f>(SUMIF(A:A,cocina[[#This Row],[Número de Orden]],J:J))/SUMIF(A:A,cocina[[#This Row],[Número de Orden]],K:K)</f>
        <v>0.4</v>
      </c>
      <c r="M1472" s="1">
        <f>cocina[[#This Row],[Ganancia bruta]]-cocina[[#This Row],[Ganancia neta]]</f>
        <v>14</v>
      </c>
    </row>
    <row r="1473" spans="1:13" x14ac:dyDescent="0.3">
      <c r="A1473">
        <v>598</v>
      </c>
      <c r="B1473">
        <v>9</v>
      </c>
      <c r="C1473" s="1" t="s">
        <v>165</v>
      </c>
      <c r="D1473" s="1" t="s">
        <v>630</v>
      </c>
      <c r="E1473">
        <v>15</v>
      </c>
      <c r="F1473">
        <v>26</v>
      </c>
      <c r="G1473">
        <v>2</v>
      </c>
      <c r="H1473">
        <v>44</v>
      </c>
      <c r="I1473" s="1" t="s">
        <v>608</v>
      </c>
      <c r="J1473">
        <f>cocina[[#This Row],[Precio Unitario]]*cocina[[#This Row],[Cantidad Ordenada]]-cocina[[#This Row],[Costo Unitario]]*cocina[[#This Row],[Cantidad Ordenada]]</f>
        <v>22</v>
      </c>
      <c r="K1473">
        <f>cocina[[#This Row],[Precio Unitario]]*cocina[[#This Row],[Cantidad Ordenada]]</f>
        <v>52</v>
      </c>
      <c r="L1473" s="5">
        <f>(SUMIF(A:A,cocina[[#This Row],[Número de Orden]],J:J))/SUMIF(A:A,cocina[[#This Row],[Número de Orden]],K:K)</f>
        <v>0.40191387559808611</v>
      </c>
      <c r="M1473" s="1">
        <f>cocina[[#This Row],[Ganancia bruta]]-cocina[[#This Row],[Ganancia neta]]</f>
        <v>30</v>
      </c>
    </row>
    <row r="1474" spans="1:13" x14ac:dyDescent="0.3">
      <c r="A1474">
        <v>598</v>
      </c>
      <c r="B1474">
        <v>9</v>
      </c>
      <c r="C1474" s="1" t="s">
        <v>257</v>
      </c>
      <c r="D1474" s="1" t="s">
        <v>623</v>
      </c>
      <c r="E1474">
        <v>19</v>
      </c>
      <c r="F1474">
        <v>32</v>
      </c>
      <c r="G1474">
        <v>2</v>
      </c>
      <c r="H1474">
        <v>22</v>
      </c>
      <c r="I1474" s="1" t="s">
        <v>608</v>
      </c>
      <c r="J1474">
        <f>cocina[[#This Row],[Precio Unitario]]*cocina[[#This Row],[Cantidad Ordenada]]-cocina[[#This Row],[Costo Unitario]]*cocina[[#This Row],[Cantidad Ordenada]]</f>
        <v>26</v>
      </c>
      <c r="K1474">
        <f>cocina[[#This Row],[Precio Unitario]]*cocina[[#This Row],[Cantidad Ordenada]]</f>
        <v>64</v>
      </c>
      <c r="L1474" s="5">
        <f>(SUMIF(A:A,cocina[[#This Row],[Número de Orden]],J:J))/SUMIF(A:A,cocina[[#This Row],[Número de Orden]],K:K)</f>
        <v>0.40191387559808611</v>
      </c>
      <c r="M1474" s="1">
        <f>cocina[[#This Row],[Ganancia bruta]]-cocina[[#This Row],[Ganancia neta]]</f>
        <v>38</v>
      </c>
    </row>
    <row r="1475" spans="1:13" x14ac:dyDescent="0.3">
      <c r="A1475">
        <v>598</v>
      </c>
      <c r="B1475">
        <v>9</v>
      </c>
      <c r="C1475" s="1" t="s">
        <v>126</v>
      </c>
      <c r="D1475" s="1" t="s">
        <v>614</v>
      </c>
      <c r="E1475">
        <v>19</v>
      </c>
      <c r="F1475">
        <v>31</v>
      </c>
      <c r="G1475">
        <v>3</v>
      </c>
      <c r="H1475">
        <v>15</v>
      </c>
      <c r="I1475" s="1" t="s">
        <v>608</v>
      </c>
      <c r="J1475">
        <f>cocina[[#This Row],[Precio Unitario]]*cocina[[#This Row],[Cantidad Ordenada]]-cocina[[#This Row],[Costo Unitario]]*cocina[[#This Row],[Cantidad Ordenada]]</f>
        <v>36</v>
      </c>
      <c r="K1475">
        <f>cocina[[#This Row],[Precio Unitario]]*cocina[[#This Row],[Cantidad Ordenada]]</f>
        <v>93</v>
      </c>
      <c r="L1475" s="5">
        <f>(SUMIF(A:A,cocina[[#This Row],[Número de Orden]],J:J))/SUMIF(A:A,cocina[[#This Row],[Número de Orden]],K:K)</f>
        <v>0.40191387559808611</v>
      </c>
      <c r="M1475" s="1">
        <f>cocina[[#This Row],[Ganancia bruta]]-cocina[[#This Row],[Ganancia neta]]</f>
        <v>57</v>
      </c>
    </row>
    <row r="1476" spans="1:13" x14ac:dyDescent="0.3">
      <c r="A1476">
        <v>599</v>
      </c>
      <c r="B1476">
        <v>11</v>
      </c>
      <c r="C1476" s="1" t="s">
        <v>65</v>
      </c>
      <c r="D1476" s="1" t="s">
        <v>625</v>
      </c>
      <c r="E1476">
        <v>20</v>
      </c>
      <c r="F1476">
        <v>34</v>
      </c>
      <c r="G1476">
        <v>2</v>
      </c>
      <c r="H1476">
        <v>5</v>
      </c>
      <c r="I1476" s="1" t="s">
        <v>608</v>
      </c>
      <c r="J1476">
        <f>cocina[[#This Row],[Precio Unitario]]*cocina[[#This Row],[Cantidad Ordenada]]-cocina[[#This Row],[Costo Unitario]]*cocina[[#This Row],[Cantidad Ordenada]]</f>
        <v>28</v>
      </c>
      <c r="K1476">
        <f>cocina[[#This Row],[Precio Unitario]]*cocina[[#This Row],[Cantidad Ordenada]]</f>
        <v>68</v>
      </c>
      <c r="L1476" s="5">
        <f>(SUMIF(A:A,cocina[[#This Row],[Número de Orden]],J:J))/SUMIF(A:A,cocina[[#This Row],[Número de Orden]],K:K)</f>
        <v>0.40236686390532544</v>
      </c>
      <c r="M1476" s="1">
        <f>cocina[[#This Row],[Ganancia bruta]]-cocina[[#This Row],[Ganancia neta]]</f>
        <v>40</v>
      </c>
    </row>
    <row r="1477" spans="1:13" x14ac:dyDescent="0.3">
      <c r="A1477">
        <v>599</v>
      </c>
      <c r="B1477">
        <v>11</v>
      </c>
      <c r="C1477" s="1" t="s">
        <v>126</v>
      </c>
      <c r="D1477" s="1" t="s">
        <v>614</v>
      </c>
      <c r="E1477">
        <v>19</v>
      </c>
      <c r="F1477">
        <v>31</v>
      </c>
      <c r="G1477">
        <v>1</v>
      </c>
      <c r="H1477">
        <v>49</v>
      </c>
      <c r="I1477" s="1" t="s">
        <v>608</v>
      </c>
      <c r="J1477">
        <f>cocina[[#This Row],[Precio Unitario]]*cocina[[#This Row],[Cantidad Ordenada]]-cocina[[#This Row],[Costo Unitario]]*cocina[[#This Row],[Cantidad Ordenada]]</f>
        <v>12</v>
      </c>
      <c r="K1477">
        <f>cocina[[#This Row],[Precio Unitario]]*cocina[[#This Row],[Cantidad Ordenada]]</f>
        <v>31</v>
      </c>
      <c r="L1477" s="5">
        <f>(SUMIF(A:A,cocina[[#This Row],[Número de Orden]],J:J))/SUMIF(A:A,cocina[[#This Row],[Número de Orden]],K:K)</f>
        <v>0.40236686390532544</v>
      </c>
      <c r="M1477" s="1">
        <f>cocina[[#This Row],[Ganancia bruta]]-cocina[[#This Row],[Ganancia neta]]</f>
        <v>19</v>
      </c>
    </row>
    <row r="1478" spans="1:13" x14ac:dyDescent="0.3">
      <c r="A1478">
        <v>599</v>
      </c>
      <c r="B1478">
        <v>11</v>
      </c>
      <c r="C1478" s="1" t="s">
        <v>36</v>
      </c>
      <c r="D1478" s="1" t="s">
        <v>622</v>
      </c>
      <c r="E1478">
        <v>21</v>
      </c>
      <c r="F1478">
        <v>35</v>
      </c>
      <c r="G1478">
        <v>2</v>
      </c>
      <c r="H1478">
        <v>54</v>
      </c>
      <c r="I1478" s="1" t="s">
        <v>608</v>
      </c>
      <c r="J1478">
        <f>cocina[[#This Row],[Precio Unitario]]*cocina[[#This Row],[Cantidad Ordenada]]-cocina[[#This Row],[Costo Unitario]]*cocina[[#This Row],[Cantidad Ordenada]]</f>
        <v>28</v>
      </c>
      <c r="K1478">
        <f>cocina[[#This Row],[Precio Unitario]]*cocina[[#This Row],[Cantidad Ordenada]]</f>
        <v>70</v>
      </c>
      <c r="L1478" s="5">
        <f>(SUMIF(A:A,cocina[[#This Row],[Número de Orden]],J:J))/SUMIF(A:A,cocina[[#This Row],[Número de Orden]],K:K)</f>
        <v>0.40236686390532544</v>
      </c>
      <c r="M1478" s="1">
        <f>cocina[[#This Row],[Ganancia bruta]]-cocina[[#This Row],[Ganancia neta]]</f>
        <v>42</v>
      </c>
    </row>
    <row r="1479" spans="1:13" x14ac:dyDescent="0.3">
      <c r="A1479">
        <v>600</v>
      </c>
      <c r="B1479">
        <v>14</v>
      </c>
      <c r="C1479" s="1" t="s">
        <v>52</v>
      </c>
      <c r="D1479" s="1" t="s">
        <v>620</v>
      </c>
      <c r="E1479">
        <v>16</v>
      </c>
      <c r="F1479">
        <v>28</v>
      </c>
      <c r="G1479">
        <v>3</v>
      </c>
      <c r="H1479">
        <v>22</v>
      </c>
      <c r="I1479" s="1" t="s">
        <v>609</v>
      </c>
      <c r="J1479">
        <f>cocina[[#This Row],[Precio Unitario]]*cocina[[#This Row],[Cantidad Ordenada]]-cocina[[#This Row],[Costo Unitario]]*cocina[[#This Row],[Cantidad Ordenada]]</f>
        <v>36</v>
      </c>
      <c r="K1479">
        <f>cocina[[#This Row],[Precio Unitario]]*cocina[[#This Row],[Cantidad Ordenada]]</f>
        <v>84</v>
      </c>
      <c r="L1479" s="5">
        <f>(SUMIF(A:A,cocina[[#This Row],[Número de Orden]],J:J))/SUMIF(A:A,cocina[[#This Row],[Número de Orden]],K:K)</f>
        <v>0.41666666666666669</v>
      </c>
      <c r="M1479" s="1">
        <f>cocina[[#This Row],[Ganancia bruta]]-cocina[[#This Row],[Ganancia neta]]</f>
        <v>48</v>
      </c>
    </row>
    <row r="1480" spans="1:13" x14ac:dyDescent="0.3">
      <c r="A1480">
        <v>600</v>
      </c>
      <c r="B1480">
        <v>14</v>
      </c>
      <c r="C1480" s="1" t="s">
        <v>78</v>
      </c>
      <c r="D1480" s="1" t="s">
        <v>613</v>
      </c>
      <c r="E1480">
        <v>18</v>
      </c>
      <c r="F1480">
        <v>30</v>
      </c>
      <c r="G1480">
        <v>2</v>
      </c>
      <c r="H1480">
        <v>43</v>
      </c>
      <c r="I1480" s="1" t="s">
        <v>608</v>
      </c>
      <c r="J1480">
        <f>cocina[[#This Row],[Precio Unitario]]*cocina[[#This Row],[Cantidad Ordenada]]-cocina[[#This Row],[Costo Unitario]]*cocina[[#This Row],[Cantidad Ordenada]]</f>
        <v>24</v>
      </c>
      <c r="K1480">
        <f>cocina[[#This Row],[Precio Unitario]]*cocina[[#This Row],[Cantidad Ordenada]]</f>
        <v>60</v>
      </c>
      <c r="L1480" s="5">
        <f>(SUMIF(A:A,cocina[[#This Row],[Número de Orden]],J:J))/SUMIF(A:A,cocina[[#This Row],[Número de Orden]],K:K)</f>
        <v>0.41666666666666669</v>
      </c>
      <c r="M1480" s="1">
        <f>cocina[[#This Row],[Ganancia bruta]]-cocina[[#This Row],[Ganancia neta]]</f>
        <v>36</v>
      </c>
    </row>
    <row r="1481" spans="1:13" x14ac:dyDescent="0.3">
      <c r="A1481">
        <v>601</v>
      </c>
      <c r="B1481">
        <v>13</v>
      </c>
      <c r="C1481" s="1" t="s">
        <v>58</v>
      </c>
      <c r="D1481" s="1" t="s">
        <v>616</v>
      </c>
      <c r="E1481">
        <v>25</v>
      </c>
      <c r="F1481">
        <v>40</v>
      </c>
      <c r="G1481">
        <v>2</v>
      </c>
      <c r="H1481">
        <v>11</v>
      </c>
      <c r="I1481" s="1" t="s">
        <v>609</v>
      </c>
      <c r="J1481">
        <f>cocina[[#This Row],[Precio Unitario]]*cocina[[#This Row],[Cantidad Ordenada]]-cocina[[#This Row],[Costo Unitario]]*cocina[[#This Row],[Cantidad Ordenada]]</f>
        <v>30</v>
      </c>
      <c r="K1481">
        <f>cocina[[#This Row],[Precio Unitario]]*cocina[[#This Row],[Cantidad Ordenada]]</f>
        <v>80</v>
      </c>
      <c r="L1481" s="5">
        <f>(SUMIF(A:A,cocina[[#This Row],[Número de Orden]],J:J))/SUMIF(A:A,cocina[[#This Row],[Número de Orden]],K:K)</f>
        <v>0.40068493150684931</v>
      </c>
      <c r="M1481" s="1">
        <f>cocina[[#This Row],[Ganancia bruta]]-cocina[[#This Row],[Ganancia neta]]</f>
        <v>50</v>
      </c>
    </row>
    <row r="1482" spans="1:13" x14ac:dyDescent="0.3">
      <c r="A1482">
        <v>601</v>
      </c>
      <c r="B1482">
        <v>13</v>
      </c>
      <c r="C1482" s="1" t="s">
        <v>52</v>
      </c>
      <c r="D1482" s="1" t="s">
        <v>620</v>
      </c>
      <c r="E1482">
        <v>16</v>
      </c>
      <c r="F1482">
        <v>28</v>
      </c>
      <c r="G1482">
        <v>3</v>
      </c>
      <c r="H1482">
        <v>28</v>
      </c>
      <c r="I1482" s="1" t="s">
        <v>608</v>
      </c>
      <c r="J1482">
        <f>cocina[[#This Row],[Precio Unitario]]*cocina[[#This Row],[Cantidad Ordenada]]-cocina[[#This Row],[Costo Unitario]]*cocina[[#This Row],[Cantidad Ordenada]]</f>
        <v>36</v>
      </c>
      <c r="K1482">
        <f>cocina[[#This Row],[Precio Unitario]]*cocina[[#This Row],[Cantidad Ordenada]]</f>
        <v>84</v>
      </c>
      <c r="L1482" s="5">
        <f>(SUMIF(A:A,cocina[[#This Row],[Número de Orden]],J:J))/SUMIF(A:A,cocina[[#This Row],[Número de Orden]],K:K)</f>
        <v>0.40068493150684931</v>
      </c>
      <c r="M1482" s="1">
        <f>cocina[[#This Row],[Ganancia bruta]]-cocina[[#This Row],[Ganancia neta]]</f>
        <v>48</v>
      </c>
    </row>
    <row r="1483" spans="1:13" x14ac:dyDescent="0.3">
      <c r="A1483">
        <v>601</v>
      </c>
      <c r="B1483">
        <v>13</v>
      </c>
      <c r="C1483" s="1" t="s">
        <v>210</v>
      </c>
      <c r="D1483" s="1" t="s">
        <v>627</v>
      </c>
      <c r="E1483">
        <v>14</v>
      </c>
      <c r="F1483">
        <v>23</v>
      </c>
      <c r="G1483">
        <v>1</v>
      </c>
      <c r="H1483">
        <v>44</v>
      </c>
      <c r="I1483" s="1" t="s">
        <v>609</v>
      </c>
      <c r="J1483">
        <f>cocina[[#This Row],[Precio Unitario]]*cocina[[#This Row],[Cantidad Ordenada]]-cocina[[#This Row],[Costo Unitario]]*cocina[[#This Row],[Cantidad Ordenada]]</f>
        <v>9</v>
      </c>
      <c r="K1483">
        <f>cocina[[#This Row],[Precio Unitario]]*cocina[[#This Row],[Cantidad Ordenada]]</f>
        <v>23</v>
      </c>
      <c r="L1483" s="5">
        <f>(SUMIF(A:A,cocina[[#This Row],[Número de Orden]],J:J))/SUMIF(A:A,cocina[[#This Row],[Número de Orden]],K:K)</f>
        <v>0.40068493150684931</v>
      </c>
      <c r="M1483" s="1">
        <f>cocina[[#This Row],[Ganancia bruta]]-cocina[[#This Row],[Ganancia neta]]</f>
        <v>14</v>
      </c>
    </row>
    <row r="1484" spans="1:13" x14ac:dyDescent="0.3">
      <c r="A1484">
        <v>601</v>
      </c>
      <c r="B1484">
        <v>13</v>
      </c>
      <c r="C1484" s="1" t="s">
        <v>36</v>
      </c>
      <c r="D1484" s="1" t="s">
        <v>622</v>
      </c>
      <c r="E1484">
        <v>21</v>
      </c>
      <c r="F1484">
        <v>35</v>
      </c>
      <c r="G1484">
        <v>3</v>
      </c>
      <c r="H1484">
        <v>32</v>
      </c>
      <c r="I1484" s="1" t="s">
        <v>608</v>
      </c>
      <c r="J1484">
        <f>cocina[[#This Row],[Precio Unitario]]*cocina[[#This Row],[Cantidad Ordenada]]-cocina[[#This Row],[Costo Unitario]]*cocina[[#This Row],[Cantidad Ordenada]]</f>
        <v>42</v>
      </c>
      <c r="K1484">
        <f>cocina[[#This Row],[Precio Unitario]]*cocina[[#This Row],[Cantidad Ordenada]]</f>
        <v>105</v>
      </c>
      <c r="L1484" s="5">
        <f>(SUMIF(A:A,cocina[[#This Row],[Número de Orden]],J:J))/SUMIF(A:A,cocina[[#This Row],[Número de Orden]],K:K)</f>
        <v>0.40068493150684931</v>
      </c>
      <c r="M1484" s="1">
        <f>cocina[[#This Row],[Ganancia bruta]]-cocina[[#This Row],[Ganancia neta]]</f>
        <v>63</v>
      </c>
    </row>
    <row r="1485" spans="1:13" x14ac:dyDescent="0.3">
      <c r="A1485">
        <v>602</v>
      </c>
      <c r="B1485">
        <v>12</v>
      </c>
      <c r="C1485" s="1" t="s">
        <v>36</v>
      </c>
      <c r="D1485" s="1" t="s">
        <v>622</v>
      </c>
      <c r="E1485">
        <v>21</v>
      </c>
      <c r="F1485">
        <v>35</v>
      </c>
      <c r="G1485">
        <v>2</v>
      </c>
      <c r="H1485">
        <v>56</v>
      </c>
      <c r="I1485" s="1" t="s">
        <v>608</v>
      </c>
      <c r="J1485">
        <f>cocina[[#This Row],[Precio Unitario]]*cocina[[#This Row],[Cantidad Ordenada]]-cocina[[#This Row],[Costo Unitario]]*cocina[[#This Row],[Cantidad Ordenada]]</f>
        <v>28</v>
      </c>
      <c r="K1485">
        <f>cocina[[#This Row],[Precio Unitario]]*cocina[[#This Row],[Cantidad Ordenada]]</f>
        <v>70</v>
      </c>
      <c r="L1485" s="5">
        <f>(SUMIF(A:A,cocina[[#This Row],[Número de Orden]],J:J))/SUMIF(A:A,cocina[[#This Row],[Número de Orden]],K:K)</f>
        <v>0.39849624060150374</v>
      </c>
      <c r="M1485" s="1">
        <f>cocina[[#This Row],[Ganancia bruta]]-cocina[[#This Row],[Ganancia neta]]</f>
        <v>42</v>
      </c>
    </row>
    <row r="1486" spans="1:13" x14ac:dyDescent="0.3">
      <c r="A1486">
        <v>602</v>
      </c>
      <c r="B1486">
        <v>12</v>
      </c>
      <c r="C1486" s="1" t="s">
        <v>213</v>
      </c>
      <c r="D1486" s="1" t="s">
        <v>624</v>
      </c>
      <c r="E1486">
        <v>13</v>
      </c>
      <c r="F1486">
        <v>22</v>
      </c>
      <c r="G1486">
        <v>3</v>
      </c>
      <c r="H1486">
        <v>58</v>
      </c>
      <c r="I1486" s="1" t="s">
        <v>608</v>
      </c>
      <c r="J1486">
        <f>cocina[[#This Row],[Precio Unitario]]*cocina[[#This Row],[Cantidad Ordenada]]-cocina[[#This Row],[Costo Unitario]]*cocina[[#This Row],[Cantidad Ordenada]]</f>
        <v>27</v>
      </c>
      <c r="K1486">
        <f>cocina[[#This Row],[Precio Unitario]]*cocina[[#This Row],[Cantidad Ordenada]]</f>
        <v>66</v>
      </c>
      <c r="L1486" s="5">
        <f>(SUMIF(A:A,cocina[[#This Row],[Número de Orden]],J:J))/SUMIF(A:A,cocina[[#This Row],[Número de Orden]],K:K)</f>
        <v>0.39849624060150374</v>
      </c>
      <c r="M1486" s="1">
        <f>cocina[[#This Row],[Ganancia bruta]]-cocina[[#This Row],[Ganancia neta]]</f>
        <v>39</v>
      </c>
    </row>
    <row r="1487" spans="1:13" x14ac:dyDescent="0.3">
      <c r="A1487">
        <v>602</v>
      </c>
      <c r="B1487">
        <v>12</v>
      </c>
      <c r="C1487" s="1" t="s">
        <v>78</v>
      </c>
      <c r="D1487" s="1" t="s">
        <v>613</v>
      </c>
      <c r="E1487">
        <v>18</v>
      </c>
      <c r="F1487">
        <v>30</v>
      </c>
      <c r="G1487">
        <v>3</v>
      </c>
      <c r="H1487">
        <v>12</v>
      </c>
      <c r="I1487" s="1" t="s">
        <v>608</v>
      </c>
      <c r="J1487">
        <f>cocina[[#This Row],[Precio Unitario]]*cocina[[#This Row],[Cantidad Ordenada]]-cocina[[#This Row],[Costo Unitario]]*cocina[[#This Row],[Cantidad Ordenada]]</f>
        <v>36</v>
      </c>
      <c r="K1487">
        <f>cocina[[#This Row],[Precio Unitario]]*cocina[[#This Row],[Cantidad Ordenada]]</f>
        <v>90</v>
      </c>
      <c r="L1487" s="5">
        <f>(SUMIF(A:A,cocina[[#This Row],[Número de Orden]],J:J))/SUMIF(A:A,cocina[[#This Row],[Número de Orden]],K:K)</f>
        <v>0.39849624060150374</v>
      </c>
      <c r="M1487" s="1">
        <f>cocina[[#This Row],[Ganancia bruta]]-cocina[[#This Row],[Ganancia neta]]</f>
        <v>54</v>
      </c>
    </row>
    <row r="1488" spans="1:13" x14ac:dyDescent="0.3">
      <c r="A1488">
        <v>602</v>
      </c>
      <c r="B1488">
        <v>12</v>
      </c>
      <c r="C1488" s="1" t="s">
        <v>58</v>
      </c>
      <c r="D1488" s="1" t="s">
        <v>616</v>
      </c>
      <c r="E1488">
        <v>25</v>
      </c>
      <c r="F1488">
        <v>40</v>
      </c>
      <c r="G1488">
        <v>1</v>
      </c>
      <c r="H1488">
        <v>36</v>
      </c>
      <c r="I1488" s="1" t="s">
        <v>609</v>
      </c>
      <c r="J1488">
        <f>cocina[[#This Row],[Precio Unitario]]*cocina[[#This Row],[Cantidad Ordenada]]-cocina[[#This Row],[Costo Unitario]]*cocina[[#This Row],[Cantidad Ordenada]]</f>
        <v>15</v>
      </c>
      <c r="K1488">
        <f>cocina[[#This Row],[Precio Unitario]]*cocina[[#This Row],[Cantidad Ordenada]]</f>
        <v>40</v>
      </c>
      <c r="L1488" s="5">
        <f>(SUMIF(A:A,cocina[[#This Row],[Número de Orden]],J:J))/SUMIF(A:A,cocina[[#This Row],[Número de Orden]],K:K)</f>
        <v>0.39849624060150374</v>
      </c>
      <c r="M1488" s="1">
        <f>cocina[[#This Row],[Ganancia bruta]]-cocina[[#This Row],[Ganancia neta]]</f>
        <v>25</v>
      </c>
    </row>
    <row r="1489" spans="1:13" x14ac:dyDescent="0.3">
      <c r="A1489">
        <v>603</v>
      </c>
      <c r="B1489">
        <v>19</v>
      </c>
      <c r="C1489" s="1" t="s">
        <v>126</v>
      </c>
      <c r="D1489" s="1" t="s">
        <v>614</v>
      </c>
      <c r="E1489">
        <v>19</v>
      </c>
      <c r="F1489">
        <v>31</v>
      </c>
      <c r="G1489">
        <v>2</v>
      </c>
      <c r="H1489">
        <v>17</v>
      </c>
      <c r="I1489" s="1" t="s">
        <v>608</v>
      </c>
      <c r="J1489">
        <f>cocina[[#This Row],[Precio Unitario]]*cocina[[#This Row],[Cantidad Ordenada]]-cocina[[#This Row],[Costo Unitario]]*cocina[[#This Row],[Cantidad Ordenada]]</f>
        <v>24</v>
      </c>
      <c r="K1489">
        <f>cocina[[#This Row],[Precio Unitario]]*cocina[[#This Row],[Cantidad Ordenada]]</f>
        <v>62</v>
      </c>
      <c r="L1489" s="5">
        <f>(SUMIF(A:A,cocina[[#This Row],[Número de Orden]],J:J))/SUMIF(A:A,cocina[[#This Row],[Número de Orden]],K:K)</f>
        <v>0.38709677419354838</v>
      </c>
      <c r="M1489" s="1">
        <f>cocina[[#This Row],[Ganancia bruta]]-cocina[[#This Row],[Ganancia neta]]</f>
        <v>38</v>
      </c>
    </row>
    <row r="1490" spans="1:13" x14ac:dyDescent="0.3">
      <c r="A1490">
        <v>604</v>
      </c>
      <c r="B1490">
        <v>14</v>
      </c>
      <c r="C1490" s="1" t="s">
        <v>36</v>
      </c>
      <c r="D1490" s="1" t="s">
        <v>622</v>
      </c>
      <c r="E1490">
        <v>21</v>
      </c>
      <c r="F1490">
        <v>35</v>
      </c>
      <c r="G1490">
        <v>3</v>
      </c>
      <c r="H1490">
        <v>42</v>
      </c>
      <c r="I1490" s="1" t="s">
        <v>608</v>
      </c>
      <c r="J1490">
        <f>cocina[[#This Row],[Precio Unitario]]*cocina[[#This Row],[Cantidad Ordenada]]-cocina[[#This Row],[Costo Unitario]]*cocina[[#This Row],[Cantidad Ordenada]]</f>
        <v>42</v>
      </c>
      <c r="K1490">
        <f>cocina[[#This Row],[Precio Unitario]]*cocina[[#This Row],[Cantidad Ordenada]]</f>
        <v>105</v>
      </c>
      <c r="L1490" s="5">
        <f>(SUMIF(A:A,cocina[[#This Row],[Número de Orden]],J:J))/SUMIF(A:A,cocina[[#This Row],[Número de Orden]],K:K)</f>
        <v>0.4</v>
      </c>
      <c r="M1490" s="1">
        <f>cocina[[#This Row],[Ganancia bruta]]-cocina[[#This Row],[Ganancia neta]]</f>
        <v>63</v>
      </c>
    </row>
    <row r="1491" spans="1:13" x14ac:dyDescent="0.3">
      <c r="A1491">
        <v>605</v>
      </c>
      <c r="B1491">
        <v>19</v>
      </c>
      <c r="C1491" s="1" t="s">
        <v>156</v>
      </c>
      <c r="D1491" s="1" t="s">
        <v>626</v>
      </c>
      <c r="E1491">
        <v>12</v>
      </c>
      <c r="F1491">
        <v>20</v>
      </c>
      <c r="G1491">
        <v>1</v>
      </c>
      <c r="H1491">
        <v>47</v>
      </c>
      <c r="I1491" s="1" t="s">
        <v>608</v>
      </c>
      <c r="J1491">
        <f>cocina[[#This Row],[Precio Unitario]]*cocina[[#This Row],[Cantidad Ordenada]]-cocina[[#This Row],[Costo Unitario]]*cocina[[#This Row],[Cantidad Ordenada]]</f>
        <v>8</v>
      </c>
      <c r="K1491">
        <f>cocina[[#This Row],[Precio Unitario]]*cocina[[#This Row],[Cantidad Ordenada]]</f>
        <v>20</v>
      </c>
      <c r="L1491" s="5">
        <f>(SUMIF(A:A,cocina[[#This Row],[Número de Orden]],J:J))/SUMIF(A:A,cocina[[#This Row],[Número de Orden]],K:K)</f>
        <v>0.39545454545454545</v>
      </c>
      <c r="M1491" s="1">
        <f>cocina[[#This Row],[Ganancia bruta]]-cocina[[#This Row],[Ganancia neta]]</f>
        <v>12</v>
      </c>
    </row>
    <row r="1492" spans="1:13" x14ac:dyDescent="0.3">
      <c r="A1492">
        <v>605</v>
      </c>
      <c r="B1492">
        <v>19</v>
      </c>
      <c r="C1492" s="1" t="s">
        <v>58</v>
      </c>
      <c r="D1492" s="1" t="s">
        <v>616</v>
      </c>
      <c r="E1492">
        <v>25</v>
      </c>
      <c r="F1492">
        <v>40</v>
      </c>
      <c r="G1492">
        <v>1</v>
      </c>
      <c r="H1492">
        <v>24</v>
      </c>
      <c r="I1492" s="1" t="s">
        <v>609</v>
      </c>
      <c r="J1492">
        <f>cocina[[#This Row],[Precio Unitario]]*cocina[[#This Row],[Cantidad Ordenada]]-cocina[[#This Row],[Costo Unitario]]*cocina[[#This Row],[Cantidad Ordenada]]</f>
        <v>15</v>
      </c>
      <c r="K1492">
        <f>cocina[[#This Row],[Precio Unitario]]*cocina[[#This Row],[Cantidad Ordenada]]</f>
        <v>40</v>
      </c>
      <c r="L1492" s="5">
        <f>(SUMIF(A:A,cocina[[#This Row],[Número de Orden]],J:J))/SUMIF(A:A,cocina[[#This Row],[Número de Orden]],K:K)</f>
        <v>0.39545454545454545</v>
      </c>
      <c r="M1492" s="1">
        <f>cocina[[#This Row],[Ganancia bruta]]-cocina[[#This Row],[Ganancia neta]]</f>
        <v>25</v>
      </c>
    </row>
    <row r="1493" spans="1:13" x14ac:dyDescent="0.3">
      <c r="A1493">
        <v>605</v>
      </c>
      <c r="B1493">
        <v>19</v>
      </c>
      <c r="C1493" s="1" t="s">
        <v>36</v>
      </c>
      <c r="D1493" s="1" t="s">
        <v>622</v>
      </c>
      <c r="E1493">
        <v>21</v>
      </c>
      <c r="F1493">
        <v>35</v>
      </c>
      <c r="G1493">
        <v>2</v>
      </c>
      <c r="H1493">
        <v>55</v>
      </c>
      <c r="I1493" s="1" t="s">
        <v>609</v>
      </c>
      <c r="J1493">
        <f>cocina[[#This Row],[Precio Unitario]]*cocina[[#This Row],[Cantidad Ordenada]]-cocina[[#This Row],[Costo Unitario]]*cocina[[#This Row],[Cantidad Ordenada]]</f>
        <v>28</v>
      </c>
      <c r="K1493">
        <f>cocina[[#This Row],[Precio Unitario]]*cocina[[#This Row],[Cantidad Ordenada]]</f>
        <v>70</v>
      </c>
      <c r="L1493" s="5">
        <f>(SUMIF(A:A,cocina[[#This Row],[Número de Orden]],J:J))/SUMIF(A:A,cocina[[#This Row],[Número de Orden]],K:K)</f>
        <v>0.39545454545454545</v>
      </c>
      <c r="M1493" s="1">
        <f>cocina[[#This Row],[Ganancia bruta]]-cocina[[#This Row],[Ganancia neta]]</f>
        <v>42</v>
      </c>
    </row>
    <row r="1494" spans="1:13" x14ac:dyDescent="0.3">
      <c r="A1494">
        <v>605</v>
      </c>
      <c r="B1494">
        <v>19</v>
      </c>
      <c r="C1494" s="1" t="s">
        <v>78</v>
      </c>
      <c r="D1494" s="1" t="s">
        <v>613</v>
      </c>
      <c r="E1494">
        <v>18</v>
      </c>
      <c r="F1494">
        <v>30</v>
      </c>
      <c r="G1494">
        <v>3</v>
      </c>
      <c r="H1494">
        <v>50</v>
      </c>
      <c r="I1494" s="1" t="s">
        <v>609</v>
      </c>
      <c r="J1494">
        <f>cocina[[#This Row],[Precio Unitario]]*cocina[[#This Row],[Cantidad Ordenada]]-cocina[[#This Row],[Costo Unitario]]*cocina[[#This Row],[Cantidad Ordenada]]</f>
        <v>36</v>
      </c>
      <c r="K1494">
        <f>cocina[[#This Row],[Precio Unitario]]*cocina[[#This Row],[Cantidad Ordenada]]</f>
        <v>90</v>
      </c>
      <c r="L1494" s="5">
        <f>(SUMIF(A:A,cocina[[#This Row],[Número de Orden]],J:J))/SUMIF(A:A,cocina[[#This Row],[Número de Orden]],K:K)</f>
        <v>0.39545454545454545</v>
      </c>
      <c r="M1494" s="1">
        <f>cocina[[#This Row],[Ganancia bruta]]-cocina[[#This Row],[Ganancia neta]]</f>
        <v>54</v>
      </c>
    </row>
    <row r="1495" spans="1:13" x14ac:dyDescent="0.3">
      <c r="A1495">
        <v>606</v>
      </c>
      <c r="B1495">
        <v>1</v>
      </c>
      <c r="C1495" s="1" t="s">
        <v>132</v>
      </c>
      <c r="D1495" s="1" t="s">
        <v>631</v>
      </c>
      <c r="E1495">
        <v>15</v>
      </c>
      <c r="F1495">
        <v>25</v>
      </c>
      <c r="G1495">
        <v>2</v>
      </c>
      <c r="H1495">
        <v>47</v>
      </c>
      <c r="I1495" s="1" t="s">
        <v>608</v>
      </c>
      <c r="J1495">
        <f>cocina[[#This Row],[Precio Unitario]]*cocina[[#This Row],[Cantidad Ordenada]]-cocina[[#This Row],[Costo Unitario]]*cocina[[#This Row],[Cantidad Ordenada]]</f>
        <v>20</v>
      </c>
      <c r="K1495">
        <f>cocina[[#This Row],[Precio Unitario]]*cocina[[#This Row],[Cantidad Ordenada]]</f>
        <v>50</v>
      </c>
      <c r="L1495" s="5">
        <f>(SUMIF(A:A,cocina[[#This Row],[Número de Orden]],J:J))/SUMIF(A:A,cocina[[#This Row],[Número de Orden]],K:K)</f>
        <v>0.4098360655737705</v>
      </c>
      <c r="M1495" s="1">
        <f>cocina[[#This Row],[Ganancia bruta]]-cocina[[#This Row],[Ganancia neta]]</f>
        <v>30</v>
      </c>
    </row>
    <row r="1496" spans="1:13" x14ac:dyDescent="0.3">
      <c r="A1496">
        <v>606</v>
      </c>
      <c r="B1496">
        <v>1</v>
      </c>
      <c r="C1496" s="1" t="s">
        <v>116</v>
      </c>
      <c r="D1496" s="1" t="s">
        <v>615</v>
      </c>
      <c r="E1496">
        <v>16</v>
      </c>
      <c r="F1496">
        <v>27</v>
      </c>
      <c r="G1496">
        <v>3</v>
      </c>
      <c r="H1496">
        <v>48</v>
      </c>
      <c r="I1496" s="1" t="s">
        <v>609</v>
      </c>
      <c r="J1496">
        <f>cocina[[#This Row],[Precio Unitario]]*cocina[[#This Row],[Cantidad Ordenada]]-cocina[[#This Row],[Costo Unitario]]*cocina[[#This Row],[Cantidad Ordenada]]</f>
        <v>33</v>
      </c>
      <c r="K1496">
        <f>cocina[[#This Row],[Precio Unitario]]*cocina[[#This Row],[Cantidad Ordenada]]</f>
        <v>81</v>
      </c>
      <c r="L1496" s="5">
        <f>(SUMIF(A:A,cocina[[#This Row],[Número de Orden]],J:J))/SUMIF(A:A,cocina[[#This Row],[Número de Orden]],K:K)</f>
        <v>0.4098360655737705</v>
      </c>
      <c r="M1496" s="1">
        <f>cocina[[#This Row],[Ganancia bruta]]-cocina[[#This Row],[Ganancia neta]]</f>
        <v>48</v>
      </c>
    </row>
    <row r="1497" spans="1:13" x14ac:dyDescent="0.3">
      <c r="A1497">
        <v>606</v>
      </c>
      <c r="B1497">
        <v>1</v>
      </c>
      <c r="C1497" s="1" t="s">
        <v>165</v>
      </c>
      <c r="D1497" s="1" t="s">
        <v>630</v>
      </c>
      <c r="E1497">
        <v>15</v>
      </c>
      <c r="F1497">
        <v>26</v>
      </c>
      <c r="G1497">
        <v>2</v>
      </c>
      <c r="H1497">
        <v>50</v>
      </c>
      <c r="I1497" s="1" t="s">
        <v>609</v>
      </c>
      <c r="J1497">
        <f>cocina[[#This Row],[Precio Unitario]]*cocina[[#This Row],[Cantidad Ordenada]]-cocina[[#This Row],[Costo Unitario]]*cocina[[#This Row],[Cantidad Ordenada]]</f>
        <v>22</v>
      </c>
      <c r="K1497">
        <f>cocina[[#This Row],[Precio Unitario]]*cocina[[#This Row],[Cantidad Ordenada]]</f>
        <v>52</v>
      </c>
      <c r="L1497" s="5">
        <f>(SUMIF(A:A,cocina[[#This Row],[Número de Orden]],J:J))/SUMIF(A:A,cocina[[#This Row],[Número de Orden]],K:K)</f>
        <v>0.4098360655737705</v>
      </c>
      <c r="M1497" s="1">
        <f>cocina[[#This Row],[Ganancia bruta]]-cocina[[#This Row],[Ganancia neta]]</f>
        <v>30</v>
      </c>
    </row>
    <row r="1498" spans="1:13" x14ac:dyDescent="0.3">
      <c r="A1498">
        <v>607</v>
      </c>
      <c r="B1498">
        <v>10</v>
      </c>
      <c r="C1498" s="1" t="s">
        <v>58</v>
      </c>
      <c r="D1498" s="1" t="s">
        <v>616</v>
      </c>
      <c r="E1498">
        <v>25</v>
      </c>
      <c r="F1498">
        <v>40</v>
      </c>
      <c r="G1498">
        <v>1</v>
      </c>
      <c r="H1498">
        <v>25</v>
      </c>
      <c r="I1498" s="1" t="s">
        <v>608</v>
      </c>
      <c r="J1498">
        <f>cocina[[#This Row],[Precio Unitario]]*cocina[[#This Row],[Cantidad Ordenada]]-cocina[[#This Row],[Costo Unitario]]*cocina[[#This Row],[Cantidad Ordenada]]</f>
        <v>15</v>
      </c>
      <c r="K1498">
        <f>cocina[[#This Row],[Precio Unitario]]*cocina[[#This Row],[Cantidad Ordenada]]</f>
        <v>40</v>
      </c>
      <c r="L1498" s="5">
        <f>(SUMIF(A:A,cocina[[#This Row],[Número de Orden]],J:J))/SUMIF(A:A,cocina[[#This Row],[Número de Orden]],K:K)</f>
        <v>0.39705882352941174</v>
      </c>
      <c r="M1498" s="1">
        <f>cocina[[#This Row],[Ganancia bruta]]-cocina[[#This Row],[Ganancia neta]]</f>
        <v>25</v>
      </c>
    </row>
    <row r="1499" spans="1:13" x14ac:dyDescent="0.3">
      <c r="A1499">
        <v>607</v>
      </c>
      <c r="B1499">
        <v>10</v>
      </c>
      <c r="C1499" s="1" t="s">
        <v>52</v>
      </c>
      <c r="D1499" s="1" t="s">
        <v>620</v>
      </c>
      <c r="E1499">
        <v>16</v>
      </c>
      <c r="F1499">
        <v>28</v>
      </c>
      <c r="G1499">
        <v>1</v>
      </c>
      <c r="H1499">
        <v>44</v>
      </c>
      <c r="I1499" s="1" t="s">
        <v>608</v>
      </c>
      <c r="J1499">
        <f>cocina[[#This Row],[Precio Unitario]]*cocina[[#This Row],[Cantidad Ordenada]]-cocina[[#This Row],[Costo Unitario]]*cocina[[#This Row],[Cantidad Ordenada]]</f>
        <v>12</v>
      </c>
      <c r="K1499">
        <f>cocina[[#This Row],[Precio Unitario]]*cocina[[#This Row],[Cantidad Ordenada]]</f>
        <v>28</v>
      </c>
      <c r="L1499" s="5">
        <f>(SUMIF(A:A,cocina[[#This Row],[Número de Orden]],J:J))/SUMIF(A:A,cocina[[#This Row],[Número de Orden]],K:K)</f>
        <v>0.39705882352941174</v>
      </c>
      <c r="M1499" s="1">
        <f>cocina[[#This Row],[Ganancia bruta]]-cocina[[#This Row],[Ganancia neta]]</f>
        <v>16</v>
      </c>
    </row>
    <row r="1500" spans="1:13" x14ac:dyDescent="0.3">
      <c r="A1500">
        <v>608</v>
      </c>
      <c r="B1500">
        <v>7</v>
      </c>
      <c r="C1500" s="1" t="s">
        <v>48</v>
      </c>
      <c r="D1500" s="1" t="s">
        <v>618</v>
      </c>
      <c r="E1500">
        <v>17</v>
      </c>
      <c r="F1500">
        <v>29</v>
      </c>
      <c r="G1500">
        <v>1</v>
      </c>
      <c r="H1500">
        <v>45</v>
      </c>
      <c r="I1500" s="1" t="s">
        <v>608</v>
      </c>
      <c r="J1500">
        <f>cocina[[#This Row],[Precio Unitario]]*cocina[[#This Row],[Cantidad Ordenada]]-cocina[[#This Row],[Costo Unitario]]*cocina[[#This Row],[Cantidad Ordenada]]</f>
        <v>12</v>
      </c>
      <c r="K1500">
        <f>cocina[[#This Row],[Precio Unitario]]*cocina[[#This Row],[Cantidad Ordenada]]</f>
        <v>29</v>
      </c>
      <c r="L1500" s="5">
        <f>(SUMIF(A:A,cocina[[#This Row],[Número de Orden]],J:J))/SUMIF(A:A,cocina[[#This Row],[Número de Orden]],K:K)</f>
        <v>0.41379310344827586</v>
      </c>
      <c r="M1500" s="1">
        <f>cocina[[#This Row],[Ganancia bruta]]-cocina[[#This Row],[Ganancia neta]]</f>
        <v>17</v>
      </c>
    </row>
    <row r="1501" spans="1:13" x14ac:dyDescent="0.3">
      <c r="A1501">
        <v>609</v>
      </c>
      <c r="B1501">
        <v>1</v>
      </c>
      <c r="C1501" s="1" t="s">
        <v>257</v>
      </c>
      <c r="D1501" s="1" t="s">
        <v>623</v>
      </c>
      <c r="E1501">
        <v>19</v>
      </c>
      <c r="F1501">
        <v>32</v>
      </c>
      <c r="G1501">
        <v>1</v>
      </c>
      <c r="H1501">
        <v>27</v>
      </c>
      <c r="I1501" s="1" t="s">
        <v>609</v>
      </c>
      <c r="J1501">
        <f>cocina[[#This Row],[Precio Unitario]]*cocina[[#This Row],[Cantidad Ordenada]]-cocina[[#This Row],[Costo Unitario]]*cocina[[#This Row],[Cantidad Ordenada]]</f>
        <v>13</v>
      </c>
      <c r="K1501">
        <f>cocina[[#This Row],[Precio Unitario]]*cocina[[#This Row],[Cantidad Ordenada]]</f>
        <v>32</v>
      </c>
      <c r="L1501" s="5">
        <f>(SUMIF(A:A,cocina[[#This Row],[Número de Orden]],J:J))/SUMIF(A:A,cocina[[#This Row],[Número de Orden]],K:K)</f>
        <v>0.40625</v>
      </c>
      <c r="M1501" s="1">
        <f>cocina[[#This Row],[Ganancia bruta]]-cocina[[#This Row],[Ganancia neta]]</f>
        <v>19</v>
      </c>
    </row>
    <row r="1502" spans="1:13" x14ac:dyDescent="0.3">
      <c r="A1502">
        <v>610</v>
      </c>
      <c r="B1502">
        <v>19</v>
      </c>
      <c r="C1502" s="1" t="s">
        <v>165</v>
      </c>
      <c r="D1502" s="1" t="s">
        <v>630</v>
      </c>
      <c r="E1502">
        <v>15</v>
      </c>
      <c r="F1502">
        <v>26</v>
      </c>
      <c r="G1502">
        <v>1</v>
      </c>
      <c r="H1502">
        <v>39</v>
      </c>
      <c r="I1502" s="1" t="s">
        <v>609</v>
      </c>
      <c r="J1502">
        <f>cocina[[#This Row],[Precio Unitario]]*cocina[[#This Row],[Cantidad Ordenada]]-cocina[[#This Row],[Costo Unitario]]*cocina[[#This Row],[Cantidad Ordenada]]</f>
        <v>11</v>
      </c>
      <c r="K1502">
        <f>cocina[[#This Row],[Precio Unitario]]*cocina[[#This Row],[Cantidad Ordenada]]</f>
        <v>26</v>
      </c>
      <c r="L1502" s="5">
        <f>(SUMIF(A:A,cocina[[#This Row],[Número de Orden]],J:J))/SUMIF(A:A,cocina[[#This Row],[Número de Orden]],K:K)</f>
        <v>0.43181818181818182</v>
      </c>
      <c r="M1502" s="1">
        <f>cocina[[#This Row],[Ganancia bruta]]-cocina[[#This Row],[Ganancia neta]]</f>
        <v>15</v>
      </c>
    </row>
    <row r="1503" spans="1:13" x14ac:dyDescent="0.3">
      <c r="A1503">
        <v>610</v>
      </c>
      <c r="B1503">
        <v>19</v>
      </c>
      <c r="C1503" s="1" t="s">
        <v>89</v>
      </c>
      <c r="D1503" s="1" t="s">
        <v>629</v>
      </c>
      <c r="E1503">
        <v>10</v>
      </c>
      <c r="F1503">
        <v>18</v>
      </c>
      <c r="G1503">
        <v>1</v>
      </c>
      <c r="H1503">
        <v>8</v>
      </c>
      <c r="I1503" s="1" t="s">
        <v>608</v>
      </c>
      <c r="J1503">
        <f>cocina[[#This Row],[Precio Unitario]]*cocina[[#This Row],[Cantidad Ordenada]]-cocina[[#This Row],[Costo Unitario]]*cocina[[#This Row],[Cantidad Ordenada]]</f>
        <v>8</v>
      </c>
      <c r="K1503">
        <f>cocina[[#This Row],[Precio Unitario]]*cocina[[#This Row],[Cantidad Ordenada]]</f>
        <v>18</v>
      </c>
      <c r="L1503" s="5">
        <f>(SUMIF(A:A,cocina[[#This Row],[Número de Orden]],J:J))/SUMIF(A:A,cocina[[#This Row],[Número de Orden]],K:K)</f>
        <v>0.43181818181818182</v>
      </c>
      <c r="M1503" s="1">
        <f>cocina[[#This Row],[Ganancia bruta]]-cocina[[#This Row],[Ganancia neta]]</f>
        <v>10</v>
      </c>
    </row>
    <row r="1504" spans="1:13" x14ac:dyDescent="0.3">
      <c r="A1504">
        <v>611</v>
      </c>
      <c r="B1504">
        <v>13</v>
      </c>
      <c r="C1504" s="1" t="s">
        <v>80</v>
      </c>
      <c r="D1504" s="1" t="s">
        <v>628</v>
      </c>
      <c r="E1504">
        <v>13</v>
      </c>
      <c r="F1504">
        <v>21</v>
      </c>
      <c r="G1504">
        <v>2</v>
      </c>
      <c r="H1504">
        <v>53</v>
      </c>
      <c r="I1504" s="1" t="s">
        <v>609</v>
      </c>
      <c r="J1504">
        <f>cocina[[#This Row],[Precio Unitario]]*cocina[[#This Row],[Cantidad Ordenada]]-cocina[[#This Row],[Costo Unitario]]*cocina[[#This Row],[Cantidad Ordenada]]</f>
        <v>16</v>
      </c>
      <c r="K1504">
        <f>cocina[[#This Row],[Precio Unitario]]*cocina[[#This Row],[Cantidad Ordenada]]</f>
        <v>42</v>
      </c>
      <c r="L1504" s="5">
        <f>(SUMIF(A:A,cocina[[#This Row],[Número de Orden]],J:J))/SUMIF(A:A,cocina[[#This Row],[Número de Orden]],K:K)</f>
        <v>0.38461538461538464</v>
      </c>
      <c r="M1504" s="1">
        <f>cocina[[#This Row],[Ganancia bruta]]-cocina[[#This Row],[Ganancia neta]]</f>
        <v>26</v>
      </c>
    </row>
    <row r="1505" spans="1:13" x14ac:dyDescent="0.3">
      <c r="A1505">
        <v>611</v>
      </c>
      <c r="B1505">
        <v>13</v>
      </c>
      <c r="C1505" s="1" t="s">
        <v>83</v>
      </c>
      <c r="D1505" s="1" t="s">
        <v>617</v>
      </c>
      <c r="E1505">
        <v>22</v>
      </c>
      <c r="F1505">
        <v>36</v>
      </c>
      <c r="G1505">
        <v>1</v>
      </c>
      <c r="H1505">
        <v>30</v>
      </c>
      <c r="I1505" s="1" t="s">
        <v>609</v>
      </c>
      <c r="J1505">
        <f>cocina[[#This Row],[Precio Unitario]]*cocina[[#This Row],[Cantidad Ordenada]]-cocina[[#This Row],[Costo Unitario]]*cocina[[#This Row],[Cantidad Ordenada]]</f>
        <v>14</v>
      </c>
      <c r="K1505">
        <f>cocina[[#This Row],[Precio Unitario]]*cocina[[#This Row],[Cantidad Ordenada]]</f>
        <v>36</v>
      </c>
      <c r="L1505" s="5">
        <f>(SUMIF(A:A,cocina[[#This Row],[Número de Orden]],J:J))/SUMIF(A:A,cocina[[#This Row],[Número de Orden]],K:K)</f>
        <v>0.38461538461538464</v>
      </c>
      <c r="M1505" s="1">
        <f>cocina[[#This Row],[Ganancia bruta]]-cocina[[#This Row],[Ganancia neta]]</f>
        <v>22</v>
      </c>
    </row>
    <row r="1506" spans="1:13" x14ac:dyDescent="0.3">
      <c r="A1506">
        <v>612</v>
      </c>
      <c r="B1506">
        <v>11</v>
      </c>
      <c r="C1506" s="1" t="s">
        <v>116</v>
      </c>
      <c r="D1506" s="1" t="s">
        <v>615</v>
      </c>
      <c r="E1506">
        <v>16</v>
      </c>
      <c r="F1506">
        <v>27</v>
      </c>
      <c r="G1506">
        <v>1</v>
      </c>
      <c r="H1506">
        <v>26</v>
      </c>
      <c r="I1506" s="1" t="s">
        <v>608</v>
      </c>
      <c r="J1506">
        <f>cocina[[#This Row],[Precio Unitario]]*cocina[[#This Row],[Cantidad Ordenada]]-cocina[[#This Row],[Costo Unitario]]*cocina[[#This Row],[Cantidad Ordenada]]</f>
        <v>11</v>
      </c>
      <c r="K1506">
        <f>cocina[[#This Row],[Precio Unitario]]*cocina[[#This Row],[Cantidad Ordenada]]</f>
        <v>27</v>
      </c>
      <c r="L1506" s="5">
        <f>(SUMIF(A:A,cocina[[#This Row],[Número de Orden]],J:J))/SUMIF(A:A,cocina[[#This Row],[Número de Orden]],K:K)</f>
        <v>0.40259740259740262</v>
      </c>
      <c r="M1506" s="1">
        <f>cocina[[#This Row],[Ganancia bruta]]-cocina[[#This Row],[Ganancia neta]]</f>
        <v>16</v>
      </c>
    </row>
    <row r="1507" spans="1:13" x14ac:dyDescent="0.3">
      <c r="A1507">
        <v>612</v>
      </c>
      <c r="B1507">
        <v>11</v>
      </c>
      <c r="C1507" s="1" t="s">
        <v>83</v>
      </c>
      <c r="D1507" s="1" t="s">
        <v>617</v>
      </c>
      <c r="E1507">
        <v>22</v>
      </c>
      <c r="F1507">
        <v>36</v>
      </c>
      <c r="G1507">
        <v>3</v>
      </c>
      <c r="H1507">
        <v>37</v>
      </c>
      <c r="I1507" s="1" t="s">
        <v>608</v>
      </c>
      <c r="J1507">
        <f>cocina[[#This Row],[Precio Unitario]]*cocina[[#This Row],[Cantidad Ordenada]]-cocina[[#This Row],[Costo Unitario]]*cocina[[#This Row],[Cantidad Ordenada]]</f>
        <v>42</v>
      </c>
      <c r="K1507">
        <f>cocina[[#This Row],[Precio Unitario]]*cocina[[#This Row],[Cantidad Ordenada]]</f>
        <v>108</v>
      </c>
      <c r="L1507" s="5">
        <f>(SUMIF(A:A,cocina[[#This Row],[Número de Orden]],J:J))/SUMIF(A:A,cocina[[#This Row],[Número de Orden]],K:K)</f>
        <v>0.40259740259740262</v>
      </c>
      <c r="M1507" s="1">
        <f>cocina[[#This Row],[Ganancia bruta]]-cocina[[#This Row],[Ganancia neta]]</f>
        <v>66</v>
      </c>
    </row>
    <row r="1508" spans="1:13" x14ac:dyDescent="0.3">
      <c r="A1508">
        <v>612</v>
      </c>
      <c r="B1508">
        <v>11</v>
      </c>
      <c r="C1508" s="1" t="s">
        <v>52</v>
      </c>
      <c r="D1508" s="1" t="s">
        <v>620</v>
      </c>
      <c r="E1508">
        <v>16</v>
      </c>
      <c r="F1508">
        <v>28</v>
      </c>
      <c r="G1508">
        <v>2</v>
      </c>
      <c r="H1508">
        <v>15</v>
      </c>
      <c r="I1508" s="1" t="s">
        <v>608</v>
      </c>
      <c r="J1508">
        <f>cocina[[#This Row],[Precio Unitario]]*cocina[[#This Row],[Cantidad Ordenada]]-cocina[[#This Row],[Costo Unitario]]*cocina[[#This Row],[Cantidad Ordenada]]</f>
        <v>24</v>
      </c>
      <c r="K1508">
        <f>cocina[[#This Row],[Precio Unitario]]*cocina[[#This Row],[Cantidad Ordenada]]</f>
        <v>56</v>
      </c>
      <c r="L1508" s="5">
        <f>(SUMIF(A:A,cocina[[#This Row],[Número de Orden]],J:J))/SUMIF(A:A,cocina[[#This Row],[Número de Orden]],K:K)</f>
        <v>0.40259740259740262</v>
      </c>
      <c r="M1508" s="1">
        <f>cocina[[#This Row],[Ganancia bruta]]-cocina[[#This Row],[Ganancia neta]]</f>
        <v>32</v>
      </c>
    </row>
    <row r="1509" spans="1:13" x14ac:dyDescent="0.3">
      <c r="A1509">
        <v>612</v>
      </c>
      <c r="B1509">
        <v>11</v>
      </c>
      <c r="C1509" s="1" t="s">
        <v>156</v>
      </c>
      <c r="D1509" s="1" t="s">
        <v>626</v>
      </c>
      <c r="E1509">
        <v>12</v>
      </c>
      <c r="F1509">
        <v>20</v>
      </c>
      <c r="G1509">
        <v>2</v>
      </c>
      <c r="H1509">
        <v>51</v>
      </c>
      <c r="I1509" s="1" t="s">
        <v>608</v>
      </c>
      <c r="J1509">
        <f>cocina[[#This Row],[Precio Unitario]]*cocina[[#This Row],[Cantidad Ordenada]]-cocina[[#This Row],[Costo Unitario]]*cocina[[#This Row],[Cantidad Ordenada]]</f>
        <v>16</v>
      </c>
      <c r="K1509">
        <f>cocina[[#This Row],[Precio Unitario]]*cocina[[#This Row],[Cantidad Ordenada]]</f>
        <v>40</v>
      </c>
      <c r="L1509" s="5">
        <f>(SUMIF(A:A,cocina[[#This Row],[Número de Orden]],J:J))/SUMIF(A:A,cocina[[#This Row],[Número de Orden]],K:K)</f>
        <v>0.40259740259740262</v>
      </c>
      <c r="M1509" s="1">
        <f>cocina[[#This Row],[Ganancia bruta]]-cocina[[#This Row],[Ganancia neta]]</f>
        <v>24</v>
      </c>
    </row>
    <row r="1510" spans="1:13" x14ac:dyDescent="0.3">
      <c r="A1510">
        <v>613</v>
      </c>
      <c r="B1510">
        <v>1</v>
      </c>
      <c r="C1510" s="1" t="s">
        <v>122</v>
      </c>
      <c r="D1510" s="1" t="s">
        <v>621</v>
      </c>
      <c r="E1510">
        <v>11</v>
      </c>
      <c r="F1510">
        <v>19</v>
      </c>
      <c r="G1510">
        <v>3</v>
      </c>
      <c r="H1510">
        <v>41</v>
      </c>
      <c r="I1510" s="1" t="s">
        <v>609</v>
      </c>
      <c r="J1510">
        <f>cocina[[#This Row],[Precio Unitario]]*cocina[[#This Row],[Cantidad Ordenada]]-cocina[[#This Row],[Costo Unitario]]*cocina[[#This Row],[Cantidad Ordenada]]</f>
        <v>24</v>
      </c>
      <c r="K1510">
        <f>cocina[[#This Row],[Precio Unitario]]*cocina[[#This Row],[Cantidad Ordenada]]</f>
        <v>57</v>
      </c>
      <c r="L1510" s="5">
        <f>(SUMIF(A:A,cocina[[#This Row],[Número de Orden]],J:J))/SUMIF(A:A,cocina[[#This Row],[Número de Orden]],K:K)</f>
        <v>0.41052631578947368</v>
      </c>
      <c r="M1510" s="1">
        <f>cocina[[#This Row],[Ganancia bruta]]-cocina[[#This Row],[Ganancia neta]]</f>
        <v>33</v>
      </c>
    </row>
    <row r="1511" spans="1:13" x14ac:dyDescent="0.3">
      <c r="A1511">
        <v>613</v>
      </c>
      <c r="B1511">
        <v>1</v>
      </c>
      <c r="C1511" s="1" t="s">
        <v>210</v>
      </c>
      <c r="D1511" s="1" t="s">
        <v>627</v>
      </c>
      <c r="E1511">
        <v>14</v>
      </c>
      <c r="F1511">
        <v>23</v>
      </c>
      <c r="G1511">
        <v>3</v>
      </c>
      <c r="H1511">
        <v>23</v>
      </c>
      <c r="I1511" s="1" t="s">
        <v>609</v>
      </c>
      <c r="J1511">
        <f>cocina[[#This Row],[Precio Unitario]]*cocina[[#This Row],[Cantidad Ordenada]]-cocina[[#This Row],[Costo Unitario]]*cocina[[#This Row],[Cantidad Ordenada]]</f>
        <v>27</v>
      </c>
      <c r="K1511">
        <f>cocina[[#This Row],[Precio Unitario]]*cocina[[#This Row],[Cantidad Ordenada]]</f>
        <v>69</v>
      </c>
      <c r="L1511" s="5">
        <f>(SUMIF(A:A,cocina[[#This Row],[Número de Orden]],J:J))/SUMIF(A:A,cocina[[#This Row],[Número de Orden]],K:K)</f>
        <v>0.41052631578947368</v>
      </c>
      <c r="M1511" s="1">
        <f>cocina[[#This Row],[Ganancia bruta]]-cocina[[#This Row],[Ganancia neta]]</f>
        <v>42</v>
      </c>
    </row>
    <row r="1512" spans="1:13" x14ac:dyDescent="0.3">
      <c r="A1512">
        <v>613</v>
      </c>
      <c r="B1512">
        <v>1</v>
      </c>
      <c r="C1512" s="1" t="s">
        <v>89</v>
      </c>
      <c r="D1512" s="1" t="s">
        <v>629</v>
      </c>
      <c r="E1512">
        <v>10</v>
      </c>
      <c r="F1512">
        <v>18</v>
      </c>
      <c r="G1512">
        <v>3</v>
      </c>
      <c r="H1512">
        <v>31</v>
      </c>
      <c r="I1512" s="1" t="s">
        <v>609</v>
      </c>
      <c r="J1512">
        <f>cocina[[#This Row],[Precio Unitario]]*cocina[[#This Row],[Cantidad Ordenada]]-cocina[[#This Row],[Costo Unitario]]*cocina[[#This Row],[Cantidad Ordenada]]</f>
        <v>24</v>
      </c>
      <c r="K1512">
        <f>cocina[[#This Row],[Precio Unitario]]*cocina[[#This Row],[Cantidad Ordenada]]</f>
        <v>54</v>
      </c>
      <c r="L1512" s="5">
        <f>(SUMIF(A:A,cocina[[#This Row],[Número de Orden]],J:J))/SUMIF(A:A,cocina[[#This Row],[Número de Orden]],K:K)</f>
        <v>0.41052631578947368</v>
      </c>
      <c r="M1512" s="1">
        <f>cocina[[#This Row],[Ganancia bruta]]-cocina[[#This Row],[Ganancia neta]]</f>
        <v>30</v>
      </c>
    </row>
    <row r="1513" spans="1:13" x14ac:dyDescent="0.3">
      <c r="A1513">
        <v>613</v>
      </c>
      <c r="B1513">
        <v>1</v>
      </c>
      <c r="C1513" s="1" t="s">
        <v>36</v>
      </c>
      <c r="D1513" s="1" t="s">
        <v>622</v>
      </c>
      <c r="E1513">
        <v>21</v>
      </c>
      <c r="F1513">
        <v>35</v>
      </c>
      <c r="G1513">
        <v>3</v>
      </c>
      <c r="H1513">
        <v>57</v>
      </c>
      <c r="I1513" s="1" t="s">
        <v>609</v>
      </c>
      <c r="J1513">
        <f>cocina[[#This Row],[Precio Unitario]]*cocina[[#This Row],[Cantidad Ordenada]]-cocina[[#This Row],[Costo Unitario]]*cocina[[#This Row],[Cantidad Ordenada]]</f>
        <v>42</v>
      </c>
      <c r="K1513">
        <f>cocina[[#This Row],[Precio Unitario]]*cocina[[#This Row],[Cantidad Ordenada]]</f>
        <v>105</v>
      </c>
      <c r="L1513" s="5">
        <f>(SUMIF(A:A,cocina[[#This Row],[Número de Orden]],J:J))/SUMIF(A:A,cocina[[#This Row],[Número de Orden]],K:K)</f>
        <v>0.41052631578947368</v>
      </c>
      <c r="M1513" s="1">
        <f>cocina[[#This Row],[Ganancia bruta]]-cocina[[#This Row],[Ganancia neta]]</f>
        <v>63</v>
      </c>
    </row>
    <row r="1514" spans="1:13" x14ac:dyDescent="0.3">
      <c r="A1514">
        <v>614</v>
      </c>
      <c r="B1514">
        <v>19</v>
      </c>
      <c r="C1514" s="1" t="s">
        <v>168</v>
      </c>
      <c r="D1514" s="1" t="s">
        <v>612</v>
      </c>
      <c r="E1514">
        <v>14</v>
      </c>
      <c r="F1514">
        <v>24</v>
      </c>
      <c r="G1514">
        <v>3</v>
      </c>
      <c r="H1514">
        <v>50</v>
      </c>
      <c r="I1514" s="1" t="s">
        <v>608</v>
      </c>
      <c r="J1514">
        <f>cocina[[#This Row],[Precio Unitario]]*cocina[[#This Row],[Cantidad Ordenada]]-cocina[[#This Row],[Costo Unitario]]*cocina[[#This Row],[Cantidad Ordenada]]</f>
        <v>30</v>
      </c>
      <c r="K1514">
        <f>cocina[[#This Row],[Precio Unitario]]*cocina[[#This Row],[Cantidad Ordenada]]</f>
        <v>72</v>
      </c>
      <c r="L1514" s="5">
        <f>(SUMIF(A:A,cocina[[#This Row],[Número de Orden]],J:J))/SUMIF(A:A,cocina[[#This Row],[Número de Orden]],K:K)</f>
        <v>0.41666666666666669</v>
      </c>
      <c r="M1514" s="1">
        <f>cocina[[#This Row],[Ganancia bruta]]-cocina[[#This Row],[Ganancia neta]]</f>
        <v>42</v>
      </c>
    </row>
    <row r="1515" spans="1:13" x14ac:dyDescent="0.3">
      <c r="A1515">
        <v>615</v>
      </c>
      <c r="B1515">
        <v>7</v>
      </c>
      <c r="C1515" s="1" t="s">
        <v>126</v>
      </c>
      <c r="D1515" s="1" t="s">
        <v>614</v>
      </c>
      <c r="E1515">
        <v>19</v>
      </c>
      <c r="F1515">
        <v>31</v>
      </c>
      <c r="G1515">
        <v>3</v>
      </c>
      <c r="H1515">
        <v>50</v>
      </c>
      <c r="I1515" s="1" t="s">
        <v>608</v>
      </c>
      <c r="J1515">
        <f>cocina[[#This Row],[Precio Unitario]]*cocina[[#This Row],[Cantidad Ordenada]]-cocina[[#This Row],[Costo Unitario]]*cocina[[#This Row],[Cantidad Ordenada]]</f>
        <v>36</v>
      </c>
      <c r="K1515">
        <f>cocina[[#This Row],[Precio Unitario]]*cocina[[#This Row],[Cantidad Ordenada]]</f>
        <v>93</v>
      </c>
      <c r="L1515" s="5">
        <f>(SUMIF(A:A,cocina[[#This Row],[Número de Orden]],J:J))/SUMIF(A:A,cocina[[#This Row],[Número de Orden]],K:K)</f>
        <v>0.3963963963963964</v>
      </c>
      <c r="M1515" s="1">
        <f>cocina[[#This Row],[Ganancia bruta]]-cocina[[#This Row],[Ganancia neta]]</f>
        <v>57</v>
      </c>
    </row>
    <row r="1516" spans="1:13" x14ac:dyDescent="0.3">
      <c r="A1516">
        <v>615</v>
      </c>
      <c r="B1516">
        <v>7</v>
      </c>
      <c r="C1516" s="1" t="s">
        <v>210</v>
      </c>
      <c r="D1516" s="1" t="s">
        <v>627</v>
      </c>
      <c r="E1516">
        <v>14</v>
      </c>
      <c r="F1516">
        <v>23</v>
      </c>
      <c r="G1516">
        <v>3</v>
      </c>
      <c r="H1516">
        <v>43</v>
      </c>
      <c r="I1516" s="1" t="s">
        <v>608</v>
      </c>
      <c r="J1516">
        <f>cocina[[#This Row],[Precio Unitario]]*cocina[[#This Row],[Cantidad Ordenada]]-cocina[[#This Row],[Costo Unitario]]*cocina[[#This Row],[Cantidad Ordenada]]</f>
        <v>27</v>
      </c>
      <c r="K1516">
        <f>cocina[[#This Row],[Precio Unitario]]*cocina[[#This Row],[Cantidad Ordenada]]</f>
        <v>69</v>
      </c>
      <c r="L1516" s="5">
        <f>(SUMIF(A:A,cocina[[#This Row],[Número de Orden]],J:J))/SUMIF(A:A,cocina[[#This Row],[Número de Orden]],K:K)</f>
        <v>0.3963963963963964</v>
      </c>
      <c r="M1516" s="1">
        <f>cocina[[#This Row],[Ganancia bruta]]-cocina[[#This Row],[Ganancia neta]]</f>
        <v>42</v>
      </c>
    </row>
    <row r="1517" spans="1:13" x14ac:dyDescent="0.3">
      <c r="A1517">
        <v>615</v>
      </c>
      <c r="B1517">
        <v>7</v>
      </c>
      <c r="C1517" s="1" t="s">
        <v>132</v>
      </c>
      <c r="D1517" s="1" t="s">
        <v>631</v>
      </c>
      <c r="E1517">
        <v>15</v>
      </c>
      <c r="F1517">
        <v>25</v>
      </c>
      <c r="G1517">
        <v>3</v>
      </c>
      <c r="H1517">
        <v>41</v>
      </c>
      <c r="I1517" s="1" t="s">
        <v>608</v>
      </c>
      <c r="J1517">
        <f>cocina[[#This Row],[Precio Unitario]]*cocina[[#This Row],[Cantidad Ordenada]]-cocina[[#This Row],[Costo Unitario]]*cocina[[#This Row],[Cantidad Ordenada]]</f>
        <v>30</v>
      </c>
      <c r="K1517">
        <f>cocina[[#This Row],[Precio Unitario]]*cocina[[#This Row],[Cantidad Ordenada]]</f>
        <v>75</v>
      </c>
      <c r="L1517" s="5">
        <f>(SUMIF(A:A,cocina[[#This Row],[Número de Orden]],J:J))/SUMIF(A:A,cocina[[#This Row],[Número de Orden]],K:K)</f>
        <v>0.3963963963963964</v>
      </c>
      <c r="M1517" s="1">
        <f>cocina[[#This Row],[Ganancia bruta]]-cocina[[#This Row],[Ganancia neta]]</f>
        <v>45</v>
      </c>
    </row>
    <row r="1518" spans="1:13" x14ac:dyDescent="0.3">
      <c r="A1518">
        <v>615</v>
      </c>
      <c r="B1518">
        <v>7</v>
      </c>
      <c r="C1518" s="1" t="s">
        <v>257</v>
      </c>
      <c r="D1518" s="1" t="s">
        <v>623</v>
      </c>
      <c r="E1518">
        <v>19</v>
      </c>
      <c r="F1518">
        <v>32</v>
      </c>
      <c r="G1518">
        <v>3</v>
      </c>
      <c r="H1518">
        <v>22</v>
      </c>
      <c r="I1518" s="1" t="s">
        <v>609</v>
      </c>
      <c r="J1518">
        <f>cocina[[#This Row],[Precio Unitario]]*cocina[[#This Row],[Cantidad Ordenada]]-cocina[[#This Row],[Costo Unitario]]*cocina[[#This Row],[Cantidad Ordenada]]</f>
        <v>39</v>
      </c>
      <c r="K1518">
        <f>cocina[[#This Row],[Precio Unitario]]*cocina[[#This Row],[Cantidad Ordenada]]</f>
        <v>96</v>
      </c>
      <c r="L1518" s="5">
        <f>(SUMIF(A:A,cocina[[#This Row],[Número de Orden]],J:J))/SUMIF(A:A,cocina[[#This Row],[Número de Orden]],K:K)</f>
        <v>0.3963963963963964</v>
      </c>
      <c r="M1518" s="1">
        <f>cocina[[#This Row],[Ganancia bruta]]-cocina[[#This Row],[Ganancia neta]]</f>
        <v>57</v>
      </c>
    </row>
    <row r="1519" spans="1:13" x14ac:dyDescent="0.3">
      <c r="A1519">
        <v>616</v>
      </c>
      <c r="B1519">
        <v>4</v>
      </c>
      <c r="C1519" s="1" t="s">
        <v>168</v>
      </c>
      <c r="D1519" s="1" t="s">
        <v>612</v>
      </c>
      <c r="E1519">
        <v>14</v>
      </c>
      <c r="F1519">
        <v>24</v>
      </c>
      <c r="G1519">
        <v>3</v>
      </c>
      <c r="H1519">
        <v>33</v>
      </c>
      <c r="I1519" s="1" t="s">
        <v>608</v>
      </c>
      <c r="J1519">
        <f>cocina[[#This Row],[Precio Unitario]]*cocina[[#This Row],[Cantidad Ordenada]]-cocina[[#This Row],[Costo Unitario]]*cocina[[#This Row],[Cantidad Ordenada]]</f>
        <v>30</v>
      </c>
      <c r="K1519">
        <f>cocina[[#This Row],[Precio Unitario]]*cocina[[#This Row],[Cantidad Ordenada]]</f>
        <v>72</v>
      </c>
      <c r="L1519" s="5">
        <f>(SUMIF(A:A,cocina[[#This Row],[Número de Orden]],J:J))/SUMIF(A:A,cocina[[#This Row],[Número de Orden]],K:K)</f>
        <v>0.40909090909090912</v>
      </c>
      <c r="M1519" s="1">
        <f>cocina[[#This Row],[Ganancia bruta]]-cocina[[#This Row],[Ganancia neta]]</f>
        <v>42</v>
      </c>
    </row>
    <row r="1520" spans="1:13" x14ac:dyDescent="0.3">
      <c r="A1520">
        <v>616</v>
      </c>
      <c r="B1520">
        <v>4</v>
      </c>
      <c r="C1520" s="1" t="s">
        <v>78</v>
      </c>
      <c r="D1520" s="1" t="s">
        <v>613</v>
      </c>
      <c r="E1520">
        <v>18</v>
      </c>
      <c r="F1520">
        <v>30</v>
      </c>
      <c r="G1520">
        <v>2</v>
      </c>
      <c r="H1520">
        <v>14</v>
      </c>
      <c r="I1520" s="1" t="s">
        <v>609</v>
      </c>
      <c r="J1520">
        <f>cocina[[#This Row],[Precio Unitario]]*cocina[[#This Row],[Cantidad Ordenada]]-cocina[[#This Row],[Costo Unitario]]*cocina[[#This Row],[Cantidad Ordenada]]</f>
        <v>24</v>
      </c>
      <c r="K1520">
        <f>cocina[[#This Row],[Precio Unitario]]*cocina[[#This Row],[Cantidad Ordenada]]</f>
        <v>60</v>
      </c>
      <c r="L1520" s="5">
        <f>(SUMIF(A:A,cocina[[#This Row],[Número de Orden]],J:J))/SUMIF(A:A,cocina[[#This Row],[Número de Orden]],K:K)</f>
        <v>0.40909090909090912</v>
      </c>
      <c r="M1520" s="1">
        <f>cocina[[#This Row],[Ganancia bruta]]-cocina[[#This Row],[Ganancia neta]]</f>
        <v>36</v>
      </c>
    </row>
    <row r="1521" spans="1:13" x14ac:dyDescent="0.3">
      <c r="A1521">
        <v>617</v>
      </c>
      <c r="B1521">
        <v>13</v>
      </c>
      <c r="C1521" s="1" t="s">
        <v>165</v>
      </c>
      <c r="D1521" s="1" t="s">
        <v>630</v>
      </c>
      <c r="E1521">
        <v>15</v>
      </c>
      <c r="F1521">
        <v>26</v>
      </c>
      <c r="G1521">
        <v>2</v>
      </c>
      <c r="H1521">
        <v>18</v>
      </c>
      <c r="I1521" s="1" t="s">
        <v>609</v>
      </c>
      <c r="J1521">
        <f>cocina[[#This Row],[Precio Unitario]]*cocina[[#This Row],[Cantidad Ordenada]]-cocina[[#This Row],[Costo Unitario]]*cocina[[#This Row],[Cantidad Ordenada]]</f>
        <v>22</v>
      </c>
      <c r="K1521">
        <f>cocina[[#This Row],[Precio Unitario]]*cocina[[#This Row],[Cantidad Ordenada]]</f>
        <v>52</v>
      </c>
      <c r="L1521" s="5">
        <f>(SUMIF(A:A,cocina[[#This Row],[Número de Orden]],J:J))/SUMIF(A:A,cocina[[#This Row],[Número de Orden]],K:K)</f>
        <v>0.40845070422535212</v>
      </c>
      <c r="M1521" s="1">
        <f>cocina[[#This Row],[Ganancia bruta]]-cocina[[#This Row],[Ganancia neta]]</f>
        <v>30</v>
      </c>
    </row>
    <row r="1522" spans="1:13" x14ac:dyDescent="0.3">
      <c r="A1522">
        <v>617</v>
      </c>
      <c r="B1522">
        <v>13</v>
      </c>
      <c r="C1522" s="1" t="s">
        <v>78</v>
      </c>
      <c r="D1522" s="1" t="s">
        <v>613</v>
      </c>
      <c r="E1522">
        <v>18</v>
      </c>
      <c r="F1522">
        <v>30</v>
      </c>
      <c r="G1522">
        <v>3</v>
      </c>
      <c r="H1522">
        <v>33</v>
      </c>
      <c r="I1522" s="1" t="s">
        <v>609</v>
      </c>
      <c r="J1522">
        <f>cocina[[#This Row],[Precio Unitario]]*cocina[[#This Row],[Cantidad Ordenada]]-cocina[[#This Row],[Costo Unitario]]*cocina[[#This Row],[Cantidad Ordenada]]</f>
        <v>36</v>
      </c>
      <c r="K1522">
        <f>cocina[[#This Row],[Precio Unitario]]*cocina[[#This Row],[Cantidad Ordenada]]</f>
        <v>90</v>
      </c>
      <c r="L1522" s="5">
        <f>(SUMIF(A:A,cocina[[#This Row],[Número de Orden]],J:J))/SUMIF(A:A,cocina[[#This Row],[Número de Orden]],K:K)</f>
        <v>0.40845070422535212</v>
      </c>
      <c r="M1522" s="1">
        <f>cocina[[#This Row],[Ganancia bruta]]-cocina[[#This Row],[Ganancia neta]]</f>
        <v>54</v>
      </c>
    </row>
    <row r="1523" spans="1:13" x14ac:dyDescent="0.3">
      <c r="A1523">
        <v>618</v>
      </c>
      <c r="B1523">
        <v>3</v>
      </c>
      <c r="C1523" s="1" t="s">
        <v>257</v>
      </c>
      <c r="D1523" s="1" t="s">
        <v>623</v>
      </c>
      <c r="E1523">
        <v>19</v>
      </c>
      <c r="F1523">
        <v>32</v>
      </c>
      <c r="G1523">
        <v>2</v>
      </c>
      <c r="H1523">
        <v>6</v>
      </c>
      <c r="I1523" s="1" t="s">
        <v>609</v>
      </c>
      <c r="J1523">
        <f>cocina[[#This Row],[Precio Unitario]]*cocina[[#This Row],[Cantidad Ordenada]]-cocina[[#This Row],[Costo Unitario]]*cocina[[#This Row],[Cantidad Ordenada]]</f>
        <v>26</v>
      </c>
      <c r="K1523">
        <f>cocina[[#This Row],[Precio Unitario]]*cocina[[#This Row],[Cantidad Ordenada]]</f>
        <v>64</v>
      </c>
      <c r="L1523" s="5">
        <f>(SUMIF(A:A,cocina[[#This Row],[Número de Orden]],J:J))/SUMIF(A:A,cocina[[#This Row],[Número de Orden]],K:K)</f>
        <v>0.40125391849529779</v>
      </c>
      <c r="M1523" s="1">
        <f>cocina[[#This Row],[Ganancia bruta]]-cocina[[#This Row],[Ganancia neta]]</f>
        <v>38</v>
      </c>
    </row>
    <row r="1524" spans="1:13" x14ac:dyDescent="0.3">
      <c r="A1524">
        <v>618</v>
      </c>
      <c r="B1524">
        <v>3</v>
      </c>
      <c r="C1524" s="1" t="s">
        <v>126</v>
      </c>
      <c r="D1524" s="1" t="s">
        <v>614</v>
      </c>
      <c r="E1524">
        <v>19</v>
      </c>
      <c r="F1524">
        <v>31</v>
      </c>
      <c r="G1524">
        <v>3</v>
      </c>
      <c r="H1524">
        <v>35</v>
      </c>
      <c r="I1524" s="1" t="s">
        <v>608</v>
      </c>
      <c r="J1524">
        <f>cocina[[#This Row],[Precio Unitario]]*cocina[[#This Row],[Cantidad Ordenada]]-cocina[[#This Row],[Costo Unitario]]*cocina[[#This Row],[Cantidad Ordenada]]</f>
        <v>36</v>
      </c>
      <c r="K1524">
        <f>cocina[[#This Row],[Precio Unitario]]*cocina[[#This Row],[Cantidad Ordenada]]</f>
        <v>93</v>
      </c>
      <c r="L1524" s="5">
        <f>(SUMIF(A:A,cocina[[#This Row],[Número de Orden]],J:J))/SUMIF(A:A,cocina[[#This Row],[Número de Orden]],K:K)</f>
        <v>0.40125391849529779</v>
      </c>
      <c r="M1524" s="1">
        <f>cocina[[#This Row],[Ganancia bruta]]-cocina[[#This Row],[Ganancia neta]]</f>
        <v>57</v>
      </c>
    </row>
    <row r="1525" spans="1:13" x14ac:dyDescent="0.3">
      <c r="A1525">
        <v>618</v>
      </c>
      <c r="B1525">
        <v>3</v>
      </c>
      <c r="C1525" s="1" t="s">
        <v>89</v>
      </c>
      <c r="D1525" s="1" t="s">
        <v>629</v>
      </c>
      <c r="E1525">
        <v>10</v>
      </c>
      <c r="F1525">
        <v>18</v>
      </c>
      <c r="G1525">
        <v>3</v>
      </c>
      <c r="H1525">
        <v>24</v>
      </c>
      <c r="I1525" s="1" t="s">
        <v>608</v>
      </c>
      <c r="J1525">
        <f>cocina[[#This Row],[Precio Unitario]]*cocina[[#This Row],[Cantidad Ordenada]]-cocina[[#This Row],[Costo Unitario]]*cocina[[#This Row],[Cantidad Ordenada]]</f>
        <v>24</v>
      </c>
      <c r="K1525">
        <f>cocina[[#This Row],[Precio Unitario]]*cocina[[#This Row],[Cantidad Ordenada]]</f>
        <v>54</v>
      </c>
      <c r="L1525" s="5">
        <f>(SUMIF(A:A,cocina[[#This Row],[Número de Orden]],J:J))/SUMIF(A:A,cocina[[#This Row],[Número de Orden]],K:K)</f>
        <v>0.40125391849529779</v>
      </c>
      <c r="M1525" s="1">
        <f>cocina[[#This Row],[Ganancia bruta]]-cocina[[#This Row],[Ganancia neta]]</f>
        <v>30</v>
      </c>
    </row>
    <row r="1526" spans="1:13" x14ac:dyDescent="0.3">
      <c r="A1526">
        <v>618</v>
      </c>
      <c r="B1526">
        <v>3</v>
      </c>
      <c r="C1526" s="1" t="s">
        <v>83</v>
      </c>
      <c r="D1526" s="1" t="s">
        <v>617</v>
      </c>
      <c r="E1526">
        <v>22</v>
      </c>
      <c r="F1526">
        <v>36</v>
      </c>
      <c r="G1526">
        <v>3</v>
      </c>
      <c r="H1526">
        <v>53</v>
      </c>
      <c r="I1526" s="1" t="s">
        <v>608</v>
      </c>
      <c r="J1526">
        <f>cocina[[#This Row],[Precio Unitario]]*cocina[[#This Row],[Cantidad Ordenada]]-cocina[[#This Row],[Costo Unitario]]*cocina[[#This Row],[Cantidad Ordenada]]</f>
        <v>42</v>
      </c>
      <c r="K1526">
        <f>cocina[[#This Row],[Precio Unitario]]*cocina[[#This Row],[Cantidad Ordenada]]</f>
        <v>108</v>
      </c>
      <c r="L1526" s="5">
        <f>(SUMIF(A:A,cocina[[#This Row],[Número de Orden]],J:J))/SUMIF(A:A,cocina[[#This Row],[Número de Orden]],K:K)</f>
        <v>0.40125391849529779</v>
      </c>
      <c r="M1526" s="1">
        <f>cocina[[#This Row],[Ganancia bruta]]-cocina[[#This Row],[Ganancia neta]]</f>
        <v>66</v>
      </c>
    </row>
    <row r="1527" spans="1:13" x14ac:dyDescent="0.3">
      <c r="A1527">
        <v>619</v>
      </c>
      <c r="B1527">
        <v>6</v>
      </c>
      <c r="C1527" s="1" t="s">
        <v>116</v>
      </c>
      <c r="D1527" s="1" t="s">
        <v>615</v>
      </c>
      <c r="E1527">
        <v>16</v>
      </c>
      <c r="F1527">
        <v>27</v>
      </c>
      <c r="G1527">
        <v>2</v>
      </c>
      <c r="H1527">
        <v>40</v>
      </c>
      <c r="I1527" s="1" t="s">
        <v>608</v>
      </c>
      <c r="J1527">
        <f>cocina[[#This Row],[Precio Unitario]]*cocina[[#This Row],[Cantidad Ordenada]]-cocina[[#This Row],[Costo Unitario]]*cocina[[#This Row],[Cantidad Ordenada]]</f>
        <v>22</v>
      </c>
      <c r="K1527">
        <f>cocina[[#This Row],[Precio Unitario]]*cocina[[#This Row],[Cantidad Ordenada]]</f>
        <v>54</v>
      </c>
      <c r="L1527" s="5">
        <f>(SUMIF(A:A,cocina[[#This Row],[Número de Orden]],J:J))/SUMIF(A:A,cocina[[#This Row],[Número de Orden]],K:K)</f>
        <v>0.41666666666666669</v>
      </c>
      <c r="M1527" s="1">
        <f>cocina[[#This Row],[Ganancia bruta]]-cocina[[#This Row],[Ganancia neta]]</f>
        <v>32</v>
      </c>
    </row>
    <row r="1528" spans="1:13" x14ac:dyDescent="0.3">
      <c r="A1528">
        <v>619</v>
      </c>
      <c r="B1528">
        <v>6</v>
      </c>
      <c r="C1528" s="1" t="s">
        <v>165</v>
      </c>
      <c r="D1528" s="1" t="s">
        <v>630</v>
      </c>
      <c r="E1528">
        <v>15</v>
      </c>
      <c r="F1528">
        <v>26</v>
      </c>
      <c r="G1528">
        <v>3</v>
      </c>
      <c r="H1528">
        <v>56</v>
      </c>
      <c r="I1528" s="1" t="s">
        <v>609</v>
      </c>
      <c r="J1528">
        <f>cocina[[#This Row],[Precio Unitario]]*cocina[[#This Row],[Cantidad Ordenada]]-cocina[[#This Row],[Costo Unitario]]*cocina[[#This Row],[Cantidad Ordenada]]</f>
        <v>33</v>
      </c>
      <c r="K1528">
        <f>cocina[[#This Row],[Precio Unitario]]*cocina[[#This Row],[Cantidad Ordenada]]</f>
        <v>78</v>
      </c>
      <c r="L1528" s="5">
        <f>(SUMIF(A:A,cocina[[#This Row],[Número de Orden]],J:J))/SUMIF(A:A,cocina[[#This Row],[Número de Orden]],K:K)</f>
        <v>0.41666666666666669</v>
      </c>
      <c r="M1528" s="1">
        <f>cocina[[#This Row],[Ganancia bruta]]-cocina[[#This Row],[Ganancia neta]]</f>
        <v>45</v>
      </c>
    </row>
    <row r="1529" spans="1:13" x14ac:dyDescent="0.3">
      <c r="A1529">
        <v>620</v>
      </c>
      <c r="B1529">
        <v>16</v>
      </c>
      <c r="C1529" s="1" t="s">
        <v>122</v>
      </c>
      <c r="D1529" s="1" t="s">
        <v>621</v>
      </c>
      <c r="E1529">
        <v>11</v>
      </c>
      <c r="F1529">
        <v>19</v>
      </c>
      <c r="G1529">
        <v>3</v>
      </c>
      <c r="H1529">
        <v>40</v>
      </c>
      <c r="I1529" s="1" t="s">
        <v>609</v>
      </c>
      <c r="J1529">
        <f>cocina[[#This Row],[Precio Unitario]]*cocina[[#This Row],[Cantidad Ordenada]]-cocina[[#This Row],[Costo Unitario]]*cocina[[#This Row],[Cantidad Ordenada]]</f>
        <v>24</v>
      </c>
      <c r="K1529">
        <f>cocina[[#This Row],[Precio Unitario]]*cocina[[#This Row],[Cantidad Ordenada]]</f>
        <v>57</v>
      </c>
      <c r="L1529" s="5">
        <f>(SUMIF(A:A,cocina[[#This Row],[Número de Orden]],J:J))/SUMIF(A:A,cocina[[#This Row],[Número de Orden]],K:K)</f>
        <v>0.42105263157894735</v>
      </c>
      <c r="M1529" s="1">
        <f>cocina[[#This Row],[Ganancia bruta]]-cocina[[#This Row],[Ganancia neta]]</f>
        <v>33</v>
      </c>
    </row>
    <row r="1530" spans="1:13" x14ac:dyDescent="0.3">
      <c r="A1530">
        <v>621</v>
      </c>
      <c r="B1530">
        <v>5</v>
      </c>
      <c r="C1530" s="1" t="s">
        <v>36</v>
      </c>
      <c r="D1530" s="1" t="s">
        <v>622</v>
      </c>
      <c r="E1530">
        <v>21</v>
      </c>
      <c r="F1530">
        <v>35</v>
      </c>
      <c r="G1530">
        <v>3</v>
      </c>
      <c r="H1530">
        <v>8</v>
      </c>
      <c r="I1530" s="1" t="s">
        <v>609</v>
      </c>
      <c r="J1530">
        <f>cocina[[#This Row],[Precio Unitario]]*cocina[[#This Row],[Cantidad Ordenada]]-cocina[[#This Row],[Costo Unitario]]*cocina[[#This Row],[Cantidad Ordenada]]</f>
        <v>42</v>
      </c>
      <c r="K1530">
        <f>cocina[[#This Row],[Precio Unitario]]*cocina[[#This Row],[Cantidad Ordenada]]</f>
        <v>105</v>
      </c>
      <c r="L1530" s="5">
        <f>(SUMIF(A:A,cocina[[#This Row],[Número de Orden]],J:J))/SUMIF(A:A,cocina[[#This Row],[Número de Orden]],K:K)</f>
        <v>0.4</v>
      </c>
      <c r="M1530" s="1">
        <f>cocina[[#This Row],[Ganancia bruta]]-cocina[[#This Row],[Ganancia neta]]</f>
        <v>63</v>
      </c>
    </row>
    <row r="1531" spans="1:13" x14ac:dyDescent="0.3">
      <c r="A1531">
        <v>622</v>
      </c>
      <c r="B1531">
        <v>7</v>
      </c>
      <c r="C1531" s="1" t="s">
        <v>126</v>
      </c>
      <c r="D1531" s="1" t="s">
        <v>614</v>
      </c>
      <c r="E1531">
        <v>19</v>
      </c>
      <c r="F1531">
        <v>31</v>
      </c>
      <c r="G1531">
        <v>3</v>
      </c>
      <c r="H1531">
        <v>53</v>
      </c>
      <c r="I1531" s="1" t="s">
        <v>608</v>
      </c>
      <c r="J1531">
        <f>cocina[[#This Row],[Precio Unitario]]*cocina[[#This Row],[Cantidad Ordenada]]-cocina[[#This Row],[Costo Unitario]]*cocina[[#This Row],[Cantidad Ordenada]]</f>
        <v>36</v>
      </c>
      <c r="K1531">
        <f>cocina[[#This Row],[Precio Unitario]]*cocina[[#This Row],[Cantidad Ordenada]]</f>
        <v>93</v>
      </c>
      <c r="L1531" s="5">
        <f>(SUMIF(A:A,cocina[[#This Row],[Número de Orden]],J:J))/SUMIF(A:A,cocina[[#This Row],[Número de Orden]],K:K)</f>
        <v>0.39669421487603307</v>
      </c>
      <c r="M1531" s="1">
        <f>cocina[[#This Row],[Ganancia bruta]]-cocina[[#This Row],[Ganancia neta]]</f>
        <v>57</v>
      </c>
    </row>
    <row r="1532" spans="1:13" x14ac:dyDescent="0.3">
      <c r="A1532">
        <v>622</v>
      </c>
      <c r="B1532">
        <v>7</v>
      </c>
      <c r="C1532" s="1" t="s">
        <v>52</v>
      </c>
      <c r="D1532" s="1" t="s">
        <v>620</v>
      </c>
      <c r="E1532">
        <v>16</v>
      </c>
      <c r="F1532">
        <v>28</v>
      </c>
      <c r="G1532">
        <v>1</v>
      </c>
      <c r="H1532">
        <v>25</v>
      </c>
      <c r="I1532" s="1" t="s">
        <v>608</v>
      </c>
      <c r="J1532">
        <f>cocina[[#This Row],[Precio Unitario]]*cocina[[#This Row],[Cantidad Ordenada]]-cocina[[#This Row],[Costo Unitario]]*cocina[[#This Row],[Cantidad Ordenada]]</f>
        <v>12</v>
      </c>
      <c r="K1532">
        <f>cocina[[#This Row],[Precio Unitario]]*cocina[[#This Row],[Cantidad Ordenada]]</f>
        <v>28</v>
      </c>
      <c r="L1532" s="5">
        <f>(SUMIF(A:A,cocina[[#This Row],[Número de Orden]],J:J))/SUMIF(A:A,cocina[[#This Row],[Número de Orden]],K:K)</f>
        <v>0.39669421487603307</v>
      </c>
      <c r="M1532" s="1">
        <f>cocina[[#This Row],[Ganancia bruta]]-cocina[[#This Row],[Ganancia neta]]</f>
        <v>16</v>
      </c>
    </row>
    <row r="1533" spans="1:13" x14ac:dyDescent="0.3">
      <c r="A1533">
        <v>623</v>
      </c>
      <c r="B1533">
        <v>13</v>
      </c>
      <c r="C1533" s="1" t="s">
        <v>213</v>
      </c>
      <c r="D1533" s="1" t="s">
        <v>624</v>
      </c>
      <c r="E1533">
        <v>13</v>
      </c>
      <c r="F1533">
        <v>22</v>
      </c>
      <c r="G1533">
        <v>2</v>
      </c>
      <c r="H1533">
        <v>23</v>
      </c>
      <c r="I1533" s="1" t="s">
        <v>608</v>
      </c>
      <c r="J1533">
        <f>cocina[[#This Row],[Precio Unitario]]*cocina[[#This Row],[Cantidad Ordenada]]-cocina[[#This Row],[Costo Unitario]]*cocina[[#This Row],[Cantidad Ordenada]]</f>
        <v>18</v>
      </c>
      <c r="K1533">
        <f>cocina[[#This Row],[Precio Unitario]]*cocina[[#This Row],[Cantidad Ordenada]]</f>
        <v>44</v>
      </c>
      <c r="L1533" s="5">
        <f>(SUMIF(A:A,cocina[[#This Row],[Número de Orden]],J:J))/SUMIF(A:A,cocina[[#This Row],[Número de Orden]],K:K)</f>
        <v>0.40425531914893614</v>
      </c>
      <c r="M1533" s="1">
        <f>cocina[[#This Row],[Ganancia bruta]]-cocina[[#This Row],[Ganancia neta]]</f>
        <v>26</v>
      </c>
    </row>
    <row r="1534" spans="1:13" x14ac:dyDescent="0.3">
      <c r="A1534">
        <v>623</v>
      </c>
      <c r="B1534">
        <v>13</v>
      </c>
      <c r="C1534" s="1" t="s">
        <v>36</v>
      </c>
      <c r="D1534" s="1" t="s">
        <v>622</v>
      </c>
      <c r="E1534">
        <v>21</v>
      </c>
      <c r="F1534">
        <v>35</v>
      </c>
      <c r="G1534">
        <v>2</v>
      </c>
      <c r="H1534">
        <v>59</v>
      </c>
      <c r="I1534" s="1" t="s">
        <v>608</v>
      </c>
      <c r="J1534">
        <f>cocina[[#This Row],[Precio Unitario]]*cocina[[#This Row],[Cantidad Ordenada]]-cocina[[#This Row],[Costo Unitario]]*cocina[[#This Row],[Cantidad Ordenada]]</f>
        <v>28</v>
      </c>
      <c r="K1534">
        <f>cocina[[#This Row],[Precio Unitario]]*cocina[[#This Row],[Cantidad Ordenada]]</f>
        <v>70</v>
      </c>
      <c r="L1534" s="5">
        <f>(SUMIF(A:A,cocina[[#This Row],[Número de Orden]],J:J))/SUMIF(A:A,cocina[[#This Row],[Número de Orden]],K:K)</f>
        <v>0.40425531914893614</v>
      </c>
      <c r="M1534" s="1">
        <f>cocina[[#This Row],[Ganancia bruta]]-cocina[[#This Row],[Ganancia neta]]</f>
        <v>42</v>
      </c>
    </row>
    <row r="1535" spans="1:13" x14ac:dyDescent="0.3">
      <c r="A1535">
        <v>623</v>
      </c>
      <c r="B1535">
        <v>13</v>
      </c>
      <c r="C1535" s="1" t="s">
        <v>132</v>
      </c>
      <c r="D1535" s="1" t="s">
        <v>631</v>
      </c>
      <c r="E1535">
        <v>15</v>
      </c>
      <c r="F1535">
        <v>25</v>
      </c>
      <c r="G1535">
        <v>1</v>
      </c>
      <c r="H1535">
        <v>20</v>
      </c>
      <c r="I1535" s="1" t="s">
        <v>608</v>
      </c>
      <c r="J1535">
        <f>cocina[[#This Row],[Precio Unitario]]*cocina[[#This Row],[Cantidad Ordenada]]-cocina[[#This Row],[Costo Unitario]]*cocina[[#This Row],[Cantidad Ordenada]]</f>
        <v>10</v>
      </c>
      <c r="K1535">
        <f>cocina[[#This Row],[Precio Unitario]]*cocina[[#This Row],[Cantidad Ordenada]]</f>
        <v>25</v>
      </c>
      <c r="L1535" s="5">
        <f>(SUMIF(A:A,cocina[[#This Row],[Número de Orden]],J:J))/SUMIF(A:A,cocina[[#This Row],[Número de Orden]],K:K)</f>
        <v>0.40425531914893614</v>
      </c>
      <c r="M1535" s="1">
        <f>cocina[[#This Row],[Ganancia bruta]]-cocina[[#This Row],[Ganancia neta]]</f>
        <v>15</v>
      </c>
    </row>
    <row r="1536" spans="1:13" x14ac:dyDescent="0.3">
      <c r="A1536">
        <v>623</v>
      </c>
      <c r="B1536">
        <v>13</v>
      </c>
      <c r="C1536" s="1" t="s">
        <v>257</v>
      </c>
      <c r="D1536" s="1" t="s">
        <v>623</v>
      </c>
      <c r="E1536">
        <v>19</v>
      </c>
      <c r="F1536">
        <v>32</v>
      </c>
      <c r="G1536">
        <v>3</v>
      </c>
      <c r="H1536">
        <v>43</v>
      </c>
      <c r="I1536" s="1" t="s">
        <v>609</v>
      </c>
      <c r="J1536">
        <f>cocina[[#This Row],[Precio Unitario]]*cocina[[#This Row],[Cantidad Ordenada]]-cocina[[#This Row],[Costo Unitario]]*cocina[[#This Row],[Cantidad Ordenada]]</f>
        <v>39</v>
      </c>
      <c r="K1536">
        <f>cocina[[#This Row],[Precio Unitario]]*cocina[[#This Row],[Cantidad Ordenada]]</f>
        <v>96</v>
      </c>
      <c r="L1536" s="5">
        <f>(SUMIF(A:A,cocina[[#This Row],[Número de Orden]],J:J))/SUMIF(A:A,cocina[[#This Row],[Número de Orden]],K:K)</f>
        <v>0.40425531914893614</v>
      </c>
      <c r="M1536" s="1">
        <f>cocina[[#This Row],[Ganancia bruta]]-cocina[[#This Row],[Ganancia neta]]</f>
        <v>57</v>
      </c>
    </row>
    <row r="1537" spans="1:13" x14ac:dyDescent="0.3">
      <c r="A1537">
        <v>624</v>
      </c>
      <c r="B1537">
        <v>1</v>
      </c>
      <c r="C1537" s="1" t="s">
        <v>83</v>
      </c>
      <c r="D1537" s="1" t="s">
        <v>617</v>
      </c>
      <c r="E1537">
        <v>22</v>
      </c>
      <c r="F1537">
        <v>36</v>
      </c>
      <c r="G1537">
        <v>1</v>
      </c>
      <c r="H1537">
        <v>19</v>
      </c>
      <c r="I1537" s="1" t="s">
        <v>609</v>
      </c>
      <c r="J1537">
        <f>cocina[[#This Row],[Precio Unitario]]*cocina[[#This Row],[Cantidad Ordenada]]-cocina[[#This Row],[Costo Unitario]]*cocina[[#This Row],[Cantidad Ordenada]]</f>
        <v>14</v>
      </c>
      <c r="K1537">
        <f>cocina[[#This Row],[Precio Unitario]]*cocina[[#This Row],[Cantidad Ordenada]]</f>
        <v>36</v>
      </c>
      <c r="L1537" s="5">
        <f>(SUMIF(A:A,cocina[[#This Row],[Número de Orden]],J:J))/SUMIF(A:A,cocina[[#This Row],[Número de Orden]],K:K)</f>
        <v>0.39215686274509803</v>
      </c>
      <c r="M1537" s="1">
        <f>cocina[[#This Row],[Ganancia bruta]]-cocina[[#This Row],[Ganancia neta]]</f>
        <v>22</v>
      </c>
    </row>
    <row r="1538" spans="1:13" x14ac:dyDescent="0.3">
      <c r="A1538">
        <v>624</v>
      </c>
      <c r="B1538">
        <v>1</v>
      </c>
      <c r="C1538" s="1" t="s">
        <v>168</v>
      </c>
      <c r="D1538" s="1" t="s">
        <v>612</v>
      </c>
      <c r="E1538">
        <v>14</v>
      </c>
      <c r="F1538">
        <v>24</v>
      </c>
      <c r="G1538">
        <v>1</v>
      </c>
      <c r="H1538">
        <v>45</v>
      </c>
      <c r="I1538" s="1" t="s">
        <v>608</v>
      </c>
      <c r="J1538">
        <f>cocina[[#This Row],[Precio Unitario]]*cocina[[#This Row],[Cantidad Ordenada]]-cocina[[#This Row],[Costo Unitario]]*cocina[[#This Row],[Cantidad Ordenada]]</f>
        <v>10</v>
      </c>
      <c r="K1538">
        <f>cocina[[#This Row],[Precio Unitario]]*cocina[[#This Row],[Cantidad Ordenada]]</f>
        <v>24</v>
      </c>
      <c r="L1538" s="5">
        <f>(SUMIF(A:A,cocina[[#This Row],[Número de Orden]],J:J))/SUMIF(A:A,cocina[[#This Row],[Número de Orden]],K:K)</f>
        <v>0.39215686274509803</v>
      </c>
      <c r="M1538" s="1">
        <f>cocina[[#This Row],[Ganancia bruta]]-cocina[[#This Row],[Ganancia neta]]</f>
        <v>14</v>
      </c>
    </row>
    <row r="1539" spans="1:13" x14ac:dyDescent="0.3">
      <c r="A1539">
        <v>624</v>
      </c>
      <c r="B1539">
        <v>1</v>
      </c>
      <c r="C1539" s="1" t="s">
        <v>80</v>
      </c>
      <c r="D1539" s="1" t="s">
        <v>628</v>
      </c>
      <c r="E1539">
        <v>13</v>
      </c>
      <c r="F1539">
        <v>21</v>
      </c>
      <c r="G1539">
        <v>2</v>
      </c>
      <c r="H1539">
        <v>15</v>
      </c>
      <c r="I1539" s="1" t="s">
        <v>609</v>
      </c>
      <c r="J1539">
        <f>cocina[[#This Row],[Precio Unitario]]*cocina[[#This Row],[Cantidad Ordenada]]-cocina[[#This Row],[Costo Unitario]]*cocina[[#This Row],[Cantidad Ordenada]]</f>
        <v>16</v>
      </c>
      <c r="K1539">
        <f>cocina[[#This Row],[Precio Unitario]]*cocina[[#This Row],[Cantidad Ordenada]]</f>
        <v>42</v>
      </c>
      <c r="L1539" s="5">
        <f>(SUMIF(A:A,cocina[[#This Row],[Número de Orden]],J:J))/SUMIF(A:A,cocina[[#This Row],[Número de Orden]],K:K)</f>
        <v>0.39215686274509803</v>
      </c>
      <c r="M1539" s="1">
        <f>cocina[[#This Row],[Ganancia bruta]]-cocina[[#This Row],[Ganancia neta]]</f>
        <v>26</v>
      </c>
    </row>
    <row r="1540" spans="1:13" x14ac:dyDescent="0.3">
      <c r="A1540">
        <v>625</v>
      </c>
      <c r="B1540">
        <v>5</v>
      </c>
      <c r="C1540" s="1" t="s">
        <v>89</v>
      </c>
      <c r="D1540" s="1" t="s">
        <v>629</v>
      </c>
      <c r="E1540">
        <v>10</v>
      </c>
      <c r="F1540">
        <v>18</v>
      </c>
      <c r="G1540">
        <v>2</v>
      </c>
      <c r="H1540">
        <v>12</v>
      </c>
      <c r="I1540" s="1" t="s">
        <v>608</v>
      </c>
      <c r="J1540">
        <f>cocina[[#This Row],[Precio Unitario]]*cocina[[#This Row],[Cantidad Ordenada]]-cocina[[#This Row],[Costo Unitario]]*cocina[[#This Row],[Cantidad Ordenada]]</f>
        <v>16</v>
      </c>
      <c r="K1540">
        <f>cocina[[#This Row],[Precio Unitario]]*cocina[[#This Row],[Cantidad Ordenada]]</f>
        <v>36</v>
      </c>
      <c r="L1540" s="5">
        <f>(SUMIF(A:A,cocina[[#This Row],[Número de Orden]],J:J))/SUMIF(A:A,cocina[[#This Row],[Número de Orden]],K:K)</f>
        <v>0.39568345323741005</v>
      </c>
      <c r="M1540" s="1">
        <f>cocina[[#This Row],[Ganancia bruta]]-cocina[[#This Row],[Ganancia neta]]</f>
        <v>20</v>
      </c>
    </row>
    <row r="1541" spans="1:13" x14ac:dyDescent="0.3">
      <c r="A1541">
        <v>625</v>
      </c>
      <c r="B1541">
        <v>5</v>
      </c>
      <c r="C1541" s="1" t="s">
        <v>58</v>
      </c>
      <c r="D1541" s="1" t="s">
        <v>616</v>
      </c>
      <c r="E1541">
        <v>25</v>
      </c>
      <c r="F1541">
        <v>40</v>
      </c>
      <c r="G1541">
        <v>1</v>
      </c>
      <c r="H1541">
        <v>46</v>
      </c>
      <c r="I1541" s="1" t="s">
        <v>609</v>
      </c>
      <c r="J1541">
        <f>cocina[[#This Row],[Precio Unitario]]*cocina[[#This Row],[Cantidad Ordenada]]-cocina[[#This Row],[Costo Unitario]]*cocina[[#This Row],[Cantidad Ordenada]]</f>
        <v>15</v>
      </c>
      <c r="K1541">
        <f>cocina[[#This Row],[Precio Unitario]]*cocina[[#This Row],[Cantidad Ordenada]]</f>
        <v>40</v>
      </c>
      <c r="L1541" s="5">
        <f>(SUMIF(A:A,cocina[[#This Row],[Número de Orden]],J:J))/SUMIF(A:A,cocina[[#This Row],[Número de Orden]],K:K)</f>
        <v>0.39568345323741005</v>
      </c>
      <c r="M1541" s="1">
        <f>cocina[[#This Row],[Ganancia bruta]]-cocina[[#This Row],[Ganancia neta]]</f>
        <v>25</v>
      </c>
    </row>
    <row r="1542" spans="1:13" x14ac:dyDescent="0.3">
      <c r="A1542">
        <v>625</v>
      </c>
      <c r="B1542">
        <v>5</v>
      </c>
      <c r="C1542" s="1" t="s">
        <v>80</v>
      </c>
      <c r="D1542" s="1" t="s">
        <v>628</v>
      </c>
      <c r="E1542">
        <v>13</v>
      </c>
      <c r="F1542">
        <v>21</v>
      </c>
      <c r="G1542">
        <v>3</v>
      </c>
      <c r="H1542">
        <v>39</v>
      </c>
      <c r="I1542" s="1" t="s">
        <v>608</v>
      </c>
      <c r="J1542">
        <f>cocina[[#This Row],[Precio Unitario]]*cocina[[#This Row],[Cantidad Ordenada]]-cocina[[#This Row],[Costo Unitario]]*cocina[[#This Row],[Cantidad Ordenada]]</f>
        <v>24</v>
      </c>
      <c r="K1542">
        <f>cocina[[#This Row],[Precio Unitario]]*cocina[[#This Row],[Cantidad Ordenada]]</f>
        <v>63</v>
      </c>
      <c r="L1542" s="5">
        <f>(SUMIF(A:A,cocina[[#This Row],[Número de Orden]],J:J))/SUMIF(A:A,cocina[[#This Row],[Número de Orden]],K:K)</f>
        <v>0.39568345323741005</v>
      </c>
      <c r="M1542" s="1">
        <f>cocina[[#This Row],[Ganancia bruta]]-cocina[[#This Row],[Ganancia neta]]</f>
        <v>39</v>
      </c>
    </row>
    <row r="1543" spans="1:13" x14ac:dyDescent="0.3">
      <c r="A1543">
        <v>626</v>
      </c>
      <c r="B1543">
        <v>14</v>
      </c>
      <c r="C1543" s="1" t="s">
        <v>78</v>
      </c>
      <c r="D1543" s="1" t="s">
        <v>613</v>
      </c>
      <c r="E1543">
        <v>18</v>
      </c>
      <c r="F1543">
        <v>30</v>
      </c>
      <c r="G1543">
        <v>2</v>
      </c>
      <c r="H1543">
        <v>11</v>
      </c>
      <c r="I1543" s="1" t="s">
        <v>608</v>
      </c>
      <c r="J1543">
        <f>cocina[[#This Row],[Precio Unitario]]*cocina[[#This Row],[Cantidad Ordenada]]-cocina[[#This Row],[Costo Unitario]]*cocina[[#This Row],[Cantidad Ordenada]]</f>
        <v>24</v>
      </c>
      <c r="K1543">
        <f>cocina[[#This Row],[Precio Unitario]]*cocina[[#This Row],[Cantidad Ordenada]]</f>
        <v>60</v>
      </c>
      <c r="L1543" s="5">
        <f>(SUMIF(A:A,cocina[[#This Row],[Número de Orden]],J:J))/SUMIF(A:A,cocina[[#This Row],[Número de Orden]],K:K)</f>
        <v>0.40875912408759124</v>
      </c>
      <c r="M1543" s="1">
        <f>cocina[[#This Row],[Ganancia bruta]]-cocina[[#This Row],[Ganancia neta]]</f>
        <v>36</v>
      </c>
    </row>
    <row r="1544" spans="1:13" x14ac:dyDescent="0.3">
      <c r="A1544">
        <v>626</v>
      </c>
      <c r="B1544">
        <v>14</v>
      </c>
      <c r="C1544" s="1" t="s">
        <v>168</v>
      </c>
      <c r="D1544" s="1" t="s">
        <v>612</v>
      </c>
      <c r="E1544">
        <v>14</v>
      </c>
      <c r="F1544">
        <v>24</v>
      </c>
      <c r="G1544">
        <v>2</v>
      </c>
      <c r="H1544">
        <v>36</v>
      </c>
      <c r="I1544" s="1" t="s">
        <v>609</v>
      </c>
      <c r="J1544">
        <f>cocina[[#This Row],[Precio Unitario]]*cocina[[#This Row],[Cantidad Ordenada]]-cocina[[#This Row],[Costo Unitario]]*cocina[[#This Row],[Cantidad Ordenada]]</f>
        <v>20</v>
      </c>
      <c r="K1544">
        <f>cocina[[#This Row],[Precio Unitario]]*cocina[[#This Row],[Cantidad Ordenada]]</f>
        <v>48</v>
      </c>
      <c r="L1544" s="5">
        <f>(SUMIF(A:A,cocina[[#This Row],[Número de Orden]],J:J))/SUMIF(A:A,cocina[[#This Row],[Número de Orden]],K:K)</f>
        <v>0.40875912408759124</v>
      </c>
      <c r="M1544" s="1">
        <f>cocina[[#This Row],[Ganancia bruta]]-cocina[[#This Row],[Ganancia neta]]</f>
        <v>28</v>
      </c>
    </row>
    <row r="1545" spans="1:13" x14ac:dyDescent="0.3">
      <c r="A1545">
        <v>626</v>
      </c>
      <c r="B1545">
        <v>14</v>
      </c>
      <c r="C1545" s="1" t="s">
        <v>48</v>
      </c>
      <c r="D1545" s="1" t="s">
        <v>618</v>
      </c>
      <c r="E1545">
        <v>17</v>
      </c>
      <c r="F1545">
        <v>29</v>
      </c>
      <c r="G1545">
        <v>1</v>
      </c>
      <c r="H1545">
        <v>11</v>
      </c>
      <c r="I1545" s="1" t="s">
        <v>609</v>
      </c>
      <c r="J1545">
        <f>cocina[[#This Row],[Precio Unitario]]*cocina[[#This Row],[Cantidad Ordenada]]-cocina[[#This Row],[Costo Unitario]]*cocina[[#This Row],[Cantidad Ordenada]]</f>
        <v>12</v>
      </c>
      <c r="K1545">
        <f>cocina[[#This Row],[Precio Unitario]]*cocina[[#This Row],[Cantidad Ordenada]]</f>
        <v>29</v>
      </c>
      <c r="L1545" s="5">
        <f>(SUMIF(A:A,cocina[[#This Row],[Número de Orden]],J:J))/SUMIF(A:A,cocina[[#This Row],[Número de Orden]],K:K)</f>
        <v>0.40875912408759124</v>
      </c>
      <c r="M1545" s="1">
        <f>cocina[[#This Row],[Ganancia bruta]]-cocina[[#This Row],[Ganancia neta]]</f>
        <v>17</v>
      </c>
    </row>
    <row r="1546" spans="1:13" x14ac:dyDescent="0.3">
      <c r="A1546">
        <v>627</v>
      </c>
      <c r="B1546">
        <v>4</v>
      </c>
      <c r="C1546" s="1" t="s">
        <v>80</v>
      </c>
      <c r="D1546" s="1" t="s">
        <v>628</v>
      </c>
      <c r="E1546">
        <v>13</v>
      </c>
      <c r="F1546">
        <v>21</v>
      </c>
      <c r="G1546">
        <v>1</v>
      </c>
      <c r="H1546">
        <v>37</v>
      </c>
      <c r="I1546" s="1" t="s">
        <v>608</v>
      </c>
      <c r="J1546">
        <f>cocina[[#This Row],[Precio Unitario]]*cocina[[#This Row],[Cantidad Ordenada]]-cocina[[#This Row],[Costo Unitario]]*cocina[[#This Row],[Cantidad Ordenada]]</f>
        <v>8</v>
      </c>
      <c r="K1546">
        <f>cocina[[#This Row],[Precio Unitario]]*cocina[[#This Row],[Cantidad Ordenada]]</f>
        <v>21</v>
      </c>
      <c r="L1546" s="5">
        <f>(SUMIF(A:A,cocina[[#This Row],[Número de Orden]],J:J))/SUMIF(A:A,cocina[[#This Row],[Número de Orden]],K:K)</f>
        <v>0.38095238095238093</v>
      </c>
      <c r="M1546" s="1">
        <f>cocina[[#This Row],[Ganancia bruta]]-cocina[[#This Row],[Ganancia neta]]</f>
        <v>13</v>
      </c>
    </row>
    <row r="1547" spans="1:13" x14ac:dyDescent="0.3">
      <c r="A1547">
        <v>628</v>
      </c>
      <c r="B1547">
        <v>2</v>
      </c>
      <c r="C1547" s="1" t="s">
        <v>168</v>
      </c>
      <c r="D1547" s="1" t="s">
        <v>612</v>
      </c>
      <c r="E1547">
        <v>14</v>
      </c>
      <c r="F1547">
        <v>24</v>
      </c>
      <c r="G1547">
        <v>2</v>
      </c>
      <c r="H1547">
        <v>10</v>
      </c>
      <c r="I1547" s="1" t="s">
        <v>608</v>
      </c>
      <c r="J1547">
        <f>cocina[[#This Row],[Precio Unitario]]*cocina[[#This Row],[Cantidad Ordenada]]-cocina[[#This Row],[Costo Unitario]]*cocina[[#This Row],[Cantidad Ordenada]]</f>
        <v>20</v>
      </c>
      <c r="K1547">
        <f>cocina[[#This Row],[Precio Unitario]]*cocina[[#This Row],[Cantidad Ordenada]]</f>
        <v>48</v>
      </c>
      <c r="L1547" s="5">
        <f>(SUMIF(A:A,cocina[[#This Row],[Número de Orden]],J:J))/SUMIF(A:A,cocina[[#This Row],[Número de Orden]],K:K)</f>
        <v>0.38690476190476192</v>
      </c>
      <c r="M1547" s="1">
        <f>cocina[[#This Row],[Ganancia bruta]]-cocina[[#This Row],[Ganancia neta]]</f>
        <v>28</v>
      </c>
    </row>
    <row r="1548" spans="1:13" x14ac:dyDescent="0.3">
      <c r="A1548">
        <v>628</v>
      </c>
      <c r="B1548">
        <v>2</v>
      </c>
      <c r="C1548" s="1" t="s">
        <v>58</v>
      </c>
      <c r="D1548" s="1" t="s">
        <v>616</v>
      </c>
      <c r="E1548">
        <v>25</v>
      </c>
      <c r="F1548">
        <v>40</v>
      </c>
      <c r="G1548">
        <v>3</v>
      </c>
      <c r="H1548">
        <v>33</v>
      </c>
      <c r="I1548" s="1" t="s">
        <v>609</v>
      </c>
      <c r="J1548">
        <f>cocina[[#This Row],[Precio Unitario]]*cocina[[#This Row],[Cantidad Ordenada]]-cocina[[#This Row],[Costo Unitario]]*cocina[[#This Row],[Cantidad Ordenada]]</f>
        <v>45</v>
      </c>
      <c r="K1548">
        <f>cocina[[#This Row],[Precio Unitario]]*cocina[[#This Row],[Cantidad Ordenada]]</f>
        <v>120</v>
      </c>
      <c r="L1548" s="5">
        <f>(SUMIF(A:A,cocina[[#This Row],[Número de Orden]],J:J))/SUMIF(A:A,cocina[[#This Row],[Número de Orden]],K:K)</f>
        <v>0.38690476190476192</v>
      </c>
      <c r="M1548" s="1">
        <f>cocina[[#This Row],[Ganancia bruta]]-cocina[[#This Row],[Ganancia neta]]</f>
        <v>75</v>
      </c>
    </row>
    <row r="1549" spans="1:13" x14ac:dyDescent="0.3">
      <c r="A1549">
        <v>629</v>
      </c>
      <c r="B1549">
        <v>17</v>
      </c>
      <c r="C1549" s="1" t="s">
        <v>65</v>
      </c>
      <c r="D1549" s="1" t="s">
        <v>625</v>
      </c>
      <c r="E1549">
        <v>20</v>
      </c>
      <c r="F1549">
        <v>34</v>
      </c>
      <c r="G1549">
        <v>1</v>
      </c>
      <c r="H1549">
        <v>22</v>
      </c>
      <c r="I1549" s="1" t="s">
        <v>609</v>
      </c>
      <c r="J1549">
        <f>cocina[[#This Row],[Precio Unitario]]*cocina[[#This Row],[Cantidad Ordenada]]-cocina[[#This Row],[Costo Unitario]]*cocina[[#This Row],[Cantidad Ordenada]]</f>
        <v>14</v>
      </c>
      <c r="K1549">
        <f>cocina[[#This Row],[Precio Unitario]]*cocina[[#This Row],[Cantidad Ordenada]]</f>
        <v>34</v>
      </c>
      <c r="L1549" s="5">
        <f>(SUMIF(A:A,cocina[[#This Row],[Número de Orden]],J:J))/SUMIF(A:A,cocina[[#This Row],[Número de Orden]],K:K)</f>
        <v>0.41538461538461541</v>
      </c>
      <c r="M1549" s="1">
        <f>cocina[[#This Row],[Ganancia bruta]]-cocina[[#This Row],[Ganancia neta]]</f>
        <v>20</v>
      </c>
    </row>
    <row r="1550" spans="1:13" x14ac:dyDescent="0.3">
      <c r="A1550">
        <v>629</v>
      </c>
      <c r="B1550">
        <v>17</v>
      </c>
      <c r="C1550" s="1" t="s">
        <v>156</v>
      </c>
      <c r="D1550" s="1" t="s">
        <v>626</v>
      </c>
      <c r="E1550">
        <v>12</v>
      </c>
      <c r="F1550">
        <v>20</v>
      </c>
      <c r="G1550">
        <v>3</v>
      </c>
      <c r="H1550">
        <v>19</v>
      </c>
      <c r="I1550" s="1" t="s">
        <v>608</v>
      </c>
      <c r="J1550">
        <f>cocina[[#This Row],[Precio Unitario]]*cocina[[#This Row],[Cantidad Ordenada]]-cocina[[#This Row],[Costo Unitario]]*cocina[[#This Row],[Cantidad Ordenada]]</f>
        <v>24</v>
      </c>
      <c r="K1550">
        <f>cocina[[#This Row],[Precio Unitario]]*cocina[[#This Row],[Cantidad Ordenada]]</f>
        <v>60</v>
      </c>
      <c r="L1550" s="5">
        <f>(SUMIF(A:A,cocina[[#This Row],[Número de Orden]],J:J))/SUMIF(A:A,cocina[[#This Row],[Número de Orden]],K:K)</f>
        <v>0.41538461538461541</v>
      </c>
      <c r="M1550" s="1">
        <f>cocina[[#This Row],[Ganancia bruta]]-cocina[[#This Row],[Ganancia neta]]</f>
        <v>36</v>
      </c>
    </row>
    <row r="1551" spans="1:13" x14ac:dyDescent="0.3">
      <c r="A1551">
        <v>629</v>
      </c>
      <c r="B1551">
        <v>17</v>
      </c>
      <c r="C1551" s="1" t="s">
        <v>89</v>
      </c>
      <c r="D1551" s="1" t="s">
        <v>629</v>
      </c>
      <c r="E1551">
        <v>10</v>
      </c>
      <c r="F1551">
        <v>18</v>
      </c>
      <c r="G1551">
        <v>2</v>
      </c>
      <c r="H1551">
        <v>43</v>
      </c>
      <c r="I1551" s="1" t="s">
        <v>609</v>
      </c>
      <c r="J1551">
        <f>cocina[[#This Row],[Precio Unitario]]*cocina[[#This Row],[Cantidad Ordenada]]-cocina[[#This Row],[Costo Unitario]]*cocina[[#This Row],[Cantidad Ordenada]]</f>
        <v>16</v>
      </c>
      <c r="K1551">
        <f>cocina[[#This Row],[Precio Unitario]]*cocina[[#This Row],[Cantidad Ordenada]]</f>
        <v>36</v>
      </c>
      <c r="L1551" s="5">
        <f>(SUMIF(A:A,cocina[[#This Row],[Número de Orden]],J:J))/SUMIF(A:A,cocina[[#This Row],[Número de Orden]],K:K)</f>
        <v>0.41538461538461541</v>
      </c>
      <c r="M1551" s="1">
        <f>cocina[[#This Row],[Ganancia bruta]]-cocina[[#This Row],[Ganancia neta]]</f>
        <v>20</v>
      </c>
    </row>
    <row r="1552" spans="1:13" x14ac:dyDescent="0.3">
      <c r="A1552">
        <v>630</v>
      </c>
      <c r="B1552">
        <v>2</v>
      </c>
      <c r="C1552" s="1" t="s">
        <v>126</v>
      </c>
      <c r="D1552" s="1" t="s">
        <v>614</v>
      </c>
      <c r="E1552">
        <v>19</v>
      </c>
      <c r="F1552">
        <v>31</v>
      </c>
      <c r="G1552">
        <v>2</v>
      </c>
      <c r="H1552">
        <v>19</v>
      </c>
      <c r="I1552" s="1" t="s">
        <v>608</v>
      </c>
      <c r="J1552">
        <f>cocina[[#This Row],[Precio Unitario]]*cocina[[#This Row],[Cantidad Ordenada]]-cocina[[#This Row],[Costo Unitario]]*cocina[[#This Row],[Cantidad Ordenada]]</f>
        <v>24</v>
      </c>
      <c r="K1552">
        <f>cocina[[#This Row],[Precio Unitario]]*cocina[[#This Row],[Cantidad Ordenada]]</f>
        <v>62</v>
      </c>
      <c r="L1552" s="5">
        <f>(SUMIF(A:A,cocina[[#This Row],[Número de Orden]],J:J))/SUMIF(A:A,cocina[[#This Row],[Número de Orden]],K:K)</f>
        <v>0.37912087912087911</v>
      </c>
      <c r="M1552" s="1">
        <f>cocina[[#This Row],[Ganancia bruta]]-cocina[[#This Row],[Ganancia neta]]</f>
        <v>38</v>
      </c>
    </row>
    <row r="1553" spans="1:13" x14ac:dyDescent="0.3">
      <c r="A1553">
        <v>630</v>
      </c>
      <c r="B1553">
        <v>2</v>
      </c>
      <c r="C1553" s="1" t="s">
        <v>58</v>
      </c>
      <c r="D1553" s="1" t="s">
        <v>616</v>
      </c>
      <c r="E1553">
        <v>25</v>
      </c>
      <c r="F1553">
        <v>40</v>
      </c>
      <c r="G1553">
        <v>3</v>
      </c>
      <c r="H1553">
        <v>56</v>
      </c>
      <c r="I1553" s="1" t="s">
        <v>608</v>
      </c>
      <c r="J1553">
        <f>cocina[[#This Row],[Precio Unitario]]*cocina[[#This Row],[Cantidad Ordenada]]-cocina[[#This Row],[Costo Unitario]]*cocina[[#This Row],[Cantidad Ordenada]]</f>
        <v>45</v>
      </c>
      <c r="K1553">
        <f>cocina[[#This Row],[Precio Unitario]]*cocina[[#This Row],[Cantidad Ordenada]]</f>
        <v>120</v>
      </c>
      <c r="L1553" s="5">
        <f>(SUMIF(A:A,cocina[[#This Row],[Número de Orden]],J:J))/SUMIF(A:A,cocina[[#This Row],[Número de Orden]],K:K)</f>
        <v>0.37912087912087911</v>
      </c>
      <c r="M1553" s="1">
        <f>cocina[[#This Row],[Ganancia bruta]]-cocina[[#This Row],[Ganancia neta]]</f>
        <v>75</v>
      </c>
    </row>
    <row r="1554" spans="1:13" x14ac:dyDescent="0.3">
      <c r="A1554">
        <v>631</v>
      </c>
      <c r="B1554">
        <v>6</v>
      </c>
      <c r="C1554" s="1" t="s">
        <v>213</v>
      </c>
      <c r="D1554" s="1" t="s">
        <v>624</v>
      </c>
      <c r="E1554">
        <v>13</v>
      </c>
      <c r="F1554">
        <v>22</v>
      </c>
      <c r="G1554">
        <v>3</v>
      </c>
      <c r="H1554">
        <v>46</v>
      </c>
      <c r="I1554" s="1" t="s">
        <v>608</v>
      </c>
      <c r="J1554">
        <f>cocina[[#This Row],[Precio Unitario]]*cocina[[#This Row],[Cantidad Ordenada]]-cocina[[#This Row],[Costo Unitario]]*cocina[[#This Row],[Cantidad Ordenada]]</f>
        <v>27</v>
      </c>
      <c r="K1554">
        <f>cocina[[#This Row],[Precio Unitario]]*cocina[[#This Row],[Cantidad Ordenada]]</f>
        <v>66</v>
      </c>
      <c r="L1554" s="5">
        <f>(SUMIF(A:A,cocina[[#This Row],[Número de Orden]],J:J))/SUMIF(A:A,cocina[[#This Row],[Número de Orden]],K:K)</f>
        <v>0.40909090909090912</v>
      </c>
      <c r="M1554" s="1">
        <f>cocina[[#This Row],[Ganancia bruta]]-cocina[[#This Row],[Ganancia neta]]</f>
        <v>39</v>
      </c>
    </row>
    <row r="1555" spans="1:13" x14ac:dyDescent="0.3">
      <c r="A1555">
        <v>632</v>
      </c>
      <c r="B1555">
        <v>16</v>
      </c>
      <c r="C1555" s="1" t="s">
        <v>257</v>
      </c>
      <c r="D1555" s="1" t="s">
        <v>623</v>
      </c>
      <c r="E1555">
        <v>19</v>
      </c>
      <c r="F1555">
        <v>32</v>
      </c>
      <c r="G1555">
        <v>3</v>
      </c>
      <c r="H1555">
        <v>41</v>
      </c>
      <c r="I1555" s="1" t="s">
        <v>609</v>
      </c>
      <c r="J1555">
        <f>cocina[[#This Row],[Precio Unitario]]*cocina[[#This Row],[Cantidad Ordenada]]-cocina[[#This Row],[Costo Unitario]]*cocina[[#This Row],[Cantidad Ordenada]]</f>
        <v>39</v>
      </c>
      <c r="K1555">
        <f>cocina[[#This Row],[Precio Unitario]]*cocina[[#This Row],[Cantidad Ordenada]]</f>
        <v>96</v>
      </c>
      <c r="L1555" s="5">
        <f>(SUMIF(A:A,cocina[[#This Row],[Número de Orden]],J:J))/SUMIF(A:A,cocina[[#This Row],[Número de Orden]],K:K)</f>
        <v>0.40310077519379844</v>
      </c>
      <c r="M1555" s="1">
        <f>cocina[[#This Row],[Ganancia bruta]]-cocina[[#This Row],[Ganancia neta]]</f>
        <v>57</v>
      </c>
    </row>
    <row r="1556" spans="1:13" x14ac:dyDescent="0.3">
      <c r="A1556">
        <v>632</v>
      </c>
      <c r="B1556">
        <v>16</v>
      </c>
      <c r="C1556" s="1" t="s">
        <v>271</v>
      </c>
      <c r="D1556" s="1" t="s">
        <v>619</v>
      </c>
      <c r="E1556">
        <v>20</v>
      </c>
      <c r="F1556">
        <v>33</v>
      </c>
      <c r="G1556">
        <v>1</v>
      </c>
      <c r="H1556">
        <v>47</v>
      </c>
      <c r="I1556" s="1" t="s">
        <v>608</v>
      </c>
      <c r="J1556">
        <f>cocina[[#This Row],[Precio Unitario]]*cocina[[#This Row],[Cantidad Ordenada]]-cocina[[#This Row],[Costo Unitario]]*cocina[[#This Row],[Cantidad Ordenada]]</f>
        <v>13</v>
      </c>
      <c r="K1556">
        <f>cocina[[#This Row],[Precio Unitario]]*cocina[[#This Row],[Cantidad Ordenada]]</f>
        <v>33</v>
      </c>
      <c r="L1556" s="5">
        <f>(SUMIF(A:A,cocina[[#This Row],[Número de Orden]],J:J))/SUMIF(A:A,cocina[[#This Row],[Número de Orden]],K:K)</f>
        <v>0.40310077519379844</v>
      </c>
      <c r="M1556" s="1">
        <f>cocina[[#This Row],[Ganancia bruta]]-cocina[[#This Row],[Ganancia neta]]</f>
        <v>20</v>
      </c>
    </row>
    <row r="1557" spans="1:13" x14ac:dyDescent="0.3">
      <c r="A1557">
        <v>633</v>
      </c>
      <c r="B1557">
        <v>16</v>
      </c>
      <c r="C1557" s="1" t="s">
        <v>78</v>
      </c>
      <c r="D1557" s="1" t="s">
        <v>613</v>
      </c>
      <c r="E1557">
        <v>18</v>
      </c>
      <c r="F1557">
        <v>30</v>
      </c>
      <c r="G1557">
        <v>3</v>
      </c>
      <c r="H1557">
        <v>10</v>
      </c>
      <c r="I1557" s="1" t="s">
        <v>608</v>
      </c>
      <c r="J1557">
        <f>cocina[[#This Row],[Precio Unitario]]*cocina[[#This Row],[Cantidad Ordenada]]-cocina[[#This Row],[Costo Unitario]]*cocina[[#This Row],[Cantidad Ordenada]]</f>
        <v>36</v>
      </c>
      <c r="K1557">
        <f>cocina[[#This Row],[Precio Unitario]]*cocina[[#This Row],[Cantidad Ordenada]]</f>
        <v>90</v>
      </c>
      <c r="L1557" s="5">
        <f>(SUMIF(A:A,cocina[[#This Row],[Número de Orden]],J:J))/SUMIF(A:A,cocina[[#This Row],[Número de Orden]],K:K)</f>
        <v>0.4152542372881356</v>
      </c>
      <c r="M1557" s="1">
        <f>cocina[[#This Row],[Ganancia bruta]]-cocina[[#This Row],[Ganancia neta]]</f>
        <v>54</v>
      </c>
    </row>
    <row r="1558" spans="1:13" x14ac:dyDescent="0.3">
      <c r="A1558">
        <v>633</v>
      </c>
      <c r="B1558">
        <v>16</v>
      </c>
      <c r="C1558" s="1" t="s">
        <v>168</v>
      </c>
      <c r="D1558" s="1" t="s">
        <v>612</v>
      </c>
      <c r="E1558">
        <v>14</v>
      </c>
      <c r="F1558">
        <v>24</v>
      </c>
      <c r="G1558">
        <v>2</v>
      </c>
      <c r="H1558">
        <v>51</v>
      </c>
      <c r="I1558" s="1" t="s">
        <v>609</v>
      </c>
      <c r="J1558">
        <f>cocina[[#This Row],[Precio Unitario]]*cocina[[#This Row],[Cantidad Ordenada]]-cocina[[#This Row],[Costo Unitario]]*cocina[[#This Row],[Cantidad Ordenada]]</f>
        <v>20</v>
      </c>
      <c r="K1558">
        <f>cocina[[#This Row],[Precio Unitario]]*cocina[[#This Row],[Cantidad Ordenada]]</f>
        <v>48</v>
      </c>
      <c r="L1558" s="5">
        <f>(SUMIF(A:A,cocina[[#This Row],[Número de Orden]],J:J))/SUMIF(A:A,cocina[[#This Row],[Número de Orden]],K:K)</f>
        <v>0.4152542372881356</v>
      </c>
      <c r="M1558" s="1">
        <f>cocina[[#This Row],[Ganancia bruta]]-cocina[[#This Row],[Ganancia neta]]</f>
        <v>28</v>
      </c>
    </row>
    <row r="1559" spans="1:13" x14ac:dyDescent="0.3">
      <c r="A1559">
        <v>633</v>
      </c>
      <c r="B1559">
        <v>16</v>
      </c>
      <c r="C1559" s="1" t="s">
        <v>213</v>
      </c>
      <c r="D1559" s="1" t="s">
        <v>624</v>
      </c>
      <c r="E1559">
        <v>13</v>
      </c>
      <c r="F1559">
        <v>22</v>
      </c>
      <c r="G1559">
        <v>2</v>
      </c>
      <c r="H1559">
        <v>34</v>
      </c>
      <c r="I1559" s="1" t="s">
        <v>608</v>
      </c>
      <c r="J1559">
        <f>cocina[[#This Row],[Precio Unitario]]*cocina[[#This Row],[Cantidad Ordenada]]-cocina[[#This Row],[Costo Unitario]]*cocina[[#This Row],[Cantidad Ordenada]]</f>
        <v>18</v>
      </c>
      <c r="K1559">
        <f>cocina[[#This Row],[Precio Unitario]]*cocina[[#This Row],[Cantidad Ordenada]]</f>
        <v>44</v>
      </c>
      <c r="L1559" s="5">
        <f>(SUMIF(A:A,cocina[[#This Row],[Número de Orden]],J:J))/SUMIF(A:A,cocina[[#This Row],[Número de Orden]],K:K)</f>
        <v>0.4152542372881356</v>
      </c>
      <c r="M1559" s="1">
        <f>cocina[[#This Row],[Ganancia bruta]]-cocina[[#This Row],[Ganancia neta]]</f>
        <v>26</v>
      </c>
    </row>
    <row r="1560" spans="1:13" x14ac:dyDescent="0.3">
      <c r="A1560">
        <v>633</v>
      </c>
      <c r="B1560">
        <v>16</v>
      </c>
      <c r="C1560" s="1" t="s">
        <v>89</v>
      </c>
      <c r="D1560" s="1" t="s">
        <v>629</v>
      </c>
      <c r="E1560">
        <v>10</v>
      </c>
      <c r="F1560">
        <v>18</v>
      </c>
      <c r="G1560">
        <v>3</v>
      </c>
      <c r="H1560">
        <v>54</v>
      </c>
      <c r="I1560" s="1" t="s">
        <v>609</v>
      </c>
      <c r="J1560">
        <f>cocina[[#This Row],[Precio Unitario]]*cocina[[#This Row],[Cantidad Ordenada]]-cocina[[#This Row],[Costo Unitario]]*cocina[[#This Row],[Cantidad Ordenada]]</f>
        <v>24</v>
      </c>
      <c r="K1560">
        <f>cocina[[#This Row],[Precio Unitario]]*cocina[[#This Row],[Cantidad Ordenada]]</f>
        <v>54</v>
      </c>
      <c r="L1560" s="5">
        <f>(SUMIF(A:A,cocina[[#This Row],[Número de Orden]],J:J))/SUMIF(A:A,cocina[[#This Row],[Número de Orden]],K:K)</f>
        <v>0.4152542372881356</v>
      </c>
      <c r="M1560" s="1">
        <f>cocina[[#This Row],[Ganancia bruta]]-cocina[[#This Row],[Ganancia neta]]</f>
        <v>30</v>
      </c>
    </row>
    <row r="1561" spans="1:13" x14ac:dyDescent="0.3">
      <c r="A1561">
        <v>634</v>
      </c>
      <c r="B1561">
        <v>2</v>
      </c>
      <c r="C1561" s="1" t="s">
        <v>213</v>
      </c>
      <c r="D1561" s="1" t="s">
        <v>624</v>
      </c>
      <c r="E1561">
        <v>13</v>
      </c>
      <c r="F1561">
        <v>22</v>
      </c>
      <c r="G1561">
        <v>2</v>
      </c>
      <c r="H1561">
        <v>25</v>
      </c>
      <c r="I1561" s="1" t="s">
        <v>608</v>
      </c>
      <c r="J1561">
        <f>cocina[[#This Row],[Precio Unitario]]*cocina[[#This Row],[Cantidad Ordenada]]-cocina[[#This Row],[Costo Unitario]]*cocina[[#This Row],[Cantidad Ordenada]]</f>
        <v>18</v>
      </c>
      <c r="K1561">
        <f>cocina[[#This Row],[Precio Unitario]]*cocina[[#This Row],[Cantidad Ordenada]]</f>
        <v>44</v>
      </c>
      <c r="L1561" s="5">
        <f>(SUMIF(A:A,cocina[[#This Row],[Número de Orden]],J:J))/SUMIF(A:A,cocina[[#This Row],[Número de Orden]],K:K)</f>
        <v>0.39244186046511625</v>
      </c>
      <c r="M1561" s="1">
        <f>cocina[[#This Row],[Ganancia bruta]]-cocina[[#This Row],[Ganancia neta]]</f>
        <v>26</v>
      </c>
    </row>
    <row r="1562" spans="1:13" x14ac:dyDescent="0.3">
      <c r="A1562">
        <v>634</v>
      </c>
      <c r="B1562">
        <v>2</v>
      </c>
      <c r="C1562" s="1" t="s">
        <v>58</v>
      </c>
      <c r="D1562" s="1" t="s">
        <v>616</v>
      </c>
      <c r="E1562">
        <v>25</v>
      </c>
      <c r="F1562">
        <v>40</v>
      </c>
      <c r="G1562">
        <v>3</v>
      </c>
      <c r="H1562">
        <v>38</v>
      </c>
      <c r="I1562" s="1" t="s">
        <v>609</v>
      </c>
      <c r="J1562">
        <f>cocina[[#This Row],[Precio Unitario]]*cocina[[#This Row],[Cantidad Ordenada]]-cocina[[#This Row],[Costo Unitario]]*cocina[[#This Row],[Cantidad Ordenada]]</f>
        <v>45</v>
      </c>
      <c r="K1562">
        <f>cocina[[#This Row],[Precio Unitario]]*cocina[[#This Row],[Cantidad Ordenada]]</f>
        <v>120</v>
      </c>
      <c r="L1562" s="5">
        <f>(SUMIF(A:A,cocina[[#This Row],[Número de Orden]],J:J))/SUMIF(A:A,cocina[[#This Row],[Número de Orden]],K:K)</f>
        <v>0.39244186046511625</v>
      </c>
      <c r="M1562" s="1">
        <f>cocina[[#This Row],[Ganancia bruta]]-cocina[[#This Row],[Ganancia neta]]</f>
        <v>75</v>
      </c>
    </row>
    <row r="1563" spans="1:13" x14ac:dyDescent="0.3">
      <c r="A1563">
        <v>634</v>
      </c>
      <c r="B1563">
        <v>2</v>
      </c>
      <c r="C1563" s="1" t="s">
        <v>132</v>
      </c>
      <c r="D1563" s="1" t="s">
        <v>631</v>
      </c>
      <c r="E1563">
        <v>15</v>
      </c>
      <c r="F1563">
        <v>25</v>
      </c>
      <c r="G1563">
        <v>3</v>
      </c>
      <c r="H1563">
        <v>43</v>
      </c>
      <c r="I1563" s="1" t="s">
        <v>609</v>
      </c>
      <c r="J1563">
        <f>cocina[[#This Row],[Precio Unitario]]*cocina[[#This Row],[Cantidad Ordenada]]-cocina[[#This Row],[Costo Unitario]]*cocina[[#This Row],[Cantidad Ordenada]]</f>
        <v>30</v>
      </c>
      <c r="K1563">
        <f>cocina[[#This Row],[Precio Unitario]]*cocina[[#This Row],[Cantidad Ordenada]]</f>
        <v>75</v>
      </c>
      <c r="L1563" s="5">
        <f>(SUMIF(A:A,cocina[[#This Row],[Número de Orden]],J:J))/SUMIF(A:A,cocina[[#This Row],[Número de Orden]],K:K)</f>
        <v>0.39244186046511625</v>
      </c>
      <c r="M1563" s="1">
        <f>cocina[[#This Row],[Ganancia bruta]]-cocina[[#This Row],[Ganancia neta]]</f>
        <v>45</v>
      </c>
    </row>
    <row r="1564" spans="1:13" x14ac:dyDescent="0.3">
      <c r="A1564">
        <v>634</v>
      </c>
      <c r="B1564">
        <v>2</v>
      </c>
      <c r="C1564" s="1" t="s">
        <v>36</v>
      </c>
      <c r="D1564" s="1" t="s">
        <v>622</v>
      </c>
      <c r="E1564">
        <v>21</v>
      </c>
      <c r="F1564">
        <v>35</v>
      </c>
      <c r="G1564">
        <v>3</v>
      </c>
      <c r="H1564">
        <v>51</v>
      </c>
      <c r="I1564" s="1" t="s">
        <v>608</v>
      </c>
      <c r="J1564">
        <f>cocina[[#This Row],[Precio Unitario]]*cocina[[#This Row],[Cantidad Ordenada]]-cocina[[#This Row],[Costo Unitario]]*cocina[[#This Row],[Cantidad Ordenada]]</f>
        <v>42</v>
      </c>
      <c r="K1564">
        <f>cocina[[#This Row],[Precio Unitario]]*cocina[[#This Row],[Cantidad Ordenada]]</f>
        <v>105</v>
      </c>
      <c r="L1564" s="5">
        <f>(SUMIF(A:A,cocina[[#This Row],[Número de Orden]],J:J))/SUMIF(A:A,cocina[[#This Row],[Número de Orden]],K:K)</f>
        <v>0.39244186046511625</v>
      </c>
      <c r="M1564" s="1">
        <f>cocina[[#This Row],[Ganancia bruta]]-cocina[[#This Row],[Ganancia neta]]</f>
        <v>63</v>
      </c>
    </row>
    <row r="1565" spans="1:13" x14ac:dyDescent="0.3">
      <c r="A1565">
        <v>635</v>
      </c>
      <c r="B1565">
        <v>5</v>
      </c>
      <c r="C1565" s="1" t="s">
        <v>48</v>
      </c>
      <c r="D1565" s="1" t="s">
        <v>618</v>
      </c>
      <c r="E1565">
        <v>17</v>
      </c>
      <c r="F1565">
        <v>29</v>
      </c>
      <c r="G1565">
        <v>2</v>
      </c>
      <c r="H1565">
        <v>25</v>
      </c>
      <c r="I1565" s="1" t="s">
        <v>609</v>
      </c>
      <c r="J1565">
        <f>cocina[[#This Row],[Precio Unitario]]*cocina[[#This Row],[Cantidad Ordenada]]-cocina[[#This Row],[Costo Unitario]]*cocina[[#This Row],[Cantidad Ordenada]]</f>
        <v>24</v>
      </c>
      <c r="K1565">
        <f>cocina[[#This Row],[Precio Unitario]]*cocina[[#This Row],[Cantidad Ordenada]]</f>
        <v>58</v>
      </c>
      <c r="L1565" s="5">
        <f>(SUMIF(A:A,cocina[[#This Row],[Número de Orden]],J:J))/SUMIF(A:A,cocina[[#This Row],[Número de Orden]],K:K)</f>
        <v>0.41379310344827586</v>
      </c>
      <c r="M1565" s="1">
        <f>cocina[[#This Row],[Ganancia bruta]]-cocina[[#This Row],[Ganancia neta]]</f>
        <v>34</v>
      </c>
    </row>
    <row r="1566" spans="1:13" x14ac:dyDescent="0.3">
      <c r="A1566">
        <v>636</v>
      </c>
      <c r="B1566">
        <v>14</v>
      </c>
      <c r="C1566" s="1" t="s">
        <v>168</v>
      </c>
      <c r="D1566" s="1" t="s">
        <v>612</v>
      </c>
      <c r="E1566">
        <v>14</v>
      </c>
      <c r="F1566">
        <v>24</v>
      </c>
      <c r="G1566">
        <v>2</v>
      </c>
      <c r="H1566">
        <v>45</v>
      </c>
      <c r="I1566" s="1" t="s">
        <v>608</v>
      </c>
      <c r="J1566">
        <f>cocina[[#This Row],[Precio Unitario]]*cocina[[#This Row],[Cantidad Ordenada]]-cocina[[#This Row],[Costo Unitario]]*cocina[[#This Row],[Cantidad Ordenada]]</f>
        <v>20</v>
      </c>
      <c r="K1566">
        <f>cocina[[#This Row],[Precio Unitario]]*cocina[[#This Row],[Cantidad Ordenada]]</f>
        <v>48</v>
      </c>
      <c r="L1566" s="5">
        <f>(SUMIF(A:A,cocina[[#This Row],[Número de Orden]],J:J))/SUMIF(A:A,cocina[[#This Row],[Número de Orden]],K:K)</f>
        <v>0.41269841269841268</v>
      </c>
      <c r="M1566" s="1">
        <f>cocina[[#This Row],[Ganancia bruta]]-cocina[[#This Row],[Ganancia neta]]</f>
        <v>28</v>
      </c>
    </row>
    <row r="1567" spans="1:13" x14ac:dyDescent="0.3">
      <c r="A1567">
        <v>636</v>
      </c>
      <c r="B1567">
        <v>14</v>
      </c>
      <c r="C1567" s="1" t="s">
        <v>122</v>
      </c>
      <c r="D1567" s="1" t="s">
        <v>621</v>
      </c>
      <c r="E1567">
        <v>11</v>
      </c>
      <c r="F1567">
        <v>19</v>
      </c>
      <c r="G1567">
        <v>3</v>
      </c>
      <c r="H1567">
        <v>54</v>
      </c>
      <c r="I1567" s="1" t="s">
        <v>609</v>
      </c>
      <c r="J1567">
        <f>cocina[[#This Row],[Precio Unitario]]*cocina[[#This Row],[Cantidad Ordenada]]-cocina[[#This Row],[Costo Unitario]]*cocina[[#This Row],[Cantidad Ordenada]]</f>
        <v>24</v>
      </c>
      <c r="K1567">
        <f>cocina[[#This Row],[Precio Unitario]]*cocina[[#This Row],[Cantidad Ordenada]]</f>
        <v>57</v>
      </c>
      <c r="L1567" s="5">
        <f>(SUMIF(A:A,cocina[[#This Row],[Número de Orden]],J:J))/SUMIF(A:A,cocina[[#This Row],[Número de Orden]],K:K)</f>
        <v>0.41269841269841268</v>
      </c>
      <c r="M1567" s="1">
        <f>cocina[[#This Row],[Ganancia bruta]]-cocina[[#This Row],[Ganancia neta]]</f>
        <v>33</v>
      </c>
    </row>
    <row r="1568" spans="1:13" x14ac:dyDescent="0.3">
      <c r="A1568">
        <v>636</v>
      </c>
      <c r="B1568">
        <v>14</v>
      </c>
      <c r="C1568" s="1" t="s">
        <v>80</v>
      </c>
      <c r="D1568" s="1" t="s">
        <v>628</v>
      </c>
      <c r="E1568">
        <v>13</v>
      </c>
      <c r="F1568">
        <v>21</v>
      </c>
      <c r="G1568">
        <v>1</v>
      </c>
      <c r="H1568">
        <v>52</v>
      </c>
      <c r="I1568" s="1" t="s">
        <v>609</v>
      </c>
      <c r="J1568">
        <f>cocina[[#This Row],[Precio Unitario]]*cocina[[#This Row],[Cantidad Ordenada]]-cocina[[#This Row],[Costo Unitario]]*cocina[[#This Row],[Cantidad Ordenada]]</f>
        <v>8</v>
      </c>
      <c r="K1568">
        <f>cocina[[#This Row],[Precio Unitario]]*cocina[[#This Row],[Cantidad Ordenada]]</f>
        <v>21</v>
      </c>
      <c r="L1568" s="5">
        <f>(SUMIF(A:A,cocina[[#This Row],[Número de Orden]],J:J))/SUMIF(A:A,cocina[[#This Row],[Número de Orden]],K:K)</f>
        <v>0.41269841269841268</v>
      </c>
      <c r="M1568" s="1">
        <f>cocina[[#This Row],[Ganancia bruta]]-cocina[[#This Row],[Ganancia neta]]</f>
        <v>13</v>
      </c>
    </row>
    <row r="1569" spans="1:13" x14ac:dyDescent="0.3">
      <c r="A1569">
        <v>637</v>
      </c>
      <c r="B1569">
        <v>6</v>
      </c>
      <c r="C1569" s="1" t="s">
        <v>271</v>
      </c>
      <c r="D1569" s="1" t="s">
        <v>619</v>
      </c>
      <c r="E1569">
        <v>20</v>
      </c>
      <c r="F1569">
        <v>33</v>
      </c>
      <c r="G1569">
        <v>1</v>
      </c>
      <c r="H1569">
        <v>23</v>
      </c>
      <c r="I1569" s="1" t="s">
        <v>609</v>
      </c>
      <c r="J1569">
        <f>cocina[[#This Row],[Precio Unitario]]*cocina[[#This Row],[Cantidad Ordenada]]-cocina[[#This Row],[Costo Unitario]]*cocina[[#This Row],[Cantidad Ordenada]]</f>
        <v>13</v>
      </c>
      <c r="K1569">
        <f>cocina[[#This Row],[Precio Unitario]]*cocina[[#This Row],[Cantidad Ordenada]]</f>
        <v>33</v>
      </c>
      <c r="L1569" s="5">
        <f>(SUMIF(A:A,cocina[[#This Row],[Número de Orden]],J:J))/SUMIF(A:A,cocina[[#This Row],[Número de Orden]],K:K)</f>
        <v>0.40170940170940173</v>
      </c>
      <c r="M1569" s="1">
        <f>cocina[[#This Row],[Ganancia bruta]]-cocina[[#This Row],[Ganancia neta]]</f>
        <v>20</v>
      </c>
    </row>
    <row r="1570" spans="1:13" x14ac:dyDescent="0.3">
      <c r="A1570">
        <v>637</v>
      </c>
      <c r="B1570">
        <v>6</v>
      </c>
      <c r="C1570" s="1" t="s">
        <v>65</v>
      </c>
      <c r="D1570" s="1" t="s">
        <v>625</v>
      </c>
      <c r="E1570">
        <v>20</v>
      </c>
      <c r="F1570">
        <v>34</v>
      </c>
      <c r="G1570">
        <v>1</v>
      </c>
      <c r="H1570">
        <v>6</v>
      </c>
      <c r="I1570" s="1" t="s">
        <v>609</v>
      </c>
      <c r="J1570">
        <f>cocina[[#This Row],[Precio Unitario]]*cocina[[#This Row],[Cantidad Ordenada]]-cocina[[#This Row],[Costo Unitario]]*cocina[[#This Row],[Cantidad Ordenada]]</f>
        <v>14</v>
      </c>
      <c r="K1570">
        <f>cocina[[#This Row],[Precio Unitario]]*cocina[[#This Row],[Cantidad Ordenada]]</f>
        <v>34</v>
      </c>
      <c r="L1570" s="5">
        <f>(SUMIF(A:A,cocina[[#This Row],[Número de Orden]],J:J))/SUMIF(A:A,cocina[[#This Row],[Número de Orden]],K:K)</f>
        <v>0.40170940170940173</v>
      </c>
      <c r="M1570" s="1">
        <f>cocina[[#This Row],[Ganancia bruta]]-cocina[[#This Row],[Ganancia neta]]</f>
        <v>20</v>
      </c>
    </row>
    <row r="1571" spans="1:13" x14ac:dyDescent="0.3">
      <c r="A1571">
        <v>637</v>
      </c>
      <c r="B1571">
        <v>6</v>
      </c>
      <c r="C1571" s="1" t="s">
        <v>132</v>
      </c>
      <c r="D1571" s="1" t="s">
        <v>631</v>
      </c>
      <c r="E1571">
        <v>15</v>
      </c>
      <c r="F1571">
        <v>25</v>
      </c>
      <c r="G1571">
        <v>2</v>
      </c>
      <c r="H1571">
        <v>32</v>
      </c>
      <c r="I1571" s="1" t="s">
        <v>608</v>
      </c>
      <c r="J1571">
        <f>cocina[[#This Row],[Precio Unitario]]*cocina[[#This Row],[Cantidad Ordenada]]-cocina[[#This Row],[Costo Unitario]]*cocina[[#This Row],[Cantidad Ordenada]]</f>
        <v>20</v>
      </c>
      <c r="K1571">
        <f>cocina[[#This Row],[Precio Unitario]]*cocina[[#This Row],[Cantidad Ordenada]]</f>
        <v>50</v>
      </c>
      <c r="L1571" s="5">
        <f>(SUMIF(A:A,cocina[[#This Row],[Número de Orden]],J:J))/SUMIF(A:A,cocina[[#This Row],[Número de Orden]],K:K)</f>
        <v>0.40170940170940173</v>
      </c>
      <c r="M1571" s="1">
        <f>cocina[[#This Row],[Ganancia bruta]]-cocina[[#This Row],[Ganancia neta]]</f>
        <v>30</v>
      </c>
    </row>
    <row r="1572" spans="1:13" x14ac:dyDescent="0.3">
      <c r="A1572">
        <v>638</v>
      </c>
      <c r="B1572">
        <v>16</v>
      </c>
      <c r="C1572" s="1" t="s">
        <v>78</v>
      </c>
      <c r="D1572" s="1" t="s">
        <v>613</v>
      </c>
      <c r="E1572">
        <v>18</v>
      </c>
      <c r="F1572">
        <v>30</v>
      </c>
      <c r="G1572">
        <v>3</v>
      </c>
      <c r="H1572">
        <v>44</v>
      </c>
      <c r="I1572" s="1" t="s">
        <v>608</v>
      </c>
      <c r="J1572">
        <f>cocina[[#This Row],[Precio Unitario]]*cocina[[#This Row],[Cantidad Ordenada]]-cocina[[#This Row],[Costo Unitario]]*cocina[[#This Row],[Cantidad Ordenada]]</f>
        <v>36</v>
      </c>
      <c r="K1572">
        <f>cocina[[#This Row],[Precio Unitario]]*cocina[[#This Row],[Cantidad Ordenada]]</f>
        <v>90</v>
      </c>
      <c r="L1572" s="5">
        <f>(SUMIF(A:A,cocina[[#This Row],[Número de Orden]],J:J))/SUMIF(A:A,cocina[[#This Row],[Número de Orden]],K:K)</f>
        <v>0.4</v>
      </c>
      <c r="M1572" s="1">
        <f>cocina[[#This Row],[Ganancia bruta]]-cocina[[#This Row],[Ganancia neta]]</f>
        <v>54</v>
      </c>
    </row>
    <row r="1573" spans="1:13" x14ac:dyDescent="0.3">
      <c r="A1573">
        <v>639</v>
      </c>
      <c r="B1573">
        <v>8</v>
      </c>
      <c r="C1573" s="1" t="s">
        <v>165</v>
      </c>
      <c r="D1573" s="1" t="s">
        <v>630</v>
      </c>
      <c r="E1573">
        <v>15</v>
      </c>
      <c r="F1573">
        <v>26</v>
      </c>
      <c r="G1573">
        <v>2</v>
      </c>
      <c r="H1573">
        <v>52</v>
      </c>
      <c r="I1573" s="1" t="s">
        <v>608</v>
      </c>
      <c r="J1573">
        <f>cocina[[#This Row],[Precio Unitario]]*cocina[[#This Row],[Cantidad Ordenada]]-cocina[[#This Row],[Costo Unitario]]*cocina[[#This Row],[Cantidad Ordenada]]</f>
        <v>22</v>
      </c>
      <c r="K1573">
        <f>cocina[[#This Row],[Precio Unitario]]*cocina[[#This Row],[Cantidad Ordenada]]</f>
        <v>52</v>
      </c>
      <c r="L1573" s="5">
        <f>(SUMIF(A:A,cocina[[#This Row],[Número de Orden]],J:J))/SUMIF(A:A,cocina[[#This Row],[Número de Orden]],K:K)</f>
        <v>0.40789473684210525</v>
      </c>
      <c r="M1573" s="1">
        <f>cocina[[#This Row],[Ganancia bruta]]-cocina[[#This Row],[Ganancia neta]]</f>
        <v>30</v>
      </c>
    </row>
    <row r="1574" spans="1:13" x14ac:dyDescent="0.3">
      <c r="A1574">
        <v>639</v>
      </c>
      <c r="B1574">
        <v>8</v>
      </c>
      <c r="C1574" s="1" t="s">
        <v>126</v>
      </c>
      <c r="D1574" s="1" t="s">
        <v>614</v>
      </c>
      <c r="E1574">
        <v>19</v>
      </c>
      <c r="F1574">
        <v>31</v>
      </c>
      <c r="G1574">
        <v>2</v>
      </c>
      <c r="H1574">
        <v>29</v>
      </c>
      <c r="I1574" s="1" t="s">
        <v>608</v>
      </c>
      <c r="J1574">
        <f>cocina[[#This Row],[Precio Unitario]]*cocina[[#This Row],[Cantidad Ordenada]]-cocina[[#This Row],[Costo Unitario]]*cocina[[#This Row],[Cantidad Ordenada]]</f>
        <v>24</v>
      </c>
      <c r="K1574">
        <f>cocina[[#This Row],[Precio Unitario]]*cocina[[#This Row],[Cantidad Ordenada]]</f>
        <v>62</v>
      </c>
      <c r="L1574" s="5">
        <f>(SUMIF(A:A,cocina[[#This Row],[Número de Orden]],J:J))/SUMIF(A:A,cocina[[#This Row],[Número de Orden]],K:K)</f>
        <v>0.40789473684210525</v>
      </c>
      <c r="M1574" s="1">
        <f>cocina[[#This Row],[Ganancia bruta]]-cocina[[#This Row],[Ganancia neta]]</f>
        <v>38</v>
      </c>
    </row>
    <row r="1575" spans="1:13" x14ac:dyDescent="0.3">
      <c r="A1575">
        <v>639</v>
      </c>
      <c r="B1575">
        <v>8</v>
      </c>
      <c r="C1575" s="1" t="s">
        <v>122</v>
      </c>
      <c r="D1575" s="1" t="s">
        <v>621</v>
      </c>
      <c r="E1575">
        <v>11</v>
      </c>
      <c r="F1575">
        <v>19</v>
      </c>
      <c r="G1575">
        <v>2</v>
      </c>
      <c r="H1575">
        <v>55</v>
      </c>
      <c r="I1575" s="1" t="s">
        <v>608</v>
      </c>
      <c r="J1575">
        <f>cocina[[#This Row],[Precio Unitario]]*cocina[[#This Row],[Cantidad Ordenada]]-cocina[[#This Row],[Costo Unitario]]*cocina[[#This Row],[Cantidad Ordenada]]</f>
        <v>16</v>
      </c>
      <c r="K1575">
        <f>cocina[[#This Row],[Precio Unitario]]*cocina[[#This Row],[Cantidad Ordenada]]</f>
        <v>38</v>
      </c>
      <c r="L1575" s="5">
        <f>(SUMIF(A:A,cocina[[#This Row],[Número de Orden]],J:J))/SUMIF(A:A,cocina[[#This Row],[Número de Orden]],K:K)</f>
        <v>0.40789473684210525</v>
      </c>
      <c r="M1575" s="1">
        <f>cocina[[#This Row],[Ganancia bruta]]-cocina[[#This Row],[Ganancia neta]]</f>
        <v>22</v>
      </c>
    </row>
    <row r="1576" spans="1:13" x14ac:dyDescent="0.3">
      <c r="A1576">
        <v>640</v>
      </c>
      <c r="B1576">
        <v>14</v>
      </c>
      <c r="C1576" s="1" t="s">
        <v>165</v>
      </c>
      <c r="D1576" s="1" t="s">
        <v>630</v>
      </c>
      <c r="E1576">
        <v>15</v>
      </c>
      <c r="F1576">
        <v>26</v>
      </c>
      <c r="G1576">
        <v>3</v>
      </c>
      <c r="H1576">
        <v>7</v>
      </c>
      <c r="I1576" s="1" t="s">
        <v>609</v>
      </c>
      <c r="J1576">
        <f>cocina[[#This Row],[Precio Unitario]]*cocina[[#This Row],[Cantidad Ordenada]]-cocina[[#This Row],[Costo Unitario]]*cocina[[#This Row],[Cantidad Ordenada]]</f>
        <v>33</v>
      </c>
      <c r="K1576">
        <f>cocina[[#This Row],[Precio Unitario]]*cocina[[#This Row],[Cantidad Ordenada]]</f>
        <v>78</v>
      </c>
      <c r="L1576" s="5">
        <f>(SUMIF(A:A,cocina[[#This Row],[Número de Orden]],J:J))/SUMIF(A:A,cocina[[#This Row],[Número de Orden]],K:K)</f>
        <v>0.40182648401826482</v>
      </c>
      <c r="M1576" s="1">
        <f>cocina[[#This Row],[Ganancia bruta]]-cocina[[#This Row],[Ganancia neta]]</f>
        <v>45</v>
      </c>
    </row>
    <row r="1577" spans="1:13" x14ac:dyDescent="0.3">
      <c r="A1577">
        <v>640</v>
      </c>
      <c r="B1577">
        <v>14</v>
      </c>
      <c r="C1577" s="1" t="s">
        <v>80</v>
      </c>
      <c r="D1577" s="1" t="s">
        <v>628</v>
      </c>
      <c r="E1577">
        <v>13</v>
      </c>
      <c r="F1577">
        <v>21</v>
      </c>
      <c r="G1577">
        <v>2</v>
      </c>
      <c r="H1577">
        <v>12</v>
      </c>
      <c r="I1577" s="1" t="s">
        <v>608</v>
      </c>
      <c r="J1577">
        <f>cocina[[#This Row],[Precio Unitario]]*cocina[[#This Row],[Cantidad Ordenada]]-cocina[[#This Row],[Costo Unitario]]*cocina[[#This Row],[Cantidad Ordenada]]</f>
        <v>16</v>
      </c>
      <c r="K1577">
        <f>cocina[[#This Row],[Precio Unitario]]*cocina[[#This Row],[Cantidad Ordenada]]</f>
        <v>42</v>
      </c>
      <c r="L1577" s="5">
        <f>(SUMIF(A:A,cocina[[#This Row],[Número de Orden]],J:J))/SUMIF(A:A,cocina[[#This Row],[Número de Orden]],K:K)</f>
        <v>0.40182648401826482</v>
      </c>
      <c r="M1577" s="1">
        <f>cocina[[#This Row],[Ganancia bruta]]-cocina[[#This Row],[Ganancia neta]]</f>
        <v>26</v>
      </c>
    </row>
    <row r="1578" spans="1:13" x14ac:dyDescent="0.3">
      <c r="A1578">
        <v>640</v>
      </c>
      <c r="B1578">
        <v>14</v>
      </c>
      <c r="C1578" s="1" t="s">
        <v>271</v>
      </c>
      <c r="D1578" s="1" t="s">
        <v>619</v>
      </c>
      <c r="E1578">
        <v>20</v>
      </c>
      <c r="F1578">
        <v>33</v>
      </c>
      <c r="G1578">
        <v>3</v>
      </c>
      <c r="H1578">
        <v>56</v>
      </c>
      <c r="I1578" s="1" t="s">
        <v>609</v>
      </c>
      <c r="J1578">
        <f>cocina[[#This Row],[Precio Unitario]]*cocina[[#This Row],[Cantidad Ordenada]]-cocina[[#This Row],[Costo Unitario]]*cocina[[#This Row],[Cantidad Ordenada]]</f>
        <v>39</v>
      </c>
      <c r="K1578">
        <f>cocina[[#This Row],[Precio Unitario]]*cocina[[#This Row],[Cantidad Ordenada]]</f>
        <v>99</v>
      </c>
      <c r="L1578" s="5">
        <f>(SUMIF(A:A,cocina[[#This Row],[Número de Orden]],J:J))/SUMIF(A:A,cocina[[#This Row],[Número de Orden]],K:K)</f>
        <v>0.40182648401826482</v>
      </c>
      <c r="M1578" s="1">
        <f>cocina[[#This Row],[Ganancia bruta]]-cocina[[#This Row],[Ganancia neta]]</f>
        <v>60</v>
      </c>
    </row>
    <row r="1579" spans="1:13" x14ac:dyDescent="0.3">
      <c r="A1579">
        <v>641</v>
      </c>
      <c r="B1579">
        <v>2</v>
      </c>
      <c r="C1579" s="1" t="s">
        <v>48</v>
      </c>
      <c r="D1579" s="1" t="s">
        <v>618</v>
      </c>
      <c r="E1579">
        <v>17</v>
      </c>
      <c r="F1579">
        <v>29</v>
      </c>
      <c r="G1579">
        <v>3</v>
      </c>
      <c r="H1579">
        <v>17</v>
      </c>
      <c r="I1579" s="1" t="s">
        <v>608</v>
      </c>
      <c r="J1579">
        <f>cocina[[#This Row],[Precio Unitario]]*cocina[[#This Row],[Cantidad Ordenada]]-cocina[[#This Row],[Costo Unitario]]*cocina[[#This Row],[Cantidad Ordenada]]</f>
        <v>36</v>
      </c>
      <c r="K1579">
        <f>cocina[[#This Row],[Precio Unitario]]*cocina[[#This Row],[Cantidad Ordenada]]</f>
        <v>87</v>
      </c>
      <c r="L1579" s="5">
        <f>(SUMIF(A:A,cocina[[#This Row],[Número de Orden]],J:J))/SUMIF(A:A,cocina[[#This Row],[Número de Orden]],K:K)</f>
        <v>0.40384615384615385</v>
      </c>
      <c r="M1579" s="1">
        <f>cocina[[#This Row],[Ganancia bruta]]-cocina[[#This Row],[Ganancia neta]]</f>
        <v>51</v>
      </c>
    </row>
    <row r="1580" spans="1:13" x14ac:dyDescent="0.3">
      <c r="A1580">
        <v>641</v>
      </c>
      <c r="B1580">
        <v>2</v>
      </c>
      <c r="C1580" s="1" t="s">
        <v>132</v>
      </c>
      <c r="D1580" s="1" t="s">
        <v>631</v>
      </c>
      <c r="E1580">
        <v>15</v>
      </c>
      <c r="F1580">
        <v>25</v>
      </c>
      <c r="G1580">
        <v>3</v>
      </c>
      <c r="H1580">
        <v>28</v>
      </c>
      <c r="I1580" s="1" t="s">
        <v>609</v>
      </c>
      <c r="J1580">
        <f>cocina[[#This Row],[Precio Unitario]]*cocina[[#This Row],[Cantidad Ordenada]]-cocina[[#This Row],[Costo Unitario]]*cocina[[#This Row],[Cantidad Ordenada]]</f>
        <v>30</v>
      </c>
      <c r="K1580">
        <f>cocina[[#This Row],[Precio Unitario]]*cocina[[#This Row],[Cantidad Ordenada]]</f>
        <v>75</v>
      </c>
      <c r="L1580" s="5">
        <f>(SUMIF(A:A,cocina[[#This Row],[Número de Orden]],J:J))/SUMIF(A:A,cocina[[#This Row],[Número de Orden]],K:K)</f>
        <v>0.40384615384615385</v>
      </c>
      <c r="M1580" s="1">
        <f>cocina[[#This Row],[Ganancia bruta]]-cocina[[#This Row],[Ganancia neta]]</f>
        <v>45</v>
      </c>
    </row>
    <row r="1581" spans="1:13" x14ac:dyDescent="0.3">
      <c r="A1581">
        <v>641</v>
      </c>
      <c r="B1581">
        <v>2</v>
      </c>
      <c r="C1581" s="1" t="s">
        <v>210</v>
      </c>
      <c r="D1581" s="1" t="s">
        <v>627</v>
      </c>
      <c r="E1581">
        <v>14</v>
      </c>
      <c r="F1581">
        <v>23</v>
      </c>
      <c r="G1581">
        <v>2</v>
      </c>
      <c r="H1581">
        <v>29</v>
      </c>
      <c r="I1581" s="1" t="s">
        <v>608</v>
      </c>
      <c r="J1581">
        <f>cocina[[#This Row],[Precio Unitario]]*cocina[[#This Row],[Cantidad Ordenada]]-cocina[[#This Row],[Costo Unitario]]*cocina[[#This Row],[Cantidad Ordenada]]</f>
        <v>18</v>
      </c>
      <c r="K1581">
        <f>cocina[[#This Row],[Precio Unitario]]*cocina[[#This Row],[Cantidad Ordenada]]</f>
        <v>46</v>
      </c>
      <c r="L1581" s="5">
        <f>(SUMIF(A:A,cocina[[#This Row],[Número de Orden]],J:J))/SUMIF(A:A,cocina[[#This Row],[Número de Orden]],K:K)</f>
        <v>0.40384615384615385</v>
      </c>
      <c r="M1581" s="1">
        <f>cocina[[#This Row],[Ganancia bruta]]-cocina[[#This Row],[Ganancia neta]]</f>
        <v>28</v>
      </c>
    </row>
    <row r="1582" spans="1:13" x14ac:dyDescent="0.3">
      <c r="A1582">
        <v>642</v>
      </c>
      <c r="B1582">
        <v>15</v>
      </c>
      <c r="C1582" s="1" t="s">
        <v>80</v>
      </c>
      <c r="D1582" s="1" t="s">
        <v>628</v>
      </c>
      <c r="E1582">
        <v>13</v>
      </c>
      <c r="F1582">
        <v>21</v>
      </c>
      <c r="G1582">
        <v>3</v>
      </c>
      <c r="H1582">
        <v>6</v>
      </c>
      <c r="I1582" s="1" t="s">
        <v>609</v>
      </c>
      <c r="J1582">
        <f>cocina[[#This Row],[Precio Unitario]]*cocina[[#This Row],[Cantidad Ordenada]]-cocina[[#This Row],[Costo Unitario]]*cocina[[#This Row],[Cantidad Ordenada]]</f>
        <v>24</v>
      </c>
      <c r="K1582">
        <f>cocina[[#This Row],[Precio Unitario]]*cocina[[#This Row],[Cantidad Ordenada]]</f>
        <v>63</v>
      </c>
      <c r="L1582" s="5">
        <f>(SUMIF(A:A,cocina[[#This Row],[Número de Orden]],J:J))/SUMIF(A:A,cocina[[#This Row],[Número de Orden]],K:K)</f>
        <v>0.40340909090909088</v>
      </c>
      <c r="M1582" s="1">
        <f>cocina[[#This Row],[Ganancia bruta]]-cocina[[#This Row],[Ganancia neta]]</f>
        <v>39</v>
      </c>
    </row>
    <row r="1583" spans="1:13" x14ac:dyDescent="0.3">
      <c r="A1583">
        <v>642</v>
      </c>
      <c r="B1583">
        <v>15</v>
      </c>
      <c r="C1583" s="1" t="s">
        <v>165</v>
      </c>
      <c r="D1583" s="1" t="s">
        <v>630</v>
      </c>
      <c r="E1583">
        <v>15</v>
      </c>
      <c r="F1583">
        <v>26</v>
      </c>
      <c r="G1583">
        <v>1</v>
      </c>
      <c r="H1583">
        <v>57</v>
      </c>
      <c r="I1583" s="1" t="s">
        <v>609</v>
      </c>
      <c r="J1583">
        <f>cocina[[#This Row],[Precio Unitario]]*cocina[[#This Row],[Cantidad Ordenada]]-cocina[[#This Row],[Costo Unitario]]*cocina[[#This Row],[Cantidad Ordenada]]</f>
        <v>11</v>
      </c>
      <c r="K1583">
        <f>cocina[[#This Row],[Precio Unitario]]*cocina[[#This Row],[Cantidad Ordenada]]</f>
        <v>26</v>
      </c>
      <c r="L1583" s="5">
        <f>(SUMIF(A:A,cocina[[#This Row],[Número de Orden]],J:J))/SUMIF(A:A,cocina[[#This Row],[Número de Orden]],K:K)</f>
        <v>0.40340909090909088</v>
      </c>
      <c r="M1583" s="1">
        <f>cocina[[#This Row],[Ganancia bruta]]-cocina[[#This Row],[Ganancia neta]]</f>
        <v>15</v>
      </c>
    </row>
    <row r="1584" spans="1:13" x14ac:dyDescent="0.3">
      <c r="A1584">
        <v>642</v>
      </c>
      <c r="B1584">
        <v>15</v>
      </c>
      <c r="C1584" s="1" t="s">
        <v>48</v>
      </c>
      <c r="D1584" s="1" t="s">
        <v>618</v>
      </c>
      <c r="E1584">
        <v>17</v>
      </c>
      <c r="F1584">
        <v>29</v>
      </c>
      <c r="G1584">
        <v>3</v>
      </c>
      <c r="H1584">
        <v>18</v>
      </c>
      <c r="I1584" s="1" t="s">
        <v>609</v>
      </c>
      <c r="J1584">
        <f>cocina[[#This Row],[Precio Unitario]]*cocina[[#This Row],[Cantidad Ordenada]]-cocina[[#This Row],[Costo Unitario]]*cocina[[#This Row],[Cantidad Ordenada]]</f>
        <v>36</v>
      </c>
      <c r="K1584">
        <f>cocina[[#This Row],[Precio Unitario]]*cocina[[#This Row],[Cantidad Ordenada]]</f>
        <v>87</v>
      </c>
      <c r="L1584" s="5">
        <f>(SUMIF(A:A,cocina[[#This Row],[Número de Orden]],J:J))/SUMIF(A:A,cocina[[#This Row],[Número de Orden]],K:K)</f>
        <v>0.40340909090909088</v>
      </c>
      <c r="M1584" s="1">
        <f>cocina[[#This Row],[Ganancia bruta]]-cocina[[#This Row],[Ganancia neta]]</f>
        <v>51</v>
      </c>
    </row>
    <row r="1585" spans="1:13" x14ac:dyDescent="0.3">
      <c r="A1585">
        <v>643</v>
      </c>
      <c r="B1585">
        <v>17</v>
      </c>
      <c r="C1585" s="1" t="s">
        <v>271</v>
      </c>
      <c r="D1585" s="1" t="s">
        <v>619</v>
      </c>
      <c r="E1585">
        <v>20</v>
      </c>
      <c r="F1585">
        <v>33</v>
      </c>
      <c r="G1585">
        <v>1</v>
      </c>
      <c r="H1585">
        <v>18</v>
      </c>
      <c r="I1585" s="1" t="s">
        <v>608</v>
      </c>
      <c r="J1585">
        <f>cocina[[#This Row],[Precio Unitario]]*cocina[[#This Row],[Cantidad Ordenada]]-cocina[[#This Row],[Costo Unitario]]*cocina[[#This Row],[Cantidad Ordenada]]</f>
        <v>13</v>
      </c>
      <c r="K1585">
        <f>cocina[[#This Row],[Precio Unitario]]*cocina[[#This Row],[Cantidad Ordenada]]</f>
        <v>33</v>
      </c>
      <c r="L1585" s="5">
        <f>(SUMIF(A:A,cocina[[#This Row],[Número de Orden]],J:J))/SUMIF(A:A,cocina[[#This Row],[Número de Orden]],K:K)</f>
        <v>0.39393939393939392</v>
      </c>
      <c r="M1585" s="1">
        <f>cocina[[#This Row],[Ganancia bruta]]-cocina[[#This Row],[Ganancia neta]]</f>
        <v>20</v>
      </c>
    </row>
    <row r="1586" spans="1:13" x14ac:dyDescent="0.3">
      <c r="A1586">
        <v>644</v>
      </c>
      <c r="B1586">
        <v>9</v>
      </c>
      <c r="C1586" s="1" t="s">
        <v>126</v>
      </c>
      <c r="D1586" s="1" t="s">
        <v>614</v>
      </c>
      <c r="E1586">
        <v>19</v>
      </c>
      <c r="F1586">
        <v>31</v>
      </c>
      <c r="G1586">
        <v>3</v>
      </c>
      <c r="H1586">
        <v>51</v>
      </c>
      <c r="I1586" s="1" t="s">
        <v>608</v>
      </c>
      <c r="J1586">
        <f>cocina[[#This Row],[Precio Unitario]]*cocina[[#This Row],[Cantidad Ordenada]]-cocina[[#This Row],[Costo Unitario]]*cocina[[#This Row],[Cantidad Ordenada]]</f>
        <v>36</v>
      </c>
      <c r="K1586">
        <f>cocina[[#This Row],[Precio Unitario]]*cocina[[#This Row],[Cantidad Ordenada]]</f>
        <v>93</v>
      </c>
      <c r="L1586" s="5">
        <f>(SUMIF(A:A,cocina[[#This Row],[Número de Orden]],J:J))/SUMIF(A:A,cocina[[#This Row],[Número de Orden]],K:K)</f>
        <v>0.38709677419354838</v>
      </c>
      <c r="M1586" s="1">
        <f>cocina[[#This Row],[Ganancia bruta]]-cocina[[#This Row],[Ganancia neta]]</f>
        <v>57</v>
      </c>
    </row>
    <row r="1587" spans="1:13" x14ac:dyDescent="0.3">
      <c r="A1587">
        <v>645</v>
      </c>
      <c r="B1587">
        <v>6</v>
      </c>
      <c r="C1587" s="1" t="s">
        <v>271</v>
      </c>
      <c r="D1587" s="1" t="s">
        <v>619</v>
      </c>
      <c r="E1587">
        <v>20</v>
      </c>
      <c r="F1587">
        <v>33</v>
      </c>
      <c r="G1587">
        <v>3</v>
      </c>
      <c r="H1587">
        <v>43</v>
      </c>
      <c r="I1587" s="1" t="s">
        <v>609</v>
      </c>
      <c r="J1587">
        <f>cocina[[#This Row],[Precio Unitario]]*cocina[[#This Row],[Cantidad Ordenada]]-cocina[[#This Row],[Costo Unitario]]*cocina[[#This Row],[Cantidad Ordenada]]</f>
        <v>39</v>
      </c>
      <c r="K1587">
        <f>cocina[[#This Row],[Precio Unitario]]*cocina[[#This Row],[Cantidad Ordenada]]</f>
        <v>99</v>
      </c>
      <c r="L1587" s="5">
        <f>(SUMIF(A:A,cocina[[#This Row],[Número de Orden]],J:J))/SUMIF(A:A,cocina[[#This Row],[Número de Orden]],K:K)</f>
        <v>0.4</v>
      </c>
      <c r="M1587" s="1">
        <f>cocina[[#This Row],[Ganancia bruta]]-cocina[[#This Row],[Ganancia neta]]</f>
        <v>60</v>
      </c>
    </row>
    <row r="1588" spans="1:13" x14ac:dyDescent="0.3">
      <c r="A1588">
        <v>645</v>
      </c>
      <c r="B1588">
        <v>6</v>
      </c>
      <c r="C1588" s="1" t="s">
        <v>116</v>
      </c>
      <c r="D1588" s="1" t="s">
        <v>615</v>
      </c>
      <c r="E1588">
        <v>16</v>
      </c>
      <c r="F1588">
        <v>27</v>
      </c>
      <c r="G1588">
        <v>3</v>
      </c>
      <c r="H1588">
        <v>54</v>
      </c>
      <c r="I1588" s="1" t="s">
        <v>608</v>
      </c>
      <c r="J1588">
        <f>cocina[[#This Row],[Precio Unitario]]*cocina[[#This Row],[Cantidad Ordenada]]-cocina[[#This Row],[Costo Unitario]]*cocina[[#This Row],[Cantidad Ordenada]]</f>
        <v>33</v>
      </c>
      <c r="K1588">
        <f>cocina[[#This Row],[Precio Unitario]]*cocina[[#This Row],[Cantidad Ordenada]]</f>
        <v>81</v>
      </c>
      <c r="L1588" s="5">
        <f>(SUMIF(A:A,cocina[[#This Row],[Número de Orden]],J:J))/SUMIF(A:A,cocina[[#This Row],[Número de Orden]],K:K)</f>
        <v>0.4</v>
      </c>
      <c r="M1588" s="1">
        <f>cocina[[#This Row],[Ganancia bruta]]-cocina[[#This Row],[Ganancia neta]]</f>
        <v>48</v>
      </c>
    </row>
    <row r="1589" spans="1:13" x14ac:dyDescent="0.3">
      <c r="A1589">
        <v>646</v>
      </c>
      <c r="B1589">
        <v>12</v>
      </c>
      <c r="C1589" s="1" t="s">
        <v>36</v>
      </c>
      <c r="D1589" s="1" t="s">
        <v>622</v>
      </c>
      <c r="E1589">
        <v>21</v>
      </c>
      <c r="F1589">
        <v>35</v>
      </c>
      <c r="G1589">
        <v>2</v>
      </c>
      <c r="H1589">
        <v>36</v>
      </c>
      <c r="I1589" s="1" t="s">
        <v>608</v>
      </c>
      <c r="J1589">
        <f>cocina[[#This Row],[Precio Unitario]]*cocina[[#This Row],[Cantidad Ordenada]]-cocina[[#This Row],[Costo Unitario]]*cocina[[#This Row],[Cantidad Ordenada]]</f>
        <v>28</v>
      </c>
      <c r="K1589">
        <f>cocina[[#This Row],[Precio Unitario]]*cocina[[#This Row],[Cantidad Ordenada]]</f>
        <v>70</v>
      </c>
      <c r="L1589" s="5">
        <f>(SUMIF(A:A,cocina[[#This Row],[Número de Orden]],J:J))/SUMIF(A:A,cocina[[#This Row],[Número de Orden]],K:K)</f>
        <v>0.4</v>
      </c>
      <c r="M1589" s="1">
        <f>cocina[[#This Row],[Ganancia bruta]]-cocina[[#This Row],[Ganancia neta]]</f>
        <v>42</v>
      </c>
    </row>
    <row r="1590" spans="1:13" x14ac:dyDescent="0.3">
      <c r="A1590">
        <v>647</v>
      </c>
      <c r="B1590">
        <v>12</v>
      </c>
      <c r="C1590" s="1" t="s">
        <v>89</v>
      </c>
      <c r="D1590" s="1" t="s">
        <v>629</v>
      </c>
      <c r="E1590">
        <v>10</v>
      </c>
      <c r="F1590">
        <v>18</v>
      </c>
      <c r="G1590">
        <v>2</v>
      </c>
      <c r="H1590">
        <v>13</v>
      </c>
      <c r="I1590" s="1" t="s">
        <v>609</v>
      </c>
      <c r="J1590">
        <f>cocina[[#This Row],[Precio Unitario]]*cocina[[#This Row],[Cantidad Ordenada]]-cocina[[#This Row],[Costo Unitario]]*cocina[[#This Row],[Cantidad Ordenada]]</f>
        <v>16</v>
      </c>
      <c r="K1590">
        <f>cocina[[#This Row],[Precio Unitario]]*cocina[[#This Row],[Cantidad Ordenada]]</f>
        <v>36</v>
      </c>
      <c r="L1590" s="5">
        <f>(SUMIF(A:A,cocina[[#This Row],[Número de Orden]],J:J))/SUMIF(A:A,cocina[[#This Row],[Número de Orden]],K:K)</f>
        <v>0.40816326530612246</v>
      </c>
      <c r="M1590" s="1">
        <f>cocina[[#This Row],[Ganancia bruta]]-cocina[[#This Row],[Ganancia neta]]</f>
        <v>20</v>
      </c>
    </row>
    <row r="1591" spans="1:13" x14ac:dyDescent="0.3">
      <c r="A1591">
        <v>647</v>
      </c>
      <c r="B1591">
        <v>12</v>
      </c>
      <c r="C1591" s="1" t="s">
        <v>126</v>
      </c>
      <c r="D1591" s="1" t="s">
        <v>614</v>
      </c>
      <c r="E1591">
        <v>19</v>
      </c>
      <c r="F1591">
        <v>31</v>
      </c>
      <c r="G1591">
        <v>2</v>
      </c>
      <c r="H1591">
        <v>26</v>
      </c>
      <c r="I1591" s="1" t="s">
        <v>609</v>
      </c>
      <c r="J1591">
        <f>cocina[[#This Row],[Precio Unitario]]*cocina[[#This Row],[Cantidad Ordenada]]-cocina[[#This Row],[Costo Unitario]]*cocina[[#This Row],[Cantidad Ordenada]]</f>
        <v>24</v>
      </c>
      <c r="K1591">
        <f>cocina[[#This Row],[Precio Unitario]]*cocina[[#This Row],[Cantidad Ordenada]]</f>
        <v>62</v>
      </c>
      <c r="L1591" s="5">
        <f>(SUMIF(A:A,cocina[[#This Row],[Número de Orden]],J:J))/SUMIF(A:A,cocina[[#This Row],[Número de Orden]],K:K)</f>
        <v>0.40816326530612246</v>
      </c>
      <c r="M1591" s="1">
        <f>cocina[[#This Row],[Ganancia bruta]]-cocina[[#This Row],[Ganancia neta]]</f>
        <v>38</v>
      </c>
    </row>
    <row r="1592" spans="1:13" x14ac:dyDescent="0.3">
      <c r="A1592">
        <v>648</v>
      </c>
      <c r="B1592">
        <v>9</v>
      </c>
      <c r="C1592" s="1" t="s">
        <v>52</v>
      </c>
      <c r="D1592" s="1" t="s">
        <v>620</v>
      </c>
      <c r="E1592">
        <v>16</v>
      </c>
      <c r="F1592">
        <v>28</v>
      </c>
      <c r="G1592">
        <v>2</v>
      </c>
      <c r="H1592">
        <v>47</v>
      </c>
      <c r="I1592" s="1" t="s">
        <v>608</v>
      </c>
      <c r="J1592">
        <f>cocina[[#This Row],[Precio Unitario]]*cocina[[#This Row],[Cantidad Ordenada]]-cocina[[#This Row],[Costo Unitario]]*cocina[[#This Row],[Cantidad Ordenada]]</f>
        <v>24</v>
      </c>
      <c r="K1592">
        <f>cocina[[#This Row],[Precio Unitario]]*cocina[[#This Row],[Cantidad Ordenada]]</f>
        <v>56</v>
      </c>
      <c r="L1592" s="5">
        <f>(SUMIF(A:A,cocina[[#This Row],[Número de Orden]],J:J))/SUMIF(A:A,cocina[[#This Row],[Número de Orden]],K:K)</f>
        <v>0.42857142857142855</v>
      </c>
      <c r="M1592" s="1">
        <f>cocina[[#This Row],[Ganancia bruta]]-cocina[[#This Row],[Ganancia neta]]</f>
        <v>32</v>
      </c>
    </row>
    <row r="1593" spans="1:13" x14ac:dyDescent="0.3">
      <c r="A1593">
        <v>649</v>
      </c>
      <c r="B1593">
        <v>9</v>
      </c>
      <c r="C1593" s="1" t="s">
        <v>48</v>
      </c>
      <c r="D1593" s="1" t="s">
        <v>618</v>
      </c>
      <c r="E1593">
        <v>17</v>
      </c>
      <c r="F1593">
        <v>29</v>
      </c>
      <c r="G1593">
        <v>3</v>
      </c>
      <c r="H1593">
        <v>22</v>
      </c>
      <c r="I1593" s="1" t="s">
        <v>609</v>
      </c>
      <c r="J1593">
        <f>cocina[[#This Row],[Precio Unitario]]*cocina[[#This Row],[Cantidad Ordenada]]-cocina[[#This Row],[Costo Unitario]]*cocina[[#This Row],[Cantidad Ordenada]]</f>
        <v>36</v>
      </c>
      <c r="K1593">
        <f>cocina[[#This Row],[Precio Unitario]]*cocina[[#This Row],[Cantidad Ordenada]]</f>
        <v>87</v>
      </c>
      <c r="L1593" s="5">
        <f>(SUMIF(A:A,cocina[[#This Row],[Número de Orden]],J:J))/SUMIF(A:A,cocina[[#This Row],[Número de Orden]],K:K)</f>
        <v>0.4140625</v>
      </c>
      <c r="M1593" s="1">
        <f>cocina[[#This Row],[Ganancia bruta]]-cocina[[#This Row],[Ganancia neta]]</f>
        <v>51</v>
      </c>
    </row>
    <row r="1594" spans="1:13" x14ac:dyDescent="0.3">
      <c r="A1594">
        <v>649</v>
      </c>
      <c r="B1594">
        <v>9</v>
      </c>
      <c r="C1594" s="1" t="s">
        <v>52</v>
      </c>
      <c r="D1594" s="1" t="s">
        <v>620</v>
      </c>
      <c r="E1594">
        <v>16</v>
      </c>
      <c r="F1594">
        <v>28</v>
      </c>
      <c r="G1594">
        <v>3</v>
      </c>
      <c r="H1594">
        <v>40</v>
      </c>
      <c r="I1594" s="1" t="s">
        <v>608</v>
      </c>
      <c r="J1594">
        <f>cocina[[#This Row],[Precio Unitario]]*cocina[[#This Row],[Cantidad Ordenada]]-cocina[[#This Row],[Costo Unitario]]*cocina[[#This Row],[Cantidad Ordenada]]</f>
        <v>36</v>
      </c>
      <c r="K1594">
        <f>cocina[[#This Row],[Precio Unitario]]*cocina[[#This Row],[Cantidad Ordenada]]</f>
        <v>84</v>
      </c>
      <c r="L1594" s="5">
        <f>(SUMIF(A:A,cocina[[#This Row],[Número de Orden]],J:J))/SUMIF(A:A,cocina[[#This Row],[Número de Orden]],K:K)</f>
        <v>0.4140625</v>
      </c>
      <c r="M1594" s="1">
        <f>cocina[[#This Row],[Ganancia bruta]]-cocina[[#This Row],[Ganancia neta]]</f>
        <v>48</v>
      </c>
    </row>
    <row r="1595" spans="1:13" x14ac:dyDescent="0.3">
      <c r="A1595">
        <v>649</v>
      </c>
      <c r="B1595">
        <v>9</v>
      </c>
      <c r="C1595" s="1" t="s">
        <v>132</v>
      </c>
      <c r="D1595" s="1" t="s">
        <v>631</v>
      </c>
      <c r="E1595">
        <v>15</v>
      </c>
      <c r="F1595">
        <v>25</v>
      </c>
      <c r="G1595">
        <v>1</v>
      </c>
      <c r="H1595">
        <v>32</v>
      </c>
      <c r="I1595" s="1" t="s">
        <v>609</v>
      </c>
      <c r="J1595">
        <f>cocina[[#This Row],[Precio Unitario]]*cocina[[#This Row],[Cantidad Ordenada]]-cocina[[#This Row],[Costo Unitario]]*cocina[[#This Row],[Cantidad Ordenada]]</f>
        <v>10</v>
      </c>
      <c r="K1595">
        <f>cocina[[#This Row],[Precio Unitario]]*cocina[[#This Row],[Cantidad Ordenada]]</f>
        <v>25</v>
      </c>
      <c r="L1595" s="5">
        <f>(SUMIF(A:A,cocina[[#This Row],[Número de Orden]],J:J))/SUMIF(A:A,cocina[[#This Row],[Número de Orden]],K:K)</f>
        <v>0.4140625</v>
      </c>
      <c r="M1595" s="1">
        <f>cocina[[#This Row],[Ganancia bruta]]-cocina[[#This Row],[Ganancia neta]]</f>
        <v>15</v>
      </c>
    </row>
    <row r="1596" spans="1:13" x14ac:dyDescent="0.3">
      <c r="A1596">
        <v>649</v>
      </c>
      <c r="B1596">
        <v>9</v>
      </c>
      <c r="C1596" s="1" t="s">
        <v>156</v>
      </c>
      <c r="D1596" s="1" t="s">
        <v>626</v>
      </c>
      <c r="E1596">
        <v>12</v>
      </c>
      <c r="F1596">
        <v>20</v>
      </c>
      <c r="G1596">
        <v>3</v>
      </c>
      <c r="H1596">
        <v>15</v>
      </c>
      <c r="I1596" s="1" t="s">
        <v>608</v>
      </c>
      <c r="J1596">
        <f>cocina[[#This Row],[Precio Unitario]]*cocina[[#This Row],[Cantidad Ordenada]]-cocina[[#This Row],[Costo Unitario]]*cocina[[#This Row],[Cantidad Ordenada]]</f>
        <v>24</v>
      </c>
      <c r="K1596">
        <f>cocina[[#This Row],[Precio Unitario]]*cocina[[#This Row],[Cantidad Ordenada]]</f>
        <v>60</v>
      </c>
      <c r="L1596" s="5">
        <f>(SUMIF(A:A,cocina[[#This Row],[Número de Orden]],J:J))/SUMIF(A:A,cocina[[#This Row],[Número de Orden]],K:K)</f>
        <v>0.4140625</v>
      </c>
      <c r="M1596" s="1">
        <f>cocina[[#This Row],[Ganancia bruta]]-cocina[[#This Row],[Ganancia neta]]</f>
        <v>36</v>
      </c>
    </row>
    <row r="1597" spans="1:13" x14ac:dyDescent="0.3">
      <c r="A1597">
        <v>650</v>
      </c>
      <c r="B1597">
        <v>11</v>
      </c>
      <c r="C1597" s="1" t="s">
        <v>80</v>
      </c>
      <c r="D1597" s="1" t="s">
        <v>628</v>
      </c>
      <c r="E1597">
        <v>13</v>
      </c>
      <c r="F1597">
        <v>21</v>
      </c>
      <c r="G1597">
        <v>2</v>
      </c>
      <c r="H1597">
        <v>18</v>
      </c>
      <c r="I1597" s="1" t="s">
        <v>609</v>
      </c>
      <c r="J1597">
        <f>cocina[[#This Row],[Precio Unitario]]*cocina[[#This Row],[Cantidad Ordenada]]-cocina[[#This Row],[Costo Unitario]]*cocina[[#This Row],[Cantidad Ordenada]]</f>
        <v>16</v>
      </c>
      <c r="K1597">
        <f>cocina[[#This Row],[Precio Unitario]]*cocina[[#This Row],[Cantidad Ordenada]]</f>
        <v>42</v>
      </c>
      <c r="L1597" s="5">
        <f>(SUMIF(A:A,cocina[[#This Row],[Número de Orden]],J:J))/SUMIF(A:A,cocina[[#This Row],[Número de Orden]],K:K)</f>
        <v>0.40084388185654007</v>
      </c>
      <c r="M1597" s="1">
        <f>cocina[[#This Row],[Ganancia bruta]]-cocina[[#This Row],[Ganancia neta]]</f>
        <v>26</v>
      </c>
    </row>
    <row r="1598" spans="1:13" x14ac:dyDescent="0.3">
      <c r="A1598">
        <v>650</v>
      </c>
      <c r="B1598">
        <v>11</v>
      </c>
      <c r="C1598" s="1" t="s">
        <v>48</v>
      </c>
      <c r="D1598" s="1" t="s">
        <v>618</v>
      </c>
      <c r="E1598">
        <v>17</v>
      </c>
      <c r="F1598">
        <v>29</v>
      </c>
      <c r="G1598">
        <v>2</v>
      </c>
      <c r="H1598">
        <v>35</v>
      </c>
      <c r="I1598" s="1" t="s">
        <v>609</v>
      </c>
      <c r="J1598">
        <f>cocina[[#This Row],[Precio Unitario]]*cocina[[#This Row],[Cantidad Ordenada]]-cocina[[#This Row],[Costo Unitario]]*cocina[[#This Row],[Cantidad Ordenada]]</f>
        <v>24</v>
      </c>
      <c r="K1598">
        <f>cocina[[#This Row],[Precio Unitario]]*cocina[[#This Row],[Cantidad Ordenada]]</f>
        <v>58</v>
      </c>
      <c r="L1598" s="5">
        <f>(SUMIF(A:A,cocina[[#This Row],[Número de Orden]],J:J))/SUMIF(A:A,cocina[[#This Row],[Número de Orden]],K:K)</f>
        <v>0.40084388185654007</v>
      </c>
      <c r="M1598" s="1">
        <f>cocina[[#This Row],[Ganancia bruta]]-cocina[[#This Row],[Ganancia neta]]</f>
        <v>34</v>
      </c>
    </row>
    <row r="1599" spans="1:13" x14ac:dyDescent="0.3">
      <c r="A1599">
        <v>650</v>
      </c>
      <c r="B1599">
        <v>11</v>
      </c>
      <c r="C1599" s="1" t="s">
        <v>257</v>
      </c>
      <c r="D1599" s="1" t="s">
        <v>623</v>
      </c>
      <c r="E1599">
        <v>19</v>
      </c>
      <c r="F1599">
        <v>32</v>
      </c>
      <c r="G1599">
        <v>1</v>
      </c>
      <c r="H1599">
        <v>12</v>
      </c>
      <c r="I1599" s="1" t="s">
        <v>609</v>
      </c>
      <c r="J1599">
        <f>cocina[[#This Row],[Precio Unitario]]*cocina[[#This Row],[Cantidad Ordenada]]-cocina[[#This Row],[Costo Unitario]]*cocina[[#This Row],[Cantidad Ordenada]]</f>
        <v>13</v>
      </c>
      <c r="K1599">
        <f>cocina[[#This Row],[Precio Unitario]]*cocina[[#This Row],[Cantidad Ordenada]]</f>
        <v>32</v>
      </c>
      <c r="L1599" s="5">
        <f>(SUMIF(A:A,cocina[[#This Row],[Número de Orden]],J:J))/SUMIF(A:A,cocina[[#This Row],[Número de Orden]],K:K)</f>
        <v>0.40084388185654007</v>
      </c>
      <c r="M1599" s="1">
        <f>cocina[[#This Row],[Ganancia bruta]]-cocina[[#This Row],[Ganancia neta]]</f>
        <v>19</v>
      </c>
    </row>
    <row r="1600" spans="1:13" x14ac:dyDescent="0.3">
      <c r="A1600">
        <v>650</v>
      </c>
      <c r="B1600">
        <v>11</v>
      </c>
      <c r="C1600" s="1" t="s">
        <v>36</v>
      </c>
      <c r="D1600" s="1" t="s">
        <v>622</v>
      </c>
      <c r="E1600">
        <v>21</v>
      </c>
      <c r="F1600">
        <v>35</v>
      </c>
      <c r="G1600">
        <v>3</v>
      </c>
      <c r="H1600">
        <v>11</v>
      </c>
      <c r="I1600" s="1" t="s">
        <v>608</v>
      </c>
      <c r="J1600">
        <f>cocina[[#This Row],[Precio Unitario]]*cocina[[#This Row],[Cantidad Ordenada]]-cocina[[#This Row],[Costo Unitario]]*cocina[[#This Row],[Cantidad Ordenada]]</f>
        <v>42</v>
      </c>
      <c r="K1600">
        <f>cocina[[#This Row],[Precio Unitario]]*cocina[[#This Row],[Cantidad Ordenada]]</f>
        <v>105</v>
      </c>
      <c r="L1600" s="5">
        <f>(SUMIF(A:A,cocina[[#This Row],[Número de Orden]],J:J))/SUMIF(A:A,cocina[[#This Row],[Número de Orden]],K:K)</f>
        <v>0.40084388185654007</v>
      </c>
      <c r="M1600" s="1">
        <f>cocina[[#This Row],[Ganancia bruta]]-cocina[[#This Row],[Ganancia neta]]</f>
        <v>63</v>
      </c>
    </row>
    <row r="1601" spans="1:13" x14ac:dyDescent="0.3">
      <c r="A1601">
        <v>651</v>
      </c>
      <c r="B1601">
        <v>16</v>
      </c>
      <c r="C1601" s="1" t="s">
        <v>58</v>
      </c>
      <c r="D1601" s="1" t="s">
        <v>616</v>
      </c>
      <c r="E1601">
        <v>25</v>
      </c>
      <c r="F1601">
        <v>40</v>
      </c>
      <c r="G1601">
        <v>2</v>
      </c>
      <c r="H1601">
        <v>50</v>
      </c>
      <c r="I1601" s="1" t="s">
        <v>608</v>
      </c>
      <c r="J1601">
        <f>cocina[[#This Row],[Precio Unitario]]*cocina[[#This Row],[Cantidad Ordenada]]-cocina[[#This Row],[Costo Unitario]]*cocina[[#This Row],[Cantidad Ordenada]]</f>
        <v>30</v>
      </c>
      <c r="K1601">
        <f>cocina[[#This Row],[Precio Unitario]]*cocina[[#This Row],[Cantidad Ordenada]]</f>
        <v>80</v>
      </c>
      <c r="L1601" s="5">
        <f>(SUMIF(A:A,cocina[[#This Row],[Número de Orden]],J:J))/SUMIF(A:A,cocina[[#This Row],[Número de Orden]],K:K)</f>
        <v>0.38277511961722488</v>
      </c>
      <c r="M1601" s="1">
        <f>cocina[[#This Row],[Ganancia bruta]]-cocina[[#This Row],[Ganancia neta]]</f>
        <v>50</v>
      </c>
    </row>
    <row r="1602" spans="1:13" x14ac:dyDescent="0.3">
      <c r="A1602">
        <v>651</v>
      </c>
      <c r="B1602">
        <v>16</v>
      </c>
      <c r="C1602" s="1" t="s">
        <v>80</v>
      </c>
      <c r="D1602" s="1" t="s">
        <v>628</v>
      </c>
      <c r="E1602">
        <v>13</v>
      </c>
      <c r="F1602">
        <v>21</v>
      </c>
      <c r="G1602">
        <v>3</v>
      </c>
      <c r="H1602">
        <v>9</v>
      </c>
      <c r="I1602" s="1" t="s">
        <v>608</v>
      </c>
      <c r="J1602">
        <f>cocina[[#This Row],[Precio Unitario]]*cocina[[#This Row],[Cantidad Ordenada]]-cocina[[#This Row],[Costo Unitario]]*cocina[[#This Row],[Cantidad Ordenada]]</f>
        <v>24</v>
      </c>
      <c r="K1602">
        <f>cocina[[#This Row],[Precio Unitario]]*cocina[[#This Row],[Cantidad Ordenada]]</f>
        <v>63</v>
      </c>
      <c r="L1602" s="5">
        <f>(SUMIF(A:A,cocina[[#This Row],[Número de Orden]],J:J))/SUMIF(A:A,cocina[[#This Row],[Número de Orden]],K:K)</f>
        <v>0.38277511961722488</v>
      </c>
      <c r="M1602" s="1">
        <f>cocina[[#This Row],[Ganancia bruta]]-cocina[[#This Row],[Ganancia neta]]</f>
        <v>39</v>
      </c>
    </row>
    <row r="1603" spans="1:13" x14ac:dyDescent="0.3">
      <c r="A1603">
        <v>651</v>
      </c>
      <c r="B1603">
        <v>16</v>
      </c>
      <c r="C1603" s="1" t="s">
        <v>271</v>
      </c>
      <c r="D1603" s="1" t="s">
        <v>619</v>
      </c>
      <c r="E1603">
        <v>20</v>
      </c>
      <c r="F1603">
        <v>33</v>
      </c>
      <c r="G1603">
        <v>2</v>
      </c>
      <c r="H1603">
        <v>29</v>
      </c>
      <c r="I1603" s="1" t="s">
        <v>608</v>
      </c>
      <c r="J1603">
        <f>cocina[[#This Row],[Precio Unitario]]*cocina[[#This Row],[Cantidad Ordenada]]-cocina[[#This Row],[Costo Unitario]]*cocina[[#This Row],[Cantidad Ordenada]]</f>
        <v>26</v>
      </c>
      <c r="K1603">
        <f>cocina[[#This Row],[Precio Unitario]]*cocina[[#This Row],[Cantidad Ordenada]]</f>
        <v>66</v>
      </c>
      <c r="L1603" s="5">
        <f>(SUMIF(A:A,cocina[[#This Row],[Número de Orden]],J:J))/SUMIF(A:A,cocina[[#This Row],[Número de Orden]],K:K)</f>
        <v>0.38277511961722488</v>
      </c>
      <c r="M1603" s="1">
        <f>cocina[[#This Row],[Ganancia bruta]]-cocina[[#This Row],[Ganancia neta]]</f>
        <v>40</v>
      </c>
    </row>
    <row r="1604" spans="1:13" x14ac:dyDescent="0.3">
      <c r="A1604">
        <v>652</v>
      </c>
      <c r="B1604">
        <v>14</v>
      </c>
      <c r="C1604" s="1" t="s">
        <v>126</v>
      </c>
      <c r="D1604" s="1" t="s">
        <v>614</v>
      </c>
      <c r="E1604">
        <v>19</v>
      </c>
      <c r="F1604">
        <v>31</v>
      </c>
      <c r="G1604">
        <v>2</v>
      </c>
      <c r="H1604">
        <v>12</v>
      </c>
      <c r="I1604" s="1" t="s">
        <v>608</v>
      </c>
      <c r="J1604">
        <f>cocina[[#This Row],[Precio Unitario]]*cocina[[#This Row],[Cantidad Ordenada]]-cocina[[#This Row],[Costo Unitario]]*cocina[[#This Row],[Cantidad Ordenada]]</f>
        <v>24</v>
      </c>
      <c r="K1604">
        <f>cocina[[#This Row],[Precio Unitario]]*cocina[[#This Row],[Cantidad Ordenada]]</f>
        <v>62</v>
      </c>
      <c r="L1604" s="5">
        <f>(SUMIF(A:A,cocina[[#This Row],[Número de Orden]],J:J))/SUMIF(A:A,cocina[[#This Row],[Número de Orden]],K:K)</f>
        <v>0.38823529411764707</v>
      </c>
      <c r="M1604" s="1">
        <f>cocina[[#This Row],[Ganancia bruta]]-cocina[[#This Row],[Ganancia neta]]</f>
        <v>38</v>
      </c>
    </row>
    <row r="1605" spans="1:13" x14ac:dyDescent="0.3">
      <c r="A1605">
        <v>652</v>
      </c>
      <c r="B1605">
        <v>14</v>
      </c>
      <c r="C1605" s="1" t="s">
        <v>83</v>
      </c>
      <c r="D1605" s="1" t="s">
        <v>617</v>
      </c>
      <c r="E1605">
        <v>22</v>
      </c>
      <c r="F1605">
        <v>36</v>
      </c>
      <c r="G1605">
        <v>3</v>
      </c>
      <c r="H1605">
        <v>38</v>
      </c>
      <c r="I1605" s="1" t="s">
        <v>609</v>
      </c>
      <c r="J1605">
        <f>cocina[[#This Row],[Precio Unitario]]*cocina[[#This Row],[Cantidad Ordenada]]-cocina[[#This Row],[Costo Unitario]]*cocina[[#This Row],[Cantidad Ordenada]]</f>
        <v>42</v>
      </c>
      <c r="K1605">
        <f>cocina[[#This Row],[Precio Unitario]]*cocina[[#This Row],[Cantidad Ordenada]]</f>
        <v>108</v>
      </c>
      <c r="L1605" s="5">
        <f>(SUMIF(A:A,cocina[[#This Row],[Número de Orden]],J:J))/SUMIF(A:A,cocina[[#This Row],[Número de Orden]],K:K)</f>
        <v>0.38823529411764707</v>
      </c>
      <c r="M1605" s="1">
        <f>cocina[[#This Row],[Ganancia bruta]]-cocina[[#This Row],[Ganancia neta]]</f>
        <v>66</v>
      </c>
    </row>
    <row r="1606" spans="1:13" x14ac:dyDescent="0.3">
      <c r="A1606">
        <v>653</v>
      </c>
      <c r="B1606">
        <v>13</v>
      </c>
      <c r="C1606" s="1" t="s">
        <v>52</v>
      </c>
      <c r="D1606" s="1" t="s">
        <v>620</v>
      </c>
      <c r="E1606">
        <v>16</v>
      </c>
      <c r="F1606">
        <v>28</v>
      </c>
      <c r="G1606">
        <v>3</v>
      </c>
      <c r="H1606">
        <v>51</v>
      </c>
      <c r="I1606" s="1" t="s">
        <v>609</v>
      </c>
      <c r="J1606">
        <f>cocina[[#This Row],[Precio Unitario]]*cocina[[#This Row],[Cantidad Ordenada]]-cocina[[#This Row],[Costo Unitario]]*cocina[[#This Row],[Cantidad Ordenada]]</f>
        <v>36</v>
      </c>
      <c r="K1606">
        <f>cocina[[#This Row],[Precio Unitario]]*cocina[[#This Row],[Cantidad Ordenada]]</f>
        <v>84</v>
      </c>
      <c r="L1606" s="5">
        <f>(SUMIF(A:A,cocina[[#This Row],[Número de Orden]],J:J))/SUMIF(A:A,cocina[[#This Row],[Número de Orden]],K:K)</f>
        <v>0.4098360655737705</v>
      </c>
      <c r="M1606" s="1">
        <f>cocina[[#This Row],[Ganancia bruta]]-cocina[[#This Row],[Ganancia neta]]</f>
        <v>48</v>
      </c>
    </row>
    <row r="1607" spans="1:13" x14ac:dyDescent="0.3">
      <c r="A1607">
        <v>653</v>
      </c>
      <c r="B1607">
        <v>13</v>
      </c>
      <c r="C1607" s="1" t="s">
        <v>78</v>
      </c>
      <c r="D1607" s="1" t="s">
        <v>613</v>
      </c>
      <c r="E1607">
        <v>18</v>
      </c>
      <c r="F1607">
        <v>30</v>
      </c>
      <c r="G1607">
        <v>3</v>
      </c>
      <c r="H1607">
        <v>46</v>
      </c>
      <c r="I1607" s="1" t="s">
        <v>608</v>
      </c>
      <c r="J1607">
        <f>cocina[[#This Row],[Precio Unitario]]*cocina[[#This Row],[Cantidad Ordenada]]-cocina[[#This Row],[Costo Unitario]]*cocina[[#This Row],[Cantidad Ordenada]]</f>
        <v>36</v>
      </c>
      <c r="K1607">
        <f>cocina[[#This Row],[Precio Unitario]]*cocina[[#This Row],[Cantidad Ordenada]]</f>
        <v>90</v>
      </c>
      <c r="L1607" s="5">
        <f>(SUMIF(A:A,cocina[[#This Row],[Número de Orden]],J:J))/SUMIF(A:A,cocina[[#This Row],[Número de Orden]],K:K)</f>
        <v>0.4098360655737705</v>
      </c>
      <c r="M1607" s="1">
        <f>cocina[[#This Row],[Ganancia bruta]]-cocina[[#This Row],[Ganancia neta]]</f>
        <v>54</v>
      </c>
    </row>
    <row r="1608" spans="1:13" x14ac:dyDescent="0.3">
      <c r="A1608">
        <v>653</v>
      </c>
      <c r="B1608">
        <v>13</v>
      </c>
      <c r="C1608" s="1" t="s">
        <v>36</v>
      </c>
      <c r="D1608" s="1" t="s">
        <v>622</v>
      </c>
      <c r="E1608">
        <v>21</v>
      </c>
      <c r="F1608">
        <v>35</v>
      </c>
      <c r="G1608">
        <v>2</v>
      </c>
      <c r="H1608">
        <v>53</v>
      </c>
      <c r="I1608" s="1" t="s">
        <v>608</v>
      </c>
      <c r="J1608">
        <f>cocina[[#This Row],[Precio Unitario]]*cocina[[#This Row],[Cantidad Ordenada]]-cocina[[#This Row],[Costo Unitario]]*cocina[[#This Row],[Cantidad Ordenada]]</f>
        <v>28</v>
      </c>
      <c r="K1608">
        <f>cocina[[#This Row],[Precio Unitario]]*cocina[[#This Row],[Cantidad Ordenada]]</f>
        <v>70</v>
      </c>
      <c r="L1608" s="5">
        <f>(SUMIF(A:A,cocina[[#This Row],[Número de Orden]],J:J))/SUMIF(A:A,cocina[[#This Row],[Número de Orden]],K:K)</f>
        <v>0.4098360655737705</v>
      </c>
      <c r="M1608" s="1">
        <f>cocina[[#This Row],[Ganancia bruta]]-cocina[[#This Row],[Ganancia neta]]</f>
        <v>42</v>
      </c>
    </row>
    <row r="1609" spans="1:13" x14ac:dyDescent="0.3">
      <c r="A1609">
        <v>654</v>
      </c>
      <c r="B1609">
        <v>12</v>
      </c>
      <c r="C1609" s="1" t="s">
        <v>213</v>
      </c>
      <c r="D1609" s="1" t="s">
        <v>624</v>
      </c>
      <c r="E1609">
        <v>13</v>
      </c>
      <c r="F1609">
        <v>22</v>
      </c>
      <c r="G1609">
        <v>1</v>
      </c>
      <c r="H1609">
        <v>31</v>
      </c>
      <c r="I1609" s="1" t="s">
        <v>608</v>
      </c>
      <c r="J1609">
        <f>cocina[[#This Row],[Precio Unitario]]*cocina[[#This Row],[Cantidad Ordenada]]-cocina[[#This Row],[Costo Unitario]]*cocina[[#This Row],[Cantidad Ordenada]]</f>
        <v>9</v>
      </c>
      <c r="K1609">
        <f>cocina[[#This Row],[Precio Unitario]]*cocina[[#This Row],[Cantidad Ordenada]]</f>
        <v>22</v>
      </c>
      <c r="L1609" s="5">
        <f>(SUMIF(A:A,cocina[[#This Row],[Número de Orden]],J:J))/SUMIF(A:A,cocina[[#This Row],[Número de Orden]],K:K)</f>
        <v>0.40476190476190477</v>
      </c>
      <c r="M1609" s="1">
        <f>cocina[[#This Row],[Ganancia bruta]]-cocina[[#This Row],[Ganancia neta]]</f>
        <v>13</v>
      </c>
    </row>
    <row r="1610" spans="1:13" x14ac:dyDescent="0.3">
      <c r="A1610">
        <v>654</v>
      </c>
      <c r="B1610">
        <v>12</v>
      </c>
      <c r="C1610" s="1" t="s">
        <v>156</v>
      </c>
      <c r="D1610" s="1" t="s">
        <v>626</v>
      </c>
      <c r="E1610">
        <v>12</v>
      </c>
      <c r="F1610">
        <v>20</v>
      </c>
      <c r="G1610">
        <v>1</v>
      </c>
      <c r="H1610">
        <v>13</v>
      </c>
      <c r="I1610" s="1" t="s">
        <v>608</v>
      </c>
      <c r="J1610">
        <f>cocina[[#This Row],[Precio Unitario]]*cocina[[#This Row],[Cantidad Ordenada]]-cocina[[#This Row],[Costo Unitario]]*cocina[[#This Row],[Cantidad Ordenada]]</f>
        <v>8</v>
      </c>
      <c r="K1610">
        <f>cocina[[#This Row],[Precio Unitario]]*cocina[[#This Row],[Cantidad Ordenada]]</f>
        <v>20</v>
      </c>
      <c r="L1610" s="5">
        <f>(SUMIF(A:A,cocina[[#This Row],[Número de Orden]],J:J))/SUMIF(A:A,cocina[[#This Row],[Número de Orden]],K:K)</f>
        <v>0.40476190476190477</v>
      </c>
      <c r="M1610" s="1">
        <f>cocina[[#This Row],[Ganancia bruta]]-cocina[[#This Row],[Ganancia neta]]</f>
        <v>12</v>
      </c>
    </row>
    <row r="1611" spans="1:13" x14ac:dyDescent="0.3">
      <c r="A1611">
        <v>655</v>
      </c>
      <c r="B1611">
        <v>5</v>
      </c>
      <c r="C1611" s="1" t="s">
        <v>126</v>
      </c>
      <c r="D1611" s="1" t="s">
        <v>614</v>
      </c>
      <c r="E1611">
        <v>19</v>
      </c>
      <c r="F1611">
        <v>31</v>
      </c>
      <c r="G1611">
        <v>3</v>
      </c>
      <c r="H1611">
        <v>36</v>
      </c>
      <c r="I1611" s="1" t="s">
        <v>609</v>
      </c>
      <c r="J1611">
        <f>cocina[[#This Row],[Precio Unitario]]*cocina[[#This Row],[Cantidad Ordenada]]-cocina[[#This Row],[Costo Unitario]]*cocina[[#This Row],[Cantidad Ordenada]]</f>
        <v>36</v>
      </c>
      <c r="K1611">
        <f>cocina[[#This Row],[Precio Unitario]]*cocina[[#This Row],[Cantidad Ordenada]]</f>
        <v>93</v>
      </c>
      <c r="L1611" s="5">
        <f>(SUMIF(A:A,cocina[[#This Row],[Número de Orden]],J:J))/SUMIF(A:A,cocina[[#This Row],[Número de Orden]],K:K)</f>
        <v>0.38709677419354838</v>
      </c>
      <c r="M1611" s="1">
        <f>cocina[[#This Row],[Ganancia bruta]]-cocina[[#This Row],[Ganancia neta]]</f>
        <v>57</v>
      </c>
    </row>
    <row r="1612" spans="1:13" x14ac:dyDescent="0.3">
      <c r="A1612">
        <v>656</v>
      </c>
      <c r="B1612">
        <v>19</v>
      </c>
      <c r="C1612" s="1" t="s">
        <v>210</v>
      </c>
      <c r="D1612" s="1" t="s">
        <v>627</v>
      </c>
      <c r="E1612">
        <v>14</v>
      </c>
      <c r="F1612">
        <v>23</v>
      </c>
      <c r="G1612">
        <v>1</v>
      </c>
      <c r="H1612">
        <v>13</v>
      </c>
      <c r="I1612" s="1" t="s">
        <v>608</v>
      </c>
      <c r="J1612">
        <f>cocina[[#This Row],[Precio Unitario]]*cocina[[#This Row],[Cantidad Ordenada]]-cocina[[#This Row],[Costo Unitario]]*cocina[[#This Row],[Cantidad Ordenada]]</f>
        <v>9</v>
      </c>
      <c r="K1612">
        <f>cocina[[#This Row],[Precio Unitario]]*cocina[[#This Row],[Cantidad Ordenada]]</f>
        <v>23</v>
      </c>
      <c r="L1612" s="5">
        <f>(SUMIF(A:A,cocina[[#This Row],[Número de Orden]],J:J))/SUMIF(A:A,cocina[[#This Row],[Número de Orden]],K:K)</f>
        <v>0.40127388535031849</v>
      </c>
      <c r="M1612" s="1">
        <f>cocina[[#This Row],[Ganancia bruta]]-cocina[[#This Row],[Ganancia neta]]</f>
        <v>14</v>
      </c>
    </row>
    <row r="1613" spans="1:13" x14ac:dyDescent="0.3">
      <c r="A1613">
        <v>656</v>
      </c>
      <c r="B1613">
        <v>19</v>
      </c>
      <c r="C1613" s="1" t="s">
        <v>156</v>
      </c>
      <c r="D1613" s="1" t="s">
        <v>626</v>
      </c>
      <c r="E1613">
        <v>12</v>
      </c>
      <c r="F1613">
        <v>20</v>
      </c>
      <c r="G1613">
        <v>3</v>
      </c>
      <c r="H1613">
        <v>44</v>
      </c>
      <c r="I1613" s="1" t="s">
        <v>609</v>
      </c>
      <c r="J1613">
        <f>cocina[[#This Row],[Precio Unitario]]*cocina[[#This Row],[Cantidad Ordenada]]-cocina[[#This Row],[Costo Unitario]]*cocina[[#This Row],[Cantidad Ordenada]]</f>
        <v>24</v>
      </c>
      <c r="K1613">
        <f>cocina[[#This Row],[Precio Unitario]]*cocina[[#This Row],[Cantidad Ordenada]]</f>
        <v>60</v>
      </c>
      <c r="L1613" s="5">
        <f>(SUMIF(A:A,cocina[[#This Row],[Número de Orden]],J:J))/SUMIF(A:A,cocina[[#This Row],[Número de Orden]],K:K)</f>
        <v>0.40127388535031849</v>
      </c>
      <c r="M1613" s="1">
        <f>cocina[[#This Row],[Ganancia bruta]]-cocina[[#This Row],[Ganancia neta]]</f>
        <v>36</v>
      </c>
    </row>
    <row r="1614" spans="1:13" x14ac:dyDescent="0.3">
      <c r="A1614">
        <v>656</v>
      </c>
      <c r="B1614">
        <v>19</v>
      </c>
      <c r="C1614" s="1" t="s">
        <v>122</v>
      </c>
      <c r="D1614" s="1" t="s">
        <v>621</v>
      </c>
      <c r="E1614">
        <v>11</v>
      </c>
      <c r="F1614">
        <v>19</v>
      </c>
      <c r="G1614">
        <v>2</v>
      </c>
      <c r="H1614">
        <v>39</v>
      </c>
      <c r="I1614" s="1" t="s">
        <v>609</v>
      </c>
      <c r="J1614">
        <f>cocina[[#This Row],[Precio Unitario]]*cocina[[#This Row],[Cantidad Ordenada]]-cocina[[#This Row],[Costo Unitario]]*cocina[[#This Row],[Cantidad Ordenada]]</f>
        <v>16</v>
      </c>
      <c r="K1614">
        <f>cocina[[#This Row],[Precio Unitario]]*cocina[[#This Row],[Cantidad Ordenada]]</f>
        <v>38</v>
      </c>
      <c r="L1614" s="5">
        <f>(SUMIF(A:A,cocina[[#This Row],[Número de Orden]],J:J))/SUMIF(A:A,cocina[[#This Row],[Número de Orden]],K:K)</f>
        <v>0.40127388535031849</v>
      </c>
      <c r="M1614" s="1">
        <f>cocina[[#This Row],[Ganancia bruta]]-cocina[[#This Row],[Ganancia neta]]</f>
        <v>22</v>
      </c>
    </row>
    <row r="1615" spans="1:13" x14ac:dyDescent="0.3">
      <c r="A1615">
        <v>656</v>
      </c>
      <c r="B1615">
        <v>19</v>
      </c>
      <c r="C1615" s="1" t="s">
        <v>83</v>
      </c>
      <c r="D1615" s="1" t="s">
        <v>617</v>
      </c>
      <c r="E1615">
        <v>22</v>
      </c>
      <c r="F1615">
        <v>36</v>
      </c>
      <c r="G1615">
        <v>1</v>
      </c>
      <c r="H1615">
        <v>14</v>
      </c>
      <c r="I1615" s="1" t="s">
        <v>608</v>
      </c>
      <c r="J1615">
        <f>cocina[[#This Row],[Precio Unitario]]*cocina[[#This Row],[Cantidad Ordenada]]-cocina[[#This Row],[Costo Unitario]]*cocina[[#This Row],[Cantidad Ordenada]]</f>
        <v>14</v>
      </c>
      <c r="K1615">
        <f>cocina[[#This Row],[Precio Unitario]]*cocina[[#This Row],[Cantidad Ordenada]]</f>
        <v>36</v>
      </c>
      <c r="L1615" s="5">
        <f>(SUMIF(A:A,cocina[[#This Row],[Número de Orden]],J:J))/SUMIF(A:A,cocina[[#This Row],[Número de Orden]],K:K)</f>
        <v>0.40127388535031849</v>
      </c>
      <c r="M1615" s="1">
        <f>cocina[[#This Row],[Ganancia bruta]]-cocina[[#This Row],[Ganancia neta]]</f>
        <v>22</v>
      </c>
    </row>
    <row r="1616" spans="1:13" x14ac:dyDescent="0.3">
      <c r="A1616">
        <v>657</v>
      </c>
      <c r="B1616">
        <v>1</v>
      </c>
      <c r="C1616" s="1" t="s">
        <v>58</v>
      </c>
      <c r="D1616" s="1" t="s">
        <v>616</v>
      </c>
      <c r="E1616">
        <v>25</v>
      </c>
      <c r="F1616">
        <v>40</v>
      </c>
      <c r="G1616">
        <v>2</v>
      </c>
      <c r="H1616">
        <v>55</v>
      </c>
      <c r="I1616" s="1" t="s">
        <v>609</v>
      </c>
      <c r="J1616">
        <f>cocina[[#This Row],[Precio Unitario]]*cocina[[#This Row],[Cantidad Ordenada]]-cocina[[#This Row],[Costo Unitario]]*cocina[[#This Row],[Cantidad Ordenada]]</f>
        <v>30</v>
      </c>
      <c r="K1616">
        <f>cocina[[#This Row],[Precio Unitario]]*cocina[[#This Row],[Cantidad Ordenada]]</f>
        <v>80</v>
      </c>
      <c r="L1616" s="5">
        <f>(SUMIF(A:A,cocina[[#This Row],[Número de Orden]],J:J))/SUMIF(A:A,cocina[[#This Row],[Número de Orden]],K:K)</f>
        <v>0.38775510204081631</v>
      </c>
      <c r="M1616" s="1">
        <f>cocina[[#This Row],[Ganancia bruta]]-cocina[[#This Row],[Ganancia neta]]</f>
        <v>50</v>
      </c>
    </row>
    <row r="1617" spans="1:13" x14ac:dyDescent="0.3">
      <c r="A1617">
        <v>657</v>
      </c>
      <c r="B1617">
        <v>1</v>
      </c>
      <c r="C1617" s="1" t="s">
        <v>210</v>
      </c>
      <c r="D1617" s="1" t="s">
        <v>627</v>
      </c>
      <c r="E1617">
        <v>14</v>
      </c>
      <c r="F1617">
        <v>23</v>
      </c>
      <c r="G1617">
        <v>2</v>
      </c>
      <c r="H1617">
        <v>39</v>
      </c>
      <c r="I1617" s="1" t="s">
        <v>609</v>
      </c>
      <c r="J1617">
        <f>cocina[[#This Row],[Precio Unitario]]*cocina[[#This Row],[Cantidad Ordenada]]-cocina[[#This Row],[Costo Unitario]]*cocina[[#This Row],[Cantidad Ordenada]]</f>
        <v>18</v>
      </c>
      <c r="K1617">
        <f>cocina[[#This Row],[Precio Unitario]]*cocina[[#This Row],[Cantidad Ordenada]]</f>
        <v>46</v>
      </c>
      <c r="L1617" s="5">
        <f>(SUMIF(A:A,cocina[[#This Row],[Número de Orden]],J:J))/SUMIF(A:A,cocina[[#This Row],[Número de Orden]],K:K)</f>
        <v>0.38775510204081631</v>
      </c>
      <c r="M1617" s="1">
        <f>cocina[[#This Row],[Ganancia bruta]]-cocina[[#This Row],[Ganancia neta]]</f>
        <v>28</v>
      </c>
    </row>
    <row r="1618" spans="1:13" x14ac:dyDescent="0.3">
      <c r="A1618">
        <v>657</v>
      </c>
      <c r="B1618">
        <v>1</v>
      </c>
      <c r="C1618" s="1" t="s">
        <v>36</v>
      </c>
      <c r="D1618" s="1" t="s">
        <v>622</v>
      </c>
      <c r="E1618">
        <v>21</v>
      </c>
      <c r="F1618">
        <v>35</v>
      </c>
      <c r="G1618">
        <v>2</v>
      </c>
      <c r="H1618">
        <v>40</v>
      </c>
      <c r="I1618" s="1" t="s">
        <v>609</v>
      </c>
      <c r="J1618">
        <f>cocina[[#This Row],[Precio Unitario]]*cocina[[#This Row],[Cantidad Ordenada]]-cocina[[#This Row],[Costo Unitario]]*cocina[[#This Row],[Cantidad Ordenada]]</f>
        <v>28</v>
      </c>
      <c r="K1618">
        <f>cocina[[#This Row],[Precio Unitario]]*cocina[[#This Row],[Cantidad Ordenada]]</f>
        <v>70</v>
      </c>
      <c r="L1618" s="5">
        <f>(SUMIF(A:A,cocina[[#This Row],[Número de Orden]],J:J))/SUMIF(A:A,cocina[[#This Row],[Número de Orden]],K:K)</f>
        <v>0.38775510204081631</v>
      </c>
      <c r="M1618" s="1">
        <f>cocina[[#This Row],[Ganancia bruta]]-cocina[[#This Row],[Ganancia neta]]</f>
        <v>42</v>
      </c>
    </row>
    <row r="1619" spans="1:13" x14ac:dyDescent="0.3">
      <c r="A1619">
        <v>658</v>
      </c>
      <c r="B1619">
        <v>19</v>
      </c>
      <c r="C1619" s="1" t="s">
        <v>257</v>
      </c>
      <c r="D1619" s="1" t="s">
        <v>623</v>
      </c>
      <c r="E1619">
        <v>19</v>
      </c>
      <c r="F1619">
        <v>32</v>
      </c>
      <c r="G1619">
        <v>1</v>
      </c>
      <c r="H1619">
        <v>21</v>
      </c>
      <c r="I1619" s="1" t="s">
        <v>609</v>
      </c>
      <c r="J1619">
        <f>cocina[[#This Row],[Precio Unitario]]*cocina[[#This Row],[Cantidad Ordenada]]-cocina[[#This Row],[Costo Unitario]]*cocina[[#This Row],[Cantidad Ordenada]]</f>
        <v>13</v>
      </c>
      <c r="K1619">
        <f>cocina[[#This Row],[Precio Unitario]]*cocina[[#This Row],[Cantidad Ordenada]]</f>
        <v>32</v>
      </c>
      <c r="L1619" s="5">
        <f>(SUMIF(A:A,cocina[[#This Row],[Número de Orden]],J:J))/SUMIF(A:A,cocina[[#This Row],[Número de Orden]],K:K)</f>
        <v>0.40697674418604651</v>
      </c>
      <c r="M1619" s="1">
        <f>cocina[[#This Row],[Ganancia bruta]]-cocina[[#This Row],[Ganancia neta]]</f>
        <v>19</v>
      </c>
    </row>
    <row r="1620" spans="1:13" x14ac:dyDescent="0.3">
      <c r="A1620">
        <v>658</v>
      </c>
      <c r="B1620">
        <v>19</v>
      </c>
      <c r="C1620" s="1" t="s">
        <v>116</v>
      </c>
      <c r="D1620" s="1" t="s">
        <v>615</v>
      </c>
      <c r="E1620">
        <v>16</v>
      </c>
      <c r="F1620">
        <v>27</v>
      </c>
      <c r="G1620">
        <v>2</v>
      </c>
      <c r="H1620">
        <v>27</v>
      </c>
      <c r="I1620" s="1" t="s">
        <v>609</v>
      </c>
      <c r="J1620">
        <f>cocina[[#This Row],[Precio Unitario]]*cocina[[#This Row],[Cantidad Ordenada]]-cocina[[#This Row],[Costo Unitario]]*cocina[[#This Row],[Cantidad Ordenada]]</f>
        <v>22</v>
      </c>
      <c r="K1620">
        <f>cocina[[#This Row],[Precio Unitario]]*cocina[[#This Row],[Cantidad Ordenada]]</f>
        <v>54</v>
      </c>
      <c r="L1620" s="5">
        <f>(SUMIF(A:A,cocina[[#This Row],[Número de Orden]],J:J))/SUMIF(A:A,cocina[[#This Row],[Número de Orden]],K:K)</f>
        <v>0.40697674418604651</v>
      </c>
      <c r="M1620" s="1">
        <f>cocina[[#This Row],[Ganancia bruta]]-cocina[[#This Row],[Ganancia neta]]</f>
        <v>32</v>
      </c>
    </row>
    <row r="1621" spans="1:13" x14ac:dyDescent="0.3">
      <c r="A1621">
        <v>659</v>
      </c>
      <c r="B1621">
        <v>9</v>
      </c>
      <c r="C1621" s="1" t="s">
        <v>48</v>
      </c>
      <c r="D1621" s="1" t="s">
        <v>618</v>
      </c>
      <c r="E1621">
        <v>17</v>
      </c>
      <c r="F1621">
        <v>29</v>
      </c>
      <c r="G1621">
        <v>3</v>
      </c>
      <c r="H1621">
        <v>31</v>
      </c>
      <c r="I1621" s="1" t="s">
        <v>608</v>
      </c>
      <c r="J1621">
        <f>cocina[[#This Row],[Precio Unitario]]*cocina[[#This Row],[Cantidad Ordenada]]-cocina[[#This Row],[Costo Unitario]]*cocina[[#This Row],[Cantidad Ordenada]]</f>
        <v>36</v>
      </c>
      <c r="K1621">
        <f>cocina[[#This Row],[Precio Unitario]]*cocina[[#This Row],[Cantidad Ordenada]]</f>
        <v>87</v>
      </c>
      <c r="L1621" s="5">
        <f>(SUMIF(A:A,cocina[[#This Row],[Número de Orden]],J:J))/SUMIF(A:A,cocina[[#This Row],[Número de Orden]],K:K)</f>
        <v>0.41379310344827586</v>
      </c>
      <c r="M1621" s="1">
        <f>cocina[[#This Row],[Ganancia bruta]]-cocina[[#This Row],[Ganancia neta]]</f>
        <v>51</v>
      </c>
    </row>
    <row r="1622" spans="1:13" x14ac:dyDescent="0.3">
      <c r="A1622">
        <v>660</v>
      </c>
      <c r="B1622">
        <v>19</v>
      </c>
      <c r="C1622" s="1" t="s">
        <v>122</v>
      </c>
      <c r="D1622" s="1" t="s">
        <v>621</v>
      </c>
      <c r="E1622">
        <v>11</v>
      </c>
      <c r="F1622">
        <v>19</v>
      </c>
      <c r="G1622">
        <v>2</v>
      </c>
      <c r="H1622">
        <v>24</v>
      </c>
      <c r="I1622" s="1" t="s">
        <v>609</v>
      </c>
      <c r="J1622">
        <f>cocina[[#This Row],[Precio Unitario]]*cocina[[#This Row],[Cantidad Ordenada]]-cocina[[#This Row],[Costo Unitario]]*cocina[[#This Row],[Cantidad Ordenada]]</f>
        <v>16</v>
      </c>
      <c r="K1622">
        <f>cocina[[#This Row],[Precio Unitario]]*cocina[[#This Row],[Cantidad Ordenada]]</f>
        <v>38</v>
      </c>
      <c r="L1622" s="5">
        <f>(SUMIF(A:A,cocina[[#This Row],[Número de Orden]],J:J))/SUMIF(A:A,cocina[[#This Row],[Número de Orden]],K:K)</f>
        <v>0.39423076923076922</v>
      </c>
      <c r="M1622" s="1">
        <f>cocina[[#This Row],[Ganancia bruta]]-cocina[[#This Row],[Ganancia neta]]</f>
        <v>22</v>
      </c>
    </row>
    <row r="1623" spans="1:13" x14ac:dyDescent="0.3">
      <c r="A1623">
        <v>660</v>
      </c>
      <c r="B1623">
        <v>19</v>
      </c>
      <c r="C1623" s="1" t="s">
        <v>78</v>
      </c>
      <c r="D1623" s="1" t="s">
        <v>613</v>
      </c>
      <c r="E1623">
        <v>18</v>
      </c>
      <c r="F1623">
        <v>30</v>
      </c>
      <c r="G1623">
        <v>3</v>
      </c>
      <c r="H1623">
        <v>16</v>
      </c>
      <c r="I1623" s="1" t="s">
        <v>608</v>
      </c>
      <c r="J1623">
        <f>cocina[[#This Row],[Precio Unitario]]*cocina[[#This Row],[Cantidad Ordenada]]-cocina[[#This Row],[Costo Unitario]]*cocina[[#This Row],[Cantidad Ordenada]]</f>
        <v>36</v>
      </c>
      <c r="K1623">
        <f>cocina[[#This Row],[Precio Unitario]]*cocina[[#This Row],[Cantidad Ordenada]]</f>
        <v>90</v>
      </c>
      <c r="L1623" s="5">
        <f>(SUMIF(A:A,cocina[[#This Row],[Número de Orden]],J:J))/SUMIF(A:A,cocina[[#This Row],[Número de Orden]],K:K)</f>
        <v>0.39423076923076922</v>
      </c>
      <c r="M1623" s="1">
        <f>cocina[[#This Row],[Ganancia bruta]]-cocina[[#This Row],[Ganancia neta]]</f>
        <v>54</v>
      </c>
    </row>
    <row r="1624" spans="1:13" x14ac:dyDescent="0.3">
      <c r="A1624">
        <v>660</v>
      </c>
      <c r="B1624">
        <v>19</v>
      </c>
      <c r="C1624" s="1" t="s">
        <v>58</v>
      </c>
      <c r="D1624" s="1" t="s">
        <v>616</v>
      </c>
      <c r="E1624">
        <v>25</v>
      </c>
      <c r="F1624">
        <v>40</v>
      </c>
      <c r="G1624">
        <v>2</v>
      </c>
      <c r="H1624">
        <v>5</v>
      </c>
      <c r="I1624" s="1" t="s">
        <v>609</v>
      </c>
      <c r="J1624">
        <f>cocina[[#This Row],[Precio Unitario]]*cocina[[#This Row],[Cantidad Ordenada]]-cocina[[#This Row],[Costo Unitario]]*cocina[[#This Row],[Cantidad Ordenada]]</f>
        <v>30</v>
      </c>
      <c r="K1624">
        <f>cocina[[#This Row],[Precio Unitario]]*cocina[[#This Row],[Cantidad Ordenada]]</f>
        <v>80</v>
      </c>
      <c r="L1624" s="5">
        <f>(SUMIF(A:A,cocina[[#This Row],[Número de Orden]],J:J))/SUMIF(A:A,cocina[[#This Row],[Número de Orden]],K:K)</f>
        <v>0.39423076923076922</v>
      </c>
      <c r="M1624" s="1">
        <f>cocina[[#This Row],[Ganancia bruta]]-cocina[[#This Row],[Ganancia neta]]</f>
        <v>50</v>
      </c>
    </row>
    <row r="1625" spans="1:13" x14ac:dyDescent="0.3">
      <c r="A1625">
        <v>661</v>
      </c>
      <c r="B1625">
        <v>16</v>
      </c>
      <c r="C1625" s="1" t="s">
        <v>210</v>
      </c>
      <c r="D1625" s="1" t="s">
        <v>627</v>
      </c>
      <c r="E1625">
        <v>14</v>
      </c>
      <c r="F1625">
        <v>23</v>
      </c>
      <c r="G1625">
        <v>3</v>
      </c>
      <c r="H1625">
        <v>56</v>
      </c>
      <c r="I1625" s="1" t="s">
        <v>609</v>
      </c>
      <c r="J1625">
        <f>cocina[[#This Row],[Precio Unitario]]*cocina[[#This Row],[Cantidad Ordenada]]-cocina[[#This Row],[Costo Unitario]]*cocina[[#This Row],[Cantidad Ordenada]]</f>
        <v>27</v>
      </c>
      <c r="K1625">
        <f>cocina[[#This Row],[Precio Unitario]]*cocina[[#This Row],[Cantidad Ordenada]]</f>
        <v>69</v>
      </c>
      <c r="L1625" s="5">
        <f>(SUMIF(A:A,cocina[[#This Row],[Número de Orden]],J:J))/SUMIF(A:A,cocina[[#This Row],[Número de Orden]],K:K)</f>
        <v>0.40291262135922329</v>
      </c>
      <c r="M1625" s="1">
        <f>cocina[[#This Row],[Ganancia bruta]]-cocina[[#This Row],[Ganancia neta]]</f>
        <v>42</v>
      </c>
    </row>
    <row r="1626" spans="1:13" x14ac:dyDescent="0.3">
      <c r="A1626">
        <v>661</v>
      </c>
      <c r="B1626">
        <v>16</v>
      </c>
      <c r="C1626" s="1" t="s">
        <v>126</v>
      </c>
      <c r="D1626" s="1" t="s">
        <v>614</v>
      </c>
      <c r="E1626">
        <v>19</v>
      </c>
      <c r="F1626">
        <v>31</v>
      </c>
      <c r="G1626">
        <v>1</v>
      </c>
      <c r="H1626">
        <v>22</v>
      </c>
      <c r="I1626" s="1" t="s">
        <v>609</v>
      </c>
      <c r="J1626">
        <f>cocina[[#This Row],[Precio Unitario]]*cocina[[#This Row],[Cantidad Ordenada]]-cocina[[#This Row],[Costo Unitario]]*cocina[[#This Row],[Cantidad Ordenada]]</f>
        <v>12</v>
      </c>
      <c r="K1626">
        <f>cocina[[#This Row],[Precio Unitario]]*cocina[[#This Row],[Cantidad Ordenada]]</f>
        <v>31</v>
      </c>
      <c r="L1626" s="5">
        <f>(SUMIF(A:A,cocina[[#This Row],[Número de Orden]],J:J))/SUMIF(A:A,cocina[[#This Row],[Número de Orden]],K:K)</f>
        <v>0.40291262135922329</v>
      </c>
      <c r="M1626" s="1">
        <f>cocina[[#This Row],[Ganancia bruta]]-cocina[[#This Row],[Ganancia neta]]</f>
        <v>19</v>
      </c>
    </row>
    <row r="1627" spans="1:13" x14ac:dyDescent="0.3">
      <c r="A1627">
        <v>661</v>
      </c>
      <c r="B1627">
        <v>16</v>
      </c>
      <c r="C1627" s="1" t="s">
        <v>132</v>
      </c>
      <c r="D1627" s="1" t="s">
        <v>631</v>
      </c>
      <c r="E1627">
        <v>15</v>
      </c>
      <c r="F1627">
        <v>25</v>
      </c>
      <c r="G1627">
        <v>2</v>
      </c>
      <c r="H1627">
        <v>30</v>
      </c>
      <c r="I1627" s="1" t="s">
        <v>608</v>
      </c>
      <c r="J1627">
        <f>cocina[[#This Row],[Precio Unitario]]*cocina[[#This Row],[Cantidad Ordenada]]-cocina[[#This Row],[Costo Unitario]]*cocina[[#This Row],[Cantidad Ordenada]]</f>
        <v>20</v>
      </c>
      <c r="K1627">
        <f>cocina[[#This Row],[Precio Unitario]]*cocina[[#This Row],[Cantidad Ordenada]]</f>
        <v>50</v>
      </c>
      <c r="L1627" s="5">
        <f>(SUMIF(A:A,cocina[[#This Row],[Número de Orden]],J:J))/SUMIF(A:A,cocina[[#This Row],[Número de Orden]],K:K)</f>
        <v>0.40291262135922329</v>
      </c>
      <c r="M1627" s="1">
        <f>cocina[[#This Row],[Ganancia bruta]]-cocina[[#This Row],[Ganancia neta]]</f>
        <v>30</v>
      </c>
    </row>
    <row r="1628" spans="1:13" x14ac:dyDescent="0.3">
      <c r="A1628">
        <v>661</v>
      </c>
      <c r="B1628">
        <v>16</v>
      </c>
      <c r="C1628" s="1" t="s">
        <v>52</v>
      </c>
      <c r="D1628" s="1" t="s">
        <v>620</v>
      </c>
      <c r="E1628">
        <v>16</v>
      </c>
      <c r="F1628">
        <v>28</v>
      </c>
      <c r="G1628">
        <v>2</v>
      </c>
      <c r="H1628">
        <v>27</v>
      </c>
      <c r="I1628" s="1" t="s">
        <v>609</v>
      </c>
      <c r="J1628">
        <f>cocina[[#This Row],[Precio Unitario]]*cocina[[#This Row],[Cantidad Ordenada]]-cocina[[#This Row],[Costo Unitario]]*cocina[[#This Row],[Cantidad Ordenada]]</f>
        <v>24</v>
      </c>
      <c r="K1628">
        <f>cocina[[#This Row],[Precio Unitario]]*cocina[[#This Row],[Cantidad Ordenada]]</f>
        <v>56</v>
      </c>
      <c r="L1628" s="5">
        <f>(SUMIF(A:A,cocina[[#This Row],[Número de Orden]],J:J))/SUMIF(A:A,cocina[[#This Row],[Número de Orden]],K:K)</f>
        <v>0.40291262135922329</v>
      </c>
      <c r="M1628" s="1">
        <f>cocina[[#This Row],[Ganancia bruta]]-cocina[[#This Row],[Ganancia neta]]</f>
        <v>32</v>
      </c>
    </row>
    <row r="1629" spans="1:13" x14ac:dyDescent="0.3">
      <c r="A1629">
        <v>662</v>
      </c>
      <c r="B1629">
        <v>15</v>
      </c>
      <c r="C1629" s="1" t="s">
        <v>168</v>
      </c>
      <c r="D1629" s="1" t="s">
        <v>612</v>
      </c>
      <c r="E1629">
        <v>14</v>
      </c>
      <c r="F1629">
        <v>24</v>
      </c>
      <c r="G1629">
        <v>3</v>
      </c>
      <c r="H1629">
        <v>34</v>
      </c>
      <c r="I1629" s="1" t="s">
        <v>608</v>
      </c>
      <c r="J1629">
        <f>cocina[[#This Row],[Precio Unitario]]*cocina[[#This Row],[Cantidad Ordenada]]-cocina[[#This Row],[Costo Unitario]]*cocina[[#This Row],[Cantidad Ordenada]]</f>
        <v>30</v>
      </c>
      <c r="K1629">
        <f>cocina[[#This Row],[Precio Unitario]]*cocina[[#This Row],[Cantidad Ordenada]]</f>
        <v>72</v>
      </c>
      <c r="L1629" s="5">
        <f>(SUMIF(A:A,cocina[[#This Row],[Número de Orden]],J:J))/SUMIF(A:A,cocina[[#This Row],[Número de Orden]],K:K)</f>
        <v>0.40601503759398494</v>
      </c>
      <c r="M1629" s="1">
        <f>cocina[[#This Row],[Ganancia bruta]]-cocina[[#This Row],[Ganancia neta]]</f>
        <v>42</v>
      </c>
    </row>
    <row r="1630" spans="1:13" x14ac:dyDescent="0.3">
      <c r="A1630">
        <v>662</v>
      </c>
      <c r="B1630">
        <v>15</v>
      </c>
      <c r="C1630" s="1" t="s">
        <v>132</v>
      </c>
      <c r="D1630" s="1" t="s">
        <v>631</v>
      </c>
      <c r="E1630">
        <v>15</v>
      </c>
      <c r="F1630">
        <v>25</v>
      </c>
      <c r="G1630">
        <v>1</v>
      </c>
      <c r="H1630">
        <v>10</v>
      </c>
      <c r="I1630" s="1" t="s">
        <v>609</v>
      </c>
      <c r="J1630">
        <f>cocina[[#This Row],[Precio Unitario]]*cocina[[#This Row],[Cantidad Ordenada]]-cocina[[#This Row],[Costo Unitario]]*cocina[[#This Row],[Cantidad Ordenada]]</f>
        <v>10</v>
      </c>
      <c r="K1630">
        <f>cocina[[#This Row],[Precio Unitario]]*cocina[[#This Row],[Cantidad Ordenada]]</f>
        <v>25</v>
      </c>
      <c r="L1630" s="5">
        <f>(SUMIF(A:A,cocina[[#This Row],[Número de Orden]],J:J))/SUMIF(A:A,cocina[[#This Row],[Número de Orden]],K:K)</f>
        <v>0.40601503759398494</v>
      </c>
      <c r="M1630" s="1">
        <f>cocina[[#This Row],[Ganancia bruta]]-cocina[[#This Row],[Ganancia neta]]</f>
        <v>15</v>
      </c>
    </row>
    <row r="1631" spans="1:13" x14ac:dyDescent="0.3">
      <c r="A1631">
        <v>662</v>
      </c>
      <c r="B1631">
        <v>15</v>
      </c>
      <c r="C1631" s="1" t="s">
        <v>83</v>
      </c>
      <c r="D1631" s="1" t="s">
        <v>617</v>
      </c>
      <c r="E1631">
        <v>22</v>
      </c>
      <c r="F1631">
        <v>36</v>
      </c>
      <c r="G1631">
        <v>1</v>
      </c>
      <c r="H1631">
        <v>41</v>
      </c>
      <c r="I1631" s="1" t="s">
        <v>608</v>
      </c>
      <c r="J1631">
        <f>cocina[[#This Row],[Precio Unitario]]*cocina[[#This Row],[Cantidad Ordenada]]-cocina[[#This Row],[Costo Unitario]]*cocina[[#This Row],[Cantidad Ordenada]]</f>
        <v>14</v>
      </c>
      <c r="K1631">
        <f>cocina[[#This Row],[Precio Unitario]]*cocina[[#This Row],[Cantidad Ordenada]]</f>
        <v>36</v>
      </c>
      <c r="L1631" s="5">
        <f>(SUMIF(A:A,cocina[[#This Row],[Número de Orden]],J:J))/SUMIF(A:A,cocina[[#This Row],[Número de Orden]],K:K)</f>
        <v>0.40601503759398494</v>
      </c>
      <c r="M1631" s="1">
        <f>cocina[[#This Row],[Ganancia bruta]]-cocina[[#This Row],[Ganancia neta]]</f>
        <v>22</v>
      </c>
    </row>
    <row r="1632" spans="1:13" x14ac:dyDescent="0.3">
      <c r="A1632">
        <v>663</v>
      </c>
      <c r="B1632">
        <v>3</v>
      </c>
      <c r="C1632" s="1" t="s">
        <v>89</v>
      </c>
      <c r="D1632" s="1" t="s">
        <v>629</v>
      </c>
      <c r="E1632">
        <v>10</v>
      </c>
      <c r="F1632">
        <v>18</v>
      </c>
      <c r="G1632">
        <v>2</v>
      </c>
      <c r="H1632">
        <v>40</v>
      </c>
      <c r="I1632" s="1" t="s">
        <v>609</v>
      </c>
      <c r="J1632">
        <f>cocina[[#This Row],[Precio Unitario]]*cocina[[#This Row],[Cantidad Ordenada]]-cocina[[#This Row],[Costo Unitario]]*cocina[[#This Row],[Cantidad Ordenada]]</f>
        <v>16</v>
      </c>
      <c r="K1632">
        <f>cocina[[#This Row],[Precio Unitario]]*cocina[[#This Row],[Cantidad Ordenada]]</f>
        <v>36</v>
      </c>
      <c r="L1632" s="5">
        <f>(SUMIF(A:A,cocina[[#This Row],[Número de Orden]],J:J))/SUMIF(A:A,cocina[[#This Row],[Número de Orden]],K:K)</f>
        <v>0.42105263157894735</v>
      </c>
      <c r="M1632" s="1">
        <f>cocina[[#This Row],[Ganancia bruta]]-cocina[[#This Row],[Ganancia neta]]</f>
        <v>20</v>
      </c>
    </row>
    <row r="1633" spans="1:13" x14ac:dyDescent="0.3">
      <c r="A1633">
        <v>663</v>
      </c>
      <c r="B1633">
        <v>3</v>
      </c>
      <c r="C1633" s="1" t="s">
        <v>48</v>
      </c>
      <c r="D1633" s="1" t="s">
        <v>618</v>
      </c>
      <c r="E1633">
        <v>17</v>
      </c>
      <c r="F1633">
        <v>29</v>
      </c>
      <c r="G1633">
        <v>2</v>
      </c>
      <c r="H1633">
        <v>5</v>
      </c>
      <c r="I1633" s="1" t="s">
        <v>609</v>
      </c>
      <c r="J1633">
        <f>cocina[[#This Row],[Precio Unitario]]*cocina[[#This Row],[Cantidad Ordenada]]-cocina[[#This Row],[Costo Unitario]]*cocina[[#This Row],[Cantidad Ordenada]]</f>
        <v>24</v>
      </c>
      <c r="K1633">
        <f>cocina[[#This Row],[Precio Unitario]]*cocina[[#This Row],[Cantidad Ordenada]]</f>
        <v>58</v>
      </c>
      <c r="L1633" s="5">
        <f>(SUMIF(A:A,cocina[[#This Row],[Número de Orden]],J:J))/SUMIF(A:A,cocina[[#This Row],[Número de Orden]],K:K)</f>
        <v>0.42105263157894735</v>
      </c>
      <c r="M1633" s="1">
        <f>cocina[[#This Row],[Ganancia bruta]]-cocina[[#This Row],[Ganancia neta]]</f>
        <v>34</v>
      </c>
    </row>
    <row r="1634" spans="1:13" x14ac:dyDescent="0.3">
      <c r="A1634">
        <v>663</v>
      </c>
      <c r="B1634">
        <v>3</v>
      </c>
      <c r="C1634" s="1" t="s">
        <v>156</v>
      </c>
      <c r="D1634" s="1" t="s">
        <v>626</v>
      </c>
      <c r="E1634">
        <v>12</v>
      </c>
      <c r="F1634">
        <v>20</v>
      </c>
      <c r="G1634">
        <v>1</v>
      </c>
      <c r="H1634">
        <v>42</v>
      </c>
      <c r="I1634" s="1" t="s">
        <v>609</v>
      </c>
      <c r="J1634">
        <f>cocina[[#This Row],[Precio Unitario]]*cocina[[#This Row],[Cantidad Ordenada]]-cocina[[#This Row],[Costo Unitario]]*cocina[[#This Row],[Cantidad Ordenada]]</f>
        <v>8</v>
      </c>
      <c r="K1634">
        <f>cocina[[#This Row],[Precio Unitario]]*cocina[[#This Row],[Cantidad Ordenada]]</f>
        <v>20</v>
      </c>
      <c r="L1634" s="5">
        <f>(SUMIF(A:A,cocina[[#This Row],[Número de Orden]],J:J))/SUMIF(A:A,cocina[[#This Row],[Número de Orden]],K:K)</f>
        <v>0.42105263157894735</v>
      </c>
      <c r="M1634" s="1">
        <f>cocina[[#This Row],[Ganancia bruta]]-cocina[[#This Row],[Ganancia neta]]</f>
        <v>12</v>
      </c>
    </row>
    <row r="1635" spans="1:13" x14ac:dyDescent="0.3">
      <c r="A1635">
        <v>664</v>
      </c>
      <c r="B1635">
        <v>20</v>
      </c>
      <c r="C1635" s="1" t="s">
        <v>89</v>
      </c>
      <c r="D1635" s="1" t="s">
        <v>629</v>
      </c>
      <c r="E1635">
        <v>10</v>
      </c>
      <c r="F1635">
        <v>18</v>
      </c>
      <c r="G1635">
        <v>1</v>
      </c>
      <c r="H1635">
        <v>9</v>
      </c>
      <c r="I1635" s="1" t="s">
        <v>608</v>
      </c>
      <c r="J1635">
        <f>cocina[[#This Row],[Precio Unitario]]*cocina[[#This Row],[Cantidad Ordenada]]-cocina[[#This Row],[Costo Unitario]]*cocina[[#This Row],[Cantidad Ordenada]]</f>
        <v>8</v>
      </c>
      <c r="K1635">
        <f>cocina[[#This Row],[Precio Unitario]]*cocina[[#This Row],[Cantidad Ordenada]]</f>
        <v>18</v>
      </c>
      <c r="L1635" s="5">
        <f>(SUMIF(A:A,cocina[[#This Row],[Número de Orden]],J:J))/SUMIF(A:A,cocina[[#This Row],[Número de Orden]],K:K)</f>
        <v>0.41803278688524592</v>
      </c>
      <c r="M1635" s="1">
        <f>cocina[[#This Row],[Ganancia bruta]]-cocina[[#This Row],[Ganancia neta]]</f>
        <v>10</v>
      </c>
    </row>
    <row r="1636" spans="1:13" x14ac:dyDescent="0.3">
      <c r="A1636">
        <v>664</v>
      </c>
      <c r="B1636">
        <v>20</v>
      </c>
      <c r="C1636" s="1" t="s">
        <v>122</v>
      </c>
      <c r="D1636" s="1" t="s">
        <v>621</v>
      </c>
      <c r="E1636">
        <v>11</v>
      </c>
      <c r="F1636">
        <v>19</v>
      </c>
      <c r="G1636">
        <v>2</v>
      </c>
      <c r="H1636">
        <v>42</v>
      </c>
      <c r="I1636" s="1" t="s">
        <v>608</v>
      </c>
      <c r="J1636">
        <f>cocina[[#This Row],[Precio Unitario]]*cocina[[#This Row],[Cantidad Ordenada]]-cocina[[#This Row],[Costo Unitario]]*cocina[[#This Row],[Cantidad Ordenada]]</f>
        <v>16</v>
      </c>
      <c r="K1636">
        <f>cocina[[#This Row],[Precio Unitario]]*cocina[[#This Row],[Cantidad Ordenada]]</f>
        <v>38</v>
      </c>
      <c r="L1636" s="5">
        <f>(SUMIF(A:A,cocina[[#This Row],[Número de Orden]],J:J))/SUMIF(A:A,cocina[[#This Row],[Número de Orden]],K:K)</f>
        <v>0.41803278688524592</v>
      </c>
      <c r="M1636" s="1">
        <f>cocina[[#This Row],[Ganancia bruta]]-cocina[[#This Row],[Ganancia neta]]</f>
        <v>22</v>
      </c>
    </row>
    <row r="1637" spans="1:13" x14ac:dyDescent="0.3">
      <c r="A1637">
        <v>664</v>
      </c>
      <c r="B1637">
        <v>20</v>
      </c>
      <c r="C1637" s="1" t="s">
        <v>213</v>
      </c>
      <c r="D1637" s="1" t="s">
        <v>624</v>
      </c>
      <c r="E1637">
        <v>13</v>
      </c>
      <c r="F1637">
        <v>22</v>
      </c>
      <c r="G1637">
        <v>3</v>
      </c>
      <c r="H1637">
        <v>48</v>
      </c>
      <c r="I1637" s="1" t="s">
        <v>609</v>
      </c>
      <c r="J1637">
        <f>cocina[[#This Row],[Precio Unitario]]*cocina[[#This Row],[Cantidad Ordenada]]-cocina[[#This Row],[Costo Unitario]]*cocina[[#This Row],[Cantidad Ordenada]]</f>
        <v>27</v>
      </c>
      <c r="K1637">
        <f>cocina[[#This Row],[Precio Unitario]]*cocina[[#This Row],[Cantidad Ordenada]]</f>
        <v>66</v>
      </c>
      <c r="L1637" s="5">
        <f>(SUMIF(A:A,cocina[[#This Row],[Número de Orden]],J:J))/SUMIF(A:A,cocina[[#This Row],[Número de Orden]],K:K)</f>
        <v>0.41803278688524592</v>
      </c>
      <c r="M1637" s="1">
        <f>cocina[[#This Row],[Ganancia bruta]]-cocina[[#This Row],[Ganancia neta]]</f>
        <v>39</v>
      </c>
    </row>
    <row r="1638" spans="1:13" x14ac:dyDescent="0.3">
      <c r="A1638">
        <v>665</v>
      </c>
      <c r="B1638">
        <v>6</v>
      </c>
      <c r="C1638" s="1" t="s">
        <v>132</v>
      </c>
      <c r="D1638" s="1" t="s">
        <v>631</v>
      </c>
      <c r="E1638">
        <v>15</v>
      </c>
      <c r="F1638">
        <v>25</v>
      </c>
      <c r="G1638">
        <v>3</v>
      </c>
      <c r="H1638">
        <v>25</v>
      </c>
      <c r="I1638" s="1" t="s">
        <v>609</v>
      </c>
      <c r="J1638">
        <f>cocina[[#This Row],[Precio Unitario]]*cocina[[#This Row],[Cantidad Ordenada]]-cocina[[#This Row],[Costo Unitario]]*cocina[[#This Row],[Cantidad Ordenada]]</f>
        <v>30</v>
      </c>
      <c r="K1638">
        <f>cocina[[#This Row],[Precio Unitario]]*cocina[[#This Row],[Cantidad Ordenada]]</f>
        <v>75</v>
      </c>
      <c r="L1638" s="5">
        <f>(SUMIF(A:A,cocina[[#This Row],[Número de Orden]],J:J))/SUMIF(A:A,cocina[[#This Row],[Número de Orden]],K:K)</f>
        <v>0.40310077519379844</v>
      </c>
      <c r="M1638" s="1">
        <f>cocina[[#This Row],[Ganancia bruta]]-cocina[[#This Row],[Ganancia neta]]</f>
        <v>45</v>
      </c>
    </row>
    <row r="1639" spans="1:13" x14ac:dyDescent="0.3">
      <c r="A1639">
        <v>665</v>
      </c>
      <c r="B1639">
        <v>6</v>
      </c>
      <c r="C1639" s="1" t="s">
        <v>116</v>
      </c>
      <c r="D1639" s="1" t="s">
        <v>615</v>
      </c>
      <c r="E1639">
        <v>16</v>
      </c>
      <c r="F1639">
        <v>27</v>
      </c>
      <c r="G1639">
        <v>2</v>
      </c>
      <c r="H1639">
        <v>15</v>
      </c>
      <c r="I1639" s="1" t="s">
        <v>609</v>
      </c>
      <c r="J1639">
        <f>cocina[[#This Row],[Precio Unitario]]*cocina[[#This Row],[Cantidad Ordenada]]-cocina[[#This Row],[Costo Unitario]]*cocina[[#This Row],[Cantidad Ordenada]]</f>
        <v>22</v>
      </c>
      <c r="K1639">
        <f>cocina[[#This Row],[Precio Unitario]]*cocina[[#This Row],[Cantidad Ordenada]]</f>
        <v>54</v>
      </c>
      <c r="L1639" s="5">
        <f>(SUMIF(A:A,cocina[[#This Row],[Número de Orden]],J:J))/SUMIF(A:A,cocina[[#This Row],[Número de Orden]],K:K)</f>
        <v>0.40310077519379844</v>
      </c>
      <c r="M1639" s="1">
        <f>cocina[[#This Row],[Ganancia bruta]]-cocina[[#This Row],[Ganancia neta]]</f>
        <v>32</v>
      </c>
    </row>
    <row r="1640" spans="1:13" x14ac:dyDescent="0.3">
      <c r="A1640">
        <v>666</v>
      </c>
      <c r="B1640">
        <v>8</v>
      </c>
      <c r="C1640" s="1" t="s">
        <v>156</v>
      </c>
      <c r="D1640" s="1" t="s">
        <v>626</v>
      </c>
      <c r="E1640">
        <v>12</v>
      </c>
      <c r="F1640">
        <v>20</v>
      </c>
      <c r="G1640">
        <v>2</v>
      </c>
      <c r="H1640">
        <v>27</v>
      </c>
      <c r="I1640" s="1" t="s">
        <v>609</v>
      </c>
      <c r="J1640">
        <f>cocina[[#This Row],[Precio Unitario]]*cocina[[#This Row],[Cantidad Ordenada]]-cocina[[#This Row],[Costo Unitario]]*cocina[[#This Row],[Cantidad Ordenada]]</f>
        <v>16</v>
      </c>
      <c r="K1640">
        <f>cocina[[#This Row],[Precio Unitario]]*cocina[[#This Row],[Cantidad Ordenada]]</f>
        <v>40</v>
      </c>
      <c r="L1640" s="5">
        <f>(SUMIF(A:A,cocina[[#This Row],[Número de Orden]],J:J))/SUMIF(A:A,cocina[[#This Row],[Número de Orden]],K:K)</f>
        <v>0.4</v>
      </c>
      <c r="M1640" s="1">
        <f>cocina[[#This Row],[Ganancia bruta]]-cocina[[#This Row],[Ganancia neta]]</f>
        <v>24</v>
      </c>
    </row>
    <row r="1641" spans="1:13" x14ac:dyDescent="0.3">
      <c r="A1641">
        <v>667</v>
      </c>
      <c r="B1641">
        <v>6</v>
      </c>
      <c r="C1641" s="1" t="s">
        <v>83</v>
      </c>
      <c r="D1641" s="1" t="s">
        <v>617</v>
      </c>
      <c r="E1641">
        <v>22</v>
      </c>
      <c r="F1641">
        <v>36</v>
      </c>
      <c r="G1641">
        <v>1</v>
      </c>
      <c r="H1641">
        <v>12</v>
      </c>
      <c r="I1641" s="1" t="s">
        <v>608</v>
      </c>
      <c r="J1641">
        <f>cocina[[#This Row],[Precio Unitario]]*cocina[[#This Row],[Cantidad Ordenada]]-cocina[[#This Row],[Costo Unitario]]*cocina[[#This Row],[Cantidad Ordenada]]</f>
        <v>14</v>
      </c>
      <c r="K1641">
        <f>cocina[[#This Row],[Precio Unitario]]*cocina[[#This Row],[Cantidad Ordenada]]</f>
        <v>36</v>
      </c>
      <c r="L1641" s="5">
        <f>(SUMIF(A:A,cocina[[#This Row],[Número de Orden]],J:J))/SUMIF(A:A,cocina[[#This Row],[Número de Orden]],K:K)</f>
        <v>0.3888888888888889</v>
      </c>
      <c r="M1641" s="1">
        <f>cocina[[#This Row],[Ganancia bruta]]-cocina[[#This Row],[Ganancia neta]]</f>
        <v>22</v>
      </c>
    </row>
    <row r="1642" spans="1:13" x14ac:dyDescent="0.3">
      <c r="A1642">
        <v>668</v>
      </c>
      <c r="B1642">
        <v>12</v>
      </c>
      <c r="C1642" s="1" t="s">
        <v>165</v>
      </c>
      <c r="D1642" s="1" t="s">
        <v>630</v>
      </c>
      <c r="E1642">
        <v>15</v>
      </c>
      <c r="F1642">
        <v>26</v>
      </c>
      <c r="G1642">
        <v>3</v>
      </c>
      <c r="H1642">
        <v>59</v>
      </c>
      <c r="I1642" s="1" t="s">
        <v>608</v>
      </c>
      <c r="J1642">
        <f>cocina[[#This Row],[Precio Unitario]]*cocina[[#This Row],[Cantidad Ordenada]]-cocina[[#This Row],[Costo Unitario]]*cocina[[#This Row],[Cantidad Ordenada]]</f>
        <v>33</v>
      </c>
      <c r="K1642">
        <f>cocina[[#This Row],[Precio Unitario]]*cocina[[#This Row],[Cantidad Ordenada]]</f>
        <v>78</v>
      </c>
      <c r="L1642" s="5">
        <f>(SUMIF(A:A,cocina[[#This Row],[Número de Orden]],J:J))/SUMIF(A:A,cocina[[#This Row],[Número de Orden]],K:K)</f>
        <v>0.41293532338308458</v>
      </c>
      <c r="M1642" s="1">
        <f>cocina[[#This Row],[Ganancia bruta]]-cocina[[#This Row],[Ganancia neta]]</f>
        <v>45</v>
      </c>
    </row>
    <row r="1643" spans="1:13" x14ac:dyDescent="0.3">
      <c r="A1643">
        <v>668</v>
      </c>
      <c r="B1643">
        <v>12</v>
      </c>
      <c r="C1643" s="1" t="s">
        <v>168</v>
      </c>
      <c r="D1643" s="1" t="s">
        <v>612</v>
      </c>
      <c r="E1643">
        <v>14</v>
      </c>
      <c r="F1643">
        <v>24</v>
      </c>
      <c r="G1643">
        <v>2</v>
      </c>
      <c r="H1643">
        <v>9</v>
      </c>
      <c r="I1643" s="1" t="s">
        <v>609</v>
      </c>
      <c r="J1643">
        <f>cocina[[#This Row],[Precio Unitario]]*cocina[[#This Row],[Cantidad Ordenada]]-cocina[[#This Row],[Costo Unitario]]*cocina[[#This Row],[Cantidad Ordenada]]</f>
        <v>20</v>
      </c>
      <c r="K1643">
        <f>cocina[[#This Row],[Precio Unitario]]*cocina[[#This Row],[Cantidad Ordenada]]</f>
        <v>48</v>
      </c>
      <c r="L1643" s="5">
        <f>(SUMIF(A:A,cocina[[#This Row],[Número de Orden]],J:J))/SUMIF(A:A,cocina[[#This Row],[Número de Orden]],K:K)</f>
        <v>0.41293532338308458</v>
      </c>
      <c r="M1643" s="1">
        <f>cocina[[#This Row],[Ganancia bruta]]-cocina[[#This Row],[Ganancia neta]]</f>
        <v>28</v>
      </c>
    </row>
    <row r="1644" spans="1:13" x14ac:dyDescent="0.3">
      <c r="A1644">
        <v>668</v>
      </c>
      <c r="B1644">
        <v>12</v>
      </c>
      <c r="C1644" s="1" t="s">
        <v>132</v>
      </c>
      <c r="D1644" s="1" t="s">
        <v>631</v>
      </c>
      <c r="E1644">
        <v>15</v>
      </c>
      <c r="F1644">
        <v>25</v>
      </c>
      <c r="G1644">
        <v>3</v>
      </c>
      <c r="H1644">
        <v>47</v>
      </c>
      <c r="I1644" s="1" t="s">
        <v>608</v>
      </c>
      <c r="J1644">
        <f>cocina[[#This Row],[Precio Unitario]]*cocina[[#This Row],[Cantidad Ordenada]]-cocina[[#This Row],[Costo Unitario]]*cocina[[#This Row],[Cantidad Ordenada]]</f>
        <v>30</v>
      </c>
      <c r="K1644">
        <f>cocina[[#This Row],[Precio Unitario]]*cocina[[#This Row],[Cantidad Ordenada]]</f>
        <v>75</v>
      </c>
      <c r="L1644" s="5">
        <f>(SUMIF(A:A,cocina[[#This Row],[Número de Orden]],J:J))/SUMIF(A:A,cocina[[#This Row],[Número de Orden]],K:K)</f>
        <v>0.41293532338308458</v>
      </c>
      <c r="M1644" s="1">
        <f>cocina[[#This Row],[Ganancia bruta]]-cocina[[#This Row],[Ganancia neta]]</f>
        <v>45</v>
      </c>
    </row>
    <row r="1645" spans="1:13" x14ac:dyDescent="0.3">
      <c r="A1645">
        <v>669</v>
      </c>
      <c r="B1645">
        <v>10</v>
      </c>
      <c r="C1645" s="1" t="s">
        <v>126</v>
      </c>
      <c r="D1645" s="1" t="s">
        <v>614</v>
      </c>
      <c r="E1645">
        <v>19</v>
      </c>
      <c r="F1645">
        <v>31</v>
      </c>
      <c r="G1645">
        <v>1</v>
      </c>
      <c r="H1645">
        <v>13</v>
      </c>
      <c r="I1645" s="1" t="s">
        <v>609</v>
      </c>
      <c r="J1645">
        <f>cocina[[#This Row],[Precio Unitario]]*cocina[[#This Row],[Cantidad Ordenada]]-cocina[[#This Row],[Costo Unitario]]*cocina[[#This Row],[Cantidad Ordenada]]</f>
        <v>12</v>
      </c>
      <c r="K1645">
        <f>cocina[[#This Row],[Precio Unitario]]*cocina[[#This Row],[Cantidad Ordenada]]</f>
        <v>31</v>
      </c>
      <c r="L1645" s="5">
        <f>(SUMIF(A:A,cocina[[#This Row],[Número de Orden]],J:J))/SUMIF(A:A,cocina[[#This Row],[Número de Orden]],K:K)</f>
        <v>0.40331491712707185</v>
      </c>
      <c r="M1645" s="1">
        <f>cocina[[#This Row],[Ganancia bruta]]-cocina[[#This Row],[Ganancia neta]]</f>
        <v>19</v>
      </c>
    </row>
    <row r="1646" spans="1:13" x14ac:dyDescent="0.3">
      <c r="A1646">
        <v>669</v>
      </c>
      <c r="B1646">
        <v>10</v>
      </c>
      <c r="C1646" s="1" t="s">
        <v>116</v>
      </c>
      <c r="D1646" s="1" t="s">
        <v>615</v>
      </c>
      <c r="E1646">
        <v>16</v>
      </c>
      <c r="F1646">
        <v>27</v>
      </c>
      <c r="G1646">
        <v>2</v>
      </c>
      <c r="H1646">
        <v>14</v>
      </c>
      <c r="I1646" s="1" t="s">
        <v>609</v>
      </c>
      <c r="J1646">
        <f>cocina[[#This Row],[Precio Unitario]]*cocina[[#This Row],[Cantidad Ordenada]]-cocina[[#This Row],[Costo Unitario]]*cocina[[#This Row],[Cantidad Ordenada]]</f>
        <v>22</v>
      </c>
      <c r="K1646">
        <f>cocina[[#This Row],[Precio Unitario]]*cocina[[#This Row],[Cantidad Ordenada]]</f>
        <v>54</v>
      </c>
      <c r="L1646" s="5">
        <f>(SUMIF(A:A,cocina[[#This Row],[Número de Orden]],J:J))/SUMIF(A:A,cocina[[#This Row],[Número de Orden]],K:K)</f>
        <v>0.40331491712707185</v>
      </c>
      <c r="M1646" s="1">
        <f>cocina[[#This Row],[Ganancia bruta]]-cocina[[#This Row],[Ganancia neta]]</f>
        <v>32</v>
      </c>
    </row>
    <row r="1647" spans="1:13" x14ac:dyDescent="0.3">
      <c r="A1647">
        <v>669</v>
      </c>
      <c r="B1647">
        <v>10</v>
      </c>
      <c r="C1647" s="1" t="s">
        <v>257</v>
      </c>
      <c r="D1647" s="1" t="s">
        <v>623</v>
      </c>
      <c r="E1647">
        <v>19</v>
      </c>
      <c r="F1647">
        <v>32</v>
      </c>
      <c r="G1647">
        <v>3</v>
      </c>
      <c r="H1647">
        <v>42</v>
      </c>
      <c r="I1647" s="1" t="s">
        <v>609</v>
      </c>
      <c r="J1647">
        <f>cocina[[#This Row],[Precio Unitario]]*cocina[[#This Row],[Cantidad Ordenada]]-cocina[[#This Row],[Costo Unitario]]*cocina[[#This Row],[Cantidad Ordenada]]</f>
        <v>39</v>
      </c>
      <c r="K1647">
        <f>cocina[[#This Row],[Precio Unitario]]*cocina[[#This Row],[Cantidad Ordenada]]</f>
        <v>96</v>
      </c>
      <c r="L1647" s="5">
        <f>(SUMIF(A:A,cocina[[#This Row],[Número de Orden]],J:J))/SUMIF(A:A,cocina[[#This Row],[Número de Orden]],K:K)</f>
        <v>0.40331491712707185</v>
      </c>
      <c r="M1647" s="1">
        <f>cocina[[#This Row],[Ganancia bruta]]-cocina[[#This Row],[Ganancia neta]]</f>
        <v>57</v>
      </c>
    </row>
    <row r="1648" spans="1:13" x14ac:dyDescent="0.3">
      <c r="A1648">
        <v>670</v>
      </c>
      <c r="B1648">
        <v>16</v>
      </c>
      <c r="C1648" s="1" t="s">
        <v>210</v>
      </c>
      <c r="D1648" s="1" t="s">
        <v>627</v>
      </c>
      <c r="E1648">
        <v>14</v>
      </c>
      <c r="F1648">
        <v>23</v>
      </c>
      <c r="G1648">
        <v>1</v>
      </c>
      <c r="H1648">
        <v>26</v>
      </c>
      <c r="I1648" s="1" t="s">
        <v>608</v>
      </c>
      <c r="J1648">
        <f>cocina[[#This Row],[Precio Unitario]]*cocina[[#This Row],[Cantidad Ordenada]]-cocina[[#This Row],[Costo Unitario]]*cocina[[#This Row],[Cantidad Ordenada]]</f>
        <v>9</v>
      </c>
      <c r="K1648">
        <f>cocina[[#This Row],[Precio Unitario]]*cocina[[#This Row],[Cantidad Ordenada]]</f>
        <v>23</v>
      </c>
      <c r="L1648" s="5">
        <f>(SUMIF(A:A,cocina[[#This Row],[Número de Orden]],J:J))/SUMIF(A:A,cocina[[#This Row],[Número de Orden]],K:K)</f>
        <v>0.39361702127659576</v>
      </c>
      <c r="M1648" s="1">
        <f>cocina[[#This Row],[Ganancia bruta]]-cocina[[#This Row],[Ganancia neta]]</f>
        <v>14</v>
      </c>
    </row>
    <row r="1649" spans="1:13" x14ac:dyDescent="0.3">
      <c r="A1649">
        <v>670</v>
      </c>
      <c r="B1649">
        <v>16</v>
      </c>
      <c r="C1649" s="1" t="s">
        <v>36</v>
      </c>
      <c r="D1649" s="1" t="s">
        <v>622</v>
      </c>
      <c r="E1649">
        <v>21</v>
      </c>
      <c r="F1649">
        <v>35</v>
      </c>
      <c r="G1649">
        <v>1</v>
      </c>
      <c r="H1649">
        <v>17</v>
      </c>
      <c r="I1649" s="1" t="s">
        <v>609</v>
      </c>
      <c r="J1649">
        <f>cocina[[#This Row],[Precio Unitario]]*cocina[[#This Row],[Cantidad Ordenada]]-cocina[[#This Row],[Costo Unitario]]*cocina[[#This Row],[Cantidad Ordenada]]</f>
        <v>14</v>
      </c>
      <c r="K1649">
        <f>cocina[[#This Row],[Precio Unitario]]*cocina[[#This Row],[Cantidad Ordenada]]</f>
        <v>35</v>
      </c>
      <c r="L1649" s="5">
        <f>(SUMIF(A:A,cocina[[#This Row],[Número de Orden]],J:J))/SUMIF(A:A,cocina[[#This Row],[Número de Orden]],K:K)</f>
        <v>0.39361702127659576</v>
      </c>
      <c r="M1649" s="1">
        <f>cocina[[#This Row],[Ganancia bruta]]-cocina[[#This Row],[Ganancia neta]]</f>
        <v>21</v>
      </c>
    </row>
    <row r="1650" spans="1:13" x14ac:dyDescent="0.3">
      <c r="A1650">
        <v>670</v>
      </c>
      <c r="B1650">
        <v>16</v>
      </c>
      <c r="C1650" s="1" t="s">
        <v>83</v>
      </c>
      <c r="D1650" s="1" t="s">
        <v>617</v>
      </c>
      <c r="E1650">
        <v>22</v>
      </c>
      <c r="F1650">
        <v>36</v>
      </c>
      <c r="G1650">
        <v>1</v>
      </c>
      <c r="H1650">
        <v>32</v>
      </c>
      <c r="I1650" s="1" t="s">
        <v>608</v>
      </c>
      <c r="J1650">
        <f>cocina[[#This Row],[Precio Unitario]]*cocina[[#This Row],[Cantidad Ordenada]]-cocina[[#This Row],[Costo Unitario]]*cocina[[#This Row],[Cantidad Ordenada]]</f>
        <v>14</v>
      </c>
      <c r="K1650">
        <f>cocina[[#This Row],[Precio Unitario]]*cocina[[#This Row],[Cantidad Ordenada]]</f>
        <v>36</v>
      </c>
      <c r="L1650" s="5">
        <f>(SUMIF(A:A,cocina[[#This Row],[Número de Orden]],J:J))/SUMIF(A:A,cocina[[#This Row],[Número de Orden]],K:K)</f>
        <v>0.39361702127659576</v>
      </c>
      <c r="M1650" s="1">
        <f>cocina[[#This Row],[Ganancia bruta]]-cocina[[#This Row],[Ganancia neta]]</f>
        <v>22</v>
      </c>
    </row>
    <row r="1651" spans="1:13" x14ac:dyDescent="0.3">
      <c r="A1651">
        <v>671</v>
      </c>
      <c r="B1651">
        <v>17</v>
      </c>
      <c r="C1651" s="1" t="s">
        <v>36</v>
      </c>
      <c r="D1651" s="1" t="s">
        <v>622</v>
      </c>
      <c r="E1651">
        <v>21</v>
      </c>
      <c r="F1651">
        <v>35</v>
      </c>
      <c r="G1651">
        <v>2</v>
      </c>
      <c r="H1651">
        <v>29</v>
      </c>
      <c r="I1651" s="1" t="s">
        <v>609</v>
      </c>
      <c r="J1651">
        <f>cocina[[#This Row],[Precio Unitario]]*cocina[[#This Row],[Cantidad Ordenada]]-cocina[[#This Row],[Costo Unitario]]*cocina[[#This Row],[Cantidad Ordenada]]</f>
        <v>28</v>
      </c>
      <c r="K1651">
        <f>cocina[[#This Row],[Precio Unitario]]*cocina[[#This Row],[Cantidad Ordenada]]</f>
        <v>70</v>
      </c>
      <c r="L1651" s="5">
        <f>(SUMIF(A:A,cocina[[#This Row],[Número de Orden]],J:J))/SUMIF(A:A,cocina[[#This Row],[Número de Orden]],K:K)</f>
        <v>0.40217391304347827</v>
      </c>
      <c r="M1651" s="1">
        <f>cocina[[#This Row],[Ganancia bruta]]-cocina[[#This Row],[Ganancia neta]]</f>
        <v>42</v>
      </c>
    </row>
    <row r="1652" spans="1:13" x14ac:dyDescent="0.3">
      <c r="A1652">
        <v>671</v>
      </c>
      <c r="B1652">
        <v>17</v>
      </c>
      <c r="C1652" s="1" t="s">
        <v>132</v>
      </c>
      <c r="D1652" s="1" t="s">
        <v>631</v>
      </c>
      <c r="E1652">
        <v>15</v>
      </c>
      <c r="F1652">
        <v>25</v>
      </c>
      <c r="G1652">
        <v>2</v>
      </c>
      <c r="H1652">
        <v>32</v>
      </c>
      <c r="I1652" s="1" t="s">
        <v>608</v>
      </c>
      <c r="J1652">
        <f>cocina[[#This Row],[Precio Unitario]]*cocina[[#This Row],[Cantidad Ordenada]]-cocina[[#This Row],[Costo Unitario]]*cocina[[#This Row],[Cantidad Ordenada]]</f>
        <v>20</v>
      </c>
      <c r="K1652">
        <f>cocina[[#This Row],[Precio Unitario]]*cocina[[#This Row],[Cantidad Ordenada]]</f>
        <v>50</v>
      </c>
      <c r="L1652" s="5">
        <f>(SUMIF(A:A,cocina[[#This Row],[Número de Orden]],J:J))/SUMIF(A:A,cocina[[#This Row],[Número de Orden]],K:K)</f>
        <v>0.40217391304347827</v>
      </c>
      <c r="M1652" s="1">
        <f>cocina[[#This Row],[Ganancia bruta]]-cocina[[#This Row],[Ganancia neta]]</f>
        <v>30</v>
      </c>
    </row>
    <row r="1653" spans="1:13" x14ac:dyDescent="0.3">
      <c r="A1653">
        <v>671</v>
      </c>
      <c r="B1653">
        <v>17</v>
      </c>
      <c r="C1653" s="1" t="s">
        <v>257</v>
      </c>
      <c r="D1653" s="1" t="s">
        <v>623</v>
      </c>
      <c r="E1653">
        <v>19</v>
      </c>
      <c r="F1653">
        <v>32</v>
      </c>
      <c r="G1653">
        <v>2</v>
      </c>
      <c r="H1653">
        <v>34</v>
      </c>
      <c r="I1653" s="1" t="s">
        <v>608</v>
      </c>
      <c r="J1653">
        <f>cocina[[#This Row],[Precio Unitario]]*cocina[[#This Row],[Cantidad Ordenada]]-cocina[[#This Row],[Costo Unitario]]*cocina[[#This Row],[Cantidad Ordenada]]</f>
        <v>26</v>
      </c>
      <c r="K1653">
        <f>cocina[[#This Row],[Precio Unitario]]*cocina[[#This Row],[Cantidad Ordenada]]</f>
        <v>64</v>
      </c>
      <c r="L1653" s="5">
        <f>(SUMIF(A:A,cocina[[#This Row],[Número de Orden]],J:J))/SUMIF(A:A,cocina[[#This Row],[Número de Orden]],K:K)</f>
        <v>0.40217391304347827</v>
      </c>
      <c r="M1653" s="1">
        <f>cocina[[#This Row],[Ganancia bruta]]-cocina[[#This Row],[Ganancia neta]]</f>
        <v>38</v>
      </c>
    </row>
    <row r="1654" spans="1:13" x14ac:dyDescent="0.3">
      <c r="A1654">
        <v>672</v>
      </c>
      <c r="B1654">
        <v>12</v>
      </c>
      <c r="C1654" s="1" t="s">
        <v>257</v>
      </c>
      <c r="D1654" s="1" t="s">
        <v>623</v>
      </c>
      <c r="E1654">
        <v>19</v>
      </c>
      <c r="F1654">
        <v>32</v>
      </c>
      <c r="G1654">
        <v>3</v>
      </c>
      <c r="H1654">
        <v>21</v>
      </c>
      <c r="I1654" s="1" t="s">
        <v>609</v>
      </c>
      <c r="J1654">
        <f>cocina[[#This Row],[Precio Unitario]]*cocina[[#This Row],[Cantidad Ordenada]]-cocina[[#This Row],[Costo Unitario]]*cocina[[#This Row],[Cantidad Ordenada]]</f>
        <v>39</v>
      </c>
      <c r="K1654">
        <f>cocina[[#This Row],[Precio Unitario]]*cocina[[#This Row],[Cantidad Ordenada]]</f>
        <v>96</v>
      </c>
      <c r="L1654" s="5">
        <f>(SUMIF(A:A,cocina[[#This Row],[Número de Orden]],J:J))/SUMIF(A:A,cocina[[#This Row],[Número de Orden]],K:K)</f>
        <v>0.40127388535031849</v>
      </c>
      <c r="M1654" s="1">
        <f>cocina[[#This Row],[Ganancia bruta]]-cocina[[#This Row],[Ganancia neta]]</f>
        <v>57</v>
      </c>
    </row>
    <row r="1655" spans="1:13" x14ac:dyDescent="0.3">
      <c r="A1655">
        <v>672</v>
      </c>
      <c r="B1655">
        <v>12</v>
      </c>
      <c r="C1655" s="1" t="s">
        <v>80</v>
      </c>
      <c r="D1655" s="1" t="s">
        <v>628</v>
      </c>
      <c r="E1655">
        <v>13</v>
      </c>
      <c r="F1655">
        <v>21</v>
      </c>
      <c r="G1655">
        <v>2</v>
      </c>
      <c r="H1655">
        <v>15</v>
      </c>
      <c r="I1655" s="1" t="s">
        <v>609</v>
      </c>
      <c r="J1655">
        <f>cocina[[#This Row],[Precio Unitario]]*cocina[[#This Row],[Cantidad Ordenada]]-cocina[[#This Row],[Costo Unitario]]*cocina[[#This Row],[Cantidad Ordenada]]</f>
        <v>16</v>
      </c>
      <c r="K1655">
        <f>cocina[[#This Row],[Precio Unitario]]*cocina[[#This Row],[Cantidad Ordenada]]</f>
        <v>42</v>
      </c>
      <c r="L1655" s="5">
        <f>(SUMIF(A:A,cocina[[#This Row],[Número de Orden]],J:J))/SUMIF(A:A,cocina[[#This Row],[Número de Orden]],K:K)</f>
        <v>0.40127388535031849</v>
      </c>
      <c r="M1655" s="1">
        <f>cocina[[#This Row],[Ganancia bruta]]-cocina[[#This Row],[Ganancia neta]]</f>
        <v>26</v>
      </c>
    </row>
    <row r="1656" spans="1:13" x14ac:dyDescent="0.3">
      <c r="A1656">
        <v>672</v>
      </c>
      <c r="B1656">
        <v>12</v>
      </c>
      <c r="C1656" s="1" t="s">
        <v>122</v>
      </c>
      <c r="D1656" s="1" t="s">
        <v>621</v>
      </c>
      <c r="E1656">
        <v>11</v>
      </c>
      <c r="F1656">
        <v>19</v>
      </c>
      <c r="G1656">
        <v>1</v>
      </c>
      <c r="H1656">
        <v>42</v>
      </c>
      <c r="I1656" s="1" t="s">
        <v>608</v>
      </c>
      <c r="J1656">
        <f>cocina[[#This Row],[Precio Unitario]]*cocina[[#This Row],[Cantidad Ordenada]]-cocina[[#This Row],[Costo Unitario]]*cocina[[#This Row],[Cantidad Ordenada]]</f>
        <v>8</v>
      </c>
      <c r="K1656">
        <f>cocina[[#This Row],[Precio Unitario]]*cocina[[#This Row],[Cantidad Ordenada]]</f>
        <v>19</v>
      </c>
      <c r="L1656" s="5">
        <f>(SUMIF(A:A,cocina[[#This Row],[Número de Orden]],J:J))/SUMIF(A:A,cocina[[#This Row],[Número de Orden]],K:K)</f>
        <v>0.40127388535031849</v>
      </c>
      <c r="M1656" s="1">
        <f>cocina[[#This Row],[Ganancia bruta]]-cocina[[#This Row],[Ganancia neta]]</f>
        <v>11</v>
      </c>
    </row>
    <row r="1657" spans="1:13" x14ac:dyDescent="0.3">
      <c r="A1657">
        <v>673</v>
      </c>
      <c r="B1657">
        <v>20</v>
      </c>
      <c r="C1657" s="1" t="s">
        <v>58</v>
      </c>
      <c r="D1657" s="1" t="s">
        <v>616</v>
      </c>
      <c r="E1657">
        <v>25</v>
      </c>
      <c r="F1657">
        <v>40</v>
      </c>
      <c r="G1657">
        <v>2</v>
      </c>
      <c r="H1657">
        <v>13</v>
      </c>
      <c r="I1657" s="1" t="s">
        <v>608</v>
      </c>
      <c r="J1657">
        <f>cocina[[#This Row],[Precio Unitario]]*cocina[[#This Row],[Cantidad Ordenada]]-cocina[[#This Row],[Costo Unitario]]*cocina[[#This Row],[Cantidad Ordenada]]</f>
        <v>30</v>
      </c>
      <c r="K1657">
        <f>cocina[[#This Row],[Precio Unitario]]*cocina[[#This Row],[Cantidad Ordenada]]</f>
        <v>80</v>
      </c>
      <c r="L1657" s="5">
        <f>(SUMIF(A:A,cocina[[#This Row],[Número de Orden]],J:J))/SUMIF(A:A,cocina[[#This Row],[Número de Orden]],K:K)</f>
        <v>0.39245283018867927</v>
      </c>
      <c r="M1657" s="1">
        <f>cocina[[#This Row],[Ganancia bruta]]-cocina[[#This Row],[Ganancia neta]]</f>
        <v>50</v>
      </c>
    </row>
    <row r="1658" spans="1:13" x14ac:dyDescent="0.3">
      <c r="A1658">
        <v>673</v>
      </c>
      <c r="B1658">
        <v>20</v>
      </c>
      <c r="C1658" s="1" t="s">
        <v>36</v>
      </c>
      <c r="D1658" s="1" t="s">
        <v>622</v>
      </c>
      <c r="E1658">
        <v>21</v>
      </c>
      <c r="F1658">
        <v>35</v>
      </c>
      <c r="G1658">
        <v>3</v>
      </c>
      <c r="H1658">
        <v>10</v>
      </c>
      <c r="I1658" s="1" t="s">
        <v>608</v>
      </c>
      <c r="J1658">
        <f>cocina[[#This Row],[Precio Unitario]]*cocina[[#This Row],[Cantidad Ordenada]]-cocina[[#This Row],[Costo Unitario]]*cocina[[#This Row],[Cantidad Ordenada]]</f>
        <v>42</v>
      </c>
      <c r="K1658">
        <f>cocina[[#This Row],[Precio Unitario]]*cocina[[#This Row],[Cantidad Ordenada]]</f>
        <v>105</v>
      </c>
      <c r="L1658" s="5">
        <f>(SUMIF(A:A,cocina[[#This Row],[Número de Orden]],J:J))/SUMIF(A:A,cocina[[#This Row],[Número de Orden]],K:K)</f>
        <v>0.39245283018867927</v>
      </c>
      <c r="M1658" s="1">
        <f>cocina[[#This Row],[Ganancia bruta]]-cocina[[#This Row],[Ganancia neta]]</f>
        <v>63</v>
      </c>
    </row>
    <row r="1659" spans="1:13" x14ac:dyDescent="0.3">
      <c r="A1659">
        <v>673</v>
      </c>
      <c r="B1659">
        <v>20</v>
      </c>
      <c r="C1659" s="1" t="s">
        <v>78</v>
      </c>
      <c r="D1659" s="1" t="s">
        <v>613</v>
      </c>
      <c r="E1659">
        <v>18</v>
      </c>
      <c r="F1659">
        <v>30</v>
      </c>
      <c r="G1659">
        <v>1</v>
      </c>
      <c r="H1659">
        <v>25</v>
      </c>
      <c r="I1659" s="1" t="s">
        <v>608</v>
      </c>
      <c r="J1659">
        <f>cocina[[#This Row],[Precio Unitario]]*cocina[[#This Row],[Cantidad Ordenada]]-cocina[[#This Row],[Costo Unitario]]*cocina[[#This Row],[Cantidad Ordenada]]</f>
        <v>12</v>
      </c>
      <c r="K1659">
        <f>cocina[[#This Row],[Precio Unitario]]*cocina[[#This Row],[Cantidad Ordenada]]</f>
        <v>30</v>
      </c>
      <c r="L1659" s="5">
        <f>(SUMIF(A:A,cocina[[#This Row],[Número de Orden]],J:J))/SUMIF(A:A,cocina[[#This Row],[Número de Orden]],K:K)</f>
        <v>0.39245283018867927</v>
      </c>
      <c r="M1659" s="1">
        <f>cocina[[#This Row],[Ganancia bruta]]-cocina[[#This Row],[Ganancia neta]]</f>
        <v>18</v>
      </c>
    </row>
    <row r="1660" spans="1:13" x14ac:dyDescent="0.3">
      <c r="A1660">
        <v>673</v>
      </c>
      <c r="B1660">
        <v>20</v>
      </c>
      <c r="C1660" s="1" t="s">
        <v>132</v>
      </c>
      <c r="D1660" s="1" t="s">
        <v>631</v>
      </c>
      <c r="E1660">
        <v>15</v>
      </c>
      <c r="F1660">
        <v>25</v>
      </c>
      <c r="G1660">
        <v>2</v>
      </c>
      <c r="H1660">
        <v>45</v>
      </c>
      <c r="I1660" s="1" t="s">
        <v>609</v>
      </c>
      <c r="J1660">
        <f>cocina[[#This Row],[Precio Unitario]]*cocina[[#This Row],[Cantidad Ordenada]]-cocina[[#This Row],[Costo Unitario]]*cocina[[#This Row],[Cantidad Ordenada]]</f>
        <v>20</v>
      </c>
      <c r="K1660">
        <f>cocina[[#This Row],[Precio Unitario]]*cocina[[#This Row],[Cantidad Ordenada]]</f>
        <v>50</v>
      </c>
      <c r="L1660" s="5">
        <f>(SUMIF(A:A,cocina[[#This Row],[Número de Orden]],J:J))/SUMIF(A:A,cocina[[#This Row],[Número de Orden]],K:K)</f>
        <v>0.39245283018867927</v>
      </c>
      <c r="M1660" s="1">
        <f>cocina[[#This Row],[Ganancia bruta]]-cocina[[#This Row],[Ganancia neta]]</f>
        <v>30</v>
      </c>
    </row>
    <row r="1661" spans="1:13" x14ac:dyDescent="0.3">
      <c r="A1661">
        <v>674</v>
      </c>
      <c r="B1661">
        <v>1</v>
      </c>
      <c r="C1661" s="1" t="s">
        <v>122</v>
      </c>
      <c r="D1661" s="1" t="s">
        <v>621</v>
      </c>
      <c r="E1661">
        <v>11</v>
      </c>
      <c r="F1661">
        <v>19</v>
      </c>
      <c r="G1661">
        <v>3</v>
      </c>
      <c r="H1661">
        <v>11</v>
      </c>
      <c r="I1661" s="1" t="s">
        <v>608</v>
      </c>
      <c r="J1661">
        <f>cocina[[#This Row],[Precio Unitario]]*cocina[[#This Row],[Cantidad Ordenada]]-cocina[[#This Row],[Costo Unitario]]*cocina[[#This Row],[Cantidad Ordenada]]</f>
        <v>24</v>
      </c>
      <c r="K1661">
        <f>cocina[[#This Row],[Precio Unitario]]*cocina[[#This Row],[Cantidad Ordenada]]</f>
        <v>57</v>
      </c>
      <c r="L1661" s="5">
        <f>(SUMIF(A:A,cocina[[#This Row],[Número de Orden]],J:J))/SUMIF(A:A,cocina[[#This Row],[Número de Orden]],K:K)</f>
        <v>0.40579710144927539</v>
      </c>
      <c r="M1661" s="1">
        <f>cocina[[#This Row],[Ganancia bruta]]-cocina[[#This Row],[Ganancia neta]]</f>
        <v>33</v>
      </c>
    </row>
    <row r="1662" spans="1:13" x14ac:dyDescent="0.3">
      <c r="A1662">
        <v>674</v>
      </c>
      <c r="B1662">
        <v>1</v>
      </c>
      <c r="C1662" s="1" t="s">
        <v>89</v>
      </c>
      <c r="D1662" s="1" t="s">
        <v>629</v>
      </c>
      <c r="E1662">
        <v>10</v>
      </c>
      <c r="F1662">
        <v>18</v>
      </c>
      <c r="G1662">
        <v>2</v>
      </c>
      <c r="H1662">
        <v>12</v>
      </c>
      <c r="I1662" s="1" t="s">
        <v>608</v>
      </c>
      <c r="J1662">
        <f>cocina[[#This Row],[Precio Unitario]]*cocina[[#This Row],[Cantidad Ordenada]]-cocina[[#This Row],[Costo Unitario]]*cocina[[#This Row],[Cantidad Ordenada]]</f>
        <v>16</v>
      </c>
      <c r="K1662">
        <f>cocina[[#This Row],[Precio Unitario]]*cocina[[#This Row],[Cantidad Ordenada]]</f>
        <v>36</v>
      </c>
      <c r="L1662" s="5">
        <f>(SUMIF(A:A,cocina[[#This Row],[Número de Orden]],J:J))/SUMIF(A:A,cocina[[#This Row],[Número de Orden]],K:K)</f>
        <v>0.40579710144927539</v>
      </c>
      <c r="M1662" s="1">
        <f>cocina[[#This Row],[Ganancia bruta]]-cocina[[#This Row],[Ganancia neta]]</f>
        <v>20</v>
      </c>
    </row>
    <row r="1663" spans="1:13" x14ac:dyDescent="0.3">
      <c r="A1663">
        <v>674</v>
      </c>
      <c r="B1663">
        <v>1</v>
      </c>
      <c r="C1663" s="1" t="s">
        <v>126</v>
      </c>
      <c r="D1663" s="1" t="s">
        <v>614</v>
      </c>
      <c r="E1663">
        <v>19</v>
      </c>
      <c r="F1663">
        <v>31</v>
      </c>
      <c r="G1663">
        <v>3</v>
      </c>
      <c r="H1663">
        <v>7</v>
      </c>
      <c r="I1663" s="1" t="s">
        <v>609</v>
      </c>
      <c r="J1663">
        <f>cocina[[#This Row],[Precio Unitario]]*cocina[[#This Row],[Cantidad Ordenada]]-cocina[[#This Row],[Costo Unitario]]*cocina[[#This Row],[Cantidad Ordenada]]</f>
        <v>36</v>
      </c>
      <c r="K1663">
        <f>cocina[[#This Row],[Precio Unitario]]*cocina[[#This Row],[Cantidad Ordenada]]</f>
        <v>93</v>
      </c>
      <c r="L1663" s="5">
        <f>(SUMIF(A:A,cocina[[#This Row],[Número de Orden]],J:J))/SUMIF(A:A,cocina[[#This Row],[Número de Orden]],K:K)</f>
        <v>0.40579710144927539</v>
      </c>
      <c r="M1663" s="1">
        <f>cocina[[#This Row],[Ganancia bruta]]-cocina[[#This Row],[Ganancia neta]]</f>
        <v>57</v>
      </c>
    </row>
    <row r="1664" spans="1:13" x14ac:dyDescent="0.3">
      <c r="A1664">
        <v>674</v>
      </c>
      <c r="B1664">
        <v>1</v>
      </c>
      <c r="C1664" s="1" t="s">
        <v>80</v>
      </c>
      <c r="D1664" s="1" t="s">
        <v>628</v>
      </c>
      <c r="E1664">
        <v>13</v>
      </c>
      <c r="F1664">
        <v>21</v>
      </c>
      <c r="G1664">
        <v>1</v>
      </c>
      <c r="H1664">
        <v>35</v>
      </c>
      <c r="I1664" s="1" t="s">
        <v>608</v>
      </c>
      <c r="J1664">
        <f>cocina[[#This Row],[Precio Unitario]]*cocina[[#This Row],[Cantidad Ordenada]]-cocina[[#This Row],[Costo Unitario]]*cocina[[#This Row],[Cantidad Ordenada]]</f>
        <v>8</v>
      </c>
      <c r="K1664">
        <f>cocina[[#This Row],[Precio Unitario]]*cocina[[#This Row],[Cantidad Ordenada]]</f>
        <v>21</v>
      </c>
      <c r="L1664" s="5">
        <f>(SUMIF(A:A,cocina[[#This Row],[Número de Orden]],J:J))/SUMIF(A:A,cocina[[#This Row],[Número de Orden]],K:K)</f>
        <v>0.40579710144927539</v>
      </c>
      <c r="M1664" s="1">
        <f>cocina[[#This Row],[Ganancia bruta]]-cocina[[#This Row],[Ganancia neta]]</f>
        <v>13</v>
      </c>
    </row>
    <row r="1665" spans="1:13" x14ac:dyDescent="0.3">
      <c r="A1665">
        <v>675</v>
      </c>
      <c r="B1665">
        <v>5</v>
      </c>
      <c r="C1665" s="1" t="s">
        <v>132</v>
      </c>
      <c r="D1665" s="1" t="s">
        <v>631</v>
      </c>
      <c r="E1665">
        <v>15</v>
      </c>
      <c r="F1665">
        <v>25</v>
      </c>
      <c r="G1665">
        <v>1</v>
      </c>
      <c r="H1665">
        <v>8</v>
      </c>
      <c r="I1665" s="1" t="s">
        <v>608</v>
      </c>
      <c r="J1665">
        <f>cocina[[#This Row],[Precio Unitario]]*cocina[[#This Row],[Cantidad Ordenada]]-cocina[[#This Row],[Costo Unitario]]*cocina[[#This Row],[Cantidad Ordenada]]</f>
        <v>10</v>
      </c>
      <c r="K1665">
        <f>cocina[[#This Row],[Precio Unitario]]*cocina[[#This Row],[Cantidad Ordenada]]</f>
        <v>25</v>
      </c>
      <c r="L1665" s="5">
        <f>(SUMIF(A:A,cocina[[#This Row],[Número de Orden]],J:J))/SUMIF(A:A,cocina[[#This Row],[Número de Orden]],K:K)</f>
        <v>0.39378238341968913</v>
      </c>
      <c r="M1665" s="1">
        <f>cocina[[#This Row],[Ganancia bruta]]-cocina[[#This Row],[Ganancia neta]]</f>
        <v>15</v>
      </c>
    </row>
    <row r="1666" spans="1:13" x14ac:dyDescent="0.3">
      <c r="A1666">
        <v>675</v>
      </c>
      <c r="B1666">
        <v>5</v>
      </c>
      <c r="C1666" s="1" t="s">
        <v>156</v>
      </c>
      <c r="D1666" s="1" t="s">
        <v>626</v>
      </c>
      <c r="E1666">
        <v>12</v>
      </c>
      <c r="F1666">
        <v>20</v>
      </c>
      <c r="G1666">
        <v>3</v>
      </c>
      <c r="H1666">
        <v>54</v>
      </c>
      <c r="I1666" s="1" t="s">
        <v>609</v>
      </c>
      <c r="J1666">
        <f>cocina[[#This Row],[Precio Unitario]]*cocina[[#This Row],[Cantidad Ordenada]]-cocina[[#This Row],[Costo Unitario]]*cocina[[#This Row],[Cantidad Ordenada]]</f>
        <v>24</v>
      </c>
      <c r="K1666">
        <f>cocina[[#This Row],[Precio Unitario]]*cocina[[#This Row],[Cantidad Ordenada]]</f>
        <v>60</v>
      </c>
      <c r="L1666" s="5">
        <f>(SUMIF(A:A,cocina[[#This Row],[Número de Orden]],J:J))/SUMIF(A:A,cocina[[#This Row],[Número de Orden]],K:K)</f>
        <v>0.39378238341968913</v>
      </c>
      <c r="M1666" s="1">
        <f>cocina[[#This Row],[Ganancia bruta]]-cocina[[#This Row],[Ganancia neta]]</f>
        <v>36</v>
      </c>
    </row>
    <row r="1667" spans="1:13" x14ac:dyDescent="0.3">
      <c r="A1667">
        <v>675</v>
      </c>
      <c r="B1667">
        <v>5</v>
      </c>
      <c r="C1667" s="1" t="s">
        <v>83</v>
      </c>
      <c r="D1667" s="1" t="s">
        <v>617</v>
      </c>
      <c r="E1667">
        <v>22</v>
      </c>
      <c r="F1667">
        <v>36</v>
      </c>
      <c r="G1667">
        <v>3</v>
      </c>
      <c r="H1667">
        <v>59</v>
      </c>
      <c r="I1667" s="1" t="s">
        <v>608</v>
      </c>
      <c r="J1667">
        <f>cocina[[#This Row],[Precio Unitario]]*cocina[[#This Row],[Cantidad Ordenada]]-cocina[[#This Row],[Costo Unitario]]*cocina[[#This Row],[Cantidad Ordenada]]</f>
        <v>42</v>
      </c>
      <c r="K1667">
        <f>cocina[[#This Row],[Precio Unitario]]*cocina[[#This Row],[Cantidad Ordenada]]</f>
        <v>108</v>
      </c>
      <c r="L1667" s="5">
        <f>(SUMIF(A:A,cocina[[#This Row],[Número de Orden]],J:J))/SUMIF(A:A,cocina[[#This Row],[Número de Orden]],K:K)</f>
        <v>0.39378238341968913</v>
      </c>
      <c r="M1667" s="1">
        <f>cocina[[#This Row],[Ganancia bruta]]-cocina[[#This Row],[Ganancia neta]]</f>
        <v>66</v>
      </c>
    </row>
    <row r="1668" spans="1:13" x14ac:dyDescent="0.3">
      <c r="A1668">
        <v>676</v>
      </c>
      <c r="B1668">
        <v>7</v>
      </c>
      <c r="C1668" s="1" t="s">
        <v>126</v>
      </c>
      <c r="D1668" s="1" t="s">
        <v>614</v>
      </c>
      <c r="E1668">
        <v>19</v>
      </c>
      <c r="F1668">
        <v>31</v>
      </c>
      <c r="G1668">
        <v>1</v>
      </c>
      <c r="H1668">
        <v>45</v>
      </c>
      <c r="I1668" s="1" t="s">
        <v>608</v>
      </c>
      <c r="J1668">
        <f>cocina[[#This Row],[Precio Unitario]]*cocina[[#This Row],[Cantidad Ordenada]]-cocina[[#This Row],[Costo Unitario]]*cocina[[#This Row],[Cantidad Ordenada]]</f>
        <v>12</v>
      </c>
      <c r="K1668">
        <f>cocina[[#This Row],[Precio Unitario]]*cocina[[#This Row],[Cantidad Ordenada]]</f>
        <v>31</v>
      </c>
      <c r="L1668" s="5">
        <f>(SUMIF(A:A,cocina[[#This Row],[Número de Orden]],J:J))/SUMIF(A:A,cocina[[#This Row],[Número de Orden]],K:K)</f>
        <v>0.39516129032258063</v>
      </c>
      <c r="M1668" s="1">
        <f>cocina[[#This Row],[Ganancia bruta]]-cocina[[#This Row],[Ganancia neta]]</f>
        <v>19</v>
      </c>
    </row>
    <row r="1669" spans="1:13" x14ac:dyDescent="0.3">
      <c r="A1669">
        <v>676</v>
      </c>
      <c r="B1669">
        <v>7</v>
      </c>
      <c r="C1669" s="1" t="s">
        <v>210</v>
      </c>
      <c r="D1669" s="1" t="s">
        <v>627</v>
      </c>
      <c r="E1669">
        <v>14</v>
      </c>
      <c r="F1669">
        <v>23</v>
      </c>
      <c r="G1669">
        <v>1</v>
      </c>
      <c r="H1669">
        <v>40</v>
      </c>
      <c r="I1669" s="1" t="s">
        <v>609</v>
      </c>
      <c r="J1669">
        <f>cocina[[#This Row],[Precio Unitario]]*cocina[[#This Row],[Cantidad Ordenada]]-cocina[[#This Row],[Costo Unitario]]*cocina[[#This Row],[Cantidad Ordenada]]</f>
        <v>9</v>
      </c>
      <c r="K1669">
        <f>cocina[[#This Row],[Precio Unitario]]*cocina[[#This Row],[Cantidad Ordenada]]</f>
        <v>23</v>
      </c>
      <c r="L1669" s="5">
        <f>(SUMIF(A:A,cocina[[#This Row],[Número de Orden]],J:J))/SUMIF(A:A,cocina[[#This Row],[Número de Orden]],K:K)</f>
        <v>0.39516129032258063</v>
      </c>
      <c r="M1669" s="1">
        <f>cocina[[#This Row],[Ganancia bruta]]-cocina[[#This Row],[Ganancia neta]]</f>
        <v>14</v>
      </c>
    </row>
    <row r="1670" spans="1:13" x14ac:dyDescent="0.3">
      <c r="A1670">
        <v>676</v>
      </c>
      <c r="B1670">
        <v>7</v>
      </c>
      <c r="C1670" s="1" t="s">
        <v>52</v>
      </c>
      <c r="D1670" s="1" t="s">
        <v>620</v>
      </c>
      <c r="E1670">
        <v>16</v>
      </c>
      <c r="F1670">
        <v>28</v>
      </c>
      <c r="G1670">
        <v>1</v>
      </c>
      <c r="H1670">
        <v>12</v>
      </c>
      <c r="I1670" s="1" t="s">
        <v>609</v>
      </c>
      <c r="J1670">
        <f>cocina[[#This Row],[Precio Unitario]]*cocina[[#This Row],[Cantidad Ordenada]]-cocina[[#This Row],[Costo Unitario]]*cocina[[#This Row],[Cantidad Ordenada]]</f>
        <v>12</v>
      </c>
      <c r="K1670">
        <f>cocina[[#This Row],[Precio Unitario]]*cocina[[#This Row],[Cantidad Ordenada]]</f>
        <v>28</v>
      </c>
      <c r="L1670" s="5">
        <f>(SUMIF(A:A,cocina[[#This Row],[Número de Orden]],J:J))/SUMIF(A:A,cocina[[#This Row],[Número de Orden]],K:K)</f>
        <v>0.39516129032258063</v>
      </c>
      <c r="M1670" s="1">
        <f>cocina[[#This Row],[Ganancia bruta]]-cocina[[#This Row],[Ganancia neta]]</f>
        <v>16</v>
      </c>
    </row>
    <row r="1671" spans="1:13" x14ac:dyDescent="0.3">
      <c r="A1671">
        <v>676</v>
      </c>
      <c r="B1671">
        <v>7</v>
      </c>
      <c r="C1671" s="1" t="s">
        <v>80</v>
      </c>
      <c r="D1671" s="1" t="s">
        <v>628</v>
      </c>
      <c r="E1671">
        <v>13</v>
      </c>
      <c r="F1671">
        <v>21</v>
      </c>
      <c r="G1671">
        <v>2</v>
      </c>
      <c r="H1671">
        <v>24</v>
      </c>
      <c r="I1671" s="1" t="s">
        <v>608</v>
      </c>
      <c r="J1671">
        <f>cocina[[#This Row],[Precio Unitario]]*cocina[[#This Row],[Cantidad Ordenada]]-cocina[[#This Row],[Costo Unitario]]*cocina[[#This Row],[Cantidad Ordenada]]</f>
        <v>16</v>
      </c>
      <c r="K1671">
        <f>cocina[[#This Row],[Precio Unitario]]*cocina[[#This Row],[Cantidad Ordenada]]</f>
        <v>42</v>
      </c>
      <c r="L1671" s="5">
        <f>(SUMIF(A:A,cocina[[#This Row],[Número de Orden]],J:J))/SUMIF(A:A,cocina[[#This Row],[Número de Orden]],K:K)</f>
        <v>0.39516129032258063</v>
      </c>
      <c r="M1671" s="1">
        <f>cocina[[#This Row],[Ganancia bruta]]-cocina[[#This Row],[Ganancia neta]]</f>
        <v>26</v>
      </c>
    </row>
    <row r="1672" spans="1:13" x14ac:dyDescent="0.3">
      <c r="A1672">
        <v>677</v>
      </c>
      <c r="B1672">
        <v>14</v>
      </c>
      <c r="C1672" s="1" t="s">
        <v>156</v>
      </c>
      <c r="D1672" s="1" t="s">
        <v>626</v>
      </c>
      <c r="E1672">
        <v>12</v>
      </c>
      <c r="F1672">
        <v>20</v>
      </c>
      <c r="G1672">
        <v>2</v>
      </c>
      <c r="H1672">
        <v>55</v>
      </c>
      <c r="I1672" s="1" t="s">
        <v>608</v>
      </c>
      <c r="J1672">
        <f>cocina[[#This Row],[Precio Unitario]]*cocina[[#This Row],[Cantidad Ordenada]]-cocina[[#This Row],[Costo Unitario]]*cocina[[#This Row],[Cantidad Ordenada]]</f>
        <v>16</v>
      </c>
      <c r="K1672">
        <f>cocina[[#This Row],[Precio Unitario]]*cocina[[#This Row],[Cantidad Ordenada]]</f>
        <v>40</v>
      </c>
      <c r="L1672" s="5">
        <f>(SUMIF(A:A,cocina[[#This Row],[Número de Orden]],J:J))/SUMIF(A:A,cocina[[#This Row],[Número de Orden]],K:K)</f>
        <v>0.40277777777777779</v>
      </c>
      <c r="M1672" s="1">
        <f>cocina[[#This Row],[Ganancia bruta]]-cocina[[#This Row],[Ganancia neta]]</f>
        <v>24</v>
      </c>
    </row>
    <row r="1673" spans="1:13" x14ac:dyDescent="0.3">
      <c r="A1673">
        <v>677</v>
      </c>
      <c r="B1673">
        <v>14</v>
      </c>
      <c r="C1673" s="1" t="s">
        <v>36</v>
      </c>
      <c r="D1673" s="1" t="s">
        <v>622</v>
      </c>
      <c r="E1673">
        <v>21</v>
      </c>
      <c r="F1673">
        <v>35</v>
      </c>
      <c r="G1673">
        <v>2</v>
      </c>
      <c r="H1673">
        <v>59</v>
      </c>
      <c r="I1673" s="1" t="s">
        <v>609</v>
      </c>
      <c r="J1673">
        <f>cocina[[#This Row],[Precio Unitario]]*cocina[[#This Row],[Cantidad Ordenada]]-cocina[[#This Row],[Costo Unitario]]*cocina[[#This Row],[Cantidad Ordenada]]</f>
        <v>28</v>
      </c>
      <c r="K1673">
        <f>cocina[[#This Row],[Precio Unitario]]*cocina[[#This Row],[Cantidad Ordenada]]</f>
        <v>70</v>
      </c>
      <c r="L1673" s="5">
        <f>(SUMIF(A:A,cocina[[#This Row],[Número de Orden]],J:J))/SUMIF(A:A,cocina[[#This Row],[Número de Orden]],K:K)</f>
        <v>0.40277777777777779</v>
      </c>
      <c r="M1673" s="1">
        <f>cocina[[#This Row],[Ganancia bruta]]-cocina[[#This Row],[Ganancia neta]]</f>
        <v>42</v>
      </c>
    </row>
    <row r="1674" spans="1:13" x14ac:dyDescent="0.3">
      <c r="A1674">
        <v>677</v>
      </c>
      <c r="B1674">
        <v>14</v>
      </c>
      <c r="C1674" s="1" t="s">
        <v>65</v>
      </c>
      <c r="D1674" s="1" t="s">
        <v>625</v>
      </c>
      <c r="E1674">
        <v>20</v>
      </c>
      <c r="F1674">
        <v>34</v>
      </c>
      <c r="G1674">
        <v>1</v>
      </c>
      <c r="H1674">
        <v>34</v>
      </c>
      <c r="I1674" s="1" t="s">
        <v>609</v>
      </c>
      <c r="J1674">
        <f>cocina[[#This Row],[Precio Unitario]]*cocina[[#This Row],[Cantidad Ordenada]]-cocina[[#This Row],[Costo Unitario]]*cocina[[#This Row],[Cantidad Ordenada]]</f>
        <v>14</v>
      </c>
      <c r="K1674">
        <f>cocina[[#This Row],[Precio Unitario]]*cocina[[#This Row],[Cantidad Ordenada]]</f>
        <v>34</v>
      </c>
      <c r="L1674" s="5">
        <f>(SUMIF(A:A,cocina[[#This Row],[Número de Orden]],J:J))/SUMIF(A:A,cocina[[#This Row],[Número de Orden]],K:K)</f>
        <v>0.40277777777777779</v>
      </c>
      <c r="M1674" s="1">
        <f>cocina[[#This Row],[Ganancia bruta]]-cocina[[#This Row],[Ganancia neta]]</f>
        <v>20</v>
      </c>
    </row>
    <row r="1675" spans="1:13" x14ac:dyDescent="0.3">
      <c r="A1675">
        <v>678</v>
      </c>
      <c r="B1675">
        <v>19</v>
      </c>
      <c r="C1675" s="1" t="s">
        <v>48</v>
      </c>
      <c r="D1675" s="1" t="s">
        <v>618</v>
      </c>
      <c r="E1675">
        <v>17</v>
      </c>
      <c r="F1675">
        <v>29</v>
      </c>
      <c r="G1675">
        <v>1</v>
      </c>
      <c r="H1675">
        <v>27</v>
      </c>
      <c r="I1675" s="1" t="s">
        <v>608</v>
      </c>
      <c r="J1675">
        <f>cocina[[#This Row],[Precio Unitario]]*cocina[[#This Row],[Cantidad Ordenada]]-cocina[[#This Row],[Costo Unitario]]*cocina[[#This Row],[Cantidad Ordenada]]</f>
        <v>12</v>
      </c>
      <c r="K1675">
        <f>cocina[[#This Row],[Precio Unitario]]*cocina[[#This Row],[Cantidad Ordenada]]</f>
        <v>29</v>
      </c>
      <c r="L1675" s="5">
        <f>(SUMIF(A:A,cocina[[#This Row],[Número de Orden]],J:J))/SUMIF(A:A,cocina[[#This Row],[Número de Orden]],K:K)</f>
        <v>0.41176470588235292</v>
      </c>
      <c r="M1675" s="1">
        <f>cocina[[#This Row],[Ganancia bruta]]-cocina[[#This Row],[Ganancia neta]]</f>
        <v>17</v>
      </c>
    </row>
    <row r="1676" spans="1:13" x14ac:dyDescent="0.3">
      <c r="A1676">
        <v>678</v>
      </c>
      <c r="B1676">
        <v>19</v>
      </c>
      <c r="C1676" s="1" t="s">
        <v>122</v>
      </c>
      <c r="D1676" s="1" t="s">
        <v>621</v>
      </c>
      <c r="E1676">
        <v>11</v>
      </c>
      <c r="F1676">
        <v>19</v>
      </c>
      <c r="G1676">
        <v>3</v>
      </c>
      <c r="H1676">
        <v>37</v>
      </c>
      <c r="I1676" s="1" t="s">
        <v>609</v>
      </c>
      <c r="J1676">
        <f>cocina[[#This Row],[Precio Unitario]]*cocina[[#This Row],[Cantidad Ordenada]]-cocina[[#This Row],[Costo Unitario]]*cocina[[#This Row],[Cantidad Ordenada]]</f>
        <v>24</v>
      </c>
      <c r="K1676">
        <f>cocina[[#This Row],[Precio Unitario]]*cocina[[#This Row],[Cantidad Ordenada]]</f>
        <v>57</v>
      </c>
      <c r="L1676" s="5">
        <f>(SUMIF(A:A,cocina[[#This Row],[Número de Orden]],J:J))/SUMIF(A:A,cocina[[#This Row],[Número de Orden]],K:K)</f>
        <v>0.41176470588235292</v>
      </c>
      <c r="M1676" s="1">
        <f>cocina[[#This Row],[Ganancia bruta]]-cocina[[#This Row],[Ganancia neta]]</f>
        <v>33</v>
      </c>
    </row>
    <row r="1677" spans="1:13" x14ac:dyDescent="0.3">
      <c r="A1677">
        <v>678</v>
      </c>
      <c r="B1677">
        <v>19</v>
      </c>
      <c r="C1677" s="1" t="s">
        <v>36</v>
      </c>
      <c r="D1677" s="1" t="s">
        <v>622</v>
      </c>
      <c r="E1677">
        <v>21</v>
      </c>
      <c r="F1677">
        <v>35</v>
      </c>
      <c r="G1677">
        <v>2</v>
      </c>
      <c r="H1677">
        <v>37</v>
      </c>
      <c r="I1677" s="1" t="s">
        <v>609</v>
      </c>
      <c r="J1677">
        <f>cocina[[#This Row],[Precio Unitario]]*cocina[[#This Row],[Cantidad Ordenada]]-cocina[[#This Row],[Costo Unitario]]*cocina[[#This Row],[Cantidad Ordenada]]</f>
        <v>28</v>
      </c>
      <c r="K1677">
        <f>cocina[[#This Row],[Precio Unitario]]*cocina[[#This Row],[Cantidad Ordenada]]</f>
        <v>70</v>
      </c>
      <c r="L1677" s="5">
        <f>(SUMIF(A:A,cocina[[#This Row],[Número de Orden]],J:J))/SUMIF(A:A,cocina[[#This Row],[Número de Orden]],K:K)</f>
        <v>0.41176470588235292</v>
      </c>
      <c r="M1677" s="1">
        <f>cocina[[#This Row],[Ganancia bruta]]-cocina[[#This Row],[Ganancia neta]]</f>
        <v>42</v>
      </c>
    </row>
    <row r="1678" spans="1:13" x14ac:dyDescent="0.3">
      <c r="A1678">
        <v>678</v>
      </c>
      <c r="B1678">
        <v>19</v>
      </c>
      <c r="C1678" s="1" t="s">
        <v>168</v>
      </c>
      <c r="D1678" s="1" t="s">
        <v>612</v>
      </c>
      <c r="E1678">
        <v>14</v>
      </c>
      <c r="F1678">
        <v>24</v>
      </c>
      <c r="G1678">
        <v>2</v>
      </c>
      <c r="H1678">
        <v>20</v>
      </c>
      <c r="I1678" s="1" t="s">
        <v>609</v>
      </c>
      <c r="J1678">
        <f>cocina[[#This Row],[Precio Unitario]]*cocina[[#This Row],[Cantidad Ordenada]]-cocina[[#This Row],[Costo Unitario]]*cocina[[#This Row],[Cantidad Ordenada]]</f>
        <v>20</v>
      </c>
      <c r="K1678">
        <f>cocina[[#This Row],[Precio Unitario]]*cocina[[#This Row],[Cantidad Ordenada]]</f>
        <v>48</v>
      </c>
      <c r="L1678" s="5">
        <f>(SUMIF(A:A,cocina[[#This Row],[Número de Orden]],J:J))/SUMIF(A:A,cocina[[#This Row],[Número de Orden]],K:K)</f>
        <v>0.41176470588235292</v>
      </c>
      <c r="M1678" s="1">
        <f>cocina[[#This Row],[Ganancia bruta]]-cocina[[#This Row],[Ganancia neta]]</f>
        <v>28</v>
      </c>
    </row>
    <row r="1679" spans="1:13" x14ac:dyDescent="0.3">
      <c r="A1679">
        <v>679</v>
      </c>
      <c r="B1679">
        <v>9</v>
      </c>
      <c r="C1679" s="1" t="s">
        <v>80</v>
      </c>
      <c r="D1679" s="1" t="s">
        <v>628</v>
      </c>
      <c r="E1679">
        <v>13</v>
      </c>
      <c r="F1679">
        <v>21</v>
      </c>
      <c r="G1679">
        <v>2</v>
      </c>
      <c r="H1679">
        <v>27</v>
      </c>
      <c r="I1679" s="1" t="s">
        <v>609</v>
      </c>
      <c r="J1679">
        <f>cocina[[#This Row],[Precio Unitario]]*cocina[[#This Row],[Cantidad Ordenada]]-cocina[[#This Row],[Costo Unitario]]*cocina[[#This Row],[Cantidad Ordenada]]</f>
        <v>16</v>
      </c>
      <c r="K1679">
        <f>cocina[[#This Row],[Precio Unitario]]*cocina[[#This Row],[Cantidad Ordenada]]</f>
        <v>42</v>
      </c>
      <c r="L1679" s="5">
        <f>(SUMIF(A:A,cocina[[#This Row],[Número de Orden]],J:J))/SUMIF(A:A,cocina[[#This Row],[Número de Orden]],K:K)</f>
        <v>0.40703517587939697</v>
      </c>
      <c r="M1679" s="1">
        <f>cocina[[#This Row],[Ganancia bruta]]-cocina[[#This Row],[Ganancia neta]]</f>
        <v>26</v>
      </c>
    </row>
    <row r="1680" spans="1:13" x14ac:dyDescent="0.3">
      <c r="A1680">
        <v>679</v>
      </c>
      <c r="B1680">
        <v>9</v>
      </c>
      <c r="C1680" s="1" t="s">
        <v>165</v>
      </c>
      <c r="D1680" s="1" t="s">
        <v>630</v>
      </c>
      <c r="E1680">
        <v>15</v>
      </c>
      <c r="F1680">
        <v>26</v>
      </c>
      <c r="G1680">
        <v>1</v>
      </c>
      <c r="H1680">
        <v>11</v>
      </c>
      <c r="I1680" s="1" t="s">
        <v>609</v>
      </c>
      <c r="J1680">
        <f>cocina[[#This Row],[Precio Unitario]]*cocina[[#This Row],[Cantidad Ordenada]]-cocina[[#This Row],[Costo Unitario]]*cocina[[#This Row],[Cantidad Ordenada]]</f>
        <v>11</v>
      </c>
      <c r="K1680">
        <f>cocina[[#This Row],[Precio Unitario]]*cocina[[#This Row],[Cantidad Ordenada]]</f>
        <v>26</v>
      </c>
      <c r="L1680" s="5">
        <f>(SUMIF(A:A,cocina[[#This Row],[Número de Orden]],J:J))/SUMIF(A:A,cocina[[#This Row],[Número de Orden]],K:K)</f>
        <v>0.40703517587939697</v>
      </c>
      <c r="M1680" s="1">
        <f>cocina[[#This Row],[Ganancia bruta]]-cocina[[#This Row],[Ganancia neta]]</f>
        <v>15</v>
      </c>
    </row>
    <row r="1681" spans="1:13" x14ac:dyDescent="0.3">
      <c r="A1681">
        <v>679</v>
      </c>
      <c r="B1681">
        <v>9</v>
      </c>
      <c r="C1681" s="1" t="s">
        <v>52</v>
      </c>
      <c r="D1681" s="1" t="s">
        <v>620</v>
      </c>
      <c r="E1681">
        <v>16</v>
      </c>
      <c r="F1681">
        <v>28</v>
      </c>
      <c r="G1681">
        <v>2</v>
      </c>
      <c r="H1681">
        <v>16</v>
      </c>
      <c r="I1681" s="1" t="s">
        <v>609</v>
      </c>
      <c r="J1681">
        <f>cocina[[#This Row],[Precio Unitario]]*cocina[[#This Row],[Cantidad Ordenada]]-cocina[[#This Row],[Costo Unitario]]*cocina[[#This Row],[Cantidad Ordenada]]</f>
        <v>24</v>
      </c>
      <c r="K1681">
        <f>cocina[[#This Row],[Precio Unitario]]*cocina[[#This Row],[Cantidad Ordenada]]</f>
        <v>56</v>
      </c>
      <c r="L1681" s="5">
        <f>(SUMIF(A:A,cocina[[#This Row],[Número de Orden]],J:J))/SUMIF(A:A,cocina[[#This Row],[Número de Orden]],K:K)</f>
        <v>0.40703517587939697</v>
      </c>
      <c r="M1681" s="1">
        <f>cocina[[#This Row],[Ganancia bruta]]-cocina[[#This Row],[Ganancia neta]]</f>
        <v>32</v>
      </c>
    </row>
    <row r="1682" spans="1:13" x14ac:dyDescent="0.3">
      <c r="A1682">
        <v>679</v>
      </c>
      <c r="B1682">
        <v>9</v>
      </c>
      <c r="C1682" s="1" t="s">
        <v>132</v>
      </c>
      <c r="D1682" s="1" t="s">
        <v>631</v>
      </c>
      <c r="E1682">
        <v>15</v>
      </c>
      <c r="F1682">
        <v>25</v>
      </c>
      <c r="G1682">
        <v>3</v>
      </c>
      <c r="H1682">
        <v>52</v>
      </c>
      <c r="I1682" s="1" t="s">
        <v>609</v>
      </c>
      <c r="J1682">
        <f>cocina[[#This Row],[Precio Unitario]]*cocina[[#This Row],[Cantidad Ordenada]]-cocina[[#This Row],[Costo Unitario]]*cocina[[#This Row],[Cantidad Ordenada]]</f>
        <v>30</v>
      </c>
      <c r="K1682">
        <f>cocina[[#This Row],[Precio Unitario]]*cocina[[#This Row],[Cantidad Ordenada]]</f>
        <v>75</v>
      </c>
      <c r="L1682" s="5">
        <f>(SUMIF(A:A,cocina[[#This Row],[Número de Orden]],J:J))/SUMIF(A:A,cocina[[#This Row],[Número de Orden]],K:K)</f>
        <v>0.40703517587939697</v>
      </c>
      <c r="M1682" s="1">
        <f>cocina[[#This Row],[Ganancia bruta]]-cocina[[#This Row],[Ganancia neta]]</f>
        <v>45</v>
      </c>
    </row>
    <row r="1683" spans="1:13" x14ac:dyDescent="0.3">
      <c r="A1683">
        <v>680</v>
      </c>
      <c r="B1683">
        <v>5</v>
      </c>
      <c r="C1683" s="1" t="s">
        <v>89</v>
      </c>
      <c r="D1683" s="1" t="s">
        <v>629</v>
      </c>
      <c r="E1683">
        <v>10</v>
      </c>
      <c r="F1683">
        <v>18</v>
      </c>
      <c r="G1683">
        <v>2</v>
      </c>
      <c r="H1683">
        <v>6</v>
      </c>
      <c r="I1683" s="1" t="s">
        <v>609</v>
      </c>
      <c r="J1683">
        <f>cocina[[#This Row],[Precio Unitario]]*cocina[[#This Row],[Cantidad Ordenada]]-cocina[[#This Row],[Costo Unitario]]*cocina[[#This Row],[Cantidad Ordenada]]</f>
        <v>16</v>
      </c>
      <c r="K1683">
        <f>cocina[[#This Row],[Precio Unitario]]*cocina[[#This Row],[Cantidad Ordenada]]</f>
        <v>36</v>
      </c>
      <c r="L1683" s="5">
        <f>(SUMIF(A:A,cocina[[#This Row],[Número de Orden]],J:J))/SUMIF(A:A,cocina[[#This Row],[Número de Orden]],K:K)</f>
        <v>0.40740740740740738</v>
      </c>
      <c r="M1683" s="1">
        <f>cocina[[#This Row],[Ganancia bruta]]-cocina[[#This Row],[Ganancia neta]]</f>
        <v>20</v>
      </c>
    </row>
    <row r="1684" spans="1:13" x14ac:dyDescent="0.3">
      <c r="A1684">
        <v>680</v>
      </c>
      <c r="B1684">
        <v>5</v>
      </c>
      <c r="C1684" s="1" t="s">
        <v>156</v>
      </c>
      <c r="D1684" s="1" t="s">
        <v>626</v>
      </c>
      <c r="E1684">
        <v>12</v>
      </c>
      <c r="F1684">
        <v>20</v>
      </c>
      <c r="G1684">
        <v>3</v>
      </c>
      <c r="H1684">
        <v>49</v>
      </c>
      <c r="I1684" s="1" t="s">
        <v>609</v>
      </c>
      <c r="J1684">
        <f>cocina[[#This Row],[Precio Unitario]]*cocina[[#This Row],[Cantidad Ordenada]]-cocina[[#This Row],[Costo Unitario]]*cocina[[#This Row],[Cantidad Ordenada]]</f>
        <v>24</v>
      </c>
      <c r="K1684">
        <f>cocina[[#This Row],[Precio Unitario]]*cocina[[#This Row],[Cantidad Ordenada]]</f>
        <v>60</v>
      </c>
      <c r="L1684" s="5">
        <f>(SUMIF(A:A,cocina[[#This Row],[Número de Orden]],J:J))/SUMIF(A:A,cocina[[#This Row],[Número de Orden]],K:K)</f>
        <v>0.40740740740740738</v>
      </c>
      <c r="M1684" s="1">
        <f>cocina[[#This Row],[Ganancia bruta]]-cocina[[#This Row],[Ganancia neta]]</f>
        <v>36</v>
      </c>
    </row>
    <row r="1685" spans="1:13" x14ac:dyDescent="0.3">
      <c r="A1685">
        <v>680</v>
      </c>
      <c r="B1685">
        <v>5</v>
      </c>
      <c r="C1685" s="1" t="s">
        <v>271</v>
      </c>
      <c r="D1685" s="1" t="s">
        <v>619</v>
      </c>
      <c r="E1685">
        <v>20</v>
      </c>
      <c r="F1685">
        <v>33</v>
      </c>
      <c r="G1685">
        <v>2</v>
      </c>
      <c r="H1685">
        <v>56</v>
      </c>
      <c r="I1685" s="1" t="s">
        <v>608</v>
      </c>
      <c r="J1685">
        <f>cocina[[#This Row],[Precio Unitario]]*cocina[[#This Row],[Cantidad Ordenada]]-cocina[[#This Row],[Costo Unitario]]*cocina[[#This Row],[Cantidad Ordenada]]</f>
        <v>26</v>
      </c>
      <c r="K1685">
        <f>cocina[[#This Row],[Precio Unitario]]*cocina[[#This Row],[Cantidad Ordenada]]</f>
        <v>66</v>
      </c>
      <c r="L1685" s="5">
        <f>(SUMIF(A:A,cocina[[#This Row],[Número de Orden]],J:J))/SUMIF(A:A,cocina[[#This Row],[Número de Orden]],K:K)</f>
        <v>0.40740740740740738</v>
      </c>
      <c r="M1685" s="1">
        <f>cocina[[#This Row],[Ganancia bruta]]-cocina[[#This Row],[Ganancia neta]]</f>
        <v>40</v>
      </c>
    </row>
    <row r="1686" spans="1:13" x14ac:dyDescent="0.3">
      <c r="A1686">
        <v>681</v>
      </c>
      <c r="B1686">
        <v>2</v>
      </c>
      <c r="C1686" s="1" t="s">
        <v>271</v>
      </c>
      <c r="D1686" s="1" t="s">
        <v>619</v>
      </c>
      <c r="E1686">
        <v>20</v>
      </c>
      <c r="F1686">
        <v>33</v>
      </c>
      <c r="G1686">
        <v>1</v>
      </c>
      <c r="H1686">
        <v>44</v>
      </c>
      <c r="I1686" s="1" t="s">
        <v>608</v>
      </c>
      <c r="J1686">
        <f>cocina[[#This Row],[Precio Unitario]]*cocina[[#This Row],[Cantidad Ordenada]]-cocina[[#This Row],[Costo Unitario]]*cocina[[#This Row],[Cantidad Ordenada]]</f>
        <v>13</v>
      </c>
      <c r="K1686">
        <f>cocina[[#This Row],[Precio Unitario]]*cocina[[#This Row],[Cantidad Ordenada]]</f>
        <v>33</v>
      </c>
      <c r="L1686" s="5">
        <f>(SUMIF(A:A,cocina[[#This Row],[Número de Orden]],J:J))/SUMIF(A:A,cocina[[#This Row],[Número de Orden]],K:K)</f>
        <v>0.38666666666666666</v>
      </c>
      <c r="M1686" s="1">
        <f>cocina[[#This Row],[Ganancia bruta]]-cocina[[#This Row],[Ganancia neta]]</f>
        <v>20</v>
      </c>
    </row>
    <row r="1687" spans="1:13" x14ac:dyDescent="0.3">
      <c r="A1687">
        <v>681</v>
      </c>
      <c r="B1687">
        <v>2</v>
      </c>
      <c r="C1687" s="1" t="s">
        <v>80</v>
      </c>
      <c r="D1687" s="1" t="s">
        <v>628</v>
      </c>
      <c r="E1687">
        <v>13</v>
      </c>
      <c r="F1687">
        <v>21</v>
      </c>
      <c r="G1687">
        <v>2</v>
      </c>
      <c r="H1687">
        <v>21</v>
      </c>
      <c r="I1687" s="1" t="s">
        <v>609</v>
      </c>
      <c r="J1687">
        <f>cocina[[#This Row],[Precio Unitario]]*cocina[[#This Row],[Cantidad Ordenada]]-cocina[[#This Row],[Costo Unitario]]*cocina[[#This Row],[Cantidad Ordenada]]</f>
        <v>16</v>
      </c>
      <c r="K1687">
        <f>cocina[[#This Row],[Precio Unitario]]*cocina[[#This Row],[Cantidad Ordenada]]</f>
        <v>42</v>
      </c>
      <c r="L1687" s="5">
        <f>(SUMIF(A:A,cocina[[#This Row],[Número de Orden]],J:J))/SUMIF(A:A,cocina[[#This Row],[Número de Orden]],K:K)</f>
        <v>0.38666666666666666</v>
      </c>
      <c r="M1687" s="1">
        <f>cocina[[#This Row],[Ganancia bruta]]-cocina[[#This Row],[Ganancia neta]]</f>
        <v>26</v>
      </c>
    </row>
    <row r="1688" spans="1:13" x14ac:dyDescent="0.3">
      <c r="A1688">
        <v>682</v>
      </c>
      <c r="B1688">
        <v>1</v>
      </c>
      <c r="C1688" s="1" t="s">
        <v>210</v>
      </c>
      <c r="D1688" s="1" t="s">
        <v>627</v>
      </c>
      <c r="E1688">
        <v>14</v>
      </c>
      <c r="F1688">
        <v>23</v>
      </c>
      <c r="G1688">
        <v>1</v>
      </c>
      <c r="H1688">
        <v>43</v>
      </c>
      <c r="I1688" s="1" t="s">
        <v>608</v>
      </c>
      <c r="J1688">
        <f>cocina[[#This Row],[Precio Unitario]]*cocina[[#This Row],[Cantidad Ordenada]]-cocina[[#This Row],[Costo Unitario]]*cocina[[#This Row],[Cantidad Ordenada]]</f>
        <v>9</v>
      </c>
      <c r="K1688">
        <f>cocina[[#This Row],[Precio Unitario]]*cocina[[#This Row],[Cantidad Ordenada]]</f>
        <v>23</v>
      </c>
      <c r="L1688" s="5">
        <f>(SUMIF(A:A,cocina[[#This Row],[Número de Orden]],J:J))/SUMIF(A:A,cocina[[#This Row],[Número de Orden]],K:K)</f>
        <v>0.39130434782608697</v>
      </c>
      <c r="M1688" s="1">
        <f>cocina[[#This Row],[Ganancia bruta]]-cocina[[#This Row],[Ganancia neta]]</f>
        <v>14</v>
      </c>
    </row>
    <row r="1689" spans="1:13" x14ac:dyDescent="0.3">
      <c r="A1689">
        <v>683</v>
      </c>
      <c r="B1689">
        <v>2</v>
      </c>
      <c r="C1689" s="1" t="s">
        <v>213</v>
      </c>
      <c r="D1689" s="1" t="s">
        <v>624</v>
      </c>
      <c r="E1689">
        <v>13</v>
      </c>
      <c r="F1689">
        <v>22</v>
      </c>
      <c r="G1689">
        <v>1</v>
      </c>
      <c r="H1689">
        <v>25</v>
      </c>
      <c r="I1689" s="1" t="s">
        <v>609</v>
      </c>
      <c r="J1689">
        <f>cocina[[#This Row],[Precio Unitario]]*cocina[[#This Row],[Cantidad Ordenada]]-cocina[[#This Row],[Costo Unitario]]*cocina[[#This Row],[Cantidad Ordenada]]</f>
        <v>9</v>
      </c>
      <c r="K1689">
        <f>cocina[[#This Row],[Precio Unitario]]*cocina[[#This Row],[Cantidad Ordenada]]</f>
        <v>22</v>
      </c>
      <c r="L1689" s="5">
        <f>(SUMIF(A:A,cocina[[#This Row],[Número de Orden]],J:J))/SUMIF(A:A,cocina[[#This Row],[Número de Orden]],K:K)</f>
        <v>0.3902439024390244</v>
      </c>
      <c r="M1689" s="1">
        <f>cocina[[#This Row],[Ganancia bruta]]-cocina[[#This Row],[Ganancia neta]]</f>
        <v>13</v>
      </c>
    </row>
    <row r="1690" spans="1:13" x14ac:dyDescent="0.3">
      <c r="A1690">
        <v>683</v>
      </c>
      <c r="B1690">
        <v>2</v>
      </c>
      <c r="C1690" s="1" t="s">
        <v>156</v>
      </c>
      <c r="D1690" s="1" t="s">
        <v>626</v>
      </c>
      <c r="E1690">
        <v>12</v>
      </c>
      <c r="F1690">
        <v>20</v>
      </c>
      <c r="G1690">
        <v>2</v>
      </c>
      <c r="H1690">
        <v>35</v>
      </c>
      <c r="I1690" s="1" t="s">
        <v>608</v>
      </c>
      <c r="J1690">
        <f>cocina[[#This Row],[Precio Unitario]]*cocina[[#This Row],[Cantidad Ordenada]]-cocina[[#This Row],[Costo Unitario]]*cocina[[#This Row],[Cantidad Ordenada]]</f>
        <v>16</v>
      </c>
      <c r="K1690">
        <f>cocina[[#This Row],[Precio Unitario]]*cocina[[#This Row],[Cantidad Ordenada]]</f>
        <v>40</v>
      </c>
      <c r="L1690" s="5">
        <f>(SUMIF(A:A,cocina[[#This Row],[Número de Orden]],J:J))/SUMIF(A:A,cocina[[#This Row],[Número de Orden]],K:K)</f>
        <v>0.3902439024390244</v>
      </c>
      <c r="M1690" s="1">
        <f>cocina[[#This Row],[Ganancia bruta]]-cocina[[#This Row],[Ganancia neta]]</f>
        <v>24</v>
      </c>
    </row>
    <row r="1691" spans="1:13" x14ac:dyDescent="0.3">
      <c r="A1691">
        <v>683</v>
      </c>
      <c r="B1691">
        <v>2</v>
      </c>
      <c r="C1691" s="1" t="s">
        <v>58</v>
      </c>
      <c r="D1691" s="1" t="s">
        <v>616</v>
      </c>
      <c r="E1691">
        <v>25</v>
      </c>
      <c r="F1691">
        <v>40</v>
      </c>
      <c r="G1691">
        <v>1</v>
      </c>
      <c r="H1691">
        <v>6</v>
      </c>
      <c r="I1691" s="1" t="s">
        <v>609</v>
      </c>
      <c r="J1691">
        <f>cocina[[#This Row],[Precio Unitario]]*cocina[[#This Row],[Cantidad Ordenada]]-cocina[[#This Row],[Costo Unitario]]*cocina[[#This Row],[Cantidad Ordenada]]</f>
        <v>15</v>
      </c>
      <c r="K1691">
        <f>cocina[[#This Row],[Precio Unitario]]*cocina[[#This Row],[Cantidad Ordenada]]</f>
        <v>40</v>
      </c>
      <c r="L1691" s="5">
        <f>(SUMIF(A:A,cocina[[#This Row],[Número de Orden]],J:J))/SUMIF(A:A,cocina[[#This Row],[Número de Orden]],K:K)</f>
        <v>0.3902439024390244</v>
      </c>
      <c r="M1691" s="1">
        <f>cocina[[#This Row],[Ganancia bruta]]-cocina[[#This Row],[Ganancia neta]]</f>
        <v>25</v>
      </c>
    </row>
    <row r="1692" spans="1:13" x14ac:dyDescent="0.3">
      <c r="A1692">
        <v>683</v>
      </c>
      <c r="B1692">
        <v>2</v>
      </c>
      <c r="C1692" s="1" t="s">
        <v>126</v>
      </c>
      <c r="D1692" s="1" t="s">
        <v>614</v>
      </c>
      <c r="E1692">
        <v>19</v>
      </c>
      <c r="F1692">
        <v>31</v>
      </c>
      <c r="G1692">
        <v>2</v>
      </c>
      <c r="H1692">
        <v>16</v>
      </c>
      <c r="I1692" s="1" t="s">
        <v>609</v>
      </c>
      <c r="J1692">
        <f>cocina[[#This Row],[Precio Unitario]]*cocina[[#This Row],[Cantidad Ordenada]]-cocina[[#This Row],[Costo Unitario]]*cocina[[#This Row],[Cantidad Ordenada]]</f>
        <v>24</v>
      </c>
      <c r="K1692">
        <f>cocina[[#This Row],[Precio Unitario]]*cocina[[#This Row],[Cantidad Ordenada]]</f>
        <v>62</v>
      </c>
      <c r="L1692" s="5">
        <f>(SUMIF(A:A,cocina[[#This Row],[Número de Orden]],J:J))/SUMIF(A:A,cocina[[#This Row],[Número de Orden]],K:K)</f>
        <v>0.3902439024390244</v>
      </c>
      <c r="M1692" s="1">
        <f>cocina[[#This Row],[Ganancia bruta]]-cocina[[#This Row],[Ganancia neta]]</f>
        <v>38</v>
      </c>
    </row>
    <row r="1693" spans="1:13" x14ac:dyDescent="0.3">
      <c r="A1693">
        <v>684</v>
      </c>
      <c r="B1693">
        <v>10</v>
      </c>
      <c r="C1693" s="1" t="s">
        <v>83</v>
      </c>
      <c r="D1693" s="1" t="s">
        <v>617</v>
      </c>
      <c r="E1693">
        <v>22</v>
      </c>
      <c r="F1693">
        <v>36</v>
      </c>
      <c r="G1693">
        <v>1</v>
      </c>
      <c r="H1693">
        <v>38</v>
      </c>
      <c r="I1693" s="1" t="s">
        <v>608</v>
      </c>
      <c r="J1693">
        <f>cocina[[#This Row],[Precio Unitario]]*cocina[[#This Row],[Cantidad Ordenada]]-cocina[[#This Row],[Costo Unitario]]*cocina[[#This Row],[Cantidad Ordenada]]</f>
        <v>14</v>
      </c>
      <c r="K1693">
        <f>cocina[[#This Row],[Precio Unitario]]*cocina[[#This Row],[Cantidad Ordenada]]</f>
        <v>36</v>
      </c>
      <c r="L1693" s="5">
        <f>(SUMIF(A:A,cocina[[#This Row],[Número de Orden]],J:J))/SUMIF(A:A,cocina[[#This Row],[Número de Orden]],K:K)</f>
        <v>0.40555555555555556</v>
      </c>
      <c r="M1693" s="1">
        <f>cocina[[#This Row],[Ganancia bruta]]-cocina[[#This Row],[Ganancia neta]]</f>
        <v>22</v>
      </c>
    </row>
    <row r="1694" spans="1:13" x14ac:dyDescent="0.3">
      <c r="A1694">
        <v>684</v>
      </c>
      <c r="B1694">
        <v>10</v>
      </c>
      <c r="C1694" s="1" t="s">
        <v>126</v>
      </c>
      <c r="D1694" s="1" t="s">
        <v>614</v>
      </c>
      <c r="E1694">
        <v>19</v>
      </c>
      <c r="F1694">
        <v>31</v>
      </c>
      <c r="G1694">
        <v>1</v>
      </c>
      <c r="H1694">
        <v>10</v>
      </c>
      <c r="I1694" s="1" t="s">
        <v>609</v>
      </c>
      <c r="J1694">
        <f>cocina[[#This Row],[Precio Unitario]]*cocina[[#This Row],[Cantidad Ordenada]]-cocina[[#This Row],[Costo Unitario]]*cocina[[#This Row],[Cantidad Ordenada]]</f>
        <v>12</v>
      </c>
      <c r="K1694">
        <f>cocina[[#This Row],[Precio Unitario]]*cocina[[#This Row],[Cantidad Ordenada]]</f>
        <v>31</v>
      </c>
      <c r="L1694" s="5">
        <f>(SUMIF(A:A,cocina[[#This Row],[Número de Orden]],J:J))/SUMIF(A:A,cocina[[#This Row],[Número de Orden]],K:K)</f>
        <v>0.40555555555555556</v>
      </c>
      <c r="M1694" s="1">
        <f>cocina[[#This Row],[Ganancia bruta]]-cocina[[#This Row],[Ganancia neta]]</f>
        <v>19</v>
      </c>
    </row>
    <row r="1695" spans="1:13" x14ac:dyDescent="0.3">
      <c r="A1695">
        <v>684</v>
      </c>
      <c r="B1695">
        <v>10</v>
      </c>
      <c r="C1695" s="1" t="s">
        <v>165</v>
      </c>
      <c r="D1695" s="1" t="s">
        <v>630</v>
      </c>
      <c r="E1695">
        <v>15</v>
      </c>
      <c r="F1695">
        <v>26</v>
      </c>
      <c r="G1695">
        <v>1</v>
      </c>
      <c r="H1695">
        <v>25</v>
      </c>
      <c r="I1695" s="1" t="s">
        <v>608</v>
      </c>
      <c r="J1695">
        <f>cocina[[#This Row],[Precio Unitario]]*cocina[[#This Row],[Cantidad Ordenada]]-cocina[[#This Row],[Costo Unitario]]*cocina[[#This Row],[Cantidad Ordenada]]</f>
        <v>11</v>
      </c>
      <c r="K1695">
        <f>cocina[[#This Row],[Precio Unitario]]*cocina[[#This Row],[Cantidad Ordenada]]</f>
        <v>26</v>
      </c>
      <c r="L1695" s="5">
        <f>(SUMIF(A:A,cocina[[#This Row],[Número de Orden]],J:J))/SUMIF(A:A,cocina[[#This Row],[Número de Orden]],K:K)</f>
        <v>0.40555555555555556</v>
      </c>
      <c r="M1695" s="1">
        <f>cocina[[#This Row],[Ganancia bruta]]-cocina[[#This Row],[Ganancia neta]]</f>
        <v>15</v>
      </c>
    </row>
    <row r="1696" spans="1:13" x14ac:dyDescent="0.3">
      <c r="A1696">
        <v>684</v>
      </c>
      <c r="B1696">
        <v>10</v>
      </c>
      <c r="C1696" s="1" t="s">
        <v>48</v>
      </c>
      <c r="D1696" s="1" t="s">
        <v>618</v>
      </c>
      <c r="E1696">
        <v>17</v>
      </c>
      <c r="F1696">
        <v>29</v>
      </c>
      <c r="G1696">
        <v>3</v>
      </c>
      <c r="H1696">
        <v>37</v>
      </c>
      <c r="I1696" s="1" t="s">
        <v>608</v>
      </c>
      <c r="J1696">
        <f>cocina[[#This Row],[Precio Unitario]]*cocina[[#This Row],[Cantidad Ordenada]]-cocina[[#This Row],[Costo Unitario]]*cocina[[#This Row],[Cantidad Ordenada]]</f>
        <v>36</v>
      </c>
      <c r="K1696">
        <f>cocina[[#This Row],[Precio Unitario]]*cocina[[#This Row],[Cantidad Ordenada]]</f>
        <v>87</v>
      </c>
      <c r="L1696" s="5">
        <f>(SUMIF(A:A,cocina[[#This Row],[Número de Orden]],J:J))/SUMIF(A:A,cocina[[#This Row],[Número de Orden]],K:K)</f>
        <v>0.40555555555555556</v>
      </c>
      <c r="M1696" s="1">
        <f>cocina[[#This Row],[Ganancia bruta]]-cocina[[#This Row],[Ganancia neta]]</f>
        <v>51</v>
      </c>
    </row>
    <row r="1697" spans="1:13" x14ac:dyDescent="0.3">
      <c r="A1697">
        <v>685</v>
      </c>
      <c r="B1697">
        <v>5</v>
      </c>
      <c r="C1697" s="1" t="s">
        <v>116</v>
      </c>
      <c r="D1697" s="1" t="s">
        <v>615</v>
      </c>
      <c r="E1697">
        <v>16</v>
      </c>
      <c r="F1697">
        <v>27</v>
      </c>
      <c r="G1697">
        <v>2</v>
      </c>
      <c r="H1697">
        <v>17</v>
      </c>
      <c r="I1697" s="1" t="s">
        <v>609</v>
      </c>
      <c r="J1697">
        <f>cocina[[#This Row],[Precio Unitario]]*cocina[[#This Row],[Cantidad Ordenada]]-cocina[[#This Row],[Costo Unitario]]*cocina[[#This Row],[Cantidad Ordenada]]</f>
        <v>22</v>
      </c>
      <c r="K1697">
        <f>cocina[[#This Row],[Precio Unitario]]*cocina[[#This Row],[Cantidad Ordenada]]</f>
        <v>54</v>
      </c>
      <c r="L1697" s="5">
        <f>(SUMIF(A:A,cocina[[#This Row],[Número de Orden]],J:J))/SUMIF(A:A,cocina[[#This Row],[Número de Orden]],K:K)</f>
        <v>0.40740740740740738</v>
      </c>
      <c r="M1697" s="1">
        <f>cocina[[#This Row],[Ganancia bruta]]-cocina[[#This Row],[Ganancia neta]]</f>
        <v>32</v>
      </c>
    </row>
    <row r="1698" spans="1:13" x14ac:dyDescent="0.3">
      <c r="A1698">
        <v>686</v>
      </c>
      <c r="B1698">
        <v>10</v>
      </c>
      <c r="C1698" s="1" t="s">
        <v>126</v>
      </c>
      <c r="D1698" s="1" t="s">
        <v>614</v>
      </c>
      <c r="E1698">
        <v>19</v>
      </c>
      <c r="F1698">
        <v>31</v>
      </c>
      <c r="G1698">
        <v>2</v>
      </c>
      <c r="H1698">
        <v>37</v>
      </c>
      <c r="I1698" s="1" t="s">
        <v>608</v>
      </c>
      <c r="J1698">
        <f>cocina[[#This Row],[Precio Unitario]]*cocina[[#This Row],[Cantidad Ordenada]]-cocina[[#This Row],[Costo Unitario]]*cocina[[#This Row],[Cantidad Ordenada]]</f>
        <v>24</v>
      </c>
      <c r="K1698">
        <f>cocina[[#This Row],[Precio Unitario]]*cocina[[#This Row],[Cantidad Ordenada]]</f>
        <v>62</v>
      </c>
      <c r="L1698" s="5">
        <f>(SUMIF(A:A,cocina[[#This Row],[Número de Orden]],J:J))/SUMIF(A:A,cocina[[#This Row],[Número de Orden]],K:K)</f>
        <v>0.39215686274509803</v>
      </c>
      <c r="M1698" s="1">
        <f>cocina[[#This Row],[Ganancia bruta]]-cocina[[#This Row],[Ganancia neta]]</f>
        <v>38</v>
      </c>
    </row>
    <row r="1699" spans="1:13" x14ac:dyDescent="0.3">
      <c r="A1699">
        <v>686</v>
      </c>
      <c r="B1699">
        <v>10</v>
      </c>
      <c r="C1699" s="1" t="s">
        <v>156</v>
      </c>
      <c r="D1699" s="1" t="s">
        <v>626</v>
      </c>
      <c r="E1699">
        <v>12</v>
      </c>
      <c r="F1699">
        <v>20</v>
      </c>
      <c r="G1699">
        <v>2</v>
      </c>
      <c r="H1699">
        <v>21</v>
      </c>
      <c r="I1699" s="1" t="s">
        <v>609</v>
      </c>
      <c r="J1699">
        <f>cocina[[#This Row],[Precio Unitario]]*cocina[[#This Row],[Cantidad Ordenada]]-cocina[[#This Row],[Costo Unitario]]*cocina[[#This Row],[Cantidad Ordenada]]</f>
        <v>16</v>
      </c>
      <c r="K1699">
        <f>cocina[[#This Row],[Precio Unitario]]*cocina[[#This Row],[Cantidad Ordenada]]</f>
        <v>40</v>
      </c>
      <c r="L1699" s="5">
        <f>(SUMIF(A:A,cocina[[#This Row],[Número de Orden]],J:J))/SUMIF(A:A,cocina[[#This Row],[Número de Orden]],K:K)</f>
        <v>0.39215686274509803</v>
      </c>
      <c r="M1699" s="1">
        <f>cocina[[#This Row],[Ganancia bruta]]-cocina[[#This Row],[Ganancia neta]]</f>
        <v>24</v>
      </c>
    </row>
    <row r="1700" spans="1:13" x14ac:dyDescent="0.3">
      <c r="A1700">
        <v>687</v>
      </c>
      <c r="B1700">
        <v>2</v>
      </c>
      <c r="C1700" s="1" t="s">
        <v>83</v>
      </c>
      <c r="D1700" s="1" t="s">
        <v>617</v>
      </c>
      <c r="E1700">
        <v>22</v>
      </c>
      <c r="F1700">
        <v>36</v>
      </c>
      <c r="G1700">
        <v>2</v>
      </c>
      <c r="H1700">
        <v>29</v>
      </c>
      <c r="I1700" s="1" t="s">
        <v>608</v>
      </c>
      <c r="J1700">
        <f>cocina[[#This Row],[Precio Unitario]]*cocina[[#This Row],[Cantidad Ordenada]]-cocina[[#This Row],[Costo Unitario]]*cocina[[#This Row],[Cantidad Ordenada]]</f>
        <v>28</v>
      </c>
      <c r="K1700">
        <f>cocina[[#This Row],[Precio Unitario]]*cocina[[#This Row],[Cantidad Ordenada]]</f>
        <v>72</v>
      </c>
      <c r="L1700" s="5">
        <f>(SUMIF(A:A,cocina[[#This Row],[Número de Orden]],J:J))/SUMIF(A:A,cocina[[#This Row],[Número de Orden]],K:K)</f>
        <v>0.3888888888888889</v>
      </c>
      <c r="M1700" s="1">
        <f>cocina[[#This Row],[Ganancia bruta]]-cocina[[#This Row],[Ganancia neta]]</f>
        <v>44</v>
      </c>
    </row>
    <row r="1701" spans="1:13" x14ac:dyDescent="0.3">
      <c r="A1701">
        <v>688</v>
      </c>
      <c r="B1701">
        <v>3</v>
      </c>
      <c r="C1701" s="1" t="s">
        <v>48</v>
      </c>
      <c r="D1701" s="1" t="s">
        <v>618</v>
      </c>
      <c r="E1701">
        <v>17</v>
      </c>
      <c r="F1701">
        <v>29</v>
      </c>
      <c r="G1701">
        <v>1</v>
      </c>
      <c r="H1701">
        <v>14</v>
      </c>
      <c r="I1701" s="1" t="s">
        <v>609</v>
      </c>
      <c r="J1701">
        <f>cocina[[#This Row],[Precio Unitario]]*cocina[[#This Row],[Cantidad Ordenada]]-cocina[[#This Row],[Costo Unitario]]*cocina[[#This Row],[Cantidad Ordenada]]</f>
        <v>12</v>
      </c>
      <c r="K1701">
        <f>cocina[[#This Row],[Precio Unitario]]*cocina[[#This Row],[Cantidad Ordenada]]</f>
        <v>29</v>
      </c>
      <c r="L1701" s="5">
        <f>(SUMIF(A:A,cocina[[#This Row],[Número de Orden]],J:J))/SUMIF(A:A,cocina[[#This Row],[Número de Orden]],K:K)</f>
        <v>0.41379310344827586</v>
      </c>
      <c r="M1701" s="1">
        <f>cocina[[#This Row],[Ganancia bruta]]-cocina[[#This Row],[Ganancia neta]]</f>
        <v>17</v>
      </c>
    </row>
    <row r="1702" spans="1:13" x14ac:dyDescent="0.3">
      <c r="A1702">
        <v>689</v>
      </c>
      <c r="B1702">
        <v>14</v>
      </c>
      <c r="C1702" s="1" t="s">
        <v>210</v>
      </c>
      <c r="D1702" s="1" t="s">
        <v>627</v>
      </c>
      <c r="E1702">
        <v>14</v>
      </c>
      <c r="F1702">
        <v>23</v>
      </c>
      <c r="G1702">
        <v>3</v>
      </c>
      <c r="H1702">
        <v>16</v>
      </c>
      <c r="I1702" s="1" t="s">
        <v>608</v>
      </c>
      <c r="J1702">
        <f>cocina[[#This Row],[Precio Unitario]]*cocina[[#This Row],[Cantidad Ordenada]]-cocina[[#This Row],[Costo Unitario]]*cocina[[#This Row],[Cantidad Ordenada]]</f>
        <v>27</v>
      </c>
      <c r="K1702">
        <f>cocina[[#This Row],[Precio Unitario]]*cocina[[#This Row],[Cantidad Ordenada]]</f>
        <v>69</v>
      </c>
      <c r="L1702" s="5">
        <f>(SUMIF(A:A,cocina[[#This Row],[Número de Orden]],J:J))/SUMIF(A:A,cocina[[#This Row],[Número de Orden]],K:K)</f>
        <v>0.39393939393939392</v>
      </c>
      <c r="M1702" s="1">
        <f>cocina[[#This Row],[Ganancia bruta]]-cocina[[#This Row],[Ganancia neta]]</f>
        <v>42</v>
      </c>
    </row>
    <row r="1703" spans="1:13" x14ac:dyDescent="0.3">
      <c r="A1703">
        <v>689</v>
      </c>
      <c r="B1703">
        <v>14</v>
      </c>
      <c r="C1703" s="1" t="s">
        <v>132</v>
      </c>
      <c r="D1703" s="1" t="s">
        <v>631</v>
      </c>
      <c r="E1703">
        <v>15</v>
      </c>
      <c r="F1703">
        <v>25</v>
      </c>
      <c r="G1703">
        <v>3</v>
      </c>
      <c r="H1703">
        <v>7</v>
      </c>
      <c r="I1703" s="1" t="s">
        <v>608</v>
      </c>
      <c r="J1703">
        <f>cocina[[#This Row],[Precio Unitario]]*cocina[[#This Row],[Cantidad Ordenada]]-cocina[[#This Row],[Costo Unitario]]*cocina[[#This Row],[Cantidad Ordenada]]</f>
        <v>30</v>
      </c>
      <c r="K1703">
        <f>cocina[[#This Row],[Precio Unitario]]*cocina[[#This Row],[Cantidad Ordenada]]</f>
        <v>75</v>
      </c>
      <c r="L1703" s="5">
        <f>(SUMIF(A:A,cocina[[#This Row],[Número de Orden]],J:J))/SUMIF(A:A,cocina[[#This Row],[Número de Orden]],K:K)</f>
        <v>0.39393939393939392</v>
      </c>
      <c r="M1703" s="1">
        <f>cocina[[#This Row],[Ganancia bruta]]-cocina[[#This Row],[Ganancia neta]]</f>
        <v>45</v>
      </c>
    </row>
    <row r="1704" spans="1:13" x14ac:dyDescent="0.3">
      <c r="A1704">
        <v>689</v>
      </c>
      <c r="B1704">
        <v>14</v>
      </c>
      <c r="C1704" s="1" t="s">
        <v>80</v>
      </c>
      <c r="D1704" s="1" t="s">
        <v>628</v>
      </c>
      <c r="E1704">
        <v>13</v>
      </c>
      <c r="F1704">
        <v>21</v>
      </c>
      <c r="G1704">
        <v>1</v>
      </c>
      <c r="H1704">
        <v>6</v>
      </c>
      <c r="I1704" s="1" t="s">
        <v>609</v>
      </c>
      <c r="J1704">
        <f>cocina[[#This Row],[Precio Unitario]]*cocina[[#This Row],[Cantidad Ordenada]]-cocina[[#This Row],[Costo Unitario]]*cocina[[#This Row],[Cantidad Ordenada]]</f>
        <v>8</v>
      </c>
      <c r="K1704">
        <f>cocina[[#This Row],[Precio Unitario]]*cocina[[#This Row],[Cantidad Ordenada]]</f>
        <v>21</v>
      </c>
      <c r="L1704" s="5">
        <f>(SUMIF(A:A,cocina[[#This Row],[Número de Orden]],J:J))/SUMIF(A:A,cocina[[#This Row],[Número de Orden]],K:K)</f>
        <v>0.39393939393939392</v>
      </c>
      <c r="M1704" s="1">
        <f>cocina[[#This Row],[Ganancia bruta]]-cocina[[#This Row],[Ganancia neta]]</f>
        <v>13</v>
      </c>
    </row>
    <row r="1705" spans="1:13" x14ac:dyDescent="0.3">
      <c r="A1705">
        <v>690</v>
      </c>
      <c r="B1705">
        <v>15</v>
      </c>
      <c r="C1705" s="1" t="s">
        <v>58</v>
      </c>
      <c r="D1705" s="1" t="s">
        <v>616</v>
      </c>
      <c r="E1705">
        <v>25</v>
      </c>
      <c r="F1705">
        <v>40</v>
      </c>
      <c r="G1705">
        <v>1</v>
      </c>
      <c r="H1705">
        <v>49</v>
      </c>
      <c r="I1705" s="1" t="s">
        <v>608</v>
      </c>
      <c r="J1705">
        <f>cocina[[#This Row],[Precio Unitario]]*cocina[[#This Row],[Cantidad Ordenada]]-cocina[[#This Row],[Costo Unitario]]*cocina[[#This Row],[Cantidad Ordenada]]</f>
        <v>15</v>
      </c>
      <c r="K1705">
        <f>cocina[[#This Row],[Precio Unitario]]*cocina[[#This Row],[Cantidad Ordenada]]</f>
        <v>40</v>
      </c>
      <c r="L1705" s="5">
        <f>(SUMIF(A:A,cocina[[#This Row],[Número de Orden]],J:J))/SUMIF(A:A,cocina[[#This Row],[Número de Orden]],K:K)</f>
        <v>0.39790575916230364</v>
      </c>
      <c r="M1705" s="1">
        <f>cocina[[#This Row],[Ganancia bruta]]-cocina[[#This Row],[Ganancia neta]]</f>
        <v>25</v>
      </c>
    </row>
    <row r="1706" spans="1:13" x14ac:dyDescent="0.3">
      <c r="A1706">
        <v>690</v>
      </c>
      <c r="B1706">
        <v>15</v>
      </c>
      <c r="C1706" s="1" t="s">
        <v>126</v>
      </c>
      <c r="D1706" s="1" t="s">
        <v>614</v>
      </c>
      <c r="E1706">
        <v>19</v>
      </c>
      <c r="F1706">
        <v>31</v>
      </c>
      <c r="G1706">
        <v>2</v>
      </c>
      <c r="H1706">
        <v>16</v>
      </c>
      <c r="I1706" s="1" t="s">
        <v>608</v>
      </c>
      <c r="J1706">
        <f>cocina[[#This Row],[Precio Unitario]]*cocina[[#This Row],[Cantidad Ordenada]]-cocina[[#This Row],[Costo Unitario]]*cocina[[#This Row],[Cantidad Ordenada]]</f>
        <v>24</v>
      </c>
      <c r="K1706">
        <f>cocina[[#This Row],[Precio Unitario]]*cocina[[#This Row],[Cantidad Ordenada]]</f>
        <v>62</v>
      </c>
      <c r="L1706" s="5">
        <f>(SUMIF(A:A,cocina[[#This Row],[Número de Orden]],J:J))/SUMIF(A:A,cocina[[#This Row],[Número de Orden]],K:K)</f>
        <v>0.39790575916230364</v>
      </c>
      <c r="M1706" s="1">
        <f>cocina[[#This Row],[Ganancia bruta]]-cocina[[#This Row],[Ganancia neta]]</f>
        <v>38</v>
      </c>
    </row>
    <row r="1707" spans="1:13" x14ac:dyDescent="0.3">
      <c r="A1707">
        <v>690</v>
      </c>
      <c r="B1707">
        <v>15</v>
      </c>
      <c r="C1707" s="1" t="s">
        <v>52</v>
      </c>
      <c r="D1707" s="1" t="s">
        <v>620</v>
      </c>
      <c r="E1707">
        <v>16</v>
      </c>
      <c r="F1707">
        <v>28</v>
      </c>
      <c r="G1707">
        <v>2</v>
      </c>
      <c r="H1707">
        <v>54</v>
      </c>
      <c r="I1707" s="1" t="s">
        <v>608</v>
      </c>
      <c r="J1707">
        <f>cocina[[#This Row],[Precio Unitario]]*cocina[[#This Row],[Cantidad Ordenada]]-cocina[[#This Row],[Costo Unitario]]*cocina[[#This Row],[Cantidad Ordenada]]</f>
        <v>24</v>
      </c>
      <c r="K1707">
        <f>cocina[[#This Row],[Precio Unitario]]*cocina[[#This Row],[Cantidad Ordenada]]</f>
        <v>56</v>
      </c>
      <c r="L1707" s="5">
        <f>(SUMIF(A:A,cocina[[#This Row],[Número de Orden]],J:J))/SUMIF(A:A,cocina[[#This Row],[Número de Orden]],K:K)</f>
        <v>0.39790575916230364</v>
      </c>
      <c r="M1707" s="1">
        <f>cocina[[#This Row],[Ganancia bruta]]-cocina[[#This Row],[Ganancia neta]]</f>
        <v>32</v>
      </c>
    </row>
    <row r="1708" spans="1:13" x14ac:dyDescent="0.3">
      <c r="A1708">
        <v>690</v>
      </c>
      <c r="B1708">
        <v>15</v>
      </c>
      <c r="C1708" s="1" t="s">
        <v>271</v>
      </c>
      <c r="D1708" s="1" t="s">
        <v>619</v>
      </c>
      <c r="E1708">
        <v>20</v>
      </c>
      <c r="F1708">
        <v>33</v>
      </c>
      <c r="G1708">
        <v>1</v>
      </c>
      <c r="H1708">
        <v>24</v>
      </c>
      <c r="I1708" s="1" t="s">
        <v>608</v>
      </c>
      <c r="J1708">
        <f>cocina[[#This Row],[Precio Unitario]]*cocina[[#This Row],[Cantidad Ordenada]]-cocina[[#This Row],[Costo Unitario]]*cocina[[#This Row],[Cantidad Ordenada]]</f>
        <v>13</v>
      </c>
      <c r="K1708">
        <f>cocina[[#This Row],[Precio Unitario]]*cocina[[#This Row],[Cantidad Ordenada]]</f>
        <v>33</v>
      </c>
      <c r="L1708" s="5">
        <f>(SUMIF(A:A,cocina[[#This Row],[Número de Orden]],J:J))/SUMIF(A:A,cocina[[#This Row],[Número de Orden]],K:K)</f>
        <v>0.39790575916230364</v>
      </c>
      <c r="M1708" s="1">
        <f>cocina[[#This Row],[Ganancia bruta]]-cocina[[#This Row],[Ganancia neta]]</f>
        <v>20</v>
      </c>
    </row>
    <row r="1709" spans="1:13" x14ac:dyDescent="0.3">
      <c r="A1709">
        <v>691</v>
      </c>
      <c r="B1709">
        <v>19</v>
      </c>
      <c r="C1709" s="1" t="s">
        <v>213</v>
      </c>
      <c r="D1709" s="1" t="s">
        <v>624</v>
      </c>
      <c r="E1709">
        <v>13</v>
      </c>
      <c r="F1709">
        <v>22</v>
      </c>
      <c r="G1709">
        <v>3</v>
      </c>
      <c r="H1709">
        <v>34</v>
      </c>
      <c r="I1709" s="1" t="s">
        <v>608</v>
      </c>
      <c r="J1709">
        <f>cocina[[#This Row],[Precio Unitario]]*cocina[[#This Row],[Cantidad Ordenada]]-cocina[[#This Row],[Costo Unitario]]*cocina[[#This Row],[Cantidad Ordenada]]</f>
        <v>27</v>
      </c>
      <c r="K1709">
        <f>cocina[[#This Row],[Precio Unitario]]*cocina[[#This Row],[Cantidad Ordenada]]</f>
        <v>66</v>
      </c>
      <c r="L1709" s="5">
        <f>(SUMIF(A:A,cocina[[#This Row],[Número de Orden]],J:J))/SUMIF(A:A,cocina[[#This Row],[Número de Orden]],K:K)</f>
        <v>0.40909090909090912</v>
      </c>
      <c r="M1709" s="1">
        <f>cocina[[#This Row],[Ganancia bruta]]-cocina[[#This Row],[Ganancia neta]]</f>
        <v>39</v>
      </c>
    </row>
    <row r="1710" spans="1:13" x14ac:dyDescent="0.3">
      <c r="A1710">
        <v>692</v>
      </c>
      <c r="B1710">
        <v>9</v>
      </c>
      <c r="C1710" s="1" t="s">
        <v>36</v>
      </c>
      <c r="D1710" s="1" t="s">
        <v>622</v>
      </c>
      <c r="E1710">
        <v>21</v>
      </c>
      <c r="F1710">
        <v>35</v>
      </c>
      <c r="G1710">
        <v>3</v>
      </c>
      <c r="H1710">
        <v>33</v>
      </c>
      <c r="I1710" s="1" t="s">
        <v>609</v>
      </c>
      <c r="J1710">
        <f>cocina[[#This Row],[Precio Unitario]]*cocina[[#This Row],[Cantidad Ordenada]]-cocina[[#This Row],[Costo Unitario]]*cocina[[#This Row],[Cantidad Ordenada]]</f>
        <v>42</v>
      </c>
      <c r="K1710">
        <f>cocina[[#This Row],[Precio Unitario]]*cocina[[#This Row],[Cantidad Ordenada]]</f>
        <v>105</v>
      </c>
      <c r="L1710" s="5">
        <f>(SUMIF(A:A,cocina[[#This Row],[Número de Orden]],J:J))/SUMIF(A:A,cocina[[#This Row],[Número de Orden]],K:K)</f>
        <v>0.40462427745664742</v>
      </c>
      <c r="M1710" s="1">
        <f>cocina[[#This Row],[Ganancia bruta]]-cocina[[#This Row],[Ganancia neta]]</f>
        <v>63</v>
      </c>
    </row>
    <row r="1711" spans="1:13" x14ac:dyDescent="0.3">
      <c r="A1711">
        <v>692</v>
      </c>
      <c r="B1711">
        <v>9</v>
      </c>
      <c r="C1711" s="1" t="s">
        <v>78</v>
      </c>
      <c r="D1711" s="1" t="s">
        <v>613</v>
      </c>
      <c r="E1711">
        <v>18</v>
      </c>
      <c r="F1711">
        <v>30</v>
      </c>
      <c r="G1711">
        <v>1</v>
      </c>
      <c r="H1711">
        <v>49</v>
      </c>
      <c r="I1711" s="1" t="s">
        <v>608</v>
      </c>
      <c r="J1711">
        <f>cocina[[#This Row],[Precio Unitario]]*cocina[[#This Row],[Cantidad Ordenada]]-cocina[[#This Row],[Costo Unitario]]*cocina[[#This Row],[Cantidad Ordenada]]</f>
        <v>12</v>
      </c>
      <c r="K1711">
        <f>cocina[[#This Row],[Precio Unitario]]*cocina[[#This Row],[Cantidad Ordenada]]</f>
        <v>30</v>
      </c>
      <c r="L1711" s="5">
        <f>(SUMIF(A:A,cocina[[#This Row],[Número de Orden]],J:J))/SUMIF(A:A,cocina[[#This Row],[Número de Orden]],K:K)</f>
        <v>0.40462427745664742</v>
      </c>
      <c r="M1711" s="1">
        <f>cocina[[#This Row],[Ganancia bruta]]-cocina[[#This Row],[Ganancia neta]]</f>
        <v>18</v>
      </c>
    </row>
    <row r="1712" spans="1:13" x14ac:dyDescent="0.3">
      <c r="A1712">
        <v>692</v>
      </c>
      <c r="B1712">
        <v>9</v>
      </c>
      <c r="C1712" s="1" t="s">
        <v>89</v>
      </c>
      <c r="D1712" s="1" t="s">
        <v>629</v>
      </c>
      <c r="E1712">
        <v>10</v>
      </c>
      <c r="F1712">
        <v>18</v>
      </c>
      <c r="G1712">
        <v>1</v>
      </c>
      <c r="H1712">
        <v>11</v>
      </c>
      <c r="I1712" s="1" t="s">
        <v>608</v>
      </c>
      <c r="J1712">
        <f>cocina[[#This Row],[Precio Unitario]]*cocina[[#This Row],[Cantidad Ordenada]]-cocina[[#This Row],[Costo Unitario]]*cocina[[#This Row],[Cantidad Ordenada]]</f>
        <v>8</v>
      </c>
      <c r="K1712">
        <f>cocina[[#This Row],[Precio Unitario]]*cocina[[#This Row],[Cantidad Ordenada]]</f>
        <v>18</v>
      </c>
      <c r="L1712" s="5">
        <f>(SUMIF(A:A,cocina[[#This Row],[Número de Orden]],J:J))/SUMIF(A:A,cocina[[#This Row],[Número de Orden]],K:K)</f>
        <v>0.40462427745664742</v>
      </c>
      <c r="M1712" s="1">
        <f>cocina[[#This Row],[Ganancia bruta]]-cocina[[#This Row],[Ganancia neta]]</f>
        <v>10</v>
      </c>
    </row>
    <row r="1713" spans="1:13" x14ac:dyDescent="0.3">
      <c r="A1713">
        <v>692</v>
      </c>
      <c r="B1713">
        <v>9</v>
      </c>
      <c r="C1713" s="1" t="s">
        <v>156</v>
      </c>
      <c r="D1713" s="1" t="s">
        <v>626</v>
      </c>
      <c r="E1713">
        <v>12</v>
      </c>
      <c r="F1713">
        <v>20</v>
      </c>
      <c r="G1713">
        <v>1</v>
      </c>
      <c r="H1713">
        <v>7</v>
      </c>
      <c r="I1713" s="1" t="s">
        <v>608</v>
      </c>
      <c r="J1713">
        <f>cocina[[#This Row],[Precio Unitario]]*cocina[[#This Row],[Cantidad Ordenada]]-cocina[[#This Row],[Costo Unitario]]*cocina[[#This Row],[Cantidad Ordenada]]</f>
        <v>8</v>
      </c>
      <c r="K1713">
        <f>cocina[[#This Row],[Precio Unitario]]*cocina[[#This Row],[Cantidad Ordenada]]</f>
        <v>20</v>
      </c>
      <c r="L1713" s="5">
        <f>(SUMIF(A:A,cocina[[#This Row],[Número de Orden]],J:J))/SUMIF(A:A,cocina[[#This Row],[Número de Orden]],K:K)</f>
        <v>0.40462427745664742</v>
      </c>
      <c r="M1713" s="1">
        <f>cocina[[#This Row],[Ganancia bruta]]-cocina[[#This Row],[Ganancia neta]]</f>
        <v>12</v>
      </c>
    </row>
    <row r="1714" spans="1:13" x14ac:dyDescent="0.3">
      <c r="A1714">
        <v>693</v>
      </c>
      <c r="B1714">
        <v>15</v>
      </c>
      <c r="C1714" s="1" t="s">
        <v>83</v>
      </c>
      <c r="D1714" s="1" t="s">
        <v>617</v>
      </c>
      <c r="E1714">
        <v>22</v>
      </c>
      <c r="F1714">
        <v>36</v>
      </c>
      <c r="G1714">
        <v>1</v>
      </c>
      <c r="H1714">
        <v>20</v>
      </c>
      <c r="I1714" s="1" t="s">
        <v>608</v>
      </c>
      <c r="J1714">
        <f>cocina[[#This Row],[Precio Unitario]]*cocina[[#This Row],[Cantidad Ordenada]]-cocina[[#This Row],[Costo Unitario]]*cocina[[#This Row],[Cantidad Ordenada]]</f>
        <v>14</v>
      </c>
      <c r="K1714">
        <f>cocina[[#This Row],[Precio Unitario]]*cocina[[#This Row],[Cantidad Ordenada]]</f>
        <v>36</v>
      </c>
      <c r="L1714" s="5">
        <f>(SUMIF(A:A,cocina[[#This Row],[Número de Orden]],J:J))/SUMIF(A:A,cocina[[#This Row],[Número de Orden]],K:K)</f>
        <v>0.38461538461538464</v>
      </c>
      <c r="M1714" s="1">
        <f>cocina[[#This Row],[Ganancia bruta]]-cocina[[#This Row],[Ganancia neta]]</f>
        <v>22</v>
      </c>
    </row>
    <row r="1715" spans="1:13" x14ac:dyDescent="0.3">
      <c r="A1715">
        <v>693</v>
      </c>
      <c r="B1715">
        <v>15</v>
      </c>
      <c r="C1715" s="1" t="s">
        <v>80</v>
      </c>
      <c r="D1715" s="1" t="s">
        <v>628</v>
      </c>
      <c r="E1715">
        <v>13</v>
      </c>
      <c r="F1715">
        <v>21</v>
      </c>
      <c r="G1715">
        <v>2</v>
      </c>
      <c r="H1715">
        <v>24</v>
      </c>
      <c r="I1715" s="1" t="s">
        <v>608</v>
      </c>
      <c r="J1715">
        <f>cocina[[#This Row],[Precio Unitario]]*cocina[[#This Row],[Cantidad Ordenada]]-cocina[[#This Row],[Costo Unitario]]*cocina[[#This Row],[Cantidad Ordenada]]</f>
        <v>16</v>
      </c>
      <c r="K1715">
        <f>cocina[[#This Row],[Precio Unitario]]*cocina[[#This Row],[Cantidad Ordenada]]</f>
        <v>42</v>
      </c>
      <c r="L1715" s="5">
        <f>(SUMIF(A:A,cocina[[#This Row],[Número de Orden]],J:J))/SUMIF(A:A,cocina[[#This Row],[Número de Orden]],K:K)</f>
        <v>0.38461538461538464</v>
      </c>
      <c r="M1715" s="1">
        <f>cocina[[#This Row],[Ganancia bruta]]-cocina[[#This Row],[Ganancia neta]]</f>
        <v>26</v>
      </c>
    </row>
    <row r="1716" spans="1:13" x14ac:dyDescent="0.3">
      <c r="A1716">
        <v>694</v>
      </c>
      <c r="B1716">
        <v>5</v>
      </c>
      <c r="C1716" s="1" t="s">
        <v>156</v>
      </c>
      <c r="D1716" s="1" t="s">
        <v>626</v>
      </c>
      <c r="E1716">
        <v>12</v>
      </c>
      <c r="F1716">
        <v>20</v>
      </c>
      <c r="G1716">
        <v>3</v>
      </c>
      <c r="H1716">
        <v>20</v>
      </c>
      <c r="I1716" s="1" t="s">
        <v>608</v>
      </c>
      <c r="J1716">
        <f>cocina[[#This Row],[Precio Unitario]]*cocina[[#This Row],[Cantidad Ordenada]]-cocina[[#This Row],[Costo Unitario]]*cocina[[#This Row],[Cantidad Ordenada]]</f>
        <v>24</v>
      </c>
      <c r="K1716">
        <f>cocina[[#This Row],[Precio Unitario]]*cocina[[#This Row],[Cantidad Ordenada]]</f>
        <v>60</v>
      </c>
      <c r="L1716" s="5">
        <f>(SUMIF(A:A,cocina[[#This Row],[Número de Orden]],J:J))/SUMIF(A:A,cocina[[#This Row],[Número de Orden]],K:K)</f>
        <v>0.40127388535031849</v>
      </c>
      <c r="M1716" s="1">
        <f>cocina[[#This Row],[Ganancia bruta]]-cocina[[#This Row],[Ganancia neta]]</f>
        <v>36</v>
      </c>
    </row>
    <row r="1717" spans="1:13" x14ac:dyDescent="0.3">
      <c r="A1717">
        <v>694</v>
      </c>
      <c r="B1717">
        <v>5</v>
      </c>
      <c r="C1717" s="1" t="s">
        <v>89</v>
      </c>
      <c r="D1717" s="1" t="s">
        <v>629</v>
      </c>
      <c r="E1717">
        <v>10</v>
      </c>
      <c r="F1717">
        <v>18</v>
      </c>
      <c r="G1717">
        <v>2</v>
      </c>
      <c r="H1717">
        <v>26</v>
      </c>
      <c r="I1717" s="1" t="s">
        <v>609</v>
      </c>
      <c r="J1717">
        <f>cocina[[#This Row],[Precio Unitario]]*cocina[[#This Row],[Cantidad Ordenada]]-cocina[[#This Row],[Costo Unitario]]*cocina[[#This Row],[Cantidad Ordenada]]</f>
        <v>16</v>
      </c>
      <c r="K1717">
        <f>cocina[[#This Row],[Precio Unitario]]*cocina[[#This Row],[Cantidad Ordenada]]</f>
        <v>36</v>
      </c>
      <c r="L1717" s="5">
        <f>(SUMIF(A:A,cocina[[#This Row],[Número de Orden]],J:J))/SUMIF(A:A,cocina[[#This Row],[Número de Orden]],K:K)</f>
        <v>0.40127388535031849</v>
      </c>
      <c r="M1717" s="1">
        <f>cocina[[#This Row],[Ganancia bruta]]-cocina[[#This Row],[Ganancia neta]]</f>
        <v>20</v>
      </c>
    </row>
    <row r="1718" spans="1:13" x14ac:dyDescent="0.3">
      <c r="A1718">
        <v>694</v>
      </c>
      <c r="B1718">
        <v>5</v>
      </c>
      <c r="C1718" s="1" t="s">
        <v>58</v>
      </c>
      <c r="D1718" s="1" t="s">
        <v>616</v>
      </c>
      <c r="E1718">
        <v>25</v>
      </c>
      <c r="F1718">
        <v>40</v>
      </c>
      <c r="G1718">
        <v>1</v>
      </c>
      <c r="H1718">
        <v>40</v>
      </c>
      <c r="I1718" s="1" t="s">
        <v>608</v>
      </c>
      <c r="J1718">
        <f>cocina[[#This Row],[Precio Unitario]]*cocina[[#This Row],[Cantidad Ordenada]]-cocina[[#This Row],[Costo Unitario]]*cocina[[#This Row],[Cantidad Ordenada]]</f>
        <v>15</v>
      </c>
      <c r="K1718">
        <f>cocina[[#This Row],[Precio Unitario]]*cocina[[#This Row],[Cantidad Ordenada]]</f>
        <v>40</v>
      </c>
      <c r="L1718" s="5">
        <f>(SUMIF(A:A,cocina[[#This Row],[Número de Orden]],J:J))/SUMIF(A:A,cocina[[#This Row],[Número de Orden]],K:K)</f>
        <v>0.40127388535031849</v>
      </c>
      <c r="M1718" s="1">
        <f>cocina[[#This Row],[Ganancia bruta]]-cocina[[#This Row],[Ganancia neta]]</f>
        <v>25</v>
      </c>
    </row>
    <row r="1719" spans="1:13" x14ac:dyDescent="0.3">
      <c r="A1719">
        <v>694</v>
      </c>
      <c r="B1719">
        <v>5</v>
      </c>
      <c r="C1719" s="1" t="s">
        <v>80</v>
      </c>
      <c r="D1719" s="1" t="s">
        <v>628</v>
      </c>
      <c r="E1719">
        <v>13</v>
      </c>
      <c r="F1719">
        <v>21</v>
      </c>
      <c r="G1719">
        <v>1</v>
      </c>
      <c r="H1719">
        <v>42</v>
      </c>
      <c r="I1719" s="1" t="s">
        <v>609</v>
      </c>
      <c r="J1719">
        <f>cocina[[#This Row],[Precio Unitario]]*cocina[[#This Row],[Cantidad Ordenada]]-cocina[[#This Row],[Costo Unitario]]*cocina[[#This Row],[Cantidad Ordenada]]</f>
        <v>8</v>
      </c>
      <c r="K1719">
        <f>cocina[[#This Row],[Precio Unitario]]*cocina[[#This Row],[Cantidad Ordenada]]</f>
        <v>21</v>
      </c>
      <c r="L1719" s="5">
        <f>(SUMIF(A:A,cocina[[#This Row],[Número de Orden]],J:J))/SUMIF(A:A,cocina[[#This Row],[Número de Orden]],K:K)</f>
        <v>0.40127388535031849</v>
      </c>
      <c r="M1719" s="1">
        <f>cocina[[#This Row],[Ganancia bruta]]-cocina[[#This Row],[Ganancia neta]]</f>
        <v>13</v>
      </c>
    </row>
    <row r="1720" spans="1:13" x14ac:dyDescent="0.3">
      <c r="A1720">
        <v>695</v>
      </c>
      <c r="B1720">
        <v>9</v>
      </c>
      <c r="C1720" s="1" t="s">
        <v>52</v>
      </c>
      <c r="D1720" s="1" t="s">
        <v>620</v>
      </c>
      <c r="E1720">
        <v>16</v>
      </c>
      <c r="F1720">
        <v>28</v>
      </c>
      <c r="G1720">
        <v>2</v>
      </c>
      <c r="H1720">
        <v>30</v>
      </c>
      <c r="I1720" s="1" t="s">
        <v>609</v>
      </c>
      <c r="J1720">
        <f>cocina[[#This Row],[Precio Unitario]]*cocina[[#This Row],[Cantidad Ordenada]]-cocina[[#This Row],[Costo Unitario]]*cocina[[#This Row],[Cantidad Ordenada]]</f>
        <v>24</v>
      </c>
      <c r="K1720">
        <f>cocina[[#This Row],[Precio Unitario]]*cocina[[#This Row],[Cantidad Ordenada]]</f>
        <v>56</v>
      </c>
      <c r="L1720" s="5">
        <f>(SUMIF(A:A,cocina[[#This Row],[Número de Orden]],J:J))/SUMIF(A:A,cocina[[#This Row],[Número de Orden]],K:K)</f>
        <v>0.41379310344827586</v>
      </c>
      <c r="M1720" s="1">
        <f>cocina[[#This Row],[Ganancia bruta]]-cocina[[#This Row],[Ganancia neta]]</f>
        <v>32</v>
      </c>
    </row>
    <row r="1721" spans="1:13" x14ac:dyDescent="0.3">
      <c r="A1721">
        <v>695</v>
      </c>
      <c r="B1721">
        <v>9</v>
      </c>
      <c r="C1721" s="1" t="s">
        <v>78</v>
      </c>
      <c r="D1721" s="1" t="s">
        <v>613</v>
      </c>
      <c r="E1721">
        <v>18</v>
      </c>
      <c r="F1721">
        <v>30</v>
      </c>
      <c r="G1721">
        <v>2</v>
      </c>
      <c r="H1721">
        <v>7</v>
      </c>
      <c r="I1721" s="1" t="s">
        <v>609</v>
      </c>
      <c r="J1721">
        <f>cocina[[#This Row],[Precio Unitario]]*cocina[[#This Row],[Cantidad Ordenada]]-cocina[[#This Row],[Costo Unitario]]*cocina[[#This Row],[Cantidad Ordenada]]</f>
        <v>24</v>
      </c>
      <c r="K1721">
        <f>cocina[[#This Row],[Precio Unitario]]*cocina[[#This Row],[Cantidad Ordenada]]</f>
        <v>60</v>
      </c>
      <c r="L1721" s="5">
        <f>(SUMIF(A:A,cocina[[#This Row],[Número de Orden]],J:J))/SUMIF(A:A,cocina[[#This Row],[Número de Orden]],K:K)</f>
        <v>0.41379310344827586</v>
      </c>
      <c r="M1721" s="1">
        <f>cocina[[#This Row],[Ganancia bruta]]-cocina[[#This Row],[Ganancia neta]]</f>
        <v>36</v>
      </c>
    </row>
    <row r="1722" spans="1:13" x14ac:dyDescent="0.3">
      <c r="A1722">
        <v>696</v>
      </c>
      <c r="B1722">
        <v>2</v>
      </c>
      <c r="C1722" s="1" t="s">
        <v>210</v>
      </c>
      <c r="D1722" s="1" t="s">
        <v>627</v>
      </c>
      <c r="E1722">
        <v>14</v>
      </c>
      <c r="F1722">
        <v>23</v>
      </c>
      <c r="G1722">
        <v>2</v>
      </c>
      <c r="H1722">
        <v>23</v>
      </c>
      <c r="I1722" s="1" t="s">
        <v>608</v>
      </c>
      <c r="J1722">
        <f>cocina[[#This Row],[Precio Unitario]]*cocina[[#This Row],[Cantidad Ordenada]]-cocina[[#This Row],[Costo Unitario]]*cocina[[#This Row],[Cantidad Ordenada]]</f>
        <v>18</v>
      </c>
      <c r="K1722">
        <f>cocina[[#This Row],[Precio Unitario]]*cocina[[#This Row],[Cantidad Ordenada]]</f>
        <v>46</v>
      </c>
      <c r="L1722" s="5">
        <f>(SUMIF(A:A,cocina[[#This Row],[Número de Orden]],J:J))/SUMIF(A:A,cocina[[#This Row],[Número de Orden]],K:K)</f>
        <v>0.39130434782608697</v>
      </c>
      <c r="M1722" s="1">
        <f>cocina[[#This Row],[Ganancia bruta]]-cocina[[#This Row],[Ganancia neta]]</f>
        <v>28</v>
      </c>
    </row>
    <row r="1723" spans="1:13" x14ac:dyDescent="0.3">
      <c r="A1723">
        <v>697</v>
      </c>
      <c r="B1723">
        <v>4</v>
      </c>
      <c r="C1723" s="1" t="s">
        <v>210</v>
      </c>
      <c r="D1723" s="1" t="s">
        <v>627</v>
      </c>
      <c r="E1723">
        <v>14</v>
      </c>
      <c r="F1723">
        <v>23</v>
      </c>
      <c r="G1723">
        <v>2</v>
      </c>
      <c r="H1723">
        <v>24</v>
      </c>
      <c r="I1723" s="1" t="s">
        <v>608</v>
      </c>
      <c r="J1723">
        <f>cocina[[#This Row],[Precio Unitario]]*cocina[[#This Row],[Cantidad Ordenada]]-cocina[[#This Row],[Costo Unitario]]*cocina[[#This Row],[Cantidad Ordenada]]</f>
        <v>18</v>
      </c>
      <c r="K1723">
        <f>cocina[[#This Row],[Precio Unitario]]*cocina[[#This Row],[Cantidad Ordenada]]</f>
        <v>46</v>
      </c>
      <c r="L1723" s="5">
        <f>(SUMIF(A:A,cocina[[#This Row],[Número de Orden]],J:J))/SUMIF(A:A,cocina[[#This Row],[Número de Orden]],K:K)</f>
        <v>0.39698492462311558</v>
      </c>
      <c r="M1723" s="1">
        <f>cocina[[#This Row],[Ganancia bruta]]-cocina[[#This Row],[Ganancia neta]]</f>
        <v>28</v>
      </c>
    </row>
    <row r="1724" spans="1:13" x14ac:dyDescent="0.3">
      <c r="A1724">
        <v>697</v>
      </c>
      <c r="B1724">
        <v>4</v>
      </c>
      <c r="C1724" s="1" t="s">
        <v>271</v>
      </c>
      <c r="D1724" s="1" t="s">
        <v>619</v>
      </c>
      <c r="E1724">
        <v>20</v>
      </c>
      <c r="F1724">
        <v>33</v>
      </c>
      <c r="G1724">
        <v>2</v>
      </c>
      <c r="H1724">
        <v>41</v>
      </c>
      <c r="I1724" s="1" t="s">
        <v>609</v>
      </c>
      <c r="J1724">
        <f>cocina[[#This Row],[Precio Unitario]]*cocina[[#This Row],[Cantidad Ordenada]]-cocina[[#This Row],[Costo Unitario]]*cocina[[#This Row],[Cantidad Ordenada]]</f>
        <v>26</v>
      </c>
      <c r="K1724">
        <f>cocina[[#This Row],[Precio Unitario]]*cocina[[#This Row],[Cantidad Ordenada]]</f>
        <v>66</v>
      </c>
      <c r="L1724" s="5">
        <f>(SUMIF(A:A,cocina[[#This Row],[Número de Orden]],J:J))/SUMIF(A:A,cocina[[#This Row],[Número de Orden]],K:K)</f>
        <v>0.39698492462311558</v>
      </c>
      <c r="M1724" s="1">
        <f>cocina[[#This Row],[Ganancia bruta]]-cocina[[#This Row],[Ganancia neta]]</f>
        <v>40</v>
      </c>
    </row>
    <row r="1725" spans="1:13" x14ac:dyDescent="0.3">
      <c r="A1725">
        <v>697</v>
      </c>
      <c r="B1725">
        <v>4</v>
      </c>
      <c r="C1725" s="1" t="s">
        <v>78</v>
      </c>
      <c r="D1725" s="1" t="s">
        <v>613</v>
      </c>
      <c r="E1725">
        <v>18</v>
      </c>
      <c r="F1725">
        <v>30</v>
      </c>
      <c r="G1725">
        <v>2</v>
      </c>
      <c r="H1725">
        <v>35</v>
      </c>
      <c r="I1725" s="1" t="s">
        <v>609</v>
      </c>
      <c r="J1725">
        <f>cocina[[#This Row],[Precio Unitario]]*cocina[[#This Row],[Cantidad Ordenada]]-cocina[[#This Row],[Costo Unitario]]*cocina[[#This Row],[Cantidad Ordenada]]</f>
        <v>24</v>
      </c>
      <c r="K1725">
        <f>cocina[[#This Row],[Precio Unitario]]*cocina[[#This Row],[Cantidad Ordenada]]</f>
        <v>60</v>
      </c>
      <c r="L1725" s="5">
        <f>(SUMIF(A:A,cocina[[#This Row],[Número de Orden]],J:J))/SUMIF(A:A,cocina[[#This Row],[Número de Orden]],K:K)</f>
        <v>0.39698492462311558</v>
      </c>
      <c r="M1725" s="1">
        <f>cocina[[#This Row],[Ganancia bruta]]-cocina[[#This Row],[Ganancia neta]]</f>
        <v>36</v>
      </c>
    </row>
    <row r="1726" spans="1:13" x14ac:dyDescent="0.3">
      <c r="A1726">
        <v>697</v>
      </c>
      <c r="B1726">
        <v>4</v>
      </c>
      <c r="C1726" s="1" t="s">
        <v>116</v>
      </c>
      <c r="D1726" s="1" t="s">
        <v>615</v>
      </c>
      <c r="E1726">
        <v>16</v>
      </c>
      <c r="F1726">
        <v>27</v>
      </c>
      <c r="G1726">
        <v>1</v>
      </c>
      <c r="H1726">
        <v>7</v>
      </c>
      <c r="I1726" s="1" t="s">
        <v>608</v>
      </c>
      <c r="J1726">
        <f>cocina[[#This Row],[Precio Unitario]]*cocina[[#This Row],[Cantidad Ordenada]]-cocina[[#This Row],[Costo Unitario]]*cocina[[#This Row],[Cantidad Ordenada]]</f>
        <v>11</v>
      </c>
      <c r="K1726">
        <f>cocina[[#This Row],[Precio Unitario]]*cocina[[#This Row],[Cantidad Ordenada]]</f>
        <v>27</v>
      </c>
      <c r="L1726" s="5">
        <f>(SUMIF(A:A,cocina[[#This Row],[Número de Orden]],J:J))/SUMIF(A:A,cocina[[#This Row],[Número de Orden]],K:K)</f>
        <v>0.39698492462311558</v>
      </c>
      <c r="M1726" s="1">
        <f>cocina[[#This Row],[Ganancia bruta]]-cocina[[#This Row],[Ganancia neta]]</f>
        <v>16</v>
      </c>
    </row>
    <row r="1727" spans="1:13" x14ac:dyDescent="0.3">
      <c r="A1727">
        <v>698</v>
      </c>
      <c r="B1727">
        <v>19</v>
      </c>
      <c r="C1727" s="1" t="s">
        <v>116</v>
      </c>
      <c r="D1727" s="1" t="s">
        <v>615</v>
      </c>
      <c r="E1727">
        <v>16</v>
      </c>
      <c r="F1727">
        <v>27</v>
      </c>
      <c r="G1727">
        <v>1</v>
      </c>
      <c r="H1727">
        <v>55</v>
      </c>
      <c r="I1727" s="1" t="s">
        <v>609</v>
      </c>
      <c r="J1727">
        <f>cocina[[#This Row],[Precio Unitario]]*cocina[[#This Row],[Cantidad Ordenada]]-cocina[[#This Row],[Costo Unitario]]*cocina[[#This Row],[Cantidad Ordenada]]</f>
        <v>11</v>
      </c>
      <c r="K1727">
        <f>cocina[[#This Row],[Precio Unitario]]*cocina[[#This Row],[Cantidad Ordenada]]</f>
        <v>27</v>
      </c>
      <c r="L1727" s="5">
        <f>(SUMIF(A:A,cocina[[#This Row],[Número de Orden]],J:J))/SUMIF(A:A,cocina[[#This Row],[Número de Orden]],K:K)</f>
        <v>0.39459459459459462</v>
      </c>
      <c r="M1727" s="1">
        <f>cocina[[#This Row],[Ganancia bruta]]-cocina[[#This Row],[Ganancia neta]]</f>
        <v>16</v>
      </c>
    </row>
    <row r="1728" spans="1:13" x14ac:dyDescent="0.3">
      <c r="A1728">
        <v>698</v>
      </c>
      <c r="B1728">
        <v>19</v>
      </c>
      <c r="C1728" s="1" t="s">
        <v>165</v>
      </c>
      <c r="D1728" s="1" t="s">
        <v>630</v>
      </c>
      <c r="E1728">
        <v>15</v>
      </c>
      <c r="F1728">
        <v>26</v>
      </c>
      <c r="G1728">
        <v>1</v>
      </c>
      <c r="H1728">
        <v>12</v>
      </c>
      <c r="I1728" s="1" t="s">
        <v>609</v>
      </c>
      <c r="J1728">
        <f>cocina[[#This Row],[Precio Unitario]]*cocina[[#This Row],[Cantidad Ordenada]]-cocina[[#This Row],[Costo Unitario]]*cocina[[#This Row],[Cantidad Ordenada]]</f>
        <v>11</v>
      </c>
      <c r="K1728">
        <f>cocina[[#This Row],[Precio Unitario]]*cocina[[#This Row],[Cantidad Ordenada]]</f>
        <v>26</v>
      </c>
      <c r="L1728" s="5">
        <f>(SUMIF(A:A,cocina[[#This Row],[Número de Orden]],J:J))/SUMIF(A:A,cocina[[#This Row],[Número de Orden]],K:K)</f>
        <v>0.39459459459459462</v>
      </c>
      <c r="M1728" s="1">
        <f>cocina[[#This Row],[Ganancia bruta]]-cocina[[#This Row],[Ganancia neta]]</f>
        <v>15</v>
      </c>
    </row>
    <row r="1729" spans="1:13" x14ac:dyDescent="0.3">
      <c r="A1729">
        <v>698</v>
      </c>
      <c r="B1729">
        <v>19</v>
      </c>
      <c r="C1729" s="1" t="s">
        <v>210</v>
      </c>
      <c r="D1729" s="1" t="s">
        <v>627</v>
      </c>
      <c r="E1729">
        <v>14</v>
      </c>
      <c r="F1729">
        <v>23</v>
      </c>
      <c r="G1729">
        <v>3</v>
      </c>
      <c r="H1729">
        <v>19</v>
      </c>
      <c r="I1729" s="1" t="s">
        <v>609</v>
      </c>
      <c r="J1729">
        <f>cocina[[#This Row],[Precio Unitario]]*cocina[[#This Row],[Cantidad Ordenada]]-cocina[[#This Row],[Costo Unitario]]*cocina[[#This Row],[Cantidad Ordenada]]</f>
        <v>27</v>
      </c>
      <c r="K1729">
        <f>cocina[[#This Row],[Precio Unitario]]*cocina[[#This Row],[Cantidad Ordenada]]</f>
        <v>69</v>
      </c>
      <c r="L1729" s="5">
        <f>(SUMIF(A:A,cocina[[#This Row],[Número de Orden]],J:J))/SUMIF(A:A,cocina[[#This Row],[Número de Orden]],K:K)</f>
        <v>0.39459459459459462</v>
      </c>
      <c r="M1729" s="1">
        <f>cocina[[#This Row],[Ganancia bruta]]-cocina[[#This Row],[Ganancia neta]]</f>
        <v>42</v>
      </c>
    </row>
    <row r="1730" spans="1:13" x14ac:dyDescent="0.3">
      <c r="A1730">
        <v>698</v>
      </c>
      <c r="B1730">
        <v>19</v>
      </c>
      <c r="C1730" s="1" t="s">
        <v>80</v>
      </c>
      <c r="D1730" s="1" t="s">
        <v>628</v>
      </c>
      <c r="E1730">
        <v>13</v>
      </c>
      <c r="F1730">
        <v>21</v>
      </c>
      <c r="G1730">
        <v>3</v>
      </c>
      <c r="H1730">
        <v>15</v>
      </c>
      <c r="I1730" s="1" t="s">
        <v>609</v>
      </c>
      <c r="J1730">
        <f>cocina[[#This Row],[Precio Unitario]]*cocina[[#This Row],[Cantidad Ordenada]]-cocina[[#This Row],[Costo Unitario]]*cocina[[#This Row],[Cantidad Ordenada]]</f>
        <v>24</v>
      </c>
      <c r="K1730">
        <f>cocina[[#This Row],[Precio Unitario]]*cocina[[#This Row],[Cantidad Ordenada]]</f>
        <v>63</v>
      </c>
      <c r="L1730" s="5">
        <f>(SUMIF(A:A,cocina[[#This Row],[Número de Orden]],J:J))/SUMIF(A:A,cocina[[#This Row],[Número de Orden]],K:K)</f>
        <v>0.39459459459459462</v>
      </c>
      <c r="M1730" s="1">
        <f>cocina[[#This Row],[Ganancia bruta]]-cocina[[#This Row],[Ganancia neta]]</f>
        <v>39</v>
      </c>
    </row>
    <row r="1731" spans="1:13" x14ac:dyDescent="0.3">
      <c r="A1731">
        <v>699</v>
      </c>
      <c r="B1731">
        <v>8</v>
      </c>
      <c r="C1731" s="1" t="s">
        <v>48</v>
      </c>
      <c r="D1731" s="1" t="s">
        <v>618</v>
      </c>
      <c r="E1731">
        <v>17</v>
      </c>
      <c r="F1731">
        <v>29</v>
      </c>
      <c r="G1731">
        <v>2</v>
      </c>
      <c r="H1731">
        <v>11</v>
      </c>
      <c r="I1731" s="1" t="s">
        <v>609</v>
      </c>
      <c r="J1731">
        <f>cocina[[#This Row],[Precio Unitario]]*cocina[[#This Row],[Cantidad Ordenada]]-cocina[[#This Row],[Costo Unitario]]*cocina[[#This Row],[Cantidad Ordenada]]</f>
        <v>24</v>
      </c>
      <c r="K1731">
        <f>cocina[[#This Row],[Precio Unitario]]*cocina[[#This Row],[Cantidad Ordenada]]</f>
        <v>58</v>
      </c>
      <c r="L1731" s="5">
        <f>(SUMIF(A:A,cocina[[#This Row],[Número de Orden]],J:J))/SUMIF(A:A,cocina[[#This Row],[Número de Orden]],K:K)</f>
        <v>0.41379310344827586</v>
      </c>
      <c r="M1731" s="1">
        <f>cocina[[#This Row],[Ganancia bruta]]-cocina[[#This Row],[Ganancia neta]]</f>
        <v>34</v>
      </c>
    </row>
    <row r="1732" spans="1:13" x14ac:dyDescent="0.3">
      <c r="A1732">
        <v>700</v>
      </c>
      <c r="B1732">
        <v>8</v>
      </c>
      <c r="C1732" s="1" t="s">
        <v>65</v>
      </c>
      <c r="D1732" s="1" t="s">
        <v>625</v>
      </c>
      <c r="E1732">
        <v>20</v>
      </c>
      <c r="F1732">
        <v>34</v>
      </c>
      <c r="G1732">
        <v>3</v>
      </c>
      <c r="H1732">
        <v>37</v>
      </c>
      <c r="I1732" s="1" t="s">
        <v>609</v>
      </c>
      <c r="J1732">
        <f>cocina[[#This Row],[Precio Unitario]]*cocina[[#This Row],[Cantidad Ordenada]]-cocina[[#This Row],[Costo Unitario]]*cocina[[#This Row],[Cantidad Ordenada]]</f>
        <v>42</v>
      </c>
      <c r="K1732">
        <f>cocina[[#This Row],[Precio Unitario]]*cocina[[#This Row],[Cantidad Ordenada]]</f>
        <v>102</v>
      </c>
      <c r="L1732" s="5">
        <f>(SUMIF(A:A,cocina[[#This Row],[Número de Orden]],J:J))/SUMIF(A:A,cocina[[#This Row],[Número de Orden]],K:K)</f>
        <v>0.41452991452991456</v>
      </c>
      <c r="M1732" s="1">
        <f>cocina[[#This Row],[Ganancia bruta]]-cocina[[#This Row],[Ganancia neta]]</f>
        <v>60</v>
      </c>
    </row>
    <row r="1733" spans="1:13" x14ac:dyDescent="0.3">
      <c r="A1733">
        <v>700</v>
      </c>
      <c r="B1733">
        <v>8</v>
      </c>
      <c r="C1733" s="1" t="s">
        <v>165</v>
      </c>
      <c r="D1733" s="1" t="s">
        <v>630</v>
      </c>
      <c r="E1733">
        <v>15</v>
      </c>
      <c r="F1733">
        <v>26</v>
      </c>
      <c r="G1733">
        <v>3</v>
      </c>
      <c r="H1733">
        <v>35</v>
      </c>
      <c r="I1733" s="1" t="s">
        <v>609</v>
      </c>
      <c r="J1733">
        <f>cocina[[#This Row],[Precio Unitario]]*cocina[[#This Row],[Cantidad Ordenada]]-cocina[[#This Row],[Costo Unitario]]*cocina[[#This Row],[Cantidad Ordenada]]</f>
        <v>33</v>
      </c>
      <c r="K1733">
        <f>cocina[[#This Row],[Precio Unitario]]*cocina[[#This Row],[Cantidad Ordenada]]</f>
        <v>78</v>
      </c>
      <c r="L1733" s="5">
        <f>(SUMIF(A:A,cocina[[#This Row],[Número de Orden]],J:J))/SUMIF(A:A,cocina[[#This Row],[Número de Orden]],K:K)</f>
        <v>0.41452991452991456</v>
      </c>
      <c r="M1733" s="1">
        <f>cocina[[#This Row],[Ganancia bruta]]-cocina[[#This Row],[Ganancia neta]]</f>
        <v>45</v>
      </c>
    </row>
    <row r="1734" spans="1:13" x14ac:dyDescent="0.3">
      <c r="A1734">
        <v>700</v>
      </c>
      <c r="B1734">
        <v>8</v>
      </c>
      <c r="C1734" s="1" t="s">
        <v>116</v>
      </c>
      <c r="D1734" s="1" t="s">
        <v>615</v>
      </c>
      <c r="E1734">
        <v>16</v>
      </c>
      <c r="F1734">
        <v>27</v>
      </c>
      <c r="G1734">
        <v>2</v>
      </c>
      <c r="H1734">
        <v>14</v>
      </c>
      <c r="I1734" s="1" t="s">
        <v>609</v>
      </c>
      <c r="J1734">
        <f>cocina[[#This Row],[Precio Unitario]]*cocina[[#This Row],[Cantidad Ordenada]]-cocina[[#This Row],[Costo Unitario]]*cocina[[#This Row],[Cantidad Ordenada]]</f>
        <v>22</v>
      </c>
      <c r="K1734">
        <f>cocina[[#This Row],[Precio Unitario]]*cocina[[#This Row],[Cantidad Ordenada]]</f>
        <v>54</v>
      </c>
      <c r="L1734" s="5">
        <f>(SUMIF(A:A,cocina[[#This Row],[Número de Orden]],J:J))/SUMIF(A:A,cocina[[#This Row],[Número de Orden]],K:K)</f>
        <v>0.41452991452991456</v>
      </c>
      <c r="M1734" s="1">
        <f>cocina[[#This Row],[Ganancia bruta]]-cocina[[#This Row],[Ganancia neta]]</f>
        <v>32</v>
      </c>
    </row>
    <row r="1735" spans="1:13" x14ac:dyDescent="0.3">
      <c r="A1735">
        <v>701</v>
      </c>
      <c r="B1735">
        <v>19</v>
      </c>
      <c r="C1735" s="1" t="s">
        <v>271</v>
      </c>
      <c r="D1735" s="1" t="s">
        <v>619</v>
      </c>
      <c r="E1735">
        <v>20</v>
      </c>
      <c r="F1735">
        <v>33</v>
      </c>
      <c r="G1735">
        <v>2</v>
      </c>
      <c r="H1735">
        <v>42</v>
      </c>
      <c r="I1735" s="1" t="s">
        <v>609</v>
      </c>
      <c r="J1735">
        <f>cocina[[#This Row],[Precio Unitario]]*cocina[[#This Row],[Cantidad Ordenada]]-cocina[[#This Row],[Costo Unitario]]*cocina[[#This Row],[Cantidad Ordenada]]</f>
        <v>26</v>
      </c>
      <c r="K1735">
        <f>cocina[[#This Row],[Precio Unitario]]*cocina[[#This Row],[Cantidad Ordenada]]</f>
        <v>66</v>
      </c>
      <c r="L1735" s="5">
        <f>(SUMIF(A:A,cocina[[#This Row],[Número de Orden]],J:J))/SUMIF(A:A,cocina[[#This Row],[Número de Orden]],K:K)</f>
        <v>0.41176470588235292</v>
      </c>
      <c r="M1735" s="1">
        <f>cocina[[#This Row],[Ganancia bruta]]-cocina[[#This Row],[Ganancia neta]]</f>
        <v>40</v>
      </c>
    </row>
    <row r="1736" spans="1:13" x14ac:dyDescent="0.3">
      <c r="A1736">
        <v>701</v>
      </c>
      <c r="B1736">
        <v>19</v>
      </c>
      <c r="C1736" s="1" t="s">
        <v>89</v>
      </c>
      <c r="D1736" s="1" t="s">
        <v>629</v>
      </c>
      <c r="E1736">
        <v>10</v>
      </c>
      <c r="F1736">
        <v>18</v>
      </c>
      <c r="G1736">
        <v>2</v>
      </c>
      <c r="H1736">
        <v>55</v>
      </c>
      <c r="I1736" s="1" t="s">
        <v>609</v>
      </c>
      <c r="J1736">
        <f>cocina[[#This Row],[Precio Unitario]]*cocina[[#This Row],[Cantidad Ordenada]]-cocina[[#This Row],[Costo Unitario]]*cocina[[#This Row],[Cantidad Ordenada]]</f>
        <v>16</v>
      </c>
      <c r="K1736">
        <f>cocina[[#This Row],[Precio Unitario]]*cocina[[#This Row],[Cantidad Ordenada]]</f>
        <v>36</v>
      </c>
      <c r="L1736" s="5">
        <f>(SUMIF(A:A,cocina[[#This Row],[Número de Orden]],J:J))/SUMIF(A:A,cocina[[#This Row],[Número de Orden]],K:K)</f>
        <v>0.41176470588235292</v>
      </c>
      <c r="M1736" s="1">
        <f>cocina[[#This Row],[Ganancia bruta]]-cocina[[#This Row],[Ganancia neta]]</f>
        <v>20</v>
      </c>
    </row>
    <row r="1737" spans="1:13" x14ac:dyDescent="0.3">
      <c r="A1737">
        <v>702</v>
      </c>
      <c r="B1737">
        <v>13</v>
      </c>
      <c r="C1737" s="1" t="s">
        <v>89</v>
      </c>
      <c r="D1737" s="1" t="s">
        <v>629</v>
      </c>
      <c r="E1737">
        <v>10</v>
      </c>
      <c r="F1737">
        <v>18</v>
      </c>
      <c r="G1737">
        <v>2</v>
      </c>
      <c r="H1737">
        <v>59</v>
      </c>
      <c r="I1737" s="1" t="s">
        <v>608</v>
      </c>
      <c r="J1737">
        <f>cocina[[#This Row],[Precio Unitario]]*cocina[[#This Row],[Cantidad Ordenada]]-cocina[[#This Row],[Costo Unitario]]*cocina[[#This Row],[Cantidad Ordenada]]</f>
        <v>16</v>
      </c>
      <c r="K1737">
        <f>cocina[[#This Row],[Precio Unitario]]*cocina[[#This Row],[Cantidad Ordenada]]</f>
        <v>36</v>
      </c>
      <c r="L1737" s="5">
        <f>(SUMIF(A:A,cocina[[#This Row],[Número de Orden]],J:J))/SUMIF(A:A,cocina[[#This Row],[Número de Orden]],K:K)</f>
        <v>0.42051282051282052</v>
      </c>
      <c r="M1737" s="1">
        <f>cocina[[#This Row],[Ganancia bruta]]-cocina[[#This Row],[Ganancia neta]]</f>
        <v>20</v>
      </c>
    </row>
    <row r="1738" spans="1:13" x14ac:dyDescent="0.3">
      <c r="A1738">
        <v>702</v>
      </c>
      <c r="B1738">
        <v>13</v>
      </c>
      <c r="C1738" s="1" t="s">
        <v>80</v>
      </c>
      <c r="D1738" s="1" t="s">
        <v>628</v>
      </c>
      <c r="E1738">
        <v>13</v>
      </c>
      <c r="F1738">
        <v>21</v>
      </c>
      <c r="G1738">
        <v>1</v>
      </c>
      <c r="H1738">
        <v>36</v>
      </c>
      <c r="I1738" s="1" t="s">
        <v>608</v>
      </c>
      <c r="J1738">
        <f>cocina[[#This Row],[Precio Unitario]]*cocina[[#This Row],[Cantidad Ordenada]]-cocina[[#This Row],[Costo Unitario]]*cocina[[#This Row],[Cantidad Ordenada]]</f>
        <v>8</v>
      </c>
      <c r="K1738">
        <f>cocina[[#This Row],[Precio Unitario]]*cocina[[#This Row],[Cantidad Ordenada]]</f>
        <v>21</v>
      </c>
      <c r="L1738" s="5">
        <f>(SUMIF(A:A,cocina[[#This Row],[Número de Orden]],J:J))/SUMIF(A:A,cocina[[#This Row],[Número de Orden]],K:K)</f>
        <v>0.42051282051282052</v>
      </c>
      <c r="M1738" s="1">
        <f>cocina[[#This Row],[Ganancia bruta]]-cocina[[#This Row],[Ganancia neta]]</f>
        <v>13</v>
      </c>
    </row>
    <row r="1739" spans="1:13" x14ac:dyDescent="0.3">
      <c r="A1739">
        <v>702</v>
      </c>
      <c r="B1739">
        <v>13</v>
      </c>
      <c r="C1739" s="1" t="s">
        <v>116</v>
      </c>
      <c r="D1739" s="1" t="s">
        <v>615</v>
      </c>
      <c r="E1739">
        <v>16</v>
      </c>
      <c r="F1739">
        <v>27</v>
      </c>
      <c r="G1739">
        <v>2</v>
      </c>
      <c r="H1739">
        <v>29</v>
      </c>
      <c r="I1739" s="1" t="s">
        <v>609</v>
      </c>
      <c r="J1739">
        <f>cocina[[#This Row],[Precio Unitario]]*cocina[[#This Row],[Cantidad Ordenada]]-cocina[[#This Row],[Costo Unitario]]*cocina[[#This Row],[Cantidad Ordenada]]</f>
        <v>22</v>
      </c>
      <c r="K1739">
        <f>cocina[[#This Row],[Precio Unitario]]*cocina[[#This Row],[Cantidad Ordenada]]</f>
        <v>54</v>
      </c>
      <c r="L1739" s="5">
        <f>(SUMIF(A:A,cocina[[#This Row],[Número de Orden]],J:J))/SUMIF(A:A,cocina[[#This Row],[Número de Orden]],K:K)</f>
        <v>0.42051282051282052</v>
      </c>
      <c r="M1739" s="1">
        <f>cocina[[#This Row],[Ganancia bruta]]-cocina[[#This Row],[Ganancia neta]]</f>
        <v>32</v>
      </c>
    </row>
    <row r="1740" spans="1:13" x14ac:dyDescent="0.3">
      <c r="A1740">
        <v>702</v>
      </c>
      <c r="B1740">
        <v>13</v>
      </c>
      <c r="C1740" s="1" t="s">
        <v>52</v>
      </c>
      <c r="D1740" s="1" t="s">
        <v>620</v>
      </c>
      <c r="E1740">
        <v>16</v>
      </c>
      <c r="F1740">
        <v>28</v>
      </c>
      <c r="G1740">
        <v>3</v>
      </c>
      <c r="H1740">
        <v>31</v>
      </c>
      <c r="I1740" s="1" t="s">
        <v>608</v>
      </c>
      <c r="J1740">
        <f>cocina[[#This Row],[Precio Unitario]]*cocina[[#This Row],[Cantidad Ordenada]]-cocina[[#This Row],[Costo Unitario]]*cocina[[#This Row],[Cantidad Ordenada]]</f>
        <v>36</v>
      </c>
      <c r="K1740">
        <f>cocina[[#This Row],[Precio Unitario]]*cocina[[#This Row],[Cantidad Ordenada]]</f>
        <v>84</v>
      </c>
      <c r="L1740" s="5">
        <f>(SUMIF(A:A,cocina[[#This Row],[Número de Orden]],J:J))/SUMIF(A:A,cocina[[#This Row],[Número de Orden]],K:K)</f>
        <v>0.42051282051282052</v>
      </c>
      <c r="M1740" s="1">
        <f>cocina[[#This Row],[Ganancia bruta]]-cocina[[#This Row],[Ganancia neta]]</f>
        <v>48</v>
      </c>
    </row>
    <row r="1741" spans="1:13" x14ac:dyDescent="0.3">
      <c r="A1741">
        <v>703</v>
      </c>
      <c r="B1741">
        <v>9</v>
      </c>
      <c r="C1741" s="1" t="s">
        <v>80</v>
      </c>
      <c r="D1741" s="1" t="s">
        <v>628</v>
      </c>
      <c r="E1741">
        <v>13</v>
      </c>
      <c r="F1741">
        <v>21</v>
      </c>
      <c r="G1741">
        <v>3</v>
      </c>
      <c r="H1741">
        <v>29</v>
      </c>
      <c r="I1741" s="1" t="s">
        <v>609</v>
      </c>
      <c r="J1741">
        <f>cocina[[#This Row],[Precio Unitario]]*cocina[[#This Row],[Cantidad Ordenada]]-cocina[[#This Row],[Costo Unitario]]*cocina[[#This Row],[Cantidad Ordenada]]</f>
        <v>24</v>
      </c>
      <c r="K1741">
        <f>cocina[[#This Row],[Precio Unitario]]*cocina[[#This Row],[Cantidad Ordenada]]</f>
        <v>63</v>
      </c>
      <c r="L1741" s="5">
        <f>(SUMIF(A:A,cocina[[#This Row],[Número de Orden]],J:J))/SUMIF(A:A,cocina[[#This Row],[Número de Orden]],K:K)</f>
        <v>0.38095238095238093</v>
      </c>
      <c r="M1741" s="1">
        <f>cocina[[#This Row],[Ganancia bruta]]-cocina[[#This Row],[Ganancia neta]]</f>
        <v>39</v>
      </c>
    </row>
    <row r="1742" spans="1:13" x14ac:dyDescent="0.3">
      <c r="A1742">
        <v>704</v>
      </c>
      <c r="B1742">
        <v>13</v>
      </c>
      <c r="C1742" s="1" t="s">
        <v>89</v>
      </c>
      <c r="D1742" s="1" t="s">
        <v>629</v>
      </c>
      <c r="E1742">
        <v>10</v>
      </c>
      <c r="F1742">
        <v>18</v>
      </c>
      <c r="G1742">
        <v>1</v>
      </c>
      <c r="H1742">
        <v>38</v>
      </c>
      <c r="I1742" s="1" t="s">
        <v>608</v>
      </c>
      <c r="J1742">
        <f>cocina[[#This Row],[Precio Unitario]]*cocina[[#This Row],[Cantidad Ordenada]]-cocina[[#This Row],[Costo Unitario]]*cocina[[#This Row],[Cantidad Ordenada]]</f>
        <v>8</v>
      </c>
      <c r="K1742">
        <f>cocina[[#This Row],[Precio Unitario]]*cocina[[#This Row],[Cantidad Ordenada]]</f>
        <v>18</v>
      </c>
      <c r="L1742" s="5">
        <f>(SUMIF(A:A,cocina[[#This Row],[Número de Orden]],J:J))/SUMIF(A:A,cocina[[#This Row],[Número de Orden]],K:K)</f>
        <v>0.44444444444444442</v>
      </c>
      <c r="M1742" s="1">
        <f>cocina[[#This Row],[Ganancia bruta]]-cocina[[#This Row],[Ganancia neta]]</f>
        <v>10</v>
      </c>
    </row>
    <row r="1743" spans="1:13" x14ac:dyDescent="0.3">
      <c r="A1743">
        <v>705</v>
      </c>
      <c r="B1743">
        <v>12</v>
      </c>
      <c r="C1743" s="1" t="s">
        <v>156</v>
      </c>
      <c r="D1743" s="1" t="s">
        <v>626</v>
      </c>
      <c r="E1743">
        <v>12</v>
      </c>
      <c r="F1743">
        <v>20</v>
      </c>
      <c r="G1743">
        <v>3</v>
      </c>
      <c r="H1743">
        <v>25</v>
      </c>
      <c r="I1743" s="1" t="s">
        <v>609</v>
      </c>
      <c r="J1743">
        <f>cocina[[#This Row],[Precio Unitario]]*cocina[[#This Row],[Cantidad Ordenada]]-cocina[[#This Row],[Costo Unitario]]*cocina[[#This Row],[Cantidad Ordenada]]</f>
        <v>24</v>
      </c>
      <c r="K1743">
        <f>cocina[[#This Row],[Precio Unitario]]*cocina[[#This Row],[Cantidad Ordenada]]</f>
        <v>60</v>
      </c>
      <c r="L1743" s="5">
        <f>(SUMIF(A:A,cocina[[#This Row],[Número de Orden]],J:J))/SUMIF(A:A,cocina[[#This Row],[Número de Orden]],K:K)</f>
        <v>0.4107142857142857</v>
      </c>
      <c r="M1743" s="1">
        <f>cocina[[#This Row],[Ganancia bruta]]-cocina[[#This Row],[Ganancia neta]]</f>
        <v>36</v>
      </c>
    </row>
    <row r="1744" spans="1:13" x14ac:dyDescent="0.3">
      <c r="A1744">
        <v>705</v>
      </c>
      <c r="B1744">
        <v>12</v>
      </c>
      <c r="C1744" s="1" t="s">
        <v>165</v>
      </c>
      <c r="D1744" s="1" t="s">
        <v>630</v>
      </c>
      <c r="E1744">
        <v>15</v>
      </c>
      <c r="F1744">
        <v>26</v>
      </c>
      <c r="G1744">
        <v>2</v>
      </c>
      <c r="H1744">
        <v>8</v>
      </c>
      <c r="I1744" s="1" t="s">
        <v>608</v>
      </c>
      <c r="J1744">
        <f>cocina[[#This Row],[Precio Unitario]]*cocina[[#This Row],[Cantidad Ordenada]]-cocina[[#This Row],[Costo Unitario]]*cocina[[#This Row],[Cantidad Ordenada]]</f>
        <v>22</v>
      </c>
      <c r="K1744">
        <f>cocina[[#This Row],[Precio Unitario]]*cocina[[#This Row],[Cantidad Ordenada]]</f>
        <v>52</v>
      </c>
      <c r="L1744" s="5">
        <f>(SUMIF(A:A,cocina[[#This Row],[Número de Orden]],J:J))/SUMIF(A:A,cocina[[#This Row],[Número de Orden]],K:K)</f>
        <v>0.4107142857142857</v>
      </c>
      <c r="M1744" s="1">
        <f>cocina[[#This Row],[Ganancia bruta]]-cocina[[#This Row],[Ganancia neta]]</f>
        <v>30</v>
      </c>
    </row>
    <row r="1745" spans="1:13" x14ac:dyDescent="0.3">
      <c r="A1745">
        <v>706</v>
      </c>
      <c r="B1745">
        <v>20</v>
      </c>
      <c r="C1745" s="1" t="s">
        <v>89</v>
      </c>
      <c r="D1745" s="1" t="s">
        <v>629</v>
      </c>
      <c r="E1745">
        <v>10</v>
      </c>
      <c r="F1745">
        <v>18</v>
      </c>
      <c r="G1745">
        <v>3</v>
      </c>
      <c r="H1745">
        <v>33</v>
      </c>
      <c r="I1745" s="1" t="s">
        <v>609</v>
      </c>
      <c r="J1745">
        <f>cocina[[#This Row],[Precio Unitario]]*cocina[[#This Row],[Cantidad Ordenada]]-cocina[[#This Row],[Costo Unitario]]*cocina[[#This Row],[Cantidad Ordenada]]</f>
        <v>24</v>
      </c>
      <c r="K1745">
        <f>cocina[[#This Row],[Precio Unitario]]*cocina[[#This Row],[Cantidad Ordenada]]</f>
        <v>54</v>
      </c>
      <c r="L1745" s="5">
        <f>(SUMIF(A:A,cocina[[#This Row],[Número de Orden]],J:J))/SUMIF(A:A,cocina[[#This Row],[Número de Orden]],K:K)</f>
        <v>0.44444444444444442</v>
      </c>
      <c r="M1745" s="1">
        <f>cocina[[#This Row],[Ganancia bruta]]-cocina[[#This Row],[Ganancia neta]]</f>
        <v>30</v>
      </c>
    </row>
    <row r="1746" spans="1:13" x14ac:dyDescent="0.3">
      <c r="A1746">
        <v>707</v>
      </c>
      <c r="B1746">
        <v>15</v>
      </c>
      <c r="C1746" s="1" t="s">
        <v>257</v>
      </c>
      <c r="D1746" s="1" t="s">
        <v>623</v>
      </c>
      <c r="E1746">
        <v>19</v>
      </c>
      <c r="F1746">
        <v>32</v>
      </c>
      <c r="G1746">
        <v>1</v>
      </c>
      <c r="H1746">
        <v>31</v>
      </c>
      <c r="I1746" s="1" t="s">
        <v>608</v>
      </c>
      <c r="J1746">
        <f>cocina[[#This Row],[Precio Unitario]]*cocina[[#This Row],[Cantidad Ordenada]]-cocina[[#This Row],[Costo Unitario]]*cocina[[#This Row],[Cantidad Ordenada]]</f>
        <v>13</v>
      </c>
      <c r="K1746">
        <f>cocina[[#This Row],[Precio Unitario]]*cocina[[#This Row],[Cantidad Ordenada]]</f>
        <v>32</v>
      </c>
      <c r="L1746" s="5">
        <f>(SUMIF(A:A,cocina[[#This Row],[Número de Orden]],J:J))/SUMIF(A:A,cocina[[#This Row],[Número de Orden]],K:K)</f>
        <v>0.39459459459459462</v>
      </c>
      <c r="M1746" s="1">
        <f>cocina[[#This Row],[Ganancia bruta]]-cocina[[#This Row],[Ganancia neta]]</f>
        <v>19</v>
      </c>
    </row>
    <row r="1747" spans="1:13" x14ac:dyDescent="0.3">
      <c r="A1747">
        <v>707</v>
      </c>
      <c r="B1747">
        <v>15</v>
      </c>
      <c r="C1747" s="1" t="s">
        <v>80</v>
      </c>
      <c r="D1747" s="1" t="s">
        <v>628</v>
      </c>
      <c r="E1747">
        <v>13</v>
      </c>
      <c r="F1747">
        <v>21</v>
      </c>
      <c r="G1747">
        <v>1</v>
      </c>
      <c r="H1747">
        <v>42</v>
      </c>
      <c r="I1747" s="1" t="s">
        <v>609</v>
      </c>
      <c r="J1747">
        <f>cocina[[#This Row],[Precio Unitario]]*cocina[[#This Row],[Cantidad Ordenada]]-cocina[[#This Row],[Costo Unitario]]*cocina[[#This Row],[Cantidad Ordenada]]</f>
        <v>8</v>
      </c>
      <c r="K1747">
        <f>cocina[[#This Row],[Precio Unitario]]*cocina[[#This Row],[Cantidad Ordenada]]</f>
        <v>21</v>
      </c>
      <c r="L1747" s="5">
        <f>(SUMIF(A:A,cocina[[#This Row],[Número de Orden]],J:J))/SUMIF(A:A,cocina[[#This Row],[Número de Orden]],K:K)</f>
        <v>0.39459459459459462</v>
      </c>
      <c r="M1747" s="1">
        <f>cocina[[#This Row],[Ganancia bruta]]-cocina[[#This Row],[Ganancia neta]]</f>
        <v>13</v>
      </c>
    </row>
    <row r="1748" spans="1:13" x14ac:dyDescent="0.3">
      <c r="A1748">
        <v>707</v>
      </c>
      <c r="B1748">
        <v>15</v>
      </c>
      <c r="C1748" s="1" t="s">
        <v>78</v>
      </c>
      <c r="D1748" s="1" t="s">
        <v>613</v>
      </c>
      <c r="E1748">
        <v>18</v>
      </c>
      <c r="F1748">
        <v>30</v>
      </c>
      <c r="G1748">
        <v>2</v>
      </c>
      <c r="H1748">
        <v>53</v>
      </c>
      <c r="I1748" s="1" t="s">
        <v>608</v>
      </c>
      <c r="J1748">
        <f>cocina[[#This Row],[Precio Unitario]]*cocina[[#This Row],[Cantidad Ordenada]]-cocina[[#This Row],[Costo Unitario]]*cocina[[#This Row],[Cantidad Ordenada]]</f>
        <v>24</v>
      </c>
      <c r="K1748">
        <f>cocina[[#This Row],[Precio Unitario]]*cocina[[#This Row],[Cantidad Ordenada]]</f>
        <v>60</v>
      </c>
      <c r="L1748" s="5">
        <f>(SUMIF(A:A,cocina[[#This Row],[Número de Orden]],J:J))/SUMIF(A:A,cocina[[#This Row],[Número de Orden]],K:K)</f>
        <v>0.39459459459459462</v>
      </c>
      <c r="M1748" s="1">
        <f>cocina[[#This Row],[Ganancia bruta]]-cocina[[#This Row],[Ganancia neta]]</f>
        <v>36</v>
      </c>
    </row>
    <row r="1749" spans="1:13" x14ac:dyDescent="0.3">
      <c r="A1749">
        <v>707</v>
      </c>
      <c r="B1749">
        <v>15</v>
      </c>
      <c r="C1749" s="1" t="s">
        <v>83</v>
      </c>
      <c r="D1749" s="1" t="s">
        <v>617</v>
      </c>
      <c r="E1749">
        <v>22</v>
      </c>
      <c r="F1749">
        <v>36</v>
      </c>
      <c r="G1749">
        <v>2</v>
      </c>
      <c r="H1749">
        <v>11</v>
      </c>
      <c r="I1749" s="1" t="s">
        <v>608</v>
      </c>
      <c r="J1749">
        <f>cocina[[#This Row],[Precio Unitario]]*cocina[[#This Row],[Cantidad Ordenada]]-cocina[[#This Row],[Costo Unitario]]*cocina[[#This Row],[Cantidad Ordenada]]</f>
        <v>28</v>
      </c>
      <c r="K1749">
        <f>cocina[[#This Row],[Precio Unitario]]*cocina[[#This Row],[Cantidad Ordenada]]</f>
        <v>72</v>
      </c>
      <c r="L1749" s="5">
        <f>(SUMIF(A:A,cocina[[#This Row],[Número de Orden]],J:J))/SUMIF(A:A,cocina[[#This Row],[Número de Orden]],K:K)</f>
        <v>0.39459459459459462</v>
      </c>
      <c r="M1749" s="1">
        <f>cocina[[#This Row],[Ganancia bruta]]-cocina[[#This Row],[Ganancia neta]]</f>
        <v>44</v>
      </c>
    </row>
    <row r="1750" spans="1:13" x14ac:dyDescent="0.3">
      <c r="A1750">
        <v>708</v>
      </c>
      <c r="B1750">
        <v>5</v>
      </c>
      <c r="C1750" s="1" t="s">
        <v>116</v>
      </c>
      <c r="D1750" s="1" t="s">
        <v>615</v>
      </c>
      <c r="E1750">
        <v>16</v>
      </c>
      <c r="F1750">
        <v>27</v>
      </c>
      <c r="G1750">
        <v>2</v>
      </c>
      <c r="H1750">
        <v>24</v>
      </c>
      <c r="I1750" s="1" t="s">
        <v>609</v>
      </c>
      <c r="J1750">
        <f>cocina[[#This Row],[Precio Unitario]]*cocina[[#This Row],[Cantidad Ordenada]]-cocina[[#This Row],[Costo Unitario]]*cocina[[#This Row],[Cantidad Ordenada]]</f>
        <v>22</v>
      </c>
      <c r="K1750">
        <f>cocina[[#This Row],[Precio Unitario]]*cocina[[#This Row],[Cantidad Ordenada]]</f>
        <v>54</v>
      </c>
      <c r="L1750" s="5">
        <f>(SUMIF(A:A,cocina[[#This Row],[Número de Orden]],J:J))/SUMIF(A:A,cocina[[#This Row],[Número de Orden]],K:K)</f>
        <v>0.40740740740740738</v>
      </c>
      <c r="M1750" s="1">
        <f>cocina[[#This Row],[Ganancia bruta]]-cocina[[#This Row],[Ganancia neta]]</f>
        <v>32</v>
      </c>
    </row>
    <row r="1751" spans="1:13" x14ac:dyDescent="0.3">
      <c r="A1751">
        <v>709</v>
      </c>
      <c r="B1751">
        <v>8</v>
      </c>
      <c r="C1751" s="1" t="s">
        <v>80</v>
      </c>
      <c r="D1751" s="1" t="s">
        <v>628</v>
      </c>
      <c r="E1751">
        <v>13</v>
      </c>
      <c r="F1751">
        <v>21</v>
      </c>
      <c r="G1751">
        <v>2</v>
      </c>
      <c r="H1751">
        <v>7</v>
      </c>
      <c r="I1751" s="1" t="s">
        <v>608</v>
      </c>
      <c r="J1751">
        <f>cocina[[#This Row],[Precio Unitario]]*cocina[[#This Row],[Cantidad Ordenada]]-cocina[[#This Row],[Costo Unitario]]*cocina[[#This Row],[Cantidad Ordenada]]</f>
        <v>16</v>
      </c>
      <c r="K1751">
        <f>cocina[[#This Row],[Precio Unitario]]*cocina[[#This Row],[Cantidad Ordenada]]</f>
        <v>42</v>
      </c>
      <c r="L1751" s="5">
        <f>(SUMIF(A:A,cocina[[#This Row],[Número de Orden]],J:J))/SUMIF(A:A,cocina[[#This Row],[Número de Orden]],K:K)</f>
        <v>0.39378238341968913</v>
      </c>
      <c r="M1751" s="1">
        <f>cocina[[#This Row],[Ganancia bruta]]-cocina[[#This Row],[Ganancia neta]]</f>
        <v>26</v>
      </c>
    </row>
    <row r="1752" spans="1:13" x14ac:dyDescent="0.3">
      <c r="A1752">
        <v>709</v>
      </c>
      <c r="B1752">
        <v>8</v>
      </c>
      <c r="C1752" s="1" t="s">
        <v>36</v>
      </c>
      <c r="D1752" s="1" t="s">
        <v>622</v>
      </c>
      <c r="E1752">
        <v>21</v>
      </c>
      <c r="F1752">
        <v>35</v>
      </c>
      <c r="G1752">
        <v>1</v>
      </c>
      <c r="H1752">
        <v>33</v>
      </c>
      <c r="I1752" s="1" t="s">
        <v>609</v>
      </c>
      <c r="J1752">
        <f>cocina[[#This Row],[Precio Unitario]]*cocina[[#This Row],[Cantidad Ordenada]]-cocina[[#This Row],[Costo Unitario]]*cocina[[#This Row],[Cantidad Ordenada]]</f>
        <v>14</v>
      </c>
      <c r="K1752">
        <f>cocina[[#This Row],[Precio Unitario]]*cocina[[#This Row],[Cantidad Ordenada]]</f>
        <v>35</v>
      </c>
      <c r="L1752" s="5">
        <f>(SUMIF(A:A,cocina[[#This Row],[Número de Orden]],J:J))/SUMIF(A:A,cocina[[#This Row],[Número de Orden]],K:K)</f>
        <v>0.39378238341968913</v>
      </c>
      <c r="M1752" s="1">
        <f>cocina[[#This Row],[Ganancia bruta]]-cocina[[#This Row],[Ganancia neta]]</f>
        <v>21</v>
      </c>
    </row>
    <row r="1753" spans="1:13" x14ac:dyDescent="0.3">
      <c r="A1753">
        <v>709</v>
      </c>
      <c r="B1753">
        <v>8</v>
      </c>
      <c r="C1753" s="1" t="s">
        <v>271</v>
      </c>
      <c r="D1753" s="1" t="s">
        <v>619</v>
      </c>
      <c r="E1753">
        <v>20</v>
      </c>
      <c r="F1753">
        <v>33</v>
      </c>
      <c r="G1753">
        <v>2</v>
      </c>
      <c r="H1753">
        <v>27</v>
      </c>
      <c r="I1753" s="1" t="s">
        <v>609</v>
      </c>
      <c r="J1753">
        <f>cocina[[#This Row],[Precio Unitario]]*cocina[[#This Row],[Cantidad Ordenada]]-cocina[[#This Row],[Costo Unitario]]*cocina[[#This Row],[Cantidad Ordenada]]</f>
        <v>26</v>
      </c>
      <c r="K1753">
        <f>cocina[[#This Row],[Precio Unitario]]*cocina[[#This Row],[Cantidad Ordenada]]</f>
        <v>66</v>
      </c>
      <c r="L1753" s="5">
        <f>(SUMIF(A:A,cocina[[#This Row],[Número de Orden]],J:J))/SUMIF(A:A,cocina[[#This Row],[Número de Orden]],K:K)</f>
        <v>0.39378238341968913</v>
      </c>
      <c r="M1753" s="1">
        <f>cocina[[#This Row],[Ganancia bruta]]-cocina[[#This Row],[Ganancia neta]]</f>
        <v>40</v>
      </c>
    </row>
    <row r="1754" spans="1:13" x14ac:dyDescent="0.3">
      <c r="A1754">
        <v>709</v>
      </c>
      <c r="B1754">
        <v>8</v>
      </c>
      <c r="C1754" s="1" t="s">
        <v>132</v>
      </c>
      <c r="D1754" s="1" t="s">
        <v>631</v>
      </c>
      <c r="E1754">
        <v>15</v>
      </c>
      <c r="F1754">
        <v>25</v>
      </c>
      <c r="G1754">
        <v>2</v>
      </c>
      <c r="H1754">
        <v>31</v>
      </c>
      <c r="I1754" s="1" t="s">
        <v>608</v>
      </c>
      <c r="J1754">
        <f>cocina[[#This Row],[Precio Unitario]]*cocina[[#This Row],[Cantidad Ordenada]]-cocina[[#This Row],[Costo Unitario]]*cocina[[#This Row],[Cantidad Ordenada]]</f>
        <v>20</v>
      </c>
      <c r="K1754">
        <f>cocina[[#This Row],[Precio Unitario]]*cocina[[#This Row],[Cantidad Ordenada]]</f>
        <v>50</v>
      </c>
      <c r="L1754" s="5">
        <f>(SUMIF(A:A,cocina[[#This Row],[Número de Orden]],J:J))/SUMIF(A:A,cocina[[#This Row],[Número de Orden]],K:K)</f>
        <v>0.39378238341968913</v>
      </c>
      <c r="M1754" s="1">
        <f>cocina[[#This Row],[Ganancia bruta]]-cocina[[#This Row],[Ganancia neta]]</f>
        <v>30</v>
      </c>
    </row>
    <row r="1755" spans="1:13" x14ac:dyDescent="0.3">
      <c r="A1755">
        <v>710</v>
      </c>
      <c r="B1755">
        <v>18</v>
      </c>
      <c r="C1755" s="1" t="s">
        <v>156</v>
      </c>
      <c r="D1755" s="1" t="s">
        <v>626</v>
      </c>
      <c r="E1755">
        <v>12</v>
      </c>
      <c r="F1755">
        <v>20</v>
      </c>
      <c r="G1755">
        <v>2</v>
      </c>
      <c r="H1755">
        <v>32</v>
      </c>
      <c r="I1755" s="1" t="s">
        <v>608</v>
      </c>
      <c r="J1755">
        <f>cocina[[#This Row],[Precio Unitario]]*cocina[[#This Row],[Cantidad Ordenada]]-cocina[[#This Row],[Costo Unitario]]*cocina[[#This Row],[Cantidad Ordenada]]</f>
        <v>16</v>
      </c>
      <c r="K1755">
        <f>cocina[[#This Row],[Precio Unitario]]*cocina[[#This Row],[Cantidad Ordenada]]</f>
        <v>40</v>
      </c>
      <c r="L1755" s="5">
        <f>(SUMIF(A:A,cocina[[#This Row],[Número de Orden]],J:J))/SUMIF(A:A,cocina[[#This Row],[Número de Orden]],K:K)</f>
        <v>0.41304347826086957</v>
      </c>
      <c r="M1755" s="1">
        <f>cocina[[#This Row],[Ganancia bruta]]-cocina[[#This Row],[Ganancia neta]]</f>
        <v>24</v>
      </c>
    </row>
    <row r="1756" spans="1:13" x14ac:dyDescent="0.3">
      <c r="A1756">
        <v>710</v>
      </c>
      <c r="B1756">
        <v>18</v>
      </c>
      <c r="C1756" s="1" t="s">
        <v>122</v>
      </c>
      <c r="D1756" s="1" t="s">
        <v>621</v>
      </c>
      <c r="E1756">
        <v>11</v>
      </c>
      <c r="F1756">
        <v>19</v>
      </c>
      <c r="G1756">
        <v>3</v>
      </c>
      <c r="H1756">
        <v>45</v>
      </c>
      <c r="I1756" s="1" t="s">
        <v>609</v>
      </c>
      <c r="J1756">
        <f>cocina[[#This Row],[Precio Unitario]]*cocina[[#This Row],[Cantidad Ordenada]]-cocina[[#This Row],[Costo Unitario]]*cocina[[#This Row],[Cantidad Ordenada]]</f>
        <v>24</v>
      </c>
      <c r="K1756">
        <f>cocina[[#This Row],[Precio Unitario]]*cocina[[#This Row],[Cantidad Ordenada]]</f>
        <v>57</v>
      </c>
      <c r="L1756" s="5">
        <f>(SUMIF(A:A,cocina[[#This Row],[Número de Orden]],J:J))/SUMIF(A:A,cocina[[#This Row],[Número de Orden]],K:K)</f>
        <v>0.41304347826086957</v>
      </c>
      <c r="M1756" s="1">
        <f>cocina[[#This Row],[Ganancia bruta]]-cocina[[#This Row],[Ganancia neta]]</f>
        <v>33</v>
      </c>
    </row>
    <row r="1757" spans="1:13" x14ac:dyDescent="0.3">
      <c r="A1757">
        <v>710</v>
      </c>
      <c r="B1757">
        <v>18</v>
      </c>
      <c r="C1757" s="1" t="s">
        <v>89</v>
      </c>
      <c r="D1757" s="1" t="s">
        <v>629</v>
      </c>
      <c r="E1757">
        <v>10</v>
      </c>
      <c r="F1757">
        <v>18</v>
      </c>
      <c r="G1757">
        <v>1</v>
      </c>
      <c r="H1757">
        <v>20</v>
      </c>
      <c r="I1757" s="1" t="s">
        <v>609</v>
      </c>
      <c r="J1757">
        <f>cocina[[#This Row],[Precio Unitario]]*cocina[[#This Row],[Cantidad Ordenada]]-cocina[[#This Row],[Costo Unitario]]*cocina[[#This Row],[Cantidad Ordenada]]</f>
        <v>8</v>
      </c>
      <c r="K1757">
        <f>cocina[[#This Row],[Precio Unitario]]*cocina[[#This Row],[Cantidad Ordenada]]</f>
        <v>18</v>
      </c>
      <c r="L1757" s="5">
        <f>(SUMIF(A:A,cocina[[#This Row],[Número de Orden]],J:J))/SUMIF(A:A,cocina[[#This Row],[Número de Orden]],K:K)</f>
        <v>0.41304347826086957</v>
      </c>
      <c r="M1757" s="1">
        <f>cocina[[#This Row],[Ganancia bruta]]-cocina[[#This Row],[Ganancia neta]]</f>
        <v>10</v>
      </c>
    </row>
    <row r="1758" spans="1:13" x14ac:dyDescent="0.3">
      <c r="A1758">
        <v>710</v>
      </c>
      <c r="B1758">
        <v>18</v>
      </c>
      <c r="C1758" s="1" t="s">
        <v>210</v>
      </c>
      <c r="D1758" s="1" t="s">
        <v>627</v>
      </c>
      <c r="E1758">
        <v>14</v>
      </c>
      <c r="F1758">
        <v>23</v>
      </c>
      <c r="G1758">
        <v>1</v>
      </c>
      <c r="H1758">
        <v>43</v>
      </c>
      <c r="I1758" s="1" t="s">
        <v>609</v>
      </c>
      <c r="J1758">
        <f>cocina[[#This Row],[Precio Unitario]]*cocina[[#This Row],[Cantidad Ordenada]]-cocina[[#This Row],[Costo Unitario]]*cocina[[#This Row],[Cantidad Ordenada]]</f>
        <v>9</v>
      </c>
      <c r="K1758">
        <f>cocina[[#This Row],[Precio Unitario]]*cocina[[#This Row],[Cantidad Ordenada]]</f>
        <v>23</v>
      </c>
      <c r="L1758" s="5">
        <f>(SUMIF(A:A,cocina[[#This Row],[Número de Orden]],J:J))/SUMIF(A:A,cocina[[#This Row],[Número de Orden]],K:K)</f>
        <v>0.41304347826086957</v>
      </c>
      <c r="M1758" s="1">
        <f>cocina[[#This Row],[Ganancia bruta]]-cocina[[#This Row],[Ganancia neta]]</f>
        <v>14</v>
      </c>
    </row>
    <row r="1759" spans="1:13" x14ac:dyDescent="0.3">
      <c r="A1759">
        <v>711</v>
      </c>
      <c r="B1759">
        <v>20</v>
      </c>
      <c r="C1759" s="1" t="s">
        <v>65</v>
      </c>
      <c r="D1759" s="1" t="s">
        <v>625</v>
      </c>
      <c r="E1759">
        <v>20</v>
      </c>
      <c r="F1759">
        <v>34</v>
      </c>
      <c r="G1759">
        <v>3</v>
      </c>
      <c r="H1759">
        <v>43</v>
      </c>
      <c r="I1759" s="1" t="s">
        <v>608</v>
      </c>
      <c r="J1759">
        <f>cocina[[#This Row],[Precio Unitario]]*cocina[[#This Row],[Cantidad Ordenada]]-cocina[[#This Row],[Costo Unitario]]*cocina[[#This Row],[Cantidad Ordenada]]</f>
        <v>42</v>
      </c>
      <c r="K1759">
        <f>cocina[[#This Row],[Precio Unitario]]*cocina[[#This Row],[Cantidad Ordenada]]</f>
        <v>102</v>
      </c>
      <c r="L1759" s="5">
        <f>(SUMIF(A:A,cocina[[#This Row],[Número de Orden]],J:J))/SUMIF(A:A,cocina[[#This Row],[Número de Orden]],K:K)</f>
        <v>0.40963855421686746</v>
      </c>
      <c r="M1759" s="1">
        <f>cocina[[#This Row],[Ganancia bruta]]-cocina[[#This Row],[Ganancia neta]]</f>
        <v>60</v>
      </c>
    </row>
    <row r="1760" spans="1:13" x14ac:dyDescent="0.3">
      <c r="A1760">
        <v>711</v>
      </c>
      <c r="B1760">
        <v>20</v>
      </c>
      <c r="C1760" s="1" t="s">
        <v>257</v>
      </c>
      <c r="D1760" s="1" t="s">
        <v>623</v>
      </c>
      <c r="E1760">
        <v>19</v>
      </c>
      <c r="F1760">
        <v>32</v>
      </c>
      <c r="G1760">
        <v>2</v>
      </c>
      <c r="H1760">
        <v>16</v>
      </c>
      <c r="I1760" s="1" t="s">
        <v>609</v>
      </c>
      <c r="J1760">
        <f>cocina[[#This Row],[Precio Unitario]]*cocina[[#This Row],[Cantidad Ordenada]]-cocina[[#This Row],[Costo Unitario]]*cocina[[#This Row],[Cantidad Ordenada]]</f>
        <v>26</v>
      </c>
      <c r="K1760">
        <f>cocina[[#This Row],[Precio Unitario]]*cocina[[#This Row],[Cantidad Ordenada]]</f>
        <v>64</v>
      </c>
      <c r="L1760" s="5">
        <f>(SUMIF(A:A,cocina[[#This Row],[Número de Orden]],J:J))/SUMIF(A:A,cocina[[#This Row],[Número de Orden]],K:K)</f>
        <v>0.40963855421686746</v>
      </c>
      <c r="M1760" s="1">
        <f>cocina[[#This Row],[Ganancia bruta]]-cocina[[#This Row],[Ganancia neta]]</f>
        <v>38</v>
      </c>
    </row>
    <row r="1761" spans="1:13" x14ac:dyDescent="0.3">
      <c r="A1761">
        <v>712</v>
      </c>
      <c r="B1761">
        <v>10</v>
      </c>
      <c r="C1761" s="1" t="s">
        <v>168</v>
      </c>
      <c r="D1761" s="1" t="s">
        <v>612</v>
      </c>
      <c r="E1761">
        <v>14</v>
      </c>
      <c r="F1761">
        <v>24</v>
      </c>
      <c r="G1761">
        <v>2</v>
      </c>
      <c r="H1761">
        <v>49</v>
      </c>
      <c r="I1761" s="1" t="s">
        <v>608</v>
      </c>
      <c r="J1761">
        <f>cocina[[#This Row],[Precio Unitario]]*cocina[[#This Row],[Cantidad Ordenada]]-cocina[[#This Row],[Costo Unitario]]*cocina[[#This Row],[Cantidad Ordenada]]</f>
        <v>20</v>
      </c>
      <c r="K1761">
        <f>cocina[[#This Row],[Precio Unitario]]*cocina[[#This Row],[Cantidad Ordenada]]</f>
        <v>48</v>
      </c>
      <c r="L1761" s="5">
        <f>(SUMIF(A:A,cocina[[#This Row],[Número de Orden]],J:J))/SUMIF(A:A,cocina[[#This Row],[Número de Orden]],K:K)</f>
        <v>0.41666666666666669</v>
      </c>
      <c r="M1761" s="1">
        <f>cocina[[#This Row],[Ganancia bruta]]-cocina[[#This Row],[Ganancia neta]]</f>
        <v>28</v>
      </c>
    </row>
    <row r="1762" spans="1:13" x14ac:dyDescent="0.3">
      <c r="A1762">
        <v>713</v>
      </c>
      <c r="B1762">
        <v>6</v>
      </c>
      <c r="C1762" s="1" t="s">
        <v>271</v>
      </c>
      <c r="D1762" s="1" t="s">
        <v>619</v>
      </c>
      <c r="E1762">
        <v>20</v>
      </c>
      <c r="F1762">
        <v>33</v>
      </c>
      <c r="G1762">
        <v>3</v>
      </c>
      <c r="H1762">
        <v>41</v>
      </c>
      <c r="I1762" s="1" t="s">
        <v>609</v>
      </c>
      <c r="J1762">
        <f>cocina[[#This Row],[Precio Unitario]]*cocina[[#This Row],[Cantidad Ordenada]]-cocina[[#This Row],[Costo Unitario]]*cocina[[#This Row],[Cantidad Ordenada]]</f>
        <v>39</v>
      </c>
      <c r="K1762">
        <f>cocina[[#This Row],[Precio Unitario]]*cocina[[#This Row],[Cantidad Ordenada]]</f>
        <v>99</v>
      </c>
      <c r="L1762" s="5">
        <f>(SUMIF(A:A,cocina[[#This Row],[Número de Orden]],J:J))/SUMIF(A:A,cocina[[#This Row],[Número de Orden]],K:K)</f>
        <v>0.40833333333333333</v>
      </c>
      <c r="M1762" s="1">
        <f>cocina[[#This Row],[Ganancia bruta]]-cocina[[#This Row],[Ganancia neta]]</f>
        <v>60</v>
      </c>
    </row>
    <row r="1763" spans="1:13" x14ac:dyDescent="0.3">
      <c r="A1763">
        <v>713</v>
      </c>
      <c r="B1763">
        <v>6</v>
      </c>
      <c r="C1763" s="1" t="s">
        <v>48</v>
      </c>
      <c r="D1763" s="1" t="s">
        <v>618</v>
      </c>
      <c r="E1763">
        <v>17</v>
      </c>
      <c r="F1763">
        <v>29</v>
      </c>
      <c r="G1763">
        <v>3</v>
      </c>
      <c r="H1763">
        <v>14</v>
      </c>
      <c r="I1763" s="1" t="s">
        <v>609</v>
      </c>
      <c r="J1763">
        <f>cocina[[#This Row],[Precio Unitario]]*cocina[[#This Row],[Cantidad Ordenada]]-cocina[[#This Row],[Costo Unitario]]*cocina[[#This Row],[Cantidad Ordenada]]</f>
        <v>36</v>
      </c>
      <c r="K1763">
        <f>cocina[[#This Row],[Precio Unitario]]*cocina[[#This Row],[Cantidad Ordenada]]</f>
        <v>87</v>
      </c>
      <c r="L1763" s="5">
        <f>(SUMIF(A:A,cocina[[#This Row],[Número de Orden]],J:J))/SUMIF(A:A,cocina[[#This Row],[Número de Orden]],K:K)</f>
        <v>0.40833333333333333</v>
      </c>
      <c r="M1763" s="1">
        <f>cocina[[#This Row],[Ganancia bruta]]-cocina[[#This Row],[Ganancia neta]]</f>
        <v>51</v>
      </c>
    </row>
    <row r="1764" spans="1:13" x14ac:dyDescent="0.3">
      <c r="A1764">
        <v>713</v>
      </c>
      <c r="B1764">
        <v>6</v>
      </c>
      <c r="C1764" s="1" t="s">
        <v>257</v>
      </c>
      <c r="D1764" s="1" t="s">
        <v>623</v>
      </c>
      <c r="E1764">
        <v>19</v>
      </c>
      <c r="F1764">
        <v>32</v>
      </c>
      <c r="G1764">
        <v>3</v>
      </c>
      <c r="H1764">
        <v>45</v>
      </c>
      <c r="I1764" s="1" t="s">
        <v>608</v>
      </c>
      <c r="J1764">
        <f>cocina[[#This Row],[Precio Unitario]]*cocina[[#This Row],[Cantidad Ordenada]]-cocina[[#This Row],[Costo Unitario]]*cocina[[#This Row],[Cantidad Ordenada]]</f>
        <v>39</v>
      </c>
      <c r="K1764">
        <f>cocina[[#This Row],[Precio Unitario]]*cocina[[#This Row],[Cantidad Ordenada]]</f>
        <v>96</v>
      </c>
      <c r="L1764" s="5">
        <f>(SUMIF(A:A,cocina[[#This Row],[Número de Orden]],J:J))/SUMIF(A:A,cocina[[#This Row],[Número de Orden]],K:K)</f>
        <v>0.40833333333333333</v>
      </c>
      <c r="M1764" s="1">
        <f>cocina[[#This Row],[Ganancia bruta]]-cocina[[#This Row],[Ganancia neta]]</f>
        <v>57</v>
      </c>
    </row>
    <row r="1765" spans="1:13" x14ac:dyDescent="0.3">
      <c r="A1765">
        <v>713</v>
      </c>
      <c r="B1765">
        <v>6</v>
      </c>
      <c r="C1765" s="1" t="s">
        <v>165</v>
      </c>
      <c r="D1765" s="1" t="s">
        <v>630</v>
      </c>
      <c r="E1765">
        <v>15</v>
      </c>
      <c r="F1765">
        <v>26</v>
      </c>
      <c r="G1765">
        <v>3</v>
      </c>
      <c r="H1765">
        <v>25</v>
      </c>
      <c r="I1765" s="1" t="s">
        <v>608</v>
      </c>
      <c r="J1765">
        <f>cocina[[#This Row],[Precio Unitario]]*cocina[[#This Row],[Cantidad Ordenada]]-cocina[[#This Row],[Costo Unitario]]*cocina[[#This Row],[Cantidad Ordenada]]</f>
        <v>33</v>
      </c>
      <c r="K1765">
        <f>cocina[[#This Row],[Precio Unitario]]*cocina[[#This Row],[Cantidad Ordenada]]</f>
        <v>78</v>
      </c>
      <c r="L1765" s="5">
        <f>(SUMIF(A:A,cocina[[#This Row],[Número de Orden]],J:J))/SUMIF(A:A,cocina[[#This Row],[Número de Orden]],K:K)</f>
        <v>0.40833333333333333</v>
      </c>
      <c r="M1765" s="1">
        <f>cocina[[#This Row],[Ganancia bruta]]-cocina[[#This Row],[Ganancia neta]]</f>
        <v>45</v>
      </c>
    </row>
    <row r="1766" spans="1:13" x14ac:dyDescent="0.3">
      <c r="A1766">
        <v>714</v>
      </c>
      <c r="B1766">
        <v>19</v>
      </c>
      <c r="C1766" s="1" t="s">
        <v>65</v>
      </c>
      <c r="D1766" s="1" t="s">
        <v>625</v>
      </c>
      <c r="E1766">
        <v>20</v>
      </c>
      <c r="F1766">
        <v>34</v>
      </c>
      <c r="G1766">
        <v>3</v>
      </c>
      <c r="H1766">
        <v>17</v>
      </c>
      <c r="I1766" s="1" t="s">
        <v>609</v>
      </c>
      <c r="J1766">
        <f>cocina[[#This Row],[Precio Unitario]]*cocina[[#This Row],[Cantidad Ordenada]]-cocina[[#This Row],[Costo Unitario]]*cocina[[#This Row],[Cantidad Ordenada]]</f>
        <v>42</v>
      </c>
      <c r="K1766">
        <f>cocina[[#This Row],[Precio Unitario]]*cocina[[#This Row],[Cantidad Ordenada]]</f>
        <v>102</v>
      </c>
      <c r="L1766" s="5">
        <f>(SUMIF(A:A,cocina[[#This Row],[Número de Orden]],J:J))/SUMIF(A:A,cocina[[#This Row],[Número de Orden]],K:K)</f>
        <v>0.40444444444444444</v>
      </c>
      <c r="M1766" s="1">
        <f>cocina[[#This Row],[Ganancia bruta]]-cocina[[#This Row],[Ganancia neta]]</f>
        <v>60</v>
      </c>
    </row>
    <row r="1767" spans="1:13" x14ac:dyDescent="0.3">
      <c r="A1767">
        <v>714</v>
      </c>
      <c r="B1767">
        <v>19</v>
      </c>
      <c r="C1767" s="1" t="s">
        <v>78</v>
      </c>
      <c r="D1767" s="1" t="s">
        <v>613</v>
      </c>
      <c r="E1767">
        <v>18</v>
      </c>
      <c r="F1767">
        <v>30</v>
      </c>
      <c r="G1767">
        <v>3</v>
      </c>
      <c r="H1767">
        <v>17</v>
      </c>
      <c r="I1767" s="1" t="s">
        <v>609</v>
      </c>
      <c r="J1767">
        <f>cocina[[#This Row],[Precio Unitario]]*cocina[[#This Row],[Cantidad Ordenada]]-cocina[[#This Row],[Costo Unitario]]*cocina[[#This Row],[Cantidad Ordenada]]</f>
        <v>36</v>
      </c>
      <c r="K1767">
        <f>cocina[[#This Row],[Precio Unitario]]*cocina[[#This Row],[Cantidad Ordenada]]</f>
        <v>90</v>
      </c>
      <c r="L1767" s="5">
        <f>(SUMIF(A:A,cocina[[#This Row],[Número de Orden]],J:J))/SUMIF(A:A,cocina[[#This Row],[Número de Orden]],K:K)</f>
        <v>0.40444444444444444</v>
      </c>
      <c r="M1767" s="1">
        <f>cocina[[#This Row],[Ganancia bruta]]-cocina[[#This Row],[Ganancia neta]]</f>
        <v>54</v>
      </c>
    </row>
    <row r="1768" spans="1:13" x14ac:dyDescent="0.3">
      <c r="A1768">
        <v>714</v>
      </c>
      <c r="B1768">
        <v>19</v>
      </c>
      <c r="C1768" s="1" t="s">
        <v>271</v>
      </c>
      <c r="D1768" s="1" t="s">
        <v>619</v>
      </c>
      <c r="E1768">
        <v>20</v>
      </c>
      <c r="F1768">
        <v>33</v>
      </c>
      <c r="G1768">
        <v>1</v>
      </c>
      <c r="H1768">
        <v>29</v>
      </c>
      <c r="I1768" s="1" t="s">
        <v>609</v>
      </c>
      <c r="J1768">
        <f>cocina[[#This Row],[Precio Unitario]]*cocina[[#This Row],[Cantidad Ordenada]]-cocina[[#This Row],[Costo Unitario]]*cocina[[#This Row],[Cantidad Ordenada]]</f>
        <v>13</v>
      </c>
      <c r="K1768">
        <f>cocina[[#This Row],[Precio Unitario]]*cocina[[#This Row],[Cantidad Ordenada]]</f>
        <v>33</v>
      </c>
      <c r="L1768" s="5">
        <f>(SUMIF(A:A,cocina[[#This Row],[Número de Orden]],J:J))/SUMIF(A:A,cocina[[#This Row],[Número de Orden]],K:K)</f>
        <v>0.40444444444444444</v>
      </c>
      <c r="M1768" s="1">
        <f>cocina[[#This Row],[Ganancia bruta]]-cocina[[#This Row],[Ganancia neta]]</f>
        <v>20</v>
      </c>
    </row>
    <row r="1769" spans="1:13" x14ac:dyDescent="0.3">
      <c r="A1769">
        <v>715</v>
      </c>
      <c r="B1769">
        <v>12</v>
      </c>
      <c r="C1769" s="1" t="s">
        <v>78</v>
      </c>
      <c r="D1769" s="1" t="s">
        <v>613</v>
      </c>
      <c r="E1769">
        <v>18</v>
      </c>
      <c r="F1769">
        <v>30</v>
      </c>
      <c r="G1769">
        <v>3</v>
      </c>
      <c r="H1769">
        <v>35</v>
      </c>
      <c r="I1769" s="1" t="s">
        <v>608</v>
      </c>
      <c r="J1769">
        <f>cocina[[#This Row],[Precio Unitario]]*cocina[[#This Row],[Cantidad Ordenada]]-cocina[[#This Row],[Costo Unitario]]*cocina[[#This Row],[Cantidad Ordenada]]</f>
        <v>36</v>
      </c>
      <c r="K1769">
        <f>cocina[[#This Row],[Precio Unitario]]*cocina[[#This Row],[Cantidad Ordenada]]</f>
        <v>90</v>
      </c>
      <c r="L1769" s="5">
        <f>(SUMIF(A:A,cocina[[#This Row],[Número de Orden]],J:J))/SUMIF(A:A,cocina[[#This Row],[Número de Orden]],K:K)</f>
        <v>0.41056910569105692</v>
      </c>
      <c r="M1769" s="1">
        <f>cocina[[#This Row],[Ganancia bruta]]-cocina[[#This Row],[Ganancia neta]]</f>
        <v>54</v>
      </c>
    </row>
    <row r="1770" spans="1:13" x14ac:dyDescent="0.3">
      <c r="A1770">
        <v>715</v>
      </c>
      <c r="B1770">
        <v>12</v>
      </c>
      <c r="C1770" s="1" t="s">
        <v>116</v>
      </c>
      <c r="D1770" s="1" t="s">
        <v>615</v>
      </c>
      <c r="E1770">
        <v>16</v>
      </c>
      <c r="F1770">
        <v>27</v>
      </c>
      <c r="G1770">
        <v>1</v>
      </c>
      <c r="H1770">
        <v>14</v>
      </c>
      <c r="I1770" s="1" t="s">
        <v>608</v>
      </c>
      <c r="J1770">
        <f>cocina[[#This Row],[Precio Unitario]]*cocina[[#This Row],[Cantidad Ordenada]]-cocina[[#This Row],[Costo Unitario]]*cocina[[#This Row],[Cantidad Ordenada]]</f>
        <v>11</v>
      </c>
      <c r="K1770">
        <f>cocina[[#This Row],[Precio Unitario]]*cocina[[#This Row],[Cantidad Ordenada]]</f>
        <v>27</v>
      </c>
      <c r="L1770" s="5">
        <f>(SUMIF(A:A,cocina[[#This Row],[Número de Orden]],J:J))/SUMIF(A:A,cocina[[#This Row],[Número de Orden]],K:K)</f>
        <v>0.41056910569105692</v>
      </c>
      <c r="M1770" s="1">
        <f>cocina[[#This Row],[Ganancia bruta]]-cocina[[#This Row],[Ganancia neta]]</f>
        <v>16</v>
      </c>
    </row>
    <row r="1771" spans="1:13" x14ac:dyDescent="0.3">
      <c r="A1771">
        <v>715</v>
      </c>
      <c r="B1771">
        <v>12</v>
      </c>
      <c r="C1771" s="1" t="s">
        <v>132</v>
      </c>
      <c r="D1771" s="1" t="s">
        <v>631</v>
      </c>
      <c r="E1771">
        <v>15</v>
      </c>
      <c r="F1771">
        <v>25</v>
      </c>
      <c r="G1771">
        <v>3</v>
      </c>
      <c r="H1771">
        <v>38</v>
      </c>
      <c r="I1771" s="1" t="s">
        <v>608</v>
      </c>
      <c r="J1771">
        <f>cocina[[#This Row],[Precio Unitario]]*cocina[[#This Row],[Cantidad Ordenada]]-cocina[[#This Row],[Costo Unitario]]*cocina[[#This Row],[Cantidad Ordenada]]</f>
        <v>30</v>
      </c>
      <c r="K1771">
        <f>cocina[[#This Row],[Precio Unitario]]*cocina[[#This Row],[Cantidad Ordenada]]</f>
        <v>75</v>
      </c>
      <c r="L1771" s="5">
        <f>(SUMIF(A:A,cocina[[#This Row],[Número de Orden]],J:J))/SUMIF(A:A,cocina[[#This Row],[Número de Orden]],K:K)</f>
        <v>0.41056910569105692</v>
      </c>
      <c r="M1771" s="1">
        <f>cocina[[#This Row],[Ganancia bruta]]-cocina[[#This Row],[Ganancia neta]]</f>
        <v>45</v>
      </c>
    </row>
    <row r="1772" spans="1:13" x14ac:dyDescent="0.3">
      <c r="A1772">
        <v>715</v>
      </c>
      <c r="B1772">
        <v>12</v>
      </c>
      <c r="C1772" s="1" t="s">
        <v>89</v>
      </c>
      <c r="D1772" s="1" t="s">
        <v>629</v>
      </c>
      <c r="E1772">
        <v>10</v>
      </c>
      <c r="F1772">
        <v>18</v>
      </c>
      <c r="G1772">
        <v>3</v>
      </c>
      <c r="H1772">
        <v>49</v>
      </c>
      <c r="I1772" s="1" t="s">
        <v>609</v>
      </c>
      <c r="J1772">
        <f>cocina[[#This Row],[Precio Unitario]]*cocina[[#This Row],[Cantidad Ordenada]]-cocina[[#This Row],[Costo Unitario]]*cocina[[#This Row],[Cantidad Ordenada]]</f>
        <v>24</v>
      </c>
      <c r="K1772">
        <f>cocina[[#This Row],[Precio Unitario]]*cocina[[#This Row],[Cantidad Ordenada]]</f>
        <v>54</v>
      </c>
      <c r="L1772" s="5">
        <f>(SUMIF(A:A,cocina[[#This Row],[Número de Orden]],J:J))/SUMIF(A:A,cocina[[#This Row],[Número de Orden]],K:K)</f>
        <v>0.41056910569105692</v>
      </c>
      <c r="M1772" s="1">
        <f>cocina[[#This Row],[Ganancia bruta]]-cocina[[#This Row],[Ganancia neta]]</f>
        <v>30</v>
      </c>
    </row>
    <row r="1773" spans="1:13" x14ac:dyDescent="0.3">
      <c r="A1773">
        <v>716</v>
      </c>
      <c r="B1773">
        <v>12</v>
      </c>
      <c r="C1773" s="1" t="s">
        <v>80</v>
      </c>
      <c r="D1773" s="1" t="s">
        <v>628</v>
      </c>
      <c r="E1773">
        <v>13</v>
      </c>
      <c r="F1773">
        <v>21</v>
      </c>
      <c r="G1773">
        <v>3</v>
      </c>
      <c r="H1773">
        <v>12</v>
      </c>
      <c r="I1773" s="1" t="s">
        <v>608</v>
      </c>
      <c r="J1773">
        <f>cocina[[#This Row],[Precio Unitario]]*cocina[[#This Row],[Cantidad Ordenada]]-cocina[[#This Row],[Costo Unitario]]*cocina[[#This Row],[Cantidad Ordenada]]</f>
        <v>24</v>
      </c>
      <c r="K1773">
        <f>cocina[[#This Row],[Precio Unitario]]*cocina[[#This Row],[Cantidad Ordenada]]</f>
        <v>63</v>
      </c>
      <c r="L1773" s="5">
        <f>(SUMIF(A:A,cocina[[#This Row],[Número de Orden]],J:J))/SUMIF(A:A,cocina[[#This Row],[Número de Orden]],K:K)</f>
        <v>0.38961038961038963</v>
      </c>
      <c r="M1773" s="1">
        <f>cocina[[#This Row],[Ganancia bruta]]-cocina[[#This Row],[Ganancia neta]]</f>
        <v>39</v>
      </c>
    </row>
    <row r="1774" spans="1:13" x14ac:dyDescent="0.3">
      <c r="A1774">
        <v>716</v>
      </c>
      <c r="B1774">
        <v>12</v>
      </c>
      <c r="C1774" s="1" t="s">
        <v>132</v>
      </c>
      <c r="D1774" s="1" t="s">
        <v>631</v>
      </c>
      <c r="E1774">
        <v>15</v>
      </c>
      <c r="F1774">
        <v>25</v>
      </c>
      <c r="G1774">
        <v>3</v>
      </c>
      <c r="H1774">
        <v>48</v>
      </c>
      <c r="I1774" s="1" t="s">
        <v>608</v>
      </c>
      <c r="J1774">
        <f>cocina[[#This Row],[Precio Unitario]]*cocina[[#This Row],[Cantidad Ordenada]]-cocina[[#This Row],[Costo Unitario]]*cocina[[#This Row],[Cantidad Ordenada]]</f>
        <v>30</v>
      </c>
      <c r="K1774">
        <f>cocina[[#This Row],[Precio Unitario]]*cocina[[#This Row],[Cantidad Ordenada]]</f>
        <v>75</v>
      </c>
      <c r="L1774" s="5">
        <f>(SUMIF(A:A,cocina[[#This Row],[Número de Orden]],J:J))/SUMIF(A:A,cocina[[#This Row],[Número de Orden]],K:K)</f>
        <v>0.38961038961038963</v>
      </c>
      <c r="M1774" s="1">
        <f>cocina[[#This Row],[Ganancia bruta]]-cocina[[#This Row],[Ganancia neta]]</f>
        <v>45</v>
      </c>
    </row>
    <row r="1775" spans="1:13" x14ac:dyDescent="0.3">
      <c r="A1775">
        <v>716</v>
      </c>
      <c r="B1775">
        <v>12</v>
      </c>
      <c r="C1775" s="1" t="s">
        <v>126</v>
      </c>
      <c r="D1775" s="1" t="s">
        <v>614</v>
      </c>
      <c r="E1775">
        <v>19</v>
      </c>
      <c r="F1775">
        <v>31</v>
      </c>
      <c r="G1775">
        <v>3</v>
      </c>
      <c r="H1775">
        <v>30</v>
      </c>
      <c r="I1775" s="1" t="s">
        <v>609</v>
      </c>
      <c r="J1775">
        <f>cocina[[#This Row],[Precio Unitario]]*cocina[[#This Row],[Cantidad Ordenada]]-cocina[[#This Row],[Costo Unitario]]*cocina[[#This Row],[Cantidad Ordenada]]</f>
        <v>36</v>
      </c>
      <c r="K1775">
        <f>cocina[[#This Row],[Precio Unitario]]*cocina[[#This Row],[Cantidad Ordenada]]</f>
        <v>93</v>
      </c>
      <c r="L1775" s="5">
        <f>(SUMIF(A:A,cocina[[#This Row],[Número de Orden]],J:J))/SUMIF(A:A,cocina[[#This Row],[Número de Orden]],K:K)</f>
        <v>0.38961038961038963</v>
      </c>
      <c r="M1775" s="1">
        <f>cocina[[#This Row],[Ganancia bruta]]-cocina[[#This Row],[Ganancia neta]]</f>
        <v>57</v>
      </c>
    </row>
    <row r="1776" spans="1:13" x14ac:dyDescent="0.3">
      <c r="A1776">
        <v>717</v>
      </c>
      <c r="B1776">
        <v>8</v>
      </c>
      <c r="C1776" s="1" t="s">
        <v>213</v>
      </c>
      <c r="D1776" s="1" t="s">
        <v>624</v>
      </c>
      <c r="E1776">
        <v>13</v>
      </c>
      <c r="F1776">
        <v>22</v>
      </c>
      <c r="G1776">
        <v>2</v>
      </c>
      <c r="H1776">
        <v>23</v>
      </c>
      <c r="I1776" s="1" t="s">
        <v>609</v>
      </c>
      <c r="J1776">
        <f>cocina[[#This Row],[Precio Unitario]]*cocina[[#This Row],[Cantidad Ordenada]]-cocina[[#This Row],[Costo Unitario]]*cocina[[#This Row],[Cantidad Ordenada]]</f>
        <v>18</v>
      </c>
      <c r="K1776">
        <f>cocina[[#This Row],[Precio Unitario]]*cocina[[#This Row],[Cantidad Ordenada]]</f>
        <v>44</v>
      </c>
      <c r="L1776" s="5">
        <f>(SUMIF(A:A,cocina[[#This Row],[Número de Orden]],J:J))/SUMIF(A:A,cocina[[#This Row],[Número de Orden]],K:K)</f>
        <v>0.40645161290322579</v>
      </c>
      <c r="M1776" s="1">
        <f>cocina[[#This Row],[Ganancia bruta]]-cocina[[#This Row],[Ganancia neta]]</f>
        <v>26</v>
      </c>
    </row>
    <row r="1777" spans="1:13" x14ac:dyDescent="0.3">
      <c r="A1777">
        <v>717</v>
      </c>
      <c r="B1777">
        <v>8</v>
      </c>
      <c r="C1777" s="1" t="s">
        <v>78</v>
      </c>
      <c r="D1777" s="1" t="s">
        <v>613</v>
      </c>
      <c r="E1777">
        <v>18</v>
      </c>
      <c r="F1777">
        <v>30</v>
      </c>
      <c r="G1777">
        <v>1</v>
      </c>
      <c r="H1777">
        <v>36</v>
      </c>
      <c r="I1777" s="1" t="s">
        <v>609</v>
      </c>
      <c r="J1777">
        <f>cocina[[#This Row],[Precio Unitario]]*cocina[[#This Row],[Cantidad Ordenada]]-cocina[[#This Row],[Costo Unitario]]*cocina[[#This Row],[Cantidad Ordenada]]</f>
        <v>12</v>
      </c>
      <c r="K1777">
        <f>cocina[[#This Row],[Precio Unitario]]*cocina[[#This Row],[Cantidad Ordenada]]</f>
        <v>30</v>
      </c>
      <c r="L1777" s="5">
        <f>(SUMIF(A:A,cocina[[#This Row],[Número de Orden]],J:J))/SUMIF(A:A,cocina[[#This Row],[Número de Orden]],K:K)</f>
        <v>0.40645161290322579</v>
      </c>
      <c r="M1777" s="1">
        <f>cocina[[#This Row],[Ganancia bruta]]-cocina[[#This Row],[Ganancia neta]]</f>
        <v>18</v>
      </c>
    </row>
    <row r="1778" spans="1:13" x14ac:dyDescent="0.3">
      <c r="A1778">
        <v>717</v>
      </c>
      <c r="B1778">
        <v>8</v>
      </c>
      <c r="C1778" s="1" t="s">
        <v>116</v>
      </c>
      <c r="D1778" s="1" t="s">
        <v>615</v>
      </c>
      <c r="E1778">
        <v>16</v>
      </c>
      <c r="F1778">
        <v>27</v>
      </c>
      <c r="G1778">
        <v>3</v>
      </c>
      <c r="H1778">
        <v>13</v>
      </c>
      <c r="I1778" s="1" t="s">
        <v>609</v>
      </c>
      <c r="J1778">
        <f>cocina[[#This Row],[Precio Unitario]]*cocina[[#This Row],[Cantidad Ordenada]]-cocina[[#This Row],[Costo Unitario]]*cocina[[#This Row],[Cantidad Ordenada]]</f>
        <v>33</v>
      </c>
      <c r="K1778">
        <f>cocina[[#This Row],[Precio Unitario]]*cocina[[#This Row],[Cantidad Ordenada]]</f>
        <v>81</v>
      </c>
      <c r="L1778" s="5">
        <f>(SUMIF(A:A,cocina[[#This Row],[Número de Orden]],J:J))/SUMIF(A:A,cocina[[#This Row],[Número de Orden]],K:K)</f>
        <v>0.40645161290322579</v>
      </c>
      <c r="M1778" s="1">
        <f>cocina[[#This Row],[Ganancia bruta]]-cocina[[#This Row],[Ganancia neta]]</f>
        <v>48</v>
      </c>
    </row>
    <row r="1779" spans="1:13" x14ac:dyDescent="0.3">
      <c r="A1779">
        <v>718</v>
      </c>
      <c r="B1779">
        <v>7</v>
      </c>
      <c r="C1779" s="1" t="s">
        <v>156</v>
      </c>
      <c r="D1779" s="1" t="s">
        <v>626</v>
      </c>
      <c r="E1779">
        <v>12</v>
      </c>
      <c r="F1779">
        <v>20</v>
      </c>
      <c r="G1779">
        <v>1</v>
      </c>
      <c r="H1779">
        <v>58</v>
      </c>
      <c r="I1779" s="1" t="s">
        <v>609</v>
      </c>
      <c r="J1779">
        <f>cocina[[#This Row],[Precio Unitario]]*cocina[[#This Row],[Cantidad Ordenada]]-cocina[[#This Row],[Costo Unitario]]*cocina[[#This Row],[Cantidad Ordenada]]</f>
        <v>8</v>
      </c>
      <c r="K1779">
        <f>cocina[[#This Row],[Precio Unitario]]*cocina[[#This Row],[Cantidad Ordenada]]</f>
        <v>20</v>
      </c>
      <c r="L1779" s="5">
        <f>(SUMIF(A:A,cocina[[#This Row],[Número de Orden]],J:J))/SUMIF(A:A,cocina[[#This Row],[Número de Orden]],K:K)</f>
        <v>0.4</v>
      </c>
      <c r="M1779" s="1">
        <f>cocina[[#This Row],[Ganancia bruta]]-cocina[[#This Row],[Ganancia neta]]</f>
        <v>12</v>
      </c>
    </row>
    <row r="1780" spans="1:13" x14ac:dyDescent="0.3">
      <c r="A1780">
        <v>719</v>
      </c>
      <c r="B1780">
        <v>16</v>
      </c>
      <c r="C1780" s="1" t="s">
        <v>58</v>
      </c>
      <c r="D1780" s="1" t="s">
        <v>616</v>
      </c>
      <c r="E1780">
        <v>25</v>
      </c>
      <c r="F1780">
        <v>40</v>
      </c>
      <c r="G1780">
        <v>1</v>
      </c>
      <c r="H1780">
        <v>15</v>
      </c>
      <c r="I1780" s="1" t="s">
        <v>608</v>
      </c>
      <c r="J1780">
        <f>cocina[[#This Row],[Precio Unitario]]*cocina[[#This Row],[Cantidad Ordenada]]-cocina[[#This Row],[Costo Unitario]]*cocina[[#This Row],[Cantidad Ordenada]]</f>
        <v>15</v>
      </c>
      <c r="K1780">
        <f>cocina[[#This Row],[Precio Unitario]]*cocina[[#This Row],[Cantidad Ordenada]]</f>
        <v>40</v>
      </c>
      <c r="L1780" s="5">
        <f>(SUMIF(A:A,cocina[[#This Row],[Número de Orden]],J:J))/SUMIF(A:A,cocina[[#This Row],[Número de Orden]],K:K)</f>
        <v>0.40186915887850466</v>
      </c>
      <c r="M1780" s="1">
        <f>cocina[[#This Row],[Ganancia bruta]]-cocina[[#This Row],[Ganancia neta]]</f>
        <v>25</v>
      </c>
    </row>
    <row r="1781" spans="1:13" x14ac:dyDescent="0.3">
      <c r="A1781">
        <v>719</v>
      </c>
      <c r="B1781">
        <v>16</v>
      </c>
      <c r="C1781" s="1" t="s">
        <v>122</v>
      </c>
      <c r="D1781" s="1" t="s">
        <v>621</v>
      </c>
      <c r="E1781">
        <v>11</v>
      </c>
      <c r="F1781">
        <v>19</v>
      </c>
      <c r="G1781">
        <v>2</v>
      </c>
      <c r="H1781">
        <v>34</v>
      </c>
      <c r="I1781" s="1" t="s">
        <v>608</v>
      </c>
      <c r="J1781">
        <f>cocina[[#This Row],[Precio Unitario]]*cocina[[#This Row],[Cantidad Ordenada]]-cocina[[#This Row],[Costo Unitario]]*cocina[[#This Row],[Cantidad Ordenada]]</f>
        <v>16</v>
      </c>
      <c r="K1781">
        <f>cocina[[#This Row],[Precio Unitario]]*cocina[[#This Row],[Cantidad Ordenada]]</f>
        <v>38</v>
      </c>
      <c r="L1781" s="5">
        <f>(SUMIF(A:A,cocina[[#This Row],[Número de Orden]],J:J))/SUMIF(A:A,cocina[[#This Row],[Número de Orden]],K:K)</f>
        <v>0.40186915887850466</v>
      </c>
      <c r="M1781" s="1">
        <f>cocina[[#This Row],[Ganancia bruta]]-cocina[[#This Row],[Ganancia neta]]</f>
        <v>22</v>
      </c>
    </row>
    <row r="1782" spans="1:13" x14ac:dyDescent="0.3">
      <c r="A1782">
        <v>719</v>
      </c>
      <c r="B1782">
        <v>16</v>
      </c>
      <c r="C1782" s="1" t="s">
        <v>48</v>
      </c>
      <c r="D1782" s="1" t="s">
        <v>618</v>
      </c>
      <c r="E1782">
        <v>17</v>
      </c>
      <c r="F1782">
        <v>29</v>
      </c>
      <c r="G1782">
        <v>1</v>
      </c>
      <c r="H1782">
        <v>21</v>
      </c>
      <c r="I1782" s="1" t="s">
        <v>608</v>
      </c>
      <c r="J1782">
        <f>cocina[[#This Row],[Precio Unitario]]*cocina[[#This Row],[Cantidad Ordenada]]-cocina[[#This Row],[Costo Unitario]]*cocina[[#This Row],[Cantidad Ordenada]]</f>
        <v>12</v>
      </c>
      <c r="K1782">
        <f>cocina[[#This Row],[Precio Unitario]]*cocina[[#This Row],[Cantidad Ordenada]]</f>
        <v>29</v>
      </c>
      <c r="L1782" s="5">
        <f>(SUMIF(A:A,cocina[[#This Row],[Número de Orden]],J:J))/SUMIF(A:A,cocina[[#This Row],[Número de Orden]],K:K)</f>
        <v>0.40186915887850466</v>
      </c>
      <c r="M1782" s="1">
        <f>cocina[[#This Row],[Ganancia bruta]]-cocina[[#This Row],[Ganancia neta]]</f>
        <v>17</v>
      </c>
    </row>
    <row r="1783" spans="1:13" x14ac:dyDescent="0.3">
      <c r="A1783">
        <v>720</v>
      </c>
      <c r="B1783">
        <v>4</v>
      </c>
      <c r="C1783" s="1" t="s">
        <v>271</v>
      </c>
      <c r="D1783" s="1" t="s">
        <v>619</v>
      </c>
      <c r="E1783">
        <v>20</v>
      </c>
      <c r="F1783">
        <v>33</v>
      </c>
      <c r="G1783">
        <v>1</v>
      </c>
      <c r="H1783">
        <v>36</v>
      </c>
      <c r="I1783" s="1" t="s">
        <v>608</v>
      </c>
      <c r="J1783">
        <f>cocina[[#This Row],[Precio Unitario]]*cocina[[#This Row],[Cantidad Ordenada]]-cocina[[#This Row],[Costo Unitario]]*cocina[[#This Row],[Cantidad Ordenada]]</f>
        <v>13</v>
      </c>
      <c r="K1783">
        <f>cocina[[#This Row],[Precio Unitario]]*cocina[[#This Row],[Cantidad Ordenada]]</f>
        <v>33</v>
      </c>
      <c r="L1783" s="5">
        <f>(SUMIF(A:A,cocina[[#This Row],[Número de Orden]],J:J))/SUMIF(A:A,cocina[[#This Row],[Número de Orden]],K:K)</f>
        <v>0.4107142857142857</v>
      </c>
      <c r="M1783" s="1">
        <f>cocina[[#This Row],[Ganancia bruta]]-cocina[[#This Row],[Ganancia neta]]</f>
        <v>20</v>
      </c>
    </row>
    <row r="1784" spans="1:13" x14ac:dyDescent="0.3">
      <c r="A1784">
        <v>720</v>
      </c>
      <c r="B1784">
        <v>4</v>
      </c>
      <c r="C1784" s="1" t="s">
        <v>48</v>
      </c>
      <c r="D1784" s="1" t="s">
        <v>618</v>
      </c>
      <c r="E1784">
        <v>17</v>
      </c>
      <c r="F1784">
        <v>29</v>
      </c>
      <c r="G1784">
        <v>3</v>
      </c>
      <c r="H1784">
        <v>44</v>
      </c>
      <c r="I1784" s="1" t="s">
        <v>609</v>
      </c>
      <c r="J1784">
        <f>cocina[[#This Row],[Precio Unitario]]*cocina[[#This Row],[Cantidad Ordenada]]-cocina[[#This Row],[Costo Unitario]]*cocina[[#This Row],[Cantidad Ordenada]]</f>
        <v>36</v>
      </c>
      <c r="K1784">
        <f>cocina[[#This Row],[Precio Unitario]]*cocina[[#This Row],[Cantidad Ordenada]]</f>
        <v>87</v>
      </c>
      <c r="L1784" s="5">
        <f>(SUMIF(A:A,cocina[[#This Row],[Número de Orden]],J:J))/SUMIF(A:A,cocina[[#This Row],[Número de Orden]],K:K)</f>
        <v>0.4107142857142857</v>
      </c>
      <c r="M1784" s="1">
        <f>cocina[[#This Row],[Ganancia bruta]]-cocina[[#This Row],[Ganancia neta]]</f>
        <v>51</v>
      </c>
    </row>
    <row r="1785" spans="1:13" x14ac:dyDescent="0.3">
      <c r="A1785">
        <v>720</v>
      </c>
      <c r="B1785">
        <v>4</v>
      </c>
      <c r="C1785" s="1" t="s">
        <v>168</v>
      </c>
      <c r="D1785" s="1" t="s">
        <v>612</v>
      </c>
      <c r="E1785">
        <v>14</v>
      </c>
      <c r="F1785">
        <v>24</v>
      </c>
      <c r="G1785">
        <v>2</v>
      </c>
      <c r="H1785">
        <v>53</v>
      </c>
      <c r="I1785" s="1" t="s">
        <v>609</v>
      </c>
      <c r="J1785">
        <f>cocina[[#This Row],[Precio Unitario]]*cocina[[#This Row],[Cantidad Ordenada]]-cocina[[#This Row],[Costo Unitario]]*cocina[[#This Row],[Cantidad Ordenada]]</f>
        <v>20</v>
      </c>
      <c r="K1785">
        <f>cocina[[#This Row],[Precio Unitario]]*cocina[[#This Row],[Cantidad Ordenada]]</f>
        <v>48</v>
      </c>
      <c r="L1785" s="5">
        <f>(SUMIF(A:A,cocina[[#This Row],[Número de Orden]],J:J))/SUMIF(A:A,cocina[[#This Row],[Número de Orden]],K:K)</f>
        <v>0.4107142857142857</v>
      </c>
      <c r="M1785" s="1">
        <f>cocina[[#This Row],[Ganancia bruta]]-cocina[[#This Row],[Ganancia neta]]</f>
        <v>28</v>
      </c>
    </row>
    <row r="1786" spans="1:13" x14ac:dyDescent="0.3">
      <c r="A1786">
        <v>721</v>
      </c>
      <c r="B1786">
        <v>6</v>
      </c>
      <c r="C1786" s="1" t="s">
        <v>48</v>
      </c>
      <c r="D1786" s="1" t="s">
        <v>618</v>
      </c>
      <c r="E1786">
        <v>17</v>
      </c>
      <c r="F1786">
        <v>29</v>
      </c>
      <c r="G1786">
        <v>1</v>
      </c>
      <c r="H1786">
        <v>20</v>
      </c>
      <c r="I1786" s="1" t="s">
        <v>609</v>
      </c>
      <c r="J1786">
        <f>cocina[[#This Row],[Precio Unitario]]*cocina[[#This Row],[Cantidad Ordenada]]-cocina[[#This Row],[Costo Unitario]]*cocina[[#This Row],[Cantidad Ordenada]]</f>
        <v>12</v>
      </c>
      <c r="K1786">
        <f>cocina[[#This Row],[Precio Unitario]]*cocina[[#This Row],[Cantidad Ordenada]]</f>
        <v>29</v>
      </c>
      <c r="L1786" s="5">
        <f>(SUMIF(A:A,cocina[[#This Row],[Número de Orden]],J:J))/SUMIF(A:A,cocina[[#This Row],[Número de Orden]],K:K)</f>
        <v>0.40825688073394495</v>
      </c>
      <c r="M1786" s="1">
        <f>cocina[[#This Row],[Ganancia bruta]]-cocina[[#This Row],[Ganancia neta]]</f>
        <v>17</v>
      </c>
    </row>
    <row r="1787" spans="1:13" x14ac:dyDescent="0.3">
      <c r="A1787">
        <v>721</v>
      </c>
      <c r="B1787">
        <v>6</v>
      </c>
      <c r="C1787" s="1" t="s">
        <v>83</v>
      </c>
      <c r="D1787" s="1" t="s">
        <v>617</v>
      </c>
      <c r="E1787">
        <v>22</v>
      </c>
      <c r="F1787">
        <v>36</v>
      </c>
      <c r="G1787">
        <v>1</v>
      </c>
      <c r="H1787">
        <v>15</v>
      </c>
      <c r="I1787" s="1" t="s">
        <v>609</v>
      </c>
      <c r="J1787">
        <f>cocina[[#This Row],[Precio Unitario]]*cocina[[#This Row],[Cantidad Ordenada]]-cocina[[#This Row],[Costo Unitario]]*cocina[[#This Row],[Cantidad Ordenada]]</f>
        <v>14</v>
      </c>
      <c r="K1787">
        <f>cocina[[#This Row],[Precio Unitario]]*cocina[[#This Row],[Cantidad Ordenada]]</f>
        <v>36</v>
      </c>
      <c r="L1787" s="5">
        <f>(SUMIF(A:A,cocina[[#This Row],[Número de Orden]],J:J))/SUMIF(A:A,cocina[[#This Row],[Número de Orden]],K:K)</f>
        <v>0.40825688073394495</v>
      </c>
      <c r="M1787" s="1">
        <f>cocina[[#This Row],[Ganancia bruta]]-cocina[[#This Row],[Ganancia neta]]</f>
        <v>22</v>
      </c>
    </row>
    <row r="1788" spans="1:13" x14ac:dyDescent="0.3">
      <c r="A1788">
        <v>721</v>
      </c>
      <c r="B1788">
        <v>6</v>
      </c>
      <c r="C1788" s="1" t="s">
        <v>168</v>
      </c>
      <c r="D1788" s="1" t="s">
        <v>612</v>
      </c>
      <c r="E1788">
        <v>14</v>
      </c>
      <c r="F1788">
        <v>24</v>
      </c>
      <c r="G1788">
        <v>3</v>
      </c>
      <c r="H1788">
        <v>44</v>
      </c>
      <c r="I1788" s="1" t="s">
        <v>608</v>
      </c>
      <c r="J1788">
        <f>cocina[[#This Row],[Precio Unitario]]*cocina[[#This Row],[Cantidad Ordenada]]-cocina[[#This Row],[Costo Unitario]]*cocina[[#This Row],[Cantidad Ordenada]]</f>
        <v>30</v>
      </c>
      <c r="K1788">
        <f>cocina[[#This Row],[Precio Unitario]]*cocina[[#This Row],[Cantidad Ordenada]]</f>
        <v>72</v>
      </c>
      <c r="L1788" s="5">
        <f>(SUMIF(A:A,cocina[[#This Row],[Número de Orden]],J:J))/SUMIF(A:A,cocina[[#This Row],[Número de Orden]],K:K)</f>
        <v>0.40825688073394495</v>
      </c>
      <c r="M1788" s="1">
        <f>cocina[[#This Row],[Ganancia bruta]]-cocina[[#This Row],[Ganancia neta]]</f>
        <v>42</v>
      </c>
    </row>
    <row r="1789" spans="1:13" x14ac:dyDescent="0.3">
      <c r="A1789">
        <v>721</v>
      </c>
      <c r="B1789">
        <v>6</v>
      </c>
      <c r="C1789" s="1" t="s">
        <v>116</v>
      </c>
      <c r="D1789" s="1" t="s">
        <v>615</v>
      </c>
      <c r="E1789">
        <v>16</v>
      </c>
      <c r="F1789">
        <v>27</v>
      </c>
      <c r="G1789">
        <v>3</v>
      </c>
      <c r="H1789">
        <v>54</v>
      </c>
      <c r="I1789" s="1" t="s">
        <v>609</v>
      </c>
      <c r="J1789">
        <f>cocina[[#This Row],[Precio Unitario]]*cocina[[#This Row],[Cantidad Ordenada]]-cocina[[#This Row],[Costo Unitario]]*cocina[[#This Row],[Cantidad Ordenada]]</f>
        <v>33</v>
      </c>
      <c r="K1789">
        <f>cocina[[#This Row],[Precio Unitario]]*cocina[[#This Row],[Cantidad Ordenada]]</f>
        <v>81</v>
      </c>
      <c r="L1789" s="5">
        <f>(SUMIF(A:A,cocina[[#This Row],[Número de Orden]],J:J))/SUMIF(A:A,cocina[[#This Row],[Número de Orden]],K:K)</f>
        <v>0.40825688073394495</v>
      </c>
      <c r="M1789" s="1">
        <f>cocina[[#This Row],[Ganancia bruta]]-cocina[[#This Row],[Ganancia neta]]</f>
        <v>48</v>
      </c>
    </row>
    <row r="1790" spans="1:13" x14ac:dyDescent="0.3">
      <c r="A1790">
        <v>722</v>
      </c>
      <c r="B1790">
        <v>13</v>
      </c>
      <c r="C1790" s="1" t="s">
        <v>80</v>
      </c>
      <c r="D1790" s="1" t="s">
        <v>628</v>
      </c>
      <c r="E1790">
        <v>13</v>
      </c>
      <c r="F1790">
        <v>21</v>
      </c>
      <c r="G1790">
        <v>3</v>
      </c>
      <c r="H1790">
        <v>43</v>
      </c>
      <c r="I1790" s="1" t="s">
        <v>608</v>
      </c>
      <c r="J1790">
        <f>cocina[[#This Row],[Precio Unitario]]*cocina[[#This Row],[Cantidad Ordenada]]-cocina[[#This Row],[Costo Unitario]]*cocina[[#This Row],[Cantidad Ordenada]]</f>
        <v>24</v>
      </c>
      <c r="K1790">
        <f>cocina[[#This Row],[Precio Unitario]]*cocina[[#This Row],[Cantidad Ordenada]]</f>
        <v>63</v>
      </c>
      <c r="L1790" s="5">
        <f>(SUMIF(A:A,cocina[[#This Row],[Número de Orden]],J:J))/SUMIF(A:A,cocina[[#This Row],[Número de Orden]],K:K)</f>
        <v>0.38823529411764707</v>
      </c>
      <c r="M1790" s="1">
        <f>cocina[[#This Row],[Ganancia bruta]]-cocina[[#This Row],[Ganancia neta]]</f>
        <v>39</v>
      </c>
    </row>
    <row r="1791" spans="1:13" x14ac:dyDescent="0.3">
      <c r="A1791">
        <v>722</v>
      </c>
      <c r="B1791">
        <v>13</v>
      </c>
      <c r="C1791" s="1" t="s">
        <v>213</v>
      </c>
      <c r="D1791" s="1" t="s">
        <v>624</v>
      </c>
      <c r="E1791">
        <v>13</v>
      </c>
      <c r="F1791">
        <v>22</v>
      </c>
      <c r="G1791">
        <v>1</v>
      </c>
      <c r="H1791">
        <v>16</v>
      </c>
      <c r="I1791" s="1" t="s">
        <v>608</v>
      </c>
      <c r="J1791">
        <f>cocina[[#This Row],[Precio Unitario]]*cocina[[#This Row],[Cantidad Ordenada]]-cocina[[#This Row],[Costo Unitario]]*cocina[[#This Row],[Cantidad Ordenada]]</f>
        <v>9</v>
      </c>
      <c r="K1791">
        <f>cocina[[#This Row],[Precio Unitario]]*cocina[[#This Row],[Cantidad Ordenada]]</f>
        <v>22</v>
      </c>
      <c r="L1791" s="5">
        <f>(SUMIF(A:A,cocina[[#This Row],[Número de Orden]],J:J))/SUMIF(A:A,cocina[[#This Row],[Número de Orden]],K:K)</f>
        <v>0.38823529411764707</v>
      </c>
      <c r="M1791" s="1">
        <f>cocina[[#This Row],[Ganancia bruta]]-cocina[[#This Row],[Ganancia neta]]</f>
        <v>13</v>
      </c>
    </row>
    <row r="1792" spans="1:13" x14ac:dyDescent="0.3">
      <c r="A1792">
        <v>723</v>
      </c>
      <c r="B1792">
        <v>12</v>
      </c>
      <c r="C1792" s="1" t="s">
        <v>52</v>
      </c>
      <c r="D1792" s="1" t="s">
        <v>620</v>
      </c>
      <c r="E1792">
        <v>16</v>
      </c>
      <c r="F1792">
        <v>28</v>
      </c>
      <c r="G1792">
        <v>2</v>
      </c>
      <c r="H1792">
        <v>22</v>
      </c>
      <c r="I1792" s="1" t="s">
        <v>608</v>
      </c>
      <c r="J1792">
        <f>cocina[[#This Row],[Precio Unitario]]*cocina[[#This Row],[Cantidad Ordenada]]-cocina[[#This Row],[Costo Unitario]]*cocina[[#This Row],[Cantidad Ordenada]]</f>
        <v>24</v>
      </c>
      <c r="K1792">
        <f>cocina[[#This Row],[Precio Unitario]]*cocina[[#This Row],[Cantidad Ordenada]]</f>
        <v>56</v>
      </c>
      <c r="L1792" s="5">
        <f>(SUMIF(A:A,cocina[[#This Row],[Número de Orden]],J:J))/SUMIF(A:A,cocina[[#This Row],[Número de Orden]],K:K)</f>
        <v>0.41269841269841268</v>
      </c>
      <c r="M1792" s="1">
        <f>cocina[[#This Row],[Ganancia bruta]]-cocina[[#This Row],[Ganancia neta]]</f>
        <v>32</v>
      </c>
    </row>
    <row r="1793" spans="1:13" x14ac:dyDescent="0.3">
      <c r="A1793">
        <v>723</v>
      </c>
      <c r="B1793">
        <v>12</v>
      </c>
      <c r="C1793" s="1" t="s">
        <v>36</v>
      </c>
      <c r="D1793" s="1" t="s">
        <v>622</v>
      </c>
      <c r="E1793">
        <v>21</v>
      </c>
      <c r="F1793">
        <v>35</v>
      </c>
      <c r="G1793">
        <v>2</v>
      </c>
      <c r="H1793">
        <v>9</v>
      </c>
      <c r="I1793" s="1" t="s">
        <v>608</v>
      </c>
      <c r="J1793">
        <f>cocina[[#This Row],[Precio Unitario]]*cocina[[#This Row],[Cantidad Ordenada]]-cocina[[#This Row],[Costo Unitario]]*cocina[[#This Row],[Cantidad Ordenada]]</f>
        <v>28</v>
      </c>
      <c r="K1793">
        <f>cocina[[#This Row],[Precio Unitario]]*cocina[[#This Row],[Cantidad Ordenada]]</f>
        <v>70</v>
      </c>
      <c r="L1793" s="5">
        <f>(SUMIF(A:A,cocina[[#This Row],[Número de Orden]],J:J))/SUMIF(A:A,cocina[[#This Row],[Número de Orden]],K:K)</f>
        <v>0.41269841269841268</v>
      </c>
      <c r="M1793" s="1">
        <f>cocina[[#This Row],[Ganancia bruta]]-cocina[[#This Row],[Ganancia neta]]</f>
        <v>42</v>
      </c>
    </row>
    <row r="1794" spans="1:13" x14ac:dyDescent="0.3">
      <c r="A1794">
        <v>724</v>
      </c>
      <c r="B1794">
        <v>8</v>
      </c>
      <c r="C1794" s="1" t="s">
        <v>213</v>
      </c>
      <c r="D1794" s="1" t="s">
        <v>624</v>
      </c>
      <c r="E1794">
        <v>13</v>
      </c>
      <c r="F1794">
        <v>22</v>
      </c>
      <c r="G1794">
        <v>3</v>
      </c>
      <c r="H1794">
        <v>56</v>
      </c>
      <c r="I1794" s="1" t="s">
        <v>608</v>
      </c>
      <c r="J1794">
        <f>cocina[[#This Row],[Precio Unitario]]*cocina[[#This Row],[Cantidad Ordenada]]-cocina[[#This Row],[Costo Unitario]]*cocina[[#This Row],[Cantidad Ordenada]]</f>
        <v>27</v>
      </c>
      <c r="K1794">
        <f>cocina[[#This Row],[Precio Unitario]]*cocina[[#This Row],[Cantidad Ordenada]]</f>
        <v>66</v>
      </c>
      <c r="L1794" s="5">
        <f>(SUMIF(A:A,cocina[[#This Row],[Número de Orden]],J:J))/SUMIF(A:A,cocina[[#This Row],[Número de Orden]],K:K)</f>
        <v>0.40909090909090912</v>
      </c>
      <c r="M1794" s="1">
        <f>cocina[[#This Row],[Ganancia bruta]]-cocina[[#This Row],[Ganancia neta]]</f>
        <v>39</v>
      </c>
    </row>
    <row r="1795" spans="1:13" x14ac:dyDescent="0.3">
      <c r="A1795">
        <v>725</v>
      </c>
      <c r="B1795">
        <v>10</v>
      </c>
      <c r="C1795" s="1" t="s">
        <v>65</v>
      </c>
      <c r="D1795" s="1" t="s">
        <v>625</v>
      </c>
      <c r="E1795">
        <v>20</v>
      </c>
      <c r="F1795">
        <v>34</v>
      </c>
      <c r="G1795">
        <v>3</v>
      </c>
      <c r="H1795">
        <v>30</v>
      </c>
      <c r="I1795" s="1" t="s">
        <v>608</v>
      </c>
      <c r="J1795">
        <f>cocina[[#This Row],[Precio Unitario]]*cocina[[#This Row],[Cantidad Ordenada]]-cocina[[#This Row],[Costo Unitario]]*cocina[[#This Row],[Cantidad Ordenada]]</f>
        <v>42</v>
      </c>
      <c r="K1795">
        <f>cocina[[#This Row],[Precio Unitario]]*cocina[[#This Row],[Cantidad Ordenada]]</f>
        <v>102</v>
      </c>
      <c r="L1795" s="5">
        <f>(SUMIF(A:A,cocina[[#This Row],[Número de Orden]],J:J))/SUMIF(A:A,cocina[[#This Row],[Número de Orden]],K:K)</f>
        <v>0.4107142857142857</v>
      </c>
      <c r="M1795" s="1">
        <f>cocina[[#This Row],[Ganancia bruta]]-cocina[[#This Row],[Ganancia neta]]</f>
        <v>60</v>
      </c>
    </row>
    <row r="1796" spans="1:13" x14ac:dyDescent="0.3">
      <c r="A1796">
        <v>725</v>
      </c>
      <c r="B1796">
        <v>10</v>
      </c>
      <c r="C1796" s="1" t="s">
        <v>213</v>
      </c>
      <c r="D1796" s="1" t="s">
        <v>624</v>
      </c>
      <c r="E1796">
        <v>13</v>
      </c>
      <c r="F1796">
        <v>22</v>
      </c>
      <c r="G1796">
        <v>3</v>
      </c>
      <c r="H1796">
        <v>55</v>
      </c>
      <c r="I1796" s="1" t="s">
        <v>608</v>
      </c>
      <c r="J1796">
        <f>cocina[[#This Row],[Precio Unitario]]*cocina[[#This Row],[Cantidad Ordenada]]-cocina[[#This Row],[Costo Unitario]]*cocina[[#This Row],[Cantidad Ordenada]]</f>
        <v>27</v>
      </c>
      <c r="K1796">
        <f>cocina[[#This Row],[Precio Unitario]]*cocina[[#This Row],[Cantidad Ordenada]]</f>
        <v>66</v>
      </c>
      <c r="L1796" s="5">
        <f>(SUMIF(A:A,cocina[[#This Row],[Número de Orden]],J:J))/SUMIF(A:A,cocina[[#This Row],[Número de Orden]],K:K)</f>
        <v>0.4107142857142857</v>
      </c>
      <c r="M1796" s="1">
        <f>cocina[[#This Row],[Ganancia bruta]]-cocina[[#This Row],[Ganancia neta]]</f>
        <v>39</v>
      </c>
    </row>
    <row r="1797" spans="1:13" x14ac:dyDescent="0.3">
      <c r="A1797">
        <v>726</v>
      </c>
      <c r="B1797">
        <v>11</v>
      </c>
      <c r="C1797" s="1" t="s">
        <v>213</v>
      </c>
      <c r="D1797" s="1" t="s">
        <v>624</v>
      </c>
      <c r="E1797">
        <v>13</v>
      </c>
      <c r="F1797">
        <v>22</v>
      </c>
      <c r="G1797">
        <v>2</v>
      </c>
      <c r="H1797">
        <v>6</v>
      </c>
      <c r="I1797" s="1" t="s">
        <v>608</v>
      </c>
      <c r="J1797">
        <f>cocina[[#This Row],[Precio Unitario]]*cocina[[#This Row],[Cantidad Ordenada]]-cocina[[#This Row],[Costo Unitario]]*cocina[[#This Row],[Cantidad Ordenada]]</f>
        <v>18</v>
      </c>
      <c r="K1797">
        <f>cocina[[#This Row],[Precio Unitario]]*cocina[[#This Row],[Cantidad Ordenada]]</f>
        <v>44</v>
      </c>
      <c r="L1797" s="5">
        <f>(SUMIF(A:A,cocina[[#This Row],[Número de Orden]],J:J))/SUMIF(A:A,cocina[[#This Row],[Número de Orden]],K:K)</f>
        <v>0.3968253968253968</v>
      </c>
      <c r="M1797" s="1">
        <f>cocina[[#This Row],[Ganancia bruta]]-cocina[[#This Row],[Ganancia neta]]</f>
        <v>26</v>
      </c>
    </row>
    <row r="1798" spans="1:13" x14ac:dyDescent="0.3">
      <c r="A1798">
        <v>726</v>
      </c>
      <c r="B1798">
        <v>11</v>
      </c>
      <c r="C1798" s="1" t="s">
        <v>83</v>
      </c>
      <c r="D1798" s="1" t="s">
        <v>617</v>
      </c>
      <c r="E1798">
        <v>22</v>
      </c>
      <c r="F1798">
        <v>36</v>
      </c>
      <c r="G1798">
        <v>1</v>
      </c>
      <c r="H1798">
        <v>13</v>
      </c>
      <c r="I1798" s="1" t="s">
        <v>608</v>
      </c>
      <c r="J1798">
        <f>cocina[[#This Row],[Precio Unitario]]*cocina[[#This Row],[Cantidad Ordenada]]-cocina[[#This Row],[Costo Unitario]]*cocina[[#This Row],[Cantidad Ordenada]]</f>
        <v>14</v>
      </c>
      <c r="K1798">
        <f>cocina[[#This Row],[Precio Unitario]]*cocina[[#This Row],[Cantidad Ordenada]]</f>
        <v>36</v>
      </c>
      <c r="L1798" s="5">
        <f>(SUMIF(A:A,cocina[[#This Row],[Número de Orden]],J:J))/SUMIF(A:A,cocina[[#This Row],[Número de Orden]],K:K)</f>
        <v>0.3968253968253968</v>
      </c>
      <c r="M1798" s="1">
        <f>cocina[[#This Row],[Ganancia bruta]]-cocina[[#This Row],[Ganancia neta]]</f>
        <v>22</v>
      </c>
    </row>
    <row r="1799" spans="1:13" x14ac:dyDescent="0.3">
      <c r="A1799">
        <v>726</v>
      </c>
      <c r="B1799">
        <v>11</v>
      </c>
      <c r="C1799" s="1" t="s">
        <v>210</v>
      </c>
      <c r="D1799" s="1" t="s">
        <v>627</v>
      </c>
      <c r="E1799">
        <v>14</v>
      </c>
      <c r="F1799">
        <v>23</v>
      </c>
      <c r="G1799">
        <v>2</v>
      </c>
      <c r="H1799">
        <v>55</v>
      </c>
      <c r="I1799" s="1" t="s">
        <v>608</v>
      </c>
      <c r="J1799">
        <f>cocina[[#This Row],[Precio Unitario]]*cocina[[#This Row],[Cantidad Ordenada]]-cocina[[#This Row],[Costo Unitario]]*cocina[[#This Row],[Cantidad Ordenada]]</f>
        <v>18</v>
      </c>
      <c r="K1799">
        <f>cocina[[#This Row],[Precio Unitario]]*cocina[[#This Row],[Cantidad Ordenada]]</f>
        <v>46</v>
      </c>
      <c r="L1799" s="5">
        <f>(SUMIF(A:A,cocina[[#This Row],[Número de Orden]],J:J))/SUMIF(A:A,cocina[[#This Row],[Número de Orden]],K:K)</f>
        <v>0.3968253968253968</v>
      </c>
      <c r="M1799" s="1">
        <f>cocina[[#This Row],[Ganancia bruta]]-cocina[[#This Row],[Ganancia neta]]</f>
        <v>28</v>
      </c>
    </row>
    <row r="1800" spans="1:13" x14ac:dyDescent="0.3">
      <c r="A1800">
        <v>727</v>
      </c>
      <c r="B1800">
        <v>17</v>
      </c>
      <c r="C1800" s="1" t="s">
        <v>156</v>
      </c>
      <c r="D1800" s="1" t="s">
        <v>626</v>
      </c>
      <c r="E1800">
        <v>12</v>
      </c>
      <c r="F1800">
        <v>20</v>
      </c>
      <c r="G1800">
        <v>2</v>
      </c>
      <c r="H1800">
        <v>21</v>
      </c>
      <c r="I1800" s="1" t="s">
        <v>609</v>
      </c>
      <c r="J1800">
        <f>cocina[[#This Row],[Precio Unitario]]*cocina[[#This Row],[Cantidad Ordenada]]-cocina[[#This Row],[Costo Unitario]]*cocina[[#This Row],[Cantidad Ordenada]]</f>
        <v>16</v>
      </c>
      <c r="K1800">
        <f>cocina[[#This Row],[Precio Unitario]]*cocina[[#This Row],[Cantidad Ordenada]]</f>
        <v>40</v>
      </c>
      <c r="L1800" s="5">
        <f>(SUMIF(A:A,cocina[[#This Row],[Número de Orden]],J:J))/SUMIF(A:A,cocina[[#This Row],[Número de Orden]],K:K)</f>
        <v>0.4</v>
      </c>
      <c r="M1800" s="1">
        <f>cocina[[#This Row],[Ganancia bruta]]-cocina[[#This Row],[Ganancia neta]]</f>
        <v>24</v>
      </c>
    </row>
    <row r="1801" spans="1:13" x14ac:dyDescent="0.3">
      <c r="A1801">
        <v>728</v>
      </c>
      <c r="B1801">
        <v>9</v>
      </c>
      <c r="C1801" s="1" t="s">
        <v>89</v>
      </c>
      <c r="D1801" s="1" t="s">
        <v>629</v>
      </c>
      <c r="E1801">
        <v>10</v>
      </c>
      <c r="F1801">
        <v>18</v>
      </c>
      <c r="G1801">
        <v>1</v>
      </c>
      <c r="H1801">
        <v>42</v>
      </c>
      <c r="I1801" s="1" t="s">
        <v>608</v>
      </c>
      <c r="J1801">
        <f>cocina[[#This Row],[Precio Unitario]]*cocina[[#This Row],[Cantidad Ordenada]]-cocina[[#This Row],[Costo Unitario]]*cocina[[#This Row],[Cantidad Ordenada]]</f>
        <v>8</v>
      </c>
      <c r="K1801">
        <f>cocina[[#This Row],[Precio Unitario]]*cocina[[#This Row],[Cantidad Ordenada]]</f>
        <v>18</v>
      </c>
      <c r="L1801" s="5">
        <f>(SUMIF(A:A,cocina[[#This Row],[Número de Orden]],J:J))/SUMIF(A:A,cocina[[#This Row],[Número de Orden]],K:K)</f>
        <v>0.41025641025641024</v>
      </c>
      <c r="M1801" s="1">
        <f>cocina[[#This Row],[Ganancia bruta]]-cocina[[#This Row],[Ganancia neta]]</f>
        <v>10</v>
      </c>
    </row>
    <row r="1802" spans="1:13" x14ac:dyDescent="0.3">
      <c r="A1802">
        <v>728</v>
      </c>
      <c r="B1802">
        <v>9</v>
      </c>
      <c r="C1802" s="1" t="s">
        <v>116</v>
      </c>
      <c r="D1802" s="1" t="s">
        <v>615</v>
      </c>
      <c r="E1802">
        <v>16</v>
      </c>
      <c r="F1802">
        <v>27</v>
      </c>
      <c r="G1802">
        <v>3</v>
      </c>
      <c r="H1802">
        <v>8</v>
      </c>
      <c r="I1802" s="1" t="s">
        <v>608</v>
      </c>
      <c r="J1802">
        <f>cocina[[#This Row],[Precio Unitario]]*cocina[[#This Row],[Cantidad Ordenada]]-cocina[[#This Row],[Costo Unitario]]*cocina[[#This Row],[Cantidad Ordenada]]</f>
        <v>33</v>
      </c>
      <c r="K1802">
        <f>cocina[[#This Row],[Precio Unitario]]*cocina[[#This Row],[Cantidad Ordenada]]</f>
        <v>81</v>
      </c>
      <c r="L1802" s="5">
        <f>(SUMIF(A:A,cocina[[#This Row],[Número de Orden]],J:J))/SUMIF(A:A,cocina[[#This Row],[Número de Orden]],K:K)</f>
        <v>0.41025641025641024</v>
      </c>
      <c r="M1802" s="1">
        <f>cocina[[#This Row],[Ganancia bruta]]-cocina[[#This Row],[Ganancia neta]]</f>
        <v>48</v>
      </c>
    </row>
    <row r="1803" spans="1:13" x14ac:dyDescent="0.3">
      <c r="A1803">
        <v>728</v>
      </c>
      <c r="B1803">
        <v>9</v>
      </c>
      <c r="C1803" s="1" t="s">
        <v>257</v>
      </c>
      <c r="D1803" s="1" t="s">
        <v>623</v>
      </c>
      <c r="E1803">
        <v>19</v>
      </c>
      <c r="F1803">
        <v>32</v>
      </c>
      <c r="G1803">
        <v>3</v>
      </c>
      <c r="H1803">
        <v>22</v>
      </c>
      <c r="I1803" s="1" t="s">
        <v>608</v>
      </c>
      <c r="J1803">
        <f>cocina[[#This Row],[Precio Unitario]]*cocina[[#This Row],[Cantidad Ordenada]]-cocina[[#This Row],[Costo Unitario]]*cocina[[#This Row],[Cantidad Ordenada]]</f>
        <v>39</v>
      </c>
      <c r="K1803">
        <f>cocina[[#This Row],[Precio Unitario]]*cocina[[#This Row],[Cantidad Ordenada]]</f>
        <v>96</v>
      </c>
      <c r="L1803" s="5">
        <f>(SUMIF(A:A,cocina[[#This Row],[Número de Orden]],J:J))/SUMIF(A:A,cocina[[#This Row],[Número de Orden]],K:K)</f>
        <v>0.41025641025641024</v>
      </c>
      <c r="M1803" s="1">
        <f>cocina[[#This Row],[Ganancia bruta]]-cocina[[#This Row],[Ganancia neta]]</f>
        <v>57</v>
      </c>
    </row>
    <row r="1804" spans="1:13" x14ac:dyDescent="0.3">
      <c r="A1804">
        <v>729</v>
      </c>
      <c r="B1804">
        <v>20</v>
      </c>
      <c r="C1804" s="1" t="s">
        <v>65</v>
      </c>
      <c r="D1804" s="1" t="s">
        <v>625</v>
      </c>
      <c r="E1804">
        <v>20</v>
      </c>
      <c r="F1804">
        <v>34</v>
      </c>
      <c r="G1804">
        <v>2</v>
      </c>
      <c r="H1804">
        <v>57</v>
      </c>
      <c r="I1804" s="1" t="s">
        <v>608</v>
      </c>
      <c r="J1804">
        <f>cocina[[#This Row],[Precio Unitario]]*cocina[[#This Row],[Cantidad Ordenada]]-cocina[[#This Row],[Costo Unitario]]*cocina[[#This Row],[Cantidad Ordenada]]</f>
        <v>28</v>
      </c>
      <c r="K1804">
        <f>cocina[[#This Row],[Precio Unitario]]*cocina[[#This Row],[Cantidad Ordenada]]</f>
        <v>68</v>
      </c>
      <c r="L1804" s="5">
        <f>(SUMIF(A:A,cocina[[#This Row],[Número de Orden]],J:J))/SUMIF(A:A,cocina[[#This Row],[Número de Orden]],K:K)</f>
        <v>0.40625</v>
      </c>
      <c r="M1804" s="1">
        <f>cocina[[#This Row],[Ganancia bruta]]-cocina[[#This Row],[Ganancia neta]]</f>
        <v>40</v>
      </c>
    </row>
    <row r="1805" spans="1:13" x14ac:dyDescent="0.3">
      <c r="A1805">
        <v>729</v>
      </c>
      <c r="B1805">
        <v>20</v>
      </c>
      <c r="C1805" s="1" t="s">
        <v>156</v>
      </c>
      <c r="D1805" s="1" t="s">
        <v>626</v>
      </c>
      <c r="E1805">
        <v>12</v>
      </c>
      <c r="F1805">
        <v>20</v>
      </c>
      <c r="G1805">
        <v>3</v>
      </c>
      <c r="H1805">
        <v>8</v>
      </c>
      <c r="I1805" s="1" t="s">
        <v>609</v>
      </c>
      <c r="J1805">
        <f>cocina[[#This Row],[Precio Unitario]]*cocina[[#This Row],[Cantidad Ordenada]]-cocina[[#This Row],[Costo Unitario]]*cocina[[#This Row],[Cantidad Ordenada]]</f>
        <v>24</v>
      </c>
      <c r="K1805">
        <f>cocina[[#This Row],[Precio Unitario]]*cocina[[#This Row],[Cantidad Ordenada]]</f>
        <v>60</v>
      </c>
      <c r="L1805" s="5">
        <f>(SUMIF(A:A,cocina[[#This Row],[Número de Orden]],J:J))/SUMIF(A:A,cocina[[#This Row],[Número de Orden]],K:K)</f>
        <v>0.40625</v>
      </c>
      <c r="M1805" s="1">
        <f>cocina[[#This Row],[Ganancia bruta]]-cocina[[#This Row],[Ganancia neta]]</f>
        <v>36</v>
      </c>
    </row>
    <row r="1806" spans="1:13" x14ac:dyDescent="0.3">
      <c r="A1806">
        <v>730</v>
      </c>
      <c r="B1806">
        <v>8</v>
      </c>
      <c r="C1806" s="1" t="s">
        <v>78</v>
      </c>
      <c r="D1806" s="1" t="s">
        <v>613</v>
      </c>
      <c r="E1806">
        <v>18</v>
      </c>
      <c r="F1806">
        <v>30</v>
      </c>
      <c r="G1806">
        <v>3</v>
      </c>
      <c r="H1806">
        <v>32</v>
      </c>
      <c r="I1806" s="1" t="s">
        <v>609</v>
      </c>
      <c r="J1806">
        <f>cocina[[#This Row],[Precio Unitario]]*cocina[[#This Row],[Cantidad Ordenada]]-cocina[[#This Row],[Costo Unitario]]*cocina[[#This Row],[Cantidad Ordenada]]</f>
        <v>36</v>
      </c>
      <c r="K1806">
        <f>cocina[[#This Row],[Precio Unitario]]*cocina[[#This Row],[Cantidad Ordenada]]</f>
        <v>90</v>
      </c>
      <c r="L1806" s="5">
        <f>(SUMIF(A:A,cocina[[#This Row],[Número de Orden]],J:J))/SUMIF(A:A,cocina[[#This Row],[Número de Orden]],K:K)</f>
        <v>0.40350877192982454</v>
      </c>
      <c r="M1806" s="1">
        <f>cocina[[#This Row],[Ganancia bruta]]-cocina[[#This Row],[Ganancia neta]]</f>
        <v>54</v>
      </c>
    </row>
    <row r="1807" spans="1:13" x14ac:dyDescent="0.3">
      <c r="A1807">
        <v>730</v>
      </c>
      <c r="B1807">
        <v>8</v>
      </c>
      <c r="C1807" s="1" t="s">
        <v>168</v>
      </c>
      <c r="D1807" s="1" t="s">
        <v>612</v>
      </c>
      <c r="E1807">
        <v>14</v>
      </c>
      <c r="F1807">
        <v>24</v>
      </c>
      <c r="G1807">
        <v>1</v>
      </c>
      <c r="H1807">
        <v>47</v>
      </c>
      <c r="I1807" s="1" t="s">
        <v>609</v>
      </c>
      <c r="J1807">
        <f>cocina[[#This Row],[Precio Unitario]]*cocina[[#This Row],[Cantidad Ordenada]]-cocina[[#This Row],[Costo Unitario]]*cocina[[#This Row],[Cantidad Ordenada]]</f>
        <v>10</v>
      </c>
      <c r="K1807">
        <f>cocina[[#This Row],[Precio Unitario]]*cocina[[#This Row],[Cantidad Ordenada]]</f>
        <v>24</v>
      </c>
      <c r="L1807" s="5">
        <f>(SUMIF(A:A,cocina[[#This Row],[Número de Orden]],J:J))/SUMIF(A:A,cocina[[#This Row],[Número de Orden]],K:K)</f>
        <v>0.40350877192982454</v>
      </c>
      <c r="M1807" s="1">
        <f>cocina[[#This Row],[Ganancia bruta]]-cocina[[#This Row],[Ganancia neta]]</f>
        <v>14</v>
      </c>
    </row>
    <row r="1808" spans="1:13" x14ac:dyDescent="0.3">
      <c r="A1808">
        <v>731</v>
      </c>
      <c r="B1808">
        <v>17</v>
      </c>
      <c r="C1808" s="1" t="s">
        <v>257</v>
      </c>
      <c r="D1808" s="1" t="s">
        <v>623</v>
      </c>
      <c r="E1808">
        <v>19</v>
      </c>
      <c r="F1808">
        <v>32</v>
      </c>
      <c r="G1808">
        <v>2</v>
      </c>
      <c r="H1808">
        <v>47</v>
      </c>
      <c r="I1808" s="1" t="s">
        <v>609</v>
      </c>
      <c r="J1808">
        <f>cocina[[#This Row],[Precio Unitario]]*cocina[[#This Row],[Cantidad Ordenada]]-cocina[[#This Row],[Costo Unitario]]*cocina[[#This Row],[Cantidad Ordenada]]</f>
        <v>26</v>
      </c>
      <c r="K1808">
        <f>cocina[[#This Row],[Precio Unitario]]*cocina[[#This Row],[Cantidad Ordenada]]</f>
        <v>64</v>
      </c>
      <c r="L1808" s="5">
        <f>(SUMIF(A:A,cocina[[#This Row],[Número de Orden]],J:J))/SUMIF(A:A,cocina[[#This Row],[Número de Orden]],K:K)</f>
        <v>0.40625</v>
      </c>
      <c r="M1808" s="1">
        <f>cocina[[#This Row],[Ganancia bruta]]-cocina[[#This Row],[Ganancia neta]]</f>
        <v>38</v>
      </c>
    </row>
    <row r="1809" spans="1:13" x14ac:dyDescent="0.3">
      <c r="A1809">
        <v>732</v>
      </c>
      <c r="B1809">
        <v>12</v>
      </c>
      <c r="C1809" s="1" t="s">
        <v>58</v>
      </c>
      <c r="D1809" s="1" t="s">
        <v>616</v>
      </c>
      <c r="E1809">
        <v>25</v>
      </c>
      <c r="F1809">
        <v>40</v>
      </c>
      <c r="G1809">
        <v>3</v>
      </c>
      <c r="H1809">
        <v>29</v>
      </c>
      <c r="I1809" s="1" t="s">
        <v>608</v>
      </c>
      <c r="J1809">
        <f>cocina[[#This Row],[Precio Unitario]]*cocina[[#This Row],[Cantidad Ordenada]]-cocina[[#This Row],[Costo Unitario]]*cocina[[#This Row],[Cantidad Ordenada]]</f>
        <v>45</v>
      </c>
      <c r="K1809">
        <f>cocina[[#This Row],[Precio Unitario]]*cocina[[#This Row],[Cantidad Ordenada]]</f>
        <v>120</v>
      </c>
      <c r="L1809" s="5">
        <f>(SUMIF(A:A,cocina[[#This Row],[Número de Orden]],J:J))/SUMIF(A:A,cocina[[#This Row],[Número de Orden]],K:K)</f>
        <v>0.39215686274509803</v>
      </c>
      <c r="M1809" s="1">
        <f>cocina[[#This Row],[Ganancia bruta]]-cocina[[#This Row],[Ganancia neta]]</f>
        <v>75</v>
      </c>
    </row>
    <row r="1810" spans="1:13" x14ac:dyDescent="0.3">
      <c r="A1810">
        <v>732</v>
      </c>
      <c r="B1810">
        <v>12</v>
      </c>
      <c r="C1810" s="1" t="s">
        <v>165</v>
      </c>
      <c r="D1810" s="1" t="s">
        <v>630</v>
      </c>
      <c r="E1810">
        <v>15</v>
      </c>
      <c r="F1810">
        <v>26</v>
      </c>
      <c r="G1810">
        <v>3</v>
      </c>
      <c r="H1810">
        <v>36</v>
      </c>
      <c r="I1810" s="1" t="s">
        <v>609</v>
      </c>
      <c r="J1810">
        <f>cocina[[#This Row],[Precio Unitario]]*cocina[[#This Row],[Cantidad Ordenada]]-cocina[[#This Row],[Costo Unitario]]*cocina[[#This Row],[Cantidad Ordenada]]</f>
        <v>33</v>
      </c>
      <c r="K1810">
        <f>cocina[[#This Row],[Precio Unitario]]*cocina[[#This Row],[Cantidad Ordenada]]</f>
        <v>78</v>
      </c>
      <c r="L1810" s="5">
        <f>(SUMIF(A:A,cocina[[#This Row],[Número de Orden]],J:J))/SUMIF(A:A,cocina[[#This Row],[Número de Orden]],K:K)</f>
        <v>0.39215686274509803</v>
      </c>
      <c r="M1810" s="1">
        <f>cocina[[#This Row],[Ganancia bruta]]-cocina[[#This Row],[Ganancia neta]]</f>
        <v>45</v>
      </c>
    </row>
    <row r="1811" spans="1:13" x14ac:dyDescent="0.3">
      <c r="A1811">
        <v>732</v>
      </c>
      <c r="B1811">
        <v>12</v>
      </c>
      <c r="C1811" s="1" t="s">
        <v>83</v>
      </c>
      <c r="D1811" s="1" t="s">
        <v>617</v>
      </c>
      <c r="E1811">
        <v>22</v>
      </c>
      <c r="F1811">
        <v>36</v>
      </c>
      <c r="G1811">
        <v>3</v>
      </c>
      <c r="H1811">
        <v>56</v>
      </c>
      <c r="I1811" s="1" t="s">
        <v>609</v>
      </c>
      <c r="J1811">
        <f>cocina[[#This Row],[Precio Unitario]]*cocina[[#This Row],[Cantidad Ordenada]]-cocina[[#This Row],[Costo Unitario]]*cocina[[#This Row],[Cantidad Ordenada]]</f>
        <v>42</v>
      </c>
      <c r="K1811">
        <f>cocina[[#This Row],[Precio Unitario]]*cocina[[#This Row],[Cantidad Ordenada]]</f>
        <v>108</v>
      </c>
      <c r="L1811" s="5">
        <f>(SUMIF(A:A,cocina[[#This Row],[Número de Orden]],J:J))/SUMIF(A:A,cocina[[#This Row],[Número de Orden]],K:K)</f>
        <v>0.39215686274509803</v>
      </c>
      <c r="M1811" s="1">
        <f>cocina[[#This Row],[Ganancia bruta]]-cocina[[#This Row],[Ganancia neta]]</f>
        <v>66</v>
      </c>
    </row>
    <row r="1812" spans="1:13" x14ac:dyDescent="0.3">
      <c r="A1812">
        <v>733</v>
      </c>
      <c r="B1812">
        <v>14</v>
      </c>
      <c r="C1812" s="1" t="s">
        <v>83</v>
      </c>
      <c r="D1812" s="1" t="s">
        <v>617</v>
      </c>
      <c r="E1812">
        <v>22</v>
      </c>
      <c r="F1812">
        <v>36</v>
      </c>
      <c r="G1812">
        <v>3</v>
      </c>
      <c r="H1812">
        <v>31</v>
      </c>
      <c r="I1812" s="1" t="s">
        <v>609</v>
      </c>
      <c r="J1812">
        <f>cocina[[#This Row],[Precio Unitario]]*cocina[[#This Row],[Cantidad Ordenada]]-cocina[[#This Row],[Costo Unitario]]*cocina[[#This Row],[Cantidad Ordenada]]</f>
        <v>42</v>
      </c>
      <c r="K1812">
        <f>cocina[[#This Row],[Precio Unitario]]*cocina[[#This Row],[Cantidad Ordenada]]</f>
        <v>108</v>
      </c>
      <c r="L1812" s="5">
        <f>(SUMIF(A:A,cocina[[#This Row],[Número de Orden]],J:J))/SUMIF(A:A,cocina[[#This Row],[Número de Orden]],K:K)</f>
        <v>0.39784946236559138</v>
      </c>
      <c r="M1812" s="1">
        <f>cocina[[#This Row],[Ganancia bruta]]-cocina[[#This Row],[Ganancia neta]]</f>
        <v>66</v>
      </c>
    </row>
    <row r="1813" spans="1:13" x14ac:dyDescent="0.3">
      <c r="A1813">
        <v>733</v>
      </c>
      <c r="B1813">
        <v>14</v>
      </c>
      <c r="C1813" s="1" t="s">
        <v>168</v>
      </c>
      <c r="D1813" s="1" t="s">
        <v>612</v>
      </c>
      <c r="E1813">
        <v>14</v>
      </c>
      <c r="F1813">
        <v>24</v>
      </c>
      <c r="G1813">
        <v>1</v>
      </c>
      <c r="H1813">
        <v>34</v>
      </c>
      <c r="I1813" s="1" t="s">
        <v>608</v>
      </c>
      <c r="J1813">
        <f>cocina[[#This Row],[Precio Unitario]]*cocina[[#This Row],[Cantidad Ordenada]]-cocina[[#This Row],[Costo Unitario]]*cocina[[#This Row],[Cantidad Ordenada]]</f>
        <v>10</v>
      </c>
      <c r="K1813">
        <f>cocina[[#This Row],[Precio Unitario]]*cocina[[#This Row],[Cantidad Ordenada]]</f>
        <v>24</v>
      </c>
      <c r="L1813" s="5">
        <f>(SUMIF(A:A,cocina[[#This Row],[Número de Orden]],J:J))/SUMIF(A:A,cocina[[#This Row],[Número de Orden]],K:K)</f>
        <v>0.39784946236559138</v>
      </c>
      <c r="M1813" s="1">
        <f>cocina[[#This Row],[Ganancia bruta]]-cocina[[#This Row],[Ganancia neta]]</f>
        <v>14</v>
      </c>
    </row>
    <row r="1814" spans="1:13" x14ac:dyDescent="0.3">
      <c r="A1814">
        <v>733</v>
      </c>
      <c r="B1814">
        <v>14</v>
      </c>
      <c r="C1814" s="1" t="s">
        <v>116</v>
      </c>
      <c r="D1814" s="1" t="s">
        <v>615</v>
      </c>
      <c r="E1814">
        <v>16</v>
      </c>
      <c r="F1814">
        <v>27</v>
      </c>
      <c r="G1814">
        <v>2</v>
      </c>
      <c r="H1814">
        <v>9</v>
      </c>
      <c r="I1814" s="1" t="s">
        <v>609</v>
      </c>
      <c r="J1814">
        <f>cocina[[#This Row],[Precio Unitario]]*cocina[[#This Row],[Cantidad Ordenada]]-cocina[[#This Row],[Costo Unitario]]*cocina[[#This Row],[Cantidad Ordenada]]</f>
        <v>22</v>
      </c>
      <c r="K1814">
        <f>cocina[[#This Row],[Precio Unitario]]*cocina[[#This Row],[Cantidad Ordenada]]</f>
        <v>54</v>
      </c>
      <c r="L1814" s="5">
        <f>(SUMIF(A:A,cocina[[#This Row],[Número de Orden]],J:J))/SUMIF(A:A,cocina[[#This Row],[Número de Orden]],K:K)</f>
        <v>0.39784946236559138</v>
      </c>
      <c r="M1814" s="1">
        <f>cocina[[#This Row],[Ganancia bruta]]-cocina[[#This Row],[Ganancia neta]]</f>
        <v>32</v>
      </c>
    </row>
    <row r="1815" spans="1:13" x14ac:dyDescent="0.3">
      <c r="A1815">
        <v>734</v>
      </c>
      <c r="B1815">
        <v>14</v>
      </c>
      <c r="C1815" s="1" t="s">
        <v>257</v>
      </c>
      <c r="D1815" s="1" t="s">
        <v>623</v>
      </c>
      <c r="E1815">
        <v>19</v>
      </c>
      <c r="F1815">
        <v>32</v>
      </c>
      <c r="G1815">
        <v>3</v>
      </c>
      <c r="H1815">
        <v>11</v>
      </c>
      <c r="I1815" s="1" t="s">
        <v>609</v>
      </c>
      <c r="J1815">
        <f>cocina[[#This Row],[Precio Unitario]]*cocina[[#This Row],[Cantidad Ordenada]]-cocina[[#This Row],[Costo Unitario]]*cocina[[#This Row],[Cantidad Ordenada]]</f>
        <v>39</v>
      </c>
      <c r="K1815">
        <f>cocina[[#This Row],[Precio Unitario]]*cocina[[#This Row],[Cantidad Ordenada]]</f>
        <v>96</v>
      </c>
      <c r="L1815" s="5">
        <f>(SUMIF(A:A,cocina[[#This Row],[Número de Orden]],J:J))/SUMIF(A:A,cocina[[#This Row],[Número de Orden]],K:K)</f>
        <v>0.41007194244604317</v>
      </c>
      <c r="M1815" s="1">
        <f>cocina[[#This Row],[Ganancia bruta]]-cocina[[#This Row],[Ganancia neta]]</f>
        <v>57</v>
      </c>
    </row>
    <row r="1816" spans="1:13" x14ac:dyDescent="0.3">
      <c r="A1816">
        <v>734</v>
      </c>
      <c r="B1816">
        <v>14</v>
      </c>
      <c r="C1816" s="1" t="s">
        <v>168</v>
      </c>
      <c r="D1816" s="1" t="s">
        <v>612</v>
      </c>
      <c r="E1816">
        <v>14</v>
      </c>
      <c r="F1816">
        <v>24</v>
      </c>
      <c r="G1816">
        <v>1</v>
      </c>
      <c r="H1816">
        <v>16</v>
      </c>
      <c r="I1816" s="1" t="s">
        <v>608</v>
      </c>
      <c r="J1816">
        <f>cocina[[#This Row],[Precio Unitario]]*cocina[[#This Row],[Cantidad Ordenada]]-cocina[[#This Row],[Costo Unitario]]*cocina[[#This Row],[Cantidad Ordenada]]</f>
        <v>10</v>
      </c>
      <c r="K1816">
        <f>cocina[[#This Row],[Precio Unitario]]*cocina[[#This Row],[Cantidad Ordenada]]</f>
        <v>24</v>
      </c>
      <c r="L1816" s="5">
        <f>(SUMIF(A:A,cocina[[#This Row],[Número de Orden]],J:J))/SUMIF(A:A,cocina[[#This Row],[Número de Orden]],K:K)</f>
        <v>0.41007194244604317</v>
      </c>
      <c r="M1816" s="1">
        <f>cocina[[#This Row],[Ganancia bruta]]-cocina[[#This Row],[Ganancia neta]]</f>
        <v>14</v>
      </c>
    </row>
    <row r="1817" spans="1:13" x14ac:dyDescent="0.3">
      <c r="A1817">
        <v>734</v>
      </c>
      <c r="B1817">
        <v>14</v>
      </c>
      <c r="C1817" s="1" t="s">
        <v>122</v>
      </c>
      <c r="D1817" s="1" t="s">
        <v>621</v>
      </c>
      <c r="E1817">
        <v>11</v>
      </c>
      <c r="F1817">
        <v>19</v>
      </c>
      <c r="G1817">
        <v>1</v>
      </c>
      <c r="H1817">
        <v>25</v>
      </c>
      <c r="I1817" s="1" t="s">
        <v>608</v>
      </c>
      <c r="J1817">
        <f>cocina[[#This Row],[Precio Unitario]]*cocina[[#This Row],[Cantidad Ordenada]]-cocina[[#This Row],[Costo Unitario]]*cocina[[#This Row],[Cantidad Ordenada]]</f>
        <v>8</v>
      </c>
      <c r="K1817">
        <f>cocina[[#This Row],[Precio Unitario]]*cocina[[#This Row],[Cantidad Ordenada]]</f>
        <v>19</v>
      </c>
      <c r="L1817" s="5">
        <f>(SUMIF(A:A,cocina[[#This Row],[Número de Orden]],J:J))/SUMIF(A:A,cocina[[#This Row],[Número de Orden]],K:K)</f>
        <v>0.41007194244604317</v>
      </c>
      <c r="M1817" s="1">
        <f>cocina[[#This Row],[Ganancia bruta]]-cocina[[#This Row],[Ganancia neta]]</f>
        <v>11</v>
      </c>
    </row>
    <row r="1818" spans="1:13" x14ac:dyDescent="0.3">
      <c r="A1818">
        <v>735</v>
      </c>
      <c r="B1818">
        <v>20</v>
      </c>
      <c r="C1818" s="1" t="s">
        <v>210</v>
      </c>
      <c r="D1818" s="1" t="s">
        <v>627</v>
      </c>
      <c r="E1818">
        <v>14</v>
      </c>
      <c r="F1818">
        <v>23</v>
      </c>
      <c r="G1818">
        <v>2</v>
      </c>
      <c r="H1818">
        <v>30</v>
      </c>
      <c r="I1818" s="1" t="s">
        <v>609</v>
      </c>
      <c r="J1818">
        <f>cocina[[#This Row],[Precio Unitario]]*cocina[[#This Row],[Cantidad Ordenada]]-cocina[[#This Row],[Costo Unitario]]*cocina[[#This Row],[Cantidad Ordenada]]</f>
        <v>18</v>
      </c>
      <c r="K1818">
        <f>cocina[[#This Row],[Precio Unitario]]*cocina[[#This Row],[Cantidad Ordenada]]</f>
        <v>46</v>
      </c>
      <c r="L1818" s="5">
        <f>(SUMIF(A:A,cocina[[#This Row],[Número de Orden]],J:J))/SUMIF(A:A,cocina[[#This Row],[Número de Orden]],K:K)</f>
        <v>0.40140845070422537</v>
      </c>
      <c r="M1818" s="1">
        <f>cocina[[#This Row],[Ganancia bruta]]-cocina[[#This Row],[Ganancia neta]]</f>
        <v>28</v>
      </c>
    </row>
    <row r="1819" spans="1:13" x14ac:dyDescent="0.3">
      <c r="A1819">
        <v>735</v>
      </c>
      <c r="B1819">
        <v>20</v>
      </c>
      <c r="C1819" s="1" t="s">
        <v>257</v>
      </c>
      <c r="D1819" s="1" t="s">
        <v>623</v>
      </c>
      <c r="E1819">
        <v>19</v>
      </c>
      <c r="F1819">
        <v>32</v>
      </c>
      <c r="G1819">
        <v>3</v>
      </c>
      <c r="H1819">
        <v>57</v>
      </c>
      <c r="I1819" s="1" t="s">
        <v>608</v>
      </c>
      <c r="J1819">
        <f>cocina[[#This Row],[Precio Unitario]]*cocina[[#This Row],[Cantidad Ordenada]]-cocina[[#This Row],[Costo Unitario]]*cocina[[#This Row],[Cantidad Ordenada]]</f>
        <v>39</v>
      </c>
      <c r="K1819">
        <f>cocina[[#This Row],[Precio Unitario]]*cocina[[#This Row],[Cantidad Ordenada]]</f>
        <v>96</v>
      </c>
      <c r="L1819" s="5">
        <f>(SUMIF(A:A,cocina[[#This Row],[Número de Orden]],J:J))/SUMIF(A:A,cocina[[#This Row],[Número de Orden]],K:K)</f>
        <v>0.40140845070422537</v>
      </c>
      <c r="M1819" s="1">
        <f>cocina[[#This Row],[Ganancia bruta]]-cocina[[#This Row],[Ganancia neta]]</f>
        <v>57</v>
      </c>
    </row>
    <row r="1820" spans="1:13" x14ac:dyDescent="0.3">
      <c r="A1820">
        <v>736</v>
      </c>
      <c r="B1820">
        <v>17</v>
      </c>
      <c r="C1820" s="1" t="s">
        <v>213</v>
      </c>
      <c r="D1820" s="1" t="s">
        <v>624</v>
      </c>
      <c r="E1820">
        <v>13</v>
      </c>
      <c r="F1820">
        <v>22</v>
      </c>
      <c r="G1820">
        <v>3</v>
      </c>
      <c r="H1820">
        <v>22</v>
      </c>
      <c r="I1820" s="1" t="s">
        <v>609</v>
      </c>
      <c r="J1820">
        <f>cocina[[#This Row],[Precio Unitario]]*cocina[[#This Row],[Cantidad Ordenada]]-cocina[[#This Row],[Costo Unitario]]*cocina[[#This Row],[Cantidad Ordenada]]</f>
        <v>27</v>
      </c>
      <c r="K1820">
        <f>cocina[[#This Row],[Precio Unitario]]*cocina[[#This Row],[Cantidad Ordenada]]</f>
        <v>66</v>
      </c>
      <c r="L1820" s="5">
        <f>(SUMIF(A:A,cocina[[#This Row],[Número de Orden]],J:J))/SUMIF(A:A,cocina[[#This Row],[Número de Orden]],K:K)</f>
        <v>0.40465116279069768</v>
      </c>
      <c r="M1820" s="1">
        <f>cocina[[#This Row],[Ganancia bruta]]-cocina[[#This Row],[Ganancia neta]]</f>
        <v>39</v>
      </c>
    </row>
    <row r="1821" spans="1:13" x14ac:dyDescent="0.3">
      <c r="A1821">
        <v>736</v>
      </c>
      <c r="B1821">
        <v>17</v>
      </c>
      <c r="C1821" s="1" t="s">
        <v>52</v>
      </c>
      <c r="D1821" s="1" t="s">
        <v>620</v>
      </c>
      <c r="E1821">
        <v>16</v>
      </c>
      <c r="F1821">
        <v>28</v>
      </c>
      <c r="G1821">
        <v>2</v>
      </c>
      <c r="H1821">
        <v>43</v>
      </c>
      <c r="I1821" s="1" t="s">
        <v>608</v>
      </c>
      <c r="J1821">
        <f>cocina[[#This Row],[Precio Unitario]]*cocina[[#This Row],[Cantidad Ordenada]]-cocina[[#This Row],[Costo Unitario]]*cocina[[#This Row],[Cantidad Ordenada]]</f>
        <v>24</v>
      </c>
      <c r="K1821">
        <f>cocina[[#This Row],[Precio Unitario]]*cocina[[#This Row],[Cantidad Ordenada]]</f>
        <v>56</v>
      </c>
      <c r="L1821" s="5">
        <f>(SUMIF(A:A,cocina[[#This Row],[Número de Orden]],J:J))/SUMIF(A:A,cocina[[#This Row],[Número de Orden]],K:K)</f>
        <v>0.40465116279069768</v>
      </c>
      <c r="M1821" s="1">
        <f>cocina[[#This Row],[Ganancia bruta]]-cocina[[#This Row],[Ganancia neta]]</f>
        <v>32</v>
      </c>
    </row>
    <row r="1822" spans="1:13" x14ac:dyDescent="0.3">
      <c r="A1822">
        <v>736</v>
      </c>
      <c r="B1822">
        <v>17</v>
      </c>
      <c r="C1822" s="1" t="s">
        <v>126</v>
      </c>
      <c r="D1822" s="1" t="s">
        <v>614</v>
      </c>
      <c r="E1822">
        <v>19</v>
      </c>
      <c r="F1822">
        <v>31</v>
      </c>
      <c r="G1822">
        <v>3</v>
      </c>
      <c r="H1822">
        <v>27</v>
      </c>
      <c r="I1822" s="1" t="s">
        <v>609</v>
      </c>
      <c r="J1822">
        <f>cocina[[#This Row],[Precio Unitario]]*cocina[[#This Row],[Cantidad Ordenada]]-cocina[[#This Row],[Costo Unitario]]*cocina[[#This Row],[Cantidad Ordenada]]</f>
        <v>36</v>
      </c>
      <c r="K1822">
        <f>cocina[[#This Row],[Precio Unitario]]*cocina[[#This Row],[Cantidad Ordenada]]</f>
        <v>93</v>
      </c>
      <c r="L1822" s="5">
        <f>(SUMIF(A:A,cocina[[#This Row],[Número de Orden]],J:J))/SUMIF(A:A,cocina[[#This Row],[Número de Orden]],K:K)</f>
        <v>0.40465116279069768</v>
      </c>
      <c r="M1822" s="1">
        <f>cocina[[#This Row],[Ganancia bruta]]-cocina[[#This Row],[Ganancia neta]]</f>
        <v>57</v>
      </c>
    </row>
    <row r="1823" spans="1:13" x14ac:dyDescent="0.3">
      <c r="A1823">
        <v>737</v>
      </c>
      <c r="B1823">
        <v>6</v>
      </c>
      <c r="C1823" s="1" t="s">
        <v>48</v>
      </c>
      <c r="D1823" s="1" t="s">
        <v>618</v>
      </c>
      <c r="E1823">
        <v>17</v>
      </c>
      <c r="F1823">
        <v>29</v>
      </c>
      <c r="G1823">
        <v>2</v>
      </c>
      <c r="H1823">
        <v>17</v>
      </c>
      <c r="I1823" s="1" t="s">
        <v>609</v>
      </c>
      <c r="J1823">
        <f>cocina[[#This Row],[Precio Unitario]]*cocina[[#This Row],[Cantidad Ordenada]]-cocina[[#This Row],[Costo Unitario]]*cocina[[#This Row],[Cantidad Ordenada]]</f>
        <v>24</v>
      </c>
      <c r="K1823">
        <f>cocina[[#This Row],[Precio Unitario]]*cocina[[#This Row],[Cantidad Ordenada]]</f>
        <v>58</v>
      </c>
      <c r="L1823" s="5">
        <f>(SUMIF(A:A,cocina[[#This Row],[Número de Orden]],J:J))/SUMIF(A:A,cocina[[#This Row],[Número de Orden]],K:K)</f>
        <v>0.40677966101694918</v>
      </c>
      <c r="M1823" s="1">
        <f>cocina[[#This Row],[Ganancia bruta]]-cocina[[#This Row],[Ganancia neta]]</f>
        <v>34</v>
      </c>
    </row>
    <row r="1824" spans="1:13" x14ac:dyDescent="0.3">
      <c r="A1824">
        <v>737</v>
      </c>
      <c r="B1824">
        <v>6</v>
      </c>
      <c r="C1824" s="1" t="s">
        <v>78</v>
      </c>
      <c r="D1824" s="1" t="s">
        <v>613</v>
      </c>
      <c r="E1824">
        <v>18</v>
      </c>
      <c r="F1824">
        <v>30</v>
      </c>
      <c r="G1824">
        <v>2</v>
      </c>
      <c r="H1824">
        <v>5</v>
      </c>
      <c r="I1824" s="1" t="s">
        <v>608</v>
      </c>
      <c r="J1824">
        <f>cocina[[#This Row],[Precio Unitario]]*cocina[[#This Row],[Cantidad Ordenada]]-cocina[[#This Row],[Costo Unitario]]*cocina[[#This Row],[Cantidad Ordenada]]</f>
        <v>24</v>
      </c>
      <c r="K1824">
        <f>cocina[[#This Row],[Precio Unitario]]*cocina[[#This Row],[Cantidad Ordenada]]</f>
        <v>60</v>
      </c>
      <c r="L1824" s="5">
        <f>(SUMIF(A:A,cocina[[#This Row],[Número de Orden]],J:J))/SUMIF(A:A,cocina[[#This Row],[Número de Orden]],K:K)</f>
        <v>0.40677966101694918</v>
      </c>
      <c r="M1824" s="1">
        <f>cocina[[#This Row],[Ganancia bruta]]-cocina[[#This Row],[Ganancia neta]]</f>
        <v>36</v>
      </c>
    </row>
    <row r="1825" spans="1:13" x14ac:dyDescent="0.3">
      <c r="A1825">
        <v>738</v>
      </c>
      <c r="B1825">
        <v>15</v>
      </c>
      <c r="C1825" s="1" t="s">
        <v>165</v>
      </c>
      <c r="D1825" s="1" t="s">
        <v>630</v>
      </c>
      <c r="E1825">
        <v>15</v>
      </c>
      <c r="F1825">
        <v>26</v>
      </c>
      <c r="G1825">
        <v>2</v>
      </c>
      <c r="H1825">
        <v>59</v>
      </c>
      <c r="I1825" s="1" t="s">
        <v>608</v>
      </c>
      <c r="J1825">
        <f>cocina[[#This Row],[Precio Unitario]]*cocina[[#This Row],[Cantidad Ordenada]]-cocina[[#This Row],[Costo Unitario]]*cocina[[#This Row],[Cantidad Ordenada]]</f>
        <v>22</v>
      </c>
      <c r="K1825">
        <f>cocina[[#This Row],[Precio Unitario]]*cocina[[#This Row],[Cantidad Ordenada]]</f>
        <v>52</v>
      </c>
      <c r="L1825" s="5">
        <f>(SUMIF(A:A,cocina[[#This Row],[Número de Orden]],J:J))/SUMIF(A:A,cocina[[#This Row],[Número de Orden]],K:K)</f>
        <v>0.43283582089552236</v>
      </c>
      <c r="M1825" s="1">
        <f>cocina[[#This Row],[Ganancia bruta]]-cocina[[#This Row],[Ganancia neta]]</f>
        <v>30</v>
      </c>
    </row>
    <row r="1826" spans="1:13" x14ac:dyDescent="0.3">
      <c r="A1826">
        <v>738</v>
      </c>
      <c r="B1826">
        <v>15</v>
      </c>
      <c r="C1826" s="1" t="s">
        <v>52</v>
      </c>
      <c r="D1826" s="1" t="s">
        <v>620</v>
      </c>
      <c r="E1826">
        <v>16</v>
      </c>
      <c r="F1826">
        <v>28</v>
      </c>
      <c r="G1826">
        <v>1</v>
      </c>
      <c r="H1826">
        <v>15</v>
      </c>
      <c r="I1826" s="1" t="s">
        <v>608</v>
      </c>
      <c r="J1826">
        <f>cocina[[#This Row],[Precio Unitario]]*cocina[[#This Row],[Cantidad Ordenada]]-cocina[[#This Row],[Costo Unitario]]*cocina[[#This Row],[Cantidad Ordenada]]</f>
        <v>12</v>
      </c>
      <c r="K1826">
        <f>cocina[[#This Row],[Precio Unitario]]*cocina[[#This Row],[Cantidad Ordenada]]</f>
        <v>28</v>
      </c>
      <c r="L1826" s="5">
        <f>(SUMIF(A:A,cocina[[#This Row],[Número de Orden]],J:J))/SUMIF(A:A,cocina[[#This Row],[Número de Orden]],K:K)</f>
        <v>0.43283582089552236</v>
      </c>
      <c r="M1826" s="1">
        <f>cocina[[#This Row],[Ganancia bruta]]-cocina[[#This Row],[Ganancia neta]]</f>
        <v>16</v>
      </c>
    </row>
    <row r="1827" spans="1:13" x14ac:dyDescent="0.3">
      <c r="A1827">
        <v>738</v>
      </c>
      <c r="B1827">
        <v>15</v>
      </c>
      <c r="C1827" s="1" t="s">
        <v>89</v>
      </c>
      <c r="D1827" s="1" t="s">
        <v>629</v>
      </c>
      <c r="E1827">
        <v>10</v>
      </c>
      <c r="F1827">
        <v>18</v>
      </c>
      <c r="G1827">
        <v>3</v>
      </c>
      <c r="H1827">
        <v>20</v>
      </c>
      <c r="I1827" s="1" t="s">
        <v>609</v>
      </c>
      <c r="J1827">
        <f>cocina[[#This Row],[Precio Unitario]]*cocina[[#This Row],[Cantidad Ordenada]]-cocina[[#This Row],[Costo Unitario]]*cocina[[#This Row],[Cantidad Ordenada]]</f>
        <v>24</v>
      </c>
      <c r="K1827">
        <f>cocina[[#This Row],[Precio Unitario]]*cocina[[#This Row],[Cantidad Ordenada]]</f>
        <v>54</v>
      </c>
      <c r="L1827" s="5">
        <f>(SUMIF(A:A,cocina[[#This Row],[Número de Orden]],J:J))/SUMIF(A:A,cocina[[#This Row],[Número de Orden]],K:K)</f>
        <v>0.43283582089552236</v>
      </c>
      <c r="M1827" s="1">
        <f>cocina[[#This Row],[Ganancia bruta]]-cocina[[#This Row],[Ganancia neta]]</f>
        <v>30</v>
      </c>
    </row>
    <row r="1828" spans="1:13" x14ac:dyDescent="0.3">
      <c r="A1828">
        <v>739</v>
      </c>
      <c r="B1828">
        <v>10</v>
      </c>
      <c r="C1828" s="1" t="s">
        <v>210</v>
      </c>
      <c r="D1828" s="1" t="s">
        <v>627</v>
      </c>
      <c r="E1828">
        <v>14</v>
      </c>
      <c r="F1828">
        <v>23</v>
      </c>
      <c r="G1828">
        <v>2</v>
      </c>
      <c r="H1828">
        <v>54</v>
      </c>
      <c r="I1828" s="1" t="s">
        <v>608</v>
      </c>
      <c r="J1828">
        <f>cocina[[#This Row],[Precio Unitario]]*cocina[[#This Row],[Cantidad Ordenada]]-cocina[[#This Row],[Costo Unitario]]*cocina[[#This Row],[Cantidad Ordenada]]</f>
        <v>18</v>
      </c>
      <c r="K1828">
        <f>cocina[[#This Row],[Precio Unitario]]*cocina[[#This Row],[Cantidad Ordenada]]</f>
        <v>46</v>
      </c>
      <c r="L1828" s="5">
        <f>(SUMIF(A:A,cocina[[#This Row],[Número de Orden]],J:J))/SUMIF(A:A,cocina[[#This Row],[Número de Orden]],K:K)</f>
        <v>0.39130434782608697</v>
      </c>
      <c r="M1828" s="1">
        <f>cocina[[#This Row],[Ganancia bruta]]-cocina[[#This Row],[Ganancia neta]]</f>
        <v>28</v>
      </c>
    </row>
    <row r="1829" spans="1:13" x14ac:dyDescent="0.3">
      <c r="A1829">
        <v>740</v>
      </c>
      <c r="B1829">
        <v>16</v>
      </c>
      <c r="C1829" s="1" t="s">
        <v>52</v>
      </c>
      <c r="D1829" s="1" t="s">
        <v>620</v>
      </c>
      <c r="E1829">
        <v>16</v>
      </c>
      <c r="F1829">
        <v>28</v>
      </c>
      <c r="G1829">
        <v>3</v>
      </c>
      <c r="H1829">
        <v>31</v>
      </c>
      <c r="I1829" s="1" t="s">
        <v>608</v>
      </c>
      <c r="J1829">
        <f>cocina[[#This Row],[Precio Unitario]]*cocina[[#This Row],[Cantidad Ordenada]]-cocina[[#This Row],[Costo Unitario]]*cocina[[#This Row],[Cantidad Ordenada]]</f>
        <v>36</v>
      </c>
      <c r="K1829">
        <f>cocina[[#This Row],[Precio Unitario]]*cocina[[#This Row],[Cantidad Ordenada]]</f>
        <v>84</v>
      </c>
      <c r="L1829" s="5">
        <f>(SUMIF(A:A,cocina[[#This Row],[Número de Orden]],J:J))/SUMIF(A:A,cocina[[#This Row],[Número de Orden]],K:K)</f>
        <v>0.40273037542662116</v>
      </c>
      <c r="M1829" s="1">
        <f>cocina[[#This Row],[Ganancia bruta]]-cocina[[#This Row],[Ganancia neta]]</f>
        <v>48</v>
      </c>
    </row>
    <row r="1830" spans="1:13" x14ac:dyDescent="0.3">
      <c r="A1830">
        <v>740</v>
      </c>
      <c r="B1830">
        <v>16</v>
      </c>
      <c r="C1830" s="1" t="s">
        <v>257</v>
      </c>
      <c r="D1830" s="1" t="s">
        <v>623</v>
      </c>
      <c r="E1830">
        <v>19</v>
      </c>
      <c r="F1830">
        <v>32</v>
      </c>
      <c r="G1830">
        <v>1</v>
      </c>
      <c r="H1830">
        <v>16</v>
      </c>
      <c r="I1830" s="1" t="s">
        <v>609</v>
      </c>
      <c r="J1830">
        <f>cocina[[#This Row],[Precio Unitario]]*cocina[[#This Row],[Cantidad Ordenada]]-cocina[[#This Row],[Costo Unitario]]*cocina[[#This Row],[Cantidad Ordenada]]</f>
        <v>13</v>
      </c>
      <c r="K1830">
        <f>cocina[[#This Row],[Precio Unitario]]*cocina[[#This Row],[Cantidad Ordenada]]</f>
        <v>32</v>
      </c>
      <c r="L1830" s="5">
        <f>(SUMIF(A:A,cocina[[#This Row],[Número de Orden]],J:J))/SUMIF(A:A,cocina[[#This Row],[Número de Orden]],K:K)</f>
        <v>0.40273037542662116</v>
      </c>
      <c r="M1830" s="1">
        <f>cocina[[#This Row],[Ganancia bruta]]-cocina[[#This Row],[Ganancia neta]]</f>
        <v>19</v>
      </c>
    </row>
    <row r="1831" spans="1:13" x14ac:dyDescent="0.3">
      <c r="A1831">
        <v>740</v>
      </c>
      <c r="B1831">
        <v>16</v>
      </c>
      <c r="C1831" s="1" t="s">
        <v>83</v>
      </c>
      <c r="D1831" s="1" t="s">
        <v>617</v>
      </c>
      <c r="E1831">
        <v>22</v>
      </c>
      <c r="F1831">
        <v>36</v>
      </c>
      <c r="G1831">
        <v>3</v>
      </c>
      <c r="H1831">
        <v>45</v>
      </c>
      <c r="I1831" s="1" t="s">
        <v>609</v>
      </c>
      <c r="J1831">
        <f>cocina[[#This Row],[Precio Unitario]]*cocina[[#This Row],[Cantidad Ordenada]]-cocina[[#This Row],[Costo Unitario]]*cocina[[#This Row],[Cantidad Ordenada]]</f>
        <v>42</v>
      </c>
      <c r="K1831">
        <f>cocina[[#This Row],[Precio Unitario]]*cocina[[#This Row],[Cantidad Ordenada]]</f>
        <v>108</v>
      </c>
      <c r="L1831" s="5">
        <f>(SUMIF(A:A,cocina[[#This Row],[Número de Orden]],J:J))/SUMIF(A:A,cocina[[#This Row],[Número de Orden]],K:K)</f>
        <v>0.40273037542662116</v>
      </c>
      <c r="M1831" s="1">
        <f>cocina[[#This Row],[Ganancia bruta]]-cocina[[#This Row],[Ganancia neta]]</f>
        <v>66</v>
      </c>
    </row>
    <row r="1832" spans="1:13" x14ac:dyDescent="0.3">
      <c r="A1832">
        <v>740</v>
      </c>
      <c r="B1832">
        <v>16</v>
      </c>
      <c r="C1832" s="1" t="s">
        <v>210</v>
      </c>
      <c r="D1832" s="1" t="s">
        <v>627</v>
      </c>
      <c r="E1832">
        <v>14</v>
      </c>
      <c r="F1832">
        <v>23</v>
      </c>
      <c r="G1832">
        <v>3</v>
      </c>
      <c r="H1832">
        <v>21</v>
      </c>
      <c r="I1832" s="1" t="s">
        <v>609</v>
      </c>
      <c r="J1832">
        <f>cocina[[#This Row],[Precio Unitario]]*cocina[[#This Row],[Cantidad Ordenada]]-cocina[[#This Row],[Costo Unitario]]*cocina[[#This Row],[Cantidad Ordenada]]</f>
        <v>27</v>
      </c>
      <c r="K1832">
        <f>cocina[[#This Row],[Precio Unitario]]*cocina[[#This Row],[Cantidad Ordenada]]</f>
        <v>69</v>
      </c>
      <c r="L1832" s="5">
        <f>(SUMIF(A:A,cocina[[#This Row],[Número de Orden]],J:J))/SUMIF(A:A,cocina[[#This Row],[Número de Orden]],K:K)</f>
        <v>0.40273037542662116</v>
      </c>
      <c r="M1832" s="1">
        <f>cocina[[#This Row],[Ganancia bruta]]-cocina[[#This Row],[Ganancia neta]]</f>
        <v>42</v>
      </c>
    </row>
    <row r="1833" spans="1:13" x14ac:dyDescent="0.3">
      <c r="A1833">
        <v>741</v>
      </c>
      <c r="B1833">
        <v>14</v>
      </c>
      <c r="C1833" s="1" t="s">
        <v>168</v>
      </c>
      <c r="D1833" s="1" t="s">
        <v>612</v>
      </c>
      <c r="E1833">
        <v>14</v>
      </c>
      <c r="F1833">
        <v>24</v>
      </c>
      <c r="G1833">
        <v>3</v>
      </c>
      <c r="H1833">
        <v>52</v>
      </c>
      <c r="I1833" s="1" t="s">
        <v>609</v>
      </c>
      <c r="J1833">
        <f>cocina[[#This Row],[Precio Unitario]]*cocina[[#This Row],[Cantidad Ordenada]]-cocina[[#This Row],[Costo Unitario]]*cocina[[#This Row],[Cantidad Ordenada]]</f>
        <v>30</v>
      </c>
      <c r="K1833">
        <f>cocina[[#This Row],[Precio Unitario]]*cocina[[#This Row],[Cantidad Ordenada]]</f>
        <v>72</v>
      </c>
      <c r="L1833" s="5">
        <f>(SUMIF(A:A,cocina[[#This Row],[Número de Orden]],J:J))/SUMIF(A:A,cocina[[#This Row],[Número de Orden]],K:K)</f>
        <v>0.41052631578947368</v>
      </c>
      <c r="M1833" s="1">
        <f>cocina[[#This Row],[Ganancia bruta]]-cocina[[#This Row],[Ganancia neta]]</f>
        <v>42</v>
      </c>
    </row>
    <row r="1834" spans="1:13" x14ac:dyDescent="0.3">
      <c r="A1834">
        <v>741</v>
      </c>
      <c r="B1834">
        <v>14</v>
      </c>
      <c r="C1834" s="1" t="s">
        <v>48</v>
      </c>
      <c r="D1834" s="1" t="s">
        <v>618</v>
      </c>
      <c r="E1834">
        <v>17</v>
      </c>
      <c r="F1834">
        <v>29</v>
      </c>
      <c r="G1834">
        <v>2</v>
      </c>
      <c r="H1834">
        <v>40</v>
      </c>
      <c r="I1834" s="1" t="s">
        <v>608</v>
      </c>
      <c r="J1834">
        <f>cocina[[#This Row],[Precio Unitario]]*cocina[[#This Row],[Cantidad Ordenada]]-cocina[[#This Row],[Costo Unitario]]*cocina[[#This Row],[Cantidad Ordenada]]</f>
        <v>24</v>
      </c>
      <c r="K1834">
        <f>cocina[[#This Row],[Precio Unitario]]*cocina[[#This Row],[Cantidad Ordenada]]</f>
        <v>58</v>
      </c>
      <c r="L1834" s="5">
        <f>(SUMIF(A:A,cocina[[#This Row],[Número de Orden]],J:J))/SUMIF(A:A,cocina[[#This Row],[Número de Orden]],K:K)</f>
        <v>0.41052631578947368</v>
      </c>
      <c r="M1834" s="1">
        <f>cocina[[#This Row],[Ganancia bruta]]-cocina[[#This Row],[Ganancia neta]]</f>
        <v>34</v>
      </c>
    </row>
    <row r="1835" spans="1:13" x14ac:dyDescent="0.3">
      <c r="A1835">
        <v>741</v>
      </c>
      <c r="B1835">
        <v>14</v>
      </c>
      <c r="C1835" s="1" t="s">
        <v>271</v>
      </c>
      <c r="D1835" s="1" t="s">
        <v>619</v>
      </c>
      <c r="E1835">
        <v>20</v>
      </c>
      <c r="F1835">
        <v>33</v>
      </c>
      <c r="G1835">
        <v>3</v>
      </c>
      <c r="H1835">
        <v>39</v>
      </c>
      <c r="I1835" s="1" t="s">
        <v>609</v>
      </c>
      <c r="J1835">
        <f>cocina[[#This Row],[Precio Unitario]]*cocina[[#This Row],[Cantidad Ordenada]]-cocina[[#This Row],[Costo Unitario]]*cocina[[#This Row],[Cantidad Ordenada]]</f>
        <v>39</v>
      </c>
      <c r="K1835">
        <f>cocina[[#This Row],[Precio Unitario]]*cocina[[#This Row],[Cantidad Ordenada]]</f>
        <v>99</v>
      </c>
      <c r="L1835" s="5">
        <f>(SUMIF(A:A,cocina[[#This Row],[Número de Orden]],J:J))/SUMIF(A:A,cocina[[#This Row],[Número de Orden]],K:K)</f>
        <v>0.41052631578947368</v>
      </c>
      <c r="M1835" s="1">
        <f>cocina[[#This Row],[Ganancia bruta]]-cocina[[#This Row],[Ganancia neta]]</f>
        <v>60</v>
      </c>
    </row>
    <row r="1836" spans="1:13" x14ac:dyDescent="0.3">
      <c r="A1836">
        <v>741</v>
      </c>
      <c r="B1836">
        <v>14</v>
      </c>
      <c r="C1836" s="1" t="s">
        <v>52</v>
      </c>
      <c r="D1836" s="1" t="s">
        <v>620</v>
      </c>
      <c r="E1836">
        <v>16</v>
      </c>
      <c r="F1836">
        <v>28</v>
      </c>
      <c r="G1836">
        <v>2</v>
      </c>
      <c r="H1836">
        <v>34</v>
      </c>
      <c r="I1836" s="1" t="s">
        <v>609</v>
      </c>
      <c r="J1836">
        <f>cocina[[#This Row],[Precio Unitario]]*cocina[[#This Row],[Cantidad Ordenada]]-cocina[[#This Row],[Costo Unitario]]*cocina[[#This Row],[Cantidad Ordenada]]</f>
        <v>24</v>
      </c>
      <c r="K1836">
        <f>cocina[[#This Row],[Precio Unitario]]*cocina[[#This Row],[Cantidad Ordenada]]</f>
        <v>56</v>
      </c>
      <c r="L1836" s="5">
        <f>(SUMIF(A:A,cocina[[#This Row],[Número de Orden]],J:J))/SUMIF(A:A,cocina[[#This Row],[Número de Orden]],K:K)</f>
        <v>0.41052631578947368</v>
      </c>
      <c r="M1836" s="1">
        <f>cocina[[#This Row],[Ganancia bruta]]-cocina[[#This Row],[Ganancia neta]]</f>
        <v>32</v>
      </c>
    </row>
    <row r="1837" spans="1:13" x14ac:dyDescent="0.3">
      <c r="A1837">
        <v>742</v>
      </c>
      <c r="B1837">
        <v>20</v>
      </c>
      <c r="C1837" s="1" t="s">
        <v>126</v>
      </c>
      <c r="D1837" s="1" t="s">
        <v>614</v>
      </c>
      <c r="E1837">
        <v>19</v>
      </c>
      <c r="F1837">
        <v>31</v>
      </c>
      <c r="G1837">
        <v>1</v>
      </c>
      <c r="H1837">
        <v>41</v>
      </c>
      <c r="I1837" s="1" t="s">
        <v>609</v>
      </c>
      <c r="J1837">
        <f>cocina[[#This Row],[Precio Unitario]]*cocina[[#This Row],[Cantidad Ordenada]]-cocina[[#This Row],[Costo Unitario]]*cocina[[#This Row],[Cantidad Ordenada]]</f>
        <v>12</v>
      </c>
      <c r="K1837">
        <f>cocina[[#This Row],[Precio Unitario]]*cocina[[#This Row],[Cantidad Ordenada]]</f>
        <v>31</v>
      </c>
      <c r="L1837" s="5">
        <f>(SUMIF(A:A,cocina[[#This Row],[Número de Orden]],J:J))/SUMIF(A:A,cocina[[#This Row],[Número de Orden]],K:K)</f>
        <v>0.40361445783132532</v>
      </c>
      <c r="M1837" s="1">
        <f>cocina[[#This Row],[Ganancia bruta]]-cocina[[#This Row],[Ganancia neta]]</f>
        <v>19</v>
      </c>
    </row>
    <row r="1838" spans="1:13" x14ac:dyDescent="0.3">
      <c r="A1838">
        <v>742</v>
      </c>
      <c r="B1838">
        <v>20</v>
      </c>
      <c r="C1838" s="1" t="s">
        <v>78</v>
      </c>
      <c r="D1838" s="1" t="s">
        <v>613</v>
      </c>
      <c r="E1838">
        <v>18</v>
      </c>
      <c r="F1838">
        <v>30</v>
      </c>
      <c r="G1838">
        <v>3</v>
      </c>
      <c r="H1838">
        <v>43</v>
      </c>
      <c r="I1838" s="1" t="s">
        <v>608</v>
      </c>
      <c r="J1838">
        <f>cocina[[#This Row],[Precio Unitario]]*cocina[[#This Row],[Cantidad Ordenada]]-cocina[[#This Row],[Costo Unitario]]*cocina[[#This Row],[Cantidad Ordenada]]</f>
        <v>36</v>
      </c>
      <c r="K1838">
        <f>cocina[[#This Row],[Precio Unitario]]*cocina[[#This Row],[Cantidad Ordenada]]</f>
        <v>90</v>
      </c>
      <c r="L1838" s="5">
        <f>(SUMIF(A:A,cocina[[#This Row],[Número de Orden]],J:J))/SUMIF(A:A,cocina[[#This Row],[Número de Orden]],K:K)</f>
        <v>0.40361445783132532</v>
      </c>
      <c r="M1838" s="1">
        <f>cocina[[#This Row],[Ganancia bruta]]-cocina[[#This Row],[Ganancia neta]]</f>
        <v>54</v>
      </c>
    </row>
    <row r="1839" spans="1:13" x14ac:dyDescent="0.3">
      <c r="A1839">
        <v>742</v>
      </c>
      <c r="B1839">
        <v>20</v>
      </c>
      <c r="C1839" s="1" t="s">
        <v>165</v>
      </c>
      <c r="D1839" s="1" t="s">
        <v>630</v>
      </c>
      <c r="E1839">
        <v>15</v>
      </c>
      <c r="F1839">
        <v>26</v>
      </c>
      <c r="G1839">
        <v>1</v>
      </c>
      <c r="H1839">
        <v>26</v>
      </c>
      <c r="I1839" s="1" t="s">
        <v>609</v>
      </c>
      <c r="J1839">
        <f>cocina[[#This Row],[Precio Unitario]]*cocina[[#This Row],[Cantidad Ordenada]]-cocina[[#This Row],[Costo Unitario]]*cocina[[#This Row],[Cantidad Ordenada]]</f>
        <v>11</v>
      </c>
      <c r="K1839">
        <f>cocina[[#This Row],[Precio Unitario]]*cocina[[#This Row],[Cantidad Ordenada]]</f>
        <v>26</v>
      </c>
      <c r="L1839" s="5">
        <f>(SUMIF(A:A,cocina[[#This Row],[Número de Orden]],J:J))/SUMIF(A:A,cocina[[#This Row],[Número de Orden]],K:K)</f>
        <v>0.40361445783132532</v>
      </c>
      <c r="M1839" s="1">
        <f>cocina[[#This Row],[Ganancia bruta]]-cocina[[#This Row],[Ganancia neta]]</f>
        <v>15</v>
      </c>
    </row>
    <row r="1840" spans="1:13" x14ac:dyDescent="0.3">
      <c r="A1840">
        <v>742</v>
      </c>
      <c r="B1840">
        <v>20</v>
      </c>
      <c r="C1840" s="1" t="s">
        <v>122</v>
      </c>
      <c r="D1840" s="1" t="s">
        <v>621</v>
      </c>
      <c r="E1840">
        <v>11</v>
      </c>
      <c r="F1840">
        <v>19</v>
      </c>
      <c r="G1840">
        <v>1</v>
      </c>
      <c r="H1840">
        <v>35</v>
      </c>
      <c r="I1840" s="1" t="s">
        <v>608</v>
      </c>
      <c r="J1840">
        <f>cocina[[#This Row],[Precio Unitario]]*cocina[[#This Row],[Cantidad Ordenada]]-cocina[[#This Row],[Costo Unitario]]*cocina[[#This Row],[Cantidad Ordenada]]</f>
        <v>8</v>
      </c>
      <c r="K1840">
        <f>cocina[[#This Row],[Precio Unitario]]*cocina[[#This Row],[Cantidad Ordenada]]</f>
        <v>19</v>
      </c>
      <c r="L1840" s="5">
        <f>(SUMIF(A:A,cocina[[#This Row],[Número de Orden]],J:J))/SUMIF(A:A,cocina[[#This Row],[Número de Orden]],K:K)</f>
        <v>0.40361445783132532</v>
      </c>
      <c r="M1840" s="1">
        <f>cocina[[#This Row],[Ganancia bruta]]-cocina[[#This Row],[Ganancia neta]]</f>
        <v>11</v>
      </c>
    </row>
    <row r="1841" spans="1:13" x14ac:dyDescent="0.3">
      <c r="A1841">
        <v>743</v>
      </c>
      <c r="B1841">
        <v>19</v>
      </c>
      <c r="C1841" s="1" t="s">
        <v>165</v>
      </c>
      <c r="D1841" s="1" t="s">
        <v>630</v>
      </c>
      <c r="E1841">
        <v>15</v>
      </c>
      <c r="F1841">
        <v>26</v>
      </c>
      <c r="G1841">
        <v>2</v>
      </c>
      <c r="H1841">
        <v>59</v>
      </c>
      <c r="I1841" s="1" t="s">
        <v>609</v>
      </c>
      <c r="J1841">
        <f>cocina[[#This Row],[Precio Unitario]]*cocina[[#This Row],[Cantidad Ordenada]]-cocina[[#This Row],[Costo Unitario]]*cocina[[#This Row],[Cantidad Ordenada]]</f>
        <v>22</v>
      </c>
      <c r="K1841">
        <f>cocina[[#This Row],[Precio Unitario]]*cocina[[#This Row],[Cantidad Ordenada]]</f>
        <v>52</v>
      </c>
      <c r="L1841" s="5">
        <f>(SUMIF(A:A,cocina[[#This Row],[Número de Orden]],J:J))/SUMIF(A:A,cocina[[#This Row],[Número de Orden]],K:K)</f>
        <v>0.41791044776119401</v>
      </c>
      <c r="M1841" s="1">
        <f>cocina[[#This Row],[Ganancia bruta]]-cocina[[#This Row],[Ganancia neta]]</f>
        <v>30</v>
      </c>
    </row>
    <row r="1842" spans="1:13" x14ac:dyDescent="0.3">
      <c r="A1842">
        <v>743</v>
      </c>
      <c r="B1842">
        <v>19</v>
      </c>
      <c r="C1842" s="1" t="s">
        <v>89</v>
      </c>
      <c r="D1842" s="1" t="s">
        <v>629</v>
      </c>
      <c r="E1842">
        <v>10</v>
      </c>
      <c r="F1842">
        <v>18</v>
      </c>
      <c r="G1842">
        <v>2</v>
      </c>
      <c r="H1842">
        <v>41</v>
      </c>
      <c r="I1842" s="1" t="s">
        <v>608</v>
      </c>
      <c r="J1842">
        <f>cocina[[#This Row],[Precio Unitario]]*cocina[[#This Row],[Cantidad Ordenada]]-cocina[[#This Row],[Costo Unitario]]*cocina[[#This Row],[Cantidad Ordenada]]</f>
        <v>16</v>
      </c>
      <c r="K1842">
        <f>cocina[[#This Row],[Precio Unitario]]*cocina[[#This Row],[Cantidad Ordenada]]</f>
        <v>36</v>
      </c>
      <c r="L1842" s="5">
        <f>(SUMIF(A:A,cocina[[#This Row],[Número de Orden]],J:J))/SUMIF(A:A,cocina[[#This Row],[Número de Orden]],K:K)</f>
        <v>0.41791044776119401</v>
      </c>
      <c r="M1842" s="1">
        <f>cocina[[#This Row],[Ganancia bruta]]-cocina[[#This Row],[Ganancia neta]]</f>
        <v>20</v>
      </c>
    </row>
    <row r="1843" spans="1:13" x14ac:dyDescent="0.3">
      <c r="A1843">
        <v>743</v>
      </c>
      <c r="B1843">
        <v>19</v>
      </c>
      <c r="C1843" s="1" t="s">
        <v>210</v>
      </c>
      <c r="D1843" s="1" t="s">
        <v>627</v>
      </c>
      <c r="E1843">
        <v>14</v>
      </c>
      <c r="F1843">
        <v>23</v>
      </c>
      <c r="G1843">
        <v>2</v>
      </c>
      <c r="H1843">
        <v>43</v>
      </c>
      <c r="I1843" s="1" t="s">
        <v>609</v>
      </c>
      <c r="J1843">
        <f>cocina[[#This Row],[Precio Unitario]]*cocina[[#This Row],[Cantidad Ordenada]]-cocina[[#This Row],[Costo Unitario]]*cocina[[#This Row],[Cantidad Ordenada]]</f>
        <v>18</v>
      </c>
      <c r="K1843">
        <f>cocina[[#This Row],[Precio Unitario]]*cocina[[#This Row],[Cantidad Ordenada]]</f>
        <v>46</v>
      </c>
      <c r="L1843" s="5">
        <f>(SUMIF(A:A,cocina[[#This Row],[Número de Orden]],J:J))/SUMIF(A:A,cocina[[#This Row],[Número de Orden]],K:K)</f>
        <v>0.41791044776119401</v>
      </c>
      <c r="M1843" s="1">
        <f>cocina[[#This Row],[Ganancia bruta]]-cocina[[#This Row],[Ganancia neta]]</f>
        <v>28</v>
      </c>
    </row>
    <row r="1844" spans="1:13" x14ac:dyDescent="0.3">
      <c r="A1844">
        <v>744</v>
      </c>
      <c r="B1844">
        <v>11</v>
      </c>
      <c r="C1844" s="1" t="s">
        <v>89</v>
      </c>
      <c r="D1844" s="1" t="s">
        <v>629</v>
      </c>
      <c r="E1844">
        <v>10</v>
      </c>
      <c r="F1844">
        <v>18</v>
      </c>
      <c r="G1844">
        <v>1</v>
      </c>
      <c r="H1844">
        <v>57</v>
      </c>
      <c r="I1844" s="1" t="s">
        <v>608</v>
      </c>
      <c r="J1844">
        <f>cocina[[#This Row],[Precio Unitario]]*cocina[[#This Row],[Cantidad Ordenada]]-cocina[[#This Row],[Costo Unitario]]*cocina[[#This Row],[Cantidad Ordenada]]</f>
        <v>8</v>
      </c>
      <c r="K1844">
        <f>cocina[[#This Row],[Precio Unitario]]*cocina[[#This Row],[Cantidad Ordenada]]</f>
        <v>18</v>
      </c>
      <c r="L1844" s="5">
        <f>(SUMIF(A:A,cocina[[#This Row],[Número de Orden]],J:J))/SUMIF(A:A,cocina[[#This Row],[Número de Orden]],K:K)</f>
        <v>0.42105263157894735</v>
      </c>
      <c r="M1844" s="1">
        <f>cocina[[#This Row],[Ganancia bruta]]-cocina[[#This Row],[Ganancia neta]]</f>
        <v>10</v>
      </c>
    </row>
    <row r="1845" spans="1:13" x14ac:dyDescent="0.3">
      <c r="A1845">
        <v>744</v>
      </c>
      <c r="B1845">
        <v>11</v>
      </c>
      <c r="C1845" s="1" t="s">
        <v>48</v>
      </c>
      <c r="D1845" s="1" t="s">
        <v>618</v>
      </c>
      <c r="E1845">
        <v>17</v>
      </c>
      <c r="F1845">
        <v>29</v>
      </c>
      <c r="G1845">
        <v>2</v>
      </c>
      <c r="H1845">
        <v>10</v>
      </c>
      <c r="I1845" s="1" t="s">
        <v>608</v>
      </c>
      <c r="J1845">
        <f>cocina[[#This Row],[Precio Unitario]]*cocina[[#This Row],[Cantidad Ordenada]]-cocina[[#This Row],[Costo Unitario]]*cocina[[#This Row],[Cantidad Ordenada]]</f>
        <v>24</v>
      </c>
      <c r="K1845">
        <f>cocina[[#This Row],[Precio Unitario]]*cocina[[#This Row],[Cantidad Ordenada]]</f>
        <v>58</v>
      </c>
      <c r="L1845" s="5">
        <f>(SUMIF(A:A,cocina[[#This Row],[Número de Orden]],J:J))/SUMIF(A:A,cocina[[#This Row],[Número de Orden]],K:K)</f>
        <v>0.42105263157894735</v>
      </c>
      <c r="M1845" s="1">
        <f>cocina[[#This Row],[Ganancia bruta]]-cocina[[#This Row],[Ganancia neta]]</f>
        <v>34</v>
      </c>
    </row>
    <row r="1846" spans="1:13" x14ac:dyDescent="0.3">
      <c r="A1846">
        <v>745</v>
      </c>
      <c r="B1846">
        <v>3</v>
      </c>
      <c r="C1846" s="1" t="s">
        <v>36</v>
      </c>
      <c r="D1846" s="1" t="s">
        <v>622</v>
      </c>
      <c r="E1846">
        <v>21</v>
      </c>
      <c r="F1846">
        <v>35</v>
      </c>
      <c r="G1846">
        <v>3</v>
      </c>
      <c r="H1846">
        <v>34</v>
      </c>
      <c r="I1846" s="1" t="s">
        <v>608</v>
      </c>
      <c r="J1846">
        <f>cocina[[#This Row],[Precio Unitario]]*cocina[[#This Row],[Cantidad Ordenada]]-cocina[[#This Row],[Costo Unitario]]*cocina[[#This Row],[Cantidad Ordenada]]</f>
        <v>42</v>
      </c>
      <c r="K1846">
        <f>cocina[[#This Row],[Precio Unitario]]*cocina[[#This Row],[Cantidad Ordenada]]</f>
        <v>105</v>
      </c>
      <c r="L1846" s="5">
        <f>(SUMIF(A:A,cocina[[#This Row],[Número de Orden]],J:J))/SUMIF(A:A,cocina[[#This Row],[Número de Orden]],K:K)</f>
        <v>0.40492957746478875</v>
      </c>
      <c r="M1846" s="1">
        <f>cocina[[#This Row],[Ganancia bruta]]-cocina[[#This Row],[Ganancia neta]]</f>
        <v>63</v>
      </c>
    </row>
    <row r="1847" spans="1:13" x14ac:dyDescent="0.3">
      <c r="A1847">
        <v>745</v>
      </c>
      <c r="B1847">
        <v>3</v>
      </c>
      <c r="C1847" s="1" t="s">
        <v>168</v>
      </c>
      <c r="D1847" s="1" t="s">
        <v>612</v>
      </c>
      <c r="E1847">
        <v>14</v>
      </c>
      <c r="F1847">
        <v>24</v>
      </c>
      <c r="G1847">
        <v>2</v>
      </c>
      <c r="H1847">
        <v>9</v>
      </c>
      <c r="I1847" s="1" t="s">
        <v>608</v>
      </c>
      <c r="J1847">
        <f>cocina[[#This Row],[Precio Unitario]]*cocina[[#This Row],[Cantidad Ordenada]]-cocina[[#This Row],[Costo Unitario]]*cocina[[#This Row],[Cantidad Ordenada]]</f>
        <v>20</v>
      </c>
      <c r="K1847">
        <f>cocina[[#This Row],[Precio Unitario]]*cocina[[#This Row],[Cantidad Ordenada]]</f>
        <v>48</v>
      </c>
      <c r="L1847" s="5">
        <f>(SUMIF(A:A,cocina[[#This Row],[Número de Orden]],J:J))/SUMIF(A:A,cocina[[#This Row],[Número de Orden]],K:K)</f>
        <v>0.40492957746478875</v>
      </c>
      <c r="M1847" s="1">
        <f>cocina[[#This Row],[Ganancia bruta]]-cocina[[#This Row],[Ganancia neta]]</f>
        <v>28</v>
      </c>
    </row>
    <row r="1848" spans="1:13" x14ac:dyDescent="0.3">
      <c r="A1848">
        <v>745</v>
      </c>
      <c r="B1848">
        <v>3</v>
      </c>
      <c r="C1848" s="1" t="s">
        <v>132</v>
      </c>
      <c r="D1848" s="1" t="s">
        <v>631</v>
      </c>
      <c r="E1848">
        <v>15</v>
      </c>
      <c r="F1848">
        <v>25</v>
      </c>
      <c r="G1848">
        <v>2</v>
      </c>
      <c r="H1848">
        <v>23</v>
      </c>
      <c r="I1848" s="1" t="s">
        <v>608</v>
      </c>
      <c r="J1848">
        <f>cocina[[#This Row],[Precio Unitario]]*cocina[[#This Row],[Cantidad Ordenada]]-cocina[[#This Row],[Costo Unitario]]*cocina[[#This Row],[Cantidad Ordenada]]</f>
        <v>20</v>
      </c>
      <c r="K1848">
        <f>cocina[[#This Row],[Precio Unitario]]*cocina[[#This Row],[Cantidad Ordenada]]</f>
        <v>50</v>
      </c>
      <c r="L1848" s="5">
        <f>(SUMIF(A:A,cocina[[#This Row],[Número de Orden]],J:J))/SUMIF(A:A,cocina[[#This Row],[Número de Orden]],K:K)</f>
        <v>0.40492957746478875</v>
      </c>
      <c r="M1848" s="1">
        <f>cocina[[#This Row],[Ganancia bruta]]-cocina[[#This Row],[Ganancia neta]]</f>
        <v>30</v>
      </c>
    </row>
    <row r="1849" spans="1:13" x14ac:dyDescent="0.3">
      <c r="A1849">
        <v>745</v>
      </c>
      <c r="B1849">
        <v>3</v>
      </c>
      <c r="C1849" s="1" t="s">
        <v>116</v>
      </c>
      <c r="D1849" s="1" t="s">
        <v>615</v>
      </c>
      <c r="E1849">
        <v>16</v>
      </c>
      <c r="F1849">
        <v>27</v>
      </c>
      <c r="G1849">
        <v>3</v>
      </c>
      <c r="H1849">
        <v>7</v>
      </c>
      <c r="I1849" s="1" t="s">
        <v>609</v>
      </c>
      <c r="J1849">
        <f>cocina[[#This Row],[Precio Unitario]]*cocina[[#This Row],[Cantidad Ordenada]]-cocina[[#This Row],[Costo Unitario]]*cocina[[#This Row],[Cantidad Ordenada]]</f>
        <v>33</v>
      </c>
      <c r="K1849">
        <f>cocina[[#This Row],[Precio Unitario]]*cocina[[#This Row],[Cantidad Ordenada]]</f>
        <v>81</v>
      </c>
      <c r="L1849" s="5">
        <f>(SUMIF(A:A,cocina[[#This Row],[Número de Orden]],J:J))/SUMIF(A:A,cocina[[#This Row],[Número de Orden]],K:K)</f>
        <v>0.40492957746478875</v>
      </c>
      <c r="M1849" s="1">
        <f>cocina[[#This Row],[Ganancia bruta]]-cocina[[#This Row],[Ganancia neta]]</f>
        <v>48</v>
      </c>
    </row>
    <row r="1850" spans="1:13" x14ac:dyDescent="0.3">
      <c r="A1850">
        <v>746</v>
      </c>
      <c r="B1850">
        <v>13</v>
      </c>
      <c r="C1850" s="1" t="s">
        <v>36</v>
      </c>
      <c r="D1850" s="1" t="s">
        <v>622</v>
      </c>
      <c r="E1850">
        <v>21</v>
      </c>
      <c r="F1850">
        <v>35</v>
      </c>
      <c r="G1850">
        <v>3</v>
      </c>
      <c r="H1850">
        <v>34</v>
      </c>
      <c r="I1850" s="1" t="s">
        <v>608</v>
      </c>
      <c r="J1850">
        <f>cocina[[#This Row],[Precio Unitario]]*cocina[[#This Row],[Cantidad Ordenada]]-cocina[[#This Row],[Costo Unitario]]*cocina[[#This Row],[Cantidad Ordenada]]</f>
        <v>42</v>
      </c>
      <c r="K1850">
        <f>cocina[[#This Row],[Precio Unitario]]*cocina[[#This Row],[Cantidad Ordenada]]</f>
        <v>105</v>
      </c>
      <c r="L1850" s="5">
        <f>(SUMIF(A:A,cocina[[#This Row],[Número de Orden]],J:J))/SUMIF(A:A,cocina[[#This Row],[Número de Orden]],K:K)</f>
        <v>0.40298507462686567</v>
      </c>
      <c r="M1850" s="1">
        <f>cocina[[#This Row],[Ganancia bruta]]-cocina[[#This Row],[Ganancia neta]]</f>
        <v>63</v>
      </c>
    </row>
    <row r="1851" spans="1:13" x14ac:dyDescent="0.3">
      <c r="A1851">
        <v>746</v>
      </c>
      <c r="B1851">
        <v>13</v>
      </c>
      <c r="C1851" s="1" t="s">
        <v>257</v>
      </c>
      <c r="D1851" s="1" t="s">
        <v>623</v>
      </c>
      <c r="E1851">
        <v>19</v>
      </c>
      <c r="F1851">
        <v>32</v>
      </c>
      <c r="G1851">
        <v>3</v>
      </c>
      <c r="H1851">
        <v>43</v>
      </c>
      <c r="I1851" s="1" t="s">
        <v>608</v>
      </c>
      <c r="J1851">
        <f>cocina[[#This Row],[Precio Unitario]]*cocina[[#This Row],[Cantidad Ordenada]]-cocina[[#This Row],[Costo Unitario]]*cocina[[#This Row],[Cantidad Ordenada]]</f>
        <v>39</v>
      </c>
      <c r="K1851">
        <f>cocina[[#This Row],[Precio Unitario]]*cocina[[#This Row],[Cantidad Ordenada]]</f>
        <v>96</v>
      </c>
      <c r="L1851" s="5">
        <f>(SUMIF(A:A,cocina[[#This Row],[Número de Orden]],J:J))/SUMIF(A:A,cocina[[#This Row],[Número de Orden]],K:K)</f>
        <v>0.40298507462686567</v>
      </c>
      <c r="M1851" s="1">
        <f>cocina[[#This Row],[Ganancia bruta]]-cocina[[#This Row],[Ganancia neta]]</f>
        <v>57</v>
      </c>
    </row>
    <row r="1852" spans="1:13" x14ac:dyDescent="0.3">
      <c r="A1852">
        <v>747</v>
      </c>
      <c r="B1852">
        <v>16</v>
      </c>
      <c r="C1852" s="1" t="s">
        <v>132</v>
      </c>
      <c r="D1852" s="1" t="s">
        <v>631</v>
      </c>
      <c r="E1852">
        <v>15</v>
      </c>
      <c r="F1852">
        <v>25</v>
      </c>
      <c r="G1852">
        <v>1</v>
      </c>
      <c r="H1852">
        <v>28</v>
      </c>
      <c r="I1852" s="1" t="s">
        <v>608</v>
      </c>
      <c r="J1852">
        <f>cocina[[#This Row],[Precio Unitario]]*cocina[[#This Row],[Cantidad Ordenada]]-cocina[[#This Row],[Costo Unitario]]*cocina[[#This Row],[Cantidad Ordenada]]</f>
        <v>10</v>
      </c>
      <c r="K1852">
        <f>cocina[[#This Row],[Precio Unitario]]*cocina[[#This Row],[Cantidad Ordenada]]</f>
        <v>25</v>
      </c>
      <c r="L1852" s="5">
        <f>(SUMIF(A:A,cocina[[#This Row],[Número de Orden]],J:J))/SUMIF(A:A,cocina[[#This Row],[Número de Orden]],K:K)</f>
        <v>0.4</v>
      </c>
      <c r="M1852" s="1">
        <f>cocina[[#This Row],[Ganancia bruta]]-cocina[[#This Row],[Ganancia neta]]</f>
        <v>15</v>
      </c>
    </row>
    <row r="1853" spans="1:13" x14ac:dyDescent="0.3">
      <c r="A1853">
        <v>748</v>
      </c>
      <c r="B1853">
        <v>2</v>
      </c>
      <c r="C1853" s="1" t="s">
        <v>257</v>
      </c>
      <c r="D1853" s="1" t="s">
        <v>623</v>
      </c>
      <c r="E1853">
        <v>19</v>
      </c>
      <c r="F1853">
        <v>32</v>
      </c>
      <c r="G1853">
        <v>1</v>
      </c>
      <c r="H1853">
        <v>5</v>
      </c>
      <c r="I1853" s="1" t="s">
        <v>609</v>
      </c>
      <c r="J1853">
        <f>cocina[[#This Row],[Precio Unitario]]*cocina[[#This Row],[Cantidad Ordenada]]-cocina[[#This Row],[Costo Unitario]]*cocina[[#This Row],[Cantidad Ordenada]]</f>
        <v>13</v>
      </c>
      <c r="K1853">
        <f>cocina[[#This Row],[Precio Unitario]]*cocina[[#This Row],[Cantidad Ordenada]]</f>
        <v>32</v>
      </c>
      <c r="L1853" s="5">
        <f>(SUMIF(A:A,cocina[[#This Row],[Número de Orden]],J:J))/SUMIF(A:A,cocina[[#This Row],[Número de Orden]],K:K)</f>
        <v>0.41818181818181815</v>
      </c>
      <c r="M1853" s="1">
        <f>cocina[[#This Row],[Ganancia bruta]]-cocina[[#This Row],[Ganancia neta]]</f>
        <v>19</v>
      </c>
    </row>
    <row r="1854" spans="1:13" x14ac:dyDescent="0.3">
      <c r="A1854">
        <v>748</v>
      </c>
      <c r="B1854">
        <v>2</v>
      </c>
      <c r="C1854" s="1" t="s">
        <v>165</v>
      </c>
      <c r="D1854" s="1" t="s">
        <v>630</v>
      </c>
      <c r="E1854">
        <v>15</v>
      </c>
      <c r="F1854">
        <v>26</v>
      </c>
      <c r="G1854">
        <v>3</v>
      </c>
      <c r="H1854">
        <v>32</v>
      </c>
      <c r="I1854" s="1" t="s">
        <v>608</v>
      </c>
      <c r="J1854">
        <f>cocina[[#This Row],[Precio Unitario]]*cocina[[#This Row],[Cantidad Ordenada]]-cocina[[#This Row],[Costo Unitario]]*cocina[[#This Row],[Cantidad Ordenada]]</f>
        <v>33</v>
      </c>
      <c r="K1854">
        <f>cocina[[#This Row],[Precio Unitario]]*cocina[[#This Row],[Cantidad Ordenada]]</f>
        <v>78</v>
      </c>
      <c r="L1854" s="5">
        <f>(SUMIF(A:A,cocina[[#This Row],[Número de Orden]],J:J))/SUMIF(A:A,cocina[[#This Row],[Número de Orden]],K:K)</f>
        <v>0.41818181818181815</v>
      </c>
      <c r="M1854" s="1">
        <f>cocina[[#This Row],[Ganancia bruta]]-cocina[[#This Row],[Ganancia neta]]</f>
        <v>45</v>
      </c>
    </row>
    <row r="1855" spans="1:13" x14ac:dyDescent="0.3">
      <c r="A1855">
        <v>749</v>
      </c>
      <c r="B1855">
        <v>1</v>
      </c>
      <c r="C1855" s="1" t="s">
        <v>36</v>
      </c>
      <c r="D1855" s="1" t="s">
        <v>622</v>
      </c>
      <c r="E1855">
        <v>21</v>
      </c>
      <c r="F1855">
        <v>35</v>
      </c>
      <c r="G1855">
        <v>2</v>
      </c>
      <c r="H1855">
        <v>8</v>
      </c>
      <c r="I1855" s="1" t="s">
        <v>608</v>
      </c>
      <c r="J1855">
        <f>cocina[[#This Row],[Precio Unitario]]*cocina[[#This Row],[Cantidad Ordenada]]-cocina[[#This Row],[Costo Unitario]]*cocina[[#This Row],[Cantidad Ordenada]]</f>
        <v>28</v>
      </c>
      <c r="K1855">
        <f>cocina[[#This Row],[Precio Unitario]]*cocina[[#This Row],[Cantidad Ordenada]]</f>
        <v>70</v>
      </c>
      <c r="L1855" s="5">
        <f>(SUMIF(A:A,cocina[[#This Row],[Número de Orden]],J:J))/SUMIF(A:A,cocina[[#This Row],[Número de Orden]],K:K)</f>
        <v>0.4</v>
      </c>
      <c r="M1855" s="1">
        <f>cocina[[#This Row],[Ganancia bruta]]-cocina[[#This Row],[Ganancia neta]]</f>
        <v>42</v>
      </c>
    </row>
    <row r="1856" spans="1:13" x14ac:dyDescent="0.3">
      <c r="A1856">
        <v>750</v>
      </c>
      <c r="B1856">
        <v>6</v>
      </c>
      <c r="C1856" s="1" t="s">
        <v>126</v>
      </c>
      <c r="D1856" s="1" t="s">
        <v>614</v>
      </c>
      <c r="E1856">
        <v>19</v>
      </c>
      <c r="F1856">
        <v>31</v>
      </c>
      <c r="G1856">
        <v>3</v>
      </c>
      <c r="H1856">
        <v>47</v>
      </c>
      <c r="I1856" s="1" t="s">
        <v>608</v>
      </c>
      <c r="J1856">
        <f>cocina[[#This Row],[Precio Unitario]]*cocina[[#This Row],[Cantidad Ordenada]]-cocina[[#This Row],[Costo Unitario]]*cocina[[#This Row],[Cantidad Ordenada]]</f>
        <v>36</v>
      </c>
      <c r="K1856">
        <f>cocina[[#This Row],[Precio Unitario]]*cocina[[#This Row],[Cantidad Ordenada]]</f>
        <v>93</v>
      </c>
      <c r="L1856" s="5">
        <f>(SUMIF(A:A,cocina[[#This Row],[Número de Orden]],J:J))/SUMIF(A:A,cocina[[#This Row],[Número de Orden]],K:K)</f>
        <v>0.3949579831932773</v>
      </c>
      <c r="M1856" s="1">
        <f>cocina[[#This Row],[Ganancia bruta]]-cocina[[#This Row],[Ganancia neta]]</f>
        <v>57</v>
      </c>
    </row>
    <row r="1857" spans="1:13" x14ac:dyDescent="0.3">
      <c r="A1857">
        <v>750</v>
      </c>
      <c r="B1857">
        <v>6</v>
      </c>
      <c r="C1857" s="1" t="s">
        <v>165</v>
      </c>
      <c r="D1857" s="1" t="s">
        <v>630</v>
      </c>
      <c r="E1857">
        <v>15</v>
      </c>
      <c r="F1857">
        <v>26</v>
      </c>
      <c r="G1857">
        <v>1</v>
      </c>
      <c r="H1857">
        <v>39</v>
      </c>
      <c r="I1857" s="1" t="s">
        <v>608</v>
      </c>
      <c r="J1857">
        <f>cocina[[#This Row],[Precio Unitario]]*cocina[[#This Row],[Cantidad Ordenada]]-cocina[[#This Row],[Costo Unitario]]*cocina[[#This Row],[Cantidad Ordenada]]</f>
        <v>11</v>
      </c>
      <c r="K1857">
        <f>cocina[[#This Row],[Precio Unitario]]*cocina[[#This Row],[Cantidad Ordenada]]</f>
        <v>26</v>
      </c>
      <c r="L1857" s="5">
        <f>(SUMIF(A:A,cocina[[#This Row],[Número de Orden]],J:J))/SUMIF(A:A,cocina[[#This Row],[Número de Orden]],K:K)</f>
        <v>0.3949579831932773</v>
      </c>
      <c r="M1857" s="1">
        <f>cocina[[#This Row],[Ganancia bruta]]-cocina[[#This Row],[Ganancia neta]]</f>
        <v>15</v>
      </c>
    </row>
    <row r="1858" spans="1:13" x14ac:dyDescent="0.3">
      <c r="A1858">
        <v>751</v>
      </c>
      <c r="B1858">
        <v>17</v>
      </c>
      <c r="C1858" s="1" t="s">
        <v>48</v>
      </c>
      <c r="D1858" s="1" t="s">
        <v>618</v>
      </c>
      <c r="E1858">
        <v>17</v>
      </c>
      <c r="F1858">
        <v>29</v>
      </c>
      <c r="G1858">
        <v>1</v>
      </c>
      <c r="H1858">
        <v>37</v>
      </c>
      <c r="I1858" s="1" t="s">
        <v>608</v>
      </c>
      <c r="J1858">
        <f>cocina[[#This Row],[Precio Unitario]]*cocina[[#This Row],[Cantidad Ordenada]]-cocina[[#This Row],[Costo Unitario]]*cocina[[#This Row],[Cantidad Ordenada]]</f>
        <v>12</v>
      </c>
      <c r="K1858">
        <f>cocina[[#This Row],[Precio Unitario]]*cocina[[#This Row],[Cantidad Ordenada]]</f>
        <v>29</v>
      </c>
      <c r="L1858" s="5">
        <f>(SUMIF(A:A,cocina[[#This Row],[Número de Orden]],J:J))/SUMIF(A:A,cocina[[#This Row],[Número de Orden]],K:K)</f>
        <v>0.40588235294117647</v>
      </c>
      <c r="M1858" s="1">
        <f>cocina[[#This Row],[Ganancia bruta]]-cocina[[#This Row],[Ganancia neta]]</f>
        <v>17</v>
      </c>
    </row>
    <row r="1859" spans="1:13" x14ac:dyDescent="0.3">
      <c r="A1859">
        <v>751</v>
      </c>
      <c r="B1859">
        <v>17</v>
      </c>
      <c r="C1859" s="1" t="s">
        <v>132</v>
      </c>
      <c r="D1859" s="1" t="s">
        <v>631</v>
      </c>
      <c r="E1859">
        <v>15</v>
      </c>
      <c r="F1859">
        <v>25</v>
      </c>
      <c r="G1859">
        <v>3</v>
      </c>
      <c r="H1859">
        <v>31</v>
      </c>
      <c r="I1859" s="1" t="s">
        <v>609</v>
      </c>
      <c r="J1859">
        <f>cocina[[#This Row],[Precio Unitario]]*cocina[[#This Row],[Cantidad Ordenada]]-cocina[[#This Row],[Costo Unitario]]*cocina[[#This Row],[Cantidad Ordenada]]</f>
        <v>30</v>
      </c>
      <c r="K1859">
        <f>cocina[[#This Row],[Precio Unitario]]*cocina[[#This Row],[Cantidad Ordenada]]</f>
        <v>75</v>
      </c>
      <c r="L1859" s="5">
        <f>(SUMIF(A:A,cocina[[#This Row],[Número de Orden]],J:J))/SUMIF(A:A,cocina[[#This Row],[Número de Orden]],K:K)</f>
        <v>0.40588235294117647</v>
      </c>
      <c r="M1859" s="1">
        <f>cocina[[#This Row],[Ganancia bruta]]-cocina[[#This Row],[Ganancia neta]]</f>
        <v>45</v>
      </c>
    </row>
    <row r="1860" spans="1:13" x14ac:dyDescent="0.3">
      <c r="A1860">
        <v>751</v>
      </c>
      <c r="B1860">
        <v>17</v>
      </c>
      <c r="C1860" s="1" t="s">
        <v>213</v>
      </c>
      <c r="D1860" s="1" t="s">
        <v>624</v>
      </c>
      <c r="E1860">
        <v>13</v>
      </c>
      <c r="F1860">
        <v>22</v>
      </c>
      <c r="G1860">
        <v>3</v>
      </c>
      <c r="H1860">
        <v>19</v>
      </c>
      <c r="I1860" s="1" t="s">
        <v>608</v>
      </c>
      <c r="J1860">
        <f>cocina[[#This Row],[Precio Unitario]]*cocina[[#This Row],[Cantidad Ordenada]]-cocina[[#This Row],[Costo Unitario]]*cocina[[#This Row],[Cantidad Ordenada]]</f>
        <v>27</v>
      </c>
      <c r="K1860">
        <f>cocina[[#This Row],[Precio Unitario]]*cocina[[#This Row],[Cantidad Ordenada]]</f>
        <v>66</v>
      </c>
      <c r="L1860" s="5">
        <f>(SUMIF(A:A,cocina[[#This Row],[Número de Orden]],J:J))/SUMIF(A:A,cocina[[#This Row],[Número de Orden]],K:K)</f>
        <v>0.40588235294117647</v>
      </c>
      <c r="M1860" s="1">
        <f>cocina[[#This Row],[Ganancia bruta]]-cocina[[#This Row],[Ganancia neta]]</f>
        <v>39</v>
      </c>
    </row>
    <row r="1861" spans="1:13" x14ac:dyDescent="0.3">
      <c r="A1861">
        <v>752</v>
      </c>
      <c r="B1861">
        <v>3</v>
      </c>
      <c r="C1861" s="1" t="s">
        <v>78</v>
      </c>
      <c r="D1861" s="1" t="s">
        <v>613</v>
      </c>
      <c r="E1861">
        <v>18</v>
      </c>
      <c r="F1861">
        <v>30</v>
      </c>
      <c r="G1861">
        <v>2</v>
      </c>
      <c r="H1861">
        <v>30</v>
      </c>
      <c r="I1861" s="1" t="s">
        <v>609</v>
      </c>
      <c r="J1861">
        <f>cocina[[#This Row],[Precio Unitario]]*cocina[[#This Row],[Cantidad Ordenada]]-cocina[[#This Row],[Costo Unitario]]*cocina[[#This Row],[Cantidad Ordenada]]</f>
        <v>24</v>
      </c>
      <c r="K1861">
        <f>cocina[[#This Row],[Precio Unitario]]*cocina[[#This Row],[Cantidad Ordenada]]</f>
        <v>60</v>
      </c>
      <c r="L1861" s="5">
        <f>(SUMIF(A:A,cocina[[#This Row],[Número de Orden]],J:J))/SUMIF(A:A,cocina[[#This Row],[Número de Orden]],K:K)</f>
        <v>0.4</v>
      </c>
      <c r="M1861" s="1">
        <f>cocina[[#This Row],[Ganancia bruta]]-cocina[[#This Row],[Ganancia neta]]</f>
        <v>36</v>
      </c>
    </row>
    <row r="1862" spans="1:13" x14ac:dyDescent="0.3">
      <c r="A1862">
        <v>753</v>
      </c>
      <c r="B1862">
        <v>11</v>
      </c>
      <c r="C1862" s="1" t="s">
        <v>257</v>
      </c>
      <c r="D1862" s="1" t="s">
        <v>623</v>
      </c>
      <c r="E1862">
        <v>19</v>
      </c>
      <c r="F1862">
        <v>32</v>
      </c>
      <c r="G1862">
        <v>1</v>
      </c>
      <c r="H1862">
        <v>35</v>
      </c>
      <c r="I1862" s="1" t="s">
        <v>609</v>
      </c>
      <c r="J1862">
        <f>cocina[[#This Row],[Precio Unitario]]*cocina[[#This Row],[Cantidad Ordenada]]-cocina[[#This Row],[Costo Unitario]]*cocina[[#This Row],[Cantidad Ordenada]]</f>
        <v>13</v>
      </c>
      <c r="K1862">
        <f>cocina[[#This Row],[Precio Unitario]]*cocina[[#This Row],[Cantidad Ordenada]]</f>
        <v>32</v>
      </c>
      <c r="L1862" s="5">
        <f>(SUMIF(A:A,cocina[[#This Row],[Número de Orden]],J:J))/SUMIF(A:A,cocina[[#This Row],[Número de Orden]],K:K)</f>
        <v>0.40490797546012269</v>
      </c>
      <c r="M1862" s="1">
        <f>cocina[[#This Row],[Ganancia bruta]]-cocina[[#This Row],[Ganancia neta]]</f>
        <v>19</v>
      </c>
    </row>
    <row r="1863" spans="1:13" x14ac:dyDescent="0.3">
      <c r="A1863">
        <v>753</v>
      </c>
      <c r="B1863">
        <v>11</v>
      </c>
      <c r="C1863" s="1" t="s">
        <v>210</v>
      </c>
      <c r="D1863" s="1" t="s">
        <v>627</v>
      </c>
      <c r="E1863">
        <v>14</v>
      </c>
      <c r="F1863">
        <v>23</v>
      </c>
      <c r="G1863">
        <v>1</v>
      </c>
      <c r="H1863">
        <v>23</v>
      </c>
      <c r="I1863" s="1" t="s">
        <v>609</v>
      </c>
      <c r="J1863">
        <f>cocina[[#This Row],[Precio Unitario]]*cocina[[#This Row],[Cantidad Ordenada]]-cocina[[#This Row],[Costo Unitario]]*cocina[[#This Row],[Cantidad Ordenada]]</f>
        <v>9</v>
      </c>
      <c r="K1863">
        <f>cocina[[#This Row],[Precio Unitario]]*cocina[[#This Row],[Cantidad Ordenada]]</f>
        <v>23</v>
      </c>
      <c r="L1863" s="5">
        <f>(SUMIF(A:A,cocina[[#This Row],[Número de Orden]],J:J))/SUMIF(A:A,cocina[[#This Row],[Número de Orden]],K:K)</f>
        <v>0.40490797546012269</v>
      </c>
      <c r="M1863" s="1">
        <f>cocina[[#This Row],[Ganancia bruta]]-cocina[[#This Row],[Ganancia neta]]</f>
        <v>14</v>
      </c>
    </row>
    <row r="1864" spans="1:13" x14ac:dyDescent="0.3">
      <c r="A1864">
        <v>753</v>
      </c>
      <c r="B1864">
        <v>11</v>
      </c>
      <c r="C1864" s="1" t="s">
        <v>168</v>
      </c>
      <c r="D1864" s="1" t="s">
        <v>612</v>
      </c>
      <c r="E1864">
        <v>14</v>
      </c>
      <c r="F1864">
        <v>24</v>
      </c>
      <c r="G1864">
        <v>3</v>
      </c>
      <c r="H1864">
        <v>24</v>
      </c>
      <c r="I1864" s="1" t="s">
        <v>608</v>
      </c>
      <c r="J1864">
        <f>cocina[[#This Row],[Precio Unitario]]*cocina[[#This Row],[Cantidad Ordenada]]-cocina[[#This Row],[Costo Unitario]]*cocina[[#This Row],[Cantidad Ordenada]]</f>
        <v>30</v>
      </c>
      <c r="K1864">
        <f>cocina[[#This Row],[Precio Unitario]]*cocina[[#This Row],[Cantidad Ordenada]]</f>
        <v>72</v>
      </c>
      <c r="L1864" s="5">
        <f>(SUMIF(A:A,cocina[[#This Row],[Número de Orden]],J:J))/SUMIF(A:A,cocina[[#This Row],[Número de Orden]],K:K)</f>
        <v>0.40490797546012269</v>
      </c>
      <c r="M1864" s="1">
        <f>cocina[[#This Row],[Ganancia bruta]]-cocina[[#This Row],[Ganancia neta]]</f>
        <v>42</v>
      </c>
    </row>
    <row r="1865" spans="1:13" x14ac:dyDescent="0.3">
      <c r="A1865">
        <v>753</v>
      </c>
      <c r="B1865">
        <v>11</v>
      </c>
      <c r="C1865" s="1" t="s">
        <v>83</v>
      </c>
      <c r="D1865" s="1" t="s">
        <v>617</v>
      </c>
      <c r="E1865">
        <v>22</v>
      </c>
      <c r="F1865">
        <v>36</v>
      </c>
      <c r="G1865">
        <v>1</v>
      </c>
      <c r="H1865">
        <v>46</v>
      </c>
      <c r="I1865" s="1" t="s">
        <v>608</v>
      </c>
      <c r="J1865">
        <f>cocina[[#This Row],[Precio Unitario]]*cocina[[#This Row],[Cantidad Ordenada]]-cocina[[#This Row],[Costo Unitario]]*cocina[[#This Row],[Cantidad Ordenada]]</f>
        <v>14</v>
      </c>
      <c r="K1865">
        <f>cocina[[#This Row],[Precio Unitario]]*cocina[[#This Row],[Cantidad Ordenada]]</f>
        <v>36</v>
      </c>
      <c r="L1865" s="5">
        <f>(SUMIF(A:A,cocina[[#This Row],[Número de Orden]],J:J))/SUMIF(A:A,cocina[[#This Row],[Número de Orden]],K:K)</f>
        <v>0.40490797546012269</v>
      </c>
      <c r="M1865" s="1">
        <f>cocina[[#This Row],[Ganancia bruta]]-cocina[[#This Row],[Ganancia neta]]</f>
        <v>22</v>
      </c>
    </row>
    <row r="1866" spans="1:13" x14ac:dyDescent="0.3">
      <c r="A1866">
        <v>754</v>
      </c>
      <c r="B1866">
        <v>8</v>
      </c>
      <c r="C1866" s="1" t="s">
        <v>168</v>
      </c>
      <c r="D1866" s="1" t="s">
        <v>612</v>
      </c>
      <c r="E1866">
        <v>14</v>
      </c>
      <c r="F1866">
        <v>24</v>
      </c>
      <c r="G1866">
        <v>3</v>
      </c>
      <c r="H1866">
        <v>26</v>
      </c>
      <c r="I1866" s="1" t="s">
        <v>608</v>
      </c>
      <c r="J1866">
        <f>cocina[[#This Row],[Precio Unitario]]*cocina[[#This Row],[Cantidad Ordenada]]-cocina[[#This Row],[Costo Unitario]]*cocina[[#This Row],[Cantidad Ordenada]]</f>
        <v>30</v>
      </c>
      <c r="K1866">
        <f>cocina[[#This Row],[Precio Unitario]]*cocina[[#This Row],[Cantidad Ordenada]]</f>
        <v>72</v>
      </c>
      <c r="L1866" s="5">
        <f>(SUMIF(A:A,cocina[[#This Row],[Número de Orden]],J:J))/SUMIF(A:A,cocina[[#This Row],[Número de Orden]],K:K)</f>
        <v>0.41772151898734178</v>
      </c>
      <c r="M1866" s="1">
        <f>cocina[[#This Row],[Ganancia bruta]]-cocina[[#This Row],[Ganancia neta]]</f>
        <v>42</v>
      </c>
    </row>
    <row r="1867" spans="1:13" x14ac:dyDescent="0.3">
      <c r="A1867">
        <v>754</v>
      </c>
      <c r="B1867">
        <v>8</v>
      </c>
      <c r="C1867" s="1" t="s">
        <v>116</v>
      </c>
      <c r="D1867" s="1" t="s">
        <v>615</v>
      </c>
      <c r="E1867">
        <v>16</v>
      </c>
      <c r="F1867">
        <v>27</v>
      </c>
      <c r="G1867">
        <v>3</v>
      </c>
      <c r="H1867">
        <v>11</v>
      </c>
      <c r="I1867" s="1" t="s">
        <v>609</v>
      </c>
      <c r="J1867">
        <f>cocina[[#This Row],[Precio Unitario]]*cocina[[#This Row],[Cantidad Ordenada]]-cocina[[#This Row],[Costo Unitario]]*cocina[[#This Row],[Cantidad Ordenada]]</f>
        <v>33</v>
      </c>
      <c r="K1867">
        <f>cocina[[#This Row],[Precio Unitario]]*cocina[[#This Row],[Cantidad Ordenada]]</f>
        <v>81</v>
      </c>
      <c r="L1867" s="5">
        <f>(SUMIF(A:A,cocina[[#This Row],[Número de Orden]],J:J))/SUMIF(A:A,cocina[[#This Row],[Número de Orden]],K:K)</f>
        <v>0.41772151898734178</v>
      </c>
      <c r="M1867" s="1">
        <f>cocina[[#This Row],[Ganancia bruta]]-cocina[[#This Row],[Ganancia neta]]</f>
        <v>48</v>
      </c>
    </row>
    <row r="1868" spans="1:13" x14ac:dyDescent="0.3">
      <c r="A1868">
        <v>754</v>
      </c>
      <c r="B1868">
        <v>8</v>
      </c>
      <c r="C1868" s="1" t="s">
        <v>52</v>
      </c>
      <c r="D1868" s="1" t="s">
        <v>620</v>
      </c>
      <c r="E1868">
        <v>16</v>
      </c>
      <c r="F1868">
        <v>28</v>
      </c>
      <c r="G1868">
        <v>3</v>
      </c>
      <c r="H1868">
        <v>52</v>
      </c>
      <c r="I1868" s="1" t="s">
        <v>608</v>
      </c>
      <c r="J1868">
        <f>cocina[[#This Row],[Precio Unitario]]*cocina[[#This Row],[Cantidad Ordenada]]-cocina[[#This Row],[Costo Unitario]]*cocina[[#This Row],[Cantidad Ordenada]]</f>
        <v>36</v>
      </c>
      <c r="K1868">
        <f>cocina[[#This Row],[Precio Unitario]]*cocina[[#This Row],[Cantidad Ordenada]]</f>
        <v>84</v>
      </c>
      <c r="L1868" s="5">
        <f>(SUMIF(A:A,cocina[[#This Row],[Número de Orden]],J:J))/SUMIF(A:A,cocina[[#This Row],[Número de Orden]],K:K)</f>
        <v>0.41772151898734178</v>
      </c>
      <c r="M1868" s="1">
        <f>cocina[[#This Row],[Ganancia bruta]]-cocina[[#This Row],[Ganancia neta]]</f>
        <v>48</v>
      </c>
    </row>
    <row r="1869" spans="1:13" x14ac:dyDescent="0.3">
      <c r="A1869">
        <v>755</v>
      </c>
      <c r="B1869">
        <v>12</v>
      </c>
      <c r="C1869" s="1" t="s">
        <v>80</v>
      </c>
      <c r="D1869" s="1" t="s">
        <v>628</v>
      </c>
      <c r="E1869">
        <v>13</v>
      </c>
      <c r="F1869">
        <v>21</v>
      </c>
      <c r="G1869">
        <v>1</v>
      </c>
      <c r="H1869">
        <v>6</v>
      </c>
      <c r="I1869" s="1" t="s">
        <v>608</v>
      </c>
      <c r="J1869">
        <f>cocina[[#This Row],[Precio Unitario]]*cocina[[#This Row],[Cantidad Ordenada]]-cocina[[#This Row],[Costo Unitario]]*cocina[[#This Row],[Cantidad Ordenada]]</f>
        <v>8</v>
      </c>
      <c r="K1869">
        <f>cocina[[#This Row],[Precio Unitario]]*cocina[[#This Row],[Cantidad Ordenada]]</f>
        <v>21</v>
      </c>
      <c r="L1869" s="5">
        <f>(SUMIF(A:A,cocina[[#This Row],[Número de Orden]],J:J))/SUMIF(A:A,cocina[[#This Row],[Número de Orden]],K:K)</f>
        <v>0.40758293838862558</v>
      </c>
      <c r="M1869" s="1">
        <f>cocina[[#This Row],[Ganancia bruta]]-cocina[[#This Row],[Ganancia neta]]</f>
        <v>13</v>
      </c>
    </row>
    <row r="1870" spans="1:13" x14ac:dyDescent="0.3">
      <c r="A1870">
        <v>755</v>
      </c>
      <c r="B1870">
        <v>12</v>
      </c>
      <c r="C1870" s="1" t="s">
        <v>132</v>
      </c>
      <c r="D1870" s="1" t="s">
        <v>631</v>
      </c>
      <c r="E1870">
        <v>15</v>
      </c>
      <c r="F1870">
        <v>25</v>
      </c>
      <c r="G1870">
        <v>3</v>
      </c>
      <c r="H1870">
        <v>37</v>
      </c>
      <c r="I1870" s="1" t="s">
        <v>608</v>
      </c>
      <c r="J1870">
        <f>cocina[[#This Row],[Precio Unitario]]*cocina[[#This Row],[Cantidad Ordenada]]-cocina[[#This Row],[Costo Unitario]]*cocina[[#This Row],[Cantidad Ordenada]]</f>
        <v>30</v>
      </c>
      <c r="K1870">
        <f>cocina[[#This Row],[Precio Unitario]]*cocina[[#This Row],[Cantidad Ordenada]]</f>
        <v>75</v>
      </c>
      <c r="L1870" s="5">
        <f>(SUMIF(A:A,cocina[[#This Row],[Número de Orden]],J:J))/SUMIF(A:A,cocina[[#This Row],[Número de Orden]],K:K)</f>
        <v>0.40758293838862558</v>
      </c>
      <c r="M1870" s="1">
        <f>cocina[[#This Row],[Ganancia bruta]]-cocina[[#This Row],[Ganancia neta]]</f>
        <v>45</v>
      </c>
    </row>
    <row r="1871" spans="1:13" x14ac:dyDescent="0.3">
      <c r="A1871">
        <v>755</v>
      </c>
      <c r="B1871">
        <v>12</v>
      </c>
      <c r="C1871" s="1" t="s">
        <v>122</v>
      </c>
      <c r="D1871" s="1" t="s">
        <v>621</v>
      </c>
      <c r="E1871">
        <v>11</v>
      </c>
      <c r="F1871">
        <v>19</v>
      </c>
      <c r="G1871">
        <v>3</v>
      </c>
      <c r="H1871">
        <v>46</v>
      </c>
      <c r="I1871" s="1" t="s">
        <v>608</v>
      </c>
      <c r="J1871">
        <f>cocina[[#This Row],[Precio Unitario]]*cocina[[#This Row],[Cantidad Ordenada]]-cocina[[#This Row],[Costo Unitario]]*cocina[[#This Row],[Cantidad Ordenada]]</f>
        <v>24</v>
      </c>
      <c r="K1871">
        <f>cocina[[#This Row],[Precio Unitario]]*cocina[[#This Row],[Cantidad Ordenada]]</f>
        <v>57</v>
      </c>
      <c r="L1871" s="5">
        <f>(SUMIF(A:A,cocina[[#This Row],[Número de Orden]],J:J))/SUMIF(A:A,cocina[[#This Row],[Número de Orden]],K:K)</f>
        <v>0.40758293838862558</v>
      </c>
      <c r="M1871" s="1">
        <f>cocina[[#This Row],[Ganancia bruta]]-cocina[[#This Row],[Ganancia neta]]</f>
        <v>33</v>
      </c>
    </row>
    <row r="1872" spans="1:13" x14ac:dyDescent="0.3">
      <c r="A1872">
        <v>755</v>
      </c>
      <c r="B1872">
        <v>12</v>
      </c>
      <c r="C1872" s="1" t="s">
        <v>48</v>
      </c>
      <c r="D1872" s="1" t="s">
        <v>618</v>
      </c>
      <c r="E1872">
        <v>17</v>
      </c>
      <c r="F1872">
        <v>29</v>
      </c>
      <c r="G1872">
        <v>2</v>
      </c>
      <c r="H1872">
        <v>20</v>
      </c>
      <c r="I1872" s="1" t="s">
        <v>609</v>
      </c>
      <c r="J1872">
        <f>cocina[[#This Row],[Precio Unitario]]*cocina[[#This Row],[Cantidad Ordenada]]-cocina[[#This Row],[Costo Unitario]]*cocina[[#This Row],[Cantidad Ordenada]]</f>
        <v>24</v>
      </c>
      <c r="K1872">
        <f>cocina[[#This Row],[Precio Unitario]]*cocina[[#This Row],[Cantidad Ordenada]]</f>
        <v>58</v>
      </c>
      <c r="L1872" s="5">
        <f>(SUMIF(A:A,cocina[[#This Row],[Número de Orden]],J:J))/SUMIF(A:A,cocina[[#This Row],[Número de Orden]],K:K)</f>
        <v>0.40758293838862558</v>
      </c>
      <c r="M1872" s="1">
        <f>cocina[[#This Row],[Ganancia bruta]]-cocina[[#This Row],[Ganancia neta]]</f>
        <v>34</v>
      </c>
    </row>
    <row r="1873" spans="1:13" x14ac:dyDescent="0.3">
      <c r="A1873">
        <v>756</v>
      </c>
      <c r="B1873">
        <v>11</v>
      </c>
      <c r="C1873" s="1" t="s">
        <v>126</v>
      </c>
      <c r="D1873" s="1" t="s">
        <v>614</v>
      </c>
      <c r="E1873">
        <v>19</v>
      </c>
      <c r="F1873">
        <v>31</v>
      </c>
      <c r="G1873">
        <v>1</v>
      </c>
      <c r="H1873">
        <v>21</v>
      </c>
      <c r="I1873" s="1" t="s">
        <v>608</v>
      </c>
      <c r="J1873">
        <f>cocina[[#This Row],[Precio Unitario]]*cocina[[#This Row],[Cantidad Ordenada]]-cocina[[#This Row],[Costo Unitario]]*cocina[[#This Row],[Cantidad Ordenada]]</f>
        <v>12</v>
      </c>
      <c r="K1873">
        <f>cocina[[#This Row],[Precio Unitario]]*cocina[[#This Row],[Cantidad Ordenada]]</f>
        <v>31</v>
      </c>
      <c r="L1873" s="5">
        <f>(SUMIF(A:A,cocina[[#This Row],[Número de Orden]],J:J))/SUMIF(A:A,cocina[[#This Row],[Número de Orden]],K:K)</f>
        <v>0.4</v>
      </c>
      <c r="M1873" s="1">
        <f>cocina[[#This Row],[Ganancia bruta]]-cocina[[#This Row],[Ganancia neta]]</f>
        <v>19</v>
      </c>
    </row>
    <row r="1874" spans="1:13" x14ac:dyDescent="0.3">
      <c r="A1874">
        <v>756</v>
      </c>
      <c r="B1874">
        <v>11</v>
      </c>
      <c r="C1874" s="1" t="s">
        <v>122</v>
      </c>
      <c r="D1874" s="1" t="s">
        <v>621</v>
      </c>
      <c r="E1874">
        <v>11</v>
      </c>
      <c r="F1874">
        <v>19</v>
      </c>
      <c r="G1874">
        <v>1</v>
      </c>
      <c r="H1874">
        <v>13</v>
      </c>
      <c r="I1874" s="1" t="s">
        <v>608</v>
      </c>
      <c r="J1874">
        <f>cocina[[#This Row],[Precio Unitario]]*cocina[[#This Row],[Cantidad Ordenada]]-cocina[[#This Row],[Costo Unitario]]*cocina[[#This Row],[Cantidad Ordenada]]</f>
        <v>8</v>
      </c>
      <c r="K1874">
        <f>cocina[[#This Row],[Precio Unitario]]*cocina[[#This Row],[Cantidad Ordenada]]</f>
        <v>19</v>
      </c>
      <c r="L1874" s="5">
        <f>(SUMIF(A:A,cocina[[#This Row],[Número de Orden]],J:J))/SUMIF(A:A,cocina[[#This Row],[Número de Orden]],K:K)</f>
        <v>0.4</v>
      </c>
      <c r="M1874" s="1">
        <f>cocina[[#This Row],[Ganancia bruta]]-cocina[[#This Row],[Ganancia neta]]</f>
        <v>11</v>
      </c>
    </row>
    <row r="1875" spans="1:13" x14ac:dyDescent="0.3">
      <c r="A1875">
        <v>757</v>
      </c>
      <c r="B1875">
        <v>3</v>
      </c>
      <c r="C1875" s="1" t="s">
        <v>78</v>
      </c>
      <c r="D1875" s="1" t="s">
        <v>613</v>
      </c>
      <c r="E1875">
        <v>18</v>
      </c>
      <c r="F1875">
        <v>30</v>
      </c>
      <c r="G1875">
        <v>2</v>
      </c>
      <c r="H1875">
        <v>40</v>
      </c>
      <c r="I1875" s="1" t="s">
        <v>608</v>
      </c>
      <c r="J1875">
        <f>cocina[[#This Row],[Precio Unitario]]*cocina[[#This Row],[Cantidad Ordenada]]-cocina[[#This Row],[Costo Unitario]]*cocina[[#This Row],[Cantidad Ordenada]]</f>
        <v>24</v>
      </c>
      <c r="K1875">
        <f>cocina[[#This Row],[Precio Unitario]]*cocina[[#This Row],[Cantidad Ordenada]]</f>
        <v>60</v>
      </c>
      <c r="L1875" s="5">
        <f>(SUMIF(A:A,cocina[[#This Row],[Número de Orden]],J:J))/SUMIF(A:A,cocina[[#This Row],[Número de Orden]],K:K)</f>
        <v>0.4</v>
      </c>
      <c r="M1875" s="1">
        <f>cocina[[#This Row],[Ganancia bruta]]-cocina[[#This Row],[Ganancia neta]]</f>
        <v>36</v>
      </c>
    </row>
    <row r="1876" spans="1:13" x14ac:dyDescent="0.3">
      <c r="A1876">
        <v>758</v>
      </c>
      <c r="B1876">
        <v>18</v>
      </c>
      <c r="C1876" s="1" t="s">
        <v>78</v>
      </c>
      <c r="D1876" s="1" t="s">
        <v>613</v>
      </c>
      <c r="E1876">
        <v>18</v>
      </c>
      <c r="F1876">
        <v>30</v>
      </c>
      <c r="G1876">
        <v>1</v>
      </c>
      <c r="H1876">
        <v>32</v>
      </c>
      <c r="I1876" s="1" t="s">
        <v>608</v>
      </c>
      <c r="J1876">
        <f>cocina[[#This Row],[Precio Unitario]]*cocina[[#This Row],[Cantidad Ordenada]]-cocina[[#This Row],[Costo Unitario]]*cocina[[#This Row],[Cantidad Ordenada]]</f>
        <v>12</v>
      </c>
      <c r="K1876">
        <f>cocina[[#This Row],[Precio Unitario]]*cocina[[#This Row],[Cantidad Ordenada]]</f>
        <v>30</v>
      </c>
      <c r="L1876" s="5">
        <f>(SUMIF(A:A,cocina[[#This Row],[Número de Orden]],J:J))/SUMIF(A:A,cocina[[#This Row],[Número de Orden]],K:K)</f>
        <v>0.40384615384615385</v>
      </c>
      <c r="M1876" s="1">
        <f>cocina[[#This Row],[Ganancia bruta]]-cocina[[#This Row],[Ganancia neta]]</f>
        <v>18</v>
      </c>
    </row>
    <row r="1877" spans="1:13" x14ac:dyDescent="0.3">
      <c r="A1877">
        <v>758</v>
      </c>
      <c r="B1877">
        <v>18</v>
      </c>
      <c r="C1877" s="1" t="s">
        <v>213</v>
      </c>
      <c r="D1877" s="1" t="s">
        <v>624</v>
      </c>
      <c r="E1877">
        <v>13</v>
      </c>
      <c r="F1877">
        <v>22</v>
      </c>
      <c r="G1877">
        <v>1</v>
      </c>
      <c r="H1877">
        <v>9</v>
      </c>
      <c r="I1877" s="1" t="s">
        <v>609</v>
      </c>
      <c r="J1877">
        <f>cocina[[#This Row],[Precio Unitario]]*cocina[[#This Row],[Cantidad Ordenada]]-cocina[[#This Row],[Costo Unitario]]*cocina[[#This Row],[Cantidad Ordenada]]</f>
        <v>9</v>
      </c>
      <c r="K1877">
        <f>cocina[[#This Row],[Precio Unitario]]*cocina[[#This Row],[Cantidad Ordenada]]</f>
        <v>22</v>
      </c>
      <c r="L1877" s="5">
        <f>(SUMIF(A:A,cocina[[#This Row],[Número de Orden]],J:J))/SUMIF(A:A,cocina[[#This Row],[Número de Orden]],K:K)</f>
        <v>0.40384615384615385</v>
      </c>
      <c r="M1877" s="1">
        <f>cocina[[#This Row],[Ganancia bruta]]-cocina[[#This Row],[Ganancia neta]]</f>
        <v>13</v>
      </c>
    </row>
    <row r="1878" spans="1:13" x14ac:dyDescent="0.3">
      <c r="A1878">
        <v>759</v>
      </c>
      <c r="B1878">
        <v>20</v>
      </c>
      <c r="C1878" s="1" t="s">
        <v>271</v>
      </c>
      <c r="D1878" s="1" t="s">
        <v>619</v>
      </c>
      <c r="E1878">
        <v>20</v>
      </c>
      <c r="F1878">
        <v>33</v>
      </c>
      <c r="G1878">
        <v>3</v>
      </c>
      <c r="H1878">
        <v>48</v>
      </c>
      <c r="I1878" s="1" t="s">
        <v>608</v>
      </c>
      <c r="J1878">
        <f>cocina[[#This Row],[Precio Unitario]]*cocina[[#This Row],[Cantidad Ordenada]]-cocina[[#This Row],[Costo Unitario]]*cocina[[#This Row],[Cantidad Ordenada]]</f>
        <v>39</v>
      </c>
      <c r="K1878">
        <f>cocina[[#This Row],[Precio Unitario]]*cocina[[#This Row],[Cantidad Ordenada]]</f>
        <v>99</v>
      </c>
      <c r="L1878" s="5">
        <f>(SUMIF(A:A,cocina[[#This Row],[Número de Orden]],J:J))/SUMIF(A:A,cocina[[#This Row],[Número de Orden]],K:K)</f>
        <v>0.40350877192982454</v>
      </c>
      <c r="M1878" s="1">
        <f>cocina[[#This Row],[Ganancia bruta]]-cocina[[#This Row],[Ganancia neta]]</f>
        <v>60</v>
      </c>
    </row>
    <row r="1879" spans="1:13" x14ac:dyDescent="0.3">
      <c r="A1879">
        <v>759</v>
      </c>
      <c r="B1879">
        <v>20</v>
      </c>
      <c r="C1879" s="1" t="s">
        <v>116</v>
      </c>
      <c r="D1879" s="1" t="s">
        <v>615</v>
      </c>
      <c r="E1879">
        <v>16</v>
      </c>
      <c r="F1879">
        <v>27</v>
      </c>
      <c r="G1879">
        <v>3</v>
      </c>
      <c r="H1879">
        <v>51</v>
      </c>
      <c r="I1879" s="1" t="s">
        <v>608</v>
      </c>
      <c r="J1879">
        <f>cocina[[#This Row],[Precio Unitario]]*cocina[[#This Row],[Cantidad Ordenada]]-cocina[[#This Row],[Costo Unitario]]*cocina[[#This Row],[Cantidad Ordenada]]</f>
        <v>33</v>
      </c>
      <c r="K1879">
        <f>cocina[[#This Row],[Precio Unitario]]*cocina[[#This Row],[Cantidad Ordenada]]</f>
        <v>81</v>
      </c>
      <c r="L1879" s="5">
        <f>(SUMIF(A:A,cocina[[#This Row],[Número de Orden]],J:J))/SUMIF(A:A,cocina[[#This Row],[Número de Orden]],K:K)</f>
        <v>0.40350877192982454</v>
      </c>
      <c r="M1879" s="1">
        <f>cocina[[#This Row],[Ganancia bruta]]-cocina[[#This Row],[Ganancia neta]]</f>
        <v>48</v>
      </c>
    </row>
    <row r="1880" spans="1:13" x14ac:dyDescent="0.3">
      <c r="A1880">
        <v>759</v>
      </c>
      <c r="B1880">
        <v>20</v>
      </c>
      <c r="C1880" s="1" t="s">
        <v>132</v>
      </c>
      <c r="D1880" s="1" t="s">
        <v>631</v>
      </c>
      <c r="E1880">
        <v>15</v>
      </c>
      <c r="F1880">
        <v>25</v>
      </c>
      <c r="G1880">
        <v>3</v>
      </c>
      <c r="H1880">
        <v>41</v>
      </c>
      <c r="I1880" s="1" t="s">
        <v>608</v>
      </c>
      <c r="J1880">
        <f>cocina[[#This Row],[Precio Unitario]]*cocina[[#This Row],[Cantidad Ordenada]]-cocina[[#This Row],[Costo Unitario]]*cocina[[#This Row],[Cantidad Ordenada]]</f>
        <v>30</v>
      </c>
      <c r="K1880">
        <f>cocina[[#This Row],[Precio Unitario]]*cocina[[#This Row],[Cantidad Ordenada]]</f>
        <v>75</v>
      </c>
      <c r="L1880" s="5">
        <f>(SUMIF(A:A,cocina[[#This Row],[Número de Orden]],J:J))/SUMIF(A:A,cocina[[#This Row],[Número de Orden]],K:K)</f>
        <v>0.40350877192982454</v>
      </c>
      <c r="M1880" s="1">
        <f>cocina[[#This Row],[Ganancia bruta]]-cocina[[#This Row],[Ganancia neta]]</f>
        <v>45</v>
      </c>
    </row>
    <row r="1881" spans="1:13" x14ac:dyDescent="0.3">
      <c r="A1881">
        <v>759</v>
      </c>
      <c r="B1881">
        <v>20</v>
      </c>
      <c r="C1881" s="1" t="s">
        <v>48</v>
      </c>
      <c r="D1881" s="1" t="s">
        <v>618</v>
      </c>
      <c r="E1881">
        <v>17</v>
      </c>
      <c r="F1881">
        <v>29</v>
      </c>
      <c r="G1881">
        <v>3</v>
      </c>
      <c r="H1881">
        <v>56</v>
      </c>
      <c r="I1881" s="1" t="s">
        <v>609</v>
      </c>
      <c r="J1881">
        <f>cocina[[#This Row],[Precio Unitario]]*cocina[[#This Row],[Cantidad Ordenada]]-cocina[[#This Row],[Costo Unitario]]*cocina[[#This Row],[Cantidad Ordenada]]</f>
        <v>36</v>
      </c>
      <c r="K1881">
        <f>cocina[[#This Row],[Precio Unitario]]*cocina[[#This Row],[Cantidad Ordenada]]</f>
        <v>87</v>
      </c>
      <c r="L1881" s="5">
        <f>(SUMIF(A:A,cocina[[#This Row],[Número de Orden]],J:J))/SUMIF(A:A,cocina[[#This Row],[Número de Orden]],K:K)</f>
        <v>0.40350877192982454</v>
      </c>
      <c r="M1881" s="1">
        <f>cocina[[#This Row],[Ganancia bruta]]-cocina[[#This Row],[Ganancia neta]]</f>
        <v>51</v>
      </c>
    </row>
    <row r="1882" spans="1:13" x14ac:dyDescent="0.3">
      <c r="A1882">
        <v>760</v>
      </c>
      <c r="B1882">
        <v>5</v>
      </c>
      <c r="C1882" s="1" t="s">
        <v>36</v>
      </c>
      <c r="D1882" s="1" t="s">
        <v>622</v>
      </c>
      <c r="E1882">
        <v>21</v>
      </c>
      <c r="F1882">
        <v>35</v>
      </c>
      <c r="G1882">
        <v>3</v>
      </c>
      <c r="H1882">
        <v>20</v>
      </c>
      <c r="I1882" s="1" t="s">
        <v>608</v>
      </c>
      <c r="J1882">
        <f>cocina[[#This Row],[Precio Unitario]]*cocina[[#This Row],[Cantidad Ordenada]]-cocina[[#This Row],[Costo Unitario]]*cocina[[#This Row],[Cantidad Ordenada]]</f>
        <v>42</v>
      </c>
      <c r="K1882">
        <f>cocina[[#This Row],[Precio Unitario]]*cocina[[#This Row],[Cantidad Ordenada]]</f>
        <v>105</v>
      </c>
      <c r="L1882" s="5">
        <f>(SUMIF(A:A,cocina[[#This Row],[Número de Orden]],J:J))/SUMIF(A:A,cocina[[#This Row],[Número de Orden]],K:K)</f>
        <v>0.4</v>
      </c>
      <c r="M1882" s="1">
        <f>cocina[[#This Row],[Ganancia bruta]]-cocina[[#This Row],[Ganancia neta]]</f>
        <v>63</v>
      </c>
    </row>
    <row r="1883" spans="1:13" x14ac:dyDescent="0.3">
      <c r="A1883">
        <v>761</v>
      </c>
      <c r="B1883">
        <v>4</v>
      </c>
      <c r="C1883" s="1" t="s">
        <v>168</v>
      </c>
      <c r="D1883" s="1" t="s">
        <v>612</v>
      </c>
      <c r="E1883">
        <v>14</v>
      </c>
      <c r="F1883">
        <v>24</v>
      </c>
      <c r="G1883">
        <v>3</v>
      </c>
      <c r="H1883">
        <v>54</v>
      </c>
      <c r="I1883" s="1" t="s">
        <v>609</v>
      </c>
      <c r="J1883">
        <f>cocina[[#This Row],[Precio Unitario]]*cocina[[#This Row],[Cantidad Ordenada]]-cocina[[#This Row],[Costo Unitario]]*cocina[[#This Row],[Cantidad Ordenada]]</f>
        <v>30</v>
      </c>
      <c r="K1883">
        <f>cocina[[#This Row],[Precio Unitario]]*cocina[[#This Row],[Cantidad Ordenada]]</f>
        <v>72</v>
      </c>
      <c r="L1883" s="5">
        <f>(SUMIF(A:A,cocina[[#This Row],[Número de Orden]],J:J))/SUMIF(A:A,cocina[[#This Row],[Número de Orden]],K:K)</f>
        <v>0.41379310344827586</v>
      </c>
      <c r="M1883" s="1">
        <f>cocina[[#This Row],[Ganancia bruta]]-cocina[[#This Row],[Ganancia neta]]</f>
        <v>42</v>
      </c>
    </row>
    <row r="1884" spans="1:13" x14ac:dyDescent="0.3">
      <c r="A1884">
        <v>761</v>
      </c>
      <c r="B1884">
        <v>4</v>
      </c>
      <c r="C1884" s="1" t="s">
        <v>52</v>
      </c>
      <c r="D1884" s="1" t="s">
        <v>620</v>
      </c>
      <c r="E1884">
        <v>16</v>
      </c>
      <c r="F1884">
        <v>28</v>
      </c>
      <c r="G1884">
        <v>2</v>
      </c>
      <c r="H1884">
        <v>20</v>
      </c>
      <c r="I1884" s="1" t="s">
        <v>608</v>
      </c>
      <c r="J1884">
        <f>cocina[[#This Row],[Precio Unitario]]*cocina[[#This Row],[Cantidad Ordenada]]-cocina[[#This Row],[Costo Unitario]]*cocina[[#This Row],[Cantidad Ordenada]]</f>
        <v>24</v>
      </c>
      <c r="K1884">
        <f>cocina[[#This Row],[Precio Unitario]]*cocina[[#This Row],[Cantidad Ordenada]]</f>
        <v>56</v>
      </c>
      <c r="L1884" s="5">
        <f>(SUMIF(A:A,cocina[[#This Row],[Número de Orden]],J:J))/SUMIF(A:A,cocina[[#This Row],[Número de Orden]],K:K)</f>
        <v>0.41379310344827586</v>
      </c>
      <c r="M1884" s="1">
        <f>cocina[[#This Row],[Ganancia bruta]]-cocina[[#This Row],[Ganancia neta]]</f>
        <v>32</v>
      </c>
    </row>
    <row r="1885" spans="1:13" x14ac:dyDescent="0.3">
      <c r="A1885">
        <v>761</v>
      </c>
      <c r="B1885">
        <v>4</v>
      </c>
      <c r="C1885" s="1" t="s">
        <v>210</v>
      </c>
      <c r="D1885" s="1" t="s">
        <v>627</v>
      </c>
      <c r="E1885">
        <v>14</v>
      </c>
      <c r="F1885">
        <v>23</v>
      </c>
      <c r="G1885">
        <v>2</v>
      </c>
      <c r="H1885">
        <v>28</v>
      </c>
      <c r="I1885" s="1" t="s">
        <v>608</v>
      </c>
      <c r="J1885">
        <f>cocina[[#This Row],[Precio Unitario]]*cocina[[#This Row],[Cantidad Ordenada]]-cocina[[#This Row],[Costo Unitario]]*cocina[[#This Row],[Cantidad Ordenada]]</f>
        <v>18</v>
      </c>
      <c r="K1885">
        <f>cocina[[#This Row],[Precio Unitario]]*cocina[[#This Row],[Cantidad Ordenada]]</f>
        <v>46</v>
      </c>
      <c r="L1885" s="5">
        <f>(SUMIF(A:A,cocina[[#This Row],[Número de Orden]],J:J))/SUMIF(A:A,cocina[[#This Row],[Número de Orden]],K:K)</f>
        <v>0.41379310344827586</v>
      </c>
      <c r="M1885" s="1">
        <f>cocina[[#This Row],[Ganancia bruta]]-cocina[[#This Row],[Ganancia neta]]</f>
        <v>28</v>
      </c>
    </row>
    <row r="1886" spans="1:13" x14ac:dyDescent="0.3">
      <c r="A1886">
        <v>762</v>
      </c>
      <c r="B1886">
        <v>4</v>
      </c>
      <c r="C1886" s="1" t="s">
        <v>80</v>
      </c>
      <c r="D1886" s="1" t="s">
        <v>628</v>
      </c>
      <c r="E1886">
        <v>13</v>
      </c>
      <c r="F1886">
        <v>21</v>
      </c>
      <c r="G1886">
        <v>1</v>
      </c>
      <c r="H1886">
        <v>20</v>
      </c>
      <c r="I1886" s="1" t="s">
        <v>609</v>
      </c>
      <c r="J1886">
        <f>cocina[[#This Row],[Precio Unitario]]*cocina[[#This Row],[Cantidad Ordenada]]-cocina[[#This Row],[Costo Unitario]]*cocina[[#This Row],[Cantidad Ordenada]]</f>
        <v>8</v>
      </c>
      <c r="K1886">
        <f>cocina[[#This Row],[Precio Unitario]]*cocina[[#This Row],[Cantidad Ordenada]]</f>
        <v>21</v>
      </c>
      <c r="L1886" s="5">
        <f>(SUMIF(A:A,cocina[[#This Row],[Número de Orden]],J:J))/SUMIF(A:A,cocina[[#This Row],[Número de Orden]],K:K)</f>
        <v>0.41414141414141414</v>
      </c>
      <c r="M1886" s="1">
        <f>cocina[[#This Row],[Ganancia bruta]]-cocina[[#This Row],[Ganancia neta]]</f>
        <v>13</v>
      </c>
    </row>
    <row r="1887" spans="1:13" x14ac:dyDescent="0.3">
      <c r="A1887">
        <v>762</v>
      </c>
      <c r="B1887">
        <v>4</v>
      </c>
      <c r="C1887" s="1" t="s">
        <v>165</v>
      </c>
      <c r="D1887" s="1" t="s">
        <v>630</v>
      </c>
      <c r="E1887">
        <v>15</v>
      </c>
      <c r="F1887">
        <v>26</v>
      </c>
      <c r="G1887">
        <v>3</v>
      </c>
      <c r="H1887">
        <v>9</v>
      </c>
      <c r="I1887" s="1" t="s">
        <v>608</v>
      </c>
      <c r="J1887">
        <f>cocina[[#This Row],[Precio Unitario]]*cocina[[#This Row],[Cantidad Ordenada]]-cocina[[#This Row],[Costo Unitario]]*cocina[[#This Row],[Cantidad Ordenada]]</f>
        <v>33</v>
      </c>
      <c r="K1887">
        <f>cocina[[#This Row],[Precio Unitario]]*cocina[[#This Row],[Cantidad Ordenada]]</f>
        <v>78</v>
      </c>
      <c r="L1887" s="5">
        <f>(SUMIF(A:A,cocina[[#This Row],[Número de Orden]],J:J))/SUMIF(A:A,cocina[[#This Row],[Número de Orden]],K:K)</f>
        <v>0.41414141414141414</v>
      </c>
      <c r="M1887" s="1">
        <f>cocina[[#This Row],[Ganancia bruta]]-cocina[[#This Row],[Ganancia neta]]</f>
        <v>45</v>
      </c>
    </row>
    <row r="1888" spans="1:13" x14ac:dyDescent="0.3">
      <c r="A1888">
        <v>763</v>
      </c>
      <c r="B1888">
        <v>18</v>
      </c>
      <c r="C1888" s="1" t="s">
        <v>271</v>
      </c>
      <c r="D1888" s="1" t="s">
        <v>619</v>
      </c>
      <c r="E1888">
        <v>20</v>
      </c>
      <c r="F1888">
        <v>33</v>
      </c>
      <c r="G1888">
        <v>2</v>
      </c>
      <c r="H1888">
        <v>14</v>
      </c>
      <c r="I1888" s="1" t="s">
        <v>609</v>
      </c>
      <c r="J1888">
        <f>cocina[[#This Row],[Precio Unitario]]*cocina[[#This Row],[Cantidad Ordenada]]-cocina[[#This Row],[Costo Unitario]]*cocina[[#This Row],[Cantidad Ordenada]]</f>
        <v>26</v>
      </c>
      <c r="K1888">
        <f>cocina[[#This Row],[Precio Unitario]]*cocina[[#This Row],[Cantidad Ordenada]]</f>
        <v>66</v>
      </c>
      <c r="L1888" s="5">
        <f>(SUMIF(A:A,cocina[[#This Row],[Número de Orden]],J:J))/SUMIF(A:A,cocina[[#This Row],[Número de Orden]],K:K)</f>
        <v>0.40384615384615385</v>
      </c>
      <c r="M1888" s="1">
        <f>cocina[[#This Row],[Ganancia bruta]]-cocina[[#This Row],[Ganancia neta]]</f>
        <v>40</v>
      </c>
    </row>
    <row r="1889" spans="1:13" x14ac:dyDescent="0.3">
      <c r="A1889">
        <v>763</v>
      </c>
      <c r="B1889">
        <v>18</v>
      </c>
      <c r="C1889" s="1" t="s">
        <v>122</v>
      </c>
      <c r="D1889" s="1" t="s">
        <v>621</v>
      </c>
      <c r="E1889">
        <v>11</v>
      </c>
      <c r="F1889">
        <v>19</v>
      </c>
      <c r="G1889">
        <v>2</v>
      </c>
      <c r="H1889">
        <v>18</v>
      </c>
      <c r="I1889" s="1" t="s">
        <v>609</v>
      </c>
      <c r="J1889">
        <f>cocina[[#This Row],[Precio Unitario]]*cocina[[#This Row],[Cantidad Ordenada]]-cocina[[#This Row],[Costo Unitario]]*cocina[[#This Row],[Cantidad Ordenada]]</f>
        <v>16</v>
      </c>
      <c r="K1889">
        <f>cocina[[#This Row],[Precio Unitario]]*cocina[[#This Row],[Cantidad Ordenada]]</f>
        <v>38</v>
      </c>
      <c r="L1889" s="5">
        <f>(SUMIF(A:A,cocina[[#This Row],[Número de Orden]],J:J))/SUMIF(A:A,cocina[[#This Row],[Número de Orden]],K:K)</f>
        <v>0.40384615384615385</v>
      </c>
      <c r="M1889" s="1">
        <f>cocina[[#This Row],[Ganancia bruta]]-cocina[[#This Row],[Ganancia neta]]</f>
        <v>22</v>
      </c>
    </row>
    <row r="1890" spans="1:13" x14ac:dyDescent="0.3">
      <c r="A1890">
        <v>764</v>
      </c>
      <c r="B1890">
        <v>20</v>
      </c>
      <c r="C1890" s="1" t="s">
        <v>116</v>
      </c>
      <c r="D1890" s="1" t="s">
        <v>615</v>
      </c>
      <c r="E1890">
        <v>16</v>
      </c>
      <c r="F1890">
        <v>27</v>
      </c>
      <c r="G1890">
        <v>1</v>
      </c>
      <c r="H1890">
        <v>53</v>
      </c>
      <c r="I1890" s="1" t="s">
        <v>608</v>
      </c>
      <c r="J1890">
        <f>cocina[[#This Row],[Precio Unitario]]*cocina[[#This Row],[Cantidad Ordenada]]-cocina[[#This Row],[Costo Unitario]]*cocina[[#This Row],[Cantidad Ordenada]]</f>
        <v>11</v>
      </c>
      <c r="K1890">
        <f>cocina[[#This Row],[Precio Unitario]]*cocina[[#This Row],[Cantidad Ordenada]]</f>
        <v>27</v>
      </c>
      <c r="L1890" s="5">
        <f>(SUMIF(A:A,cocina[[#This Row],[Número de Orden]],J:J))/SUMIF(A:A,cocina[[#This Row],[Número de Orden]],K:K)</f>
        <v>0.41176470588235292</v>
      </c>
      <c r="M1890" s="1">
        <f>cocina[[#This Row],[Ganancia bruta]]-cocina[[#This Row],[Ganancia neta]]</f>
        <v>16</v>
      </c>
    </row>
    <row r="1891" spans="1:13" x14ac:dyDescent="0.3">
      <c r="A1891">
        <v>764</v>
      </c>
      <c r="B1891">
        <v>20</v>
      </c>
      <c r="C1891" s="1" t="s">
        <v>65</v>
      </c>
      <c r="D1891" s="1" t="s">
        <v>625</v>
      </c>
      <c r="E1891">
        <v>20</v>
      </c>
      <c r="F1891">
        <v>34</v>
      </c>
      <c r="G1891">
        <v>1</v>
      </c>
      <c r="H1891">
        <v>24</v>
      </c>
      <c r="I1891" s="1" t="s">
        <v>608</v>
      </c>
      <c r="J1891">
        <f>cocina[[#This Row],[Precio Unitario]]*cocina[[#This Row],[Cantidad Ordenada]]-cocina[[#This Row],[Costo Unitario]]*cocina[[#This Row],[Cantidad Ordenada]]</f>
        <v>14</v>
      </c>
      <c r="K1891">
        <f>cocina[[#This Row],[Precio Unitario]]*cocina[[#This Row],[Cantidad Ordenada]]</f>
        <v>34</v>
      </c>
      <c r="L1891" s="5">
        <f>(SUMIF(A:A,cocina[[#This Row],[Número de Orden]],J:J))/SUMIF(A:A,cocina[[#This Row],[Número de Orden]],K:K)</f>
        <v>0.41176470588235292</v>
      </c>
      <c r="M1891" s="1">
        <f>cocina[[#This Row],[Ganancia bruta]]-cocina[[#This Row],[Ganancia neta]]</f>
        <v>20</v>
      </c>
    </row>
    <row r="1892" spans="1:13" x14ac:dyDescent="0.3">
      <c r="A1892">
        <v>764</v>
      </c>
      <c r="B1892">
        <v>20</v>
      </c>
      <c r="C1892" s="1" t="s">
        <v>168</v>
      </c>
      <c r="D1892" s="1" t="s">
        <v>612</v>
      </c>
      <c r="E1892">
        <v>14</v>
      </c>
      <c r="F1892">
        <v>24</v>
      </c>
      <c r="G1892">
        <v>1</v>
      </c>
      <c r="H1892">
        <v>35</v>
      </c>
      <c r="I1892" s="1" t="s">
        <v>608</v>
      </c>
      <c r="J1892">
        <f>cocina[[#This Row],[Precio Unitario]]*cocina[[#This Row],[Cantidad Ordenada]]-cocina[[#This Row],[Costo Unitario]]*cocina[[#This Row],[Cantidad Ordenada]]</f>
        <v>10</v>
      </c>
      <c r="K1892">
        <f>cocina[[#This Row],[Precio Unitario]]*cocina[[#This Row],[Cantidad Ordenada]]</f>
        <v>24</v>
      </c>
      <c r="L1892" s="5">
        <f>(SUMIF(A:A,cocina[[#This Row],[Número de Orden]],J:J))/SUMIF(A:A,cocina[[#This Row],[Número de Orden]],K:K)</f>
        <v>0.41176470588235292</v>
      </c>
      <c r="M1892" s="1">
        <f>cocina[[#This Row],[Ganancia bruta]]-cocina[[#This Row],[Ganancia neta]]</f>
        <v>14</v>
      </c>
    </row>
    <row r="1893" spans="1:13" x14ac:dyDescent="0.3">
      <c r="A1893">
        <v>765</v>
      </c>
      <c r="B1893">
        <v>20</v>
      </c>
      <c r="C1893" s="1" t="s">
        <v>165</v>
      </c>
      <c r="D1893" s="1" t="s">
        <v>630</v>
      </c>
      <c r="E1893">
        <v>15</v>
      </c>
      <c r="F1893">
        <v>26</v>
      </c>
      <c r="G1893">
        <v>3</v>
      </c>
      <c r="H1893">
        <v>55</v>
      </c>
      <c r="I1893" s="1" t="s">
        <v>609</v>
      </c>
      <c r="J1893">
        <f>cocina[[#This Row],[Precio Unitario]]*cocina[[#This Row],[Cantidad Ordenada]]-cocina[[#This Row],[Costo Unitario]]*cocina[[#This Row],[Cantidad Ordenada]]</f>
        <v>33</v>
      </c>
      <c r="K1893">
        <f>cocina[[#This Row],[Precio Unitario]]*cocina[[#This Row],[Cantidad Ordenada]]</f>
        <v>78</v>
      </c>
      <c r="L1893" s="5">
        <f>(SUMIF(A:A,cocina[[#This Row],[Número de Orden]],J:J))/SUMIF(A:A,cocina[[#This Row],[Número de Orden]],K:K)</f>
        <v>0.40772532188841204</v>
      </c>
      <c r="M1893" s="1">
        <f>cocina[[#This Row],[Ganancia bruta]]-cocina[[#This Row],[Ganancia neta]]</f>
        <v>45</v>
      </c>
    </row>
    <row r="1894" spans="1:13" x14ac:dyDescent="0.3">
      <c r="A1894">
        <v>765</v>
      </c>
      <c r="B1894">
        <v>20</v>
      </c>
      <c r="C1894" s="1" t="s">
        <v>52</v>
      </c>
      <c r="D1894" s="1" t="s">
        <v>620</v>
      </c>
      <c r="E1894">
        <v>16</v>
      </c>
      <c r="F1894">
        <v>28</v>
      </c>
      <c r="G1894">
        <v>2</v>
      </c>
      <c r="H1894">
        <v>14</v>
      </c>
      <c r="I1894" s="1" t="s">
        <v>608</v>
      </c>
      <c r="J1894">
        <f>cocina[[#This Row],[Precio Unitario]]*cocina[[#This Row],[Cantidad Ordenada]]-cocina[[#This Row],[Costo Unitario]]*cocina[[#This Row],[Cantidad Ordenada]]</f>
        <v>24</v>
      </c>
      <c r="K1894">
        <f>cocina[[#This Row],[Precio Unitario]]*cocina[[#This Row],[Cantidad Ordenada]]</f>
        <v>56</v>
      </c>
      <c r="L1894" s="5">
        <f>(SUMIF(A:A,cocina[[#This Row],[Número de Orden]],J:J))/SUMIF(A:A,cocina[[#This Row],[Número de Orden]],K:K)</f>
        <v>0.40772532188841204</v>
      </c>
      <c r="M1894" s="1">
        <f>cocina[[#This Row],[Ganancia bruta]]-cocina[[#This Row],[Ganancia neta]]</f>
        <v>32</v>
      </c>
    </row>
    <row r="1895" spans="1:13" x14ac:dyDescent="0.3">
      <c r="A1895">
        <v>765</v>
      </c>
      <c r="B1895">
        <v>20</v>
      </c>
      <c r="C1895" s="1" t="s">
        <v>80</v>
      </c>
      <c r="D1895" s="1" t="s">
        <v>628</v>
      </c>
      <c r="E1895">
        <v>13</v>
      </c>
      <c r="F1895">
        <v>21</v>
      </c>
      <c r="G1895">
        <v>3</v>
      </c>
      <c r="H1895">
        <v>52</v>
      </c>
      <c r="I1895" s="1" t="s">
        <v>608</v>
      </c>
      <c r="J1895">
        <f>cocina[[#This Row],[Precio Unitario]]*cocina[[#This Row],[Cantidad Ordenada]]-cocina[[#This Row],[Costo Unitario]]*cocina[[#This Row],[Cantidad Ordenada]]</f>
        <v>24</v>
      </c>
      <c r="K1895">
        <f>cocina[[#This Row],[Precio Unitario]]*cocina[[#This Row],[Cantidad Ordenada]]</f>
        <v>63</v>
      </c>
      <c r="L1895" s="5">
        <f>(SUMIF(A:A,cocina[[#This Row],[Número de Orden]],J:J))/SUMIF(A:A,cocina[[#This Row],[Número de Orden]],K:K)</f>
        <v>0.40772532188841204</v>
      </c>
      <c r="M1895" s="1">
        <f>cocina[[#This Row],[Ganancia bruta]]-cocina[[#This Row],[Ganancia neta]]</f>
        <v>39</v>
      </c>
    </row>
    <row r="1896" spans="1:13" x14ac:dyDescent="0.3">
      <c r="A1896">
        <v>765</v>
      </c>
      <c r="B1896">
        <v>20</v>
      </c>
      <c r="C1896" s="1" t="s">
        <v>83</v>
      </c>
      <c r="D1896" s="1" t="s">
        <v>617</v>
      </c>
      <c r="E1896">
        <v>22</v>
      </c>
      <c r="F1896">
        <v>36</v>
      </c>
      <c r="G1896">
        <v>1</v>
      </c>
      <c r="H1896">
        <v>43</v>
      </c>
      <c r="I1896" s="1" t="s">
        <v>608</v>
      </c>
      <c r="J1896">
        <f>cocina[[#This Row],[Precio Unitario]]*cocina[[#This Row],[Cantidad Ordenada]]-cocina[[#This Row],[Costo Unitario]]*cocina[[#This Row],[Cantidad Ordenada]]</f>
        <v>14</v>
      </c>
      <c r="K1896">
        <f>cocina[[#This Row],[Precio Unitario]]*cocina[[#This Row],[Cantidad Ordenada]]</f>
        <v>36</v>
      </c>
      <c r="L1896" s="5">
        <f>(SUMIF(A:A,cocina[[#This Row],[Número de Orden]],J:J))/SUMIF(A:A,cocina[[#This Row],[Número de Orden]],K:K)</f>
        <v>0.40772532188841204</v>
      </c>
      <c r="M1896" s="1">
        <f>cocina[[#This Row],[Ganancia bruta]]-cocina[[#This Row],[Ganancia neta]]</f>
        <v>22</v>
      </c>
    </row>
    <row r="1897" spans="1:13" x14ac:dyDescent="0.3">
      <c r="A1897">
        <v>766</v>
      </c>
      <c r="B1897">
        <v>17</v>
      </c>
      <c r="C1897" s="1" t="s">
        <v>78</v>
      </c>
      <c r="D1897" s="1" t="s">
        <v>613</v>
      </c>
      <c r="E1897">
        <v>18</v>
      </c>
      <c r="F1897">
        <v>30</v>
      </c>
      <c r="G1897">
        <v>2</v>
      </c>
      <c r="H1897">
        <v>52</v>
      </c>
      <c r="I1897" s="1" t="s">
        <v>608</v>
      </c>
      <c r="J1897">
        <f>cocina[[#This Row],[Precio Unitario]]*cocina[[#This Row],[Cantidad Ordenada]]-cocina[[#This Row],[Costo Unitario]]*cocina[[#This Row],[Cantidad Ordenada]]</f>
        <v>24</v>
      </c>
      <c r="K1897">
        <f>cocina[[#This Row],[Precio Unitario]]*cocina[[#This Row],[Cantidad Ordenada]]</f>
        <v>60</v>
      </c>
      <c r="L1897" s="5">
        <f>(SUMIF(A:A,cocina[[#This Row],[Número de Orden]],J:J))/SUMIF(A:A,cocina[[#This Row],[Número de Orden]],K:K)</f>
        <v>0.4</v>
      </c>
      <c r="M1897" s="1">
        <f>cocina[[#This Row],[Ganancia bruta]]-cocina[[#This Row],[Ganancia neta]]</f>
        <v>36</v>
      </c>
    </row>
    <row r="1898" spans="1:13" x14ac:dyDescent="0.3">
      <c r="A1898">
        <v>766</v>
      </c>
      <c r="B1898">
        <v>17</v>
      </c>
      <c r="C1898" s="1" t="s">
        <v>122</v>
      </c>
      <c r="D1898" s="1" t="s">
        <v>621</v>
      </c>
      <c r="E1898">
        <v>11</v>
      </c>
      <c r="F1898">
        <v>19</v>
      </c>
      <c r="G1898">
        <v>1</v>
      </c>
      <c r="H1898">
        <v>59</v>
      </c>
      <c r="I1898" s="1" t="s">
        <v>608</v>
      </c>
      <c r="J1898">
        <f>cocina[[#This Row],[Precio Unitario]]*cocina[[#This Row],[Cantidad Ordenada]]-cocina[[#This Row],[Costo Unitario]]*cocina[[#This Row],[Cantidad Ordenada]]</f>
        <v>8</v>
      </c>
      <c r="K1898">
        <f>cocina[[#This Row],[Precio Unitario]]*cocina[[#This Row],[Cantidad Ordenada]]</f>
        <v>19</v>
      </c>
      <c r="L1898" s="5">
        <f>(SUMIF(A:A,cocina[[#This Row],[Número de Orden]],J:J))/SUMIF(A:A,cocina[[#This Row],[Número de Orden]],K:K)</f>
        <v>0.4</v>
      </c>
      <c r="M1898" s="1">
        <f>cocina[[#This Row],[Ganancia bruta]]-cocina[[#This Row],[Ganancia neta]]</f>
        <v>11</v>
      </c>
    </row>
    <row r="1899" spans="1:13" x14ac:dyDescent="0.3">
      <c r="A1899">
        <v>766</v>
      </c>
      <c r="B1899">
        <v>17</v>
      </c>
      <c r="C1899" s="1" t="s">
        <v>156</v>
      </c>
      <c r="D1899" s="1" t="s">
        <v>626</v>
      </c>
      <c r="E1899">
        <v>12</v>
      </c>
      <c r="F1899">
        <v>20</v>
      </c>
      <c r="G1899">
        <v>3</v>
      </c>
      <c r="H1899">
        <v>7</v>
      </c>
      <c r="I1899" s="1" t="s">
        <v>608</v>
      </c>
      <c r="J1899">
        <f>cocina[[#This Row],[Precio Unitario]]*cocina[[#This Row],[Cantidad Ordenada]]-cocina[[#This Row],[Costo Unitario]]*cocina[[#This Row],[Cantidad Ordenada]]</f>
        <v>24</v>
      </c>
      <c r="K1899">
        <f>cocina[[#This Row],[Precio Unitario]]*cocina[[#This Row],[Cantidad Ordenada]]</f>
        <v>60</v>
      </c>
      <c r="L1899" s="5">
        <f>(SUMIF(A:A,cocina[[#This Row],[Número de Orden]],J:J))/SUMIF(A:A,cocina[[#This Row],[Número de Orden]],K:K)</f>
        <v>0.4</v>
      </c>
      <c r="M1899" s="1">
        <f>cocina[[#This Row],[Ganancia bruta]]-cocina[[#This Row],[Ganancia neta]]</f>
        <v>36</v>
      </c>
    </row>
    <row r="1900" spans="1:13" x14ac:dyDescent="0.3">
      <c r="A1900">
        <v>766</v>
      </c>
      <c r="B1900">
        <v>17</v>
      </c>
      <c r="C1900" s="1" t="s">
        <v>210</v>
      </c>
      <c r="D1900" s="1" t="s">
        <v>627</v>
      </c>
      <c r="E1900">
        <v>14</v>
      </c>
      <c r="F1900">
        <v>23</v>
      </c>
      <c r="G1900">
        <v>2</v>
      </c>
      <c r="H1900">
        <v>16</v>
      </c>
      <c r="I1900" s="1" t="s">
        <v>609</v>
      </c>
      <c r="J1900">
        <f>cocina[[#This Row],[Precio Unitario]]*cocina[[#This Row],[Cantidad Ordenada]]-cocina[[#This Row],[Costo Unitario]]*cocina[[#This Row],[Cantidad Ordenada]]</f>
        <v>18</v>
      </c>
      <c r="K1900">
        <f>cocina[[#This Row],[Precio Unitario]]*cocina[[#This Row],[Cantidad Ordenada]]</f>
        <v>46</v>
      </c>
      <c r="L1900" s="5">
        <f>(SUMIF(A:A,cocina[[#This Row],[Número de Orden]],J:J))/SUMIF(A:A,cocina[[#This Row],[Número de Orden]],K:K)</f>
        <v>0.4</v>
      </c>
      <c r="M1900" s="1">
        <f>cocina[[#This Row],[Ganancia bruta]]-cocina[[#This Row],[Ganancia neta]]</f>
        <v>28</v>
      </c>
    </row>
    <row r="1901" spans="1:13" x14ac:dyDescent="0.3">
      <c r="A1901">
        <v>767</v>
      </c>
      <c r="B1901">
        <v>10</v>
      </c>
      <c r="C1901" s="1" t="s">
        <v>48</v>
      </c>
      <c r="D1901" s="1" t="s">
        <v>618</v>
      </c>
      <c r="E1901">
        <v>17</v>
      </c>
      <c r="F1901">
        <v>29</v>
      </c>
      <c r="G1901">
        <v>2</v>
      </c>
      <c r="H1901">
        <v>12</v>
      </c>
      <c r="I1901" s="1" t="s">
        <v>609</v>
      </c>
      <c r="J1901">
        <f>cocina[[#This Row],[Precio Unitario]]*cocina[[#This Row],[Cantidad Ordenada]]-cocina[[#This Row],[Costo Unitario]]*cocina[[#This Row],[Cantidad Ordenada]]</f>
        <v>24</v>
      </c>
      <c r="K1901">
        <f>cocina[[#This Row],[Precio Unitario]]*cocina[[#This Row],[Cantidad Ordenada]]</f>
        <v>58</v>
      </c>
      <c r="L1901" s="5">
        <f>(SUMIF(A:A,cocina[[#This Row],[Número de Orden]],J:J))/SUMIF(A:A,cocina[[#This Row],[Número de Orden]],K:K)</f>
        <v>0.40236686390532544</v>
      </c>
      <c r="M1901" s="1">
        <f>cocina[[#This Row],[Ganancia bruta]]-cocina[[#This Row],[Ganancia neta]]</f>
        <v>34</v>
      </c>
    </row>
    <row r="1902" spans="1:13" x14ac:dyDescent="0.3">
      <c r="A1902">
        <v>767</v>
      </c>
      <c r="B1902">
        <v>10</v>
      </c>
      <c r="C1902" s="1" t="s">
        <v>168</v>
      </c>
      <c r="D1902" s="1" t="s">
        <v>612</v>
      </c>
      <c r="E1902">
        <v>14</v>
      </c>
      <c r="F1902">
        <v>24</v>
      </c>
      <c r="G1902">
        <v>2</v>
      </c>
      <c r="H1902">
        <v>30</v>
      </c>
      <c r="I1902" s="1" t="s">
        <v>609</v>
      </c>
      <c r="J1902">
        <f>cocina[[#This Row],[Precio Unitario]]*cocina[[#This Row],[Cantidad Ordenada]]-cocina[[#This Row],[Costo Unitario]]*cocina[[#This Row],[Cantidad Ordenada]]</f>
        <v>20</v>
      </c>
      <c r="K1902">
        <f>cocina[[#This Row],[Precio Unitario]]*cocina[[#This Row],[Cantidad Ordenada]]</f>
        <v>48</v>
      </c>
      <c r="L1902" s="5">
        <f>(SUMIF(A:A,cocina[[#This Row],[Número de Orden]],J:J))/SUMIF(A:A,cocina[[#This Row],[Número de Orden]],K:K)</f>
        <v>0.40236686390532544</v>
      </c>
      <c r="M1902" s="1">
        <f>cocina[[#This Row],[Ganancia bruta]]-cocina[[#This Row],[Ganancia neta]]</f>
        <v>28</v>
      </c>
    </row>
    <row r="1903" spans="1:13" x14ac:dyDescent="0.3">
      <c r="A1903">
        <v>767</v>
      </c>
      <c r="B1903">
        <v>10</v>
      </c>
      <c r="C1903" s="1" t="s">
        <v>80</v>
      </c>
      <c r="D1903" s="1" t="s">
        <v>628</v>
      </c>
      <c r="E1903">
        <v>13</v>
      </c>
      <c r="F1903">
        <v>21</v>
      </c>
      <c r="G1903">
        <v>3</v>
      </c>
      <c r="H1903">
        <v>43</v>
      </c>
      <c r="I1903" s="1" t="s">
        <v>609</v>
      </c>
      <c r="J1903">
        <f>cocina[[#This Row],[Precio Unitario]]*cocina[[#This Row],[Cantidad Ordenada]]-cocina[[#This Row],[Costo Unitario]]*cocina[[#This Row],[Cantidad Ordenada]]</f>
        <v>24</v>
      </c>
      <c r="K1903">
        <f>cocina[[#This Row],[Precio Unitario]]*cocina[[#This Row],[Cantidad Ordenada]]</f>
        <v>63</v>
      </c>
      <c r="L1903" s="5">
        <f>(SUMIF(A:A,cocina[[#This Row],[Número de Orden]],J:J))/SUMIF(A:A,cocina[[#This Row],[Número de Orden]],K:K)</f>
        <v>0.40236686390532544</v>
      </c>
      <c r="M1903" s="1">
        <f>cocina[[#This Row],[Ganancia bruta]]-cocina[[#This Row],[Ganancia neta]]</f>
        <v>39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7CFA9-2BE5-47F4-8006-5D878CE7517D}">
  <dimension ref="A2:Q255"/>
  <sheetViews>
    <sheetView topLeftCell="A240" zoomScale="90" workbookViewId="0">
      <selection activeCell="A151" sqref="A151:Z964"/>
    </sheetView>
  </sheetViews>
  <sheetFormatPr baseColWidth="10" defaultRowHeight="14.4" x14ac:dyDescent="0.3"/>
  <cols>
    <col min="1" max="1" width="17.5546875" bestFit="1" customWidth="1"/>
    <col min="2" max="2" width="11.109375" bestFit="1" customWidth="1"/>
    <col min="3" max="4" width="16.33203125" bestFit="1" customWidth="1"/>
    <col min="5" max="5" width="11.88671875" bestFit="1" customWidth="1"/>
    <col min="6" max="6" width="16.77734375" bestFit="1" customWidth="1"/>
    <col min="7" max="7" width="5.6640625" bestFit="1" customWidth="1"/>
    <col min="8" max="8" width="16.77734375" bestFit="1" customWidth="1"/>
    <col min="9" max="9" width="5.6640625" bestFit="1" customWidth="1"/>
    <col min="10" max="10" width="16.5546875" bestFit="1" customWidth="1"/>
    <col min="11" max="11" width="30.44140625" bestFit="1" customWidth="1"/>
    <col min="12" max="12" width="21.5546875" bestFit="1" customWidth="1"/>
    <col min="13" max="13" width="10.33203125" bestFit="1" customWidth="1"/>
    <col min="14" max="14" width="19.21875" bestFit="1" customWidth="1"/>
    <col min="15" max="15" width="8.6640625" bestFit="1" customWidth="1"/>
    <col min="16" max="16" width="16" bestFit="1" customWidth="1"/>
    <col min="17" max="17" width="16.109375" bestFit="1" customWidth="1"/>
    <col min="18" max="18" width="18.6640625" bestFit="1" customWidth="1"/>
    <col min="19" max="70" width="21.44140625" bestFit="1" customWidth="1"/>
    <col min="71" max="71" width="21.5546875" bestFit="1" customWidth="1"/>
    <col min="72" max="72" width="10.33203125" bestFit="1" customWidth="1"/>
  </cols>
  <sheetData>
    <row r="2" spans="1:11" ht="17.399999999999999" x14ac:dyDescent="0.3">
      <c r="A2" s="8" t="s">
        <v>662</v>
      </c>
      <c r="K2" s="8"/>
    </row>
    <row r="3" spans="1:11" ht="17.399999999999999" x14ac:dyDescent="0.3">
      <c r="A3" s="6" t="s">
        <v>640</v>
      </c>
      <c r="B3" s="6" t="s">
        <v>643</v>
      </c>
      <c r="K3" s="8"/>
    </row>
    <row r="4" spans="1:11" ht="17.399999999999999" x14ac:dyDescent="0.3">
      <c r="A4" s="6" t="s">
        <v>641</v>
      </c>
      <c r="B4" t="s">
        <v>664</v>
      </c>
      <c r="C4" t="s">
        <v>677</v>
      </c>
      <c r="D4" t="s">
        <v>642</v>
      </c>
      <c r="K4" s="8"/>
    </row>
    <row r="5" spans="1:11" ht="17.399999999999999" x14ac:dyDescent="0.3">
      <c r="A5" s="7" t="s">
        <v>14</v>
      </c>
      <c r="B5" s="16">
        <v>50000</v>
      </c>
      <c r="C5" s="16">
        <v>12781</v>
      </c>
      <c r="D5" s="16">
        <v>62781</v>
      </c>
      <c r="K5" s="8"/>
    </row>
    <row r="6" spans="1:11" ht="17.399999999999999" x14ac:dyDescent="0.3">
      <c r="A6" s="7" t="s">
        <v>35</v>
      </c>
      <c r="B6" s="16">
        <v>18872</v>
      </c>
      <c r="C6" s="16">
        <v>3820</v>
      </c>
      <c r="D6" s="16">
        <v>22692</v>
      </c>
      <c r="K6" s="8"/>
    </row>
    <row r="7" spans="1:11" ht="17.399999999999999" x14ac:dyDescent="0.3">
      <c r="A7" s="7" t="s">
        <v>20</v>
      </c>
      <c r="B7" s="16">
        <v>17852</v>
      </c>
      <c r="C7" s="16">
        <v>3002</v>
      </c>
      <c r="D7" s="16">
        <v>20854</v>
      </c>
      <c r="K7" s="8"/>
    </row>
    <row r="8" spans="1:11" ht="17.399999999999999" x14ac:dyDescent="0.3">
      <c r="A8" s="7" t="s">
        <v>642</v>
      </c>
      <c r="B8" s="16">
        <v>86724</v>
      </c>
      <c r="C8" s="16">
        <v>19603</v>
      </c>
      <c r="D8" s="16">
        <v>106327</v>
      </c>
      <c r="K8" s="8"/>
    </row>
    <row r="9" spans="1:11" ht="17.399999999999999" x14ac:dyDescent="0.3">
      <c r="A9" s="7"/>
      <c r="B9" s="15"/>
      <c r="C9" s="15"/>
      <c r="K9" s="8"/>
    </row>
    <row r="10" spans="1:11" ht="17.399999999999999" x14ac:dyDescent="0.3">
      <c r="A10" s="7"/>
      <c r="B10" s="15"/>
      <c r="C10" s="15"/>
      <c r="K10" s="8"/>
    </row>
    <row r="11" spans="1:11" ht="17.399999999999999" x14ac:dyDescent="0.3">
      <c r="A11" s="6" t="s">
        <v>641</v>
      </c>
      <c r="B11" t="s">
        <v>666</v>
      </c>
      <c r="C11" t="s">
        <v>679</v>
      </c>
      <c r="K11" s="8"/>
    </row>
    <row r="12" spans="1:11" ht="17.399999999999999" x14ac:dyDescent="0.3">
      <c r="A12" s="7" t="s">
        <v>14</v>
      </c>
      <c r="B12" s="10">
        <v>459</v>
      </c>
      <c r="C12" s="15">
        <v>136.77777777777777</v>
      </c>
      <c r="K12" s="8"/>
    </row>
    <row r="13" spans="1:11" ht="17.399999999999999" x14ac:dyDescent="0.3">
      <c r="A13" s="7" t="s">
        <v>35</v>
      </c>
      <c r="B13" s="10">
        <v>159</v>
      </c>
      <c r="C13" s="15">
        <v>142.71698113207546</v>
      </c>
      <c r="K13" s="8"/>
    </row>
    <row r="14" spans="1:11" ht="17.399999999999999" x14ac:dyDescent="0.3">
      <c r="A14" s="7" t="s">
        <v>20</v>
      </c>
      <c r="B14" s="10">
        <v>149</v>
      </c>
      <c r="C14" s="15">
        <v>139.95973154362417</v>
      </c>
      <c r="K14" s="8"/>
    </row>
    <row r="15" spans="1:11" ht="17.399999999999999" x14ac:dyDescent="0.3">
      <c r="A15" s="7" t="s">
        <v>642</v>
      </c>
      <c r="B15" s="10">
        <v>767</v>
      </c>
      <c r="C15" s="15">
        <v>138.62711864406779</v>
      </c>
      <c r="K15" s="8"/>
    </row>
    <row r="16" spans="1:11" ht="17.399999999999999" x14ac:dyDescent="0.3">
      <c r="K16" s="8"/>
    </row>
    <row r="17" spans="1:11" ht="17.399999999999999" x14ac:dyDescent="0.3">
      <c r="K17" s="8"/>
    </row>
    <row r="19" spans="1:11" ht="17.399999999999999" x14ac:dyDescent="0.3">
      <c r="A19" s="8" t="s">
        <v>663</v>
      </c>
    </row>
    <row r="20" spans="1:11" x14ac:dyDescent="0.3">
      <c r="A20" s="6" t="s">
        <v>641</v>
      </c>
      <c r="B20" t="s">
        <v>645</v>
      </c>
      <c r="C20" t="s">
        <v>665</v>
      </c>
      <c r="D20" t="s">
        <v>679</v>
      </c>
    </row>
    <row r="21" spans="1:11" x14ac:dyDescent="0.3">
      <c r="A21" s="7" t="s">
        <v>21</v>
      </c>
      <c r="B21" s="1">
        <v>83</v>
      </c>
      <c r="C21" s="11">
        <v>0.90217391304347827</v>
      </c>
      <c r="D21" s="15">
        <v>132.33695652173913</v>
      </c>
    </row>
    <row r="22" spans="1:11" x14ac:dyDescent="0.3">
      <c r="A22" s="7" t="s">
        <v>25</v>
      </c>
      <c r="B22" s="1">
        <v>461</v>
      </c>
      <c r="C22" s="11">
        <v>0.87809523809523804</v>
      </c>
      <c r="D22" s="15">
        <v>139.01142857142858</v>
      </c>
    </row>
    <row r="23" spans="1:11" x14ac:dyDescent="0.3">
      <c r="A23" s="7" t="s">
        <v>15</v>
      </c>
      <c r="B23" s="1">
        <v>124</v>
      </c>
      <c r="C23" s="11">
        <v>0.82666666666666666</v>
      </c>
      <c r="D23" s="15">
        <v>141.13999999999999</v>
      </c>
    </row>
    <row r="24" spans="1:11" x14ac:dyDescent="0.3">
      <c r="A24" s="7" t="s">
        <v>642</v>
      </c>
      <c r="B24" s="1">
        <v>668</v>
      </c>
      <c r="C24" s="11">
        <v>0.87092568448500651</v>
      </c>
      <c r="D24" s="15">
        <v>138.62711864406779</v>
      </c>
    </row>
    <row r="31" spans="1:11" ht="17.399999999999999" x14ac:dyDescent="0.3">
      <c r="A31" s="8" t="s">
        <v>646</v>
      </c>
    </row>
    <row r="34" spans="1:5" x14ac:dyDescent="0.3">
      <c r="A34" s="6" t="s">
        <v>680</v>
      </c>
      <c r="B34" s="6" t="s">
        <v>643</v>
      </c>
    </row>
    <row r="35" spans="1:5" x14ac:dyDescent="0.3">
      <c r="A35" s="6" t="s">
        <v>641</v>
      </c>
      <c r="B35" t="s">
        <v>20</v>
      </c>
      <c r="C35" t="s">
        <v>14</v>
      </c>
      <c r="D35" t="s">
        <v>35</v>
      </c>
      <c r="E35" t="s">
        <v>642</v>
      </c>
    </row>
    <row r="36" spans="1:5" x14ac:dyDescent="0.3">
      <c r="A36" s="7" t="s">
        <v>656</v>
      </c>
      <c r="B36" s="14">
        <v>2079</v>
      </c>
      <c r="C36" s="14">
        <v>2993</v>
      </c>
      <c r="D36" s="14">
        <v>677</v>
      </c>
      <c r="E36" s="14">
        <v>5749</v>
      </c>
    </row>
    <row r="37" spans="1:5" x14ac:dyDescent="0.3">
      <c r="A37" s="7" t="s">
        <v>657</v>
      </c>
      <c r="B37" s="14">
        <v>2477</v>
      </c>
      <c r="C37" s="14">
        <v>3240</v>
      </c>
      <c r="D37" s="14">
        <v>1689</v>
      </c>
      <c r="E37" s="14">
        <v>7406</v>
      </c>
    </row>
    <row r="38" spans="1:5" x14ac:dyDescent="0.3">
      <c r="A38" s="7" t="s">
        <v>658</v>
      </c>
      <c r="B38" s="14">
        <v>797</v>
      </c>
      <c r="C38" s="14">
        <v>6027</v>
      </c>
      <c r="D38" s="14">
        <v>1992</v>
      </c>
      <c r="E38" s="14">
        <v>8816</v>
      </c>
    </row>
    <row r="39" spans="1:5" x14ac:dyDescent="0.3">
      <c r="A39" s="7" t="s">
        <v>659</v>
      </c>
      <c r="B39" s="14">
        <v>4292</v>
      </c>
      <c r="C39" s="14">
        <v>11093</v>
      </c>
      <c r="D39" s="14">
        <v>5010</v>
      </c>
      <c r="E39" s="14">
        <v>20395</v>
      </c>
    </row>
    <row r="40" spans="1:5" x14ac:dyDescent="0.3">
      <c r="A40" s="7" t="s">
        <v>660</v>
      </c>
      <c r="B40" s="14">
        <v>2676</v>
      </c>
      <c r="C40" s="14">
        <v>8636</v>
      </c>
      <c r="D40" s="14">
        <v>3302</v>
      </c>
      <c r="E40" s="14">
        <v>14614</v>
      </c>
    </row>
    <row r="41" spans="1:5" x14ac:dyDescent="0.3">
      <c r="A41" s="7" t="s">
        <v>655</v>
      </c>
      <c r="B41" s="14">
        <v>2790</v>
      </c>
      <c r="C41" s="14">
        <v>8629</v>
      </c>
      <c r="D41" s="14">
        <v>3088</v>
      </c>
      <c r="E41" s="14">
        <v>14507</v>
      </c>
    </row>
    <row r="42" spans="1:5" x14ac:dyDescent="0.3">
      <c r="A42" s="7" t="s">
        <v>661</v>
      </c>
      <c r="B42" s="14">
        <v>2741</v>
      </c>
      <c r="C42" s="14">
        <v>9382</v>
      </c>
      <c r="D42" s="14">
        <v>3114</v>
      </c>
      <c r="E42" s="14">
        <v>15237</v>
      </c>
    </row>
    <row r="43" spans="1:5" x14ac:dyDescent="0.3">
      <c r="A43" s="7" t="s">
        <v>642</v>
      </c>
      <c r="B43" s="14">
        <v>17852</v>
      </c>
      <c r="C43" s="14">
        <v>50000</v>
      </c>
      <c r="D43" s="14">
        <v>18872</v>
      </c>
      <c r="E43" s="14">
        <v>86724</v>
      </c>
    </row>
    <row r="50" spans="1:4" ht="17.399999999999999" x14ac:dyDescent="0.3">
      <c r="A50" s="8" t="s">
        <v>647</v>
      </c>
    </row>
    <row r="51" spans="1:4" x14ac:dyDescent="0.3">
      <c r="A51" s="6" t="s">
        <v>697</v>
      </c>
      <c r="B51" t="s">
        <v>664</v>
      </c>
      <c r="C51" s="18" t="str">
        <f>A51</f>
        <v>País</v>
      </c>
      <c r="D51" s="18" t="str">
        <f>B51</f>
        <v>Facturado</v>
      </c>
    </row>
    <row r="52" spans="1:4" x14ac:dyDescent="0.3">
      <c r="A52" s="7" t="s">
        <v>69</v>
      </c>
      <c r="B52" s="16">
        <v>8377</v>
      </c>
      <c r="C52" s="18" t="str">
        <f>A52</f>
        <v>Argentina</v>
      </c>
      <c r="D52" s="18">
        <f>B52</f>
        <v>8377</v>
      </c>
    </row>
    <row r="53" spans="1:4" x14ac:dyDescent="0.3">
      <c r="A53" s="7" t="s">
        <v>42</v>
      </c>
      <c r="B53" s="16">
        <v>7416</v>
      </c>
      <c r="C53" s="18" t="str">
        <f t="shared" ref="C53:D62" si="0">A53</f>
        <v>Bolivia</v>
      </c>
      <c r="D53" s="18">
        <f t="shared" si="0"/>
        <v>7416</v>
      </c>
    </row>
    <row r="54" spans="1:4" x14ac:dyDescent="0.3">
      <c r="A54" s="7" t="s">
        <v>27</v>
      </c>
      <c r="B54" s="16">
        <v>7489</v>
      </c>
      <c r="C54" s="18" t="str">
        <f t="shared" si="0"/>
        <v>Brasil</v>
      </c>
      <c r="D54" s="18">
        <f t="shared" si="0"/>
        <v>7489</v>
      </c>
    </row>
    <row r="55" spans="1:4" x14ac:dyDescent="0.3">
      <c r="A55" s="7" t="s">
        <v>57</v>
      </c>
      <c r="B55" s="16">
        <v>9904</v>
      </c>
      <c r="C55" s="18" t="str">
        <f t="shared" si="0"/>
        <v>Chile</v>
      </c>
      <c r="D55" s="18">
        <f t="shared" si="0"/>
        <v>9904</v>
      </c>
    </row>
    <row r="56" spans="1:4" x14ac:dyDescent="0.3">
      <c r="A56" s="7" t="s">
        <v>22</v>
      </c>
      <c r="B56" s="16">
        <v>8141</v>
      </c>
      <c r="C56" s="18" t="str">
        <f t="shared" si="0"/>
        <v>Colombia</v>
      </c>
      <c r="D56" s="18">
        <f t="shared" si="0"/>
        <v>8141</v>
      </c>
    </row>
    <row r="57" spans="1:4" x14ac:dyDescent="0.3">
      <c r="A57" s="7" t="s">
        <v>54</v>
      </c>
      <c r="B57" s="16">
        <v>6065</v>
      </c>
      <c r="C57" s="18" t="str">
        <f t="shared" si="0"/>
        <v>Ecuador</v>
      </c>
      <c r="D57" s="18">
        <f t="shared" si="0"/>
        <v>6065</v>
      </c>
    </row>
    <row r="58" spans="1:4" x14ac:dyDescent="0.3">
      <c r="A58" s="7" t="s">
        <v>17</v>
      </c>
      <c r="B58" s="16">
        <v>7775</v>
      </c>
      <c r="C58" s="18" t="str">
        <f t="shared" si="0"/>
        <v>España</v>
      </c>
      <c r="D58" s="18">
        <f t="shared" si="0"/>
        <v>7775</v>
      </c>
    </row>
    <row r="59" spans="1:4" x14ac:dyDescent="0.3">
      <c r="A59" s="7" t="s">
        <v>30</v>
      </c>
      <c r="B59" s="16">
        <v>8541</v>
      </c>
      <c r="C59" s="18" t="str">
        <f t="shared" si="0"/>
        <v>Paraguay</v>
      </c>
      <c r="D59" s="18">
        <f t="shared" si="0"/>
        <v>8541</v>
      </c>
    </row>
    <row r="60" spans="1:4" x14ac:dyDescent="0.3">
      <c r="A60" s="7" t="s">
        <v>33</v>
      </c>
      <c r="B60" s="16">
        <v>7960</v>
      </c>
      <c r="C60" s="18" t="str">
        <f t="shared" si="0"/>
        <v>Perú</v>
      </c>
      <c r="D60" s="18">
        <f t="shared" si="0"/>
        <v>7960</v>
      </c>
    </row>
    <row r="61" spans="1:4" x14ac:dyDescent="0.3">
      <c r="A61" s="7" t="s">
        <v>44</v>
      </c>
      <c r="B61" s="16">
        <v>7885</v>
      </c>
      <c r="C61" s="18" t="str">
        <f t="shared" si="0"/>
        <v>Uruguay</v>
      </c>
      <c r="D61" s="18">
        <f t="shared" si="0"/>
        <v>7885</v>
      </c>
    </row>
    <row r="62" spans="1:4" x14ac:dyDescent="0.3">
      <c r="A62" s="7" t="s">
        <v>39</v>
      </c>
      <c r="B62" s="16">
        <v>7171</v>
      </c>
      <c r="C62" s="18" t="str">
        <f t="shared" si="0"/>
        <v>Venezuela</v>
      </c>
      <c r="D62" s="18">
        <f t="shared" si="0"/>
        <v>7171</v>
      </c>
    </row>
    <row r="63" spans="1:4" x14ac:dyDescent="0.3">
      <c r="A63" s="7" t="s">
        <v>642</v>
      </c>
      <c r="B63" s="16">
        <v>86724</v>
      </c>
    </row>
    <row r="67" spans="1:5" ht="17.399999999999999" x14ac:dyDescent="0.3">
      <c r="A67" s="8" t="s">
        <v>648</v>
      </c>
    </row>
    <row r="69" spans="1:5" x14ac:dyDescent="0.3">
      <c r="A69" s="6" t="s">
        <v>641</v>
      </c>
      <c r="B69" t="s">
        <v>698</v>
      </c>
    </row>
    <row r="70" spans="1:5" x14ac:dyDescent="0.3">
      <c r="A70" s="7" t="s">
        <v>695</v>
      </c>
      <c r="B70" s="15">
        <v>198.01010101010101</v>
      </c>
    </row>
    <row r="71" spans="1:5" x14ac:dyDescent="0.3">
      <c r="A71" s="7" t="s">
        <v>688</v>
      </c>
      <c r="B71" s="15">
        <v>129.82634730538922</v>
      </c>
    </row>
    <row r="72" spans="1:5" x14ac:dyDescent="0.3">
      <c r="A72" s="7" t="s">
        <v>642</v>
      </c>
      <c r="B72" s="15">
        <v>138.62711864406779</v>
      </c>
    </row>
    <row r="76" spans="1:5" x14ac:dyDescent="0.3">
      <c r="A76" s="6" t="s">
        <v>681</v>
      </c>
      <c r="B76" s="6" t="s">
        <v>643</v>
      </c>
    </row>
    <row r="77" spans="1:5" x14ac:dyDescent="0.3">
      <c r="A77" s="6" t="s">
        <v>641</v>
      </c>
      <c r="B77" t="s">
        <v>14</v>
      </c>
      <c r="C77" t="s">
        <v>35</v>
      </c>
      <c r="D77" t="s">
        <v>20</v>
      </c>
      <c r="E77" t="s">
        <v>642</v>
      </c>
    </row>
    <row r="78" spans="1:5" x14ac:dyDescent="0.3">
      <c r="A78" s="7" t="s">
        <v>656</v>
      </c>
      <c r="B78" s="11">
        <v>0.22222222222222221</v>
      </c>
      <c r="C78" s="11">
        <v>0.27272727272727271</v>
      </c>
      <c r="D78" s="11">
        <v>8.333333333333337E-2</v>
      </c>
      <c r="E78" s="11">
        <v>0.20338983050847459</v>
      </c>
    </row>
    <row r="79" spans="1:5" x14ac:dyDescent="0.3">
      <c r="A79" s="7" t="s">
        <v>657</v>
      </c>
      <c r="B79" s="11">
        <v>3.703703703703709E-2</v>
      </c>
      <c r="C79" s="11">
        <v>0</v>
      </c>
      <c r="D79" s="11">
        <v>0</v>
      </c>
      <c r="E79" s="11">
        <v>1.6949152542372836E-2</v>
      </c>
    </row>
    <row r="80" spans="1:5" x14ac:dyDescent="0.3">
      <c r="A80" s="7" t="s">
        <v>658</v>
      </c>
      <c r="B80" s="11">
        <v>8.7719298245614086E-2</v>
      </c>
      <c r="C80" s="11">
        <v>0.10526315789473684</v>
      </c>
      <c r="D80" s="11">
        <v>0.25</v>
      </c>
      <c r="E80" s="11">
        <v>0.11363636363636365</v>
      </c>
    </row>
    <row r="81" spans="1:5" x14ac:dyDescent="0.3">
      <c r="A81" s="7" t="s">
        <v>659</v>
      </c>
      <c r="B81" s="11">
        <v>0.12621359223300976</v>
      </c>
      <c r="C81" s="11">
        <v>0.10526315789473684</v>
      </c>
      <c r="D81" s="11">
        <v>0.13888888888888884</v>
      </c>
      <c r="E81" s="11">
        <v>0.12429378531073443</v>
      </c>
    </row>
    <row r="82" spans="1:5" x14ac:dyDescent="0.3">
      <c r="A82" s="7" t="s">
        <v>660</v>
      </c>
      <c r="B82" s="11">
        <v>0.11428571428571432</v>
      </c>
      <c r="C82" s="11">
        <v>7.999999999999996E-2</v>
      </c>
      <c r="D82" s="11">
        <v>8.6956521739130488E-2</v>
      </c>
      <c r="E82" s="11">
        <v>0.10169491525423724</v>
      </c>
    </row>
    <row r="83" spans="1:5" x14ac:dyDescent="0.3">
      <c r="A83" s="7" t="s">
        <v>655</v>
      </c>
      <c r="B83" s="11">
        <v>0.13888888888888884</v>
      </c>
      <c r="C83" s="11">
        <v>0.125</v>
      </c>
      <c r="D83" s="11">
        <v>9.0909090909090939E-2</v>
      </c>
      <c r="E83" s="11">
        <v>0.1271186440677966</v>
      </c>
    </row>
    <row r="84" spans="1:5" x14ac:dyDescent="0.3">
      <c r="A84" s="7" t="s">
        <v>661</v>
      </c>
      <c r="B84" s="11">
        <v>0.18085106382978722</v>
      </c>
      <c r="C84" s="11">
        <v>0.2068965517241379</v>
      </c>
      <c r="D84" s="11">
        <v>0.16000000000000003</v>
      </c>
      <c r="E84" s="11">
        <v>0.18243243243243246</v>
      </c>
    </row>
    <row r="85" spans="1:5" x14ac:dyDescent="0.3">
      <c r="A85" s="7" t="s">
        <v>642</v>
      </c>
      <c r="B85" s="11">
        <v>0.13507625272331159</v>
      </c>
      <c r="C85" s="11">
        <v>0.12578616352201255</v>
      </c>
      <c r="D85" s="11">
        <v>0.11409395973154357</v>
      </c>
      <c r="E85" s="11">
        <v>0.12907431551499349</v>
      </c>
    </row>
    <row r="92" spans="1:5" x14ac:dyDescent="0.3">
      <c r="A92" s="6" t="s">
        <v>684</v>
      </c>
      <c r="B92" s="6" t="s">
        <v>643</v>
      </c>
    </row>
    <row r="93" spans="1:5" x14ac:dyDescent="0.3">
      <c r="A93" s="6" t="s">
        <v>641</v>
      </c>
      <c r="B93" t="s">
        <v>20</v>
      </c>
      <c r="C93" t="s">
        <v>14</v>
      </c>
      <c r="D93" t="s">
        <v>35</v>
      </c>
      <c r="E93" t="s">
        <v>642</v>
      </c>
    </row>
    <row r="94" spans="1:5" x14ac:dyDescent="0.3">
      <c r="A94" s="7" t="s">
        <v>656</v>
      </c>
      <c r="B94" s="4">
        <v>255</v>
      </c>
      <c r="C94" s="4">
        <v>1797</v>
      </c>
      <c r="D94" s="4">
        <v>520</v>
      </c>
      <c r="E94" s="4">
        <v>2572</v>
      </c>
    </row>
    <row r="95" spans="1:5" x14ac:dyDescent="0.3">
      <c r="A95" s="7" t="s">
        <v>657</v>
      </c>
      <c r="B95" s="4"/>
      <c r="C95" s="4">
        <v>240</v>
      </c>
      <c r="D95" s="4"/>
      <c r="E95" s="4">
        <v>240</v>
      </c>
    </row>
    <row r="96" spans="1:5" x14ac:dyDescent="0.3">
      <c r="A96" s="7" t="s">
        <v>658</v>
      </c>
      <c r="B96" s="4">
        <v>397</v>
      </c>
      <c r="C96" s="4">
        <v>1106</v>
      </c>
      <c r="D96" s="4">
        <v>377</v>
      </c>
      <c r="E96" s="4">
        <v>1880</v>
      </c>
    </row>
    <row r="97" spans="1:5" x14ac:dyDescent="0.3">
      <c r="A97" s="7" t="s">
        <v>659</v>
      </c>
      <c r="B97" s="4">
        <v>998</v>
      </c>
      <c r="C97" s="4">
        <v>2394</v>
      </c>
      <c r="D97" s="4">
        <v>845</v>
      </c>
      <c r="E97" s="4">
        <v>4237</v>
      </c>
    </row>
    <row r="98" spans="1:5" x14ac:dyDescent="0.3">
      <c r="A98" s="7" t="s">
        <v>660</v>
      </c>
      <c r="B98" s="4">
        <v>340</v>
      </c>
      <c r="C98" s="4">
        <v>1542</v>
      </c>
      <c r="D98" s="4">
        <v>413</v>
      </c>
      <c r="E98" s="4">
        <v>2295</v>
      </c>
    </row>
    <row r="99" spans="1:5" x14ac:dyDescent="0.3">
      <c r="A99" s="7" t="s">
        <v>655</v>
      </c>
      <c r="B99" s="4">
        <v>328</v>
      </c>
      <c r="C99" s="4">
        <v>2210</v>
      </c>
      <c r="D99" s="4">
        <v>642</v>
      </c>
      <c r="E99" s="4">
        <v>3180</v>
      </c>
    </row>
    <row r="100" spans="1:5" x14ac:dyDescent="0.3">
      <c r="A100" s="7" t="s">
        <v>661</v>
      </c>
      <c r="B100" s="4">
        <v>684</v>
      </c>
      <c r="C100" s="4">
        <v>3492</v>
      </c>
      <c r="D100" s="4">
        <v>1023</v>
      </c>
      <c r="E100" s="4">
        <v>5199</v>
      </c>
    </row>
    <row r="101" spans="1:5" x14ac:dyDescent="0.3">
      <c r="A101" s="7" t="s">
        <v>642</v>
      </c>
      <c r="B101" s="4">
        <v>3002</v>
      </c>
      <c r="C101" s="4">
        <v>12781</v>
      </c>
      <c r="D101" s="4">
        <v>3820</v>
      </c>
      <c r="E101" s="4">
        <v>19603</v>
      </c>
    </row>
    <row r="107" spans="1:5" ht="17.399999999999999" x14ac:dyDescent="0.3">
      <c r="A107" s="8" t="s">
        <v>649</v>
      </c>
    </row>
    <row r="109" spans="1:5" x14ac:dyDescent="0.3">
      <c r="A109" s="6" t="s">
        <v>641</v>
      </c>
      <c r="B109" t="s">
        <v>696</v>
      </c>
      <c r="C109" t="s">
        <v>674</v>
      </c>
      <c r="D109" t="s">
        <v>699</v>
      </c>
    </row>
    <row r="110" spans="1:5" x14ac:dyDescent="0.3">
      <c r="A110" s="7" t="s">
        <v>19</v>
      </c>
      <c r="B110" s="15">
        <v>4221.6400000000003</v>
      </c>
      <c r="C110" s="15">
        <v>30.591594202898552</v>
      </c>
      <c r="D110" s="15">
        <v>3823.9492753623194</v>
      </c>
    </row>
    <row r="111" spans="1:5" x14ac:dyDescent="0.3">
      <c r="A111" s="7" t="s">
        <v>24</v>
      </c>
      <c r="B111" s="15">
        <v>5692.8</v>
      </c>
      <c r="C111" s="15">
        <v>29.650000000000002</v>
      </c>
      <c r="D111" s="15">
        <v>4832.9500000000007</v>
      </c>
    </row>
    <row r="112" spans="1:5" x14ac:dyDescent="0.3">
      <c r="A112" s="7" t="s">
        <v>13</v>
      </c>
      <c r="B112" s="15">
        <v>4590.1400000000003</v>
      </c>
      <c r="C112" s="15">
        <v>29.051518987341773</v>
      </c>
      <c r="D112" s="15">
        <v>3863.8520253164561</v>
      </c>
    </row>
    <row r="113" spans="1:9" x14ac:dyDescent="0.3">
      <c r="A113" s="7" t="s">
        <v>32</v>
      </c>
      <c r="B113" s="15">
        <v>4500.09</v>
      </c>
      <c r="C113" s="15">
        <v>30.201946308724832</v>
      </c>
      <c r="D113" s="15">
        <v>4077.2627516778525</v>
      </c>
    </row>
    <row r="114" spans="1:9" x14ac:dyDescent="0.3">
      <c r="A114" s="7" t="s">
        <v>29</v>
      </c>
      <c r="B114" s="15">
        <v>3822.57</v>
      </c>
      <c r="C114" s="15">
        <v>29.404384615384618</v>
      </c>
      <c r="D114" s="15">
        <v>3293.2910769230771</v>
      </c>
    </row>
    <row r="115" spans="1:9" x14ac:dyDescent="0.3">
      <c r="A115" s="7" t="s">
        <v>642</v>
      </c>
      <c r="B115" s="15">
        <v>22827.24</v>
      </c>
      <c r="C115" s="15">
        <v>29.761720990873535</v>
      </c>
      <c r="D115" s="15">
        <v>19880.829621903522</v>
      </c>
    </row>
    <row r="118" spans="1:9" ht="17.399999999999999" x14ac:dyDescent="0.3">
      <c r="A118" s="8" t="s">
        <v>650</v>
      </c>
    </row>
    <row r="120" spans="1:9" x14ac:dyDescent="0.3">
      <c r="A120" s="6" t="s">
        <v>703</v>
      </c>
      <c r="B120" t="s">
        <v>700</v>
      </c>
      <c r="C120" t="s">
        <v>721</v>
      </c>
    </row>
    <row r="121" spans="1:9" x14ac:dyDescent="0.3">
      <c r="A121" s="7" t="s">
        <v>19</v>
      </c>
      <c r="B121" s="10">
        <v>138</v>
      </c>
      <c r="C121" s="11">
        <v>0.13067613522704546</v>
      </c>
    </row>
    <row r="122" spans="1:9" x14ac:dyDescent="0.3">
      <c r="A122" s="7" t="s">
        <v>24</v>
      </c>
      <c r="B122" s="10">
        <v>192</v>
      </c>
      <c r="C122" s="11">
        <v>0.21034138402929314</v>
      </c>
    </row>
    <row r="123" spans="1:9" x14ac:dyDescent="0.3">
      <c r="A123" s="7" t="s">
        <v>13</v>
      </c>
      <c r="B123" s="10">
        <v>158</v>
      </c>
      <c r="C123" s="11">
        <v>0.23284052463271077</v>
      </c>
    </row>
    <row r="124" spans="1:9" x14ac:dyDescent="0.3">
      <c r="A124" s="7" t="s">
        <v>32</v>
      </c>
      <c r="B124" s="10">
        <v>149</v>
      </c>
      <c r="C124" s="11">
        <v>0.13585881636999853</v>
      </c>
    </row>
    <row r="125" spans="1:9" x14ac:dyDescent="0.3">
      <c r="A125" s="7" t="s">
        <v>29</v>
      </c>
      <c r="B125" s="10">
        <v>130</v>
      </c>
      <c r="C125" s="11">
        <v>0.20002222469163244</v>
      </c>
    </row>
    <row r="126" spans="1:9" x14ac:dyDescent="0.3">
      <c r="A126" s="7" t="s">
        <v>642</v>
      </c>
      <c r="B126" s="10">
        <v>767</v>
      </c>
      <c r="C126" s="11">
        <v>0.18436521297506747</v>
      </c>
    </row>
    <row r="128" spans="1:9" x14ac:dyDescent="0.3">
      <c r="A128" s="7"/>
      <c r="B128" s="4"/>
      <c r="C128" s="4"/>
      <c r="D128" s="4"/>
      <c r="E128" s="4"/>
      <c r="F128" s="4"/>
      <c r="G128" s="4"/>
      <c r="H128" s="4"/>
      <c r="I128" s="4"/>
    </row>
    <row r="129" spans="1:17" x14ac:dyDescent="0.3">
      <c r="A129" t="s">
        <v>702</v>
      </c>
      <c r="B129" s="4"/>
      <c r="C129" s="4"/>
      <c r="D129" s="4"/>
      <c r="E129" s="4"/>
      <c r="F129" s="4"/>
      <c r="G129" s="4"/>
      <c r="H129" s="4"/>
      <c r="I129" s="4"/>
    </row>
    <row r="130" spans="1:17" x14ac:dyDescent="0.3">
      <c r="B130" s="6" t="s">
        <v>703</v>
      </c>
    </row>
    <row r="131" spans="1:17" x14ac:dyDescent="0.3">
      <c r="B131" t="s">
        <v>19</v>
      </c>
      <c r="D131" t="s">
        <v>24</v>
      </c>
      <c r="F131" t="s">
        <v>13</v>
      </c>
      <c r="H131" t="s">
        <v>32</v>
      </c>
      <c r="J131" t="s">
        <v>29</v>
      </c>
    </row>
    <row r="132" spans="1:17" x14ac:dyDescent="0.3">
      <c r="A132" s="6" t="s">
        <v>654</v>
      </c>
      <c r="B132" t="s">
        <v>700</v>
      </c>
      <c r="C132" t="s">
        <v>701</v>
      </c>
      <c r="D132" t="s">
        <v>700</v>
      </c>
      <c r="E132" t="s">
        <v>701</v>
      </c>
      <c r="F132" t="s">
        <v>700</v>
      </c>
      <c r="G132" t="s">
        <v>701</v>
      </c>
      <c r="H132" t="s">
        <v>700</v>
      </c>
      <c r="I132" t="s">
        <v>701</v>
      </c>
      <c r="J132" t="s">
        <v>700</v>
      </c>
      <c r="K132" t="s">
        <v>701</v>
      </c>
    </row>
    <row r="133" spans="1:17" x14ac:dyDescent="0.3">
      <c r="A133" s="7" t="s">
        <v>656</v>
      </c>
      <c r="B133" s="13">
        <v>11</v>
      </c>
      <c r="C133" s="13">
        <v>4.0166666666627862</v>
      </c>
      <c r="D133" s="13">
        <v>15</v>
      </c>
      <c r="E133" s="13">
        <v>4.2500000000582077</v>
      </c>
      <c r="F133" s="13">
        <v>11</v>
      </c>
      <c r="G133" s="13">
        <v>4.3500000000349246</v>
      </c>
      <c r="H133" s="13">
        <v>7</v>
      </c>
      <c r="I133" s="13">
        <v>3.9499999999534339</v>
      </c>
      <c r="J133" s="13">
        <v>15</v>
      </c>
      <c r="K133" s="13">
        <v>3.8666666666977108</v>
      </c>
    </row>
    <row r="134" spans="1:17" x14ac:dyDescent="0.3">
      <c r="A134" s="7" t="s">
        <v>657</v>
      </c>
      <c r="B134" s="13">
        <v>9</v>
      </c>
      <c r="C134" s="13">
        <v>3.9666666666744277</v>
      </c>
      <c r="D134" s="13">
        <v>11</v>
      </c>
      <c r="E134" s="13">
        <v>4.966666666790843</v>
      </c>
      <c r="F134" s="13">
        <v>17</v>
      </c>
      <c r="G134" s="13">
        <v>4.1666666668024845</v>
      </c>
      <c r="H134" s="13">
        <v>8</v>
      </c>
      <c r="I134" s="13">
        <v>3.4000000000814907</v>
      </c>
      <c r="J134" s="13">
        <v>14</v>
      </c>
      <c r="K134" s="13">
        <v>4.6166666666977108</v>
      </c>
    </row>
    <row r="135" spans="1:17" x14ac:dyDescent="0.3">
      <c r="A135" s="7" t="s">
        <v>658</v>
      </c>
      <c r="B135" s="13">
        <v>17</v>
      </c>
      <c r="C135" s="13">
        <v>5.3499999999767169</v>
      </c>
      <c r="D135" s="13">
        <v>23</v>
      </c>
      <c r="E135" s="13">
        <v>4.9166666666278616</v>
      </c>
      <c r="F135" s="13">
        <v>11</v>
      </c>
      <c r="G135" s="13">
        <v>5.6500000000814907</v>
      </c>
      <c r="H135" s="13">
        <v>25</v>
      </c>
      <c r="I135" s="13">
        <v>5.8333333333139308</v>
      </c>
      <c r="J135" s="13">
        <v>12</v>
      </c>
      <c r="K135" s="13">
        <v>5.3666666666977108</v>
      </c>
    </row>
    <row r="136" spans="1:17" x14ac:dyDescent="0.3">
      <c r="A136" s="7" t="s">
        <v>659</v>
      </c>
      <c r="B136" s="13">
        <v>30</v>
      </c>
      <c r="C136" s="13">
        <v>4.6333333334187046</v>
      </c>
      <c r="D136" s="13">
        <v>34</v>
      </c>
      <c r="E136" s="13">
        <v>5.7500000000582077</v>
      </c>
      <c r="F136" s="13">
        <v>44</v>
      </c>
      <c r="G136" s="13">
        <v>5.71666666661622</v>
      </c>
      <c r="H136" s="13">
        <v>36</v>
      </c>
      <c r="I136" s="13">
        <v>5.7999999998719431</v>
      </c>
      <c r="J136" s="13">
        <v>33</v>
      </c>
      <c r="K136" s="13">
        <v>5.5499999999301508</v>
      </c>
    </row>
    <row r="137" spans="1:17" x14ac:dyDescent="0.3">
      <c r="A137" s="7" t="s">
        <v>660</v>
      </c>
      <c r="B137" s="13">
        <v>26</v>
      </c>
      <c r="C137" s="13">
        <v>5.533333333209157</v>
      </c>
      <c r="D137" s="13">
        <v>34</v>
      </c>
      <c r="E137" s="13">
        <v>5.3833333332440816</v>
      </c>
      <c r="F137" s="13">
        <v>23</v>
      </c>
      <c r="G137" s="13">
        <v>6.1166666666977108</v>
      </c>
      <c r="H137" s="13">
        <v>19</v>
      </c>
      <c r="I137" s="13">
        <v>5.5499999999301508</v>
      </c>
      <c r="J137" s="13">
        <v>16</v>
      </c>
      <c r="K137" s="13">
        <v>4.8666666666395031</v>
      </c>
    </row>
    <row r="138" spans="1:17" x14ac:dyDescent="0.3">
      <c r="A138" s="7" t="s">
        <v>655</v>
      </c>
      <c r="B138" s="13">
        <v>15</v>
      </c>
      <c r="C138" s="13">
        <v>3.3166666666511446</v>
      </c>
      <c r="D138" s="13">
        <v>30</v>
      </c>
      <c r="E138" s="13">
        <v>5.8833333333022892</v>
      </c>
      <c r="F138" s="13">
        <v>19</v>
      </c>
      <c r="G138" s="13">
        <v>5.1500000000232831</v>
      </c>
      <c r="H138" s="13">
        <v>31</v>
      </c>
      <c r="I138" s="13">
        <v>5.5833333333721384</v>
      </c>
      <c r="J138" s="13">
        <v>23</v>
      </c>
      <c r="K138" s="13">
        <v>5.4166666666860692</v>
      </c>
    </row>
    <row r="139" spans="1:17" x14ac:dyDescent="0.3">
      <c r="A139" s="7" t="s">
        <v>661</v>
      </c>
      <c r="B139" s="13">
        <v>30</v>
      </c>
      <c r="C139" s="13">
        <v>5.25</v>
      </c>
      <c r="D139" s="13">
        <v>45</v>
      </c>
      <c r="E139" s="13">
        <v>5.8166666667675599</v>
      </c>
      <c r="F139" s="13">
        <v>33</v>
      </c>
      <c r="G139" s="13">
        <v>5.25</v>
      </c>
      <c r="H139" s="13">
        <v>23</v>
      </c>
      <c r="I139" s="13">
        <v>5.6833333333488554</v>
      </c>
      <c r="J139" s="13">
        <v>17</v>
      </c>
      <c r="K139" s="13">
        <v>5.9500000000116415</v>
      </c>
      <c r="N139" s="4"/>
      <c r="O139" s="4"/>
      <c r="P139" s="4"/>
      <c r="Q139" s="4"/>
    </row>
    <row r="140" spans="1:17" x14ac:dyDescent="0.3">
      <c r="A140" s="7" t="s">
        <v>642</v>
      </c>
      <c r="B140" s="13">
        <v>138</v>
      </c>
      <c r="C140" s="13">
        <v>148.3499999998603</v>
      </c>
      <c r="D140" s="13">
        <v>192</v>
      </c>
      <c r="E140" s="13">
        <v>149.33333333325572</v>
      </c>
      <c r="F140" s="13">
        <v>158</v>
      </c>
      <c r="G140" s="13">
        <v>150.55000000004657</v>
      </c>
      <c r="H140" s="13">
        <v>149</v>
      </c>
      <c r="I140" s="13">
        <v>149.85000000003492</v>
      </c>
      <c r="J140" s="13">
        <v>130</v>
      </c>
      <c r="K140" s="13">
        <v>148.61666666669771</v>
      </c>
    </row>
    <row r="149" spans="1:17" x14ac:dyDescent="0.3">
      <c r="A149" s="7"/>
      <c r="B149" s="4"/>
      <c r="C149" s="4"/>
      <c r="D149" s="4"/>
      <c r="E149" s="4"/>
      <c r="F149" s="4"/>
      <c r="G149" s="4"/>
      <c r="H149" s="4"/>
      <c r="I149" s="4"/>
      <c r="J149" s="4"/>
      <c r="K149" s="4"/>
      <c r="L149" s="4"/>
      <c r="M149" s="4"/>
      <c r="N149" s="4"/>
      <c r="O149" s="4"/>
      <c r="P149" s="4"/>
      <c r="Q149" s="4"/>
    </row>
    <row r="150" spans="1:17" x14ac:dyDescent="0.3">
      <c r="A150" s="7"/>
      <c r="B150" s="4"/>
      <c r="C150" s="4"/>
      <c r="D150" s="4"/>
      <c r="E150" s="4"/>
      <c r="F150" s="4"/>
      <c r="G150" s="4"/>
      <c r="H150" s="4"/>
      <c r="I150" s="4"/>
      <c r="J150" s="4"/>
      <c r="K150" s="4"/>
      <c r="L150" s="4"/>
      <c r="M150" s="4"/>
      <c r="N150" s="4"/>
      <c r="O150" s="4"/>
      <c r="P150" s="4"/>
      <c r="Q150" s="4"/>
    </row>
    <row r="151" spans="1:17" ht="17.399999999999999" x14ac:dyDescent="0.3">
      <c r="A151" s="8" t="s">
        <v>694</v>
      </c>
    </row>
    <row r="153" spans="1:17" x14ac:dyDescent="0.3">
      <c r="A153" s="6" t="s">
        <v>641</v>
      </c>
      <c r="B153" t="s">
        <v>673</v>
      </c>
      <c r="J153" s="6" t="s">
        <v>641</v>
      </c>
      <c r="K153" t="s">
        <v>640</v>
      </c>
    </row>
    <row r="154" spans="1:17" x14ac:dyDescent="0.3">
      <c r="A154" s="7" t="s">
        <v>687</v>
      </c>
      <c r="B154" s="9">
        <v>0.12907431551499349</v>
      </c>
      <c r="C154" s="17">
        <f>GETPIVOTDATA("[Measures].[Recuento de Cobrada]",$A$153,"[sala].[Cobrada]","[sala].[Cobrada].&amp;[0]")</f>
        <v>0.12907431551499349</v>
      </c>
      <c r="J154" s="7" t="s">
        <v>687</v>
      </c>
      <c r="K154" s="9">
        <v>0.18436521297506747</v>
      </c>
    </row>
    <row r="155" spans="1:17" x14ac:dyDescent="0.3">
      <c r="A155" s="7" t="s">
        <v>688</v>
      </c>
      <c r="B155" s="9">
        <v>0.87092568448500651</v>
      </c>
      <c r="J155" s="7" t="s">
        <v>688</v>
      </c>
      <c r="K155" s="9">
        <v>0.81563478702493253</v>
      </c>
    </row>
    <row r="156" spans="1:17" x14ac:dyDescent="0.3">
      <c r="A156" s="7" t="s">
        <v>642</v>
      </c>
      <c r="B156" s="9">
        <v>1</v>
      </c>
      <c r="J156" s="7" t="s">
        <v>642</v>
      </c>
      <c r="K156" s="9">
        <v>1</v>
      </c>
    </row>
    <row r="157" spans="1:17" x14ac:dyDescent="0.3">
      <c r="A157" s="7"/>
      <c r="B157" s="9"/>
    </row>
    <row r="158" spans="1:17" x14ac:dyDescent="0.3">
      <c r="A158" s="7"/>
      <c r="B158" s="9"/>
    </row>
    <row r="159" spans="1:17" x14ac:dyDescent="0.3">
      <c r="A159" s="7"/>
      <c r="B159" s="9"/>
    </row>
    <row r="160" spans="1:17" x14ac:dyDescent="0.3">
      <c r="A160" s="7"/>
      <c r="B160" s="9"/>
    </row>
    <row r="161" spans="1:8" x14ac:dyDescent="0.3">
      <c r="A161" s="6" t="s">
        <v>641</v>
      </c>
      <c r="B161" t="s">
        <v>692</v>
      </c>
      <c r="C161" t="s">
        <v>689</v>
      </c>
      <c r="D161" t="s">
        <v>691</v>
      </c>
      <c r="F161" s="19"/>
      <c r="G161" s="19"/>
      <c r="H161" s="19"/>
    </row>
    <row r="162" spans="1:8" x14ac:dyDescent="0.3">
      <c r="A162" s="7" t="s">
        <v>687</v>
      </c>
      <c r="B162" s="4">
        <v>7.1717171717171722</v>
      </c>
      <c r="C162" s="4">
        <v>2.2033670033670041</v>
      </c>
      <c r="D162" s="4">
        <v>1.6560606060566079</v>
      </c>
      <c r="F162" s="19"/>
      <c r="G162" s="19"/>
      <c r="H162" s="19"/>
    </row>
    <row r="163" spans="1:8" x14ac:dyDescent="0.3">
      <c r="A163" s="7" t="s">
        <v>688</v>
      </c>
      <c r="B163" s="4">
        <v>4.682634730538922</v>
      </c>
      <c r="C163" s="4">
        <v>1.184481037924151</v>
      </c>
      <c r="D163" s="4">
        <v>2.8136227544918895</v>
      </c>
      <c r="F163" s="19"/>
      <c r="G163" s="19"/>
      <c r="H163" s="19"/>
    </row>
    <row r="164" spans="1:8" x14ac:dyDescent="0.3">
      <c r="A164" s="7" t="s">
        <v>642</v>
      </c>
      <c r="B164" s="4">
        <v>5.0039113428943933</v>
      </c>
      <c r="C164" s="4">
        <v>1.3159930465015217</v>
      </c>
      <c r="D164" s="4">
        <v>2.6642112125165403</v>
      </c>
      <c r="F164" s="19"/>
      <c r="G164" s="19"/>
      <c r="H164" s="19"/>
    </row>
    <row r="165" spans="1:8" ht="17.399999999999999" x14ac:dyDescent="0.3">
      <c r="A165" s="8"/>
    </row>
    <row r="166" spans="1:8" x14ac:dyDescent="0.3">
      <c r="A166" s="6" t="s">
        <v>641</v>
      </c>
      <c r="B166" t="s">
        <v>693</v>
      </c>
      <c r="C166" t="s">
        <v>686</v>
      </c>
    </row>
    <row r="167" spans="1:8" x14ac:dyDescent="0.3">
      <c r="A167" s="7" t="s">
        <v>687</v>
      </c>
      <c r="B167" s="4">
        <v>0.30723004694835687</v>
      </c>
      <c r="C167" s="4">
        <v>0.63781676413255373</v>
      </c>
    </row>
    <row r="168" spans="1:8" x14ac:dyDescent="0.3">
      <c r="A168" s="7" t="s">
        <v>688</v>
      </c>
      <c r="B168" s="4">
        <v>0.25295183290707574</v>
      </c>
      <c r="C168" s="4">
        <v>0.33973092886789735</v>
      </c>
    </row>
    <row r="169" spans="1:8" x14ac:dyDescent="0.3">
      <c r="A169" s="7" t="s">
        <v>642</v>
      </c>
      <c r="B169" s="4">
        <v>0.26299287823519207</v>
      </c>
      <c r="C169" s="4">
        <v>0.37789841507550248</v>
      </c>
    </row>
    <row r="170" spans="1:8" ht="17.399999999999999" x14ac:dyDescent="0.3">
      <c r="A170" s="8"/>
    </row>
    <row r="171" spans="1:8" x14ac:dyDescent="0.3">
      <c r="A171" s="6" t="s">
        <v>671</v>
      </c>
      <c r="B171" s="10" t="s">
        <v>666</v>
      </c>
      <c r="C171" t="s">
        <v>683</v>
      </c>
      <c r="D171" t="s">
        <v>685</v>
      </c>
    </row>
    <row r="172" spans="1:8" x14ac:dyDescent="0.3">
      <c r="A172" s="7" t="s">
        <v>670</v>
      </c>
      <c r="B172" s="10">
        <v>308</v>
      </c>
      <c r="C172" s="11">
        <v>0</v>
      </c>
      <c r="D172" s="4">
        <v>2.9220779220779223</v>
      </c>
    </row>
    <row r="173" spans="1:8" x14ac:dyDescent="0.3">
      <c r="A173" s="7" t="s">
        <v>651</v>
      </c>
      <c r="B173" s="10">
        <v>302</v>
      </c>
      <c r="C173" s="11">
        <v>0.1258278145695364</v>
      </c>
      <c r="D173" s="4">
        <v>5.814569536423841</v>
      </c>
    </row>
    <row r="174" spans="1:8" x14ac:dyDescent="0.3">
      <c r="A174" s="7" t="s">
        <v>652</v>
      </c>
      <c r="B174" s="10">
        <v>149</v>
      </c>
      <c r="C174" s="11">
        <v>0.36912751677852351</v>
      </c>
      <c r="D174" s="4">
        <v>7.5100671140939594</v>
      </c>
    </row>
    <row r="175" spans="1:8" x14ac:dyDescent="0.3">
      <c r="A175" s="7" t="s">
        <v>653</v>
      </c>
      <c r="B175" s="10">
        <v>8</v>
      </c>
      <c r="C175" s="11">
        <v>0.75</v>
      </c>
      <c r="D175" s="4">
        <v>7.875</v>
      </c>
    </row>
    <row r="176" spans="1:8" ht="15" thickBot="1" x14ac:dyDescent="0.35">
      <c r="A176" s="7" t="s">
        <v>642</v>
      </c>
      <c r="B176" s="10">
        <v>767</v>
      </c>
      <c r="C176" s="11">
        <v>0.12907431551499349</v>
      </c>
      <c r="D176" s="4">
        <v>5.0039113428943933</v>
      </c>
    </row>
    <row r="177" spans="1:14" ht="46.8" customHeight="1" thickBot="1" x14ac:dyDescent="0.35">
      <c r="G177" s="36" t="s">
        <v>706</v>
      </c>
      <c r="H177" s="37"/>
      <c r="I177" s="37"/>
      <c r="J177" s="37"/>
      <c r="K177" s="37"/>
      <c r="L177" s="37"/>
      <c r="M177" s="37"/>
      <c r="N177" s="38"/>
    </row>
    <row r="179" spans="1:14" ht="17.399999999999999" x14ac:dyDescent="0.3">
      <c r="A179" s="8"/>
    </row>
    <row r="180" spans="1:14" ht="17.399999999999999" x14ac:dyDescent="0.3">
      <c r="A180" s="8"/>
    </row>
    <row r="181" spans="1:14" ht="17.399999999999999" x14ac:dyDescent="0.3">
      <c r="A181" s="8"/>
    </row>
    <row r="182" spans="1:14" ht="17.399999999999999" x14ac:dyDescent="0.3">
      <c r="A182" s="8"/>
    </row>
    <row r="183" spans="1:14" ht="18" thickBot="1" x14ac:dyDescent="0.35">
      <c r="A183" s="8"/>
    </row>
    <row r="184" spans="1:14" ht="28.2" customHeight="1" thickBot="1" x14ac:dyDescent="0.35">
      <c r="A184" s="8"/>
      <c r="K184" s="39" t="s">
        <v>707</v>
      </c>
      <c r="L184" s="40"/>
      <c r="M184" s="40"/>
      <c r="N184" s="41"/>
    </row>
    <row r="186" spans="1:14" x14ac:dyDescent="0.3">
      <c r="A186" s="6" t="s">
        <v>704</v>
      </c>
      <c r="B186" s="10" t="s">
        <v>666</v>
      </c>
      <c r="C186" t="s">
        <v>705</v>
      </c>
    </row>
    <row r="187" spans="1:14" x14ac:dyDescent="0.3">
      <c r="A187" s="7" t="s">
        <v>26</v>
      </c>
      <c r="B187" s="10">
        <v>249</v>
      </c>
      <c r="C187" s="11">
        <v>0.16465863453815266</v>
      </c>
    </row>
    <row r="188" spans="1:14" x14ac:dyDescent="0.3">
      <c r="A188" s="7" t="s">
        <v>38</v>
      </c>
      <c r="B188" s="10">
        <v>260</v>
      </c>
      <c r="C188" s="11">
        <v>7.3076923076923039E-2</v>
      </c>
    </row>
    <row r="189" spans="1:14" x14ac:dyDescent="0.3">
      <c r="A189" s="7" t="s">
        <v>16</v>
      </c>
      <c r="B189" s="10">
        <v>258</v>
      </c>
      <c r="C189" s="11">
        <v>0.15116279069767447</v>
      </c>
    </row>
    <row r="190" spans="1:14" x14ac:dyDescent="0.3">
      <c r="A190" s="7" t="s">
        <v>642</v>
      </c>
      <c r="B190" s="10">
        <v>767</v>
      </c>
      <c r="C190" s="11">
        <v>0.12907431551499349</v>
      </c>
    </row>
    <row r="191" spans="1:14" x14ac:dyDescent="0.3">
      <c r="A191" s="7"/>
      <c r="B191" s="10"/>
      <c r="C191" s="11"/>
      <c r="D191" s="4"/>
    </row>
    <row r="192" spans="1:14" x14ac:dyDescent="0.3">
      <c r="D192" s="4"/>
    </row>
    <row r="193" spans="1:17" x14ac:dyDescent="0.3">
      <c r="D193" s="4"/>
    </row>
    <row r="194" spans="1:17" x14ac:dyDescent="0.3">
      <c r="D194" s="4"/>
    </row>
    <row r="195" spans="1:17" x14ac:dyDescent="0.3">
      <c r="D195" s="4"/>
    </row>
    <row r="196" spans="1:17" x14ac:dyDescent="0.3">
      <c r="D196" s="4"/>
    </row>
    <row r="197" spans="1:17" x14ac:dyDescent="0.3">
      <c r="A197" s="6" t="s">
        <v>669</v>
      </c>
      <c r="B197" s="4" t="s">
        <v>666</v>
      </c>
      <c r="C197" t="s">
        <v>708</v>
      </c>
      <c r="D197" s="14" t="s">
        <v>679</v>
      </c>
      <c r="E197" t="s">
        <v>712</v>
      </c>
      <c r="F197" t="s">
        <v>684</v>
      </c>
      <c r="N197" s="6" t="s">
        <v>669</v>
      </c>
      <c r="O197" s="4" t="s">
        <v>723</v>
      </c>
      <c r="P197" t="s">
        <v>722</v>
      </c>
      <c r="Q197" t="s">
        <v>724</v>
      </c>
    </row>
    <row r="198" spans="1:17" ht="15" thickBot="1" x14ac:dyDescent="0.35">
      <c r="A198" s="7">
        <v>1</v>
      </c>
      <c r="B198" s="4">
        <v>54</v>
      </c>
      <c r="C198" s="11">
        <v>0</v>
      </c>
      <c r="D198" s="14">
        <v>27.703703703703702</v>
      </c>
      <c r="E198" s="15">
        <v>0</v>
      </c>
      <c r="F198" s="15"/>
      <c r="N198" s="7">
        <v>12</v>
      </c>
      <c r="O198" s="10">
        <v>5</v>
      </c>
      <c r="P198" s="16">
        <v>960</v>
      </c>
      <c r="Q198" s="16">
        <v>669</v>
      </c>
    </row>
    <row r="199" spans="1:17" ht="14.4" customHeight="1" x14ac:dyDescent="0.3">
      <c r="A199" s="7">
        <v>2</v>
      </c>
      <c r="B199" s="4">
        <v>95</v>
      </c>
      <c r="C199" s="11">
        <v>0</v>
      </c>
      <c r="D199" s="14">
        <v>56.336842105263159</v>
      </c>
      <c r="E199" s="15">
        <v>0</v>
      </c>
      <c r="F199" s="15"/>
      <c r="G199" s="27" t="s">
        <v>713</v>
      </c>
      <c r="H199" s="28"/>
      <c r="I199" s="28"/>
      <c r="J199" s="28"/>
      <c r="K199" s="28"/>
      <c r="L199" s="29"/>
      <c r="N199" s="7">
        <v>11</v>
      </c>
      <c r="O199" s="10">
        <v>6</v>
      </c>
      <c r="P199" s="16">
        <v>620</v>
      </c>
      <c r="Q199" s="16">
        <v>1283</v>
      </c>
    </row>
    <row r="200" spans="1:17" x14ac:dyDescent="0.3">
      <c r="A200" s="7">
        <v>3</v>
      </c>
      <c r="B200" s="4">
        <v>108</v>
      </c>
      <c r="C200" s="11">
        <v>2.777777777777779E-2</v>
      </c>
      <c r="D200" s="14">
        <v>82.648148148148152</v>
      </c>
      <c r="E200" s="15">
        <v>2.3425925925925912</v>
      </c>
      <c r="F200" s="15">
        <v>253</v>
      </c>
      <c r="G200" s="30"/>
      <c r="H200" s="31"/>
      <c r="I200" s="31"/>
      <c r="J200" s="31"/>
      <c r="K200" s="31"/>
      <c r="L200" s="32"/>
      <c r="N200" s="7">
        <v>10</v>
      </c>
      <c r="O200" s="10">
        <v>15</v>
      </c>
      <c r="P200" s="16">
        <v>1029</v>
      </c>
      <c r="Q200" s="16">
        <v>3073</v>
      </c>
    </row>
    <row r="201" spans="1:17" x14ac:dyDescent="0.3">
      <c r="A201" s="7">
        <v>4</v>
      </c>
      <c r="B201" s="4">
        <v>84</v>
      </c>
      <c r="C201" s="11">
        <v>4.7619047619047672E-2</v>
      </c>
      <c r="D201" s="14">
        <v>107.75</v>
      </c>
      <c r="E201" s="15">
        <v>5.6190476190476231</v>
      </c>
      <c r="F201" s="15">
        <v>472</v>
      </c>
      <c r="G201" s="30"/>
      <c r="H201" s="31"/>
      <c r="I201" s="31"/>
      <c r="J201" s="31"/>
      <c r="K201" s="31"/>
      <c r="L201" s="32"/>
      <c r="N201" s="7">
        <v>9</v>
      </c>
      <c r="O201" s="10">
        <v>44</v>
      </c>
      <c r="P201" s="16">
        <v>3182</v>
      </c>
      <c r="Q201" s="16">
        <v>8000</v>
      </c>
    </row>
    <row r="202" spans="1:17" x14ac:dyDescent="0.3">
      <c r="A202" s="7">
        <v>5</v>
      </c>
      <c r="B202" s="4">
        <v>104</v>
      </c>
      <c r="C202" s="11">
        <v>0.10576923076923073</v>
      </c>
      <c r="D202" s="14">
        <v>140.55769230769232</v>
      </c>
      <c r="E202" s="15">
        <v>14.461538461538462</v>
      </c>
      <c r="F202" s="15">
        <v>1504</v>
      </c>
      <c r="G202" s="30"/>
      <c r="H202" s="31"/>
      <c r="I202" s="31"/>
      <c r="J202" s="31"/>
      <c r="K202" s="31"/>
      <c r="L202" s="32"/>
      <c r="N202" s="7">
        <v>8</v>
      </c>
      <c r="O202" s="10">
        <v>73</v>
      </c>
      <c r="P202" s="16">
        <v>4735</v>
      </c>
      <c r="Q202" s="16">
        <v>11293</v>
      </c>
    </row>
    <row r="203" spans="1:17" ht="14.4" customHeight="1" x14ac:dyDescent="0.3">
      <c r="A203" s="7">
        <v>6</v>
      </c>
      <c r="B203" s="4">
        <v>95</v>
      </c>
      <c r="C203" s="11">
        <v>0.21052631578947367</v>
      </c>
      <c r="D203" s="14">
        <v>166.38947368421051</v>
      </c>
      <c r="E203" s="15">
        <v>36.526315789473671</v>
      </c>
      <c r="F203" s="15">
        <v>3470</v>
      </c>
      <c r="G203" s="30"/>
      <c r="H203" s="31"/>
      <c r="I203" s="31"/>
      <c r="J203" s="31"/>
      <c r="K203" s="31"/>
      <c r="L203" s="32"/>
      <c r="N203" s="7">
        <v>7</v>
      </c>
      <c r="O203" s="10">
        <v>84</v>
      </c>
      <c r="P203" s="16">
        <v>3378</v>
      </c>
      <c r="Q203" s="16">
        <v>12855</v>
      </c>
    </row>
    <row r="204" spans="1:17" ht="15" customHeight="1" x14ac:dyDescent="0.3">
      <c r="A204" s="7">
        <v>7</v>
      </c>
      <c r="B204" s="4">
        <v>84</v>
      </c>
      <c r="C204" s="11">
        <v>0.20238095238095233</v>
      </c>
      <c r="D204" s="14">
        <v>193.25</v>
      </c>
      <c r="E204" s="15">
        <v>40.214285714285701</v>
      </c>
      <c r="F204" s="15">
        <v>3378</v>
      </c>
      <c r="G204" s="30"/>
      <c r="H204" s="31"/>
      <c r="I204" s="31"/>
      <c r="J204" s="31"/>
      <c r="K204" s="31"/>
      <c r="L204" s="32"/>
      <c r="N204" s="7">
        <v>6</v>
      </c>
      <c r="O204" s="10">
        <v>95</v>
      </c>
      <c r="P204" s="16">
        <v>3470</v>
      </c>
      <c r="Q204" s="16">
        <v>12337</v>
      </c>
    </row>
    <row r="205" spans="1:17" ht="15" customHeight="1" thickBot="1" x14ac:dyDescent="0.35">
      <c r="A205" s="7">
        <v>8</v>
      </c>
      <c r="B205" s="4">
        <v>73</v>
      </c>
      <c r="C205" s="11">
        <v>0.30136986301369861</v>
      </c>
      <c r="D205" s="14">
        <v>219.56164383561645</v>
      </c>
      <c r="E205" s="15">
        <v>64.863013698630141</v>
      </c>
      <c r="F205" s="15">
        <v>4735</v>
      </c>
      <c r="G205" s="33"/>
      <c r="H205" s="34"/>
      <c r="I205" s="34"/>
      <c r="J205" s="34"/>
      <c r="K205" s="34"/>
      <c r="L205" s="35"/>
      <c r="N205" s="7">
        <v>5</v>
      </c>
      <c r="O205" s="10">
        <v>104</v>
      </c>
      <c r="P205" s="16">
        <v>1504</v>
      </c>
      <c r="Q205" s="16">
        <v>13114</v>
      </c>
    </row>
    <row r="206" spans="1:17" ht="15" customHeight="1" x14ac:dyDescent="0.3">
      <c r="A206" s="7">
        <v>9</v>
      </c>
      <c r="B206" s="4">
        <v>44</v>
      </c>
      <c r="C206" s="11">
        <v>0.29545454545454541</v>
      </c>
      <c r="D206" s="14">
        <v>254.13636363636363</v>
      </c>
      <c r="E206" s="15">
        <v>72.318181818181813</v>
      </c>
      <c r="F206" s="15">
        <v>3182</v>
      </c>
      <c r="N206" s="7">
        <v>4</v>
      </c>
      <c r="O206" s="10">
        <v>84</v>
      </c>
      <c r="P206" s="16">
        <v>472</v>
      </c>
      <c r="Q206" s="16">
        <v>8579</v>
      </c>
    </row>
    <row r="207" spans="1:17" ht="15" customHeight="1" x14ac:dyDescent="0.3">
      <c r="A207" s="7">
        <v>10</v>
      </c>
      <c r="B207" s="4">
        <v>15</v>
      </c>
      <c r="C207" s="11">
        <v>0.26666666666666672</v>
      </c>
      <c r="D207" s="14">
        <v>273.46666666666664</v>
      </c>
      <c r="E207" s="15">
        <v>68.59999999999998</v>
      </c>
      <c r="F207" s="15">
        <v>1029</v>
      </c>
      <c r="N207" s="7">
        <v>3</v>
      </c>
      <c r="O207" s="10">
        <v>108</v>
      </c>
      <c r="P207" s="16">
        <v>253</v>
      </c>
      <c r="Q207" s="16">
        <v>8673</v>
      </c>
    </row>
    <row r="208" spans="1:17" ht="15" customHeight="1" x14ac:dyDescent="0.3">
      <c r="A208" s="7">
        <v>11</v>
      </c>
      <c r="B208" s="4">
        <v>6</v>
      </c>
      <c r="C208" s="11">
        <v>0.33333333333333337</v>
      </c>
      <c r="D208" s="14">
        <v>317.16666666666669</v>
      </c>
      <c r="E208" s="15">
        <v>103.33333333333333</v>
      </c>
      <c r="F208" s="15">
        <v>620</v>
      </c>
      <c r="N208" s="7">
        <v>2</v>
      </c>
      <c r="O208" s="10">
        <v>95</v>
      </c>
      <c r="P208" s="16"/>
      <c r="Q208" s="16">
        <v>5352</v>
      </c>
    </row>
    <row r="209" spans="1:17" ht="15" customHeight="1" x14ac:dyDescent="0.3">
      <c r="A209" s="7">
        <v>12</v>
      </c>
      <c r="B209" s="4">
        <v>5</v>
      </c>
      <c r="C209" s="11">
        <v>0.6</v>
      </c>
      <c r="D209" s="14">
        <v>325.8</v>
      </c>
      <c r="E209" s="15">
        <v>192.00000000000003</v>
      </c>
      <c r="F209" s="15">
        <v>960</v>
      </c>
      <c r="N209" s="7">
        <v>1</v>
      </c>
      <c r="O209" s="10">
        <v>54</v>
      </c>
      <c r="P209" s="16"/>
      <c r="Q209" s="16">
        <v>1496</v>
      </c>
    </row>
    <row r="210" spans="1:17" ht="15" customHeight="1" x14ac:dyDescent="0.3">
      <c r="A210" s="7" t="s">
        <v>642</v>
      </c>
      <c r="B210" s="4">
        <v>767</v>
      </c>
      <c r="C210" s="11">
        <v>0.12907431551499349</v>
      </c>
      <c r="D210" s="14">
        <v>138.62711864406779</v>
      </c>
      <c r="E210" s="15">
        <v>25.558018252933504</v>
      </c>
      <c r="F210" s="15">
        <v>19603</v>
      </c>
      <c r="N210" s="7" t="s">
        <v>642</v>
      </c>
      <c r="O210" s="10">
        <v>767</v>
      </c>
      <c r="P210" s="16">
        <v>19603</v>
      </c>
      <c r="Q210" s="16">
        <v>86724</v>
      </c>
    </row>
    <row r="211" spans="1:17" ht="15" customHeight="1" x14ac:dyDescent="0.3">
      <c r="A211" s="7"/>
      <c r="B211" s="4"/>
      <c r="C211" s="11"/>
      <c r="D211" s="4"/>
      <c r="E211" s="14"/>
      <c r="F211" s="14"/>
    </row>
    <row r="212" spans="1:17" ht="15" customHeight="1" x14ac:dyDescent="0.3"/>
    <row r="213" spans="1:17" ht="15" customHeight="1" x14ac:dyDescent="0.3"/>
    <row r="214" spans="1:17" ht="15" thickBot="1" x14ac:dyDescent="0.35">
      <c r="A214" s="6" t="s">
        <v>668</v>
      </c>
      <c r="B214" t="s">
        <v>667</v>
      </c>
      <c r="C214" t="s">
        <v>675</v>
      </c>
    </row>
    <row r="215" spans="1:17" x14ac:dyDescent="0.3">
      <c r="A215" s="7" t="s">
        <v>19</v>
      </c>
      <c r="B215" s="11">
        <v>9.4202898550724612E-2</v>
      </c>
      <c r="C215" s="1">
        <v>2613</v>
      </c>
      <c r="D215" s="42" t="s">
        <v>709</v>
      </c>
      <c r="E215" s="43"/>
      <c r="F215" s="43"/>
      <c r="G215" s="43"/>
      <c r="H215" s="43"/>
      <c r="I215" s="43"/>
      <c r="J215" s="43"/>
      <c r="K215" s="43"/>
      <c r="L215" s="44"/>
    </row>
    <row r="216" spans="1:17" x14ac:dyDescent="0.3">
      <c r="A216" s="7" t="s">
        <v>24</v>
      </c>
      <c r="B216" s="11">
        <v>0.15104166666666663</v>
      </c>
      <c r="C216" s="1">
        <v>5687</v>
      </c>
      <c r="D216" s="45"/>
      <c r="E216" s="46"/>
      <c r="F216" s="46"/>
      <c r="G216" s="46"/>
      <c r="H216" s="46"/>
      <c r="I216" s="46"/>
      <c r="J216" s="46"/>
      <c r="K216" s="46"/>
      <c r="L216" s="47"/>
    </row>
    <row r="217" spans="1:17" x14ac:dyDescent="0.3">
      <c r="A217" s="7" t="s">
        <v>13</v>
      </c>
      <c r="B217" s="11">
        <v>0.15822784810126578</v>
      </c>
      <c r="C217" s="1">
        <v>5024</v>
      </c>
      <c r="D217" s="45"/>
      <c r="E217" s="46"/>
      <c r="F217" s="46"/>
      <c r="G217" s="46"/>
      <c r="H217" s="46"/>
      <c r="I217" s="46"/>
      <c r="J217" s="46"/>
      <c r="K217" s="46"/>
      <c r="L217" s="47"/>
    </row>
    <row r="218" spans="1:17" x14ac:dyDescent="0.3">
      <c r="A218" s="7" t="s">
        <v>32</v>
      </c>
      <c r="B218" s="11">
        <v>9.3959731543624136E-2</v>
      </c>
      <c r="C218" s="1">
        <v>2679</v>
      </c>
      <c r="D218" s="45"/>
      <c r="E218" s="46"/>
      <c r="F218" s="46"/>
      <c r="G218" s="46"/>
      <c r="H218" s="46"/>
      <c r="I218" s="46"/>
      <c r="J218" s="46"/>
      <c r="K218" s="46"/>
      <c r="L218" s="47"/>
    </row>
    <row r="219" spans="1:17" ht="15" thickBot="1" x14ac:dyDescent="0.35">
      <c r="A219" s="7" t="s">
        <v>29</v>
      </c>
      <c r="B219" s="11">
        <v>0.13846153846153841</v>
      </c>
      <c r="C219" s="1">
        <v>3600</v>
      </c>
      <c r="D219" s="48"/>
      <c r="E219" s="49"/>
      <c r="F219" s="49"/>
      <c r="G219" s="49"/>
      <c r="H219" s="49"/>
      <c r="I219" s="49"/>
      <c r="J219" s="49"/>
      <c r="K219" s="49"/>
      <c r="L219" s="50"/>
    </row>
    <row r="220" spans="1:17" x14ac:dyDescent="0.3">
      <c r="A220" s="7" t="s">
        <v>642</v>
      </c>
      <c r="B220" s="11">
        <v>0.12907431551499349</v>
      </c>
      <c r="C220" s="1">
        <v>19603</v>
      </c>
    </row>
    <row r="227" spans="1:3" x14ac:dyDescent="0.3">
      <c r="A227" s="6" t="s">
        <v>641</v>
      </c>
      <c r="B227" t="s">
        <v>676</v>
      </c>
      <c r="C227" t="s">
        <v>682</v>
      </c>
    </row>
    <row r="228" spans="1:3" x14ac:dyDescent="0.3">
      <c r="A228" s="7" t="s">
        <v>656</v>
      </c>
      <c r="B228" s="16">
        <v>8321</v>
      </c>
      <c r="C228" s="11">
        <v>0.30909746424708573</v>
      </c>
    </row>
    <row r="229" spans="1:3" x14ac:dyDescent="0.3">
      <c r="A229" s="7" t="s">
        <v>657</v>
      </c>
      <c r="B229" s="16">
        <v>7646</v>
      </c>
      <c r="C229" s="11">
        <v>3.138896154852211E-2</v>
      </c>
    </row>
    <row r="230" spans="1:3" x14ac:dyDescent="0.3">
      <c r="A230" s="7" t="s">
        <v>658</v>
      </c>
      <c r="B230" s="16">
        <v>10696</v>
      </c>
      <c r="C230" s="11">
        <v>0.17576664173522816</v>
      </c>
    </row>
    <row r="231" spans="1:3" x14ac:dyDescent="0.3">
      <c r="A231" s="7" t="s">
        <v>659</v>
      </c>
      <c r="B231" s="16">
        <v>24632</v>
      </c>
      <c r="C231" s="11">
        <v>0.17201201688860024</v>
      </c>
    </row>
    <row r="232" spans="1:3" x14ac:dyDescent="0.3">
      <c r="A232" s="7" t="s">
        <v>660</v>
      </c>
      <c r="B232" s="16">
        <v>16909</v>
      </c>
      <c r="C232" s="11">
        <v>0.13572653616417296</v>
      </c>
    </row>
    <row r="233" spans="1:3" x14ac:dyDescent="0.3">
      <c r="A233" s="7" t="s">
        <v>655</v>
      </c>
      <c r="B233" s="16">
        <v>17687</v>
      </c>
      <c r="C233" s="11">
        <v>0.17979306835528919</v>
      </c>
    </row>
    <row r="234" spans="1:3" x14ac:dyDescent="0.3">
      <c r="A234" s="7" t="s">
        <v>661</v>
      </c>
      <c r="B234" s="16">
        <v>20436</v>
      </c>
      <c r="C234" s="11">
        <v>0.25440399295361127</v>
      </c>
    </row>
    <row r="235" spans="1:3" x14ac:dyDescent="0.3">
      <c r="A235" s="7" t="s">
        <v>642</v>
      </c>
      <c r="B235" s="16">
        <v>106327</v>
      </c>
      <c r="C235" s="11">
        <v>0.18436521297506747</v>
      </c>
    </row>
    <row r="243" spans="1:6" x14ac:dyDescent="0.3">
      <c r="A243" s="6" t="s">
        <v>641</v>
      </c>
      <c r="B243" t="s">
        <v>640</v>
      </c>
      <c r="D243" s="6" t="s">
        <v>714</v>
      </c>
      <c r="F243" s="6" t="s">
        <v>717</v>
      </c>
    </row>
    <row r="244" spans="1:6" x14ac:dyDescent="0.3">
      <c r="A244" s="7" t="s">
        <v>687</v>
      </c>
      <c r="B244" s="9">
        <v>0.18436521297506747</v>
      </c>
      <c r="D244" s="16">
        <v>106327</v>
      </c>
      <c r="F244" s="12">
        <v>0.4032936130992128</v>
      </c>
    </row>
    <row r="245" spans="1:6" x14ac:dyDescent="0.3">
      <c r="A245" s="7" t="s">
        <v>688</v>
      </c>
      <c r="B245" s="9">
        <v>0.81563478702493253</v>
      </c>
      <c r="F245" s="5">
        <f>1-(GETPIVOTDATA("[Measures].[margen]",$F$243)-GETPIVOTDATA("[Measures].[Suma de Monto Total de la Cuenta]",$A$243,"[sala].[Cobrada]","[sala].[Cobrada].&amp;[0]"))/GETPIVOTDATA("[Measures].[margen]",$F$243)</f>
        <v>0.45714885380471537</v>
      </c>
    </row>
    <row r="246" spans="1:6" x14ac:dyDescent="0.3">
      <c r="A246" s="7" t="s">
        <v>642</v>
      </c>
      <c r="B246" s="9">
        <v>1</v>
      </c>
      <c r="D246" s="6" t="s">
        <v>716</v>
      </c>
      <c r="F246" s="5">
        <f>(GETPIVOTDATA("[Measures].[margen]",$F$243)-GETPIVOTDATA("[Measures].[Suma de Monto Total de la Cuenta]",$A$243,"[sala].[Cobrada]","[sala].[Cobrada].&amp;[0]"))/GETPIVOTDATA("[Measures].[margen]",$F$243)</f>
        <v>0.54285114619528463</v>
      </c>
    </row>
    <row r="247" spans="1:6" x14ac:dyDescent="0.3">
      <c r="A247" s="6" t="s">
        <v>641</v>
      </c>
      <c r="B247" t="s">
        <v>640</v>
      </c>
      <c r="D247" s="21">
        <v>63446</v>
      </c>
    </row>
    <row r="248" spans="1:6" x14ac:dyDescent="0.3">
      <c r="A248" s="7" t="s">
        <v>687</v>
      </c>
      <c r="B248" s="1">
        <v>19603</v>
      </c>
    </row>
    <row r="249" spans="1:6" x14ac:dyDescent="0.3">
      <c r="A249" s="7" t="s">
        <v>688</v>
      </c>
      <c r="B249" s="1">
        <v>86724</v>
      </c>
    </row>
    <row r="250" spans="1:6" x14ac:dyDescent="0.3">
      <c r="A250" s="7" t="s">
        <v>642</v>
      </c>
      <c r="B250" s="1">
        <v>106327</v>
      </c>
    </row>
    <row r="251" spans="1:6" x14ac:dyDescent="0.3">
      <c r="A251" s="7"/>
      <c r="B251" s="9"/>
    </row>
    <row r="252" spans="1:6" x14ac:dyDescent="0.3">
      <c r="A252" s="7" t="s">
        <v>678</v>
      </c>
      <c r="B252" s="16">
        <v>106327</v>
      </c>
    </row>
    <row r="253" spans="1:6" x14ac:dyDescent="0.3">
      <c r="A253" s="26" t="s">
        <v>718</v>
      </c>
      <c r="B253" s="16">
        <f>-GETPIVOTDATA("[Measures].[coste_total]",$D$246)</f>
        <v>-63446</v>
      </c>
    </row>
    <row r="254" spans="1:6" x14ac:dyDescent="0.3">
      <c r="A254" s="7" t="s">
        <v>719</v>
      </c>
      <c r="B254" s="26">
        <f>-GETPIVOTDATA("[Measures].[Suma de Monto Total de la Cuenta]",$A$247,"[sala].[Cobrada]","[sala].[Cobrada].&amp;[0]")</f>
        <v>-19603</v>
      </c>
    </row>
    <row r="255" spans="1:6" x14ac:dyDescent="0.3">
      <c r="A255" s="7" t="s">
        <v>720</v>
      </c>
      <c r="B255" s="16">
        <f>SUM(B252:B254)</f>
        <v>23278</v>
      </c>
    </row>
  </sheetData>
  <mergeCells count="4">
    <mergeCell ref="D215:L219"/>
    <mergeCell ref="G199:L205"/>
    <mergeCell ref="G177:N177"/>
    <mergeCell ref="K184:N184"/>
  </mergeCells>
  <conditionalFormatting pivot="1" sqref="B94:D100">
    <cfRule type="colorScale" priority="10">
      <colorScale>
        <cfvo type="min"/>
        <cfvo type="max"/>
        <color rgb="FFFCFCFF"/>
        <color rgb="FFF8696B"/>
      </colorScale>
    </cfRule>
  </conditionalFormatting>
  <conditionalFormatting sqref="A94:A100">
    <cfRule type="dataBar" priority="9">
      <dataBar>
        <cfvo type="min"/>
        <cfvo type="max"/>
        <color rgb="FFFF555A"/>
      </dataBar>
      <extLst>
        <ext xmlns:x14="http://schemas.microsoft.com/office/spreadsheetml/2009/9/main" uri="{B025F937-C7B1-47D3-B67F-A62EFF666E3E}">
          <x14:id>{12319139-7329-48A5-A494-C4C953508859}</x14:id>
        </ext>
      </extLst>
    </cfRule>
  </conditionalFormatting>
  <conditionalFormatting pivot="1" sqref="E94:E100">
    <cfRule type="dataBar" priority="8">
      <dataBar>
        <cfvo type="min"/>
        <cfvo type="max"/>
        <color rgb="FFFF555A"/>
      </dataBar>
      <extLst>
        <ext xmlns:x14="http://schemas.microsoft.com/office/spreadsheetml/2009/9/main" uri="{B025F937-C7B1-47D3-B67F-A62EFF666E3E}">
          <x14:id>{D3CA9EDD-A226-4B1F-918A-9EED8A2DC7AA}</x14:id>
        </ext>
      </extLst>
    </cfRule>
  </conditionalFormatting>
  <conditionalFormatting pivot="1" sqref="E36:E42">
    <cfRule type="dataBar" priority="7">
      <dataBar>
        <cfvo type="min"/>
        <cfvo type="max"/>
        <color rgb="FF63C384"/>
      </dataBar>
      <extLst>
        <ext xmlns:x14="http://schemas.microsoft.com/office/spreadsheetml/2009/9/main" uri="{B025F937-C7B1-47D3-B67F-A62EFF666E3E}">
          <x14:id>{59BCA735-A386-47E9-B338-97C1667B8F01}</x14:id>
        </ext>
      </extLst>
    </cfRule>
  </conditionalFormatting>
  <conditionalFormatting pivot="1" sqref="B101:D101">
    <cfRule type="dataBar" priority="6">
      <dataBar>
        <cfvo type="min"/>
        <cfvo type="max"/>
        <color rgb="FFFF555A"/>
      </dataBar>
      <extLst>
        <ext xmlns:x14="http://schemas.microsoft.com/office/spreadsheetml/2009/9/main" uri="{B025F937-C7B1-47D3-B67F-A62EFF666E3E}">
          <x14:id>{AEF85159-3A0A-4D6C-AFD9-DB77AA79C34E}</x14:id>
        </ext>
      </extLst>
    </cfRule>
  </conditionalFormatting>
  <conditionalFormatting pivot="1" sqref="F198:F209">
    <cfRule type="dataBar" priority="5">
      <dataBar>
        <cfvo type="min"/>
        <cfvo type="max"/>
        <color rgb="FFFF555A"/>
      </dataBar>
      <extLst>
        <ext xmlns:x14="http://schemas.microsoft.com/office/spreadsheetml/2009/9/main" uri="{B025F937-C7B1-47D3-B67F-A62EFF666E3E}">
          <x14:id>{29906E4F-5224-4AF9-BE23-3F4D8AE1B0E0}</x14:id>
        </ext>
      </extLst>
    </cfRule>
  </conditionalFormatting>
  <conditionalFormatting pivot="1" sqref="E198:E209">
    <cfRule type="colorScale" priority="3">
      <colorScale>
        <cfvo type="min"/>
        <cfvo type="max"/>
        <color rgb="FFFCFCFF"/>
        <color rgb="FFF8696B"/>
      </colorScale>
    </cfRule>
  </conditionalFormatting>
  <conditionalFormatting pivot="1" sqref="P198:P209">
    <cfRule type="dataBar" priority="2">
      <dataBar>
        <cfvo type="min"/>
        <cfvo type="max"/>
        <color rgb="FFFF555A"/>
      </dataBar>
      <extLst>
        <ext xmlns:x14="http://schemas.microsoft.com/office/spreadsheetml/2009/9/main" uri="{B025F937-C7B1-47D3-B67F-A62EFF666E3E}">
          <x14:id>{A2D290A0-4424-4749-9280-FC5F63DE5D54}</x14:id>
        </ext>
      </extLst>
    </cfRule>
  </conditionalFormatting>
  <pageMargins left="0.7" right="0.7" top="0.75" bottom="0.75" header="0.3" footer="0.3"/>
  <pageSetup paperSize="9" orientation="portrait" r:id="rId27"/>
  <drawing r:id="rId28"/>
  <extLst>
    <ext xmlns:x14="http://schemas.microsoft.com/office/spreadsheetml/2009/9/main" uri="{78C0D931-6437-407d-A8EE-F0AAD7539E65}">
      <x14:conditionalFormattings>
        <x14:conditionalFormatting xmlns:xm="http://schemas.microsoft.com/office/excel/2006/main">
          <x14:cfRule type="dataBar" id="{12319139-7329-48A5-A494-C4C953508859}">
            <x14:dataBar minLength="0" maxLength="100" gradient="0">
              <x14:cfvo type="autoMin"/>
              <x14:cfvo type="autoMax"/>
              <x14:negativeFillColor rgb="FFFF0000"/>
              <x14:axisColor rgb="FF000000"/>
            </x14:dataBar>
          </x14:cfRule>
          <xm:sqref>A94:A100</xm:sqref>
        </x14:conditionalFormatting>
        <x14:conditionalFormatting xmlns:xm="http://schemas.microsoft.com/office/excel/2006/main" pivot="1">
          <x14:cfRule type="dataBar" id="{D3CA9EDD-A226-4B1F-918A-9EED8A2DC7AA}">
            <x14:dataBar minLength="0" maxLength="100" gradient="0">
              <x14:cfvo type="autoMin"/>
              <x14:cfvo type="autoMax"/>
              <x14:negativeFillColor rgb="FFFF0000"/>
              <x14:axisColor rgb="FF000000"/>
            </x14:dataBar>
          </x14:cfRule>
          <xm:sqref>E94:E100</xm:sqref>
        </x14:conditionalFormatting>
        <x14:conditionalFormatting xmlns:xm="http://schemas.microsoft.com/office/excel/2006/main" pivot="1">
          <x14:cfRule type="dataBar" id="{59BCA735-A386-47E9-B338-97C1667B8F01}">
            <x14:dataBar minLength="0" maxLength="100" gradient="0">
              <x14:cfvo type="autoMin"/>
              <x14:cfvo type="autoMax"/>
              <x14:negativeFillColor rgb="FFFF0000"/>
              <x14:axisColor rgb="FF000000"/>
            </x14:dataBar>
          </x14:cfRule>
          <xm:sqref>E36:E42</xm:sqref>
        </x14:conditionalFormatting>
        <x14:conditionalFormatting xmlns:xm="http://schemas.microsoft.com/office/excel/2006/main" pivot="1">
          <x14:cfRule type="dataBar" id="{AEF85159-3A0A-4D6C-AFD9-DB77AA79C34E}">
            <x14:dataBar minLength="0" maxLength="100" gradient="0">
              <x14:cfvo type="autoMin"/>
              <x14:cfvo type="autoMax"/>
              <x14:negativeFillColor rgb="FFFF0000"/>
              <x14:axisColor rgb="FF000000"/>
            </x14:dataBar>
          </x14:cfRule>
          <xm:sqref>B101:D101</xm:sqref>
        </x14:conditionalFormatting>
        <x14:conditionalFormatting xmlns:xm="http://schemas.microsoft.com/office/excel/2006/main" pivot="1">
          <x14:cfRule type="dataBar" id="{29906E4F-5224-4AF9-BE23-3F4D8AE1B0E0}">
            <x14:dataBar minLength="0" maxLength="100" gradient="0">
              <x14:cfvo type="autoMin"/>
              <x14:cfvo type="autoMax"/>
              <x14:negativeFillColor rgb="FFFF0000"/>
              <x14:axisColor rgb="FF000000"/>
            </x14:dataBar>
          </x14:cfRule>
          <xm:sqref>F198:F209</xm:sqref>
        </x14:conditionalFormatting>
        <x14:conditionalFormatting xmlns:xm="http://schemas.microsoft.com/office/excel/2006/main" pivot="1">
          <x14:cfRule type="dataBar" id="{A2D290A0-4424-4749-9280-FC5F63DE5D54}">
            <x14:dataBar minLength="0" maxLength="100" gradient="0">
              <x14:cfvo type="autoMin"/>
              <x14:cfvo type="autoMax"/>
              <x14:negativeFillColor rgb="FFFF0000"/>
              <x14:axisColor rgb="FF000000"/>
            </x14:dataBar>
          </x14:cfRule>
          <xm:sqref>P198:P209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C5E15-FE85-4559-AA3C-216FF764D305}">
  <dimension ref="A2:B32"/>
  <sheetViews>
    <sheetView showGridLines="0" topLeftCell="C1" workbookViewId="0">
      <selection activeCell="U27" sqref="U27"/>
    </sheetView>
  </sheetViews>
  <sheetFormatPr baseColWidth="10" defaultRowHeight="14.4" x14ac:dyDescent="0.3"/>
  <cols>
    <col min="1" max="1" width="17.109375" hidden="1" customWidth="1"/>
    <col min="2" max="2" width="10.21875" hidden="1" customWidth="1"/>
    <col min="19" max="19" width="11.5546875" customWidth="1"/>
  </cols>
  <sheetData>
    <row r="2" spans="1:2" ht="17.399999999999999" x14ac:dyDescent="0.3">
      <c r="A2" s="20"/>
    </row>
    <row r="3" spans="1:2" x14ac:dyDescent="0.3">
      <c r="A3" t="s">
        <v>711</v>
      </c>
    </row>
    <row r="4" spans="1:2" x14ac:dyDescent="0.3">
      <c r="A4" s="1">
        <v>767</v>
      </c>
      <c r="B4" s="18">
        <f>GETPIVOTDATA("[Measures].[n_ordenes]",$A$3)</f>
        <v>767</v>
      </c>
    </row>
    <row r="5" spans="1:2" x14ac:dyDescent="0.3">
      <c r="B5" s="18"/>
    </row>
    <row r="6" spans="1:2" x14ac:dyDescent="0.3">
      <c r="A6" t="s">
        <v>710</v>
      </c>
      <c r="B6" s="18"/>
    </row>
    <row r="7" spans="1:2" x14ac:dyDescent="0.3">
      <c r="A7" s="4">
        <v>3.4823989569752283</v>
      </c>
      <c r="B7" s="22">
        <f>GETPIVOTDATA("[Measures].[media_comensales]",$A$6)</f>
        <v>3.4823989569752283</v>
      </c>
    </row>
    <row r="8" spans="1:2" x14ac:dyDescent="0.3">
      <c r="B8" s="18"/>
    </row>
    <row r="9" spans="1:2" x14ac:dyDescent="0.3">
      <c r="A9" t="s">
        <v>715</v>
      </c>
      <c r="B9" s="18"/>
    </row>
    <row r="10" spans="1:2" x14ac:dyDescent="0.3">
      <c r="A10" s="15">
        <v>138.62711864406779</v>
      </c>
      <c r="B10" s="23">
        <f>GETPIVOTDATA("[Measures].[Promedio de Monto Total de la Cuenta]",$A$9)</f>
        <v>138.62711864406779</v>
      </c>
    </row>
    <row r="11" spans="1:2" x14ac:dyDescent="0.3">
      <c r="B11" s="18"/>
    </row>
    <row r="12" spans="1:2" x14ac:dyDescent="0.3">
      <c r="A12" t="s">
        <v>714</v>
      </c>
      <c r="B12" s="18"/>
    </row>
    <row r="13" spans="1:2" x14ac:dyDescent="0.3">
      <c r="A13" s="16">
        <v>106327</v>
      </c>
      <c r="B13" s="24">
        <f>GETPIVOTDATA("[Measures].[Suma de Monto Total de la Cuenta]",$A$12)</f>
        <v>106327</v>
      </c>
    </row>
    <row r="14" spans="1:2" x14ac:dyDescent="0.3">
      <c r="B14" s="18"/>
    </row>
    <row r="15" spans="1:2" x14ac:dyDescent="0.3">
      <c r="A15" t="s">
        <v>716</v>
      </c>
      <c r="B15" s="18"/>
    </row>
    <row r="16" spans="1:2" x14ac:dyDescent="0.3">
      <c r="A16" s="21">
        <v>63446</v>
      </c>
      <c r="B16" s="24">
        <f>GETPIVOTDATA("[Measures].[coste_total]",$A$15)</f>
        <v>63446</v>
      </c>
    </row>
    <row r="17" spans="1:2" x14ac:dyDescent="0.3">
      <c r="B17" s="18"/>
    </row>
    <row r="18" spans="1:2" x14ac:dyDescent="0.3">
      <c r="A18" t="s">
        <v>717</v>
      </c>
      <c r="B18" s="18"/>
    </row>
    <row r="19" spans="1:2" x14ac:dyDescent="0.3">
      <c r="A19" s="12">
        <v>0.4032936130992128</v>
      </c>
      <c r="B19" s="25">
        <f>GETPIVOTDATA("[Measures].[margen]",$A$18)</f>
        <v>0.4032936130992128</v>
      </c>
    </row>
    <row r="29" spans="1:2" x14ac:dyDescent="0.3">
      <c r="A29" s="7"/>
      <c r="B29" s="9"/>
    </row>
    <row r="30" spans="1:2" x14ac:dyDescent="0.3">
      <c r="A30" s="7"/>
      <c r="B30" s="16"/>
    </row>
    <row r="31" spans="1:2" x14ac:dyDescent="0.3">
      <c r="A31" s="26"/>
      <c r="B31" s="16"/>
    </row>
    <row r="32" spans="1:2" x14ac:dyDescent="0.3">
      <c r="A32" s="7"/>
      <c r="B32" s="26"/>
    </row>
  </sheetData>
  <pageMargins left="0.7" right="0.7" top="0.75" bottom="0.75" header="0.3" footer="0.3"/>
  <pageSetup paperSize="9"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9FD89-974C-4339-9C15-A040B411906C}">
  <dimension ref="A1:Q105"/>
  <sheetViews>
    <sheetView tabSelected="1" topLeftCell="A51" workbookViewId="0">
      <selection activeCell="I73" sqref="I73"/>
    </sheetView>
  </sheetViews>
  <sheetFormatPr baseColWidth="10" defaultRowHeight="14.4" x14ac:dyDescent="0.3"/>
  <sheetData>
    <row r="1" spans="1:11" ht="17.399999999999999" x14ac:dyDescent="0.3">
      <c r="A1" s="8" t="s">
        <v>694</v>
      </c>
    </row>
    <row r="3" spans="1:11" x14ac:dyDescent="0.3">
      <c r="A3" s="6" t="s">
        <v>641</v>
      </c>
      <c r="B3" t="s">
        <v>673</v>
      </c>
      <c r="J3" s="6" t="s">
        <v>641</v>
      </c>
      <c r="K3" t="s">
        <v>640</v>
      </c>
    </row>
    <row r="4" spans="1:11" x14ac:dyDescent="0.3">
      <c r="A4" s="7" t="s">
        <v>687</v>
      </c>
      <c r="B4" s="9">
        <v>0.12907431551499349</v>
      </c>
      <c r="C4" s="17" t="e">
        <f>GETPIVOTDATA("[Measures].[Recuento de Cobrada]",$A$153,"[sala].[Cobrada]","[sala].[Cobrada].&amp;[0]")</f>
        <v>#REF!</v>
      </c>
      <c r="J4" s="7" t="s">
        <v>687</v>
      </c>
      <c r="K4" s="9">
        <v>0.18436521297506747</v>
      </c>
    </row>
    <row r="5" spans="1:11" x14ac:dyDescent="0.3">
      <c r="A5" s="7" t="s">
        <v>688</v>
      </c>
      <c r="B5" s="9">
        <v>0.87092568448500651</v>
      </c>
      <c r="J5" s="7" t="s">
        <v>688</v>
      </c>
      <c r="K5" s="9">
        <v>0.81563478702493253</v>
      </c>
    </row>
    <row r="6" spans="1:11" x14ac:dyDescent="0.3">
      <c r="A6" s="7" t="s">
        <v>642</v>
      </c>
      <c r="B6" s="9">
        <v>1</v>
      </c>
      <c r="J6" s="7" t="s">
        <v>642</v>
      </c>
      <c r="K6" s="9">
        <v>1</v>
      </c>
    </row>
    <row r="7" spans="1:11" x14ac:dyDescent="0.3">
      <c r="A7" s="7"/>
      <c r="B7" s="9"/>
    </row>
    <row r="8" spans="1:11" x14ac:dyDescent="0.3">
      <c r="A8" s="7"/>
      <c r="B8" s="9"/>
    </row>
    <row r="9" spans="1:11" x14ac:dyDescent="0.3">
      <c r="A9" s="7"/>
      <c r="B9" s="9"/>
    </row>
    <row r="10" spans="1:11" x14ac:dyDescent="0.3">
      <c r="A10" s="7"/>
      <c r="B10" s="9"/>
    </row>
    <row r="11" spans="1:11" x14ac:dyDescent="0.3">
      <c r="A11" s="6" t="s">
        <v>641</v>
      </c>
      <c r="B11" s="6" t="s">
        <v>692</v>
      </c>
      <c r="C11" t="s">
        <v>689</v>
      </c>
      <c r="D11" t="s">
        <v>691</v>
      </c>
      <c r="F11" s="19"/>
      <c r="G11" s="19"/>
      <c r="H11" s="19"/>
    </row>
    <row r="12" spans="1:11" x14ac:dyDescent="0.3">
      <c r="A12" s="7" t="s">
        <v>687</v>
      </c>
      <c r="B12" s="4">
        <v>7.1717171717171722</v>
      </c>
      <c r="C12" s="4">
        <v>2.2033670033670041</v>
      </c>
      <c r="D12" s="4">
        <v>1.6560606060566079</v>
      </c>
      <c r="F12" s="19"/>
      <c r="G12" s="19"/>
      <c r="H12" s="19"/>
    </row>
    <row r="13" spans="1:11" x14ac:dyDescent="0.3">
      <c r="A13" s="7" t="s">
        <v>688</v>
      </c>
      <c r="B13" s="4">
        <v>4.682634730538922</v>
      </c>
      <c r="C13" s="4">
        <v>1.184481037924151</v>
      </c>
      <c r="D13" s="4">
        <v>2.8136227544918895</v>
      </c>
      <c r="F13" s="19"/>
      <c r="G13" s="19"/>
      <c r="H13" s="19"/>
    </row>
    <row r="14" spans="1:11" x14ac:dyDescent="0.3">
      <c r="A14" s="7" t="s">
        <v>642</v>
      </c>
      <c r="B14" s="4">
        <v>5.0039113428943933</v>
      </c>
      <c r="C14" s="4">
        <v>1.3159930465015217</v>
      </c>
      <c r="D14" s="4">
        <v>2.6642112125165403</v>
      </c>
      <c r="F14" s="19"/>
      <c r="G14" s="19"/>
      <c r="H14" s="19"/>
    </row>
    <row r="15" spans="1:11" ht="17.399999999999999" x14ac:dyDescent="0.3">
      <c r="A15" s="8"/>
    </row>
    <row r="16" spans="1:11" x14ac:dyDescent="0.3">
      <c r="A16" s="6" t="s">
        <v>641</v>
      </c>
      <c r="B16" s="6" t="s">
        <v>693</v>
      </c>
      <c r="C16" t="s">
        <v>686</v>
      </c>
    </row>
    <row r="17" spans="1:14" x14ac:dyDescent="0.3">
      <c r="A17" s="7" t="s">
        <v>687</v>
      </c>
      <c r="B17" s="4">
        <v>0.30723004694835687</v>
      </c>
      <c r="C17" s="4">
        <v>0.63781676413255373</v>
      </c>
    </row>
    <row r="18" spans="1:14" x14ac:dyDescent="0.3">
      <c r="A18" s="7" t="s">
        <v>688</v>
      </c>
      <c r="B18" s="4">
        <v>0.25295183290707574</v>
      </c>
      <c r="C18" s="4">
        <v>0.33973092886789735</v>
      </c>
    </row>
    <row r="19" spans="1:14" x14ac:dyDescent="0.3">
      <c r="A19" s="7" t="s">
        <v>642</v>
      </c>
      <c r="B19" s="4">
        <v>0.26299287823519207</v>
      </c>
      <c r="C19" s="4">
        <v>0.37789841507550248</v>
      </c>
    </row>
    <row r="20" spans="1:14" ht="17.399999999999999" x14ac:dyDescent="0.3">
      <c r="A20" s="8"/>
    </row>
    <row r="21" spans="1:14" x14ac:dyDescent="0.3">
      <c r="A21" s="6" t="s">
        <v>671</v>
      </c>
      <c r="B21" s="51" t="s">
        <v>666</v>
      </c>
      <c r="C21" t="s">
        <v>683</v>
      </c>
      <c r="D21" t="s">
        <v>685</v>
      </c>
    </row>
    <row r="22" spans="1:14" x14ac:dyDescent="0.3">
      <c r="A22" s="7" t="s">
        <v>670</v>
      </c>
      <c r="B22" s="10">
        <v>308</v>
      </c>
      <c r="C22" s="11">
        <v>0</v>
      </c>
      <c r="D22" s="4">
        <v>2.9220779220779223</v>
      </c>
    </row>
    <row r="23" spans="1:14" x14ac:dyDescent="0.3">
      <c r="A23" s="7" t="s">
        <v>651</v>
      </c>
      <c r="B23" s="10">
        <v>302</v>
      </c>
      <c r="C23" s="11">
        <v>0.1258278145695364</v>
      </c>
      <c r="D23" s="4">
        <v>5.814569536423841</v>
      </c>
    </row>
    <row r="24" spans="1:14" x14ac:dyDescent="0.3">
      <c r="A24" s="7" t="s">
        <v>652</v>
      </c>
      <c r="B24" s="10">
        <v>149</v>
      </c>
      <c r="C24" s="11">
        <v>0.36912751677852351</v>
      </c>
      <c r="D24" s="4">
        <v>7.5100671140939594</v>
      </c>
    </row>
    <row r="25" spans="1:14" x14ac:dyDescent="0.3">
      <c r="A25" s="7" t="s">
        <v>653</v>
      </c>
      <c r="B25" s="10">
        <v>8</v>
      </c>
      <c r="C25" s="11">
        <v>0.75</v>
      </c>
      <c r="D25" s="4">
        <v>7.875</v>
      </c>
    </row>
    <row r="26" spans="1:14" ht="15" thickBot="1" x14ac:dyDescent="0.35">
      <c r="A26" s="7" t="s">
        <v>642</v>
      </c>
      <c r="B26" s="10">
        <v>767</v>
      </c>
      <c r="C26" s="11">
        <v>0.12907431551499349</v>
      </c>
      <c r="D26" s="4">
        <v>5.0039113428943933</v>
      </c>
    </row>
    <row r="27" spans="1:14" ht="15" thickBot="1" x14ac:dyDescent="0.35">
      <c r="G27" s="36" t="s">
        <v>706</v>
      </c>
      <c r="H27" s="37"/>
      <c r="I27" s="37"/>
      <c r="J27" s="37"/>
      <c r="K27" s="37"/>
      <c r="L27" s="37"/>
      <c r="M27" s="37"/>
      <c r="N27" s="38"/>
    </row>
    <row r="29" spans="1:14" ht="17.399999999999999" x14ac:dyDescent="0.3">
      <c r="A29" s="8"/>
    </row>
    <row r="30" spans="1:14" ht="17.399999999999999" x14ac:dyDescent="0.3">
      <c r="A30" s="8"/>
    </row>
    <row r="31" spans="1:14" ht="17.399999999999999" x14ac:dyDescent="0.3">
      <c r="A31" s="8"/>
    </row>
    <row r="32" spans="1:14" ht="17.399999999999999" x14ac:dyDescent="0.3">
      <c r="A32" s="8"/>
    </row>
    <row r="33" spans="1:17" ht="18" thickBot="1" x14ac:dyDescent="0.35">
      <c r="A33" s="8"/>
    </row>
    <row r="34" spans="1:17" ht="18" thickBot="1" x14ac:dyDescent="0.35">
      <c r="A34" s="8"/>
      <c r="K34" s="39" t="s">
        <v>707</v>
      </c>
      <c r="L34" s="40"/>
      <c r="M34" s="40"/>
      <c r="N34" s="41"/>
    </row>
    <row r="36" spans="1:17" x14ac:dyDescent="0.3">
      <c r="A36" s="6" t="s">
        <v>704</v>
      </c>
      <c r="B36" s="51" t="s">
        <v>666</v>
      </c>
      <c r="C36" t="s">
        <v>705</v>
      </c>
    </row>
    <row r="37" spans="1:17" x14ac:dyDescent="0.3">
      <c r="A37" s="7" t="s">
        <v>26</v>
      </c>
      <c r="B37" s="10">
        <v>249</v>
      </c>
      <c r="C37" s="11">
        <v>0.16465863453815266</v>
      </c>
    </row>
    <row r="38" spans="1:17" x14ac:dyDescent="0.3">
      <c r="A38" s="7" t="s">
        <v>38</v>
      </c>
      <c r="B38" s="10">
        <v>260</v>
      </c>
      <c r="C38" s="11">
        <v>7.3076923076923039E-2</v>
      </c>
    </row>
    <row r="39" spans="1:17" x14ac:dyDescent="0.3">
      <c r="A39" s="7" t="s">
        <v>16</v>
      </c>
      <c r="B39" s="10">
        <v>258</v>
      </c>
      <c r="C39" s="11">
        <v>0.15116279069767447</v>
      </c>
    </row>
    <row r="40" spans="1:17" x14ac:dyDescent="0.3">
      <c r="A40" s="7" t="s">
        <v>642</v>
      </c>
      <c r="B40" s="10">
        <v>767</v>
      </c>
      <c r="C40" s="11">
        <v>0.12907431551499349</v>
      </c>
    </row>
    <row r="41" spans="1:17" x14ac:dyDescent="0.3">
      <c r="A41" s="7"/>
      <c r="B41" s="10"/>
      <c r="C41" s="11"/>
      <c r="D41" s="4"/>
    </row>
    <row r="42" spans="1:17" x14ac:dyDescent="0.3">
      <c r="D42" s="4"/>
    </row>
    <row r="43" spans="1:17" x14ac:dyDescent="0.3">
      <c r="D43" s="4"/>
    </row>
    <row r="44" spans="1:17" x14ac:dyDescent="0.3">
      <c r="D44" s="4"/>
    </row>
    <row r="45" spans="1:17" x14ac:dyDescent="0.3">
      <c r="D45" s="4"/>
    </row>
    <row r="46" spans="1:17" x14ac:dyDescent="0.3">
      <c r="D46" s="4"/>
    </row>
    <row r="47" spans="1:17" x14ac:dyDescent="0.3">
      <c r="A47" s="6" t="s">
        <v>669</v>
      </c>
      <c r="B47" s="52" t="s">
        <v>666</v>
      </c>
      <c r="C47" t="s">
        <v>708</v>
      </c>
      <c r="D47" s="14" t="s">
        <v>679</v>
      </c>
      <c r="E47" t="s">
        <v>712</v>
      </c>
      <c r="F47" t="s">
        <v>684</v>
      </c>
      <c r="N47" s="6" t="s">
        <v>669</v>
      </c>
      <c r="O47" s="52" t="s">
        <v>723</v>
      </c>
      <c r="P47" t="s">
        <v>722</v>
      </c>
      <c r="Q47" t="s">
        <v>724</v>
      </c>
    </row>
    <row r="48" spans="1:17" ht="15" thickBot="1" x14ac:dyDescent="0.35">
      <c r="A48" s="7">
        <v>1</v>
      </c>
      <c r="B48" s="4">
        <v>54</v>
      </c>
      <c r="C48" s="11">
        <v>0</v>
      </c>
      <c r="D48" s="14">
        <v>27.703703703703702</v>
      </c>
      <c r="E48" s="15">
        <v>0</v>
      </c>
      <c r="F48" s="15"/>
      <c r="N48" s="7">
        <v>12</v>
      </c>
      <c r="O48" s="10">
        <v>5</v>
      </c>
      <c r="P48" s="16">
        <v>960</v>
      </c>
      <c r="Q48" s="16">
        <v>669</v>
      </c>
    </row>
    <row r="49" spans="1:17" x14ac:dyDescent="0.3">
      <c r="A49" s="7">
        <v>2</v>
      </c>
      <c r="B49" s="4">
        <v>95</v>
      </c>
      <c r="C49" s="11">
        <v>0</v>
      </c>
      <c r="D49" s="14">
        <v>56.336842105263159</v>
      </c>
      <c r="E49" s="15">
        <v>0</v>
      </c>
      <c r="F49" s="15"/>
      <c r="G49" s="27" t="s">
        <v>713</v>
      </c>
      <c r="H49" s="28"/>
      <c r="I49" s="28"/>
      <c r="J49" s="28"/>
      <c r="K49" s="28"/>
      <c r="L49" s="29"/>
      <c r="N49" s="7">
        <v>11</v>
      </c>
      <c r="O49" s="10">
        <v>6</v>
      </c>
      <c r="P49" s="16">
        <v>620</v>
      </c>
      <c r="Q49" s="16">
        <v>1283</v>
      </c>
    </row>
    <row r="50" spans="1:17" x14ac:dyDescent="0.3">
      <c r="A50" s="7">
        <v>3</v>
      </c>
      <c r="B50" s="4">
        <v>108</v>
      </c>
      <c r="C50" s="11">
        <v>2.777777777777779E-2</v>
      </c>
      <c r="D50" s="14">
        <v>82.648148148148152</v>
      </c>
      <c r="E50" s="15">
        <v>2.3425925925925912</v>
      </c>
      <c r="F50" s="15">
        <v>253</v>
      </c>
      <c r="G50" s="30"/>
      <c r="H50" s="31"/>
      <c r="I50" s="31"/>
      <c r="J50" s="31"/>
      <c r="K50" s="31"/>
      <c r="L50" s="32"/>
      <c r="N50" s="7">
        <v>10</v>
      </c>
      <c r="O50" s="10">
        <v>15</v>
      </c>
      <c r="P50" s="16">
        <v>1029</v>
      </c>
      <c r="Q50" s="16">
        <v>3073</v>
      </c>
    </row>
    <row r="51" spans="1:17" x14ac:dyDescent="0.3">
      <c r="A51" s="7">
        <v>4</v>
      </c>
      <c r="B51" s="4">
        <v>84</v>
      </c>
      <c r="C51" s="11">
        <v>4.7619047619047672E-2</v>
      </c>
      <c r="D51" s="14">
        <v>107.75</v>
      </c>
      <c r="E51" s="15">
        <v>5.6190476190476231</v>
      </c>
      <c r="F51" s="15">
        <v>472</v>
      </c>
      <c r="G51" s="30"/>
      <c r="H51" s="31"/>
      <c r="I51" s="31"/>
      <c r="J51" s="31"/>
      <c r="K51" s="31"/>
      <c r="L51" s="32"/>
      <c r="N51" s="7">
        <v>9</v>
      </c>
      <c r="O51" s="10">
        <v>44</v>
      </c>
      <c r="P51" s="16">
        <v>3182</v>
      </c>
      <c r="Q51" s="16">
        <v>8000</v>
      </c>
    </row>
    <row r="52" spans="1:17" x14ac:dyDescent="0.3">
      <c r="A52" s="7">
        <v>5</v>
      </c>
      <c r="B52" s="4">
        <v>104</v>
      </c>
      <c r="C52" s="11">
        <v>0.10576923076923073</v>
      </c>
      <c r="D52" s="14">
        <v>140.55769230769232</v>
      </c>
      <c r="E52" s="15">
        <v>14.461538461538462</v>
      </c>
      <c r="F52" s="15">
        <v>1504</v>
      </c>
      <c r="G52" s="30"/>
      <c r="H52" s="31"/>
      <c r="I52" s="31"/>
      <c r="J52" s="31"/>
      <c r="K52" s="31"/>
      <c r="L52" s="32"/>
      <c r="N52" s="7">
        <v>8</v>
      </c>
      <c r="O52" s="10">
        <v>73</v>
      </c>
      <c r="P52" s="16">
        <v>4735</v>
      </c>
      <c r="Q52" s="16">
        <v>11293</v>
      </c>
    </row>
    <row r="53" spans="1:17" x14ac:dyDescent="0.3">
      <c r="A53" s="7">
        <v>6</v>
      </c>
      <c r="B53" s="4">
        <v>95</v>
      </c>
      <c r="C53" s="11">
        <v>0.21052631578947367</v>
      </c>
      <c r="D53" s="14">
        <v>166.38947368421051</v>
      </c>
      <c r="E53" s="15">
        <v>36.526315789473671</v>
      </c>
      <c r="F53" s="15">
        <v>3470</v>
      </c>
      <c r="G53" s="30"/>
      <c r="H53" s="31"/>
      <c r="I53" s="31"/>
      <c r="J53" s="31"/>
      <c r="K53" s="31"/>
      <c r="L53" s="32"/>
      <c r="N53" s="7">
        <v>7</v>
      </c>
      <c r="O53" s="10">
        <v>84</v>
      </c>
      <c r="P53" s="16">
        <v>3378</v>
      </c>
      <c r="Q53" s="16">
        <v>12855</v>
      </c>
    </row>
    <row r="54" spans="1:17" x14ac:dyDescent="0.3">
      <c r="A54" s="7">
        <v>7</v>
      </c>
      <c r="B54" s="4">
        <v>84</v>
      </c>
      <c r="C54" s="11">
        <v>0.20238095238095233</v>
      </c>
      <c r="D54" s="14">
        <v>193.25</v>
      </c>
      <c r="E54" s="15">
        <v>40.214285714285701</v>
      </c>
      <c r="F54" s="15">
        <v>3378</v>
      </c>
      <c r="G54" s="30"/>
      <c r="H54" s="31"/>
      <c r="I54" s="31"/>
      <c r="J54" s="31"/>
      <c r="K54" s="31"/>
      <c r="L54" s="32"/>
      <c r="N54" s="7">
        <v>6</v>
      </c>
      <c r="O54" s="10">
        <v>95</v>
      </c>
      <c r="P54" s="16">
        <v>3470</v>
      </c>
      <c r="Q54" s="16">
        <v>12337</v>
      </c>
    </row>
    <row r="55" spans="1:17" ht="15" thickBot="1" x14ac:dyDescent="0.35">
      <c r="A55" s="7">
        <v>8</v>
      </c>
      <c r="B55" s="4">
        <v>73</v>
      </c>
      <c r="C55" s="11">
        <v>0.30136986301369861</v>
      </c>
      <c r="D55" s="14">
        <v>219.56164383561645</v>
      </c>
      <c r="E55" s="15">
        <v>64.863013698630141</v>
      </c>
      <c r="F55" s="15">
        <v>4735</v>
      </c>
      <c r="G55" s="33"/>
      <c r="H55" s="34"/>
      <c r="I55" s="34"/>
      <c r="J55" s="34"/>
      <c r="K55" s="34"/>
      <c r="L55" s="35"/>
      <c r="N55" s="7">
        <v>5</v>
      </c>
      <c r="O55" s="10">
        <v>104</v>
      </c>
      <c r="P55" s="16">
        <v>1504</v>
      </c>
      <c r="Q55" s="16">
        <v>13114</v>
      </c>
    </row>
    <row r="56" spans="1:17" x14ac:dyDescent="0.3">
      <c r="A56" s="7">
        <v>9</v>
      </c>
      <c r="B56" s="4">
        <v>44</v>
      </c>
      <c r="C56" s="11">
        <v>0.29545454545454541</v>
      </c>
      <c r="D56" s="14">
        <v>254.13636363636363</v>
      </c>
      <c r="E56" s="15">
        <v>72.318181818181813</v>
      </c>
      <c r="F56" s="15">
        <v>3182</v>
      </c>
      <c r="N56" s="7">
        <v>4</v>
      </c>
      <c r="O56" s="10">
        <v>84</v>
      </c>
      <c r="P56" s="16">
        <v>472</v>
      </c>
      <c r="Q56" s="16">
        <v>8579</v>
      </c>
    </row>
    <row r="57" spans="1:17" x14ac:dyDescent="0.3">
      <c r="A57" s="7">
        <v>10</v>
      </c>
      <c r="B57" s="4">
        <v>15</v>
      </c>
      <c r="C57" s="11">
        <v>0.26666666666666672</v>
      </c>
      <c r="D57" s="14">
        <v>273.46666666666664</v>
      </c>
      <c r="E57" s="15">
        <v>68.59999999999998</v>
      </c>
      <c r="F57" s="15">
        <v>1029</v>
      </c>
      <c r="N57" s="7">
        <v>3</v>
      </c>
      <c r="O57" s="10">
        <v>108</v>
      </c>
      <c r="P57" s="16">
        <v>253</v>
      </c>
      <c r="Q57" s="16">
        <v>8673</v>
      </c>
    </row>
    <row r="58" spans="1:17" x14ac:dyDescent="0.3">
      <c r="A58" s="7">
        <v>11</v>
      </c>
      <c r="B58" s="4">
        <v>6</v>
      </c>
      <c r="C58" s="11">
        <v>0.33333333333333337</v>
      </c>
      <c r="D58" s="14">
        <v>317.16666666666669</v>
      </c>
      <c r="E58" s="15">
        <v>103.33333333333333</v>
      </c>
      <c r="F58" s="15">
        <v>620</v>
      </c>
      <c r="N58" s="7">
        <v>2</v>
      </c>
      <c r="O58" s="10">
        <v>95</v>
      </c>
      <c r="P58" s="16"/>
      <c r="Q58" s="16">
        <v>5352</v>
      </c>
    </row>
    <row r="59" spans="1:17" x14ac:dyDescent="0.3">
      <c r="A59" s="7">
        <v>12</v>
      </c>
      <c r="B59" s="4">
        <v>5</v>
      </c>
      <c r="C59" s="11">
        <v>0.6</v>
      </c>
      <c r="D59" s="14">
        <v>325.8</v>
      </c>
      <c r="E59" s="15">
        <v>192.00000000000003</v>
      </c>
      <c r="F59" s="15">
        <v>960</v>
      </c>
      <c r="N59" s="7">
        <v>1</v>
      </c>
      <c r="O59" s="10">
        <v>54</v>
      </c>
      <c r="P59" s="16"/>
      <c r="Q59" s="16">
        <v>1496</v>
      </c>
    </row>
    <row r="60" spans="1:17" x14ac:dyDescent="0.3">
      <c r="A60" s="7" t="s">
        <v>642</v>
      </c>
      <c r="B60" s="4">
        <v>767</v>
      </c>
      <c r="C60" s="11">
        <v>0.12907431551499349</v>
      </c>
      <c r="D60" s="14">
        <v>138.62711864406779</v>
      </c>
      <c r="E60" s="15">
        <v>25.558018252933504</v>
      </c>
      <c r="F60" s="15">
        <v>19603</v>
      </c>
      <c r="N60" s="7" t="s">
        <v>642</v>
      </c>
      <c r="O60" s="10">
        <v>767</v>
      </c>
      <c r="P60" s="16">
        <v>19603</v>
      </c>
      <c r="Q60" s="16">
        <v>86724</v>
      </c>
    </row>
    <row r="61" spans="1:17" x14ac:dyDescent="0.3">
      <c r="A61" s="7"/>
      <c r="B61" s="4"/>
      <c r="C61" s="11"/>
      <c r="D61" s="4"/>
      <c r="E61" s="14"/>
      <c r="F61" s="14"/>
    </row>
    <row r="64" spans="1:17" ht="15" thickBot="1" x14ac:dyDescent="0.35">
      <c r="A64" s="6" t="s">
        <v>668</v>
      </c>
      <c r="B64" s="6" t="s">
        <v>667</v>
      </c>
      <c r="C64" t="s">
        <v>675</v>
      </c>
    </row>
    <row r="65" spans="1:12" x14ac:dyDescent="0.3">
      <c r="A65" s="7" t="s">
        <v>19</v>
      </c>
      <c r="B65" s="11">
        <v>9.4202898550724612E-2</v>
      </c>
      <c r="C65" s="1">
        <v>2613</v>
      </c>
      <c r="D65" s="53" t="s">
        <v>709</v>
      </c>
      <c r="E65" s="54"/>
      <c r="F65" s="54"/>
      <c r="G65" s="54"/>
      <c r="H65" s="54"/>
      <c r="I65" s="54"/>
      <c r="J65" s="54"/>
      <c r="K65" s="54"/>
      <c r="L65" s="55"/>
    </row>
    <row r="66" spans="1:12" x14ac:dyDescent="0.3">
      <c r="A66" s="7" t="s">
        <v>24</v>
      </c>
      <c r="B66" s="11">
        <v>0.15104166666666663</v>
      </c>
      <c r="C66" s="1">
        <v>5687</v>
      </c>
      <c r="D66" s="56"/>
      <c r="E66" s="57"/>
      <c r="F66" s="57"/>
      <c r="G66" s="57"/>
      <c r="H66" s="57"/>
      <c r="I66" s="57"/>
      <c r="J66" s="57"/>
      <c r="K66" s="57"/>
      <c r="L66" s="58"/>
    </row>
    <row r="67" spans="1:12" x14ac:dyDescent="0.3">
      <c r="A67" s="7" t="s">
        <v>13</v>
      </c>
      <c r="B67" s="11">
        <v>0.15822784810126578</v>
      </c>
      <c r="C67" s="1">
        <v>5024</v>
      </c>
      <c r="D67" s="56"/>
      <c r="E67" s="57"/>
      <c r="F67" s="57"/>
      <c r="G67" s="57"/>
      <c r="H67" s="57"/>
      <c r="I67" s="57"/>
      <c r="J67" s="57"/>
      <c r="K67" s="57"/>
      <c r="L67" s="58"/>
    </row>
    <row r="68" spans="1:12" x14ac:dyDescent="0.3">
      <c r="A68" s="7" t="s">
        <v>32</v>
      </c>
      <c r="B68" s="11">
        <v>9.3959731543624136E-2</v>
      </c>
      <c r="C68" s="1">
        <v>2679</v>
      </c>
      <c r="D68" s="56"/>
      <c r="E68" s="57"/>
      <c r="F68" s="57"/>
      <c r="G68" s="57"/>
      <c r="H68" s="57"/>
      <c r="I68" s="57"/>
      <c r="J68" s="57"/>
      <c r="K68" s="57"/>
      <c r="L68" s="58"/>
    </row>
    <row r="69" spans="1:12" ht="15" thickBot="1" x14ac:dyDescent="0.35">
      <c r="A69" s="7" t="s">
        <v>29</v>
      </c>
      <c r="B69" s="11">
        <v>0.13846153846153841</v>
      </c>
      <c r="C69" s="1">
        <v>3600</v>
      </c>
      <c r="D69" s="59"/>
      <c r="E69" s="60"/>
      <c r="F69" s="60"/>
      <c r="G69" s="60"/>
      <c r="H69" s="60"/>
      <c r="I69" s="60"/>
      <c r="J69" s="60"/>
      <c r="K69" s="60"/>
      <c r="L69" s="61"/>
    </row>
    <row r="70" spans="1:12" x14ac:dyDescent="0.3">
      <c r="A70" s="7" t="s">
        <v>642</v>
      </c>
      <c r="B70" s="11">
        <v>0.12907431551499349</v>
      </c>
      <c r="C70" s="1">
        <v>19603</v>
      </c>
    </row>
    <row r="73" spans="1:12" x14ac:dyDescent="0.3">
      <c r="I73" s="62"/>
    </row>
    <row r="77" spans="1:12" x14ac:dyDescent="0.3">
      <c r="A77" s="6" t="s">
        <v>641</v>
      </c>
      <c r="B77" s="6" t="s">
        <v>676</v>
      </c>
      <c r="C77" t="s">
        <v>682</v>
      </c>
    </row>
    <row r="78" spans="1:12" x14ac:dyDescent="0.3">
      <c r="A78" s="7" t="s">
        <v>656</v>
      </c>
      <c r="B78" s="16">
        <v>8321</v>
      </c>
      <c r="C78" s="11">
        <v>0.30909746424708573</v>
      </c>
    </row>
    <row r="79" spans="1:12" x14ac:dyDescent="0.3">
      <c r="A79" s="7" t="s">
        <v>657</v>
      </c>
      <c r="B79" s="16">
        <v>7646</v>
      </c>
      <c r="C79" s="11">
        <v>3.138896154852211E-2</v>
      </c>
    </row>
    <row r="80" spans="1:12" x14ac:dyDescent="0.3">
      <c r="A80" s="7" t="s">
        <v>658</v>
      </c>
      <c r="B80" s="16">
        <v>10696</v>
      </c>
      <c r="C80" s="11">
        <v>0.17576664173522816</v>
      </c>
    </row>
    <row r="81" spans="1:6" x14ac:dyDescent="0.3">
      <c r="A81" s="7" t="s">
        <v>659</v>
      </c>
      <c r="B81" s="16">
        <v>24632</v>
      </c>
      <c r="C81" s="11">
        <v>0.17201201688860024</v>
      </c>
    </row>
    <row r="82" spans="1:6" x14ac:dyDescent="0.3">
      <c r="A82" s="7" t="s">
        <v>660</v>
      </c>
      <c r="B82" s="16">
        <v>16909</v>
      </c>
      <c r="C82" s="11">
        <v>0.13572653616417296</v>
      </c>
    </row>
    <row r="83" spans="1:6" x14ac:dyDescent="0.3">
      <c r="A83" s="7" t="s">
        <v>655</v>
      </c>
      <c r="B83" s="16">
        <v>17687</v>
      </c>
      <c r="C83" s="11">
        <v>0.17979306835528919</v>
      </c>
    </row>
    <row r="84" spans="1:6" x14ac:dyDescent="0.3">
      <c r="A84" s="7" t="s">
        <v>661</v>
      </c>
      <c r="B84" s="16">
        <v>20436</v>
      </c>
      <c r="C84" s="11">
        <v>0.25440399295361127</v>
      </c>
    </row>
    <row r="85" spans="1:6" x14ac:dyDescent="0.3">
      <c r="A85" s="7" t="s">
        <v>642</v>
      </c>
      <c r="B85" s="16">
        <v>106327</v>
      </c>
      <c r="C85" s="11">
        <v>0.18436521297506747</v>
      </c>
    </row>
    <row r="93" spans="1:6" x14ac:dyDescent="0.3">
      <c r="A93" s="6" t="s">
        <v>641</v>
      </c>
      <c r="B93" t="s">
        <v>640</v>
      </c>
      <c r="D93" s="6" t="s">
        <v>714</v>
      </c>
      <c r="F93" s="6" t="s">
        <v>717</v>
      </c>
    </row>
    <row r="94" spans="1:6" x14ac:dyDescent="0.3">
      <c r="A94" s="7" t="s">
        <v>687</v>
      </c>
      <c r="B94" s="9">
        <v>0.18436521297506747</v>
      </c>
      <c r="D94" s="16">
        <v>106327</v>
      </c>
      <c r="F94" s="12">
        <v>0.4032936130992128</v>
      </c>
    </row>
    <row r="95" spans="1:6" x14ac:dyDescent="0.3">
      <c r="A95" s="7" t="s">
        <v>688</v>
      </c>
      <c r="B95" s="9">
        <v>0.81563478702493253</v>
      </c>
      <c r="F95" s="5" t="e">
        <f>1-(GETPIVOTDATA("[Measures].[margen]",$F$243)-GETPIVOTDATA("[Measures].[Suma de Monto Total de la Cuenta]",$A$243,"[sala].[Cobrada]","[sala].[Cobrada].&amp;[0]"))/GETPIVOTDATA("[Measures].[margen]",$F$243)</f>
        <v>#REF!</v>
      </c>
    </row>
    <row r="96" spans="1:6" x14ac:dyDescent="0.3">
      <c r="A96" s="7" t="s">
        <v>642</v>
      </c>
      <c r="B96" s="9">
        <v>1</v>
      </c>
      <c r="D96" s="6" t="s">
        <v>716</v>
      </c>
      <c r="F96" s="5" t="e">
        <f>(GETPIVOTDATA("[Measures].[margen]",$F$243)-GETPIVOTDATA("[Measures].[Suma de Monto Total de la Cuenta]",$A$243,"[sala].[Cobrada]","[sala].[Cobrada].&amp;[0]"))/GETPIVOTDATA("[Measures].[margen]",$F$243)</f>
        <v>#REF!</v>
      </c>
    </row>
    <row r="97" spans="1:4" x14ac:dyDescent="0.3">
      <c r="A97" s="6" t="s">
        <v>641</v>
      </c>
      <c r="B97" t="s">
        <v>640</v>
      </c>
      <c r="D97" s="21">
        <v>63446</v>
      </c>
    </row>
    <row r="98" spans="1:4" x14ac:dyDescent="0.3">
      <c r="A98" s="7" t="s">
        <v>687</v>
      </c>
      <c r="B98" s="1">
        <v>19603</v>
      </c>
    </row>
    <row r="99" spans="1:4" x14ac:dyDescent="0.3">
      <c r="A99" s="7" t="s">
        <v>688</v>
      </c>
      <c r="B99" s="1">
        <v>86724</v>
      </c>
    </row>
    <row r="100" spans="1:4" x14ac:dyDescent="0.3">
      <c r="A100" s="7" t="s">
        <v>642</v>
      </c>
      <c r="B100" s="1">
        <v>106327</v>
      </c>
    </row>
    <row r="101" spans="1:4" x14ac:dyDescent="0.3">
      <c r="A101" s="7"/>
      <c r="B101" s="9"/>
    </row>
    <row r="102" spans="1:4" x14ac:dyDescent="0.3">
      <c r="A102" s="7" t="s">
        <v>678</v>
      </c>
      <c r="B102" s="16">
        <v>106327</v>
      </c>
    </row>
    <row r="103" spans="1:4" x14ac:dyDescent="0.3">
      <c r="A103" s="26" t="s">
        <v>718</v>
      </c>
      <c r="B103" s="16" t="e">
        <f>-GETPIVOTDATA("[Measures].[coste_total]",$D$246)</f>
        <v>#REF!</v>
      </c>
    </row>
    <row r="104" spans="1:4" x14ac:dyDescent="0.3">
      <c r="A104" s="7" t="s">
        <v>719</v>
      </c>
      <c r="B104" s="26" t="e">
        <f>-GETPIVOTDATA("[Measures].[Suma de Monto Total de la Cuenta]",$A$247,"[sala].[Cobrada]","[sala].[Cobrada].&amp;[0]")</f>
        <v>#REF!</v>
      </c>
    </row>
    <row r="105" spans="1:4" x14ac:dyDescent="0.3">
      <c r="A105" s="7" t="s">
        <v>720</v>
      </c>
      <c r="B105" s="16" t="e">
        <f>SUM(B102:B104)</f>
        <v>#REF!</v>
      </c>
    </row>
  </sheetData>
  <mergeCells count="4">
    <mergeCell ref="G27:N27"/>
    <mergeCell ref="K34:N34"/>
    <mergeCell ref="G49:L55"/>
    <mergeCell ref="D65:L69"/>
  </mergeCells>
  <conditionalFormatting pivot="1" sqref="F48:F59">
    <cfRule type="dataBar" priority="3">
      <dataBar>
        <cfvo type="min"/>
        <cfvo type="max"/>
        <color rgb="FFFF555A"/>
      </dataBar>
      <extLst>
        <ext xmlns:x14="http://schemas.microsoft.com/office/spreadsheetml/2009/9/main" uri="{B025F937-C7B1-47D3-B67F-A62EFF666E3E}">
          <x14:id>{1CF7E893-C057-4A37-AA6E-052434B5A362}</x14:id>
        </ext>
      </extLst>
    </cfRule>
  </conditionalFormatting>
  <conditionalFormatting pivot="1" sqref="E48:E59">
    <cfRule type="colorScale" priority="2">
      <colorScale>
        <cfvo type="min"/>
        <cfvo type="max"/>
        <color rgb="FFFCFCFF"/>
        <color rgb="FFF8696B"/>
      </colorScale>
    </cfRule>
  </conditionalFormatting>
  <conditionalFormatting pivot="1" sqref="P48:P59">
    <cfRule type="dataBar" priority="1">
      <dataBar>
        <cfvo type="min"/>
        <cfvo type="max"/>
        <color rgb="FFFF555A"/>
      </dataBar>
      <extLst>
        <ext xmlns:x14="http://schemas.microsoft.com/office/spreadsheetml/2009/9/main" uri="{B025F937-C7B1-47D3-B67F-A62EFF666E3E}">
          <x14:id>{F987FC50-C771-4AE9-B620-7EC1607B7C69}</x14:id>
        </ext>
      </extLst>
    </cfRule>
  </conditionalFormatting>
  <pageMargins left="0.7" right="0.7" top="0.75" bottom="0.75" header="0.3" footer="0.3"/>
  <drawing r:id="rId16"/>
  <extLst>
    <ext xmlns:x14="http://schemas.microsoft.com/office/spreadsheetml/2009/9/main" uri="{78C0D931-6437-407d-A8EE-F0AAD7539E65}">
      <x14:conditionalFormattings>
        <x14:conditionalFormatting xmlns:xm="http://schemas.microsoft.com/office/excel/2006/main" pivot="1">
          <x14:cfRule type="dataBar" id="{1CF7E893-C057-4A37-AA6E-052434B5A362}">
            <x14:dataBar minLength="0" maxLength="100" gradient="0">
              <x14:cfvo type="autoMin"/>
              <x14:cfvo type="autoMax"/>
              <x14:negativeFillColor rgb="FFFF0000"/>
              <x14:axisColor rgb="FF000000"/>
            </x14:dataBar>
          </x14:cfRule>
          <xm:sqref>F48:F59</xm:sqref>
        </x14:conditionalFormatting>
        <x14:conditionalFormatting xmlns:xm="http://schemas.microsoft.com/office/excel/2006/main" pivot="1">
          <x14:cfRule type="dataBar" id="{F987FC50-C771-4AE9-B620-7EC1607B7C69}">
            <x14:dataBar minLength="0" maxLength="100" gradient="0">
              <x14:cfvo type="autoMin"/>
              <x14:cfvo type="autoMax"/>
              <x14:negativeFillColor rgb="FFFF0000"/>
              <x14:axisColor rgb="FF000000"/>
            </x14:dataBar>
          </x14:cfRule>
          <xm:sqref>P48:P59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71.xml.rels><?xml version="1.0" encoding="UTF-8" standalone="yes"?>
<Relationships xmlns="http://schemas.openxmlformats.org/package/2006/relationships"><Relationship Id="rId1" Type="http://schemas.openxmlformats.org/officeDocument/2006/relationships/customXmlProps" Target="itemProps71.xml"/></Relationships>
</file>

<file path=customXml/_rels/item72.xml.rels><?xml version="1.0" encoding="UTF-8" standalone="yes"?>
<Relationships xmlns="http://schemas.openxmlformats.org/package/2006/relationships"><Relationship Id="rId1" Type="http://schemas.openxmlformats.org/officeDocument/2006/relationships/customXmlProps" Target="itemProps72.xml"/></Relationships>
</file>

<file path=customXml/_rels/item73.xml.rels><?xml version="1.0" encoding="UTF-8" standalone="yes"?>
<Relationships xmlns="http://schemas.openxmlformats.org/package/2006/relationships"><Relationship Id="rId1" Type="http://schemas.openxmlformats.org/officeDocument/2006/relationships/customXmlProps" Target="itemProps73.xml"/></Relationships>
</file>

<file path=customXml/_rels/item74.xml.rels><?xml version="1.0" encoding="UTF-8" standalone="yes"?>
<Relationships xmlns="http://schemas.openxmlformats.org/package/2006/relationships"><Relationship Id="rId1" Type="http://schemas.openxmlformats.org/officeDocument/2006/relationships/customXmlProps" Target="itemProps74.xml"/></Relationships>
</file>

<file path=customXml/_rels/item75.xml.rels><?xml version="1.0" encoding="UTF-8" standalone="yes"?>
<Relationships xmlns="http://schemas.openxmlformats.org/package/2006/relationships"><Relationship Id="rId1" Type="http://schemas.openxmlformats.org/officeDocument/2006/relationships/customXmlProps" Target="itemProps75.xml"/></Relationships>
</file>

<file path=customXml/_rels/item76.xml.rels><?xml version="1.0" encoding="UTF-8" standalone="yes"?>
<Relationships xmlns="http://schemas.openxmlformats.org/package/2006/relationships"><Relationship Id="rId1" Type="http://schemas.openxmlformats.org/officeDocument/2006/relationships/customXmlProps" Target="itemProps76.xml"/></Relationships>
</file>

<file path=customXml/_rels/item77.xml.rels><?xml version="1.0" encoding="UTF-8" standalone="yes"?>
<Relationships xmlns="http://schemas.openxmlformats.org/package/2006/relationships"><Relationship Id="rId1" Type="http://schemas.openxmlformats.org/officeDocument/2006/relationships/customXmlProps" Target="itemProps7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b b a 0 5 e 1 a - 6 a 4 2 - 4 e e 8 - b 0 e c - 9 b 2 f f 1 1 a e 4 2 8 " > < 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10.xml>��< ? x m l   v e r s i o n = " 1 . 0 "   e n c o d i n g = " U T F - 1 6 " ? > < G e m i n i   x m l n s = " h t t p : / / g e m i n i / p i v o t c u s t o m i z a t i o n / f f 3 f 4 5 9 b - 2 a 8 3 - 4 b 2 9 - 8 e 5 a - f f c c a b 3 e 6 f 2 6 " > < 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C a l c u l a t e d F i e l d s > < S A H o s t H a s h > 0 < / S A H o s t H a s h > < G e m i n i F i e l d L i s t V i s i b l e > T r u e < / G e m i n i F i e l d L i s t V i s i b l e > < / S e t t i n g s > ] ] > < / C u s t o m C o n t e n t > < / G e m i n i > 
</file>

<file path=customXml/item11.xml>��< ? x m l   v e r s i o n = " 1 . 0 "   e n c o d i n g = " U T F - 1 6 " ? > < G e m i n i   x m l n s = " h t t p : / / g e m i n i / p i v o t c u s t o m i z a t i o n / 0 e 7 7 c 8 6 a - 6 a 7 b - 4 b 8 d - a 2 3 c - d 7 5 8 2 2 0 5 a 3 7 f " > < 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12.xml>��< ? x m l   v e r s i o n = " 1 . 0 "   e n c o d i n g = " U T F - 1 6 " ? > < G e m i n i   x m l n s = " h t t p : / / g e m i n i / p i v o t c u s t o m i z a t i o n / a 8 e b 7 d 3 9 - 6 0 d 9 - 4 e 5 e - 9 e 9 3 - 8 e 5 1 f 0 4 1 a d 7 7 " > < 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 T r u e 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13.xml>��< ? x m l   v e r s i o n = " 1 . 0 "   e n c o d i n g = " u t f - 1 6 " ? > < D a t a M a s h u p   x m l n s = " h t t p : / / s c h e m a s . m i c r o s o f t . c o m / D a t a M a s h u p " > A A A A A B 8 F A A B Q S w M E F A A C A A g A 6 G M Z W f n s w n e m A A A A 9 w A A A B I A H A B D b 2 5 m a W c v U G F j a 2 F n Z S 5 4 b W w g o h g A K K A U A A A A A A A A A A A A A A A A A A A A A A A A A A A A h Y 8 x D o I w G I W v Q r r T l p o Q I T 9 l M G 6 S m J A Y 1 6 Z W a I R i a L H c z c E j e Q U x i r o 5 v u 9 9 w 3 v 3 6 w 3 y s W 2 C i + q t 7 k y G I k x R o I z s D t p U G R r c M V y i n M N W y J O o V D D J x q a j P W S o d u 6 c E u K 9 x 3 6 B u 7 4 i j N K I 7 I t N K W v V C v S R 9 X 8 5 1 M Y 6 Y a R C H H a v M Z z h J M Z R E s c M U y A z h U K b r 8 G m w c / 2 B 8 J q a N z Q K 6 5 s u C 6 B z B H I + w R / A F B L A w Q U A A I A C A D o Y x 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G M Z W Z U j q f 8 X A g A A 7 A U A A B M A H A B G b 3 J t d W x h c y 9 T Z W N 0 a W 9 u M S 5 t I K I Y A C i g F A A A A A A A A A A A A A A A A A A A A A A A A A A A A N 1 T w W 7 T Q B C 9 R 8 o / r M w l k a y o E V A J k A + V U 1 Q k 0 h Q l P T U c J r u D W W m 9 Y + 1 u A q X q v f w C d w 4 I 8 Q N c 8 y f 9 E s Z 2 S 0 K c N E L i h C + 2 d 9 6 8 f T P z x q M M m q w Y 1 + / + i 3 a r 3 f L v w a E S H g y I R B g M 7 Z b g Z + R 0 h p Z P U r / o D U j O c 7 S h 8 1 I b 7 K V k A / / 4 T p Q + n 5 5 7 d H 4 6 1 N k c z X R A H 6 w h U H 5 a 0 v W k X 0 T d + G K A R u c 6 o E u i O I p F S m a e W 5 / 0 H 8 f i 2 E p S 2 m b J 4 d O D g 3 4 s 3 s w p 4 D h c G k x W n 7 1 T s v i 2 G 9 f C H k W c B D P 8 B I q 8 K B z l t N D 8 G b H W C c w Y f l a e B T x B U K y t U 1 c S i 4 u 7 8 y N j x p L l O Z 8 E N 1 8 n n u i C h I R 8 p p l 7 x T d x Y P 0 7 c n m t f H J Z o O / s l B F f X U W n y 5 8 5 O h I K x R A 9 c N G v b D h 8 0 i t T r 2 P B A M p n D j l u R G o 0 N x M Z E z g q A n 4 M N W T F k R I 3 n z u K v s l 0 Q g 5 K z G u D G S i 4 p 1 E Q M O j 8 T 8 w Y j N 4 B Y Z n l Z U d e Z 7 Y s f l N N 1 Z q S A t 1 C S 9 0 E D J f f A q k K c w Z Z M 8 7 N L 7 T d 0 o p j H 6 D O Y w P e d W t n J 0 Z O o W 1 y n M H y h 6 / j 5 a y b l x s I P K U q G 6 o h r Q G u u + 2 W t t s 9 s L 4 h k i Q X 8 A 9 3 p C b c s y X P / t 8 l u b 3 5 c n v z f c 9 o N 1 B 7 1 6 k a d c M A A / T S 6 U L q k u 3 z V / s A N C U f S J x b H c B V P t / 0 m k P 2 / w O A F G z g N V P 3 d t u i d 6 I x r / e J 2 Q p w 8 F t Y E z u a s X s W j O D 5 / o V x f w F Q S w E C L Q A U A A I A C A D o Y x l Z + e z C d 6 Y A A A D 3 A A A A E g A A A A A A A A A A A A A A A A A A A A A A Q 2 9 u Z m l n L 1 B h Y 2 t h Z 2 U u e G 1 s U E s B A i 0 A F A A C A A g A 6 G M Z W Q / K 6 a u k A A A A 6 Q A A A B M A A A A A A A A A A A A A A A A A 8 g A A A F t D b 2 5 0 Z W 5 0 X 1 R 5 c G V z X S 5 4 b W x Q S w E C L Q A U A A I A C A D o Y x l Z l S O p / x c C A A D s B Q A A E w A A A A A A A A A A A A A A A A D j A Q A A R m 9 y b X V s Y X M v U 2 V j d G l v b j E u b V B L B Q Y A A A A A A w A D A M I A A A B H 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2 G w A A A A A A A J Q 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Y W x 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F s Y S I g L z 4 8 R W 5 0 c n k g V H l w Z T 0 i R m l s b G V k Q 2 9 t c G x l d G V S Z X N 1 b H R U b 1 d v c m t z a G V l d C I g V m F s d W U 9 I m w x I i A v P j x F b n R y e S B U e X B l P S J B Z G R l Z F R v R G F 0 Y U 1 v Z G V s I i B W Y W x 1 Z T 0 i b D A i I C 8 + P E V u d H J 5 I F R 5 c G U 9 I k Z p b G x D b 3 V u d C I g V m F s d W U 9 I m w 3 N j c i I C 8 + P E V u d H J 5 I F R 5 c G U 9 I k Z p b G x F c n J v c k N v Z G U i I F Z h b H V l P S J z V W 5 r b m 9 3 b i I g L z 4 8 R W 5 0 c n k g V H l w Z T 0 i R m l s b E V y c m 9 y Q 2 9 1 b n Q i I F Z h b H V l P S J s M C I g L z 4 8 R W 5 0 c n k g V H l w Z T 0 i R m l s b E x h c 3 R V c G R h d G V k I i B W Y W x 1 Z T 0 i Z D I w M j Q t M D g t M j V U M D k 6 N D g 6 M j k u N D c 3 M j k x M 1 o i I C 8 + P E V u d H J 5 I F R 5 c G U 9 I k Z p b G x D b 2 x 1 b W 5 U e X B l c y I g V m F s d W U 9 I n N B d 1 l E Q n d j R 0 J n W U R C Z 0 1 H Q m c 9 P S I g L z 4 8 R W 5 0 c n k g V H l w Z T 0 i R m l s b E N v b H V t b k 5 h b W V z I i B W Y W x 1 Z T 0 i c 1 s m c X V v d D t O w 7 p t Z X J v I G R l I E 1 l c 2 E m c X V v d D s s J n F 1 b 3 Q 7 T m 9 t Y n J l I G R l b C B D b G l l b n R l J n F 1 b 3 Q 7 L C Z x d W 9 0 O 0 7 D u m 1 l c m 8 g Z G U g Q 2 9 t Z W 5 z Y W x l c y Z x d W 9 0 O y w m c X V v d D t I b 3 J h I G R l I E x s Z W d h Z G E m c X V v d D s s J n F 1 b 3 Q 7 S G 9 y Y S B k Z S B T Y W x p Z G E m c X V v d D s s J n F 1 b 3 Q 7 T W V z Z X J v I E F z a W d u Y W R v J n F 1 b 3 Q 7 L C Z x d W 9 0 O 1 R p c G 8 g Z G U g U 2 V y d m l j a W 8 m c X V v d D s s J n F 1 b 3 Q 7 T c O p d G 9 k b y B k Z S B Q Y W d v J n F 1 b 3 Q 7 L C Z x d W 9 0 O 1 B y b 3 B p b m E m c X V v d D s s J n F 1 b 3 Q 7 R X N 0 Y W R v I G R l I G x h I E 1 l c 2 E m c X V v d D s s J n F 1 b 3 Q 7 T s O 6 b W V y b y B k Z S B P c m R l b i Z x d W 9 0 O y w m c X V v d D t Q Y c O t c y B k Z S B P c m l n Z W 4 m c X V v d D s s J n F 1 b 3 Q 7 U G x h d G 9 z I E 9 y Z G V u Y W R v 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z Y W x h L 1 R p c G 8 g Y 2 F t Y m l h Z G 8 u e 0 7 D u m 1 l c m 8 g Z G U g T W V z Y S w w f S Z x d W 9 0 O y w m c X V v d D t T Z W N 0 a W 9 u M S 9 z Y W x h L 1 R p c G 8 g Y 2 F t Y m l h Z G 8 u e 0 5 v b W J y Z S B k Z W w g Q 2 x p Z W 5 0 Z S w x f S Z x d W 9 0 O y w m c X V v d D t T Z W N 0 a W 9 u M S 9 z Y W x h L 1 R p c G 8 g Y 2 F t Y m l h Z G 8 u e 0 7 D u m 1 l c m 8 g Z G U g Q 2 9 t Z W 5 z Y W x l c y w y f S Z x d W 9 0 O y w m c X V v d D t T Z W N 0 a W 9 u M S 9 z Y W x h L 1 R p c G 8 g Y 2 F t Y m l h Z G 8 u e 0 h v c m E g Z G U g T G x l Z 2 F k Y S w z f S Z x d W 9 0 O y w m c X V v d D t T Z W N 0 a W 9 u M S 9 z Y W x h L 1 R p c G 8 g Y 2 F t Y m l h Z G 8 u e 0 h v c m E g Z G U g U 2 F s a W R h L D R 9 J n F 1 b 3 Q 7 L C Z x d W 9 0 O 1 N l Y 3 R p b 2 4 x L 3 N h b G E v V G l w b y B j Y W 1 i a W F k b y 5 7 T W V z Z X J v I E F z a W d u Y W R v L D V 9 J n F 1 b 3 Q 7 L C Z x d W 9 0 O 1 N l Y 3 R p b 2 4 x L 3 N h b G E v V G l w b y B j Y W 1 i a W F k b y 5 7 V G l w b y B k Z S B T Z X J 2 a W N p b y w 2 f S Z x d W 9 0 O y w m c X V v d D t T Z W N 0 a W 9 u M S 9 z Y W x h L 1 R p c G 8 g Y 2 F t Y m l h Z G 8 u e 0 3 D q X R v Z G 8 g Z G U g U G F n b y w 3 f S Z x d W 9 0 O y w m c X V v d D t T Z W N 0 a W 9 u M S 9 z Y W x h L 1 R p c G 8 g Y 2 F t Y m l h Z G 8 u e 1 B y b 3 B p b m E s O H 0 m c X V v d D s s J n F 1 b 3 Q 7 U 2 V j d G l v b j E v c 2 F s Y S 9 U a X B v I G N h b W J p Y W R v L n t F c 3 R h Z G 8 g Z G U g b G E g T W V z Y S w 5 f S Z x d W 9 0 O y w m c X V v d D t T Z W N 0 a W 9 u M S 9 z Y W x h L 1 R p c G 8 g Y 2 F t Y m l h Z G 8 u e 0 7 D u m 1 l c m 8 g Z G U g T 3 J k Z W 4 s M T B 9 J n F 1 b 3 Q 7 L C Z x d W 9 0 O 1 N l Y 3 R p b 2 4 x L 3 N h b G E v V G l w b y B j Y W 1 i a W F k b y 5 7 U G H D r X M g Z G U g T 3 J p Z 2 V u L D E x f S Z x d W 9 0 O y w m c X V v d D t T Z W N 0 a W 9 u M S 9 z Y W x h L 1 R p c G 8 g Y 2 F t Y m l h Z G 8 u e 1 B s Y X R v c y B P c m R l b m F k b 3 M s M T J 9 J n F 1 b 3 Q 7 X S w m c X V v d D t D b 2 x 1 b W 5 D b 3 V u d C Z x d W 9 0 O z o x M y w m c X V v d D t L Z X l D b 2 x 1 b W 5 O Y W 1 l c y Z x d W 9 0 O z p b X S w m c X V v d D t D b 2 x 1 b W 5 J Z G V u d G l 0 a W V z J n F 1 b 3 Q 7 O l s m c X V v d D t T Z W N 0 a W 9 u M S 9 z Y W x h L 1 R p c G 8 g Y 2 F t Y m l h Z G 8 u e 0 7 D u m 1 l c m 8 g Z G U g T W V z Y S w w f S Z x d W 9 0 O y w m c X V v d D t T Z W N 0 a W 9 u M S 9 z Y W x h L 1 R p c G 8 g Y 2 F t Y m l h Z G 8 u e 0 5 v b W J y Z S B k Z W w g Q 2 x p Z W 5 0 Z S w x f S Z x d W 9 0 O y w m c X V v d D t T Z W N 0 a W 9 u M S 9 z Y W x h L 1 R p c G 8 g Y 2 F t Y m l h Z G 8 u e 0 7 D u m 1 l c m 8 g Z G U g Q 2 9 t Z W 5 z Y W x l c y w y f S Z x d W 9 0 O y w m c X V v d D t T Z W N 0 a W 9 u M S 9 z Y W x h L 1 R p c G 8 g Y 2 F t Y m l h Z G 8 u e 0 h v c m E g Z G U g T G x l Z 2 F k Y S w z f S Z x d W 9 0 O y w m c X V v d D t T Z W N 0 a W 9 u M S 9 z Y W x h L 1 R p c G 8 g Y 2 F t Y m l h Z G 8 u e 0 h v c m E g Z G U g U 2 F s a W R h L D R 9 J n F 1 b 3 Q 7 L C Z x d W 9 0 O 1 N l Y 3 R p b 2 4 x L 3 N h b G E v V G l w b y B j Y W 1 i a W F k b y 5 7 T W V z Z X J v I E F z a W d u Y W R v L D V 9 J n F 1 b 3 Q 7 L C Z x d W 9 0 O 1 N l Y 3 R p b 2 4 x L 3 N h b G E v V G l w b y B j Y W 1 i a W F k b y 5 7 V G l w b y B k Z S B T Z X J 2 a W N p b y w 2 f S Z x d W 9 0 O y w m c X V v d D t T Z W N 0 a W 9 u M S 9 z Y W x h L 1 R p c G 8 g Y 2 F t Y m l h Z G 8 u e 0 3 D q X R v Z G 8 g Z G U g U G F n b y w 3 f S Z x d W 9 0 O y w m c X V v d D t T Z W N 0 a W 9 u M S 9 z Y W x h L 1 R p c G 8 g Y 2 F t Y m l h Z G 8 u e 1 B y b 3 B p b m E s O H 0 m c X V v d D s s J n F 1 b 3 Q 7 U 2 V j d G l v b j E v c 2 F s Y S 9 U a X B v I G N h b W J p Y W R v L n t F c 3 R h Z G 8 g Z G U g b G E g T W V z Y S w 5 f S Z x d W 9 0 O y w m c X V v d D t T Z W N 0 a W 9 u M S 9 z Y W x h L 1 R p c G 8 g Y 2 F t Y m l h Z G 8 u e 0 7 D u m 1 l c m 8 g Z G U g T 3 J k Z W 4 s M T B 9 J n F 1 b 3 Q 7 L C Z x d W 9 0 O 1 N l Y 3 R p b 2 4 x L 3 N h b G E v V G l w b y B j Y W 1 i a W F k b y 5 7 U G H D r X M g Z G U g T 3 J p Z 2 V u L D E x f S Z x d W 9 0 O y w m c X V v d D t T Z W N 0 a W 9 u M S 9 z Y W x h L 1 R p c G 8 g Y 2 F t Y m l h Z G 8 u e 1 B s Y X R v c y B P c m R l b m F k b 3 M s M T J 9 J n F 1 b 3 Q 7 X S w m c X V v d D t S Z W x h d G l v b n N o a X B J b m Z v J n F 1 b 3 Q 7 O l t d f S I g L z 4 8 L 1 N 0 Y W J s Z U V u d H J p Z X M + P C 9 J d G V t P j x J d G V t P j x J d G V t T G 9 j Y X R p b 2 4 + P E l 0 Z W 1 U e X B l P k Z v c m 1 1 b G E 8 L 0 l 0 Z W 1 U e X B l P j x J d G V t U G F 0 a D 5 T Z W N 0 a W 9 u M S 9 z Y W x h L 0 9 y a W d l b j w v S X R l b V B h d G g + P C 9 J d G V t T G 9 j Y X R p b 2 4 + P F N 0 Y W J s Z U V u d H J p Z X M g L z 4 8 L 0 l 0 Z W 0 + P E l 0 Z W 0 + P E l 0 Z W 1 M b 2 N h d G l v b j 4 8 S X R l b V R 5 c G U + R m 9 y b X V s Y T w v S X R l b V R 5 c G U + P E l 0 Z W 1 Q Y X R o P l N l Y 3 R p b 2 4 x L 3 N h b G E v R W 5 j Y W J l e m F k b 3 M l M j B w c m 9 t b 3 Z p Z G 9 z P C 9 J d G V t U G F 0 a D 4 8 L 0 l 0 Z W 1 M b 2 N h d G l v b j 4 8 U 3 R h Y m x l R W 5 0 c m l l c y A v P j w v S X R l b T 4 8 S X R l b T 4 8 S X R l b U x v Y 2 F 0 a W 9 u P j x J d G V t V H l w Z T 5 G b 3 J t d W x h P C 9 J d G V t V H l w Z T 4 8 S X R l b V B h d G g + U 2 V j d G l v b j E v c 2 F s Y S 9 U a X B v J T I w Y 2 F t Y m l h Z G 8 8 L 0 l 0 Z W 1 Q Y X R o P j w v S X R l b U x v Y 2 F 0 a W 9 u P j x T d G F i b G V F b n R y a W V z I C 8 + P C 9 J d G V t P j x J d G V t P j x J d G V t T G 9 j Y X R p b 2 4 + P E l 0 Z W 1 U e X B l P k Z v c m 1 1 b G E 8 L 0 l 0 Z W 1 U e X B l P j x J d G V t U G F 0 a D 5 T Z W N 0 a W 9 u M S 9 j b 2 N p b m 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j b 2 N p b m E i I C 8 + P E V u d H J 5 I F R 5 c G U 9 I k Z p b G x l Z E N v b X B s Z X R l U m V z d W x 0 V G 9 X b 3 J r c 2 h l Z X Q i I F Z h b H V l P S J s M S I g L z 4 8 R W 5 0 c n k g V H l w Z T 0 i Q W R k Z W R U b 0 R h d G F N b 2 R l b C I g V m F s d W U 9 I m w w I i A v P j x F b n R y e S B U e X B l P S J G a W x s Q 2 9 1 b n Q i I F Z h b H V l P S J s M T k w M i I g L z 4 8 R W 5 0 c n k g V H l w Z T 0 i R m l s b E V y c m 9 y Q 2 9 k Z S I g V m F s d W U 9 I n N V b m t u b 3 d u I i A v P j x F b n R y e S B U e X B l P S J G a W x s R X J y b 3 J D b 3 V u d C I g V m F s d W U 9 I m w w I i A v P j x F b n R y e S B U e X B l P S J G a W x s T G F z d F V w Z G F 0 Z W Q i I F Z h b H V l P S J k M j A y N C 0 w O C 0 y N V Q w O T o 0 O T o y O C 4 w N T Q 2 N j A z W i I g L z 4 8 R W 5 0 c n k g V H l w Z T 0 i R m l s b E N v b H V t b l R 5 c G V z I i B W Y W x 1 Z T 0 i c 0 F 3 T U d C Z 0 1 E Q X d N R y I g L z 4 8 R W 5 0 c n k g V H l w Z T 0 i R m l s b E N v b H V t b k 5 h b W V z I i B W Y W x 1 Z T 0 i c 1 s m c X V v d D t O 4 o i a 4 o i r b W V y b y B k Z S B P c m R l b i Z x d W 9 0 O y w m c X V v d D t O 4 o i a 4 o i r b W V y b y B k Z S B N Z X N h J n F 1 b 3 Q 7 L C Z x d W 9 0 O 0 5 v b W J y Z S B k Z W w g U G x h d G 8 m c X V v d D s s J n F 1 b 3 Q 7 R G V z Y 3 J p c G N p 4 o i a 4 o m l b i B k Z W w g U G x h d G 8 m c X V v d D s s J n F 1 b 3 Q 7 Q 2 9 z d G 8 g V W 5 p d G F y a W 8 m c X V v d D s s J n F 1 b 3 Q 7 U H J l Y 2 l v I F V u a X R h c m l v J n F 1 b 3 Q 7 L C Z x d W 9 0 O 0 N h b n R p Z G F k I E 9 y Z G V u Y W R h J n F 1 b 3 Q 7 L C Z x d W 9 0 O 1 R p Z W 1 w b y B k Z S B Q c m V w Y X J h Y 2 n i i J r i i a V u J n F 1 b 3 Q 7 L C Z x d W 9 0 O 0 9 i c 2 V y d m F j a W 9 u Z X 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j b 2 N p b m E v V G l w b y B j Y W 1 i a W F k b y 5 7 T u K I m u K I q 2 1 l c m 8 g Z G U g T 3 J k Z W 4 s M H 0 m c X V v d D s s J n F 1 b 3 Q 7 U 2 V j d G l v b j E v Y 2 9 j a W 5 h L 1 R p c G 8 g Y 2 F t Y m l h Z G 8 u e 0 7 i i J r i i K t t Z X J v I G R l I E 1 l c 2 E s M X 0 m c X V v d D s s J n F 1 b 3 Q 7 U 2 V j d G l v b j E v Y 2 9 j a W 5 h L 1 R p c G 8 g Y 2 F t Y m l h Z G 8 u e 0 5 v b W J y Z S B k Z W w g U G x h d G 8 s M n 0 m c X V v d D s s J n F 1 b 3 Q 7 U 2 V j d G l v b j E v Y 2 9 j a W 5 h L 1 R p c G 8 g Y 2 F t Y m l h Z G 8 u e 0 R l c 2 N y a X B j a e K I m u K J p W 4 g Z G V s I F B s Y X R v L D N 9 J n F 1 b 3 Q 7 L C Z x d W 9 0 O 1 N l Y 3 R p b 2 4 x L 2 N v Y 2 l u Y S 9 U a X B v I G N h b W J p Y W R v L n t D b 3 N 0 b y B V b m l 0 Y X J p b y w 0 f S Z x d W 9 0 O y w m c X V v d D t T Z W N 0 a W 9 u M S 9 j b 2 N p b m E v V G l w b y B j Y W 1 i a W F k b y 5 7 U H J l Y 2 l v I F V u a X R h c m l v L D V 9 J n F 1 b 3 Q 7 L C Z x d W 9 0 O 1 N l Y 3 R p b 2 4 x L 2 N v Y 2 l u Y S 9 U a X B v I G N h b W J p Y W R v L n t D Y W 5 0 a W R h Z C B P c m R l b m F k Y S w 2 f S Z x d W 9 0 O y w m c X V v d D t T Z W N 0 a W 9 u M S 9 j b 2 N p b m E v V G l w b y B j Y W 1 i a W F k b y 5 7 V G l l b X B v I G R l I F B y Z X B h c m F j a e K I m u K J p W 4 s N 3 0 m c X V v d D s s J n F 1 b 3 Q 7 U 2 V j d G l v b j E v Y 2 9 j a W 5 h L 1 R p c G 8 g Y 2 F t Y m l h Z G 8 u e 0 9 i c 2 V y d m F j a W 9 u Z X M s O H 0 m c X V v d D t d L C Z x d W 9 0 O 0 N v b H V t b k N v d W 5 0 J n F 1 b 3 Q 7 O j k s J n F 1 b 3 Q 7 S 2 V 5 Q 2 9 s d W 1 u T m F t Z X M m c X V v d D s 6 W 1 0 s J n F 1 b 3 Q 7 Q 2 9 s d W 1 u S W R l b n R p d G l l c y Z x d W 9 0 O z p b J n F 1 b 3 Q 7 U 2 V j d G l v b j E v Y 2 9 j a W 5 h L 1 R p c G 8 g Y 2 F t Y m l h Z G 8 u e 0 7 i i J r i i K t t Z X J v I G R l I E 9 y Z G V u L D B 9 J n F 1 b 3 Q 7 L C Z x d W 9 0 O 1 N l Y 3 R p b 2 4 x L 2 N v Y 2 l u Y S 9 U a X B v I G N h b W J p Y W R v L n t O 4 o i a 4 o i r b W V y b y B k Z S B N Z X N h L D F 9 J n F 1 b 3 Q 7 L C Z x d W 9 0 O 1 N l Y 3 R p b 2 4 x L 2 N v Y 2 l u Y S 9 U a X B v I G N h b W J p Y W R v L n t O b 2 1 i c m U g Z G V s I F B s Y X R v L D J 9 J n F 1 b 3 Q 7 L C Z x d W 9 0 O 1 N l Y 3 R p b 2 4 x L 2 N v Y 2 l u Y S 9 U a X B v I G N h b W J p Y W R v L n t E Z X N j c m l w Y 2 n i i J r i i a V u I G R l b C B Q b G F 0 b y w z f S Z x d W 9 0 O y w m c X V v d D t T Z W N 0 a W 9 u M S 9 j b 2 N p b m E v V G l w b y B j Y W 1 i a W F k b y 5 7 Q 2 9 z d G 8 g V W 5 p d G F y a W 8 s N H 0 m c X V v d D s s J n F 1 b 3 Q 7 U 2 V j d G l v b j E v Y 2 9 j a W 5 h L 1 R p c G 8 g Y 2 F t Y m l h Z G 8 u e 1 B y Z W N p b y B V b m l 0 Y X J p b y w 1 f S Z x d W 9 0 O y w m c X V v d D t T Z W N 0 a W 9 u M S 9 j b 2 N p b m E v V G l w b y B j Y W 1 i a W F k b y 5 7 Q 2 F u d G l k Y W Q g T 3 J k Z W 5 h Z G E s N n 0 m c X V v d D s s J n F 1 b 3 Q 7 U 2 V j d G l v b j E v Y 2 9 j a W 5 h L 1 R p c G 8 g Y 2 F t Y m l h Z G 8 u e 1 R p Z W 1 w b y B k Z S B Q c m V w Y X J h Y 2 n i i J r i i a V u L D d 9 J n F 1 b 3 Q 7 L C Z x d W 9 0 O 1 N l Y 3 R p b 2 4 x L 2 N v Y 2 l u Y S 9 U a X B v I G N h b W J p Y W R v L n t P Y n N l c n Z h Y 2 l v b m V z L D h 9 J n F 1 b 3 Q 7 X S w m c X V v d D t S Z W x h d G l v b n N o a X B J b m Z v J n F 1 b 3 Q 7 O l t d f S I g L z 4 8 L 1 N 0 Y W J s Z U V u d H J p Z X M + P C 9 J d G V t P j x J d G V t P j x J d G V t T G 9 j Y X R p b 2 4 + P E l 0 Z W 1 U e X B l P k Z v c m 1 1 b G E 8 L 0 l 0 Z W 1 U e X B l P j x J d G V t U G F 0 a D 5 T Z W N 0 a W 9 u M S 9 j b 2 N p b m E v T 3 J p Z 2 V u P C 9 J d G V t U G F 0 a D 4 8 L 0 l 0 Z W 1 M b 2 N h d G l v b j 4 8 U 3 R h Y m x l R W 5 0 c m l l c y A v P j w v S X R l b T 4 8 S X R l b T 4 8 S X R l b U x v Y 2 F 0 a W 9 u P j x J d G V t V H l w Z T 5 G b 3 J t d W x h P C 9 J d G V t V H l w Z T 4 8 S X R l b V B h d G g + U 2 V j d G l v b j E v Y 2 9 j a W 5 h L 0 V u Y 2 F i Z X p h Z G 9 z J T I w c H J v b W 9 2 a W R v c z w v S X R l b V B h d G g + P C 9 J d G V t T G 9 j Y X R p b 2 4 + P F N 0 Y W J s Z U V u d H J p Z X M g L z 4 8 L 0 l 0 Z W 0 + P E l 0 Z W 0 + P E l 0 Z W 1 M b 2 N h d G l v b j 4 8 S X R l b V R 5 c G U + R m 9 y b X V s Y T w v S X R l b V R 5 c G U + P E l 0 Z W 1 Q Y X R o P l N l Y 3 R p b 2 4 x L 2 N v Y 2 l u Y S 9 U a X B v J T I w Y 2 F t Y m l h Z G 8 8 L 0 l 0 Z W 1 Q Y X R o P j w v S X R l b U x v Y 2 F 0 a W 9 u P j x T d G F i b G V F b n R y a W V z I C 8 + P C 9 J d G V t P j w v S X R l b X M + P C 9 M b 2 N h b F B h Y 2 t h Z 2 V N Z X R h Z G F 0 Y U Z p b G U + F g A A A F B L B Q Y A A A A A A A A A A A A A A A A A A A A A A A A m A Q A A A Q A A A N C M n d 8 B F d E R j H o A w E / C l + s B A A A A i M P G q U O F R E a Q v m G d n U n B y Q A A A A A C A A A A A A A Q Z g A A A A E A A C A A A A A v Q 3 j f S O i y H D u 9 D Y T K q + H S 5 j Z u x Q / 2 5 g 3 w J 5 a v A D X x L w A A A A A O g A A A A A I A A C A A A A B I 7 g 6 0 g p K Z G m 2 p G z u m H 9 1 G V / O 6 j x + y 2 Q t 6 X c H m n + 3 w q F A A A A D k B a r R b 8 J x w k V Y z 0 t O L f 0 W D 8 1 F u j d u i J b t d n Y X q X z u P f G F k J O s 3 w + 6 1 s E l J S b X J V a D y R + 2 Z O l f G w r c M o h c z / B C Q + e F x R O x s U Y W e d K f x V l + f E A A A A D S z I H j N v e / + 5 7 E v F 0 1 h u H N 1 q 4 T H u A v q S 3 E c f 0 7 9 F n j P 9 R + f N n B + l b x W O r P m v c 8 S K 9 5 P 6 4 I 3 R r e F 0 0 O l z N c E G 3 D < / D a t a M a s h u p > 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b 4 8 4 2 5 6 5 - 6 9 1 3 - 4 b d a - a a 2 1 - 2 8 a c c 2 6 a 6 c b 7 " > < 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 F a l s e 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C a l c u l a t e d F i e l d s > < S A H o s t H a s h > 0 < / S A H o s t H a s h > < G e m i n i F i e l d L i s t V i s i b l e > T r u e < / G e m i n i F i e l d L i s t V i s i b l e > < / S e t t i n g s > ] ] > < / C u s t o m C o n t e n t > < / G e m i n i > 
</file>

<file path=customXml/item16.xml>��< ? x m l   v e r s i o n = " 1 . 0 "   e n c o d i n g = " U T F - 1 6 " ? > < G e m i n i   x m l n s = " h t t p : / / g e m i n i / p i v o t c u s t o m i z a t i o n / b 7 2 2 d 9 f d - b a a 5 - 4 4 d d - 9 6 9 7 - 1 6 c d a 8 3 d 7 7 4 c " > < 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17.xml>��< ? x m l   v e r s i o n = " 1 . 0 "   e n c o d i n g = " U T F - 1 6 " ? > < G e m i n i   x m l n s = " h t t p : / / g e m i n i / p i v o t c u s t o m i z a t i o n / 1 1 5 5 a 2 a 8 - 1 d d 2 - 4 2 8 e - a a 6 4 - 9 2 3 2 0 1 c 4 0 5 2 4 " > < 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 T r u e < / V i s i b l e > < / i t e m > < / C a l c u l a t e d F i e l d s > < S A H o s t H a s h > 0 < / S A H o s t H a s h > < G e m i n i F i e l d L i s t V i s i b l e > T r u e < / G e m i n i F i e l d L i s t V i s i b l e > < / S e t t i n g s > ] ] > < / 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8 e 3 0 4 6 b d - 4 f 7 1 - 4 1 f e - a a c 0 - 6 e f 3 a c 7 9 7 b c 6 " > < 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 T r u e 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2.xml>��< ? x m l   v e r s i o n = " 1 . 0 "   e n c o d i n g = " U T F - 1 6 " ? > < G e m i n i   x m l n s = " h t t p : / / g e m i n i / p i v o t c u s t o m i z a t i o n / 2 c 1 5 8 6 2 e - a 2 e 8 - 4 0 7 1 - 9 5 f 3 - e d 8 d 7 6 8 1 2 0 e 8 " > < 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C a l c u l a t e d F i e l d s > < S A H o s t H a s h > 0 < / S A H o s t H a s h > < G e m i n i F i e l d L i s t V i s i b l e > T r u e < / G e m i n i F i e l d L i s t V i s i b l e > < / S e t t i n g s > ] ] > < / C u s t o m C o n t e n t > < / G e m i n i > 
</file>

<file path=customXml/item20.xml>��< ? x m l   v e r s i o n = " 1 . 0 "   e n c o d i n g = " U T F - 1 6 " ? > < G e m i n i   x m l n s = " h t t p : / / g e m i n i / p i v o t c u s t o m i z a t i o n / e c 8 e 2 2 7 a - f e 9 5 - 4 a d c - 8 9 e 9 - f e 0 2 9 2 0 9 5 1 4 f " > < 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21.xml>��< ? x m l   v e r s i o n = " 1 . 0 "   e n c o d i n g = " U T F - 1 6 " ? > < G e m i n i   x m l n s = " h t t p : / / g e m i n i / p i v o t c u s t o m i z a t i o n / e f 9 2 8 8 1 6 - 2 4 4 e - 4 8 f 3 - a a 7 8 - c 8 9 c 5 e 7 a e 3 3 b " > < 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 F a l s e 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22.xml>��< ? x m l   v e r s i o n = " 1 . 0 "   e n c o d i n g = " U T F - 1 6 " ? > < G e m i n i   x m l n s = " h t t p : / / g e m i n i / p i v o t c u s t o m i z a t i o n / 2 1 e c e 6 c 7 - 4 6 8 c - 4 9 1 2 - a d 2 a - b e 3 7 6 1 4 e 9 9 6 3 " > < 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C a l c u l a t e d F i e l d s > < S A H o s t H a s h > 0 < / S A H o s t H a s h > < G e m i n i F i e l d L i s t V i s i b l e > T r u e < / G e m i n i F i e l d L i s t V i s i b l e > < / S e t t i n g s > ] ] > < / C u s t o m C o n t e n t > < / G e m i n i > 
</file>

<file path=customXml/item23.xml>��< ? x m l   v e r s i o n = " 1 . 0 "   e n c o d i n g = " U T F - 1 6 " ? > < G e m i n i   x m l n s = " h t t p : / / g e m i n i / p i v o t c u s t o m i z a t i o n / a c 5 a d 8 6 b - f a 3 5 - 4 c 6 f - 9 0 d 0 - 6 d 6 2 c 1 a 0 6 9 a e " > < 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 c o c i n a 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 c o c i n a 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 C o l u m n s \ N � m e r o   d e   O r d e n < / K e y > < / a : K e y > < a : V a l u e   i : t y p e = " T a b l e W i d g e t B a s e V i e w S t a t e " / > < / a : K e y V a l u e O f D i a g r a m O b j e c t K e y a n y T y p e z b w N T n L X > < a : K e y V a l u e O f D i a g r a m O b j e c t K e y a n y T y p e z b w N T n L X > < a : K e y > < K e y > C o l u m n s \ N � m e r o   d e   M e s a < / K e y > < / a : K e y > < a : V a l u e   i : t y p e = " T a b l e W i d g e t B a s e V i e w S t a t e " / > < / a : K e y V a l u e O f D i a g r a m O b j e c t K e y a n y T y p e z b w N T n L X > < a : K e y V a l u e O f D i a g r a m O b j e c t K e y a n y T y p e z b w N T n L X > < a : K e y > < K e y > C o l u m n s \ N o m b r e   d e l   P l a t o < / K e y > < / a : K e y > < a : V a l u e   i : t y p e = " T a b l e W i d g e t B a s e V i e w S t a t e " / > < / a : K e y V a l u e O f D i a g r a m O b j e c t K e y a n y T y p e z b w N T n L X > < a : K e y V a l u e O f D i a g r a m O b j e c t K e y a n y T y p e z b w N T n L X > < a : K e y > < K e y > C o l u m n s \ D e s c r i p c i � n   d e l   P l a t o < / K e y > < / a : K e y > < a : V a l u e   i : t y p e = " T a b l e W i d g e t B a s e V i e w S t a t e " / > < / a : K e y V a l u e O f D i a g r a m O b j e c t K e y a n y T y p e z b w N T n L X > < a : K e y V a l u e O f D i a g r a m O b j e c t K e y a n y T y p e z b w N T n L X > < a : K e y > < K e y > C o l u m n s \ C o s t o   U n i t a r i o < / K e y > < / a : K e y > < a : V a l u e   i : t y p e = " T a b l e W i d g e t B a s e V i e w S t a t e " / > < / a : K e y V a l u e O f D i a g r a m O b j e c t K e y a n y T y p e z b w N T n L X > < a : K e y V a l u e O f D i a g r a m O b j e c t K e y a n y T y p e z b w N T n L X > < a : K e y > < K e y > C o l u m n s \ P r e c i o   U n i t a r i o < / K e y > < / a : K e y > < a : V a l u e   i : t y p e = " T a b l e W i d g e t B a s e V i e w S t a t e " / > < / a : K e y V a l u e O f D i a g r a m O b j e c t K e y a n y T y p e z b w N T n L X > < a : K e y V a l u e O f D i a g r a m O b j e c t K e y a n y T y p e z b w N T n L X > < a : K e y > < K e y > C o l u m n s \ C a n t i d a d   O r d e n a d a < / K e y > < / a : K e y > < a : V a l u e   i : t y p e = " T a b l e W i d g e t B a s e V i e w S t a t e " / > < / a : K e y V a l u e O f D i a g r a m O b j e c t K e y a n y T y p e z b w N T n L X > < a : K e y V a l u e O f D i a g r a m O b j e c t K e y a n y T y p e z b w N T n L X > < a : K e y > < K e y > C o l u m n s \ T i e m p o   d e   P r e p a r a c i � n < / 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 C o l u m n s \ G a n a n c i a   n e t a < / K e y > < / a : K e y > < a : V a l u e   i : t y p e = " T a b l e W i d g e t B a s e V i e w S t a t e " / > < / a : K e y V a l u e O f D i a g r a m O b j e c t K e y a n y T y p e z b w N T n L X > < a : K e y V a l u e O f D i a g r a m O b j e c t K e y a n y T y p e z b w N T n L X > < a : K e y > < K e y > C o l u m n s \ G a n a n c i a   b r u t a < / K e y > < / a : K e y > < a : V a l u e   i : t y p e = " T a b l e W i d g e t B a s e V i e w S t a t e " / > < / a : K e y V a l u e O f D i a g r a m O b j e c t K e y a n y T y p e z b w N T n L X > < a : K e y V a l u e O f D i a g r a m O b j e c t K e y a n y T y p e z b w N T n L X > < a : K e y > < K e y > C o l u m n s \ P o r c e n t a j e   d e   G a n a n c i a   d e l   p e d i d o 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 C o l u m n s \ N � m e r o   d e   M e s a < / K e y > < / a : K e y > < a : V a l u e   i : t y p e = " T a b l e W i d g e t B a s e V i e w S t a t e " / > < / a : K e y V a l u e O f D i a g r a m O b j e c t K e y a n y T y p e z b w N T n L X > < a : K e y V a l u e O f D i a g r a m O b j e c t K e y a n y T y p e z b w N T n L X > < a : K e y > < K e y > C o l u m n s \ N o m b r e   d e l   C l i e n t e < / K e y > < / a : K e y > < a : V a l u e   i : t y p e = " T a b l e W i d g e t B a s e V i e w S t a t e " / > < / a : K e y V a l u e O f D i a g r a m O b j e c t K e y a n y T y p e z b w N T n L X > < a : K e y V a l u e O f D i a g r a m O b j e c t K e y a n y T y p e z b w N T n L X > < a : K e y > < K e y > C o l u m n s \ N � m e r o   d e   C o m e n s a l e s < / K e y > < / a : K e y > < a : V a l u e   i : t y p e = " T a b l e W i d g e t B a s e V i e w S t a t e " / > < / a : K e y V a l u e O f D i a g r a m O b j e c t K e y a n y T y p e z b w N T n L X > < a : K e y V a l u e O f D i a g r a m O b j e c t K e y a n y T y p e z b w N T n L X > < a : K e y > < K e y > C o l u m n s \ H o r a   d e   L l e g a d a < / K e y > < / a : K e y > < a : V a l u e   i : t y p e = " T a b l e W i d g e t B a s e V i e w S t a t e " / > < / a : K e y V a l u e O f D i a g r a m O b j e c t K e y a n y T y p e z b w N T n L X > < a : K e y V a l u e O f D i a g r a m O b j e c t K e y a n y T y p e z b w N T n L X > < a : K e y > < K e y > C o l u m n s \ H o r a   d e   S a l i d a < / K e y > < / a : K e y > < a : V a l u e   i : t y p e = " T a b l e W i d g e t B a s e V i e w S t a t e " / > < / a : K e y V a l u e O f D i a g r a m O b j e c t K e y a n y T y p e z b w N T n L X > < a : K e y V a l u e O f D i a g r a m O b j e c t K e y a n y T y p e z b w N T n L X > < a : K e y > < K e y > C o l u m n s \ M e s e r o   A s i g n a d o < / K e y > < / a : K e y > < a : V a l u e   i : t y p e = " T a b l e W i d g e t B a s e V i e w S t a t e " / > < / a : K e y V a l u e O f D i a g r a m O b j e c t K e y a n y T y p e z b w N T n L X > < a : K e y V a l u e O f D i a g r a m O b j e c t K e y a n y T y p e z b w N T n L X > < a : K e y > < K e y > C o l u m n s \ T i p o   d e   S e r v i c i o < / K e y > < / a : K e y > < a : V a l u e   i : t y p e = " T a b l e W i d g e t B a s e V i e w S t a t e " / > < / a : K e y V a l u e O f D i a g r a m O b j e c t K e y a n y T y p e z b w N T n L X > < a : K e y V a l u e O f D i a g r a m O b j e c t K e y a n y T y p e z b w N T n L X > < a : K e y > < K e y > C o l u m n s \ M � t o d o   d e   P a g o < / K e y > < / a : K e y > < a : V a l u e   i : t y p e = " T a b l e W i d g e t B a s e V i e w S t a t e " / > < / a : K e y V a l u e O f D i a g r a m O b j e c t K e y a n y T y p e z b w N T n L X > < a : K e y V a l u e O f D i a g r a m O b j e c t K e y a n y T y p e z b w N T n L X > < a : K e y > < K e y > C o l u m n s \ P r o p i n a < / K e y > < / a : K e y > < a : V a l u e   i : t y p e = " T a b l e W i d g e t B a s e V i e w S t a t e " / > < / a : K e y V a l u e O f D i a g r a m O b j e c t K e y a n y T y p e z b w N T n L X > < a : K e y V a l u e O f D i a g r a m O b j e c t K e y a n y T y p e z b w N T n L X > < a : K e y > < K e y > C o l u m n s \ E s t a d o   d e   l a   M e s a < / K e y > < / a : K e y > < a : V a l u e   i : t y p e = " T a b l e W i d g e t B a s e V i e w S t a t e " / > < / a : K e y V a l u e O f D i a g r a m O b j e c t K e y a n y T y p e z b w N T n L X > < a : K e y V a l u e O f D i a g r a m O b j e c t K e y a n y T y p e z b w N T n L X > < a : K e y > < K e y > C o l u m n s \ N � m e r o   d e   O r d e n < / K e y > < / a : K e y > < a : V a l u e   i : t y p e = " T a b l e W i d g e t B a s e V i e w S t a t e " / > < / a : K e y V a l u e O f D i a g r a m O b j e c t K e y a n y T y p e z b w N T n L X > < a : K e y V a l u e O f D i a g r a m O b j e c t K e y a n y T y p e z b w N T n L X > < a : K e y > < K e y > C o l u m n s \ P a � s   d e   O r i g e n < / K e y > < / a : K e y > < a : V a l u e   i : t y p e = " T a b l e W i d g e t B a s e V i e w S t a t e " / > < / a : K e y V a l u e O f D i a g r a m O b j e c t K e y a n y T y p e z b w N T n L X > < a : K e y V a l u e O f D i a g r a m O b j e c t K e y a n y T y p e z b w N T n L X > < a : K e y > < K e y > C o l u m n s \ M o n t o   T o t a l   d e   l a   C u e n t a < / K e y > < / a : K e y > < a : V a l u e   i : t y p e = " T a b l e W i d g e t B a s e V i e w S t a t e " / > < / a : K e y V a l u e O f D i a g r a m O b j e c t K e y a n y T y p e z b w N T n L X > < a : K e y V a l u e O f D i a g r a m O b j e c t K e y a n y T y p e z b w N T n L X > < a : K e y > < K e y > C o l u m n s \ F e c h a   d e   F a c t u r a < / K e y > < / a : K e y > < a : V a l u e   i : t y p e = " T a b l e W i d g e t B a s e V i e w S t a t e " / > < / a : K e y V a l u e O f D i a g r a m O b j e c t K e y a n y T y p e z b w N T n L X > < a : K e y V a l u e O f D i a g r a m O b j e c t K e y a n y T y p e z b w N T n L X > < a : K e y > < K e y > C o l u m n s \ T i e m p o   d e   P e r m a n e n c i a < / K e y > < / a : K e y > < a : V a l u e   i : t y p e = " T a b l e W i d g e t B a s e V i e w S t a t e " / > < / a : K e y V a l u e O f D i a g r a m O b j e c t K e y a n y T y p e z b w N T n L X > < a : K e y V a l u e O f D i a g r a m O b j e c t K e y a n y T y p e z b w N T n L X > < a : K e y > < K e y > C o l u m n s \ T i e m p o   d e   P r e p a r a c i � n < / K e y > < / a : K e y > < a : V a l u e   i : t y p e = " T a b l e W i d g e t B a s e V i e w S t a t e " / > < / a : K e y V a l u e O f D i a g r a m O b j e c t K e y a n y T y p e z b w N T n L X > < a : K e y V a l u e O f D i a g r a m O b j e c t K e y a n y T y p e z b w N T n L X > < a : K e y > < K e y > C o l u m n s \ T i e m p o   d e   d e g u s t a c i � n < / K e y > < / a : K e y > < a : V a l u e   i : t y p e = " T a b l e W i d g e t B a s e V i e w S t a t e " / > < / a : K e y V a l u e O f D i a g r a m O b j e c t K e y a n y T y p e z b w N T n L X > < a : K e y V a l u e O f D i a g r a m O b j e c t K e y a n y T y p e z b w N T n L X > < a : K e y > < K e y > C o l u m n s \ C o b r a d a < / K e y > < / a : K e y > < a : V a l u e   i : t y p e = " T a b l e W i d g e t B a s e V i e w S t a t e " / > < / a : K e y V a l u e O f D i a g r a m O b j e c t K e y a n y T y p e z b w N T n L X > < a : K e y V a l u e O f D i a g r a m O b j e c t K e y a n y T y p e z b w N T n L X > < a : K e y > < K e y > C o l u m n s \ D � a   s e m a n a < / K e y > < / a : K e y > < a : V a l u e   i : t y p e = " T a b l e W i d g e t B a s e V i e w S t a t e " / > < / a : K e y V a l u e O f D i a g r a m O b j e c t K e y a n y T y p e z b w N T n L X > < a : K e y V a l u e O f D i a g r a m O b j e c t K e y a n y T y p e z b w N T n L X > < a : K e y > < K e y > C o l u m n s \ N u m e r o   d e   p l a t o s < / K e y > < / a : K e y > < a : V a l u e   i : t y p e = " T a b l e W i d g e t B a s e V i e w S t a t e " / > < / a : K e y V a l u e O f D i a g r a m O b j e c t K e y a n y T y p e z b w N T n L X > < a : K e y V a l u e O f D i a g r a m O b j e c t K e y a n y T y p e z b w N T n L X > < a : K e y > < K e y > C o l u m n s \ T i e m p o   d e   P r e p a r a c i � n   ( h o r a ) < / K e y > < / a : K e y > < a : V a l u e   i : t y p e = " T a b l e W i d g e t B a s e V i e w S t a t e " / > < / a : K e y V a l u e O f D i a g r a m O b j e c t K e y a n y T y p e z b w N T n L X > < a : K e y V a l u e O f D i a g r a m O b j e c t K e y a n y T y p e z b w N T n L X > < a : K e y > < K e y > C o l u m n s \ T i e m p o   d e   P r e p a r a c i � n   ( m i n u t o ) < / K e y > < / a : K e y > < a : V a l u e   i : t y p e = " T a b l e W i d g e t B a s e V i e w S t a t e " / > < / a : K e y V a l u e O f D i a g r a m O b j e c t K e y a n y T y p e z b w N T n L X > < a : K e y V a l u e O f D i a g r a m O b j e c t K e y a n y T y p e z b w N T n L X > < a : K e y > < K e y > C o l u m n s \ T i e m p o   p r e p < / K e y > < / a : K e y > < a : V a l u e   i : t y p e = " T a b l e W i d g e t B a s e V i e w S t a t e " / > < / a : K e y V a l u e O f D i a g r a m O b j e c t K e y a n y T y p e z b w N T n L X > < a : K e y V a l u e O f D i a g r a m O b j e c t K e y a n y T y p e z b w N T n L X > < a : K e y > < K e y > C o l u m n s \ T i e m p o   d e g u s t a c i o n   ( h o r a ) < / K e y > < / a : K e y > < a : V a l u e   i : t y p e = " T a b l e W i d g e t B a s e V i e w S t a t e " / > < / a : K e y V a l u e O f D i a g r a m O b j e c t K e y a n y T y p e z b w N T n L X > < a : K e y V a l u e O f D i a g r a m O b j e c t K e y a n y T y p e z b w N T n L X > < a : K e y > < K e y > C o l u m n s \ F a c t u r a c i o n < / K e y > < / a : K e y > < a : V a l u e   i : t y p e = " T a b l e W i d g e t B a s e V i e w S t a t e " / > < / a : K e y V a l u e O f D i a g r a m O b j e c t K e y a n y T y p e z b w N T n L X > < a : K e y V a l u e O f D i a g r a m O b j e c t K e y a n y T y p e z b w N T n L X > < a : K e y > < K e y > C o l u m n s \ T i e m p o   p e r m < / 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0 f e d f 5 6 6 - 6 e 8 7 - 4 9 c 8 - b 5 7 a - b f 2 7 0 1 6 9 7 e d a " > < 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26.xml>��< ? x m l   v e r s i o n = " 1 . 0 "   e n c o d i n g = " U T F - 1 6 " ? > < G e m i n i   x m l n s = " h t t p : / / g e m i n i / p i v o t c u s t o m i z a t i o n / 1 e 1 5 c 8 9 5 - 5 2 e 7 - 4 3 0 5 - 9 8 0 0 - 9 5 8 3 b a d 8 0 9 7 3 " > < 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27.xml>��< ? x m l   v e r s i o n = " 1 . 0 "   e n c o d i n g = " U T F - 1 6 " ? > < G e m i n i   x m l n s = " h t t p : / / g e m i n i / p i v o t c u s t o m i z a t i o n / 4 7 8 6 8 4 7 d - b 2 7 3 - 4 b 9 7 - 9 7 2 c - 8 4 5 8 8 8 b 6 3 c 8 5 " > < 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 T r u e < / V i s i b l e > < / i t e m > < i t e m > < M e a s u r e N a m e > p c t _ f a c t u r a d o < / M e a s u r e N a m e > < D i s p l a y N a m e > p c t _ f a c t u r a d o < / D i s p l a y N a m e > < V i s i b l e > T r u e 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28.xml>��< ? x m l   v e r s i o n = " 1 . 0 "   e n c o d i n g = " U T F - 1 6 " ? > < G e m i n i   x m l n s = " h t t p : / / g e m i n i / p i v o t c u s t o m i z a t i o n / 6 b 8 2 0 5 e 3 - 6 3 6 0 - 4 2 0 0 - a 6 2 0 - d 4 b 6 4 2 4 0 4 4 a 2 " > < 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 T r u e 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 T r u e < / V i s i b l e > < / i t e m > < / C a l c u l a t e d F i e l d s > < S A H o s t H a s h > 0 < / S A H o s t H a s h > < G e m i n i F i e l d L i s t V i s i b l e > T r u e < / G e m i n i F i e l d L i s t V i s i b l e > < / S e t t i n g s > ] ] > < / C u s t o m C o n t e n t > < / G e m i n i > 
</file>

<file path=customXml/item29.xml>��< ? x m l   v e r s i o n = " 1 . 0 "   e n c o d i n g = " U T F - 1 6 " ? > < G e m i n i   x m l n s = " h t t p : / / g e m i n i / p i v o t c u s t o m i z a t i o n / L i n k e d T a b l e U p d a t e M o d e " > < C u s t o m C o n t e n t > < ! [ C D A T A [ T r u e ] ] > < / C u s t o m C o n t e n t > < / G e m i n i > 
</file>

<file path=customXml/item3.xml>��< ? x m l   v e r s i o n = " 1 . 0 "   e n c o d i n g = " U T F - 1 6 " ? > < G e m i n i   x m l n s = " h t t p : / / g e m i n i / p i v o t c u s t o m i z a t i o n / 6 1 c 3 f 3 b d - 9 b c 5 - 4 d 7 c - 8 d f f - 0 9 9 7 c d 5 c 6 5 1 1 " > < 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 T r u e < / V i s i b l e > < / i t e m > < i t e m > < M e a s u r e N a m e > p c t _ f a c t u r a d o < / M e a s u r e N a m e > < D i s p l a y N a m e > p c t _ f a c t u r a d o < / D i s p l a y N a m e > < V i s i b l e > T r u e 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30.xml>��< ? x m l   v e r s i o n = " 1 . 0 "   e n c o d i n g = " U T F - 1 6 " ? > < G e m i n i   x m l n s = " h t t p : / / g e m i n i / p i v o t c u s t o m i z a t i o n / c f 5 6 e b 0 d - 5 c d 6 - 4 2 f 5 - b 0 7 1 - 8 3 d d d 8 e b e f 7 c " > < 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 2 0 2 4 - 0 8 - 2 9 T 1 1 : 0 4 : 0 3 . 0 6 7 2 6 0 6 + 0 2 : 0 0 < / L a s t P r o c e s s e d T i m e > < / D a t a M o d e l i n g S a n d b o x . S e r i a l i z e d S a n d b o x E r r o r C a c h e > ] ] > < / C u s t o m C o n t e n t > < / G e m i n i > 
</file>

<file path=customXml/item32.xml>��< ? x m l   v e r s i o n = " 1 . 0 "   e n c o d i n g = " U T F - 1 6 " ? > < G e m i n i   x m l n s = " h t t p : / / g e m i n i / p i v o t c u s t o m i z a t i o n / T a b l e X M L _ c o c i n a " > < C u s t o m C o n t e n t > < ! [ C D A T A [ < T a b l e W i d g e t G r i d S e r i a l i z a t i o n   x m l n s : x s d = " h t t p : / / w w w . w 3 . o r g / 2 0 0 1 / X M L S c h e m a "   x m l n s : x s i = " h t t p : / / w w w . w 3 . o r g / 2 0 0 1 / X M L S c h e m a - i n s t a n c e " > < C o l u m n S u g g e s t e d T y p e   / > < C o l u m n F o r m a t   / > < C o l u m n A c c u r a c y   / > < C o l u m n C u r r e n c y S y m b o l   / > < C o l u m n P o s i t i v e P a t t e r n   / > < C o l u m n N e g a t i v e P a t t e r n   / > < C o l u m n W i d t h s > < i t e m > < k e y > < s t r i n g > N � m e r o   d e   O r d e n < / s t r i n g > < / k e y > < v a l u e > < i n t > 1 8 2 < / i n t > < / v a l u e > < / i t e m > < i t e m > < k e y > < s t r i n g > N � m e r o   d e   M e s a < / s t r i n g > < / k e y > < v a l u e > < i n t > 1 7 5 < / i n t > < / v a l u e > < / i t e m > < i t e m > < k e y > < s t r i n g > N o m b r e   d e l   P l a t o < / s t r i n g > < / k e y > < v a l u e > < i n t > 1 7 6 < / i n t > < / v a l u e > < / i t e m > < i t e m > < k e y > < s t r i n g > D e s c r i p c i � n   d e l   P l a t o < / s t r i n g > < / k e y > < v a l u e > < i n t > 2 0 3 < / i n t > < / v a l u e > < / i t e m > < i t e m > < k e y > < s t r i n g > C o s t o   U n i t a r i o < / s t r i n g > < / k e y > < v a l u e > < i n t > 1 5 3 < / i n t > < / v a l u e > < / i t e m > < i t e m > < k e y > < s t r i n g > P r e c i o   U n i t a r i o < / s t r i n g > < / k e y > < v a l u e > < i n t > 1 5 7 < / i n t > < / v a l u e > < / i t e m > < i t e m > < k e y > < s t r i n g > C a n t i d a d   O r d e n a d a < / s t r i n g > < / k e y > < v a l u e > < i n t > 1 9 3 < / i n t > < / v a l u e > < / i t e m > < i t e m > < k e y > < s t r i n g > T i e m p o   d e   P r e p a r a c i � n < / s t r i n g > < / k e y > < v a l u e > < i n t > 2 2 0 < / i n t > < / v a l u e > < / i t e m > < i t e m > < k e y > < s t r i n g > O b s e r v a c i o n e s < / s t r i n g > < / k e y > < v a l u e > < i n t > 1 5 7 < / i n t > < / v a l u e > < / i t e m > < i t e m > < k e y > < s t r i n g > G a n a n c i a   n e t a < / s t r i n g > < / k e y > < v a l u e > < i n t > 1 5 2 < / i n t > < / v a l u e > < / i t e m > < i t e m > < k e y > < s t r i n g > G a n a n c i a   b r u t a < / s t r i n g > < / k e y > < v a l u e > < i n t > 1 6 0 < / i n t > < / v a l u e > < / i t e m > < i t e m > < k e y > < s t r i n g > P o r c e n t a j e   d e   G a n a n c i a   d e l   p e d i d o < / s t r i n g > < / k e y > < v a l u e > < i n t > 3 0 8 < / i n t > < / v a l u e > < / i t e m > < / C o l u m n W i d t h s > < C o l u m n D i s p l a y I n d e x > < i t e m > < k e y > < s t r i n g > N � m e r o   d e   O r d e n < / s t r i n g > < / k e y > < v a l u e > < i n t > 0 < / i n t > < / v a l u e > < / i t e m > < i t e m > < k e y > < s t r i n g > N � m e r o   d e   M e s a < / s t r i n g > < / k e y > < v a l u e > < i n t > 1 < / i n t > < / v a l u e > < / i t e m > < i t e m > < k e y > < s t r i n g > N o m b r e   d e l   P l a t o < / s t r i n g > < / k e y > < v a l u e > < i n t > 2 < / i n t > < / v a l u e > < / i t e m > < i t e m > < k e y > < s t r i n g > D e s c r i p c i � n   d e l   P l a t o < / s t r i n g > < / k e y > < v a l u e > < i n t > 3 < / i n t > < / v a l u e > < / i t e m > < i t e m > < k e y > < s t r i n g > C o s t o   U n i t a r i o < / s t r i n g > < / k e y > < v a l u e > < i n t > 4 < / i n t > < / v a l u e > < / i t e m > < i t e m > < k e y > < s t r i n g > P r e c i o   U n i t a r i o < / s t r i n g > < / k e y > < v a l u e > < i n t > 5 < / i n t > < / v a l u e > < / i t e m > < i t e m > < k e y > < s t r i n g > C a n t i d a d   O r d e n a d a < / s t r i n g > < / k e y > < v a l u e > < i n t > 6 < / i n t > < / v a l u e > < / i t e m > < i t e m > < k e y > < s t r i n g > T i e m p o   d e   P r e p a r a c i � n < / s t r i n g > < / k e y > < v a l u e > < i n t > 7 < / i n t > < / v a l u e > < / i t e m > < i t e m > < k e y > < s t r i n g > O b s e r v a c i o n e s < / s t r i n g > < / k e y > < v a l u e > < i n t > 8 < / i n t > < / v a l u e > < / i t e m > < i t e m > < k e y > < s t r i n g > G a n a n c i a   n e t a < / s t r i n g > < / k e y > < v a l u e > < i n t > 9 < / i n t > < / v a l u e > < / i t e m > < i t e m > < k e y > < s t r i n g > G a n a n c i a   b r u t a < / s t r i n g > < / k e y > < v a l u e > < i n t > 1 0 < / i n t > < / v a l u e > < / i t e m > < i t e m > < k e y > < s t r i n g > P o r c e n t a j e   d e   G a n a n c i a   d e l   p e d i d o < / s t r i n g > < / k e y > < v a l u e > < i n t > 1 1 < / 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s a l a " > < C u s t o m C o n t e n t > < ! [ C D A T A [ < T a b l e W i d g e t G r i d S e r i a l i z a t i o n   x m l n s : x s d = " h t t p : / / w w w . w 3 . o r g / 2 0 0 1 / X M L S c h e m a "   x m l n s : x s i = " h t t p : / / w w w . w 3 . o r g / 2 0 0 1 / X M L S c h e m a - i n s t a n c e " > < C o l u m n S u g g e s t e d T y p e   / > < C o l u m n F o r m a t   / > < C o l u m n A c c u r a c y   / > < C o l u m n C u r r e n c y S y m b o l   / > < C o l u m n P o s i t i v e P a t t e r n   / > < C o l u m n N e g a t i v e P a t t e r n   / > < C o l u m n W i d t h s > < i t e m > < k e y > < s t r i n g > N � m e r o   d e   M e s a < / s t r i n g > < / k e y > < v a l u e > < i n t > 1 7 5 < / i n t > < / v a l u e > < / i t e m > < i t e m > < k e y > < s t r i n g > N o m b r e   d e l   C l i e n t e < / s t r i n g > < / k e y > < v a l u e > < i n t > 1 8 9 < / i n t > < / v a l u e > < / i t e m > < i t e m > < k e y > < s t r i n g > N � m e r o   d e   C o m e n s a l e s < / s t r i n g > < / k e y > < v a l u e > < i n t > 2 2 5 < / i n t > < / v a l u e > < / i t e m > < i t e m > < k e y > < s t r i n g > H o r a   d e   L l e g a d a < / s t r i n g > < / k e y > < v a l u e > < i n t > 1 6 6 < / i n t > < / v a l u e > < / i t e m > < i t e m > < k e y > < s t r i n g > H o r a   d e   S a l i d a < / s t r i n g > < / k e y > < v a l u e > < i n t > 1 5 3 < / i n t > < / v a l u e > < / i t e m > < i t e m > < k e y > < s t r i n g > M e s e r o   A s i g n a d o < / s t r i n g > < / k e y > < v a l u e > < i n t > 1 7 7 < / i n t > < / v a l u e > < / i t e m > < i t e m > < k e y > < s t r i n g > T i p o   d e   S e r v i c i o < / s t r i n g > < / k e y > < v a l u e > < i n t > 1 6 3 < / i n t > < / v a l u e > < / i t e m > < i t e m > < k e y > < s t r i n g > M � t o d o   d e   P a g o < / s t r i n g > < / k e y > < v a l u e > < i n t > 1 6 9 < / i n t > < / v a l u e > < / i t e m > < i t e m > < k e y > < s t r i n g > P r o p i n a < / s t r i n g > < / k e y > < v a l u e > < i n t > 1 0 3 < / i n t > < / v a l u e > < / i t e m > < i t e m > < k e y > < s t r i n g > E s t a d o   d e   l a   M e s a < / s t r i n g > < / k e y > < v a l u e > < i n t > 1 8 1 < / i n t > < / v a l u e > < / i t e m > < i t e m > < k e y > < s t r i n g > N � m e r o   d e   O r d e n < / s t r i n g > < / k e y > < v a l u e > < i n t > 1 8 2 < / i n t > < / v a l u e > < / i t e m > < i t e m > < k e y > < s t r i n g > P a � s   d e   O r i g e n < / s t r i n g > < / k e y > < v a l u e > < i n t > 1 5 3 < / i n t > < / v a l u e > < / i t e m > < i t e m > < k e y > < s t r i n g > N u m e r o   d e   p l a t o s < / s t r i n g > < / k e y > < v a l u e > < i n t > 1 8 0 < / i n t > < / v a l u e > < / i t e m > < i t e m > < k e y > < s t r i n g > M o n t o   T o t a l   d e   l a   C u e n t a < / s t r i n g > < / k e y > < v a l u e > < i n t > 2 3 3 < / i n t > < / v a l u e > < / i t e m > < i t e m > < k e y > < s t r i n g > F e c h a   d e   F a c t u r a < / s t r i n g > < / k e y > < v a l u e > < i n t > 1 7 2 < / i n t > < / v a l u e > < / i t e m > < i t e m > < k e y > < s t r i n g > T i e m p o   d e   P e r m a n e n c i a < / s t r i n g > < / k e y > < v a l u e > < i n t > 2 2 7 < / i n t > < / v a l u e > < / i t e m > < i t e m > < k e y > < s t r i n g > T i e m p o   d e   P r e p a r a c i � n < / s t r i n g > < / k e y > < v a l u e > < i n t > 2 2 0 < / i n t > < / v a l u e > < / i t e m > < i t e m > < k e y > < s t r i n g > T i e m p o   d e   d e g u s t a c i � n < / s t r i n g > < / k e y > < v a l u e > < i n t > 2 2 0 < / i n t > < / v a l u e > < / i t e m > < i t e m > < k e y > < s t r i n g > C o b r a d a < / s t r i n g > < / k e y > < v a l u e > < i n t > 1 0 8 < / i n t > < / v a l u e > < / i t e m > < i t e m > < k e y > < s t r i n g > D � a   s e m a n a < / s t r i n g > < / k e y > < v a l u e > < i n t > 1 3 2 < / i n t > < / v a l u e > < / i t e m > < i t e m > < k e y > < s t r i n g > T i e m p o   d e   P r e p a r a c i � n   ( h o r a ) < / s t r i n g > < / k e y > < v a l u e > < i n t > 2 7 2 < / i n t > < / v a l u e > < / i t e m > < i t e m > < k e y > < s t r i n g > T i e m p o   d e   P r e p a r a c i � n   ( m i n u t o ) < / s t r i n g > < / k e y > < v a l u e > < i n t > 2 9 1 < / i n t > < / v a l u e > < / i t e m > < i t e m > < k e y > < s t r i n g > F a c t u r a c i o n < / s t r i n g > < / k e y > < v a l u e > < i n t > 1 3 2 < / i n t > < / v a l u e > < / i t e m > < i t e m > < k e y > < s t r i n g > T i e m p o   p r e p < / s t r i n g > < / k e y > < v a l u e > < i n t > 2 1 0 < / i n t > < / v a l u e > < / i t e m > < i t e m > < k e y > < s t r i n g > T i e m p o   p e r m < / s t r i n g > < / k e y > < v a l u e > < i n t > 1 4 5 < / i n t > < / v a l u e > < / i t e m > < i t e m > < k e y > < s t r i n g > T i e m p o   d e g u s t a c i o n   ( h o r a ) < / s t r i n g > < / k e y > < v a l u e > < i n t > 1 9 9 < / i n t > < / v a l u e > < / i t e m > < / C o l u m n W i d t h s > < C o l u m n D i s p l a y I n d e x > < i t e m > < k e y > < s t r i n g > N � m e r o   d e   M e s a < / s t r i n g > < / k e y > < v a l u e > < i n t > 0 < / i n t > < / v a l u e > < / i t e m > < i t e m > < k e y > < s t r i n g > N o m b r e   d e l   C l i e n t e < / s t r i n g > < / k e y > < v a l u e > < i n t > 1 < / i n t > < / v a l u e > < / i t e m > < i t e m > < k e y > < s t r i n g > N � m e r o   d e   C o m e n s a l e s < / s t r i n g > < / k e y > < v a l u e > < i n t > 2 < / i n t > < / v a l u e > < / i t e m > < i t e m > < k e y > < s t r i n g > H o r a   d e   L l e g a d a < / s t r i n g > < / k e y > < v a l u e > < i n t > 3 < / i n t > < / v a l u e > < / i t e m > < i t e m > < k e y > < s t r i n g > H o r a   d e   S a l i d a < / s t r i n g > < / k e y > < v a l u e > < i n t > 4 < / i n t > < / v a l u e > < / i t e m > < i t e m > < k e y > < s t r i n g > M e s e r o   A s i g n a d o < / s t r i n g > < / k e y > < v a l u e > < i n t > 5 < / i n t > < / v a l u e > < / i t e m > < i t e m > < k e y > < s t r i n g > T i p o   d e   S e r v i c i o < / s t r i n g > < / k e y > < v a l u e > < i n t > 6 < / i n t > < / v a l u e > < / i t e m > < i t e m > < k e y > < s t r i n g > M � t o d o   d e   P a g o < / s t r i n g > < / k e y > < v a l u e > < i n t > 7 < / i n t > < / v a l u e > < / i t e m > < i t e m > < k e y > < s t r i n g > P r o p i n a < / s t r i n g > < / k e y > < v a l u e > < i n t > 8 < / i n t > < / v a l u e > < / i t e m > < i t e m > < k e y > < s t r i n g > E s t a d o   d e   l a   M e s a < / s t r i n g > < / k e y > < v a l u e > < i n t > 9 < / i n t > < / v a l u e > < / i t e m > < i t e m > < k e y > < s t r i n g > N � m e r o   d e   O r d e n < / s t r i n g > < / k e y > < v a l u e > < i n t > 1 0 < / i n t > < / v a l u e > < / i t e m > < i t e m > < k e y > < s t r i n g > P a � s   d e   O r i g e n < / s t r i n g > < / k e y > < v a l u e > < i n t > 1 1 < / i n t > < / v a l u e > < / i t e m > < i t e m > < k e y > < s t r i n g > N u m e r o   d e   p l a t o s < / s t r i n g > < / k e y > < v a l u e > < i n t > 1 9 < / i n t > < / v a l u e > < / i t e m > < i t e m > < k e y > < s t r i n g > M o n t o   T o t a l   d e   l a   C u e n t a < / s t r i n g > < / k e y > < v a l u e > < i n t > 1 2 < / i n t > < / v a l u e > < / i t e m > < i t e m > < k e y > < s t r i n g > F e c h a   d e   F a c t u r a < / s t r i n g > < / k e y > < v a l u e > < i n t > 1 3 < / i n t > < / v a l u e > < / i t e m > < i t e m > < k e y > < s t r i n g > T i e m p o   d e   P e r m a n e n c i a < / s t r i n g > < / k e y > < v a l u e > < i n t > 1 4 < / i n t > < / v a l u e > < / i t e m > < i t e m > < k e y > < s t r i n g > T i e m p o   d e   P r e p a r a c i � n < / s t r i n g > < / k e y > < v a l u e > < i n t > 1 5 < / i n t > < / v a l u e > < / i t e m > < i t e m > < k e y > < s t r i n g > T i e m p o   d e   d e g u s t a c i � n < / s t r i n g > < / k e y > < v a l u e > < i n t > 1 6 < / i n t > < / v a l u e > < / i t e m > < i t e m > < k e y > < s t r i n g > C o b r a d a < / s t r i n g > < / k e y > < v a l u e > < i n t > 1 7 < / i n t > < / v a l u e > < / i t e m > < i t e m > < k e y > < s t r i n g > D � a   s e m a n a < / s t r i n g > < / k e y > < v a l u e > < i n t > 1 8 < / i n t > < / v a l u e > < / i t e m > < i t e m > < k e y > < s t r i n g > T i e m p o   d e   P r e p a r a c i � n   ( h o r a ) < / s t r i n g > < / k e y > < v a l u e > < i n t > 2 0 < / i n t > < / v a l u e > < / i t e m > < i t e m > < k e y > < s t r i n g > T i e m p o   d e   P r e p a r a c i � n   ( m i n u t o ) < / s t r i n g > < / k e y > < v a l u e > < i n t > 2 1 < / i n t > < / v a l u e > < / i t e m > < i t e m > < k e y > < s t r i n g > T i e m p o   p r e p < / s t r i n g > < / k e y > < v a l u e > < i n t > 2 2 < / i n t > < / v a l u e > < / i t e m > < i t e m > < k e y > < s t r i n g > F a c t u r a c i o n < / s t r i n g > < / k e y > < v a l u e > < i n t > 2 4 < / i n t > < / v a l u e > < / i t e m > < i t e m > < k e y > < s t r i n g > T i e m p o   p e r m < / s t r i n g > < / k e y > < v a l u e > < i n t > 2 5 < / i n t > < / v a l u e > < / i t e m > < i t e m > < k e y > < s t r i n g > T i e m p o   d e g u s t a c i o n   ( h o r a ) < / s t r i n g > < / k e y > < v a l u e > < i n t > 2 3 < / 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a 4 8 e 4 e a 3 - b c 5 7 - 4 7 8 8 - 8 7 c 3 - 3 7 3 7 a 5 2 c 8 3 9 e " > < 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 F a l s e < / V i s i b l e > < / i t e m > < i t e m > < M e a s u r e N a m e > m o n t o _ n o _ f a c t u r a d o < / M e a s u r e N a m e > < D i s p l a y N a m e > m o n t o _ n o _ f a c t u r a d o < / D i s p l a y N a m e > < V i s i b l e > T r u e 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35.xml>��< ? x m l   v e r s i o n = " 1 . 0 "   e n c o d i n g = " U T F - 1 6 " ? > < G e m i n i   x m l n s = " h t t p : / / g e m i n i / p i v o t c u s t o m i z a t i o n / f 9 b 4 d 5 a 7 - f a 7 a - 4 4 1 0 - b 3 f 4 - c 2 f c a b b 9 3 8 c d " > < 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36.xml>��< ? x m l   v e r s i o n = " 1 . 0 "   e n c o d i n g = " U T F - 1 6 " ? > < G e m i n i   x m l n s = " h t t p : / / g e m i n i / p i v o t c u s t o m i z a t i o n / 2 e 7 5 b d 2 d - d c 6 2 - 4 c 9 a - 9 f 7 6 - f b 2 2 b 9 b 7 7 7 c 7 " > < 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37.xml>��< ? x m l   v e r s i o n = " 1 . 0 "   e n c o d i n g = " U T F - 1 6 " ? > < G e m i n i   x m l n s = " h t t p : / / g e m i n i / p i v o t c u s t o m i z a t i o n / 6 f 3 d 7 b 3 f - f d 6 a - 4 1 f c - 9 d b a - 0 5 3 e 9 9 1 f d 5 7 9 " > < 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38.xml>��< ? x m l   v e r s i o n = " 1 . 0 "   e n c o d i n g = " U T F - 1 6 " ? > < G e m i n i   x m l n s = " h t t p : / / g e m i n i / p i v o t c u s t o m i z a t i o n / 4 f 1 2 d 4 5 f - 3 6 8 0 - 4 9 3 7 - b b 6 0 - c a 0 d 2 2 4 2 3 6 7 3 " > < 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39.xml>��< ? x m l   v e r s i o n = " 1 . 0 "   e n c o d i n g = " U T F - 1 6 " ? > < G e m i n i   x m l n s = " h t t p : / / g e m i n i / p i v o t c u s t o m i z a t i o n / e 4 5 7 3 4 0 1 - 7 4 7 0 - 4 2 0 3 - a 4 7 2 - 3 d 5 f 2 f f 7 f c 5 2 " > < 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4.xml>��< ? x m l   v e r s i o n = " 1 . 0 "   e n c o d i n g = " U T F - 1 6 " ? > < G e m i n i   x m l n s = " h t t p : / / g e m i n i / p i v o t c u s t o m i z a t i o n / 8 c 5 4 1 a 3 c - a 9 9 6 - 4 3 b 0 - a e d 0 - d d f 2 7 8 d 3 a d f 9 " > < 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40.xml>��< ? x m l   v e r s i o n = " 1 . 0 "   e n c o d i n g = " U T F - 1 6 " ? > < G e m i n i   x m l n s = " h t t p : / / g e m i n i / p i v o t c u s t o m i z a t i o n / e 0 6 0 0 8 9 0 - 0 1 2 3 - 4 c 8 d - a b 2 3 - d 3 f d e 1 9 9 7 6 5 c " > < 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 T r u e < / V i s i b l e > < / i t e m > < i t e m > < M e a s u r e N a m e > p c t _ f a c t u r a d o < / M e a s u r e N a m e > < D i s p l a y N a m e > p c t _ f a c t u r a d o < / D i s p l a y N a m e > < V i s i b l e > T r u e 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41.xml>��< ? x m l   v e r s i o n = " 1 . 0 "   e n c o d i n g = " U T F - 1 6 " ? > < G e m i n i   x m l n s = " h t t p : / / g e m i n i / p i v o t c u s t o m i z a t i o n / 1 8 4 1 5 d 4 d - b c f 3 - 4 7 1 d - 8 0 2 e - c c 0 d a 3 e 5 a 1 b f " > < 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42.xml>��< ? x m l   v e r s i o n = " 1 . 0 "   e n c o d i n g = " U T F - 1 6 " ? > < G e m i n i   x m l n s = " h t t p : / / g e m i n i / p i v o t c u s t o m i z a t i o n / 3 b a 3 b 5 6 6 - 5 b 8 2 - 4 0 c 0 - a 6 e 9 - 9 5 f 5 5 a 9 e 5 d d 7 " > < 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43.xml>��< ? x m l   v e r s i o n = " 1 . 0 "   e n c o d i n g = " U T F - 1 6 " ? > < G e m i n i   x m l n s = " h t t p : / / g e m i n i / p i v o t c u s t o m i z a t i o n / d 4 6 4 7 2 2 e - 9 d 1 4 - 4 0 c 3 - a 9 b f - 4 3 7 1 c 5 8 c e 5 6 f " > < 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44.xml>��< ? x m l   v e r s i o n = " 1 . 0 "   e n c o d i n g = " U T F - 1 6 " ? > < G e m i n i   x m l n s = " h t t p : / / g e m i n i / p i v o t c u s t o m i z a t i o n / C l i e n t W i n d o w X M L " > < C u s t o m C o n t e n t > < ! [ C D A T A [ s a l a ] ] > < / C u s t o m C o n t e n t > < / G e m i n i > 
</file>

<file path=customXml/item4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 c o c i n a < / K e y > < V a l u e   x m l n s : a = " h t t p : / / s c h e m a s . d a t a c o n t r a c t . o r g / 2 0 0 4 / 0 7 / M i c r o s o f t . A n a l y s i s S e r v i c e s . C o m m o n " > < a : H a s F o c u s > t r u e < / a : H a s F o c u s > < a : S i z e A t D p i 9 6 > 1 2 8 < / a : S i z e A t D p i 9 6 > < a : V i s i b l e > t r u e < / a : V i s i b l e > < / V a l u e > < / K e y V a l u e O f s t r i n g S a n d b o x E d i t o r . M e a s u r e G r i d S t a t e S c d E 3 5 R y > < K e y V a l u e O f s t r i n g S a n d b o x E d i t o r . M e a s u r e G r i d S t a t e S c d E 3 5 R y > < K e y > s a l a < / 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46.xml>��< ? x m l   v e r s i o n = " 1 . 0 "   e n c o d i n g = " U T F - 1 6 " ? > < G e m i n i   x m l n s = " h t t p : / / g e m i n i / p i v o t c u s t o m i z a t i o n / b 4 4 8 4 a 1 1 - d c 5 2 - 4 0 d 0 - b a 1 f - a 2 5 8 5 b 8 6 5 d 9 b " > < 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 T r u e 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 T r u e 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47.xml>��< ? x m l   v e r s i o n = " 1 . 0 "   e n c o d i n g = " U T F - 1 6 " ? > < G e m i n i   x m l n s = " h t t p : / / g e m i n i / p i v o t c u s t o m i z a t i o n / 7 d 7 5 5 3 7 9 - c 2 a d - 4 7 d b - 9 d b 2 - c 9 6 d a 4 4 0 d 5 e 0 " > < 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48.xml>��< ? x m l   v e r s i o n = " 1 . 0 "   e n c o d i n g = " U T F - 1 6 " ? > < G e m i n i   x m l n s = " h t t p : / / g e m i n i / p i v o t c u s t o m i z a t i o n / 9 8 a f b 9 8 a - f e b 9 - 4 8 2 8 - 8 a a e - d 7 0 0 1 f 7 5 6 1 7 5 " > < 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 m e d i d a   1 < / M e a s u r e N a m e > < D i s p l a y N a m e > m e d i d a   1 < / D i s p l a y N a m e > < V i s i b l e > T r u e < / V i s i b l e > < / i t e m > < / C a l c u l a t e d F i e l d s > < S A H o s t H a s h > 0 < / S A H o s t H a s h > < G e m i n i F i e l d L i s t V i s i b l e > T r u e < / G e m i n i F i e l d L i s t V i s i b l e > < / S e t t i n g s > ] ] > < / C u s t o m C o n t e n t > < / G e m i n i > 
</file>

<file path=customXml/item49.xml>��< ? x m l   v e r s i o n = " 1 . 0 "   e n c o d i n g = " U T F - 1 6 " ? > < G e m i n i   x m l n s = " h t t p : / / g e m i n i / p i v o t c u s t o m i z a t i o n / 4 b c 0 4 4 7 4 - 9 d c 0 - 4 c 1 5 - 8 a a 6 - 9 b 5 7 a d 7 8 e b 5 5 " > < 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 T r u e < / V i s i b l e > < / i t e m > < / C a l c u l a t e d F i e l d s > < S A H o s t H a s h > 0 < / S A H o s t H a s h > < G e m i n i F i e l d L i s t V i s i b l e > T r u e < / G e m i n i F i e l d L i s t V i s i b l e > < / S e t t i n g s > ] ] > < / C u s t o m C o n t e n t > < / G e m i n i > 
</file>

<file path=customXml/item5.xml>��< ? x m l   v e r s i o n = " 1 . 0 "   e n c o d i n g = " U T F - 1 6 " ? > < G e m i n i   x m l n s = " h t t p : / / g e m i n i / p i v o t c u s t o m i z a t i o n / 8 f 8 8 9 5 d a - 5 e 9 c - 4 b 7 0 - b 8 5 2 - 2 c c 3 e 3 0 0 2 0 b b " > < 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0.xml>��< ? x m l   v e r s i o n = " 1 . 0 "   e n c o d i n g = " U T F - 1 6 " ? > < G e m i n i   x m l n s = " h t t p : / / g e m i n i / p i v o t c u s t o m i z a t i o n / a c 4 5 8 a b d - 5 f c 5 - 4 3 0 3 - 8 8 4 6 - 5 b d 6 e 1 a 1 b e 3 5 " > < 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 T r u e < / V i s i b l e > < / i t e m > < i t e m > < M e a s u r e N a m e > p c t _ f a c t u r a d o < / M e a s u r e N a m e > < D i s p l a y N a m e > p c t _ f a c t u r a d o < / D i s p l a y N a m e > < V i s i b l e > T r u e 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1.xml>��< ? x m l   v e r s i o n = " 1 . 0 "   e n c o d i n g = " U T F - 1 6 " ? > < G e m i n i   x m l n s = " h t t p : / / g e m i n i / p i v o t c u s t o m i z a t i o n / M a n u a l C a l c M o d e " > < C u s t o m C o n t e n t > < ! [ C D A T A [ F a l s e ] ] > < / C u s t o m C o n t e n t > < / G e m i n i > 
</file>

<file path=customXml/item52.xml>��< ? x m l   v e r s i o n = " 1 . 0 "   e n c o d i n g = " U T F - 1 6 " ? > < G e m i n i   x m l n s = " h t t p : / / g e m i n i / p i v o t c u s t o m i z a t i o n / a 4 f 3 7 3 3 c - 7 9 4 1 - 4 1 1 7 - a 8 6 b - 2 a 3 6 e 4 1 7 1 e c 8 " > < 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53.xml>��< ? x m l   v e r s i o n = " 1 . 0 "   e n c o d i n g = " U T F - 1 6 " ? > < G e m i n i   x m l n s = " h t t p : / / g e m i n i / p i v o t c u s t o m i z a t i o n / 2 1 8 a 8 0 5 3 - 4 8 8 d - 4 1 1 b - a b b d - d c 6 d 7 7 8 e 0 a 3 3 " > < 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4.xml>��< ? x m l   v e r s i o n = " 1 . 0 "   e n c o d i n g = " U T F - 1 6 " ? > < G e m i n i   x m l n s = " h t t p : / / g e m i n i / p i v o t c u s t o m i z a t i o n / 4 3 b 2 5 8 8 d - 5 3 b 7 - 4 9 f d - 8 9 b c - 4 b 5 1 3 d e 9 4 a b f " > < 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5.xml>��< ? x m l   v e r s i o n = " 1 . 0 "   e n c o d i n g = " U T F - 1 6 " ? > < G e m i n i   x m l n s = " h t t p : / / g e m i n i / p i v o t c u s t o m i z a t i o n / S a n d b o x N o n E m p t y " > < C u s t o m C o n t e n t > < ! [ C D A T A [ 1 ] ] > < / C u s t o m C o n t e n t > < / G e m i n i > 
</file>

<file path=customXml/item56.xml>��< ? x m l   v e r s i o n = " 1 . 0 "   e n c o d i n g = " U T F - 1 6 " ? > < G e m i n i   x m l n s = " h t t p : / / g e m i n i / p i v o t c u s t o m i z a t i o n / f 7 3 b a d e 1 - f 1 e 4 - 4 1 2 9 - 9 c 0 f - 8 6 9 8 d a 5 5 7 3 1 1 " > < 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 F a l s e 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7.xml>��< ? x m l   v e r s i o n = " 1 . 0 "   e n c o d i n g = " U T F - 1 6 " ? > < G e m i n i   x m l n s = " h t t p : / / g e m i n i / p i v o t c u s t o m i z a t i o n / b a 0 c a 8 3 b - 7 d 4 5 - 4 6 c 7 - a 2 d f - 1 6 5 2 d d 6 6 0 b 7 7 " > < 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8.xml>��< ? x m l   v e r s i o n = " 1 . 0 "   e n c o d i n g = " U T F - 1 6 " ? > < G e m i n i   x m l n s = " h t t p : / / g e m i n i / p i v o t c u s t o m i z a t i o n / d 2 1 e 8 3 d 6 - 0 b 8 c - 4 7 a 9 - a 5 3 d - 4 0 6 0 7 b 6 c 6 6 7 4 " > < C u s t o m C o n t e n t > < ! [ C D A T A [ < ? x m l   v e r s i o n = " 1 . 0 "   e n c o d i n g = " u t f - 1 6 " ? > < S e t t i n g s > < C a l c u l a t e d F i e l d s > < i t e m > < M e a s u r e N a m e > c u e n t a s   n o   c o b r a d a s < / M e a s u r e N a m e > < D i s p l a y N a m e > c u e n t a s   n o   c o b r a d a s < / D i s p l a y N a m e > < V i s i b l e > F a l s e < / V i s i b l e > < / i t e m > < i t e m > < M e a s u r e N a m e > F a c t u r a d o < / M e a s u r e N a m e > < D i s p l a y N a m e > F a c t u r a d o < / D i s p l a y N a m e > < V i s i b l e > F a l s e < / V i s i b l e > < / i t e m > < i t e m > < M e a s u r e N a m e > p r o p i n a _ c o b r a d a < / M e a s u r e N a m e > < D i s p l a y N a m e > p r o p i n a _ c o b r a d a < / D i s p l a y N a m e > < V i s i b l e > F a l s e 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9.xml>��< ? x m l   v e r s i o n = " 1 . 0 "   e n c o d i n g = " U T F - 1 6 " ? > < G e m i n i   x m l n s = " h t t p : / / g e m i n i / p i v o t c u s t o m i z a t i o n / e a 7 1 3 0 9 7 - 8 f 7 3 - 4 d b 5 - b 1 b 1 - d 1 4 6 8 8 7 9 4 e b e " > < 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C a l c u l a t e d F i e l d s > < S A H o s t H a s h > 0 < / S A H o s t H a s h > < G e m i n i F i e l d L i s t V i s i b l e > T r u e < / G e m i n i F i e l d L i s t V i s i b l e > < / S e t t i n g s > ] ] > < / 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 T a g s \ T a b l e s \ & l t ; T a b l e s \ c o c i n a & g t ; < / K e y > < / D i a g r a m O b j e c t K e y > < D i a g r a m O b j e c t K e y > < K e y > D y n a m i c   T a g s \ T a b l e s \ & l t ; T a b l e s \ s a l a & g t ; < / K e y > < / D i a g r a m O b j e c t K e y > < D i a g r a m O b j e c t K e y > < K e y > T a b l e s \ c o c i n a < / K e y > < / D i a g r a m O b j e c t K e y > < D i a g r a m O b j e c t K e y > < K e y > T a b l e s \ c o c i n a \ C o l u m n s \ N � m e r o   d e   O r d e n < / K e y > < / D i a g r a m O b j e c t K e y > < D i a g r a m O b j e c t K e y > < K e y > T a b l e s \ c o c i n a \ C o l u m n s \ N � m e r o   d e   M e s a < / K e y > < / D i a g r a m O b j e c t K e y > < D i a g r a m O b j e c t K e y > < K e y > T a b l e s \ c o c i n a \ C o l u m n s \ N o m b r e   d e l   P l a t o < / K e y > < / D i a g r a m O b j e c t K e y > < D i a g r a m O b j e c t K e y > < K e y > T a b l e s \ c o c i n a \ C o l u m n s \ D e s c r i p c i � n   d e l   P l a t o < / K e y > < / D i a g r a m O b j e c t K e y > < D i a g r a m O b j e c t K e y > < K e y > T a b l e s \ c o c i n a \ C o l u m n s \ C o s t o   U n i t a r i o < / K e y > < / D i a g r a m O b j e c t K e y > < D i a g r a m O b j e c t K e y > < K e y > T a b l e s \ c o c i n a \ C o l u m n s \ P r e c i o   U n i t a r i o < / K e y > < / D i a g r a m O b j e c t K e y > < D i a g r a m O b j e c t K e y > < K e y > T a b l e s \ c o c i n a \ C o l u m n s \ C a n t i d a d   O r d e n a d a < / K e y > < / D i a g r a m O b j e c t K e y > < D i a g r a m O b j e c t K e y > < K e y > T a b l e s \ c o c i n a \ C o l u m n s \ T i e m p o   d e   P r e p a r a c i � n < / K e y > < / D i a g r a m O b j e c t K e y > < D i a g r a m O b j e c t K e y > < K e y > T a b l e s \ c o c i n a \ C o l u m n s \ O b s e r v a c i o n e s < / K e y > < / D i a g r a m O b j e c t K e y > < D i a g r a m O b j e c t K e y > < K e y > T a b l e s \ c o c i n a \ C o l u m n s \ G a n a n c i a   n e t a < / K e y > < / D i a g r a m O b j e c t K e y > < D i a g r a m O b j e c t K e y > < K e y > T a b l e s \ c o c i n a \ C o l u m n s \ G a n a n c i a   b r u t a < / K e y > < / D i a g r a m O b j e c t K e y > < D i a g r a m O b j e c t K e y > < K e y > T a b l e s \ c o c i n a \ C o l u m n s \ P o r c e n t a j e   d e   G a n a n c i a   d e l   p e d i d o < / K e y > < / D i a g r a m O b j e c t K e y > < D i a g r a m O b j e c t K e y > < K e y > T a b l e s \ s a l a < / K e y > < / D i a g r a m O b j e c t K e y > < D i a g r a m O b j e c t K e y > < K e y > T a b l e s \ s a l a \ C o l u m n s \ N � m e r o   d e   M e s a < / K e y > < / D i a g r a m O b j e c t K e y > < D i a g r a m O b j e c t K e y > < K e y > T a b l e s \ s a l a \ C o l u m n s \ N o m b r e   d e l   C l i e n t e < / K e y > < / D i a g r a m O b j e c t K e y > < D i a g r a m O b j e c t K e y > < K e y > T a b l e s \ s a l a \ C o l u m n s \ N � m e r o   d e   C o m e n s a l e s < / K e y > < / D i a g r a m O b j e c t K e y > < D i a g r a m O b j e c t K e y > < K e y > T a b l e s \ s a l a \ C o l u m n s \ H o r a   d e   L l e g a d a < / K e y > < / D i a g r a m O b j e c t K e y > < D i a g r a m O b j e c t K e y > < K e y > T a b l e s \ s a l a \ C o l u m n s \ H o r a   d e   S a l i d a < / K e y > < / D i a g r a m O b j e c t K e y > < D i a g r a m O b j e c t K e y > < K e y > T a b l e s \ s a l a \ C o l u m n s \ M e s e r o   A s i g n a d o < / K e y > < / D i a g r a m O b j e c t K e y > < D i a g r a m O b j e c t K e y > < K e y > T a b l e s \ s a l a \ C o l u m n s \ T i p o   d e   S e r v i c i o < / K e y > < / D i a g r a m O b j e c t K e y > < D i a g r a m O b j e c t K e y > < K e y > T a b l e s \ s a l a \ C o l u m n s \ M � t o d o   d e   P a g o < / K e y > < / D i a g r a m O b j e c t K e y > < D i a g r a m O b j e c t K e y > < K e y > T a b l e s \ s a l a \ C o l u m n s \ P r o p i n a < / K e y > < / D i a g r a m O b j e c t K e y > < D i a g r a m O b j e c t K e y > < K e y > T a b l e s \ s a l a \ C o l u m n s \ E s t a d o   d e   l a   M e s a < / K e y > < / D i a g r a m O b j e c t K e y > < D i a g r a m O b j e c t K e y > < K e y > T a b l e s \ s a l a \ C o l u m n s \ N � m e r o   d e   O r d e n < / K e y > < / D i a g r a m O b j e c t K e y > < D i a g r a m O b j e c t K e y > < K e y > T a b l e s \ s a l a \ C o l u m n s \ P a � s   d e   O r i g e n < / K e y > < / D i a g r a m O b j e c t K e y > < D i a g r a m O b j e c t K e y > < K e y > T a b l e s \ s a l a \ C o l u m n s \ P l a t o s   O r d e n a d o s < / K e y > < / D i a g r a m O b j e c t K e y > < D i a g r a m O b j e c t K e y > < K e y > T a b l e s \ s a l a \ C o l u m n s \ M o n t o   T o t a l   d e   l a   C u e n t a < / K e y > < / D i a g r a m O b j e c t K e y > < D i a g r a m O b j e c t K e y > < K e y > T a b l e s \ s a l a \ C o l u m n s \ F e c h a   d e   F a c t u r a < / K e y > < / D i a g r a m O b j e c t K e y > < D i a g r a m O b j e c t K e y > < K e y > T a b l e s \ s a l a \ C o l u m n s \ T i e m p o   d e   P e r m a n e n c i a < / K e y > < / D i a g r a m O b j e c t K e y > < D i a g r a m O b j e c t K e y > < K e y > T a b l e s \ s a l a \ C o l u m n s \ T i e m p o   d e   P r e p a r a c i � n < / K e y > < / D i a g r a m O b j e c t K e y > < D i a g r a m O b j e c t K e y > < K e y > T a b l e s \ s a l a \ C o l u m n s \ T i e m p o   d e   d e g u s t a c i � n < / K e y > < / D i a g r a m O b j e c t K e y > < D i a g r a m O b j e c t K e y > < K e y > T a b l e s \ s a l a \ C o l u m n s \ C o b r a d a < / K e y > < / D i a g r a m O b j e c t K e y > < D i a g r a m O b j e c t K e y > < K e y > T a b l e s \ s a l a \ C o l u m n s \ D � a   s e m a n a < / K e y > < / D i a g r a m O b j e c t K e y > < D i a g r a m O b j e c t K e y > < K e y > R e l a t i o n s h i p s \ & l t ; T a b l e s \ c o c i n a \ C o l u m n s \ N � m e r o   d e   O r d e n & g t ; - & l t ; T a b l e s \ s a l a \ C o l u m n s \ N � m e r o   d e   O r d e n & g t ; < / K e y > < / D i a g r a m O b j e c t K e y > < D i a g r a m O b j e c t K e y > < K e y > R e l a t i o n s h i p s \ & l t ; T a b l e s \ c o c i n a \ C o l u m n s \ N � m e r o   d e   O r d e n & g t ; - & l t ; T a b l e s \ s a l a \ C o l u m n s \ N � m e r o   d e   O r d e n & g t ; \ F K < / K e y > < / D i a g r a m O b j e c t K e y > < D i a g r a m O b j e c t K e y > < K e y > R e l a t i o n s h i p s \ & l t ; T a b l e s \ c o c i n a \ C o l u m n s \ N � m e r o   d e   O r d e n & g t ; - & l t ; T a b l e s \ s a l a \ C o l u m n s \ N � m e r o   d e   O r d e n & g t ; \ P K < / K e y > < / D i a g r a m O b j e c t K e y > < D i a g r a m O b j e c t K e y > < K e y > R e l a t i o n s h i p s \ & l t ; T a b l e s \ c o c i n a \ C o l u m n s \ N � m e r o   d e   O r d e n & g t ; - & l t ; T a b l e s \ s a l a \ C o l u m n s \ N � m e r o   d e   O r d e n & g t ; \ C r o s s F i l t e r < / K e y > < / D i a g r a m O b j e c t K e y > < / A l l K e y s > < S e l e c t e d K e y s > < D i a g r a m O b j e c t K e y > < K e y > R e l a t i o n s h i p s \ & l t ; T a b l e s \ c o c i n a \ C o l u m n s \ N � m e r o   d e   O r d e n & g t ; - & l t ; T a b l e s \ s a l a \ C o l u m n s \ N � m e r o   d e   O r d e n & g t ; 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 T a g s \ T a b l e s \ & l t ; T a b l e s \ c o c i n a & g t ; < / K e y > < / a : K e y > < a : V a l u e   i : t y p e = " D i a g r a m D i s p l a y T a g V i e w S t a t e " > < I s N o t F i l t e r e d O u t > t r u e < / I s N o t F i l t e r e d O u t > < / a : V a l u e > < / a : K e y V a l u e O f D i a g r a m O b j e c t K e y a n y T y p e z b w N T n L X > < a : K e y V a l u e O f D i a g r a m O b j e c t K e y a n y T y p e z b w N T n L X > < a : K e y > < K e y > D y n a m i c   T a g s \ T a b l e s \ & l t ; T a b l e s \ s a l a & g t ; < / K e y > < / a : K e y > < a : V a l u e   i : t y p e = " D i a g r a m D i s p l a y T a g V i e w S t a t e " > < I s N o t F i l t e r e d O u t > t r u e < / I s N o t F i l t e r e d O u t > < / a : V a l u e > < / a : K e y V a l u e O f D i a g r a m O b j e c t K e y a n y T y p e z b w N T n L X > < a : K e y V a l u e O f D i a g r a m O b j e c t K e y a n y T y p e z b w N T n L X > < a : K e y > < K e y > T a b l e s \ c o c i n a < / K e y > < / a : K e y > < a : V a l u e   i : t y p e = " D i a g r a m D i s p l a y N o d e V i e w S t a t e " > < H e i g h t > 1 5 0 < / H e i g h t > < I s E x p a n d e d > t r u e < / I s E x p a n d e d > < L a y e d O u t > t r u e < / L a y e d O u t > < W i d t h > 2 0 0 < / W i d t h > < / a : V a l u e > < / a : K e y V a l u e O f D i a g r a m O b j e c t K e y a n y T y p e z b w N T n L X > < a : K e y V a l u e O f D i a g r a m O b j e c t K e y a n y T y p e z b w N T n L X > < a : K e y > < K e y > T a b l e s \ c o c i n a \ C o l u m n s \ N � m e r o   d e   O r d e n < / K e y > < / a : K e y > < a : V a l u e   i : t y p e = " D i a g r a m D i s p l a y N o d e V i e w S t a t e " > < H e i g h t > 1 5 0 < / H e i g h t > < I s E x p a n d e d > t r u e < / I s E x p a n d e d > < W i d t h > 2 0 0 < / W i d t h > < / a : V a l u e > < / a : K e y V a l u e O f D i a g r a m O b j e c t K e y a n y T y p e z b w N T n L X > < a : K e y V a l u e O f D i a g r a m O b j e c t K e y a n y T y p e z b w N T n L X > < a : K e y > < K e y > T a b l e s \ c o c i n a \ C o l u m n s \ N � m e r o   d e   M e s a < / K e y > < / a : K e y > < a : V a l u e   i : t y p e = " D i a g r a m D i s p l a y N o d e V i e w S t a t e " > < H e i g h t > 1 5 0 < / H e i g h t > < I s E x p a n d e d > t r u e < / I s E x p a n d e d > < W i d t h > 2 0 0 < / W i d t h > < / a : V a l u e > < / a : K e y V a l u e O f D i a g r a m O b j e c t K e y a n y T y p e z b w N T n L X > < a : K e y V a l u e O f D i a g r a m O b j e c t K e y a n y T y p e z b w N T n L X > < a : K e y > < K e y > T a b l e s \ c o c i n a \ C o l u m n s \ N o m b r e   d e l   P l a t o < / K e y > < / a : K e y > < a : V a l u e   i : t y p e = " D i a g r a m D i s p l a y N o d e V i e w S t a t e " > < H e i g h t > 1 5 0 < / H e i g h t > < I s E x p a n d e d > t r u e < / I s E x p a n d e d > < W i d t h > 2 0 0 < / W i d t h > < / a : V a l u e > < / a : K e y V a l u e O f D i a g r a m O b j e c t K e y a n y T y p e z b w N T n L X > < a : K e y V a l u e O f D i a g r a m O b j e c t K e y a n y T y p e z b w N T n L X > < a : K e y > < K e y > T a b l e s \ c o c i n a \ C o l u m n s \ D e s c r i p c i � n   d e l   P l a t o < / K e y > < / a : K e y > < a : V a l u e   i : t y p e = " D i a g r a m D i s p l a y N o d e V i e w S t a t e " > < H e i g h t > 1 5 0 < / H e i g h t > < I s E x p a n d e d > t r u e < / I s E x p a n d e d > < W i d t h > 2 0 0 < / W i d t h > < / a : V a l u e > < / a : K e y V a l u e O f D i a g r a m O b j e c t K e y a n y T y p e z b w N T n L X > < a : K e y V a l u e O f D i a g r a m O b j e c t K e y a n y T y p e z b w N T n L X > < a : K e y > < K e y > T a b l e s \ c o c i n a \ C o l u m n s \ C o s t o   U n i t a r i o < / K e y > < / a : K e y > < a : V a l u e   i : t y p e = " D i a g r a m D i s p l a y N o d e V i e w S t a t e " > < H e i g h t > 1 5 0 < / H e i g h t > < I s E x p a n d e d > t r u e < / I s E x p a n d e d > < W i d t h > 2 0 0 < / W i d t h > < / a : V a l u e > < / a : K e y V a l u e O f D i a g r a m O b j e c t K e y a n y T y p e z b w N T n L X > < a : K e y V a l u e O f D i a g r a m O b j e c t K e y a n y T y p e z b w N T n L X > < a : K e y > < K e y > T a b l e s \ c o c i n a \ C o l u m n s \ P r e c i o   U n i t a r i o < / K e y > < / a : K e y > < a : V a l u e   i : t y p e = " D i a g r a m D i s p l a y N o d e V i e w S t a t e " > < H e i g h t > 1 5 0 < / H e i g h t > < I s E x p a n d e d > t r u e < / I s E x p a n d e d > < W i d t h > 2 0 0 < / W i d t h > < / a : V a l u e > < / a : K e y V a l u e O f D i a g r a m O b j e c t K e y a n y T y p e z b w N T n L X > < a : K e y V a l u e O f D i a g r a m O b j e c t K e y a n y T y p e z b w N T n L X > < a : K e y > < K e y > T a b l e s \ c o c i n a \ C o l u m n s \ C a n t i d a d   O r d e n a d a < / K e y > < / a : K e y > < a : V a l u e   i : t y p e = " D i a g r a m D i s p l a y N o d e V i e w S t a t e " > < H e i g h t > 1 5 0 < / H e i g h t > < I s E x p a n d e d > t r u e < / I s E x p a n d e d > < W i d t h > 2 0 0 < / W i d t h > < / a : V a l u e > < / a : K e y V a l u e O f D i a g r a m O b j e c t K e y a n y T y p e z b w N T n L X > < a : K e y V a l u e O f D i a g r a m O b j e c t K e y a n y T y p e z b w N T n L X > < a : K e y > < K e y > T a b l e s \ c o c i n a \ C o l u m n s \ T i e m p o   d e   P r e p a r a c i � n < / K e y > < / a : K e y > < a : V a l u e   i : t y p e = " D i a g r a m D i s p l a y N o d e V i e w S t a t e " > < H e i g h t > 1 5 0 < / H e i g h t > < I s E x p a n d e d > t r u e < / I s E x p a n d e d > < W i d t h > 2 0 0 < / W i d t h > < / a : V a l u e > < / a : K e y V a l u e O f D i a g r a m O b j e c t K e y a n y T y p e z b w N T n L X > < a : K e y V a l u e O f D i a g r a m O b j e c t K e y a n y T y p e z b w N T n L X > < a : K e y > < K e y > T a b l e s \ c o c i n a \ C o l u m n s \ O b s e r v a c i o n e s < / K e y > < / a : K e y > < a : V a l u e   i : t y p e = " D i a g r a m D i s p l a y N o d e V i e w S t a t e " > < H e i g h t > 1 5 0 < / H e i g h t > < I s E x p a n d e d > t r u e < / I s E x p a n d e d > < W i d t h > 2 0 0 < / W i d t h > < / a : V a l u e > < / a : K e y V a l u e O f D i a g r a m O b j e c t K e y a n y T y p e z b w N T n L X > < a : K e y V a l u e O f D i a g r a m O b j e c t K e y a n y T y p e z b w N T n L X > < a : K e y > < K e y > T a b l e s \ c o c i n a \ C o l u m n s \ G a n a n c i a   n e t a < / K e y > < / a : K e y > < a : V a l u e   i : t y p e = " D i a g r a m D i s p l a y N o d e V i e w S t a t e " > < H e i g h t > 1 5 0 < / H e i g h t > < I s E x p a n d e d > t r u e < / I s E x p a n d e d > < W i d t h > 2 0 0 < / W i d t h > < / a : V a l u e > < / a : K e y V a l u e O f D i a g r a m O b j e c t K e y a n y T y p e z b w N T n L X > < a : K e y V a l u e O f D i a g r a m O b j e c t K e y a n y T y p e z b w N T n L X > < a : K e y > < K e y > T a b l e s \ c o c i n a \ C o l u m n s \ G a n a n c i a   b r u t a < / K e y > < / a : K e y > < a : V a l u e   i : t y p e = " D i a g r a m D i s p l a y N o d e V i e w S t a t e " > < H e i g h t > 1 5 0 < / H e i g h t > < I s E x p a n d e d > t r u e < / I s E x p a n d e d > < W i d t h > 2 0 0 < / W i d t h > < / a : V a l u e > < / a : K e y V a l u e O f D i a g r a m O b j e c t K e y a n y T y p e z b w N T n L X > < a : K e y V a l u e O f D i a g r a m O b j e c t K e y a n y T y p e z b w N T n L X > < a : K e y > < K e y > T a b l e s \ c o c i n a \ C o l u m n s \ P o r c e n t a j e   d e   G a n a n c i a   d e l   p e d i d o < / K e y > < / a : K e y > < a : V a l u e   i : t y p e = " D i a g r a m D i s p l a y N o d e V i e w S t a t e " > < H e i g h t > 1 5 0 < / H e i g h t > < I s E x p a n d e d > t r u e < / I s E x p a n d e d > < W i d t h > 2 0 0 < / W i d t h > < / a : V a l u e > < / a : K e y V a l u e O f D i a g r a m O b j e c t K e y a n y T y p e z b w N T n L X > < a : K e y V a l u e O f D i a g r a m O b j e c t K e y a n y T y p e z b w N T n L X > < a : K e y > < K e y > T a b l e s \ s a l a < / K e y > < / a : K e y > < a : V a l u e   i : t y p e = " D i a g r a m D i s p l a y N o d e V i e w S t a t e " > < H e i g h t > 1 5 0 < / H e i g h t > < I s E x p a n d e d > t r u e < / I s E x p a n d e d > < L a y e d O u t > t r u e < / L a y e d O u t > < L e f t > 3 2 9 . 9 0 3 8 1 0 5 6 7 6 6 5 8 < / L e f t > < S c r o l l V e r t i c a l O f f s e t > 2 0 5 . 6 0 2 1 6 5 7 4 4 0 7 0 3 9 < / S c r o l l V e r t i c a l O f f s e t > < T a b I n d e x > 1 < / T a b I n d e x > < W i d t h > 2 0 0 < / W i d t h > < / a : V a l u e > < / a : K e y V a l u e O f D i a g r a m O b j e c t K e y a n y T y p e z b w N T n L X > < a : K e y V a l u e O f D i a g r a m O b j e c t K e y a n y T y p e z b w N T n L X > < a : K e y > < K e y > T a b l e s \ s a l a \ C o l u m n s \ N � m e r o   d e   M e s a < / K e y > < / a : K e y > < a : V a l u e   i : t y p e = " D i a g r a m D i s p l a y N o d e V i e w S t a t e " > < H e i g h t > 1 5 0 < / H e i g h t > < I s E x p a n d e d > t r u e < / I s E x p a n d e d > < W i d t h > 2 0 0 < / W i d t h > < / a : V a l u e > < / a : K e y V a l u e O f D i a g r a m O b j e c t K e y a n y T y p e z b w N T n L X > < a : K e y V a l u e O f D i a g r a m O b j e c t K e y a n y T y p e z b w N T n L X > < a : K e y > < K e y > T a b l e s \ s a l a \ C o l u m n s \ N o m b r e   d e l   C l i e n t e < / K e y > < / a : K e y > < a : V a l u e   i : t y p e = " D i a g r a m D i s p l a y N o d e V i e w S t a t e " > < H e i g h t > 1 5 0 < / H e i g h t > < I s E x p a n d e d > t r u e < / I s E x p a n d e d > < W i d t h > 2 0 0 < / W i d t h > < / a : V a l u e > < / a : K e y V a l u e O f D i a g r a m O b j e c t K e y a n y T y p e z b w N T n L X > < a : K e y V a l u e O f D i a g r a m O b j e c t K e y a n y T y p e z b w N T n L X > < a : K e y > < K e y > T a b l e s \ s a l a \ C o l u m n s \ N � m e r o   d e   C o m e n s a l e s < / K e y > < / a : K e y > < a : V a l u e   i : t y p e = " D i a g r a m D i s p l a y N o d e V i e w S t a t e " > < H e i g h t > 1 5 0 < / H e i g h t > < I s E x p a n d e d > t r u e < / I s E x p a n d e d > < W i d t h > 2 0 0 < / W i d t h > < / a : V a l u e > < / a : K e y V a l u e O f D i a g r a m O b j e c t K e y a n y T y p e z b w N T n L X > < a : K e y V a l u e O f D i a g r a m O b j e c t K e y a n y T y p e z b w N T n L X > < a : K e y > < K e y > T a b l e s \ s a l a \ C o l u m n s \ H o r a   d e   L l e g a d a < / K e y > < / a : K e y > < a : V a l u e   i : t y p e = " D i a g r a m D i s p l a y N o d e V i e w S t a t e " > < H e i g h t > 1 5 0 < / H e i g h t > < I s E x p a n d e d > t r u e < / I s E x p a n d e d > < W i d t h > 2 0 0 < / W i d t h > < / a : V a l u e > < / a : K e y V a l u e O f D i a g r a m O b j e c t K e y a n y T y p e z b w N T n L X > < a : K e y V a l u e O f D i a g r a m O b j e c t K e y a n y T y p e z b w N T n L X > < a : K e y > < K e y > T a b l e s \ s a l a \ C o l u m n s \ H o r a   d e   S a l i d a < / K e y > < / a : K e y > < a : V a l u e   i : t y p e = " D i a g r a m D i s p l a y N o d e V i e w S t a t e " > < H e i g h t > 1 5 0 < / H e i g h t > < I s E x p a n d e d > t r u e < / I s E x p a n d e d > < W i d t h > 2 0 0 < / W i d t h > < / a : V a l u e > < / a : K e y V a l u e O f D i a g r a m O b j e c t K e y a n y T y p e z b w N T n L X > < a : K e y V a l u e O f D i a g r a m O b j e c t K e y a n y T y p e z b w N T n L X > < a : K e y > < K e y > T a b l e s \ s a l a \ C o l u m n s \ M e s e r o   A s i g n a d o < / K e y > < / a : K e y > < a : V a l u e   i : t y p e = " D i a g r a m D i s p l a y N o d e V i e w S t a t e " > < H e i g h t > 1 5 0 < / H e i g h t > < I s E x p a n d e d > t r u e < / I s E x p a n d e d > < W i d t h > 2 0 0 < / W i d t h > < / a : V a l u e > < / a : K e y V a l u e O f D i a g r a m O b j e c t K e y a n y T y p e z b w N T n L X > < a : K e y V a l u e O f D i a g r a m O b j e c t K e y a n y T y p e z b w N T n L X > < a : K e y > < K e y > T a b l e s \ s a l a \ C o l u m n s \ T i p o   d e   S e r v i c i o < / K e y > < / a : K e y > < a : V a l u e   i : t y p e = " D i a g r a m D i s p l a y N o d e V i e w S t a t e " > < H e i g h t > 1 5 0 < / H e i g h t > < I s E x p a n d e d > t r u e < / I s E x p a n d e d > < W i d t h > 2 0 0 < / W i d t h > < / a : V a l u e > < / a : K e y V a l u e O f D i a g r a m O b j e c t K e y a n y T y p e z b w N T n L X > < a : K e y V a l u e O f D i a g r a m O b j e c t K e y a n y T y p e z b w N T n L X > < a : K e y > < K e y > T a b l e s \ s a l a \ C o l u m n s \ M � t o d o   d e   P a g o < / K e y > < / a : K e y > < a : V a l u e   i : t y p e = " D i a g r a m D i s p l a y N o d e V i e w S t a t e " > < H e i g h t > 1 5 0 < / H e i g h t > < I s E x p a n d e d > t r u e < / I s E x p a n d e d > < W i d t h > 2 0 0 < / W i d t h > < / a : V a l u e > < / a : K e y V a l u e O f D i a g r a m O b j e c t K e y a n y T y p e z b w N T n L X > < a : K e y V a l u e O f D i a g r a m O b j e c t K e y a n y T y p e z b w N T n L X > < a : K e y > < K e y > T a b l e s \ s a l a \ C o l u m n s \ P r o p i n a < / K e y > < / a : K e y > < a : V a l u e   i : t y p e = " D i a g r a m D i s p l a y N o d e V i e w S t a t e " > < H e i g h t > 1 5 0 < / H e i g h t > < I s E x p a n d e d > t r u e < / I s E x p a n d e d > < W i d t h > 2 0 0 < / W i d t h > < / a : V a l u e > < / a : K e y V a l u e O f D i a g r a m O b j e c t K e y a n y T y p e z b w N T n L X > < a : K e y V a l u e O f D i a g r a m O b j e c t K e y a n y T y p e z b w N T n L X > < a : K e y > < K e y > T a b l e s \ s a l a \ C o l u m n s \ E s t a d o   d e   l a   M e s a < / K e y > < / a : K e y > < a : V a l u e   i : t y p e = " D i a g r a m D i s p l a y N o d e V i e w S t a t e " > < H e i g h t > 1 5 0 < / H e i g h t > < I s E x p a n d e d > t r u e < / I s E x p a n d e d > < W i d t h > 2 0 0 < / W i d t h > < / a : V a l u e > < / a : K e y V a l u e O f D i a g r a m O b j e c t K e y a n y T y p e z b w N T n L X > < a : K e y V a l u e O f D i a g r a m O b j e c t K e y a n y T y p e z b w N T n L X > < a : K e y > < K e y > T a b l e s \ s a l a \ C o l u m n s \ N � m e r o   d e   O r d e n < / K e y > < / a : K e y > < a : V a l u e   i : t y p e = " D i a g r a m D i s p l a y N o d e V i e w S t a t e " > < H e i g h t > 1 5 0 < / H e i g h t > < I s E x p a n d e d > t r u e < / I s E x p a n d e d > < W i d t h > 2 0 0 < / W i d t h > < / a : V a l u e > < / a : K e y V a l u e O f D i a g r a m O b j e c t K e y a n y T y p e z b w N T n L X > < a : K e y V a l u e O f D i a g r a m O b j e c t K e y a n y T y p e z b w N T n L X > < a : K e y > < K e y > T a b l e s \ s a l a \ C o l u m n s \ P a � s   d e   O r i g e n < / K e y > < / a : K e y > < a : V a l u e   i : t y p e = " D i a g r a m D i s p l a y N o d e V i e w S t a t e " > < H e i g h t > 1 5 0 < / H e i g h t > < I s E x p a n d e d > t r u e < / I s E x p a n d e d > < W i d t h > 2 0 0 < / W i d t h > < / a : V a l u e > < / a : K e y V a l u e O f D i a g r a m O b j e c t K e y a n y T y p e z b w N T n L X > < a : K e y V a l u e O f D i a g r a m O b j e c t K e y a n y T y p e z b w N T n L X > < a : K e y > < K e y > T a b l e s \ s a l a \ C o l u m n s \ P l a t o s   O r d e n a d o s < / K e y > < / a : K e y > < a : V a l u e   i : t y p e = " D i a g r a m D i s p l a y N o d e V i e w S t a t e " > < H e i g h t > 1 5 0 < / H e i g h t > < I s E x p a n d e d > t r u e < / I s E x p a n d e d > < W i d t h > 2 0 0 < / W i d t h > < / a : V a l u e > < / a : K e y V a l u e O f D i a g r a m O b j e c t K e y a n y T y p e z b w N T n L X > < a : K e y V a l u e O f D i a g r a m O b j e c t K e y a n y T y p e z b w N T n L X > < a : K e y > < K e y > T a b l e s \ s a l a \ C o l u m n s \ M o n t o   T o t a l   d e   l a   C u e n t a < / K e y > < / a : K e y > < a : V a l u e   i : t y p e = " D i a g r a m D i s p l a y N o d e V i e w S t a t e " > < H e i g h t > 1 5 0 < / H e i g h t > < I s E x p a n d e d > t r u e < / I s E x p a n d e d > < W i d t h > 2 0 0 < / W i d t h > < / a : V a l u e > < / a : K e y V a l u e O f D i a g r a m O b j e c t K e y a n y T y p e z b w N T n L X > < a : K e y V a l u e O f D i a g r a m O b j e c t K e y a n y T y p e z b w N T n L X > < a : K e y > < K e y > T a b l e s \ s a l a \ C o l u m n s \ F e c h a   d e   F a c t u r a < / K e y > < / a : K e y > < a : V a l u e   i : t y p e = " D i a g r a m D i s p l a y N o d e V i e w S t a t e " > < H e i g h t > 1 5 0 < / H e i g h t > < I s E x p a n d e d > t r u e < / I s E x p a n d e d > < W i d t h > 2 0 0 < / W i d t h > < / a : V a l u e > < / a : K e y V a l u e O f D i a g r a m O b j e c t K e y a n y T y p e z b w N T n L X > < a : K e y V a l u e O f D i a g r a m O b j e c t K e y a n y T y p e z b w N T n L X > < a : K e y > < K e y > T a b l e s \ s a l a \ C o l u m n s \ T i e m p o   d e   P e r m a n e n c i a < / K e y > < / a : K e y > < a : V a l u e   i : t y p e = " D i a g r a m D i s p l a y N o d e V i e w S t a t e " > < H e i g h t > 1 5 0 < / H e i g h t > < I s E x p a n d e d > t r u e < / I s E x p a n d e d > < W i d t h > 2 0 0 < / W i d t h > < / a : V a l u e > < / a : K e y V a l u e O f D i a g r a m O b j e c t K e y a n y T y p e z b w N T n L X > < a : K e y V a l u e O f D i a g r a m O b j e c t K e y a n y T y p e z b w N T n L X > < a : K e y > < K e y > T a b l e s \ s a l a \ C o l u m n s \ T i e m p o   d e   P r e p a r a c i � n < / K e y > < / a : K e y > < a : V a l u e   i : t y p e = " D i a g r a m D i s p l a y N o d e V i e w S t a t e " > < H e i g h t > 1 5 0 < / H e i g h t > < I s E x p a n d e d > t r u e < / I s E x p a n d e d > < W i d t h > 2 0 0 < / W i d t h > < / a : V a l u e > < / a : K e y V a l u e O f D i a g r a m O b j e c t K e y a n y T y p e z b w N T n L X > < a : K e y V a l u e O f D i a g r a m O b j e c t K e y a n y T y p e z b w N T n L X > < a : K e y > < K e y > T a b l e s \ s a l a \ C o l u m n s \ T i e m p o   d e   d e g u s t a c i � n < / K e y > < / a : K e y > < a : V a l u e   i : t y p e = " D i a g r a m D i s p l a y N o d e V i e w S t a t e " > < H e i g h t > 1 5 0 < / H e i g h t > < I s E x p a n d e d > t r u e < / I s E x p a n d e d > < W i d t h > 2 0 0 < / W i d t h > < / a : V a l u e > < / a : K e y V a l u e O f D i a g r a m O b j e c t K e y a n y T y p e z b w N T n L X > < a : K e y V a l u e O f D i a g r a m O b j e c t K e y a n y T y p e z b w N T n L X > < a : K e y > < K e y > T a b l e s \ s a l a \ C o l u m n s \ C o b r a d a < / K e y > < / a : K e y > < a : V a l u e   i : t y p e = " D i a g r a m D i s p l a y N o d e V i e w S t a t e " > < H e i g h t > 1 5 0 < / H e i g h t > < I s E x p a n d e d > t r u e < / I s E x p a n d e d > < W i d t h > 2 0 0 < / W i d t h > < / a : V a l u e > < / a : K e y V a l u e O f D i a g r a m O b j e c t K e y a n y T y p e z b w N T n L X > < a : K e y V a l u e O f D i a g r a m O b j e c t K e y a n y T y p e z b w N T n L X > < a : K e y > < K e y > T a b l e s \ s a l a \ C o l u m n s \ D � a   s e m a n a < / K e y > < / a : K e y > < a : V a l u e   i : t y p e = " D i a g r a m D i s p l a y N o d e V i e w S t a t e " > < H e i g h t > 1 5 0 < / H e i g h t > < I s E x p a n d e d > t r u e < / I s E x p a n d e d > < W i d t h > 2 0 0 < / W i d t h > < / a : V a l u e > < / a : K e y V a l u e O f D i a g r a m O b j e c t K e y a n y T y p e z b w N T n L X > < a : K e y V a l u e O f D i a g r a m O b j e c t K e y a n y T y p e z b w N T n L X > < a : K e y > < K e y > R e l a t i o n s h i p s \ & l t ; T a b l e s \ c o c i n a \ C o l u m n s \ N � m e r o   d e   O r d e n & g t ; - & l t ; T a b l e s \ s a l a \ C o l u m n s \ N � m e r o   d e   O r d e n & g t ; < / K e y > < / a : K e y > < a : V a l u e   i : t y p e = " D i a g r a m D i s p l a y L i n k V i e w S t a t e " > < A u t o m a t i o n P r o p e r t y H e l p e r T e x t > E x t r e m o   1 :   ( 2 1 6 , 7 5 ) .   E x t r e m o 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 R e l a t i o n s h i p s \ & l t ; T a b l e s \ c o c i n a \ C o l u m n s \ N � m e r o   d e   O r d e n & g t ; - & l t ; T a b l e s \ s a l a \ C o l u m n s \ N � m e r o   d e   O r d e n & g t ; \ F K 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 R e l a t i o n s h i p s \ & l t ; T a b l e s \ c o c i n a \ C o l u m n s \ N � m e r o   d e   O r d e n & g t ; - & l t ; T a b l e s \ s a l a \ C o l u m n s \ N � m e r o   d e   O r d e n & g t ; \ P K 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 R e l a t i o n s h i p s \ & l t ; T a b l e s \ c o c i n a \ C o l u m n s \ N � m e r o   d e   O r d e n & g t ; - & l t ; T a b l e s \ s a l a \ C o l u m n s \ N � m e r o   d e   O r d e n & g t ; \ C r o s s F i l t e r 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D i a g r a m M a n a g e r . S e r i a l i z a b l e D i a g r a m > < A d a p t e r   i : t y p e = " M e a s u r e D i a g r a m S a n d b o x A d a p t e r " > < T a b l e N a m e > c o c i n a 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 c o c i n a 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 M e a s u r e s \ R e c u e n t o   d e   N o m b r e   d e l   P l a t o < / K e y > < / D i a g r a m O b j e c t K e y > < D i a g r a m O b j e c t K e y > < K e y > M e a s u r e s \ R e c u e n t o   d e   N o m b r e   d e l   P l a t o \ T a g I n f o \ F � r m u l a < / K e y > < / D i a g r a m O b j e c t K e y > < D i a g r a m O b j e c t K e y > < K e y > M e a s u r e s \ R e c u e n t o   d e   N o m b r e   d e l   P l a t o \ T a g I n f o \ V a l o r < / K e y > < / D i a g r a m O b j e c t K e y > < D i a g r a m O b j e c t K e y > < K e y > C o l u m n s \ N � m e r o   d e   O r d e n < / K e y > < / D i a g r a m O b j e c t K e y > < D i a g r a m O b j e c t K e y > < K e y > C o l u m n s \ N � m e r o   d e   M e s a < / K e y > < / D i a g r a m O b j e c t K e y > < D i a g r a m O b j e c t K e y > < K e y > C o l u m n s \ N o m b r e   d e l   P l a t o < / K e y > < / D i a g r a m O b j e c t K e y > < D i a g r a m O b j e c t K e y > < K e y > C o l u m n s \ D e s c r i p c i � n   d e l   P l a t o < / K e y > < / D i a g r a m O b j e c t K e y > < D i a g r a m O b j e c t K e y > < K e y > C o l u m n s \ C o s t o   U n i t a r i o < / K e y > < / D i a g r a m O b j e c t K e y > < D i a g r a m O b j e c t K e y > < K e y > C o l u m n s \ P r e c i o   U n i t a r i o < / K e y > < / D i a g r a m O b j e c t K e y > < D i a g r a m O b j e c t K e y > < K e y > C o l u m n s \ C a n t i d a d   O r d e n a d a < / K e y > < / D i a g r a m O b j e c t K e y > < D i a g r a m O b j e c t K e y > < K e y > C o l u m n s \ T i e m p o   d e   P r e p a r a c i � n < / K e y > < / D i a g r a m O b j e c t K e y > < D i a g r a m O b j e c t K e y > < K e y > C o l u m n s \ O b s e r v a c i o n e s < / K e y > < / D i a g r a m O b j e c t K e y > < D i a g r a m O b j e c t K e y > < K e y > C o l u m n s \ G a n a n c i a   n e t a < / K e y > < / D i a g r a m O b j e c t K e y > < D i a g r a m O b j e c t K e y > < K e y > C o l u m n s \ G a n a n c i a   b r u t a < / K e y > < / D i a g r a m O b j e c t K e y > < D i a g r a m O b j e c t K e y > < K e y > C o l u m n s \ P o r c e n t a j e   d e   G a n a n c i a   d e l   p e d i d o < / K e y > < / D i a g r a m O b j e c t K e y > < D i a g r a m O b j e c t K e y > < K e y > L i n k s \ & l t ; C o l u m n s \ R e c u e n t o   d e   N o m b r e   d e l   P l a t o & g t ; - & l t ; M e a s u r e s \ N o m b r e   d e l   P l a t o & g t ; < / K e y > < / D i a g r a m O b j e c t K e y > < D i a g r a m O b j e c t K e y > < K e y > L i n k s \ & l t ; C o l u m n s \ R e c u e n t o   d e   N o m b r e   d e l   P l a t o & g t ; - & l t ; M e a s u r e s \ N o m b r e   d e l   P l a t o & g t ; \ C O L U M N < / K e y > < / D i a g r a m O b j e c t K e y > < D i a g r a m O b j e c t K e y > < K e y > L i n k s \ & l t ; C o l u m n s \ R e c u e n t o   d e   N o m b r e   d e l   P l a t o & g t ; - & l t ; M e a s u r e s \ N o m b r e   d e l   P l a t o & g t ; \ M E A S U R E 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 M e a s u r e s \ R e c u e n t o   d e   N o m b r e   d e l   P l a t o < / K e y > < / a : K e y > < a : V a l u e   i : t y p e = " M e a s u r e G r i d N o d e V i e w S t a t e " > < C o l u m n > 2 < / C o l u m n > < L a y e d O u t > t r u e < / L a y e d O u t > < W a s U I I n v i s i b l e > t r u e < / W a s U I I n v i s i b l e > < / a : V a l u e > < / a : K e y V a l u e O f D i a g r a m O b j e c t K e y a n y T y p e z b w N T n L X > < a : K e y V a l u e O f D i a g r a m O b j e c t K e y a n y T y p e z b w N T n L X > < a : K e y > < K e y > M e a s u r e s \ R e c u e n t o   d e   N o m b r e   d e l   P l a t o \ T a g I n f o \ F � r m u l a < / K e y > < / a : K e y > < a : V a l u e   i : t y p e = " M e a s u r e G r i d V i e w S t a t e I D i a g r a m T a g A d d i t i o n a l I n f o " / > < / a : K e y V a l u e O f D i a g r a m O b j e c t K e y a n y T y p e z b w N T n L X > < a : K e y V a l u e O f D i a g r a m O b j e c t K e y a n y T y p e z b w N T n L X > < a : K e y > < K e y > M e a s u r e s \ R e c u e n t o   d e   N o m b r e   d e l   P l a t o \ T a g I n f o \ V a l o r < / K e y > < / a : K e y > < a : V a l u e   i : t y p e = " M e a s u r e G r i d V i e w S t a t e I D i a g r a m T a g A d d i t i o n a l I n f o " / > < / a : K e y V a l u e O f D i a g r a m O b j e c t K e y a n y T y p e z b w N T n L X > < a : K e y V a l u e O f D i a g r a m O b j e c t K e y a n y T y p e z b w N T n L X > < a : K e y > < K e y > C o l u m n s \ N � m e r o   d e   O r d e n < / K e y > < / a : K e y > < a : V a l u e   i : t y p e = " M e a s u r e G r i d N o d e V i e w S t a t e " > < L a y e d O u t > t r u e < / L a y e d O u t > < / a : V a l u e > < / a : K e y V a l u e O f D i a g r a m O b j e c t K e y a n y T y p e z b w N T n L X > < a : K e y V a l u e O f D i a g r a m O b j e c t K e y a n y T y p e z b w N T n L X > < a : K e y > < K e y > C o l u m n s \ N � m e r o   d e   M e s a < / K e y > < / a : K e y > < a : V a l u e   i : t y p e = " M e a s u r e G r i d N o d e V i e w S t a t e " > < C o l u m n > 1 < / C o l u m n > < L a y e d O u t > t r u e < / L a y e d O u t > < / a : V a l u e > < / a : K e y V a l u e O f D i a g r a m O b j e c t K e y a n y T y p e z b w N T n L X > < a : K e y V a l u e O f D i a g r a m O b j e c t K e y a n y T y p e z b w N T n L X > < a : K e y > < K e y > C o l u m n s \ N o m b r e   d e l   P l a t o < / K e y > < / a : K e y > < a : V a l u e   i : t y p e = " M e a s u r e G r i d N o d e V i e w S t a t e " > < C o l u m n > 2 < / C o l u m n > < L a y e d O u t > t r u e < / L a y e d O u t > < / a : V a l u e > < / a : K e y V a l u e O f D i a g r a m O b j e c t K e y a n y T y p e z b w N T n L X > < a : K e y V a l u e O f D i a g r a m O b j e c t K e y a n y T y p e z b w N T n L X > < a : K e y > < K e y > C o l u m n s \ D e s c r i p c i � n   d e l   P l a t o < / K e y > < / a : K e y > < a : V a l u e   i : t y p e = " M e a s u r e G r i d N o d e V i e w S t a t e " > < C o l u m n > 3 < / C o l u m n > < L a y e d O u t > t r u e < / L a y e d O u t > < / a : V a l u e > < / a : K e y V a l u e O f D i a g r a m O b j e c t K e y a n y T y p e z b w N T n L X > < a : K e y V a l u e O f D i a g r a m O b j e c t K e y a n y T y p e z b w N T n L X > < a : K e y > < K e y > C o l u m n s \ C o s t o   U n i t a r i o < / K e y > < / a : K e y > < a : V a l u e   i : t y p e = " M e a s u r e G r i d N o d e V i e w S t a t e " > < C o l u m n > 4 < / C o l u m n > < L a y e d O u t > t r u e < / L a y e d O u t > < / a : V a l u e > < / a : K e y V a l u e O f D i a g r a m O b j e c t K e y a n y T y p e z b w N T n L X > < a : K e y V a l u e O f D i a g r a m O b j e c t K e y a n y T y p e z b w N T n L X > < a : K e y > < K e y > C o l u m n s \ P r e c i o   U n i t a r i o < / K e y > < / a : K e y > < a : V a l u e   i : t y p e = " M e a s u r e G r i d N o d e V i e w S t a t e " > < C o l u m n > 5 < / C o l u m n > < L a y e d O u t > t r u e < / L a y e d O u t > < / a : V a l u e > < / a : K e y V a l u e O f D i a g r a m O b j e c t K e y a n y T y p e z b w N T n L X > < a : K e y V a l u e O f D i a g r a m O b j e c t K e y a n y T y p e z b w N T n L X > < a : K e y > < K e y > C o l u m n s \ C a n t i d a d   O r d e n a d a < / K e y > < / a : K e y > < a : V a l u e   i : t y p e = " M e a s u r e G r i d N o d e V i e w S t a t e " > < C o l u m n > 6 < / C o l u m n > < L a y e d O u t > t r u e < / L a y e d O u t > < / a : V a l u e > < / a : K e y V a l u e O f D i a g r a m O b j e c t K e y a n y T y p e z b w N T n L X > < a : K e y V a l u e O f D i a g r a m O b j e c t K e y a n y T y p e z b w N T n L X > < a : K e y > < K e y > C o l u m n s \ T i e m p o   d e   P r e p a r a c i � n < / K e y > < / a : K e y > < a : V a l u e   i : t y p e = " M e a s u r e G r i d N o d e V i e w S t a t e " > < C o l u m n > 7 < / C o l u m n > < L a y e d O u t > t r u e < / L a y e d O u t > < / a : V a l u e > < / a : K e y V a l u e O f D i a g r a m O b j e c t K e y a n y T y p e z b w N T n L X > < a : K e y V a l u e O f D i a g r a m O b j e c t K e y a n y T y p e z b w N T n L X > < a : K e y > < K e y > C o l u m n s \ O b s e r v a c i o n e s < / K e y > < / a : K e y > < a : V a l u e   i : t y p e = " M e a s u r e G r i d N o d e V i e w S t a t e " > < C o l u m n > 8 < / C o l u m n > < L a y e d O u t > t r u e < / L a y e d O u t > < / a : V a l u e > < / a : K e y V a l u e O f D i a g r a m O b j e c t K e y a n y T y p e z b w N T n L X > < a : K e y V a l u e O f D i a g r a m O b j e c t K e y a n y T y p e z b w N T n L X > < a : K e y > < K e y > C o l u m n s \ G a n a n c i a   n e t a < / K e y > < / a : K e y > < a : V a l u e   i : t y p e = " M e a s u r e G r i d N o d e V i e w S t a t e " > < C o l u m n > 9 < / C o l u m n > < L a y e d O u t > t r u e < / L a y e d O u t > < / a : V a l u e > < / a : K e y V a l u e O f D i a g r a m O b j e c t K e y a n y T y p e z b w N T n L X > < a : K e y V a l u e O f D i a g r a m O b j e c t K e y a n y T y p e z b w N T n L X > < a : K e y > < K e y > C o l u m n s \ G a n a n c i a   b r u t a < / K e y > < / a : K e y > < a : V a l u e   i : t y p e = " M e a s u r e G r i d N o d e V i e w S t a t e " > < C o l u m n > 1 0 < / C o l u m n > < L a y e d O u t > t r u e < / L a y e d O u t > < / a : V a l u e > < / a : K e y V a l u e O f D i a g r a m O b j e c t K e y a n y T y p e z b w N T n L X > < a : K e y V a l u e O f D i a g r a m O b j e c t K e y a n y T y p e z b w N T n L X > < a : K e y > < K e y > C o l u m n s \ P o r c e n t a j e   d e   G a n a n c i a   d e l   p e d i d o < / K e y > < / a : K e y > < a : V a l u e   i : t y p e = " M e a s u r e G r i d N o d e V i e w S t a t e " > < C o l u m n > 1 1 < / C o l u m n > < L a y e d O u t > t r u e < / L a y e d O u t > < / a : V a l u e > < / a : K e y V a l u e O f D i a g r a m O b j e c t K e y a n y T y p e z b w N T n L X > < a : K e y V a l u e O f D i a g r a m O b j e c t K e y a n y T y p e z b w N T n L X > < a : K e y > < K e y > L i n k s \ & l t ; C o l u m n s \ R e c u e n t o   d e   N o m b r e   d e l   P l a t o & g t ; - & l t ; M e a s u r e s \ N o m b r e   d e l   P l a t o & g t ; < / K e y > < / a : K e y > < a : V a l u e   i : t y p e = " M e a s u r e G r i d V i e w S t a t e I D i a g r a m L i n k " / > < / a : K e y V a l u e O f D i a g r a m O b j e c t K e y a n y T y p e z b w N T n L X > < a : K e y V a l u e O f D i a g r a m O b j e c t K e y a n y T y p e z b w N T n L X > < a : K e y > < K e y > L i n k s \ & l t ; C o l u m n s \ R e c u e n t o   d e   N o m b r e   d e l   P l a t o & g t ; - & l t ; M e a s u r e s \ N o m b r e   d e l   P l a t o & g t ; \ C O L U M N < / K e y > < / a : K e y > < a : V a l u e   i : t y p e = " M e a s u r e G r i d V i e w S t a t e I D i a g r a m L i n k E n d p o i n t " / > < / a : K e y V a l u e O f D i a g r a m O b j e c t K e y a n y T y p e z b w N T n L X > < a : K e y V a l u e O f D i a g r a m O b j e c t K e y a n y T y p e z b w N T n L X > < a : K e y > < K e y > L i n k s \ & l t ; C o l u m n s \ R e c u e n t o   d e   N o m b r e   d e l   P l a t o & g t ; - & l t ; M e a s u r e s \ N o m b r e   d e l   P l a t o & g t ; \ M E A S U R E < / K e y > < / a : K e y > < a : V a l u e   i : t y p e = " M e a s u r e G r i d V i e w S t a t e I D i a g r a m L i n k E n d p o i n t " / > < / a : K e y V a l u e O f D i a g r a m O b j e c t K e y a n y T y p e z b w N T n L X > < / V i e w S t a t e s > < / D i a g r a m M a n a g e r . S e r i a l i z a b l e D i a g r a m > < D i a g r a m M a n a g e r . S e r i a l i z a b l e D i a g r a m > < A d a p t e r   i : t y p e = " M e a s u r e D i a g r a m S a n d b o x A d a p t e r " > < T a b l e N a m e > s a l a 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 M e a s u r e s \ F a c t u r a d o < / K e y > < / D i a g r a m O b j e c t K e y > < D i a g r a m O b j e c t K e y > < K e y > M e a s u r e s \ F a c t u r a d o \ T a g I n f o \ F � r m u l a < / K e y > < / D i a g r a m O b j e c t K e y > < D i a g r a m O b j e c t K e y > < K e y > M e a s u r e s \ F a c t u r a d o \ T a g I n f o \ V a l o r < / K e y > < / D i a g r a m O b j e c t K e y > < D i a g r a m O b j e c t K e y > < K e y > M e a s u r e s \ c u e n t a s   n o   c o b r a d a s < / K e y > < / D i a g r a m O b j e c t K e y > < D i a g r a m O b j e c t K e y > < K e y > M e a s u r e s \ c u e n t a s   n o   c o b r a d a s \ T a g I n f o \ F � r m u l a < / K e y > < / D i a g r a m O b j e c t K e y > < D i a g r a m O b j e c t K e y > < K e y > M e a s u r e s \ c u e n t a s   n o   c o b r a d a s \ T a g I n f o \ V a l o r < / K e y > < / D i a g r a m O b j e c t K e y > < D i a g r a m O b j e c t K e y > < K e y > M e a s u r e s \ i m p a g o s _ c u e n t a s < / K e y > < / D i a g r a m O b j e c t K e y > < D i a g r a m O b j e c t K e y > < K e y > M e a s u r e s \ i m p a g o s _ c u e n t a s \ T a g I n f o \ F � r m u l a < / K e y > < / D i a g r a m O b j e c t K e y > < D i a g r a m O b j e c t K e y > < K e y > M e a s u r e s \ i m p a g o s _ c u e n t a s \ T a g I n f o \ V a l o r < / K e y > < / D i a g r a m O b j e c t K e y > < D i a g r a m O b j e c t K e y > < K e y > M e a s u r e s \ p r o p i n a _ c o b r a d a < / K e y > < / D i a g r a m O b j e c t K e y > < D i a g r a m O b j e c t K e y > < K e y > M e a s u r e s \ p r o p i n a _ c o b r a d a \ T a g I n f o \ F � r m u l a < / K e y > < / D i a g r a m O b j e c t K e y > < D i a g r a m O b j e c t K e y > < K e y > M e a s u r e s \ p r o p i n a _ c o b r a d a \ T a g I n f o \ V a l o r < / K e y > < / D i a g r a m O b j e c t K e y > < D i a g r a m O b j e c t K e y > < K e y > M e a s u r e s \ m o n t o _ n o _ f a c t u r a d o < / K e y > < / D i a g r a m O b j e c t K e y > < D i a g r a m O b j e c t K e y > < K e y > M e a s u r e s \ m o n t o _ n o _ f a c t u r a d o \ T a g I n f o \ F � r m u l a < / K e y > < / D i a g r a m O b j e c t K e y > < D i a g r a m O b j e c t K e y > < K e y > M e a s u r e s \ m o n t o _ n o _ f a c t u r a d o \ T a g I n f o \ V a l o r < / K e y > < / D i a g r a m O b j e c t K e y > < D i a g r a m O b j e c t K e y > < K e y > M e a s u r e s \ m o n t o _ f a c t u r a d o < / K e y > < / D i a g r a m O b j e c t K e y > < D i a g r a m O b j e c t K e y > < K e y > M e a s u r e s \ m o n t o _ f a c t u r a d o \ T a g I n f o \ F � r m u l a < / K e y > < / D i a g r a m O b j e c t K e y > < D i a g r a m O b j e c t K e y > < K e y > M e a s u r e s \ m o n t o _ f a c t u r a d o \ T a g I n f o \ V a l o r < / K e y > < / D i a g r a m O b j e c t K e y > < D i a g r a m O b j e c t K e y > < K e y > M e a s u r e s \ p c t _ f a c t u r a d o < / K e y > < / D i a g r a m O b j e c t K e y > < D i a g r a m O b j e c t K e y > < K e y > M e a s u r e s \ p c t _ f a c t u r a d o \ T a g I n f o \ F � r m u l a < / K e y > < / D i a g r a m O b j e c t K e y > < D i a g r a m O b j e c t K e y > < K e y > M e a s u r e s \ p c t _ f a c t u r a d o \ T a g I n f o \ V a l o r < / K e y > < / D i a g r a m O b j e c t K e y > < D i a g r a m O b j e c t K e y > < K e y > M e a s u r e s \ p c t _ n o _ f a c t u r a d o < / K e y > < / D i a g r a m O b j e c t K e y > < D i a g r a m O b j e c t K e y > < K e y > M e a s u r e s \ p c t _ n o _ f a c t u r a d o \ T a g I n f o \ F � r m u l a < / K e y > < / D i a g r a m O b j e c t K e y > < D i a g r a m O b j e c t K e y > < K e y > M e a s u r e s \ p c t _ n o _ f a c t u r a d o \ T a g I n f o \ V a l o r < / K e y > < / D i a g r a m O b j e c t K e y > < D i a g r a m O b j e c t K e y > < K e y > M e a s u r e s \ t i e m p o   p o r   p l a t o < / K e y > < / D i a g r a m O b j e c t K e y > < D i a g r a m O b j e c t K e y > < K e y > M e a s u r e s \ t i e m p o   p o r   p l a t o \ T a g I n f o \ F � r m u l a < / K e y > < / D i a g r a m O b j e c t K e y > < D i a g r a m O b j e c t K e y > < K e y > M e a s u r e s \ t i e m p o   p o r   p l a t o \ T a g I n f o \ V a l o r < / K e y > < / D i a g r a m O b j e c t K e y > < D i a g r a m O b j e c t K e y > < K e y > M e a s u r e s \ t i e m p o   p o r   c o m e n s a l < / K e y > < / D i a g r a m O b j e c t K e y > < D i a g r a m O b j e c t K e y > < K e y > M e a s u r e s \ t i e m p o   p o r   c o m e n s a l \ T a g I n f o \ F � r m u l a < / K e y > < / D i a g r a m O b j e c t K e y > < D i a g r a m O b j e c t K e y > < K e y > M e a s u r e s \ t i e m p o   p o r   c o m e n s a l \ T a g I n f o \ V a l o r < / K e y > < / D i a g r a m O b j e c t K e y > < D i a g r a m O b j e c t K e y > < K e y > M e a s u r e s \ S u m a   d e   C o b r a d a < / K e y > < / D i a g r a m O b j e c t K e y > < D i a g r a m O b j e c t K e y > < K e y > M e a s u r e s \ S u m a   d e   C o b r a d a \ T a g I n f o \ F � r m u l a < / K e y > < / D i a g r a m O b j e c t K e y > < D i a g r a m O b j e c t K e y > < K e y > M e a s u r e s \ S u m a   d e   C o b r a d a \ T a g I n f o \ V a l o r < / K e y > < / D i a g r a m O b j e c t K e y > < D i a g r a m O b j e c t K e y > < K e y > M e a s u r e s \ P r o m e d i o   d e   C o b r a d a < / K e y > < / D i a g r a m O b j e c t K e y > < D i a g r a m O b j e c t K e y > < K e y > M e a s u r e s \ P r o m e d i o   d e   C o b r a d a \ T a g I n f o \ F � r m u l a < / K e y > < / D i a g r a m O b j e c t K e y > < D i a g r a m O b j e c t K e y > < K e y > M e a s u r e s \ P r o m e d i o   d e   C o b r a d a \ T a g I n f o \ V a l o r < / K e y > < / D i a g r a m O b j e c t K e y > < D i a g r a m O b j e c t K e y > < K e y > M e a s u r e s \ S u m a   d e   M o n t o   T o t a l   d e   l a   C u e n t a < / K e y > < / D i a g r a m O b j e c t K e y > < D i a g r a m O b j e c t K e y > < K e y > M e a s u r e s \ S u m a   d e   M o n t o   T o t a l   d e   l a   C u e n t a \ T a g I n f o \ F � r m u l a < / K e y > < / D i a g r a m O b j e c t K e y > < D i a g r a m O b j e c t K e y > < K e y > M e a s u r e s \ S u m a   d e   M o n t o   T o t a l   d e   l a   C u e n t a \ T a g I n f o \ V a l o r < / K e y > < / D i a g r a m O b j e c t K e y > < D i a g r a m O b j e c t K e y > < K e y > M e a s u r e s \ S u m a   d e   N � m e r o   d e   O r d e n < / K e y > < / D i a g r a m O b j e c t K e y > < D i a g r a m O b j e c t K e y > < K e y > M e a s u r e s \ S u m a   d e   N � m e r o   d e   O r d e n \ T a g I n f o \ F � r m u l a < / K e y > < / D i a g r a m O b j e c t K e y > < D i a g r a m O b j e c t K e y > < K e y > M e a s u r e s \ S u m a   d e   N � m e r o   d e   O r d e n \ T a g I n f o \ V a l o r < / K e y > < / D i a g r a m O b j e c t K e y > < D i a g r a m O b j e c t K e y > < K e y > M e a s u r e s \ R e c u e n t o   d e   N � m e r o   d e   O r d e n < / K e y > < / D i a g r a m O b j e c t K e y > < D i a g r a m O b j e c t K e y > < K e y > M e a s u r e s \ R e c u e n t o   d e   N � m e r o   d e   O r d e n \ T a g I n f o \ F � r m u l a < / K e y > < / D i a g r a m O b j e c t K e y > < D i a g r a m O b j e c t K e y > < K e y > M e a s u r e s \ R e c u e n t o   d e   N � m e r o   d e   O r d e n \ T a g I n f o \ V a l o r < / K e y > < / D i a g r a m O b j e c t K e y > < D i a g r a m O b j e c t K e y > < K e y > M e a s u r e s \ S u m a   d e   P r o p i n a < / K e y > < / D i a g r a m O b j e c t K e y > < D i a g r a m O b j e c t K e y > < K e y > M e a s u r e s \ S u m a   d e   P r o p i n a \ T a g I n f o \ F � r m u l a < / K e y > < / D i a g r a m O b j e c t K e y > < D i a g r a m O b j e c t K e y > < K e y > M e a s u r e s \ S u m a   d e   P r o p i n a \ T a g I n f o \ V a l o r < / K e y > < / D i a g r a m O b j e c t K e y > < D i a g r a m O b j e c t K e y > < K e y > M e a s u r e s \ R e c u e n t o   d e   C o b r a d a < / K e y > < / D i a g r a m O b j e c t K e y > < D i a g r a m O b j e c t K e y > < K e y > M e a s u r e s \ R e c u e n t o   d e   C o b r a d a \ T a g I n f o \ F � r m u l a < / K e y > < / D i a g r a m O b j e c t K e y > < D i a g r a m O b j e c t K e y > < K e y > M e a s u r e s \ R e c u e n t o   d e   C o b r a d a \ T a g I n f o \ V a l o r < / K e y > < / D i a g r a m O b j e c t K e y > < D i a g r a m O b j e c t K e y > < K e y > M e a s u r e s \ R e c u e n t o   d e   T i e m p o   d e   P r e p a r a c i � n < / K e y > < / D i a g r a m O b j e c t K e y > < D i a g r a m O b j e c t K e y > < K e y > M e a s u r e s \ R e c u e n t o   d e   T i e m p o   d e   P r e p a r a c i � n \ T a g I n f o \ F � r m u l a < / K e y > < / D i a g r a m O b j e c t K e y > < D i a g r a m O b j e c t K e y > < K e y > M e a s u r e s \ R e c u e n t o   d e   T i e m p o   d e   P r e p a r a c i � n \ T a g I n f o \ V a l o r < / K e y > < / D i a g r a m O b j e c t K e y > < D i a g r a m O b j e c t K e y > < K e y > M e a s u r e s \ S u m a   d e   T i e m p o   p r e p < / K e y > < / D i a g r a m O b j e c t K e y > < D i a g r a m O b j e c t K e y > < K e y > M e a s u r e s \ S u m a   d e   T i e m p o   p r e p \ T a g I n f o \ F � r m u l a < / K e y > < / D i a g r a m O b j e c t K e y > < D i a g r a m O b j e c t K e y > < K e y > M e a s u r e s \ S u m a   d e   T i e m p o   p r e p \ T a g I n f o \ V a l o r < / K e y > < / D i a g r a m O b j e c t K e y > < D i a g r a m O b j e c t K e y > < K e y > M e a s u r e s \ P r o m e d i o   d e   T i e m p o   p r e p < / K e y > < / D i a g r a m O b j e c t K e y > < D i a g r a m O b j e c t K e y > < K e y > M e a s u r e s \ P r o m e d i o   d e   T i e m p o   p r e p \ T a g I n f o \ F � r m u l a < / K e y > < / D i a g r a m O b j e c t K e y > < D i a g r a m O b j e c t K e y > < K e y > M e a s u r e s \ P r o m e d i o   d e   T i e m p o   p r e p \ T a g I n f o \ V a l o r < / K e y > < / D i a g r a m O b j e c t K e y > < D i a g r a m O b j e c t K e y > < K e y > M e a s u r e s \ P r o m e d i o   d e   P r o p i n a < / K e y > < / D i a g r a m O b j e c t K e y > < D i a g r a m O b j e c t K e y > < K e y > M e a s u r e s \ P r o m e d i o   d e   P r o p i n a \ T a g I n f o \ F � r m u l a < / K e y > < / D i a g r a m O b j e c t K e y > < D i a g r a m O b j e c t K e y > < K e y > M e a s u r e s \ P r o m e d i o   d e   P r o p i n a \ T a g I n f o \ V a l o r < / K e y > < / D i a g r a m O b j e c t K e y > < D i a g r a m O b j e c t K e y > < K e y > M e a s u r e s \ P r o m e d i o   d e   M o n t o   T o t a l   d e   l a   C u e n t a < / K e y > < / D i a g r a m O b j e c t K e y > < D i a g r a m O b j e c t K e y > < K e y > M e a s u r e s \ P r o m e d i o   d e   M o n t o   T o t a l   d e   l a   C u e n t a \ T a g I n f o \ F � r m u l a < / K e y > < / D i a g r a m O b j e c t K e y > < D i a g r a m O b j e c t K e y > < K e y > M e a s u r e s \ P r o m e d i o   d e   M o n t o   T o t a l   d e   l a   C u e n t a \ T a g I n f o \ V a l o r < / K e y > < / D i a g r a m O b j e c t K e y > < D i a g r a m O b j e c t K e y > < K e y > M e a s u r e s \ S u m a   d e   F a c t u r a c i o n < / K e y > < / D i a g r a m O b j e c t K e y > < D i a g r a m O b j e c t K e y > < K e y > M e a s u r e s \ S u m a   d e   F a c t u r a c i o n \ T a g I n f o \ F � r m u l a < / K e y > < / D i a g r a m O b j e c t K e y > < D i a g r a m O b j e c t K e y > < K e y > M e a s u r e s \ S u m a   d e   F a c t u r a c i o n \ T a g I n f o \ V a l o r < / K e y > < / D i a g r a m O b j e c t K e y > < D i a g r a m O b j e c t K e y > < K e y > M e a s u r e s \ S u m a   d e   N u m e r o   d e   p l a t o s < / K e y > < / D i a g r a m O b j e c t K e y > < D i a g r a m O b j e c t K e y > < K e y > M e a s u r e s \ S u m a   d e   N u m e r o   d e   p l a t o s \ T a g I n f o \ F � r m u l a < / K e y > < / D i a g r a m O b j e c t K e y > < D i a g r a m O b j e c t K e y > < K e y > M e a s u r e s \ S u m a   d e   N u m e r o   d e   p l a t o s \ T a g I n f o \ V a l o r < / K e y > < / D i a g r a m O b j e c t K e y > < D i a g r a m O b j e c t K e y > < K e y > M e a s u r e s \ P r o m e d i o   d e   N u m e r o   d e   p l a t o s < / K e y > < / D i a g r a m O b j e c t K e y > < D i a g r a m O b j e c t K e y > < K e y > M e a s u r e s \ P r o m e d i o   d e   N u m e r o   d e   p l a t o s \ T a g I n f o \ F � r m u l a < / K e y > < / D i a g r a m O b j e c t K e y > < D i a g r a m O b j e c t K e y > < K e y > M e a s u r e s \ P r o m e d i o   d e   N u m e r o   d e   p l a t o s \ T a g I n f o \ V a l o r < / K e y > < / D i a g r a m O b j e c t K e y > < D i a g r a m O b j e c t K e y > < K e y > M e a s u r e s \ R e c u e n t o   d e   F a c t u r a c i o n < / K e y > < / D i a g r a m O b j e c t K e y > < D i a g r a m O b j e c t K e y > < K e y > M e a s u r e s \ R e c u e n t o   d e   F a c t u r a c i o n \ T a g I n f o \ F � r m u l a < / K e y > < / D i a g r a m O b j e c t K e y > < D i a g r a m O b j e c t K e y > < K e y > M e a s u r e s \ R e c u e n t o   d e   F a c t u r a c i o n \ T a g I n f o \ V a l o r < / K e y > < / D i a g r a m O b j e c t K e y > < D i a g r a m O b j e c t K e y > < K e y > M e a s u r e s \ R e c u e n t o   d e   M o n t o   T o t a l   d e   l a   C u e n t a < / K e y > < / D i a g r a m O b j e c t K e y > < D i a g r a m O b j e c t K e y > < K e y > M e a s u r e s \ R e c u e n t o   d e   M o n t o   T o t a l   d e   l a   C u e n t a \ T a g I n f o \ F � r m u l a < / K e y > < / D i a g r a m O b j e c t K e y > < D i a g r a m O b j e c t K e y > < K e y > M e a s u r e s \ R e c u e n t o   d e   M o n t o   T o t a l   d e   l a   C u e n t a \ T a g I n f o \ V a l o r < / K e y > < / D i a g r a m O b j e c t K e y > < D i a g r a m O b j e c t K e y > < K e y > M e a s u r e s \ S t d D e v   d e   T i e m p o   p r e p < / K e y > < / D i a g r a m O b j e c t K e y > < D i a g r a m O b j e c t K e y > < K e y > M e a s u r e s \ S t d D e v   d e   T i e m p o   p r e p \ T a g I n f o \ F � r m u l a < / K e y > < / D i a g r a m O b j e c t K e y > < D i a g r a m O b j e c t K e y > < K e y > M e a s u r e s \ S t d D e v   d e   T i e m p o   p r e p \ T a g I n f o \ V a l o r < / K e y > < / D i a g r a m O b j e c t K e y > < D i a g r a m O b j e c t K e y > < K e y > M e a s u r e s \ R e c u e n t o   d e   T i e m p o   p e r m < / K e y > < / D i a g r a m O b j e c t K e y > < D i a g r a m O b j e c t K e y > < K e y > M e a s u r e s \ R e c u e n t o   d e   T i e m p o   p e r m \ T a g I n f o \ F � r m u l a < / K e y > < / D i a g r a m O b j e c t K e y > < D i a g r a m O b j e c t K e y > < K e y > M e a s u r e s \ R e c u e n t o   d e   T i e m p o   p e r m \ T a g I n f o \ V a l o r < / K e y > < / D i a g r a m O b j e c t K e y > < D i a g r a m O b j e c t K e y > < K e y > M e a s u r e s \ P r o m e d i o   d e   T i e m p o   p e r m < / K e y > < / D i a g r a m O b j e c t K e y > < D i a g r a m O b j e c t K e y > < K e y > M e a s u r e s \ P r o m e d i o   d e   T i e m p o   p e r m \ T a g I n f o \ F � r m u l a < / K e y > < / D i a g r a m O b j e c t K e y > < D i a g r a m O b j e c t K e y > < K e y > M e a s u r e s \ P r o m e d i o   d e   T i e m p o   p e r m \ T a g I n f o \ V a l o r < / K e y > < / D i a g r a m O b j e c t K e y > < D i a g r a m O b j e c t K e y > < K e y > M e a s u r e s \ S u m a   d e   T i e m p o   p e r m < / K e y > < / D i a g r a m O b j e c t K e y > < D i a g r a m O b j e c t K e y > < K e y > M e a s u r e s \ S u m a   d e   T i e m p o   p e r m \ T a g I n f o \ F � r m u l a < / K e y > < / D i a g r a m O b j e c t K e y > < D i a g r a m O b j e c t K e y > < K e y > M e a s u r e s \ S u m a   d e   T i e m p o   p e r m \ T a g I n f o \ V a l o r < / K e y > < / D i a g r a m O b j e c t K e y > < D i a g r a m O b j e c t K e y > < K e y > C o l u m n s \ N � m e r o   d e   M e s a < / K e y > < / D i a g r a m O b j e c t K e y > < D i a g r a m O b j e c t K e y > < K e y > C o l u m n s \ N o m b r e   d e l   C l i e n t e < / K e y > < / D i a g r a m O b j e c t K e y > < D i a g r a m O b j e c t K e y > < K e y > C o l u m n s \ N � m e r o   d e   C o m e n s a l e s < / K e y > < / D i a g r a m O b j e c t K e y > < D i a g r a m O b j e c t K e y > < K e y > C o l u m n s \ H o r a   d e   L l e g a d a < / K e y > < / D i a g r a m O b j e c t K e y > < D i a g r a m O b j e c t K e y > < K e y > C o l u m n s \ H o r a   d e   S a l i d a < / K e y > < / D i a g r a m O b j e c t K e y > < D i a g r a m O b j e c t K e y > < K e y > C o l u m n s \ M e s e r o   A s i g n a d o < / K e y > < / D i a g r a m O b j e c t K e y > < D i a g r a m O b j e c t K e y > < K e y > C o l u m n s \ T i p o   d e   S e r v i c i o < / K e y > < / D i a g r a m O b j e c t K e y > < D i a g r a m O b j e c t K e y > < K e y > C o l u m n s \ M � t o d o   d e   P a g o < / K e y > < / D i a g r a m O b j e c t K e y > < D i a g r a m O b j e c t K e y > < K e y > C o l u m n s \ P r o p i n a < / K e y > < / D i a g r a m O b j e c t K e y > < D i a g r a m O b j e c t K e y > < K e y > C o l u m n s \ E s t a d o   d e   l a   M e s a < / K e y > < / D i a g r a m O b j e c t K e y > < D i a g r a m O b j e c t K e y > < K e y > C o l u m n s \ N � m e r o   d e   O r d e n < / K e y > < / D i a g r a m O b j e c t K e y > < D i a g r a m O b j e c t K e y > < K e y > C o l u m n s \ P a � s   d e   O r i g e n < / K e y > < / D i a g r a m O b j e c t K e y > < D i a g r a m O b j e c t K e y > < K e y > C o l u m n s \ M o n t o   T o t a l   d e   l a   C u e n t a < / K e y > < / D i a g r a m O b j e c t K e y > < D i a g r a m O b j e c t K e y > < K e y > C o l u m n s \ F e c h a   d e   F a c t u r a < / K e y > < / D i a g r a m O b j e c t K e y > < D i a g r a m O b j e c t K e y > < K e y > C o l u m n s \ T i e m p o   d e   P e r m a n e n c i a < / K e y > < / D i a g r a m O b j e c t K e y > < D i a g r a m O b j e c t K e y > < K e y > C o l u m n s \ T i e m p o   d e   P r e p a r a c i � n < / K e y > < / D i a g r a m O b j e c t K e y > < D i a g r a m O b j e c t K e y > < K e y > C o l u m n s \ T i e m p o   d e   d e g u s t a c i � n < / K e y > < / D i a g r a m O b j e c t K e y > < D i a g r a m O b j e c t K e y > < K e y > C o l u m n s \ C o b r a d a < / K e y > < / D i a g r a m O b j e c t K e y > < D i a g r a m O b j e c t K e y > < K e y > C o l u m n s \ D � a   s e m a n a < / K e y > < / D i a g r a m O b j e c t K e y > < D i a g r a m O b j e c t K e y > < K e y > C o l u m n s \ N u m e r o   d e   p l a t o s < / K e y > < / D i a g r a m O b j e c t K e y > < D i a g r a m O b j e c t K e y > < K e y > C o l u m n s \ T i e m p o   d e   P r e p a r a c i � n   ( h o r a ) < / K e y > < / D i a g r a m O b j e c t K e y > < D i a g r a m O b j e c t K e y > < K e y > C o l u m n s \ T i e m p o   d e   P r e p a r a c i � n   ( m i n u t o ) < / K e y > < / D i a g r a m O b j e c t K e y > < D i a g r a m O b j e c t K e y > < K e y > C o l u m n s \ T i e m p o   p r e p < / K e y > < / D i a g r a m O b j e c t K e y > < D i a g r a m O b j e c t K e y > < K e y > C o l u m n s \ T i e m p o   d e g u s t a c i o n   ( h o r a ) < / K e y > < / D i a g r a m O b j e c t K e y > < D i a g r a m O b j e c t K e y > < K e y > C o l u m n s \ F a c t u r a c i o n < / K e y > < / D i a g r a m O b j e c t K e y > < D i a g r a m O b j e c t K e y > < K e y > C o l u m n s \ T i e m p o   p e r m < / K e y > < / D i a g r a m O b j e c t K e y > < D i a g r a m O b j e c t K e y > < K e y > L i n k s \ & l t ; C o l u m n s \ S u m a   d e   C o b r a d a & g t ; - & l t ; M e a s u r e s \ C o b r a d a & g t ; < / K e y > < / D i a g r a m O b j e c t K e y > < D i a g r a m O b j e c t K e y > < K e y > L i n k s \ & l t ; C o l u m n s \ S u m a   d e   C o b r a d a & g t ; - & l t ; M e a s u r e s \ C o b r a d a & g t ; \ C O L U M N < / K e y > < / D i a g r a m O b j e c t K e y > < D i a g r a m O b j e c t K e y > < K e y > L i n k s \ & l t ; C o l u m n s \ S u m a   d e   C o b r a d a & g t ; - & l t ; M e a s u r e s \ C o b r a d a & g t ; \ M E A S U R E < / K e y > < / D i a g r a m O b j e c t K e y > < D i a g r a m O b j e c t K e y > < K e y > L i n k s \ & l t ; C o l u m n s \ P r o m e d i o   d e   C o b r a d a & g t ; - & l t ; M e a s u r e s \ C o b r a d a & g t ; < / K e y > < / D i a g r a m O b j e c t K e y > < D i a g r a m O b j e c t K e y > < K e y > L i n k s \ & l t ; C o l u m n s \ P r o m e d i o   d e   C o b r a d a & g t ; - & l t ; M e a s u r e s \ C o b r a d a & g t ; \ C O L U M N < / K e y > < / D i a g r a m O b j e c t K e y > < D i a g r a m O b j e c t K e y > < K e y > L i n k s \ & l t ; C o l u m n s \ P r o m e d i o   d e   C o b r a d a & g t ; - & l t ; M e a s u r e s \ C o b r a d a & g t ; \ M E A S U R E < / K e y > < / D i a g r a m O b j e c t K e y > < D i a g r a m O b j e c t K e y > < K e y > L i n k s \ & l t ; C o l u m n s \ S u m a   d e   M o n t o   T o t a l   d e   l a   C u e n t a & g t ; - & l t ; M e a s u r e s \ M o n t o   T o t a l   d e   l a   C u e n t a & g t ; < / K e y > < / D i a g r a m O b j e c t K e y > < D i a g r a m O b j e c t K e y > < K e y > L i n k s \ & l t ; C o l u m n s \ S u m a   d e   M o n t o   T o t a l   d e   l a   C u e n t a & g t ; - & l t ; M e a s u r e s \ M o n t o   T o t a l   d e   l a   C u e n t a & g t ; \ C O L U M N < / K e y > < / D i a g r a m O b j e c t K e y > < D i a g r a m O b j e c t K e y > < K e y > L i n k s \ & l t ; C o l u m n s \ S u m a   d e   M o n t o   T o t a l   d e   l a   C u e n t a & g t ; - & l t ; M e a s u r e s \ M o n t o   T o t a l   d e   l a   C u e n t a & g t ; \ M E A S U R E < / K e y > < / D i a g r a m O b j e c t K e y > < D i a g r a m O b j e c t K e y > < K e y > L i n k s \ & l t ; C o l u m n s \ S u m a   d e   N � m e r o   d e   O r d e n & g t ; - & l t ; M e a s u r e s \ N � m e r o   d e   O r d e n & g t ; < / K e y > < / D i a g r a m O b j e c t K e y > < D i a g r a m O b j e c t K e y > < K e y > L i n k s \ & l t ; C o l u m n s \ S u m a   d e   N � m e r o   d e   O r d e n & g t ; - & l t ; M e a s u r e s \ N � m e r o   d e   O r d e n & g t ; \ C O L U M N < / K e y > < / D i a g r a m O b j e c t K e y > < D i a g r a m O b j e c t K e y > < K e y > L i n k s \ & l t ; C o l u m n s \ S u m a   d e   N � m e r o   d e   O r d e n & g t ; - & l t ; M e a s u r e s \ N � m e r o   d e   O r d e n & g t ; \ M E A S U R E < / K e y > < / D i a g r a m O b j e c t K e y > < D i a g r a m O b j e c t K e y > < K e y > L i n k s \ & l t ; C o l u m n s \ R e c u e n t o   d e   N � m e r o   d e   O r d e n & g t ; - & l t ; M e a s u r e s \ N � m e r o   d e   O r d e n & g t ; < / K e y > < / D i a g r a m O b j e c t K e y > < D i a g r a m O b j e c t K e y > < K e y > L i n k s \ & l t ; C o l u m n s \ R e c u e n t o   d e   N � m e r o   d e   O r d e n & g t ; - & l t ; M e a s u r e s \ N � m e r o   d e   O r d e n & g t ; \ C O L U M N < / K e y > < / D i a g r a m O b j e c t K e y > < D i a g r a m O b j e c t K e y > < K e y > L i n k s \ & l t ; C o l u m n s \ R e c u e n t o   d e   N � m e r o   d e   O r d e n & g t ; - & l t ; M e a s u r e s \ N � m e r o   d e   O r d e n & g t ; \ M E A S U R E < / K e y > < / D i a g r a m O b j e c t K e y > < D i a g r a m O b j e c t K e y > < K e y > L i n k s \ & l t ; C o l u m n s \ S u m a   d e   P r o p i n a & g t ; - & l t ; M e a s u r e s \ P r o p i n a & g t ; < / K e y > < / D i a g r a m O b j e c t K e y > < D i a g r a m O b j e c t K e y > < K e y > L i n k s \ & l t ; C o l u m n s \ S u m a   d e   P r o p i n a & g t ; - & l t ; M e a s u r e s \ P r o p i n a & g t ; \ C O L U M N < / K e y > < / D i a g r a m O b j e c t K e y > < D i a g r a m O b j e c t K e y > < K e y > L i n k s \ & l t ; C o l u m n s \ S u m a   d e   P r o p i n a & g t ; - & l t ; M e a s u r e s \ P r o p i n a & g t ; \ M E A S U R E < / K e y > < / D i a g r a m O b j e c t K e y > < D i a g r a m O b j e c t K e y > < K e y > L i n k s \ & l t ; C o l u m n s \ R e c u e n t o   d e   C o b r a d a & g t ; - & l t ; M e a s u r e s \ C o b r a d a & g t ; < / K e y > < / D i a g r a m O b j e c t K e y > < D i a g r a m O b j e c t K e y > < K e y > L i n k s \ & l t ; C o l u m n s \ R e c u e n t o   d e   C o b r a d a & g t ; - & l t ; M e a s u r e s \ C o b r a d a & g t ; \ C O L U M N < / K e y > < / D i a g r a m O b j e c t K e y > < D i a g r a m O b j e c t K e y > < K e y > L i n k s \ & l t ; C o l u m n s \ R e c u e n t o   d e   C o b r a d a & g t ; - & l t ; M e a s u r e s \ C o b r a d a & g t ; \ M E A S U R E < / K e y > < / D i a g r a m O b j e c t K e y > < D i a g r a m O b j e c t K e y > < K e y > L i n k s \ & l t ; C o l u m n s \ R e c u e n t o   d e   T i e m p o   d e   P r e p a r a c i � n & g t ; - & l t ; M e a s u r e s \ T i e m p o   d e   P r e p a r a c i � n & g t ; < / K e y > < / D i a g r a m O b j e c t K e y > < D i a g r a m O b j e c t K e y > < K e y > L i n k s \ & l t ; C o l u m n s \ R e c u e n t o   d e   T i e m p o   d e   P r e p a r a c i � n & g t ; - & l t ; M e a s u r e s \ T i e m p o   d e   P r e p a r a c i � n & g t ; \ C O L U M N < / K e y > < / D i a g r a m O b j e c t K e y > < D i a g r a m O b j e c t K e y > < K e y > L i n k s \ & l t ; C o l u m n s \ R e c u e n t o   d e   T i e m p o   d e   P r e p a r a c i � n & g t ; - & l t ; M e a s u r e s \ T i e m p o   d e   P r e p a r a c i � n & g t ; \ M E A S U R E < / K e y > < / D i a g r a m O b j e c t K e y > < D i a g r a m O b j e c t K e y > < K e y > L i n k s \ & l t ; C o l u m n s \ S u m a   d e   T i e m p o   p r e p & g t ; - & l t ; M e a s u r e s \ T i e m p o   p r e p & g t ; < / K e y > < / D i a g r a m O b j e c t K e y > < D i a g r a m O b j e c t K e y > < K e y > L i n k s \ & l t ; C o l u m n s \ S u m a   d e   T i e m p o   p r e p & g t ; - & l t ; M e a s u r e s \ T i e m p o   p r e p & g t ; \ C O L U M N < / K e y > < / D i a g r a m O b j e c t K e y > < D i a g r a m O b j e c t K e y > < K e y > L i n k s \ & l t ; C o l u m n s \ S u m a   d e   T i e m p o   p r e p & g t ; - & l t ; M e a s u r e s \ T i e m p o   p r e p & g t ; \ M E A S U R E < / K e y > < / D i a g r a m O b j e c t K e y > < D i a g r a m O b j e c t K e y > < K e y > L i n k s \ & l t ; C o l u m n s \ P r o m e d i o   d e   T i e m p o   p r e p & g t ; - & l t ; M e a s u r e s \ T i e m p o   p r e p & g t ; < / K e y > < / D i a g r a m O b j e c t K e y > < D i a g r a m O b j e c t K e y > < K e y > L i n k s \ & l t ; C o l u m n s \ P r o m e d i o   d e   T i e m p o   p r e p & g t ; - & l t ; M e a s u r e s \ T i e m p o   p r e p & g t ; \ C O L U M N < / K e y > < / D i a g r a m O b j e c t K e y > < D i a g r a m O b j e c t K e y > < K e y > L i n k s \ & l t ; C o l u m n s \ P r o m e d i o   d e   T i e m p o   p r e p & g t ; - & l t ; M e a s u r e s \ T i e m p o   p r e p & g t ; \ M E A S U R E < / K e y > < / D i a g r a m O b j e c t K e y > < D i a g r a m O b j e c t K e y > < K e y > L i n k s \ & l t ; C o l u m n s \ P r o m e d i o   d e   P r o p i n a & g t ; - & l t ; M e a s u r e s \ P r o p i n a & g t ; < / K e y > < / D i a g r a m O b j e c t K e y > < D i a g r a m O b j e c t K e y > < K e y > L i n k s \ & l t ; C o l u m n s \ P r o m e d i o   d e   P r o p i n a & g t ; - & l t ; M e a s u r e s \ P r o p i n a & g t ; \ C O L U M N < / K e y > < / D i a g r a m O b j e c t K e y > < D i a g r a m O b j e c t K e y > < K e y > L i n k s \ & l t ; C o l u m n s \ P r o m e d i o   d e   P r o p i n a & g t ; - & l t ; M e a s u r e s \ P r o p i n a & g t ; \ M E A S U R E < / K e y > < / D i a g r a m O b j e c t K e y > < D i a g r a m O b j e c t K e y > < K e y > L i n k s \ & l t ; C o l u m n s \ P r o m e d i o   d e   M o n t o   T o t a l   d e   l a   C u e n t a & g t ; - & l t ; M e a s u r e s \ M o n t o   T o t a l   d e   l a   C u e n t a & g t ; < / K e y > < / D i a g r a m O b j e c t K e y > < D i a g r a m O b j e c t K e y > < K e y > L i n k s \ & l t ; C o l u m n s \ P r o m e d i o   d e   M o n t o   T o t a l   d e   l a   C u e n t a & g t ; - & l t ; M e a s u r e s \ M o n t o   T o t a l   d e   l a   C u e n t a & g t ; \ C O L U M N < / K e y > < / D i a g r a m O b j e c t K e y > < D i a g r a m O b j e c t K e y > < K e y > L i n k s \ & l t ; C o l u m n s \ P r o m e d i o   d e   M o n t o   T o t a l   d e   l a   C u e n t a & g t ; - & l t ; M e a s u r e s \ M o n t o   T o t a l   d e   l a   C u e n t a & g t ; \ M E A S U R E < / K e y > < / D i a g r a m O b j e c t K e y > < D i a g r a m O b j e c t K e y > < K e y > L i n k s \ & l t ; C o l u m n s \ S u m a   d e   F a c t u r a c i o n & g t ; - & l t ; M e a s u r e s \ F a c t u r a c i o n & g t ; < / K e y > < / D i a g r a m O b j e c t K e y > < D i a g r a m O b j e c t K e y > < K e y > L i n k s \ & l t ; C o l u m n s \ S u m a   d e   F a c t u r a c i o n & g t ; - & l t ; M e a s u r e s \ F a c t u r a c i o n & g t ; \ C O L U M N < / K e y > < / D i a g r a m O b j e c t K e y > < D i a g r a m O b j e c t K e y > < K e y > L i n k s \ & l t ; C o l u m n s \ S u m a   d e   F a c t u r a c i o n & g t ; - & l t ; M e a s u r e s \ F a c t u r a c i o n & g t ; \ M E A S U R E < / K e y > < / D i a g r a m O b j e c t K e y > < D i a g r a m O b j e c t K e y > < K e y > L i n k s \ & l t ; C o l u m n s \ S u m a   d e   N u m e r o   d e   p l a t o s & g t ; - & l t ; M e a s u r e s \ N u m e r o   d e   p l a t o s & g t ; < / K e y > < / D i a g r a m O b j e c t K e y > < D i a g r a m O b j e c t K e y > < K e y > L i n k s \ & l t ; C o l u m n s \ S u m a   d e   N u m e r o   d e   p l a t o s & g t ; - & l t ; M e a s u r e s \ N u m e r o   d e   p l a t o s & g t ; \ C O L U M N < / K e y > < / D i a g r a m O b j e c t K e y > < D i a g r a m O b j e c t K e y > < K e y > L i n k s \ & l t ; C o l u m n s \ S u m a   d e   N u m e r o   d e   p l a t o s & g t ; - & l t ; M e a s u r e s \ N u m e r o   d e   p l a t o s & g t ; \ M E A S U R E < / K e y > < / D i a g r a m O b j e c t K e y > < D i a g r a m O b j e c t K e y > < K e y > L i n k s \ & l t ; C o l u m n s \ P r o m e d i o   d e   N u m e r o   d e   p l a t o s & g t ; - & l t ; M e a s u r e s \ N u m e r o   d e   p l a t o s & g t ; < / K e y > < / D i a g r a m O b j e c t K e y > < D i a g r a m O b j e c t K e y > < K e y > L i n k s \ & l t ; C o l u m n s \ P r o m e d i o   d e   N u m e r o   d e   p l a t o s & g t ; - & l t ; M e a s u r e s \ N u m e r o   d e   p l a t o s & g t ; \ C O L U M N < / K e y > < / D i a g r a m O b j e c t K e y > < D i a g r a m O b j e c t K e y > < K e y > L i n k s \ & l t ; C o l u m n s \ P r o m e d i o   d e   N u m e r o   d e   p l a t o s & g t ; - & l t ; M e a s u r e s \ N u m e r o   d e   p l a t o s & g t ; \ M E A S U R E < / K e y > < / D i a g r a m O b j e c t K e y > < D i a g r a m O b j e c t K e y > < K e y > L i n k s \ & l t ; C o l u m n s \ R e c u e n t o   d e   F a c t u r a c i o n & g t ; - & l t ; M e a s u r e s \ F a c t u r a c i o n & g t ; < / K e y > < / D i a g r a m O b j e c t K e y > < D i a g r a m O b j e c t K e y > < K e y > L i n k s \ & l t ; C o l u m n s \ R e c u e n t o   d e   F a c t u r a c i o n & g t ; - & l t ; M e a s u r e s \ F a c t u r a c i o n & g t ; \ C O L U M N < / K e y > < / D i a g r a m O b j e c t K e y > < D i a g r a m O b j e c t K e y > < K e y > L i n k s \ & l t ; C o l u m n s \ R e c u e n t o   d e   F a c t u r a c i o n & g t ; - & l t ; M e a s u r e s \ F a c t u r a c i o n & g t ; \ M E A S U R E < / K e y > < / D i a g r a m O b j e c t K e y > < D i a g r a m O b j e c t K e y > < K e y > L i n k s \ & l t ; C o l u m n s \ R e c u e n t o   d e   M o n t o   T o t a l   d e   l a   C u e n t a & g t ; - & l t ; M e a s u r e s \ M o n t o   T o t a l   d e   l a   C u e n t a & g t ; < / K e y > < / D i a g r a m O b j e c t K e y > < D i a g r a m O b j e c t K e y > < K e y > L i n k s \ & l t ; C o l u m n s \ R e c u e n t o   d e   M o n t o   T o t a l   d e   l a   C u e n t a & g t ; - & l t ; M e a s u r e s \ M o n t o   T o t a l   d e   l a   C u e n t a & g t ; \ C O L U M N < / K e y > < / D i a g r a m O b j e c t K e y > < D i a g r a m O b j e c t K e y > < K e y > L i n k s \ & l t ; C o l u m n s \ R e c u e n t o   d e   M o n t o   T o t a l   d e   l a   C u e n t a & g t ; - & l t ; M e a s u r e s \ M o n t o   T o t a l   d e   l a   C u e n t a & g t ; \ M E A S U R E < / K e y > < / D i a g r a m O b j e c t K e y > < D i a g r a m O b j e c t K e y > < K e y > L i n k s \ & l t ; C o l u m n s \ S t d D e v   d e   T i e m p o   p r e p & g t ; - & l t ; M e a s u r e s \ T i e m p o   p r e p & g t ; < / K e y > < / D i a g r a m O b j e c t K e y > < D i a g r a m O b j e c t K e y > < K e y > L i n k s \ & l t ; C o l u m n s \ S t d D e v   d e   T i e m p o   p r e p & g t ; - & l t ; M e a s u r e s \ T i e m p o   p r e p & g t ; \ C O L U M N < / K e y > < / D i a g r a m O b j e c t K e y > < D i a g r a m O b j e c t K e y > < K e y > L i n k s \ & l t ; C o l u m n s \ S t d D e v   d e   T i e m p o   p r e p & g t ; - & l t ; M e a s u r e s \ T i e m p o   p r e p & g t ; \ M E A S U R E < / K e y > < / D i a g r a m O b j e c t K e y > < D i a g r a m O b j e c t K e y > < K e y > L i n k s \ & l t ; C o l u m n s \ R e c u e n t o   d e   T i e m p o   p e r m & g t ; - & l t ; M e a s u r e s \ T i e m p o   p e r m & g t ; < / K e y > < / D i a g r a m O b j e c t K e y > < D i a g r a m O b j e c t K e y > < K e y > L i n k s \ & l t ; C o l u m n s \ R e c u e n t o   d e   T i e m p o   p e r m & g t ; - & l t ; M e a s u r e s \ T i e m p o   p e r m & g t ; \ C O L U M N < / K e y > < / D i a g r a m O b j e c t K e y > < D i a g r a m O b j e c t K e y > < K e y > L i n k s \ & l t ; C o l u m n s \ R e c u e n t o   d e   T i e m p o   p e r m & g t ; - & l t ; M e a s u r e s \ T i e m p o   p e r m & g t ; \ M E A S U R E < / K e y > < / D i a g r a m O b j e c t K e y > < D i a g r a m O b j e c t K e y > < K e y > L i n k s \ & l t ; C o l u m n s \ P r o m e d i o   d e   T i e m p o   p e r m & g t ; - & l t ; M e a s u r e s \ T i e m p o   p e r m & g t ; < / K e y > < / D i a g r a m O b j e c t K e y > < D i a g r a m O b j e c t K e y > < K e y > L i n k s \ & l t ; C o l u m n s \ P r o m e d i o   d e   T i e m p o   p e r m & g t ; - & l t ; M e a s u r e s \ T i e m p o   p e r m & g t ; \ C O L U M N < / K e y > < / D i a g r a m O b j e c t K e y > < D i a g r a m O b j e c t K e y > < K e y > L i n k s \ & l t ; C o l u m n s \ P r o m e d i o   d e   T i e m p o   p e r m & g t ; - & l t ; M e a s u r e s \ T i e m p o   p e r m & g t ; \ M E A S U R E < / K e y > < / D i a g r a m O b j e c t K e y > < D i a g r a m O b j e c t K e y > < K e y > L i n k s \ & l t ; C o l u m n s \ S u m a   d e   T i e m p o   p e r m & g t ; - & l t ; M e a s u r e s \ T i e m p o   p e r m & g t ; < / K e y > < / D i a g r a m O b j e c t K e y > < D i a g r a m O b j e c t K e y > < K e y > L i n k s \ & l t ; C o l u m n s \ S u m a   d e   T i e m p o   p e r m & g t ; - & l t ; M e a s u r e s \ T i e m p o   p e r m & g t ; \ C O L U M N < / K e y > < / D i a g r a m O b j e c t K e y > < D i a g r a m O b j e c t K e y > < K e y > L i n k s \ & l t ; C o l u m n s \ S u m a   d e   T i e m p o   p e r m & g t ; - & l t ; M e a s u r e s \ T i e m p o   p e r m & g t ; \ M E A S U R E 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 M e a s u r e s \ F a c t u r a d o < / K e y > < / a : K e y > < a : V a l u e   i : t y p e = " M e a s u r e G r i d N o d e V i e w S t a t e " > < L a y e d O u t > t r u e < / L a y e d O u t > < / a : V a l u e > < / a : K e y V a l u e O f D i a g r a m O b j e c t K e y a n y T y p e z b w N T n L X > < a : K e y V a l u e O f D i a g r a m O b j e c t K e y a n y T y p e z b w N T n L X > < a : K e y > < K e y > M e a s u r e s \ F a c t u r a d o \ T a g I n f o \ F � r m u l a < / K e y > < / a : K e y > < a : V a l u e   i : t y p e = " M e a s u r e G r i d V i e w S t a t e I D i a g r a m T a g A d d i t i o n a l I n f o " / > < / a : K e y V a l u e O f D i a g r a m O b j e c t K e y a n y T y p e z b w N T n L X > < a : K e y V a l u e O f D i a g r a m O b j e c t K e y a n y T y p e z b w N T n L X > < a : K e y > < K e y > M e a s u r e s \ F a c t u r a d o \ T a g I n f o \ V a l o r < / K e y > < / a : K e y > < a : V a l u e   i : t y p e = " M e a s u r e G r i d V i e w S t a t e I D i a g r a m T a g A d d i t i o n a l I n f o " / > < / a : K e y V a l u e O f D i a g r a m O b j e c t K e y a n y T y p e z b w N T n L X > < a : K e y V a l u e O f D i a g r a m O b j e c t K e y a n y T y p e z b w N T n L X > < a : K e y > < K e y > M e a s u r e s \ c u e n t a s   n o   c o b r a d a s < / K e y > < / a : K e y > < a : V a l u e   i : t y p e = " M e a s u r e G r i d N o d e V i e w S t a t e " > < L a y e d O u t > t r u e < / L a y e d O u t > < R o w > 1 < / R o w > < / a : V a l u e > < / a : K e y V a l u e O f D i a g r a m O b j e c t K e y a n y T y p e z b w N T n L X > < a : K e y V a l u e O f D i a g r a m O b j e c t K e y a n y T y p e z b w N T n L X > < a : K e y > < K e y > M e a s u r e s \ c u e n t a s   n o   c o b r a d a s \ T a g I n f o \ F � r m u l a < / K e y > < / a : K e y > < a : V a l u e   i : t y p e = " M e a s u r e G r i d V i e w S t a t e I D i a g r a m T a g A d d i t i o n a l I n f o " / > < / a : K e y V a l u e O f D i a g r a m O b j e c t K e y a n y T y p e z b w N T n L X > < a : K e y V a l u e O f D i a g r a m O b j e c t K e y a n y T y p e z b w N T n L X > < a : K e y > < K e y > M e a s u r e s \ c u e n t a s   n o   c o b r a d a s \ T a g I n f o \ V a l o r < / K e y > < / a : K e y > < a : V a l u e   i : t y p e = " M e a s u r e G r i d V i e w S t a t e I D i a g r a m T a g A d d i t i o n a l I n f o " / > < / a : K e y V a l u e O f D i a g r a m O b j e c t K e y a n y T y p e z b w N T n L X > < a : K e y V a l u e O f D i a g r a m O b j e c t K e y a n y T y p e z b w N T n L X > < a : K e y > < K e y > M e a s u r e s \ i m p a g o s _ c u e n t a s < / K e y > < / a : K e y > < a : V a l u e   i : t y p e = " M e a s u r e G r i d N o d e V i e w S t a t e " > < L a y e d O u t > t r u e < / L a y e d O u t > < R o w > 2 < / R o w > < / a : V a l u e > < / a : K e y V a l u e O f D i a g r a m O b j e c t K e y a n y T y p e z b w N T n L X > < a : K e y V a l u e O f D i a g r a m O b j e c t K e y a n y T y p e z b w N T n L X > < a : K e y > < K e y > M e a s u r e s \ i m p a g o s _ c u e n t a s \ T a g I n f o \ F � r m u l a < / K e y > < / a : K e y > < a : V a l u e   i : t y p e = " M e a s u r e G r i d V i e w S t a t e I D i a g r a m T a g A d d i t i o n a l I n f o " / > < / a : K e y V a l u e O f D i a g r a m O b j e c t K e y a n y T y p e z b w N T n L X > < a : K e y V a l u e O f D i a g r a m O b j e c t K e y a n y T y p e z b w N T n L X > < a : K e y > < K e y > M e a s u r e s \ i m p a g o s _ c u e n t a s \ T a g I n f o \ V a l o r < / K e y > < / a : K e y > < a : V a l u e   i : t y p e = " M e a s u r e G r i d V i e w S t a t e I D i a g r a m T a g A d d i t i o n a l I n f o " / > < / a : K e y V a l u e O f D i a g r a m O b j e c t K e y a n y T y p e z b w N T n L X > < a : K e y V a l u e O f D i a g r a m O b j e c t K e y a n y T y p e z b w N T n L X > < a : K e y > < K e y > M e a s u r e s \ p r o p i n a _ c o b r a d a < / K e y > < / a : K e y > < a : V a l u e   i : t y p e = " M e a s u r e G r i d N o d e V i e w S t a t e " > < L a y e d O u t > t r u e < / L a y e d O u t > < R o w > 3 < / R o w > < / a : V a l u e > < / a : K e y V a l u e O f D i a g r a m O b j e c t K e y a n y T y p e z b w N T n L X > < a : K e y V a l u e O f D i a g r a m O b j e c t K e y a n y T y p e z b w N T n L X > < a : K e y > < K e y > M e a s u r e s \ p r o p i n a _ c o b r a d a \ T a g I n f o \ F � r m u l a < / K e y > < / a : K e y > < a : V a l u e   i : t y p e = " M e a s u r e G r i d V i e w S t a t e I D i a g r a m T a g A d d i t i o n a l I n f o " / > < / a : K e y V a l u e O f D i a g r a m O b j e c t K e y a n y T y p e z b w N T n L X > < a : K e y V a l u e O f D i a g r a m O b j e c t K e y a n y T y p e z b w N T n L X > < a : K e y > < K e y > M e a s u r e s \ p r o p i n a _ c o b r a d a \ T a g I n f o \ V a l o r < / K e y > < / a : K e y > < a : V a l u e   i : t y p e = " M e a s u r e G r i d V i e w S t a t e I D i a g r a m T a g A d d i t i o n a l I n f o " / > < / a : K e y V a l u e O f D i a g r a m O b j e c t K e y a n y T y p e z b w N T n L X > < a : K e y V a l u e O f D i a g r a m O b j e c t K e y a n y T y p e z b w N T n L X > < a : K e y > < K e y > M e a s u r e s \ m o n t o _ n o _ f a c t u r a d o < / K e y > < / a : K e y > < a : V a l u e   i : t y p e = " M e a s u r e G r i d N o d e V i e w S t a t e " > < L a y e d O u t > t r u e < / L a y e d O u t > < R o w > 4 < / R o w > < / a : V a l u e > < / a : K e y V a l u e O f D i a g r a m O b j e c t K e y a n y T y p e z b w N T n L X > < a : K e y V a l u e O f D i a g r a m O b j e c t K e y a n y T y p e z b w N T n L X > < a : K e y > < K e y > M e a s u r e s \ m o n t o _ n o _ f a c t u r a d o \ T a g I n f o \ F � r m u l a < / K e y > < / a : K e y > < a : V a l u e   i : t y p e = " M e a s u r e G r i d V i e w S t a t e I D i a g r a m T a g A d d i t i o n a l I n f o " / > < / a : K e y V a l u e O f D i a g r a m O b j e c t K e y a n y T y p e z b w N T n L X > < a : K e y V a l u e O f D i a g r a m O b j e c t K e y a n y T y p e z b w N T n L X > < a : K e y > < K e y > M e a s u r e s \ m o n t o _ n o _ f a c t u r a d o \ T a g I n f o \ V a l o r < / K e y > < / a : K e y > < a : V a l u e   i : t y p e = " M e a s u r e G r i d V i e w S t a t e I D i a g r a m T a g A d d i t i o n a l I n f o " / > < / a : K e y V a l u e O f D i a g r a m O b j e c t K e y a n y T y p e z b w N T n L X > < a : K e y V a l u e O f D i a g r a m O b j e c t K e y a n y T y p e z b w N T n L X > < a : K e y > < K e y > M e a s u r e s \ m o n t o _ f a c t u r a d o < / K e y > < / a : K e y > < a : V a l u e   i : t y p e = " M e a s u r e G r i d N o d e V i e w S t a t e " > < L a y e d O u t > t r u e < / L a y e d O u t > < R o w > 5 < / R o w > < / a : V a l u e > < / a : K e y V a l u e O f D i a g r a m O b j e c t K e y a n y T y p e z b w N T n L X > < a : K e y V a l u e O f D i a g r a m O b j e c t K e y a n y T y p e z b w N T n L X > < a : K e y > < K e y > M e a s u r e s \ m o n t o _ f a c t u r a d o \ T a g I n f o \ F � r m u l a < / K e y > < / a : K e y > < a : V a l u e   i : t y p e = " M e a s u r e G r i d V i e w S t a t e I D i a g r a m T a g A d d i t i o n a l I n f o " / > < / a : K e y V a l u e O f D i a g r a m O b j e c t K e y a n y T y p e z b w N T n L X > < a : K e y V a l u e O f D i a g r a m O b j e c t K e y a n y T y p e z b w N T n L X > < a : K e y > < K e y > M e a s u r e s \ m o n t o _ f a c t u r a d o \ T a g I n f o \ V a l o r < / K e y > < / a : K e y > < a : V a l u e   i : t y p e = " M e a s u r e G r i d V i e w S t a t e I D i a g r a m T a g A d d i t i o n a l I n f o " / > < / a : K e y V a l u e O f D i a g r a m O b j e c t K e y a n y T y p e z b w N T n L X > < a : K e y V a l u e O f D i a g r a m O b j e c t K e y a n y T y p e z b w N T n L X > < a : K e y > < K e y > M e a s u r e s \ p c t _ f a c t u r a d o < / K e y > < / a : K e y > < a : V a l u e   i : t y p e = " M e a s u r e G r i d N o d e V i e w S t a t e " > < L a y e d O u t > t r u e < / L a y e d O u t > < R o w > 6 < / R o w > < / a : V a l u e > < / a : K e y V a l u e O f D i a g r a m O b j e c t K e y a n y T y p e z b w N T n L X > < a : K e y V a l u e O f D i a g r a m O b j e c t K e y a n y T y p e z b w N T n L X > < a : K e y > < K e y > M e a s u r e s \ p c t _ f a c t u r a d o \ T a g I n f o \ F � r m u l a < / K e y > < / a : K e y > < a : V a l u e   i : t y p e = " M e a s u r e G r i d V i e w S t a t e I D i a g r a m T a g A d d i t i o n a l I n f o " / > < / a : K e y V a l u e O f D i a g r a m O b j e c t K e y a n y T y p e z b w N T n L X > < a : K e y V a l u e O f D i a g r a m O b j e c t K e y a n y T y p e z b w N T n L X > < a : K e y > < K e y > M e a s u r e s \ p c t _ f a c t u r a d o \ T a g I n f o \ V a l o r < / K e y > < / a : K e y > < a : V a l u e   i : t y p e = " M e a s u r e G r i d V i e w S t a t e I D i a g r a m T a g A d d i t i o n a l I n f o " / > < / a : K e y V a l u e O f D i a g r a m O b j e c t K e y a n y T y p e z b w N T n L X > < a : K e y V a l u e O f D i a g r a m O b j e c t K e y a n y T y p e z b w N T n L X > < a : K e y > < K e y > M e a s u r e s \ p c t _ n o _ f a c t u r a d o < / K e y > < / a : K e y > < a : V a l u e   i : t y p e = " M e a s u r e G r i d N o d e V i e w S t a t e " > < L a y e d O u t > t r u e < / L a y e d O u t > < R o w > 7 < / R o w > < / a : V a l u e > < / a : K e y V a l u e O f D i a g r a m O b j e c t K e y a n y T y p e z b w N T n L X > < a : K e y V a l u e O f D i a g r a m O b j e c t K e y a n y T y p e z b w N T n L X > < a : K e y > < K e y > M e a s u r e s \ p c t _ n o _ f a c t u r a d o \ T a g I n f o \ F � r m u l a < / K e y > < / a : K e y > < a : V a l u e   i : t y p e = " M e a s u r e G r i d V i e w S t a t e I D i a g r a m T a g A d d i t i o n a l I n f o " / > < / a : K e y V a l u e O f D i a g r a m O b j e c t K e y a n y T y p e z b w N T n L X > < a : K e y V a l u e O f D i a g r a m O b j e c t K e y a n y T y p e z b w N T n L X > < a : K e y > < K e y > M e a s u r e s \ p c t _ n o _ f a c t u r a d o \ T a g I n f o \ V a l o r < / K e y > < / a : K e y > < a : V a l u e   i : t y p e = " M e a s u r e G r i d V i e w S t a t e I D i a g r a m T a g A d d i t i o n a l I n f o " / > < / a : K e y V a l u e O f D i a g r a m O b j e c t K e y a n y T y p e z b w N T n L X > < a : K e y V a l u e O f D i a g r a m O b j e c t K e y a n y T y p e z b w N T n L X > < a : K e y > < K e y > M e a s u r e s \ t i e m p o   p o r   p l a t o < / K e y > < / a : K e y > < a : V a l u e   i : t y p e = " M e a s u r e G r i d N o d e V i e w S t a t e " > < L a y e d O u t > t r u e < / L a y e d O u t > < R o w > 8 < / R o w > < / a : V a l u e > < / a : K e y V a l u e O f D i a g r a m O b j e c t K e y a n y T y p e z b w N T n L X > < a : K e y V a l u e O f D i a g r a m O b j e c t K e y a n y T y p e z b w N T n L X > < a : K e y > < K e y > M e a s u r e s \ t i e m p o   p o r   p l a t o \ T a g I n f o \ F � r m u l a < / K e y > < / a : K e y > < a : V a l u e   i : t y p e = " M e a s u r e G r i d V i e w S t a t e I D i a g r a m T a g A d d i t i o n a l I n f o " / > < / a : K e y V a l u e O f D i a g r a m O b j e c t K e y a n y T y p e z b w N T n L X > < a : K e y V a l u e O f D i a g r a m O b j e c t K e y a n y T y p e z b w N T n L X > < a : K e y > < K e y > M e a s u r e s \ t i e m p o   p o r   p l a t o \ T a g I n f o \ V a l o r < / K e y > < / a : K e y > < a : V a l u e   i : t y p e = " M e a s u r e G r i d V i e w S t a t e I D i a g r a m T a g A d d i t i o n a l I n f o " / > < / a : K e y V a l u e O f D i a g r a m O b j e c t K e y a n y T y p e z b w N T n L X > < a : K e y V a l u e O f D i a g r a m O b j e c t K e y a n y T y p e z b w N T n L X > < a : K e y > < K e y > M e a s u r e s \ t i e m p o   p o r   c o m e n s a l < / K e y > < / a : K e y > < a : V a l u e   i : t y p e = " M e a s u r e G r i d N o d e V i e w S t a t e " > < L a y e d O u t > t r u e < / L a y e d O u t > < R o w > 9 < / R o w > < / a : V a l u e > < / a : K e y V a l u e O f D i a g r a m O b j e c t K e y a n y T y p e z b w N T n L X > < a : K e y V a l u e O f D i a g r a m O b j e c t K e y a n y T y p e z b w N T n L X > < a : K e y > < K e y > M e a s u r e s \ t i e m p o   p o r   c o m e n s a l \ T a g I n f o \ F � r m u l a < / K e y > < / a : K e y > < a : V a l u e   i : t y p e = " M e a s u r e G r i d V i e w S t a t e I D i a g r a m T a g A d d i t i o n a l I n f o " / > < / a : K e y V a l u e O f D i a g r a m O b j e c t K e y a n y T y p e z b w N T n L X > < a : K e y V a l u e O f D i a g r a m O b j e c t K e y a n y T y p e z b w N T n L X > < a : K e y > < K e y > M e a s u r e s \ t i e m p o   p o r   c o m e n s a l \ T a g I n f o \ V a l o r < / K e y > < / a : K e y > < a : V a l u e   i : t y p e = " M e a s u r e G r i d V i e w S t a t e I D i a g r a m T a g A d d i t i o n a l I n f o " / > < / a : K e y V a l u e O f D i a g r a m O b j e c t K e y a n y T y p e z b w N T n L X > < a : K e y V a l u e O f D i a g r a m O b j e c t K e y a n y T y p e z b w N T n L X > < a : K e y > < K e y > M e a s u r e s \ S u m a   d e   C o b r a d a < / K e y > < / a : K e y > < a : V a l u e   i : t y p e = " M e a s u r e G r i d N o d e V i e w S t a t e " > < C o l u m n > 1 7 < / C o l u m n > < L a y e d O u t > t r u e < / L a y e d O u t > < W a s U I I n v i s i b l e > t r u e < / W a s U I I n v i s i b l e > < / a : V a l u e > < / a : K e y V a l u e O f D i a g r a m O b j e c t K e y a n y T y p e z b w N T n L X > < a : K e y V a l u e O f D i a g r a m O b j e c t K e y a n y T y p e z b w N T n L X > < a : K e y > < K e y > M e a s u r e s \ S u m a   d e   C o b r a d a \ T a g I n f o \ F � r m u l a < / K e y > < / a : K e y > < a : V a l u e   i : t y p e = " M e a s u r e G r i d V i e w S t a t e I D i a g r a m T a g A d d i t i o n a l I n f o " / > < / a : K e y V a l u e O f D i a g r a m O b j e c t K e y a n y T y p e z b w N T n L X > < a : K e y V a l u e O f D i a g r a m O b j e c t K e y a n y T y p e z b w N T n L X > < a : K e y > < K e y > M e a s u r e s \ S u m a   d e   C o b r a d a \ T a g I n f o \ V a l o r < / K e y > < / a : K e y > < a : V a l u e   i : t y p e = " M e a s u r e G r i d V i e w S t a t e I D i a g r a m T a g A d d i t i o n a l I n f o " / > < / a : K e y V a l u e O f D i a g r a m O b j e c t K e y a n y T y p e z b w N T n L X > < a : K e y V a l u e O f D i a g r a m O b j e c t K e y a n y T y p e z b w N T n L X > < a : K e y > < K e y > M e a s u r e s \ P r o m e d i o   d e   C o b r a d a < / K e y > < / a : K e y > < a : V a l u e   i : t y p e = " M e a s u r e G r i d N o d e V i e w S t a t e " > < C o l u m n > 1 7 < / C o l u m n > < L a y e d O u t > t r u e < / L a y e d O u t > < R o w > 1 < / R o w > < W a s U I I n v i s i b l e > t r u e < / W a s U I I n v i s i b l e > < / a : V a l u e > < / a : K e y V a l u e O f D i a g r a m O b j e c t K e y a n y T y p e z b w N T n L X > < a : K e y V a l u e O f D i a g r a m O b j e c t K e y a n y T y p e z b w N T n L X > < a : K e y > < K e y > M e a s u r e s \ P r o m e d i o   d e   C o b r a d a \ T a g I n f o \ F � r m u l a < / K e y > < / a : K e y > < a : V a l u e   i : t y p e = " M e a s u r e G r i d V i e w S t a t e I D i a g r a m T a g A d d i t i o n a l I n f o " / > < / a : K e y V a l u e O f D i a g r a m O b j e c t K e y a n y T y p e z b w N T n L X > < a : K e y V a l u e O f D i a g r a m O b j e c t K e y a n y T y p e z b w N T n L X > < a : K e y > < K e y > M e a s u r e s \ P r o m e d i o   d e   C o b r a d a \ T a g I n f o \ V a l o r < / K e y > < / a : K e y > < a : V a l u e   i : t y p e = " M e a s u r e G r i d V i e w S t a t e I D i a g r a m T a g A d d i t i o n a l I n f o " / > < / a : K e y V a l u e O f D i a g r a m O b j e c t K e y a n y T y p e z b w N T n L X > < a : K e y V a l u e O f D i a g r a m O b j e c t K e y a n y T y p e z b w N T n L X > < a : K e y > < K e y > M e a s u r e s \ S u m a   d e   M o n t o   T o t a l   d e   l a   C u e n t a < / K e y > < / a : K e y > < a : V a l u e   i : t y p e = " M e a s u r e G r i d N o d e V i e w S t a t e " > < C o l u m n > 1 2 < / C o l u m n > < L a y e d O u t > t r u e < / L a y e d O u t > < W a s U I I n v i s i b l e > t r u e < / W a s U I I n v i s i b l e > < / a : V a l u e > < / a : K e y V a l u e O f D i a g r a m O b j e c t K e y a n y T y p e z b w N T n L X > < a : K e y V a l u e O f D i a g r a m O b j e c t K e y a n y T y p e z b w N T n L X > < a : K e y > < K e y > M e a s u r e s \ S u m a   d e   M o n t o   T o t a l   d e   l a   C u e n t a \ T a g I n f o \ F � r m u l a < / K e y > < / a : K e y > < a : V a l u e   i : t y p e = " M e a s u r e G r i d V i e w S t a t e I D i a g r a m T a g A d d i t i o n a l I n f o " / > < / a : K e y V a l u e O f D i a g r a m O b j e c t K e y a n y T y p e z b w N T n L X > < a : K e y V a l u e O f D i a g r a m O b j e c t K e y a n y T y p e z b w N T n L X > < a : K e y > < K e y > M e a s u r e s \ S u m a   d e   M o n t o   T o t a l   d e   l a   C u e n t a \ T a g I n f o \ V a l o r < / K e y > < / a : K e y > < a : V a l u e   i : t y p e = " M e a s u r e G r i d V i e w S t a t e I D i a g r a m T a g A d d i t i o n a l I n f o " / > < / a : K e y V a l u e O f D i a g r a m O b j e c t K e y a n y T y p e z b w N T n L X > < a : K e y V a l u e O f D i a g r a m O b j e c t K e y a n y T y p e z b w N T n L X > < a : K e y > < K e y > M e a s u r e s \ S u m a   d e   N � m e r o   d e   O r d e n < / K e y > < / a : K e y > < a : V a l u e   i : t y p e = " M e a s u r e G r i d N o d e V i e w S t a t e " > < C o l u m n > 1 0 < / C o l u m n > < L a y e d O u t > t r u e < / L a y e d O u t > < W a s U I I n v i s i b l e > t r u e < / W a s U I I n v i s i b l e > < / a : V a l u e > < / a : K e y V a l u e O f D i a g r a m O b j e c t K e y a n y T y p e z b w N T n L X > < a : K e y V a l u e O f D i a g r a m O b j e c t K e y a n y T y p e z b w N T n L X > < a : K e y > < K e y > M e a s u r e s \ S u m a   d e   N � m e r o   d e   O r d e n \ T a g I n f o \ F � r m u l a < / K e y > < / a : K e y > < a : V a l u e   i : t y p e = " M e a s u r e G r i d V i e w S t a t e I D i a g r a m T a g A d d i t i o n a l I n f o " / > < / a : K e y V a l u e O f D i a g r a m O b j e c t K e y a n y T y p e z b w N T n L X > < a : K e y V a l u e O f D i a g r a m O b j e c t K e y a n y T y p e z b w N T n L X > < a : K e y > < K e y > M e a s u r e s \ S u m a   d e   N � m e r o   d e   O r d e n \ T a g I n f o \ V a l o r < / K e y > < / a : K e y > < a : V a l u e   i : t y p e = " M e a s u r e G r i d V i e w S t a t e I D i a g r a m T a g A d d i t i o n a l I n f o " / > < / a : K e y V a l u e O f D i a g r a m O b j e c t K e y a n y T y p e z b w N T n L X > < a : K e y V a l u e O f D i a g r a m O b j e c t K e y a n y T y p e z b w N T n L X > < a : K e y > < K e y > M e a s u r e s \ R e c u e n t o   d e   N � m e r o   d e   O r d e n < / K e y > < / a : K e y > < a : V a l u e   i : t y p e = " M e a s u r e G r i d N o d e V i e w S t a t e " > < C o l u m n > 1 0 < / C o l u m n > < L a y e d O u t > t r u e < / L a y e d O u t > < R o w > 1 < / R o w > < W a s U I I n v i s i b l e > t r u e < / W a s U I I n v i s i b l e > < / a : V a l u e > < / a : K e y V a l u e O f D i a g r a m O b j e c t K e y a n y T y p e z b w N T n L X > < a : K e y V a l u e O f D i a g r a m O b j e c t K e y a n y T y p e z b w N T n L X > < a : K e y > < K e y > M e a s u r e s \ R e c u e n t o   d e   N � m e r o   d e   O r d e n \ T a g I n f o \ F � r m u l a < / K e y > < / a : K e y > < a : V a l u e   i : t y p e = " M e a s u r e G r i d V i e w S t a t e I D i a g r a m T a g A d d i t i o n a l I n f o " / > < / a : K e y V a l u e O f D i a g r a m O b j e c t K e y a n y T y p e z b w N T n L X > < a : K e y V a l u e O f D i a g r a m O b j e c t K e y a n y T y p e z b w N T n L X > < a : K e y > < K e y > M e a s u r e s \ R e c u e n t o   d e   N � m e r o   d e   O r d e n \ T a g I n f o \ V a l o r < / K e y > < / a : K e y > < a : V a l u e   i : t y p e = " M e a s u r e G r i d V i e w S t a t e I D i a g r a m T a g A d d i t i o n a l I n f o " / > < / a : K e y V a l u e O f D i a g r a m O b j e c t K e y a n y T y p e z b w N T n L X > < a : K e y V a l u e O f D i a g r a m O b j e c t K e y a n y T y p e z b w N T n L X > < a : K e y > < K e y > M e a s u r e s \ S u m a   d e   P r o p i n a < / K e y > < / a : K e y > < a : V a l u e   i : t y p e = " M e a s u r e G r i d N o d e V i e w S t a t e " > < C o l u m n > 8 < / C o l u m n > < L a y e d O u t > t r u e < / L a y e d O u t > < W a s U I I n v i s i b l e > t r u e < / W a s U I I n v i s i b l e > < / a : V a l u e > < / a : K e y V a l u e O f D i a g r a m O b j e c t K e y a n y T y p e z b w N T n L X > < a : K e y V a l u e O f D i a g r a m O b j e c t K e y a n y T y p e z b w N T n L X > < a : K e y > < K e y > M e a s u r e s \ S u m a   d e   P r o p i n a \ T a g I n f o \ F � r m u l a < / K e y > < / a : K e y > < a : V a l u e   i : t y p e = " M e a s u r e G r i d V i e w S t a t e I D i a g r a m T a g A d d i t i o n a l I n f o " / > < / a : K e y V a l u e O f D i a g r a m O b j e c t K e y a n y T y p e z b w N T n L X > < a : K e y V a l u e O f D i a g r a m O b j e c t K e y a n y T y p e z b w N T n L X > < a : K e y > < K e y > M e a s u r e s \ S u m a   d e   P r o p i n a \ T a g I n f o \ V a l o r < / K e y > < / a : K e y > < a : V a l u e   i : t y p e = " M e a s u r e G r i d V i e w S t a t e I D i a g r a m T a g A d d i t i o n a l I n f o " / > < / a : K e y V a l u e O f D i a g r a m O b j e c t K e y a n y T y p e z b w N T n L X > < a : K e y V a l u e O f D i a g r a m O b j e c t K e y a n y T y p e z b w N T n L X > < a : K e y > < K e y > M e a s u r e s \ R e c u e n t o   d e   C o b r a d a < / K e y > < / a : K e y > < a : V a l u e   i : t y p e = " M e a s u r e G r i d N o d e V i e w S t a t e " > < C o l u m n > 1 7 < / C o l u m n > < L a y e d O u t > t r u e < / L a y e d O u t > < W a s U I I n v i s i b l e > t r u e < / W a s U I I n v i s i b l e > < / a : V a l u e > < / a : K e y V a l u e O f D i a g r a m O b j e c t K e y a n y T y p e z b w N T n L X > < a : K e y V a l u e O f D i a g r a m O b j e c t K e y a n y T y p e z b w N T n L X > < a : K e y > < K e y > M e a s u r e s \ R e c u e n t o   d e   C o b r a d a \ T a g I n f o \ F � r m u l a < / K e y > < / a : K e y > < a : V a l u e   i : t y p e = " M e a s u r e G r i d V i e w S t a t e I D i a g r a m T a g A d d i t i o n a l I n f o " / > < / a : K e y V a l u e O f D i a g r a m O b j e c t K e y a n y T y p e z b w N T n L X > < a : K e y V a l u e O f D i a g r a m O b j e c t K e y a n y T y p e z b w N T n L X > < a : K e y > < K e y > M e a s u r e s \ R e c u e n t o   d e   C o b r a d a \ T a g I n f o \ V a l o r < / K e y > < / a : K e y > < a : V a l u e   i : t y p e = " M e a s u r e G r i d V i e w S t a t e I D i a g r a m T a g A d d i t i o n a l I n f o " / > < / a : K e y V a l u e O f D i a g r a m O b j e c t K e y a n y T y p e z b w N T n L X > < a : K e y V a l u e O f D i a g r a m O b j e c t K e y a n y T y p e z b w N T n L X > < a : K e y > < K e y > M e a s u r e s \ R e c u e n t o   d e   T i e m p o   d e   P r e p a r a c i � n < / K e y > < / a : K e y > < a : V a l u e   i : t y p e = " M e a s u r e G r i d N o d e V i e w S t a t e " > < C o l u m n > 1 5 < / C o l u m n > < L a y e d O u t > t r u e < / L a y e d O u t > < W a s U I I n v i s i b l e > t r u e < / W a s U I I n v i s i b l e > < / a : V a l u e > < / a : K e y V a l u e O f D i a g r a m O b j e c t K e y a n y T y p e z b w N T n L X > < a : K e y V a l u e O f D i a g r a m O b j e c t K e y a n y T y p e z b w N T n L X > < a : K e y > < K e y > M e a s u r e s \ R e c u e n t o   d e   T i e m p o   d e   P r e p a r a c i � n \ T a g I n f o \ F � r m u l a < / K e y > < / a : K e y > < a : V a l u e   i : t y p e = " M e a s u r e G r i d V i e w S t a t e I D i a g r a m T a g A d d i t i o n a l I n f o " / > < / a : K e y V a l u e O f D i a g r a m O b j e c t K e y a n y T y p e z b w N T n L X > < a : K e y V a l u e O f D i a g r a m O b j e c t K e y a n y T y p e z b w N T n L X > < a : K e y > < K e y > M e a s u r e s \ R e c u e n t o   d e   T i e m p o   d e   P r e p a r a c i � n \ T a g I n f o \ V a l o r < / K e y > < / a : K e y > < a : V a l u e   i : t y p e = " M e a s u r e G r i d V i e w S t a t e I D i a g r a m T a g A d d i t i o n a l I n f o " / > < / a : K e y V a l u e O f D i a g r a m O b j e c t K e y a n y T y p e z b w N T n L X > < a : K e y V a l u e O f D i a g r a m O b j e c t K e y a n y T y p e z b w N T n L X > < a : K e y > < K e y > M e a s u r e s \ S u m a   d e   T i e m p o   p r e p < / K e y > < / a : K e y > < a : V a l u e   i : t y p e = " M e a s u r e G r i d N o d e V i e w S t a t e " > < C o l u m n > 2 2 < / C o l u m n > < L a y e d O u t > t r u e < / L a y e d O u t > < W a s U I I n v i s i b l e > t r u e < / W a s U I I n v i s i b l e > < / a : V a l u e > < / a : K e y V a l u e O f D i a g r a m O b j e c t K e y a n y T y p e z b w N T n L X > < a : K e y V a l u e O f D i a g r a m O b j e c t K e y a n y T y p e z b w N T n L X > < a : K e y > < K e y > M e a s u r e s \ S u m a   d e   T i e m p o   p r e p \ T a g I n f o \ F � r m u l a < / K e y > < / a : K e y > < a : V a l u e   i : t y p e = " M e a s u r e G r i d V i e w S t a t e I D i a g r a m T a g A d d i t i o n a l I n f o " / > < / a : K e y V a l u e O f D i a g r a m O b j e c t K e y a n y T y p e z b w N T n L X > < a : K e y V a l u e O f D i a g r a m O b j e c t K e y a n y T y p e z b w N T n L X > < a : K e y > < K e y > M e a s u r e s \ S u m a   d e   T i e m p o   p r e p \ T a g I n f o \ V a l o r < / K e y > < / a : K e y > < a : V a l u e   i : t y p e = " M e a s u r e G r i d V i e w S t a t e I D i a g r a m T a g A d d i t i o n a l I n f o " / > < / a : K e y V a l u e O f D i a g r a m O b j e c t K e y a n y T y p e z b w N T n L X > < a : K e y V a l u e O f D i a g r a m O b j e c t K e y a n y T y p e z b w N T n L X > < a : K e y > < K e y > M e a s u r e s \ P r o m e d i o   d e   T i e m p o   p r e p < / K e y > < / a : K e y > < a : V a l u e   i : t y p e = " M e a s u r e G r i d N o d e V i e w S t a t e " > < C o l u m n > 2 2 < / C o l u m n > < L a y e d O u t > t r u e < / L a y e d O u t > < W a s U I I n v i s i b l e > t r u e < / W a s U I I n v i s i b l e > < / a : V a l u e > < / a : K e y V a l u e O f D i a g r a m O b j e c t K e y a n y T y p e z b w N T n L X > < a : K e y V a l u e O f D i a g r a m O b j e c t K e y a n y T y p e z b w N T n L X > < a : K e y > < K e y > M e a s u r e s \ P r o m e d i o   d e   T i e m p o   p r e p \ T a g I n f o \ F � r m u l a < / K e y > < / a : K e y > < a : V a l u e   i : t y p e = " M e a s u r e G r i d V i e w S t a t e I D i a g r a m T a g A d d i t i o n a l I n f o " / > < / a : K e y V a l u e O f D i a g r a m O b j e c t K e y a n y T y p e z b w N T n L X > < a : K e y V a l u e O f D i a g r a m O b j e c t K e y a n y T y p e z b w N T n L X > < a : K e y > < K e y > M e a s u r e s \ P r o m e d i o   d e   T i e m p o   p r e p \ T a g I n f o \ V a l o r < / K e y > < / a : K e y > < a : V a l u e   i : t y p e = " M e a s u r e G r i d V i e w S t a t e I D i a g r a m T a g A d d i t i o n a l I n f o " / > < / a : K e y V a l u e O f D i a g r a m O b j e c t K e y a n y T y p e z b w N T n L X > < a : K e y V a l u e O f D i a g r a m O b j e c t K e y a n y T y p e z b w N T n L X > < a : K e y > < K e y > M e a s u r e s \ P r o m e d i o   d e   P r o p i n a < / K e y > < / a : K e y > < a : V a l u e   i : t y p e = " M e a s u r e G r i d N o d e V i e w S t a t e " > < C o l u m n > 8 < / C o l u m n > < L a y e d O u t > t r u e < / L a y e d O u t > < W a s U I I n v i s i b l e > t r u e < / W a s U I I n v i s i b l e > < / a : V a l u e > < / a : K e y V a l u e O f D i a g r a m O b j e c t K e y a n y T y p e z b w N T n L X > < a : K e y V a l u e O f D i a g r a m O b j e c t K e y a n y T y p e z b w N T n L X > < a : K e y > < K e y > M e a s u r e s \ P r o m e d i o   d e   P r o p i n a \ T a g I n f o \ F � r m u l a < / K e y > < / a : K e y > < a : V a l u e   i : t y p e = " M e a s u r e G r i d V i e w S t a t e I D i a g r a m T a g A d d i t i o n a l I n f o " / > < / a : K e y V a l u e O f D i a g r a m O b j e c t K e y a n y T y p e z b w N T n L X > < a : K e y V a l u e O f D i a g r a m O b j e c t K e y a n y T y p e z b w N T n L X > < a : K e y > < K e y > M e a s u r e s \ P r o m e d i o   d e   P r o p i n a \ T a g I n f o \ V a l o r < / K e y > < / a : K e y > < a : V a l u e   i : t y p e = " M e a s u r e G r i d V i e w S t a t e I D i a g r a m T a g A d d i t i o n a l I n f o " / > < / a : K e y V a l u e O f D i a g r a m O b j e c t K e y a n y T y p e z b w N T n L X > < a : K e y V a l u e O f D i a g r a m O b j e c t K e y a n y T y p e z b w N T n L X > < a : K e y > < K e y > M e a s u r e s \ P r o m e d i o   d e   M o n t o   T o t a l   d e   l a   C u e n t a < / K e y > < / a : K e y > < a : V a l u e   i : t y p e = " M e a s u r e G r i d N o d e V i e w S t a t e " > < C o l u m n > 1 2 < / C o l u m n > < L a y e d O u t > t r u e < / L a y e d O u t > < W a s U I I n v i s i b l e > t r u e < / W a s U I I n v i s i b l e > < / a : V a l u e > < / a : K e y V a l u e O f D i a g r a m O b j e c t K e y a n y T y p e z b w N T n L X > < a : K e y V a l u e O f D i a g r a m O b j e c t K e y a n y T y p e z b w N T n L X > < a : K e y > < K e y > M e a s u r e s \ P r o m e d i o   d e   M o n t o   T o t a l   d e   l a   C u e n t a \ T a g I n f o \ F � r m u l a < / K e y > < / a : K e y > < a : V a l u e   i : t y p e = " M e a s u r e G r i d V i e w S t a t e I D i a g r a m T a g A d d i t i o n a l I n f o " / > < / a : K e y V a l u e O f D i a g r a m O b j e c t K e y a n y T y p e z b w N T n L X > < a : K e y V a l u e O f D i a g r a m O b j e c t K e y a n y T y p e z b w N T n L X > < a : K e y > < K e y > M e a s u r e s \ P r o m e d i o   d e   M o n t o   T o t a l   d e   l a   C u e n t a \ T a g I n f o \ V a l o r < / K e y > < / a : K e y > < a : V a l u e   i : t y p e = " M e a s u r e G r i d V i e w S t a t e I D i a g r a m T a g A d d i t i o n a l I n f o " / > < / a : K e y V a l u e O f D i a g r a m O b j e c t K e y a n y T y p e z b w N T n L X > < a : K e y V a l u e O f D i a g r a m O b j e c t K e y a n y T y p e z b w N T n L X > < a : K e y > < K e y > M e a s u r e s \ S u m a   d e   F a c t u r a c i o n < / K e y > < / a : K e y > < a : V a l u e   i : t y p e = " M e a s u r e G r i d N o d e V i e w S t a t e " > < C o l u m n > 2 4 < / C o l u m n > < L a y e d O u t > t r u e < / L a y e d O u t > < W a s U I I n v i s i b l e > t r u e < / W a s U I I n v i s i b l e > < / a : V a l u e > < / a : K e y V a l u e O f D i a g r a m O b j e c t K e y a n y T y p e z b w N T n L X > < a : K e y V a l u e O f D i a g r a m O b j e c t K e y a n y T y p e z b w N T n L X > < a : K e y > < K e y > M e a s u r e s \ S u m a   d e   F a c t u r a c i o n \ T a g I n f o \ F � r m u l a < / K e y > < / a : K e y > < a : V a l u e   i : t y p e = " M e a s u r e G r i d V i e w S t a t e I D i a g r a m T a g A d d i t i o n a l I n f o " / > < / a : K e y V a l u e O f D i a g r a m O b j e c t K e y a n y T y p e z b w N T n L X > < a : K e y V a l u e O f D i a g r a m O b j e c t K e y a n y T y p e z b w N T n L X > < a : K e y > < K e y > M e a s u r e s \ S u m a   d e   F a c t u r a c i o n \ T a g I n f o \ V a l o r < / K e y > < / a : K e y > < a : V a l u e   i : t y p e = " M e a s u r e G r i d V i e w S t a t e I D i a g r a m T a g A d d i t i o n a l I n f o " / > < / a : K e y V a l u e O f D i a g r a m O b j e c t K e y a n y T y p e z b w N T n L X > < a : K e y V a l u e O f D i a g r a m O b j e c t K e y a n y T y p e z b w N T n L X > < a : K e y > < K e y > M e a s u r e s \ S u m a   d e   N u m e r o   d e   p l a t o s < / K e y > < / a : K e y > < a : V a l u e   i : t y p e = " M e a s u r e G r i d N o d e V i e w S t a t e " > < C o l u m n > 1 9 < / C o l u m n > < L a y e d O u t > t r u e < / L a y e d O u t > < W a s U I I n v i s i b l e > t r u e < / W a s U I I n v i s i b l e > < / a : V a l u e > < / a : K e y V a l u e O f D i a g r a m O b j e c t K e y a n y T y p e z b w N T n L X > < a : K e y V a l u e O f D i a g r a m O b j e c t K e y a n y T y p e z b w N T n L X > < a : K e y > < K e y > M e a s u r e s \ S u m a   d e   N u m e r o   d e   p l a t o s \ T a g I n f o \ F � r m u l a < / K e y > < / a : K e y > < a : V a l u e   i : t y p e = " M e a s u r e G r i d V i e w S t a t e I D i a g r a m T a g A d d i t i o n a l I n f o " / > < / a : K e y V a l u e O f D i a g r a m O b j e c t K e y a n y T y p e z b w N T n L X > < a : K e y V a l u e O f D i a g r a m O b j e c t K e y a n y T y p e z b w N T n L X > < a : K e y > < K e y > M e a s u r e s \ S u m a   d e   N u m e r o   d e   p l a t o s \ T a g I n f o \ V a l o r < / K e y > < / a : K e y > < a : V a l u e   i : t y p e = " M e a s u r e G r i d V i e w S t a t e I D i a g r a m T a g A d d i t i o n a l I n f o " / > < / a : K e y V a l u e O f D i a g r a m O b j e c t K e y a n y T y p e z b w N T n L X > < a : K e y V a l u e O f D i a g r a m O b j e c t K e y a n y T y p e z b w N T n L X > < a : K e y > < K e y > M e a s u r e s \ P r o m e d i o   d e   N u m e r o   d e   p l a t o s < / K e y > < / a : K e y > < a : V a l u e   i : t y p e = " M e a s u r e G r i d N o d e V i e w S t a t e " > < C o l u m n > 1 9 < / C o l u m n > < L a y e d O u t > t r u e < / L a y e d O u t > < W a s U I I n v i s i b l e > t r u e < / W a s U I I n v i s i b l e > < / a : V a l u e > < / a : K e y V a l u e O f D i a g r a m O b j e c t K e y a n y T y p e z b w N T n L X > < a : K e y V a l u e O f D i a g r a m O b j e c t K e y a n y T y p e z b w N T n L X > < a : K e y > < K e y > M e a s u r e s \ P r o m e d i o   d e   N u m e r o   d e   p l a t o s \ T a g I n f o \ F � r m u l a < / K e y > < / a : K e y > < a : V a l u e   i : t y p e = " M e a s u r e G r i d V i e w S t a t e I D i a g r a m T a g A d d i t i o n a l I n f o " / > < / a : K e y V a l u e O f D i a g r a m O b j e c t K e y a n y T y p e z b w N T n L X > < a : K e y V a l u e O f D i a g r a m O b j e c t K e y a n y T y p e z b w N T n L X > < a : K e y > < K e y > M e a s u r e s \ P r o m e d i o   d e   N u m e r o   d e   p l a t o s \ T a g I n f o \ V a l o r < / K e y > < / a : K e y > < a : V a l u e   i : t y p e = " M e a s u r e G r i d V i e w S t a t e I D i a g r a m T a g A d d i t i o n a l I n f o " / > < / a : K e y V a l u e O f D i a g r a m O b j e c t K e y a n y T y p e z b w N T n L X > < a : K e y V a l u e O f D i a g r a m O b j e c t K e y a n y T y p e z b w N T n L X > < a : K e y > < K e y > M e a s u r e s \ R e c u e n t o   d e   F a c t u r a c i o n < / K e y > < / a : K e y > < a : V a l u e   i : t y p e = " M e a s u r e G r i d N o d e V i e w S t a t e " > < C o l u m n > 2 4 < / C o l u m n > < L a y e d O u t > t r u e < / L a y e d O u t > < W a s U I I n v i s i b l e > t r u e < / W a s U I I n v i s i b l e > < / a : V a l u e > < / a : K e y V a l u e O f D i a g r a m O b j e c t K e y a n y T y p e z b w N T n L X > < a : K e y V a l u e O f D i a g r a m O b j e c t K e y a n y T y p e z b w N T n L X > < a : K e y > < K e y > M e a s u r e s \ R e c u e n t o   d e   F a c t u r a c i o n \ T a g I n f o \ F � r m u l a < / K e y > < / a : K e y > < a : V a l u e   i : t y p e = " M e a s u r e G r i d V i e w S t a t e I D i a g r a m T a g A d d i t i o n a l I n f o " / > < / a : K e y V a l u e O f D i a g r a m O b j e c t K e y a n y T y p e z b w N T n L X > < a : K e y V a l u e O f D i a g r a m O b j e c t K e y a n y T y p e z b w N T n L X > < a : K e y > < K e y > M e a s u r e s \ R e c u e n t o   d e   F a c t u r a c i o n \ T a g I n f o \ V a l o r < / K e y > < / a : K e y > < a : V a l u e   i : t y p e = " M e a s u r e G r i d V i e w S t a t e I D i a g r a m T a g A d d i t i o n a l I n f o " / > < / a : K e y V a l u e O f D i a g r a m O b j e c t K e y a n y T y p e z b w N T n L X > < a : K e y V a l u e O f D i a g r a m O b j e c t K e y a n y T y p e z b w N T n L X > < a : K e y > < K e y > M e a s u r e s \ R e c u e n t o   d e   M o n t o   T o t a l   d e   l a   C u e n t a < / K e y > < / a : K e y > < a : V a l u e   i : t y p e = " M e a s u r e G r i d N o d e V i e w S t a t e " > < C o l u m n > 1 2 < / C o l u m n > < L a y e d O u t > t r u e < / L a y e d O u t > < W a s U I I n v i s i b l e > t r u e < / W a s U I I n v i s i b l e > < / a : V a l u e > < / a : K e y V a l u e O f D i a g r a m O b j e c t K e y a n y T y p e z b w N T n L X > < a : K e y V a l u e O f D i a g r a m O b j e c t K e y a n y T y p e z b w N T n L X > < a : K e y > < K e y > M e a s u r e s \ R e c u e n t o   d e   M o n t o   T o t a l   d e   l a   C u e n t a \ T a g I n f o \ F � r m u l a < / K e y > < / a : K e y > < a : V a l u e   i : t y p e = " M e a s u r e G r i d V i e w S t a t e I D i a g r a m T a g A d d i t i o n a l I n f o " / > < / a : K e y V a l u e O f D i a g r a m O b j e c t K e y a n y T y p e z b w N T n L X > < a : K e y V a l u e O f D i a g r a m O b j e c t K e y a n y T y p e z b w N T n L X > < a : K e y > < K e y > M e a s u r e s \ R e c u e n t o   d e   M o n t o   T o t a l   d e   l a   C u e n t a \ T a g I n f o \ V a l o r < / K e y > < / a : K e y > < a : V a l u e   i : t y p e = " M e a s u r e G r i d V i e w S t a t e I D i a g r a m T a g A d d i t i o n a l I n f o " / > < / a : K e y V a l u e O f D i a g r a m O b j e c t K e y a n y T y p e z b w N T n L X > < a : K e y V a l u e O f D i a g r a m O b j e c t K e y a n y T y p e z b w N T n L X > < a : K e y > < K e y > M e a s u r e s \ S t d D e v   d e   T i e m p o   p r e p < / K e y > < / a : K e y > < a : V a l u e   i : t y p e = " M e a s u r e G r i d N o d e V i e w S t a t e " > < C o l u m n > 2 2 < / C o l u m n > < L a y e d O u t > t r u e < / L a y e d O u t > < W a s U I I n v i s i b l e > t r u e < / W a s U I I n v i s i b l e > < / a : V a l u e > < / a : K e y V a l u e O f D i a g r a m O b j e c t K e y a n y T y p e z b w N T n L X > < a : K e y V a l u e O f D i a g r a m O b j e c t K e y a n y T y p e z b w N T n L X > < a : K e y > < K e y > M e a s u r e s \ S t d D e v   d e   T i e m p o   p r e p \ T a g I n f o \ F � r m u l a < / K e y > < / a : K e y > < a : V a l u e   i : t y p e = " M e a s u r e G r i d V i e w S t a t e I D i a g r a m T a g A d d i t i o n a l I n f o " / > < / a : K e y V a l u e O f D i a g r a m O b j e c t K e y a n y T y p e z b w N T n L X > < a : K e y V a l u e O f D i a g r a m O b j e c t K e y a n y T y p e z b w N T n L X > < a : K e y > < K e y > M e a s u r e s \ S t d D e v   d e   T i e m p o   p r e p \ T a g I n f o \ V a l o r < / K e y > < / a : K e y > < a : V a l u e   i : t y p e = " M e a s u r e G r i d V i e w S t a t e I D i a g r a m T a g A d d i t i o n a l I n f o " / > < / a : K e y V a l u e O f D i a g r a m O b j e c t K e y a n y T y p e z b w N T n L X > < a : K e y V a l u e O f D i a g r a m O b j e c t K e y a n y T y p e z b w N T n L X > < a : K e y > < K e y > M e a s u r e s \ R e c u e n t o   d e   T i e m p o   p e r m < / K e y > < / a : K e y > < a : V a l u e   i : t y p e = " M e a s u r e G r i d N o d e V i e w S t a t e " > < C o l u m n > 2 5 < / C o l u m n > < L a y e d O u t > t r u e < / L a y e d O u t > < W a s U I I n v i s i b l e > t r u e < / W a s U I I n v i s i b l e > < / a : V a l u e > < / a : K e y V a l u e O f D i a g r a m O b j e c t K e y a n y T y p e z b w N T n L X > < a : K e y V a l u e O f D i a g r a m O b j e c t K e y a n y T y p e z b w N T n L X > < a : K e y > < K e y > M e a s u r e s \ R e c u e n t o   d e   T i e m p o   p e r m \ T a g I n f o \ F � r m u l a < / K e y > < / a : K e y > < a : V a l u e   i : t y p e = " M e a s u r e G r i d V i e w S t a t e I D i a g r a m T a g A d d i t i o n a l I n f o " / > < / a : K e y V a l u e O f D i a g r a m O b j e c t K e y a n y T y p e z b w N T n L X > < a : K e y V a l u e O f D i a g r a m O b j e c t K e y a n y T y p e z b w N T n L X > < a : K e y > < K e y > M e a s u r e s \ R e c u e n t o   d e   T i e m p o   p e r m \ T a g I n f o \ V a l o r < / K e y > < / a : K e y > < a : V a l u e   i : t y p e = " M e a s u r e G r i d V i e w S t a t e I D i a g r a m T a g A d d i t i o n a l I n f o " / > < / a : K e y V a l u e O f D i a g r a m O b j e c t K e y a n y T y p e z b w N T n L X > < a : K e y V a l u e O f D i a g r a m O b j e c t K e y a n y T y p e z b w N T n L X > < a : K e y > < K e y > M e a s u r e s \ P r o m e d i o   d e   T i e m p o   p e r m < / K e y > < / a : K e y > < a : V a l u e   i : t y p e = " M e a s u r e G r i d N o d e V i e w S t a t e " > < C o l u m n > 2 5 < / C o l u m n > < L a y e d O u t > t r u e < / L a y e d O u t > < W a s U I I n v i s i b l e > t r u e < / W a s U I I n v i s i b l e > < / a : V a l u e > < / a : K e y V a l u e O f D i a g r a m O b j e c t K e y a n y T y p e z b w N T n L X > < a : K e y V a l u e O f D i a g r a m O b j e c t K e y a n y T y p e z b w N T n L X > < a : K e y > < K e y > M e a s u r e s \ P r o m e d i o   d e   T i e m p o   p e r m \ T a g I n f o \ F � r m u l a < / K e y > < / a : K e y > < a : V a l u e   i : t y p e = " M e a s u r e G r i d V i e w S t a t e I D i a g r a m T a g A d d i t i o n a l I n f o " / > < / a : K e y V a l u e O f D i a g r a m O b j e c t K e y a n y T y p e z b w N T n L X > < a : K e y V a l u e O f D i a g r a m O b j e c t K e y a n y T y p e z b w N T n L X > < a : K e y > < K e y > M e a s u r e s \ P r o m e d i o   d e   T i e m p o   p e r m \ T a g I n f o \ V a l o r < / K e y > < / a : K e y > < a : V a l u e   i : t y p e = " M e a s u r e G r i d V i e w S t a t e I D i a g r a m T a g A d d i t i o n a l I n f o " / > < / a : K e y V a l u e O f D i a g r a m O b j e c t K e y a n y T y p e z b w N T n L X > < a : K e y V a l u e O f D i a g r a m O b j e c t K e y a n y T y p e z b w N T n L X > < a : K e y > < K e y > M e a s u r e s \ S u m a   d e   T i e m p o   p e r m < / K e y > < / a : K e y > < a : V a l u e   i : t y p e = " M e a s u r e G r i d N o d e V i e w S t a t e " > < C o l u m n > 2 5 < / C o l u m n > < L a y e d O u t > t r u e < / L a y e d O u t > < W a s U I I n v i s i b l e > t r u e < / W a s U I I n v i s i b l e > < / a : V a l u e > < / a : K e y V a l u e O f D i a g r a m O b j e c t K e y a n y T y p e z b w N T n L X > < a : K e y V a l u e O f D i a g r a m O b j e c t K e y a n y T y p e z b w N T n L X > < a : K e y > < K e y > M e a s u r e s \ S u m a   d e   T i e m p o   p e r m \ T a g I n f o \ F � r m u l a < / K e y > < / a : K e y > < a : V a l u e   i : t y p e = " M e a s u r e G r i d V i e w S t a t e I D i a g r a m T a g A d d i t i o n a l I n f o " / > < / a : K e y V a l u e O f D i a g r a m O b j e c t K e y a n y T y p e z b w N T n L X > < a : K e y V a l u e O f D i a g r a m O b j e c t K e y a n y T y p e z b w N T n L X > < a : K e y > < K e y > M e a s u r e s \ S u m a   d e   T i e m p o   p e r m \ T a g I n f o \ V a l o r < / K e y > < / a : K e y > < a : V a l u e   i : t y p e = " M e a s u r e G r i d V i e w S t a t e I D i a g r a m T a g A d d i t i o n a l I n f o " / > < / a : K e y V a l u e O f D i a g r a m O b j e c t K e y a n y T y p e z b w N T n L X > < a : K e y V a l u e O f D i a g r a m O b j e c t K e y a n y T y p e z b w N T n L X > < a : K e y > < K e y > C o l u m n s \ N � m e r o   d e   M e s a < / K e y > < / a : K e y > < a : V a l u e   i : t y p e = " M e a s u r e G r i d N o d e V i e w S t a t e " > < L a y e d O u t > t r u e < / L a y e d O u t > < / a : V a l u e > < / a : K e y V a l u e O f D i a g r a m O b j e c t K e y a n y T y p e z b w N T n L X > < a : K e y V a l u e O f D i a g r a m O b j e c t K e y a n y T y p e z b w N T n L X > < a : K e y > < K e y > C o l u m n s \ N o m b r e   d e l   C l i e n t e < / K e y > < / a : K e y > < a : V a l u e   i : t y p e = " M e a s u r e G r i d N o d e V i e w S t a t e " > < C o l u m n > 1 < / C o l u m n > < L a y e d O u t > t r u e < / L a y e d O u t > < / a : V a l u e > < / a : K e y V a l u e O f D i a g r a m O b j e c t K e y a n y T y p e z b w N T n L X > < a : K e y V a l u e O f D i a g r a m O b j e c t K e y a n y T y p e z b w N T n L X > < a : K e y > < K e y > C o l u m n s \ N � m e r o   d e   C o m e n s a l e s < / K e y > < / a : K e y > < a : V a l u e   i : t y p e = " M e a s u r e G r i d N o d e V i e w S t a t e " > < C o l u m n > 2 < / C o l u m n > < L a y e d O u t > t r u e < / L a y e d O u t > < / a : V a l u e > < / a : K e y V a l u e O f D i a g r a m O b j e c t K e y a n y T y p e z b w N T n L X > < a : K e y V a l u e O f D i a g r a m O b j e c t K e y a n y T y p e z b w N T n L X > < a : K e y > < K e y > C o l u m n s \ H o r a   d e   L l e g a d a < / K e y > < / a : K e y > < a : V a l u e   i : t y p e = " M e a s u r e G r i d N o d e V i e w S t a t e " > < C o l u m n > 3 < / C o l u m n > < L a y e d O u t > t r u e < / L a y e d O u t > < / a : V a l u e > < / a : K e y V a l u e O f D i a g r a m O b j e c t K e y a n y T y p e z b w N T n L X > < a : K e y V a l u e O f D i a g r a m O b j e c t K e y a n y T y p e z b w N T n L X > < a : K e y > < K e y > C o l u m n s \ H o r a   d e   S a l i d a < / K e y > < / a : K e y > < a : V a l u e   i : t y p e = " M e a s u r e G r i d N o d e V i e w S t a t e " > < C o l u m n > 4 < / C o l u m n > < L a y e d O u t > t r u e < / L a y e d O u t > < / a : V a l u e > < / a : K e y V a l u e O f D i a g r a m O b j e c t K e y a n y T y p e z b w N T n L X > < a : K e y V a l u e O f D i a g r a m O b j e c t K e y a n y T y p e z b w N T n L X > < a : K e y > < K e y > C o l u m n s \ M e s e r o   A s i g n a d o < / K e y > < / a : K e y > < a : V a l u e   i : t y p e = " M e a s u r e G r i d N o d e V i e w S t a t e " > < C o l u m n > 5 < / C o l u m n > < L a y e d O u t > t r u e < / L a y e d O u t > < / a : V a l u e > < / a : K e y V a l u e O f D i a g r a m O b j e c t K e y a n y T y p e z b w N T n L X > < a : K e y V a l u e O f D i a g r a m O b j e c t K e y a n y T y p e z b w N T n L X > < a : K e y > < K e y > C o l u m n s \ T i p o   d e   S e r v i c i o < / K e y > < / a : K e y > < a : V a l u e   i : t y p e = " M e a s u r e G r i d N o d e V i e w S t a t e " > < C o l u m n > 6 < / C o l u m n > < L a y e d O u t > t r u e < / L a y e d O u t > < / a : V a l u e > < / a : K e y V a l u e O f D i a g r a m O b j e c t K e y a n y T y p e z b w N T n L X > < a : K e y V a l u e O f D i a g r a m O b j e c t K e y a n y T y p e z b w N T n L X > < a : K e y > < K e y > C o l u m n s \ M � t o d o   d e   P a g o < / K e y > < / a : K e y > < a : V a l u e   i : t y p e = " M e a s u r e G r i d N o d e V i e w S t a t e " > < C o l u m n > 7 < / C o l u m n > < L a y e d O u t > t r u e < / L a y e d O u t > < / a : V a l u e > < / a : K e y V a l u e O f D i a g r a m O b j e c t K e y a n y T y p e z b w N T n L X > < a : K e y V a l u e O f D i a g r a m O b j e c t K e y a n y T y p e z b w N T n L X > < a : K e y > < K e y > C o l u m n s \ P r o p i n a < / K e y > < / a : K e y > < a : V a l u e   i : t y p e = " M e a s u r e G r i d N o d e V i e w S t a t e " > < C o l u m n > 8 < / C o l u m n > < L a y e d O u t > t r u e < / L a y e d O u t > < / a : V a l u e > < / a : K e y V a l u e O f D i a g r a m O b j e c t K e y a n y T y p e z b w N T n L X > < a : K e y V a l u e O f D i a g r a m O b j e c t K e y a n y T y p e z b w N T n L X > < a : K e y > < K e y > C o l u m n s \ E s t a d o   d e   l a   M e s a < / K e y > < / a : K e y > < a : V a l u e   i : t y p e = " M e a s u r e G r i d N o d e V i e w S t a t e " > < C o l u m n > 9 < / C o l u m n > < L a y e d O u t > t r u e < / L a y e d O u t > < / a : V a l u e > < / a : K e y V a l u e O f D i a g r a m O b j e c t K e y a n y T y p e z b w N T n L X > < a : K e y V a l u e O f D i a g r a m O b j e c t K e y a n y T y p e z b w N T n L X > < a : K e y > < K e y > C o l u m n s \ N � m e r o   d e   O r d e n < / K e y > < / a : K e y > < a : V a l u e   i : t y p e = " M e a s u r e G r i d N o d e V i e w S t a t e " > < C o l u m n > 1 0 < / C o l u m n > < L a y e d O u t > t r u e < / L a y e d O u t > < / a : V a l u e > < / a : K e y V a l u e O f D i a g r a m O b j e c t K e y a n y T y p e z b w N T n L X > < a : K e y V a l u e O f D i a g r a m O b j e c t K e y a n y T y p e z b w N T n L X > < a : K e y > < K e y > C o l u m n s \ P a � s   d e   O r i g e n < / K e y > < / a : K e y > < a : V a l u e   i : t y p e = " M e a s u r e G r i d N o d e V i e w S t a t e " > < C o l u m n > 1 1 < / C o l u m n > < L a y e d O u t > t r u e < / L a y e d O u t > < / a : V a l u e > < / a : K e y V a l u e O f D i a g r a m O b j e c t K e y a n y T y p e z b w N T n L X > < a : K e y V a l u e O f D i a g r a m O b j e c t K e y a n y T y p e z b w N T n L X > < a : K e y > < K e y > C o l u m n s \ M o n t o   T o t a l   d e   l a   C u e n t a < / K e y > < / a : K e y > < a : V a l u e   i : t y p e = " M e a s u r e G r i d N o d e V i e w S t a t e " > < C o l u m n > 1 2 < / C o l u m n > < L a y e d O u t > t r u e < / L a y e d O u t > < / a : V a l u e > < / a : K e y V a l u e O f D i a g r a m O b j e c t K e y a n y T y p e z b w N T n L X > < a : K e y V a l u e O f D i a g r a m O b j e c t K e y a n y T y p e z b w N T n L X > < a : K e y > < K e y > C o l u m n s \ F e c h a   d e   F a c t u r a < / K e y > < / a : K e y > < a : V a l u e   i : t y p e = " M e a s u r e G r i d N o d e V i e w S t a t e " > < C o l u m n > 1 3 < / C o l u m n > < L a y e d O u t > t r u e < / L a y e d O u t > < / a : V a l u e > < / a : K e y V a l u e O f D i a g r a m O b j e c t K e y a n y T y p e z b w N T n L X > < a : K e y V a l u e O f D i a g r a m O b j e c t K e y a n y T y p e z b w N T n L X > < a : K e y > < K e y > C o l u m n s \ T i e m p o   d e   P e r m a n e n c i a < / K e y > < / a : K e y > < a : V a l u e   i : t y p e = " M e a s u r e G r i d N o d e V i e w S t a t e " > < C o l u m n > 1 4 < / C o l u m n > < L a y e d O u t > t r u e < / L a y e d O u t > < / a : V a l u e > < / a : K e y V a l u e O f D i a g r a m O b j e c t K e y a n y T y p e z b w N T n L X > < a : K e y V a l u e O f D i a g r a m O b j e c t K e y a n y T y p e z b w N T n L X > < a : K e y > < K e y > C o l u m n s \ T i e m p o   d e   P r e p a r a c i � n < / K e y > < / a : K e y > < a : V a l u e   i : t y p e = " M e a s u r e G r i d N o d e V i e w S t a t e " > < C o l u m n > 1 5 < / C o l u m n > < L a y e d O u t > t r u e < / L a y e d O u t > < / a : V a l u e > < / a : K e y V a l u e O f D i a g r a m O b j e c t K e y a n y T y p e z b w N T n L X > < a : K e y V a l u e O f D i a g r a m O b j e c t K e y a n y T y p e z b w N T n L X > < a : K e y > < K e y > C o l u m n s \ T i e m p o   d e   d e g u s t a c i � n < / K e y > < / a : K e y > < a : V a l u e   i : t y p e = " M e a s u r e G r i d N o d e V i e w S t a t e " > < C o l u m n > 1 6 < / C o l u m n > < L a y e d O u t > t r u e < / L a y e d O u t > < / a : V a l u e > < / a : K e y V a l u e O f D i a g r a m O b j e c t K e y a n y T y p e z b w N T n L X > < a : K e y V a l u e O f D i a g r a m O b j e c t K e y a n y T y p e z b w N T n L X > < a : K e y > < K e y > C o l u m n s \ C o b r a d a < / K e y > < / a : K e y > < a : V a l u e   i : t y p e = " M e a s u r e G r i d N o d e V i e w S t a t e " > < C o l u m n > 1 7 < / C o l u m n > < L a y e d O u t > t r u e < / L a y e d O u t > < / a : V a l u e > < / a : K e y V a l u e O f D i a g r a m O b j e c t K e y a n y T y p e z b w N T n L X > < a : K e y V a l u e O f D i a g r a m O b j e c t K e y a n y T y p e z b w N T n L X > < a : K e y > < K e y > C o l u m n s \ D � a   s e m a n a < / K e y > < / a : K e y > < a : V a l u e   i : t y p e = " M e a s u r e G r i d N o d e V i e w S t a t e " > < C o l u m n > 1 8 < / C o l u m n > < L a y e d O u t > t r u e < / L a y e d O u t > < / a : V a l u e > < / a : K e y V a l u e O f D i a g r a m O b j e c t K e y a n y T y p e z b w N T n L X > < a : K e y V a l u e O f D i a g r a m O b j e c t K e y a n y T y p e z b w N T n L X > < a : K e y > < K e y > C o l u m n s \ N u m e r o   d e   p l a t o s < / K e y > < / a : K e y > < a : V a l u e   i : t y p e = " M e a s u r e G r i d N o d e V i e w S t a t e " > < C o l u m n > 1 9 < / C o l u m n > < L a y e d O u t > t r u e < / L a y e d O u t > < / a : V a l u e > < / a : K e y V a l u e O f D i a g r a m O b j e c t K e y a n y T y p e z b w N T n L X > < a : K e y V a l u e O f D i a g r a m O b j e c t K e y a n y T y p e z b w N T n L X > < a : K e y > < K e y > C o l u m n s \ T i e m p o   d e   P r e p a r a c i � n   ( h o r a ) < / K e y > < / a : K e y > < a : V a l u e   i : t y p e = " M e a s u r e G r i d N o d e V i e w S t a t e " > < C o l u m n > 2 0 < / C o l u m n > < L a y e d O u t > t r u e < / L a y e d O u t > < / a : V a l u e > < / a : K e y V a l u e O f D i a g r a m O b j e c t K e y a n y T y p e z b w N T n L X > < a : K e y V a l u e O f D i a g r a m O b j e c t K e y a n y T y p e z b w N T n L X > < a : K e y > < K e y > C o l u m n s \ T i e m p o   d e   P r e p a r a c i � n   ( m i n u t o ) < / K e y > < / a : K e y > < a : V a l u e   i : t y p e = " M e a s u r e G r i d N o d e V i e w S t a t e " > < C o l u m n > 2 1 < / C o l u m n > < L a y e d O u t > t r u e < / L a y e d O u t > < / a : V a l u e > < / a : K e y V a l u e O f D i a g r a m O b j e c t K e y a n y T y p e z b w N T n L X > < a : K e y V a l u e O f D i a g r a m O b j e c t K e y a n y T y p e z b w N T n L X > < a : K e y > < K e y > C o l u m n s \ T i e m p o   p r e p < / K e y > < / a : K e y > < a : V a l u e   i : t y p e = " M e a s u r e G r i d N o d e V i e w S t a t e " > < C o l u m n > 2 2 < / C o l u m n > < L a y e d O u t > t r u e < / L a y e d O u t > < / a : V a l u e > < / a : K e y V a l u e O f D i a g r a m O b j e c t K e y a n y T y p e z b w N T n L X > < a : K e y V a l u e O f D i a g r a m O b j e c t K e y a n y T y p e z b w N T n L X > < a : K e y > < K e y > C o l u m n s \ T i e m p o   d e g u s t a c i o n   ( h o r a ) < / K e y > < / a : K e y > < a : V a l u e   i : t y p e = " M e a s u r e G r i d N o d e V i e w S t a t e " > < C o l u m n > 2 3 < / C o l u m n > < L a y e d O u t > t r u e < / L a y e d O u t > < / a : V a l u e > < / a : K e y V a l u e O f D i a g r a m O b j e c t K e y a n y T y p e z b w N T n L X > < a : K e y V a l u e O f D i a g r a m O b j e c t K e y a n y T y p e z b w N T n L X > < a : K e y > < K e y > C o l u m n s \ F a c t u r a c i o n < / K e y > < / a : K e y > < a : V a l u e   i : t y p e = " M e a s u r e G r i d N o d e V i e w S t a t e " > < C o l u m n > 2 4 < / C o l u m n > < L a y e d O u t > t r u e < / L a y e d O u t > < / a : V a l u e > < / a : K e y V a l u e O f D i a g r a m O b j e c t K e y a n y T y p e z b w N T n L X > < a : K e y V a l u e O f D i a g r a m O b j e c t K e y a n y T y p e z b w N T n L X > < a : K e y > < K e y > C o l u m n s \ T i e m p o   p e r m < / K e y > < / a : K e y > < a : V a l u e   i : t y p e = " M e a s u r e G r i d N o d e V i e w S t a t e " > < C o l u m n > 2 5 < / C o l u m n > < L a y e d O u t > t r u e < / L a y e d O u t > < / a : V a l u e > < / a : K e y V a l u e O f D i a g r a m O b j e c t K e y a n y T y p e z b w N T n L X > < a : K e y V a l u e O f D i a g r a m O b j e c t K e y a n y T y p e z b w N T n L X > < a : K e y > < K e y > L i n k s \ & l t ; C o l u m n s \ S u m a   d e   C o b r a d a & g t ; - & l t ; M e a s u r e s \ C o b r a d a & g t ; < / K e y > < / a : K e y > < a : V a l u e   i : t y p e = " M e a s u r e G r i d V i e w S t a t e I D i a g r a m L i n k " / > < / a : K e y V a l u e O f D i a g r a m O b j e c t K e y a n y T y p e z b w N T n L X > < a : K e y V a l u e O f D i a g r a m O b j e c t K e y a n y T y p e z b w N T n L X > < a : K e y > < K e y > L i n k s \ & l t ; C o l u m n s \ S u m a   d e   C o b r a d a & g t ; - & l t ; M e a s u r e s \ C o b r a d a & g t ; \ C O L U M N < / K e y > < / a : K e y > < a : V a l u e   i : t y p e = " M e a s u r e G r i d V i e w S t a t e I D i a g r a m L i n k E n d p o i n t " / > < / a : K e y V a l u e O f D i a g r a m O b j e c t K e y a n y T y p e z b w N T n L X > < a : K e y V a l u e O f D i a g r a m O b j e c t K e y a n y T y p e z b w N T n L X > < a : K e y > < K e y > L i n k s \ & l t ; C o l u m n s \ S u m a   d e   C o b r a d a & g t ; - & l t ; M e a s u r e s \ C o b r a d a & g t ; \ M E A S U R E < / K e y > < / a : K e y > < a : V a l u e   i : t y p e = " M e a s u r e G r i d V i e w S t a t e I D i a g r a m L i n k E n d p o i n t " / > < / a : K e y V a l u e O f D i a g r a m O b j e c t K e y a n y T y p e z b w N T n L X > < a : K e y V a l u e O f D i a g r a m O b j e c t K e y a n y T y p e z b w N T n L X > < a : K e y > < K e y > L i n k s \ & l t ; C o l u m n s \ P r o m e d i o   d e   C o b r a d a & g t ; - & l t ; M e a s u r e s \ C o b r a d a & g t ; < / K e y > < / a : K e y > < a : V a l u e   i : t y p e = " M e a s u r e G r i d V i e w S t a t e I D i a g r a m L i n k " / > < / a : K e y V a l u e O f D i a g r a m O b j e c t K e y a n y T y p e z b w N T n L X > < a : K e y V a l u e O f D i a g r a m O b j e c t K e y a n y T y p e z b w N T n L X > < a : K e y > < K e y > L i n k s \ & l t ; C o l u m n s \ P r o m e d i o   d e   C o b r a d a & g t ; - & l t ; M e a s u r e s \ C o b r a d a & g t ; \ C O L U M N < / K e y > < / a : K e y > < a : V a l u e   i : t y p e = " M e a s u r e G r i d V i e w S t a t e I D i a g r a m L i n k E n d p o i n t " / > < / a : K e y V a l u e O f D i a g r a m O b j e c t K e y a n y T y p e z b w N T n L X > < a : K e y V a l u e O f D i a g r a m O b j e c t K e y a n y T y p e z b w N T n L X > < a : K e y > < K e y > L i n k s \ & l t ; C o l u m n s \ P r o m e d i o   d e   C o b r a d a & g t ; - & l t ; M e a s u r e s \ C o b r a d a & g t ; \ M E A S U R E < / K e y > < / a : K e y > < a : V a l u e   i : t y p e = " M e a s u r e G r i d V i e w S t a t e I D i a g r a m L i n k E n d p o i n t " / > < / a : K e y V a l u e O f D i a g r a m O b j e c t K e y a n y T y p e z b w N T n L X > < a : K e y V a l u e O f D i a g r a m O b j e c t K e y a n y T y p e z b w N T n L X > < a : K e y > < K e y > L i n k s \ & l t ; C o l u m n s \ S u m a   d e   M o n t o   T o t a l   d e   l a   C u e n t a & g t ; - & l t ; M e a s u r e s \ M o n t o   T o t a l   d e   l a   C u e n t a & g t ; < / K e y > < / a : K e y > < a : V a l u e   i : t y p e = " M e a s u r e G r i d V i e w S t a t e I D i a g r a m L i n k " / > < / a : K e y V a l u e O f D i a g r a m O b j e c t K e y a n y T y p e z b w N T n L X > < a : K e y V a l u e O f D i a g r a m O b j e c t K e y a n y T y p e z b w N T n L X > < a : K e y > < K e y > L i n k s \ & l t ; C o l u m n s \ S u m a   d e   M o n t o   T o t a l   d e   l a   C u e n t a & g t ; - & l t ; M e a s u r e s \ M o n t o   T o t a l   d e   l a   C u e n t a & g t ; \ C O L U M N < / K e y > < / a : K e y > < a : V a l u e   i : t y p e = " M e a s u r e G r i d V i e w S t a t e I D i a g r a m L i n k E n d p o i n t " / > < / a : K e y V a l u e O f D i a g r a m O b j e c t K e y a n y T y p e z b w N T n L X > < a : K e y V a l u e O f D i a g r a m O b j e c t K e y a n y T y p e z b w N T n L X > < a : K e y > < K e y > L i n k s \ & l t ; C o l u m n s \ S u m a   d e   M o n t o   T o t a l   d e   l a   C u e n t a & g t ; - & l t ; M e a s u r e s \ M o n t o   T o t a l   d e   l a   C u e n t a & g t ; \ M E A S U R E < / K e y > < / a : K e y > < a : V a l u e   i : t y p e = " M e a s u r e G r i d V i e w S t a t e I D i a g r a m L i n k E n d p o i n t " / > < / a : K e y V a l u e O f D i a g r a m O b j e c t K e y a n y T y p e z b w N T n L X > < a : K e y V a l u e O f D i a g r a m O b j e c t K e y a n y T y p e z b w N T n L X > < a : K e y > < K e y > L i n k s \ & l t ; C o l u m n s \ S u m a   d e   N � m e r o   d e   O r d e n & g t ; - & l t ; M e a s u r e s \ N � m e r o   d e   O r d e n & g t ; < / K e y > < / a : K e y > < a : V a l u e   i : t y p e = " M e a s u r e G r i d V i e w S t a t e I D i a g r a m L i n k " / > < / a : K e y V a l u e O f D i a g r a m O b j e c t K e y a n y T y p e z b w N T n L X > < a : K e y V a l u e O f D i a g r a m O b j e c t K e y a n y T y p e z b w N T n L X > < a : K e y > < K e y > L i n k s \ & l t ; C o l u m n s \ S u m a   d e   N � m e r o   d e   O r d e n & g t ; - & l t ; M e a s u r e s \ N � m e r o   d e   O r d e n & g t ; \ C O L U M N < / K e y > < / a : K e y > < a : V a l u e   i : t y p e = " M e a s u r e G r i d V i e w S t a t e I D i a g r a m L i n k E n d p o i n t " / > < / a : K e y V a l u e O f D i a g r a m O b j e c t K e y a n y T y p e z b w N T n L X > < a : K e y V a l u e O f D i a g r a m O b j e c t K e y a n y T y p e z b w N T n L X > < a : K e y > < K e y > L i n k s \ & l t ; C o l u m n s \ S u m a   d e   N � m e r o   d e   O r d e n & g t ; - & l t ; M e a s u r e s \ N � m e r o   d e   O r d e n & g t ; \ M E A S U R E < / K e y > < / a : K e y > < a : V a l u e   i : t y p e = " M e a s u r e G r i d V i e w S t a t e I D i a g r a m L i n k E n d p o i n t " / > < / a : K e y V a l u e O f D i a g r a m O b j e c t K e y a n y T y p e z b w N T n L X > < a : K e y V a l u e O f D i a g r a m O b j e c t K e y a n y T y p e z b w N T n L X > < a : K e y > < K e y > L i n k s \ & l t ; C o l u m n s \ R e c u e n t o   d e   N � m e r o   d e   O r d e n & g t ; - & l t ; M e a s u r e s \ N � m e r o   d e   O r d e n & g t ; < / K e y > < / a : K e y > < a : V a l u e   i : t y p e = " M e a s u r e G r i d V i e w S t a t e I D i a g r a m L i n k " / > < / a : K e y V a l u e O f D i a g r a m O b j e c t K e y a n y T y p e z b w N T n L X > < a : K e y V a l u e O f D i a g r a m O b j e c t K e y a n y T y p e z b w N T n L X > < a : K e y > < K e y > L i n k s \ & l t ; C o l u m n s \ R e c u e n t o   d e   N � m e r o   d e   O r d e n & g t ; - & l t ; M e a s u r e s \ N � m e r o   d e   O r d e n & g t ; \ C O L U M N < / K e y > < / a : K e y > < a : V a l u e   i : t y p e = " M e a s u r e G r i d V i e w S t a t e I D i a g r a m L i n k E n d p o i n t " / > < / a : K e y V a l u e O f D i a g r a m O b j e c t K e y a n y T y p e z b w N T n L X > < a : K e y V a l u e O f D i a g r a m O b j e c t K e y a n y T y p e z b w N T n L X > < a : K e y > < K e y > L i n k s \ & l t ; C o l u m n s \ R e c u e n t o   d e   N � m e r o   d e   O r d e n & g t ; - & l t ; M e a s u r e s \ N � m e r o   d e   O r d e n & g t ; \ M E A S U R E < / K e y > < / a : K e y > < a : V a l u e   i : t y p e = " M e a s u r e G r i d V i e w S t a t e I D i a g r a m L i n k E n d p o i n t " / > < / a : K e y V a l u e O f D i a g r a m O b j e c t K e y a n y T y p e z b w N T n L X > < a : K e y V a l u e O f D i a g r a m O b j e c t K e y a n y T y p e z b w N T n L X > < a : K e y > < K e y > L i n k s \ & l t ; C o l u m n s \ S u m a   d e   P r o p i n a & g t ; - & l t ; M e a s u r e s \ P r o p i n a & g t ; < / K e y > < / a : K e y > < a : V a l u e   i : t y p e = " M e a s u r e G r i d V i e w S t a t e I D i a g r a m L i n k " / > < / a : K e y V a l u e O f D i a g r a m O b j e c t K e y a n y T y p e z b w N T n L X > < a : K e y V a l u e O f D i a g r a m O b j e c t K e y a n y T y p e z b w N T n L X > < a : K e y > < K e y > L i n k s \ & l t ; C o l u m n s \ S u m a   d e   P r o p i n a & g t ; - & l t ; M e a s u r e s \ P r o p i n a & g t ; \ C O L U M N < / K e y > < / a : K e y > < a : V a l u e   i : t y p e = " M e a s u r e G r i d V i e w S t a t e I D i a g r a m L i n k E n d p o i n t " / > < / a : K e y V a l u e O f D i a g r a m O b j e c t K e y a n y T y p e z b w N T n L X > < a : K e y V a l u e O f D i a g r a m O b j e c t K e y a n y T y p e z b w N T n L X > < a : K e y > < K e y > L i n k s \ & l t ; C o l u m n s \ S u m a   d e   P r o p i n a & g t ; - & l t ; M e a s u r e s \ P r o p i n a & g t ; \ M E A S U R E < / K e y > < / a : K e y > < a : V a l u e   i : t y p e = " M e a s u r e G r i d V i e w S t a t e I D i a g r a m L i n k E n d p o i n t " / > < / a : K e y V a l u e O f D i a g r a m O b j e c t K e y a n y T y p e z b w N T n L X > < a : K e y V a l u e O f D i a g r a m O b j e c t K e y a n y T y p e z b w N T n L X > < a : K e y > < K e y > L i n k s \ & l t ; C o l u m n s \ R e c u e n t o   d e   C o b r a d a & g t ; - & l t ; M e a s u r e s \ C o b r a d a & g t ; < / K e y > < / a : K e y > < a : V a l u e   i : t y p e = " M e a s u r e G r i d V i e w S t a t e I D i a g r a m L i n k " / > < / a : K e y V a l u e O f D i a g r a m O b j e c t K e y a n y T y p e z b w N T n L X > < a : K e y V a l u e O f D i a g r a m O b j e c t K e y a n y T y p e z b w N T n L X > < a : K e y > < K e y > L i n k s \ & l t ; C o l u m n s \ R e c u e n t o   d e   C o b r a d a & g t ; - & l t ; M e a s u r e s \ C o b r a d a & g t ; \ C O L U M N < / K e y > < / a : K e y > < a : V a l u e   i : t y p e = " M e a s u r e G r i d V i e w S t a t e I D i a g r a m L i n k E n d p o i n t " / > < / a : K e y V a l u e O f D i a g r a m O b j e c t K e y a n y T y p e z b w N T n L X > < a : K e y V a l u e O f D i a g r a m O b j e c t K e y a n y T y p e z b w N T n L X > < a : K e y > < K e y > L i n k s \ & l t ; C o l u m n s \ R e c u e n t o   d e   C o b r a d a & g t ; - & l t ; M e a s u r e s \ C o b r a d a & g t ; \ M E A S U R E < / K e y > < / a : K e y > < a : V a l u e   i : t y p e = " M e a s u r e G r i d V i e w S t a t e I D i a g r a m L i n k E n d p o i n t " / > < / a : K e y V a l u e O f D i a g r a m O b j e c t K e y a n y T y p e z b w N T n L X > < a : K e y V a l u e O f D i a g r a m O b j e c t K e y a n y T y p e z b w N T n L X > < a : K e y > < K e y > L i n k s \ & l t ; C o l u m n s \ R e c u e n t o   d e   T i e m p o   d e   P r e p a r a c i � n & g t ; - & l t ; M e a s u r e s \ T i e m p o   d e   P r e p a r a c i � n & g t ; < / K e y > < / a : K e y > < a : V a l u e   i : t y p e = " M e a s u r e G r i d V i e w S t a t e I D i a g r a m L i n k " / > < / a : K e y V a l u e O f D i a g r a m O b j e c t K e y a n y T y p e z b w N T n L X > < a : K e y V a l u e O f D i a g r a m O b j e c t K e y a n y T y p e z b w N T n L X > < a : K e y > < K e y > L i n k s \ & l t ; C o l u m n s \ R e c u e n t o   d e   T i e m p o   d e   P r e p a r a c i � n & g t ; - & l t ; M e a s u r e s \ T i e m p o   d e   P r e p a r a c i � n & g t ; \ C O L U M N < / K e y > < / a : K e y > < a : V a l u e   i : t y p e = " M e a s u r e G r i d V i e w S t a t e I D i a g r a m L i n k E n d p o i n t " / > < / a : K e y V a l u e O f D i a g r a m O b j e c t K e y a n y T y p e z b w N T n L X > < a : K e y V a l u e O f D i a g r a m O b j e c t K e y a n y T y p e z b w N T n L X > < a : K e y > < K e y > L i n k s \ & l t ; C o l u m n s \ R e c u e n t o   d e   T i e m p o   d e   P r e p a r a c i � n & g t ; - & l t ; M e a s u r e s \ T i e m p o   d e   P r e p a r a c i � n & g t ; \ M E A S U R E < / K e y > < / a : K e y > < a : V a l u e   i : t y p e = " M e a s u r e G r i d V i e w S t a t e I D i a g r a m L i n k E n d p o i n t " / > < / a : K e y V a l u e O f D i a g r a m O b j e c t K e y a n y T y p e z b w N T n L X > < a : K e y V a l u e O f D i a g r a m O b j e c t K e y a n y T y p e z b w N T n L X > < a : K e y > < K e y > L i n k s \ & l t ; C o l u m n s \ S u m a   d e   T i e m p o   p r e p & g t ; - & l t ; M e a s u r e s \ T i e m p o   p r e p & g t ; < / K e y > < / a : K e y > < a : V a l u e   i : t y p e = " M e a s u r e G r i d V i e w S t a t e I D i a g r a m L i n k " / > < / a : K e y V a l u e O f D i a g r a m O b j e c t K e y a n y T y p e z b w N T n L X > < a : K e y V a l u e O f D i a g r a m O b j e c t K e y a n y T y p e z b w N T n L X > < a : K e y > < K e y > L i n k s \ & l t ; C o l u m n s \ S u m a   d e   T i e m p o   p r e p & g t ; - & l t ; M e a s u r e s \ T i e m p o   p r e p & g t ; \ C O L U M N < / K e y > < / a : K e y > < a : V a l u e   i : t y p e = " M e a s u r e G r i d V i e w S t a t e I D i a g r a m L i n k E n d p o i n t " / > < / a : K e y V a l u e O f D i a g r a m O b j e c t K e y a n y T y p e z b w N T n L X > < a : K e y V a l u e O f D i a g r a m O b j e c t K e y a n y T y p e z b w N T n L X > < a : K e y > < K e y > L i n k s \ & l t ; C o l u m n s \ S u m a   d e   T i e m p o   p r e p & g t ; - & l t ; M e a s u r e s \ T i e m p o   p r e p & g t ; \ M E A S U R E < / K e y > < / a : K e y > < a : V a l u e   i : t y p e = " M e a s u r e G r i d V i e w S t a t e I D i a g r a m L i n k E n d p o i n t " / > < / a : K e y V a l u e O f D i a g r a m O b j e c t K e y a n y T y p e z b w N T n L X > < a : K e y V a l u e O f D i a g r a m O b j e c t K e y a n y T y p e z b w N T n L X > < a : K e y > < K e y > L i n k s \ & l t ; C o l u m n s \ P r o m e d i o   d e   T i e m p o   p r e p & g t ; - & l t ; M e a s u r e s \ T i e m p o   p r e p & g t ; < / K e y > < / a : K e y > < a : V a l u e   i : t y p e = " M e a s u r e G r i d V i e w S t a t e I D i a g r a m L i n k " / > < / a : K e y V a l u e O f D i a g r a m O b j e c t K e y a n y T y p e z b w N T n L X > < a : K e y V a l u e O f D i a g r a m O b j e c t K e y a n y T y p e z b w N T n L X > < a : K e y > < K e y > L i n k s \ & l t ; C o l u m n s \ P r o m e d i o   d e   T i e m p o   p r e p & g t ; - & l t ; M e a s u r e s \ T i e m p o   p r e p & g t ; \ C O L U M N < / K e y > < / a : K e y > < a : V a l u e   i : t y p e = " M e a s u r e G r i d V i e w S t a t e I D i a g r a m L i n k E n d p o i n t " / > < / a : K e y V a l u e O f D i a g r a m O b j e c t K e y a n y T y p e z b w N T n L X > < a : K e y V a l u e O f D i a g r a m O b j e c t K e y a n y T y p e z b w N T n L X > < a : K e y > < K e y > L i n k s \ & l t ; C o l u m n s \ P r o m e d i o   d e   T i e m p o   p r e p & g t ; - & l t ; M e a s u r e s \ T i e m p o   p r e p & g t ; \ M E A S U R E < / K e y > < / a : K e y > < a : V a l u e   i : t y p e = " M e a s u r e G r i d V i e w S t a t e I D i a g r a m L i n k E n d p o i n t " / > < / a : K e y V a l u e O f D i a g r a m O b j e c t K e y a n y T y p e z b w N T n L X > < a : K e y V a l u e O f D i a g r a m O b j e c t K e y a n y T y p e z b w N T n L X > < a : K e y > < K e y > L i n k s \ & l t ; C o l u m n s \ P r o m e d i o   d e   P r o p i n a & g t ; - & l t ; M e a s u r e s \ P r o p i n a & g t ; < / K e y > < / a : K e y > < a : V a l u e   i : t y p e = " M e a s u r e G r i d V i e w S t a t e I D i a g r a m L i n k " / > < / a : K e y V a l u e O f D i a g r a m O b j e c t K e y a n y T y p e z b w N T n L X > < a : K e y V a l u e O f D i a g r a m O b j e c t K e y a n y T y p e z b w N T n L X > < a : K e y > < K e y > L i n k s \ & l t ; C o l u m n s \ P r o m e d i o   d e   P r o p i n a & g t ; - & l t ; M e a s u r e s \ P r o p i n a & g t ; \ C O L U M N < / K e y > < / a : K e y > < a : V a l u e   i : t y p e = " M e a s u r e G r i d V i e w S t a t e I D i a g r a m L i n k E n d p o i n t " / > < / a : K e y V a l u e O f D i a g r a m O b j e c t K e y a n y T y p e z b w N T n L X > < a : K e y V a l u e O f D i a g r a m O b j e c t K e y a n y T y p e z b w N T n L X > < a : K e y > < K e y > L i n k s \ & l t ; C o l u m n s \ P r o m e d i o   d e   P r o p i n a & g t ; - & l t ; M e a s u r e s \ P r o p i n a & g t ; \ M E A S U R E < / K e y > < / a : K e y > < a : V a l u e   i : t y p e = " M e a s u r e G r i d V i e w S t a t e I D i a g r a m L i n k E n d p o i n t " / > < / a : K e y V a l u e O f D i a g r a m O b j e c t K e y a n y T y p e z b w N T n L X > < a : K e y V a l u e O f D i a g r a m O b j e c t K e y a n y T y p e z b w N T n L X > < a : K e y > < K e y > L i n k s \ & l t ; C o l u m n s \ P r o m e d i o   d e   M o n t o   T o t a l   d e   l a   C u e n t a & g t ; - & l t ; M e a s u r e s \ M o n t o   T o t a l   d e   l a   C u e n t a & g t ; < / K e y > < / a : K e y > < a : V a l u e   i : t y p e = " M e a s u r e G r i d V i e w S t a t e I D i a g r a m L i n k " / > < / a : K e y V a l u e O f D i a g r a m O b j e c t K e y a n y T y p e z b w N T n L X > < a : K e y V a l u e O f D i a g r a m O b j e c t K e y a n y T y p e z b w N T n L X > < a : K e y > < K e y > L i n k s \ & l t ; C o l u m n s \ P r o m e d i o   d e   M o n t o   T o t a l   d e   l a   C u e n t a & g t ; - & l t ; M e a s u r e s \ M o n t o   T o t a l   d e   l a   C u e n t a & g t ; \ C O L U M N < / K e y > < / a : K e y > < a : V a l u e   i : t y p e = " M e a s u r e G r i d V i e w S t a t e I D i a g r a m L i n k E n d p o i n t " / > < / a : K e y V a l u e O f D i a g r a m O b j e c t K e y a n y T y p e z b w N T n L X > < a : K e y V a l u e O f D i a g r a m O b j e c t K e y a n y T y p e z b w N T n L X > < a : K e y > < K e y > L i n k s \ & l t ; C o l u m n s \ P r o m e d i o   d e   M o n t o   T o t a l   d e   l a   C u e n t a & g t ; - & l t ; M e a s u r e s \ M o n t o   T o t a l   d e   l a   C u e n t a & g t ; \ M E A S U R E < / K e y > < / a : K e y > < a : V a l u e   i : t y p e = " M e a s u r e G r i d V i e w S t a t e I D i a g r a m L i n k E n d p o i n t " / > < / a : K e y V a l u e O f D i a g r a m O b j e c t K e y a n y T y p e z b w N T n L X > < a : K e y V a l u e O f D i a g r a m O b j e c t K e y a n y T y p e z b w N T n L X > < a : K e y > < K e y > L i n k s \ & l t ; C o l u m n s \ S u m a   d e   F a c t u r a c i o n & g t ; - & l t ; M e a s u r e s \ F a c t u r a c i o n & g t ; < / K e y > < / a : K e y > < a : V a l u e   i : t y p e = " M e a s u r e G r i d V i e w S t a t e I D i a g r a m L i n k " / > < / a : K e y V a l u e O f D i a g r a m O b j e c t K e y a n y T y p e z b w N T n L X > < a : K e y V a l u e O f D i a g r a m O b j e c t K e y a n y T y p e z b w N T n L X > < a : K e y > < K e y > L i n k s \ & l t ; C o l u m n s \ S u m a   d e   F a c t u r a c i o n & g t ; - & l t ; M e a s u r e s \ F a c t u r a c i o n & g t ; \ C O L U M N < / K e y > < / a : K e y > < a : V a l u e   i : t y p e = " M e a s u r e G r i d V i e w S t a t e I D i a g r a m L i n k E n d p o i n t " / > < / a : K e y V a l u e O f D i a g r a m O b j e c t K e y a n y T y p e z b w N T n L X > < a : K e y V a l u e O f D i a g r a m O b j e c t K e y a n y T y p e z b w N T n L X > < a : K e y > < K e y > L i n k s \ & l t ; C o l u m n s \ S u m a   d e   F a c t u r a c i o n & g t ; - & l t ; M e a s u r e s \ F a c t u r a c i o n & g t ; \ M E A S U R E < / K e y > < / a : K e y > < a : V a l u e   i : t y p e = " M e a s u r e G r i d V i e w S t a t e I D i a g r a m L i n k E n d p o i n t " / > < / a : K e y V a l u e O f D i a g r a m O b j e c t K e y a n y T y p e z b w N T n L X > < a : K e y V a l u e O f D i a g r a m O b j e c t K e y a n y T y p e z b w N T n L X > < a : K e y > < K e y > L i n k s \ & l t ; C o l u m n s \ S u m a   d e   N u m e r o   d e   p l a t o s & g t ; - & l t ; M e a s u r e s \ N u m e r o   d e   p l a t o s & g t ; < / K e y > < / a : K e y > < a : V a l u e   i : t y p e = " M e a s u r e G r i d V i e w S t a t e I D i a g r a m L i n k " / > < / a : K e y V a l u e O f D i a g r a m O b j e c t K e y a n y T y p e z b w N T n L X > < a : K e y V a l u e O f D i a g r a m O b j e c t K e y a n y T y p e z b w N T n L X > < a : K e y > < K e y > L i n k s \ & l t ; C o l u m n s \ S u m a   d e   N u m e r o   d e   p l a t o s & g t ; - & l t ; M e a s u r e s \ N u m e r o   d e   p l a t o s & g t ; \ C O L U M N < / K e y > < / a : K e y > < a : V a l u e   i : t y p e = " M e a s u r e G r i d V i e w S t a t e I D i a g r a m L i n k E n d p o i n t " / > < / a : K e y V a l u e O f D i a g r a m O b j e c t K e y a n y T y p e z b w N T n L X > < a : K e y V a l u e O f D i a g r a m O b j e c t K e y a n y T y p e z b w N T n L X > < a : K e y > < K e y > L i n k s \ & l t ; C o l u m n s \ S u m a   d e   N u m e r o   d e   p l a t o s & g t ; - & l t ; M e a s u r e s \ N u m e r o   d e   p l a t o s & g t ; \ M E A S U R E < / K e y > < / a : K e y > < a : V a l u e   i : t y p e = " M e a s u r e G r i d V i e w S t a t e I D i a g r a m L i n k E n d p o i n t " / > < / a : K e y V a l u e O f D i a g r a m O b j e c t K e y a n y T y p e z b w N T n L X > < a : K e y V a l u e O f D i a g r a m O b j e c t K e y a n y T y p e z b w N T n L X > < a : K e y > < K e y > L i n k s \ & l t ; C o l u m n s \ P r o m e d i o   d e   N u m e r o   d e   p l a t o s & g t ; - & l t ; M e a s u r e s \ N u m e r o   d e   p l a t o s & g t ; < / K e y > < / a : K e y > < a : V a l u e   i : t y p e = " M e a s u r e G r i d V i e w S t a t e I D i a g r a m L i n k " / > < / a : K e y V a l u e O f D i a g r a m O b j e c t K e y a n y T y p e z b w N T n L X > < a : K e y V a l u e O f D i a g r a m O b j e c t K e y a n y T y p e z b w N T n L X > < a : K e y > < K e y > L i n k s \ & l t ; C o l u m n s \ P r o m e d i o   d e   N u m e r o   d e   p l a t o s & g t ; - & l t ; M e a s u r e s \ N u m e r o   d e   p l a t o s & g t ; \ C O L U M N < / K e y > < / a : K e y > < a : V a l u e   i : t y p e = " M e a s u r e G r i d V i e w S t a t e I D i a g r a m L i n k E n d p o i n t " / > < / a : K e y V a l u e O f D i a g r a m O b j e c t K e y a n y T y p e z b w N T n L X > < a : K e y V a l u e O f D i a g r a m O b j e c t K e y a n y T y p e z b w N T n L X > < a : K e y > < K e y > L i n k s \ & l t ; C o l u m n s \ P r o m e d i o   d e   N u m e r o   d e   p l a t o s & g t ; - & l t ; M e a s u r e s \ N u m e r o   d e   p l a t o s & g t ; \ M E A S U R E < / K e y > < / a : K e y > < a : V a l u e   i : t y p e = " M e a s u r e G r i d V i e w S t a t e I D i a g r a m L i n k E n d p o i n t " / > < / a : K e y V a l u e O f D i a g r a m O b j e c t K e y a n y T y p e z b w N T n L X > < a : K e y V a l u e O f D i a g r a m O b j e c t K e y a n y T y p e z b w N T n L X > < a : K e y > < K e y > L i n k s \ & l t ; C o l u m n s \ R e c u e n t o   d e   F a c t u r a c i o n & g t ; - & l t ; M e a s u r e s \ F a c t u r a c i o n & g t ; < / K e y > < / a : K e y > < a : V a l u e   i : t y p e = " M e a s u r e G r i d V i e w S t a t e I D i a g r a m L i n k " / > < / a : K e y V a l u e O f D i a g r a m O b j e c t K e y a n y T y p e z b w N T n L X > < a : K e y V a l u e O f D i a g r a m O b j e c t K e y a n y T y p e z b w N T n L X > < a : K e y > < K e y > L i n k s \ & l t ; C o l u m n s \ R e c u e n t o   d e   F a c t u r a c i o n & g t ; - & l t ; M e a s u r e s \ F a c t u r a c i o n & g t ; \ C O L U M N < / K e y > < / a : K e y > < a : V a l u e   i : t y p e = " M e a s u r e G r i d V i e w S t a t e I D i a g r a m L i n k E n d p o i n t " / > < / a : K e y V a l u e O f D i a g r a m O b j e c t K e y a n y T y p e z b w N T n L X > < a : K e y V a l u e O f D i a g r a m O b j e c t K e y a n y T y p e z b w N T n L X > < a : K e y > < K e y > L i n k s \ & l t ; C o l u m n s \ R e c u e n t o   d e   F a c t u r a c i o n & g t ; - & l t ; M e a s u r e s \ F a c t u r a c i o n & g t ; \ M E A S U R E < / K e y > < / a : K e y > < a : V a l u e   i : t y p e = " M e a s u r e G r i d V i e w S t a t e I D i a g r a m L i n k E n d p o i n t " / > < / a : K e y V a l u e O f D i a g r a m O b j e c t K e y a n y T y p e z b w N T n L X > < a : K e y V a l u e O f D i a g r a m O b j e c t K e y a n y T y p e z b w N T n L X > < a : K e y > < K e y > L i n k s \ & l t ; C o l u m n s \ R e c u e n t o   d e   M o n t o   T o t a l   d e   l a   C u e n t a & g t ; - & l t ; M e a s u r e s \ M o n t o   T o t a l   d e   l a   C u e n t a & g t ; < / K e y > < / a : K e y > < a : V a l u e   i : t y p e = " M e a s u r e G r i d V i e w S t a t e I D i a g r a m L i n k " / > < / a : K e y V a l u e O f D i a g r a m O b j e c t K e y a n y T y p e z b w N T n L X > < a : K e y V a l u e O f D i a g r a m O b j e c t K e y a n y T y p e z b w N T n L X > < a : K e y > < K e y > L i n k s \ & l t ; C o l u m n s \ R e c u e n t o   d e   M o n t o   T o t a l   d e   l a   C u e n t a & g t ; - & l t ; M e a s u r e s \ M o n t o   T o t a l   d e   l a   C u e n t a & g t ; \ C O L U M N < / K e y > < / a : K e y > < a : V a l u e   i : t y p e = " M e a s u r e G r i d V i e w S t a t e I D i a g r a m L i n k E n d p o i n t " / > < / a : K e y V a l u e O f D i a g r a m O b j e c t K e y a n y T y p e z b w N T n L X > < a : K e y V a l u e O f D i a g r a m O b j e c t K e y a n y T y p e z b w N T n L X > < a : K e y > < K e y > L i n k s \ & l t ; C o l u m n s \ R e c u e n t o   d e   M o n t o   T o t a l   d e   l a   C u e n t a & g t ; - & l t ; M e a s u r e s \ M o n t o   T o t a l   d e   l a   C u e n t a & g t ; \ M E A S U R E < / K e y > < / a : K e y > < a : V a l u e   i : t y p e = " M e a s u r e G r i d V i e w S t a t e I D i a g r a m L i n k E n d p o i n t " / > < / a : K e y V a l u e O f D i a g r a m O b j e c t K e y a n y T y p e z b w N T n L X > < a : K e y V a l u e O f D i a g r a m O b j e c t K e y a n y T y p e z b w N T n L X > < a : K e y > < K e y > L i n k s \ & l t ; C o l u m n s \ S t d D e v   d e   T i e m p o   p r e p & g t ; - & l t ; M e a s u r e s \ T i e m p o   p r e p & g t ; < / K e y > < / a : K e y > < a : V a l u e   i : t y p e = " M e a s u r e G r i d V i e w S t a t e I D i a g r a m L i n k " / > < / a : K e y V a l u e O f D i a g r a m O b j e c t K e y a n y T y p e z b w N T n L X > < a : K e y V a l u e O f D i a g r a m O b j e c t K e y a n y T y p e z b w N T n L X > < a : K e y > < K e y > L i n k s \ & l t ; C o l u m n s \ S t d D e v   d e   T i e m p o   p r e p & g t ; - & l t ; M e a s u r e s \ T i e m p o   p r e p & g t ; \ C O L U M N < / K e y > < / a : K e y > < a : V a l u e   i : t y p e = " M e a s u r e G r i d V i e w S t a t e I D i a g r a m L i n k E n d p o i n t " / > < / a : K e y V a l u e O f D i a g r a m O b j e c t K e y a n y T y p e z b w N T n L X > < a : K e y V a l u e O f D i a g r a m O b j e c t K e y a n y T y p e z b w N T n L X > < a : K e y > < K e y > L i n k s \ & l t ; C o l u m n s \ S t d D e v   d e   T i e m p o   p r e p & g t ; - & l t ; M e a s u r e s \ T i e m p o   p r e p & g t ; \ M E A S U R E < / K e y > < / a : K e y > < a : V a l u e   i : t y p e = " M e a s u r e G r i d V i e w S t a t e I D i a g r a m L i n k E n d p o i n t " / > < / a : K e y V a l u e O f D i a g r a m O b j e c t K e y a n y T y p e z b w N T n L X > < a : K e y V a l u e O f D i a g r a m O b j e c t K e y a n y T y p e z b w N T n L X > < a : K e y > < K e y > L i n k s \ & l t ; C o l u m n s \ R e c u e n t o   d e   T i e m p o   p e r m & g t ; - & l t ; M e a s u r e s \ T i e m p o   p e r m & g t ; < / K e y > < / a : K e y > < a : V a l u e   i : t y p e = " M e a s u r e G r i d V i e w S t a t e I D i a g r a m L i n k " / > < / a : K e y V a l u e O f D i a g r a m O b j e c t K e y a n y T y p e z b w N T n L X > < a : K e y V a l u e O f D i a g r a m O b j e c t K e y a n y T y p e z b w N T n L X > < a : K e y > < K e y > L i n k s \ & l t ; C o l u m n s \ R e c u e n t o   d e   T i e m p o   p e r m & g t ; - & l t ; M e a s u r e s \ T i e m p o   p e r m & g t ; \ C O L U M N < / K e y > < / a : K e y > < a : V a l u e   i : t y p e = " M e a s u r e G r i d V i e w S t a t e I D i a g r a m L i n k E n d p o i n t " / > < / a : K e y V a l u e O f D i a g r a m O b j e c t K e y a n y T y p e z b w N T n L X > < a : K e y V a l u e O f D i a g r a m O b j e c t K e y a n y T y p e z b w N T n L X > < a : K e y > < K e y > L i n k s \ & l t ; C o l u m n s \ R e c u e n t o   d e   T i e m p o   p e r m & g t ; - & l t ; M e a s u r e s \ T i e m p o   p e r m & g t ; \ M E A S U R E < / K e y > < / a : K e y > < a : V a l u e   i : t y p e = " M e a s u r e G r i d V i e w S t a t e I D i a g r a m L i n k E n d p o i n t " / > < / a : K e y V a l u e O f D i a g r a m O b j e c t K e y a n y T y p e z b w N T n L X > < a : K e y V a l u e O f D i a g r a m O b j e c t K e y a n y T y p e z b w N T n L X > < a : K e y > < K e y > L i n k s \ & l t ; C o l u m n s \ P r o m e d i o   d e   T i e m p o   p e r m & g t ; - & l t ; M e a s u r e s \ T i e m p o   p e r m & g t ; < / K e y > < / a : K e y > < a : V a l u e   i : t y p e = " M e a s u r e G r i d V i e w S t a t e I D i a g r a m L i n k " / > < / a : K e y V a l u e O f D i a g r a m O b j e c t K e y a n y T y p e z b w N T n L X > < a : K e y V a l u e O f D i a g r a m O b j e c t K e y a n y T y p e z b w N T n L X > < a : K e y > < K e y > L i n k s \ & l t ; C o l u m n s \ P r o m e d i o   d e   T i e m p o   p e r m & g t ; - & l t ; M e a s u r e s \ T i e m p o   p e r m & g t ; \ C O L U M N < / K e y > < / a : K e y > < a : V a l u e   i : t y p e = " M e a s u r e G r i d V i e w S t a t e I D i a g r a m L i n k E n d p o i n t " / > < / a : K e y V a l u e O f D i a g r a m O b j e c t K e y a n y T y p e z b w N T n L X > < a : K e y V a l u e O f D i a g r a m O b j e c t K e y a n y T y p e z b w N T n L X > < a : K e y > < K e y > L i n k s \ & l t ; C o l u m n s \ P r o m e d i o   d e   T i e m p o   p e r m & g t ; - & l t ; M e a s u r e s \ T i e m p o   p e r m & g t ; \ M E A S U R E < / K e y > < / a : K e y > < a : V a l u e   i : t y p e = " M e a s u r e G r i d V i e w S t a t e I D i a g r a m L i n k E n d p o i n t " / > < / a : K e y V a l u e O f D i a g r a m O b j e c t K e y a n y T y p e z b w N T n L X > < a : K e y V a l u e O f D i a g r a m O b j e c t K e y a n y T y p e z b w N T n L X > < a : K e y > < K e y > L i n k s \ & l t ; C o l u m n s \ S u m a   d e   T i e m p o   p e r m & g t ; - & l t ; M e a s u r e s \ T i e m p o   p e r m & g t ; < / K e y > < / a : K e y > < a : V a l u e   i : t y p e = " M e a s u r e G r i d V i e w S t a t e I D i a g r a m L i n k " / > < / a : K e y V a l u e O f D i a g r a m O b j e c t K e y a n y T y p e z b w N T n L X > < a : K e y V a l u e O f D i a g r a m O b j e c t K e y a n y T y p e z b w N T n L X > < a : K e y > < K e y > L i n k s \ & l t ; C o l u m n s \ S u m a   d e   T i e m p o   p e r m & g t ; - & l t ; M e a s u r e s \ T i e m p o   p e r m & g t ; \ C O L U M N < / K e y > < / a : K e y > < a : V a l u e   i : t y p e = " M e a s u r e G r i d V i e w S t a t e I D i a g r a m L i n k E n d p o i n t " / > < / a : K e y V a l u e O f D i a g r a m O b j e c t K e y a n y T y p e z b w N T n L X > < a : K e y V a l u e O f D i a g r a m O b j e c t K e y a n y T y p e z b w N T n L X > < a : K e y > < K e y > L i n k s \ & l t ; C o l u m n s \ S u m a   d e   T i e m p o   p e r m & g t ; - & l t ; M e a s u r e s \ T i e m p o   p e r m & g t ; \ M E A S U R E < / K e y > < / a : K e y > < a : V a l u e   i : t y p e = " M e a s u r e G r i d V i e w S t a t e I D i a g r a m L i n k E n d p o i n t " / > < / a : K e y V a l u e O f D i a g r a m O b j e c t K e y a n y T y p e z b w N T n L X > < / V i e w S t a t e s > < / D i a g r a m M a n a g e r . S e r i a l i z a b l e D i a g r a m > < / A r r a y O f D i a g r a m M a n a g e r . S e r i a l i z a b l e D i a g r a m > ] ] > < / C u s t o m C o n t e n t > < / G e m i n i > 
</file>

<file path=customXml/item60.xml>��< ? x m l   v e r s i o n = " 1 . 0 "   e n c o d i n g = " U T F - 1 6 " ? > < G e m i n i   x m l n s = " h t t p : / / g e m i n i / p i v o t c u s t o m i z a t i o n / 2 3 c 0 f b 6 b - 2 1 6 6 - 4 7 b f - 9 9 6 5 - 4 e 9 1 c 4 9 9 a 4 4 9 " > < 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61.xml>��< ? x m l   v e r s i o n = " 1 . 0 "   e n c o d i n g = " U T F - 1 6 " ? > < G e m i n i   x m l n s = " h t t p : / / g e m i n i / p i v o t c u s t o m i z a t i o n / 3 c c a 4 8 7 8 - e e 8 c - 4 6 8 3 - 8 c c f - 1 4 f c 8 6 d 5 e 1 b 1 " > < 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 T r u e < / V i s i b l e > < / i t e m > < / C a l c u l a t e d F i e l d s > < S A H o s t H a s h > 0 < / S A H o s t H a s h > < G e m i n i F i e l d L i s t V i s i b l e > T r u e < / G e m i n i F i e l d L i s t V i s i b l e > < / S e t t i n g s > ] ] > < / C u s t o m C o n t e n t > < / G e m i n i > 
</file>

<file path=customXml/item62.xml>��< ? x m l   v e r s i o n = " 1 . 0 "   e n c o d i n g = " U T F - 1 6 " ? > < G e m i n i   x m l n s = " h t t p : / / g e m i n i / p i v o t c u s t o m i z a t i o n / T a b l e O r d e r " > < C u s t o m C o n t e n t > < ! [ C D A T A [ c o c i n a , s a l a ] ] > < / C u s t o m C o n t e n t > < / G e m i n i > 
</file>

<file path=customXml/item63.xml>��< ? x m l   v e r s i o n = " 1 . 0 "   e n c o d i n g = " U T F - 1 6 " ? > < G e m i n i   x m l n s = " h t t p : / / g e m i n i / p i v o t c u s t o m i z a t i o n / 1 9 3 c 2 2 9 b - 1 5 b f - 4 d 9 9 - 9 f 0 0 - 6 7 4 a 8 0 a c a 8 f 6 " > < 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 T r u e 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64.xml>��< ? x m l   v e r s i o n = " 1 . 0 "   e n c o d i n g = " U T F - 1 6 " ? > < G e m i n i   x m l n s = " h t t p : / / g e m i n i / p i v o t c u s t o m i z a t i o n / d 2 b 9 d a e 9 - c c a a - 4 f e c - 9 7 0 1 - 7 5 6 e 7 8 0 5 1 d 5 3 " > < 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65.xml>��< ? x m l   v e r s i o n = " 1 . 0 "   e n c o d i n g = " U T F - 1 6 " ? > < G e m i n i   x m l n s = " h t t p : / / g e m i n i / p i v o t c u s t o m i z a t i o n / 9 a 3 5 7 6 5 2 - b 6 5 6 - 4 2 3 f - 9 5 f 5 - c 6 1 b 9 b 8 8 3 1 8 8 " > < 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66.xml>��< ? x m l   v e r s i o n = " 1 . 0 "   e n c o d i n g = " U T F - 1 6 " ? > < G e m i n i   x m l n s = " h t t p : / / g e m i n i / p i v o t c u s t o m i z a t i o n / S h o w H i d d e n " > < C u s t o m C o n t e n t > < ! [ C D A T A [ T r u e ] ] > < / C u s t o m C o n t e n t > < / G e m i n i > 
</file>

<file path=customXml/item67.xml>��< ? x m l   v e r s i o n = " 1 . 0 "   e n c o d i n g = " U T F - 1 6 " ? > < G e m i n i   x m l n s = " h t t p : / / g e m i n i / p i v o t c u s t o m i z a t i o n / 0 5 1 2 0 f 4 a - 1 0 1 0 - 4 a 7 2 - 8 2 5 7 - 3 7 6 7 8 0 b a 7 5 d 2 " > < 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 F a l s e 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68.xml>��< ? x m l   v e r s i o n = " 1 . 0 "   e n c o d i n g = " U T F - 1 6 " ? > < G e m i n i   x m l n s = " h t t p : / / g e m i n i / p i v o t c u s t o m i z a t i o n / I s S a n d b o x E m b e d d e d " > < C u s t o m C o n t e n t > < ! [ C D A T A [ y e s ] ] > < / C u s t o m C o n t e n t > < / G e m i n i > 
</file>

<file path=customXml/item69.xml>��< ? x m l   v e r s i o n = " 1 . 0 "   e n c o d i n g = " U T F - 1 6 " ? > < G e m i n i   x m l n s = " h t t p : / / g e m i n i / p i v o t c u s t o m i z a t i o n / 0 6 2 b 9 b 0 8 - e 5 b 2 - 4 d 6 6 - b 3 b a - c 8 8 e 5 9 4 4 a 5 4 b " > < 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 F a l s e 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7.xml>��< ? x m l   v e r s i o n = " 1 . 0 "   e n c o d i n g = " U T F - 1 6 " ? > < G e m i n i   x m l n s = " h t t p : / / g e m i n i / p i v o t c u s t o m i z a t i o n / e 3 f 4 b 3 d 3 - 2 0 4 4 - 4 8 a 2 - a 5 d 8 - 1 a 5 2 5 2 a 9 3 7 3 b " > < C u s t o m C o n t e n t > < ! [ C D A T A [ < ? x m l   v e r s i o n = " 1 . 0 "   e n c o d i n g = " u t f - 1 6 " ? > < S e t t i n g s > < C a l c u l a t e d F i e l d s > < i t e m > < M e a s u r e N a m e > c u e n t a s   n o   c o b r a d a s < / M e a s u r e N a m e > < D i s p l a y N a m e > c u e n t a s   n o   c o b r a d a s < / D i s p l a y N a m e > < V i s i b l e > F a l s e < / V i s i b l e > < / i t e m > < i t e m > < M e a s u r e N a m e > F a c t u r a d o < / M e a s u r e N a m e > < D i s p l a y N a m e > F a c t u r a d o < / 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 T r u e < / V i s i b l e > < / i t e m > < i t e m > < M e a s u r e N a m e > i m p a g o s _ c u e n t a s < / M e a s u r e N a m e > < D i s p l a y N a m e > i m p a g o s _ c u e n t a s < / D i s p l a y N a m e > < V i s i b l e > F a l s e < / V i s i b l e > < / i t e m > < i t e m > < M e a s u r e N a m e > p c t _ f a c t u r a d o < / M e a s u r e N a m e > < D i s p l a y N a m e > p c t _ f a c t u r a d o < / D i s p l a y N a m e > < V i s i b l e > T r u e 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70.xml>��< ? x m l   v e r s i o n = " 1 . 0 "   e n c o d i n g = " U T F - 1 6 " ? > < G e m i n i   x m l n s = " h t t p : / / g e m i n i / p i v o t c u s t o m i z a t i o n / 4 5 5 c 9 1 a 2 - e 0 a 3 - 4 8 1 f - 9 0 7 4 - 6 0 8 c 3 5 2 a 6 5 3 9 " > < 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71.xml>��< ? x m l   v e r s i o n = " 1 . 0 "   e n c o d i n g = " U T F - 1 6 " ? > < G e m i n i   x m l n s = " h t t p : / / g e m i n i / p i v o t c u s t o m i z a t i o n / 0 2 7 e 9 f 7 9 - 8 7 d e - 4 4 e d - 9 3 4 a - 0 2 9 d c f 5 b e e b 3 " > < 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 T r u e 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72.xml>��< ? x m l   v e r s i o n = " 1 . 0 "   e n c o d i n g = " U T F - 1 6 " ? > < G e m i n i   x m l n s = " h t t p : / / g e m i n i / p i v o t c u s t o m i z a t i o n / 8 1 9 c 7 a e 2 - f 8 d 1 - 4 f 6 f - a 4 a 0 - a 8 7 9 e b 1 1 0 3 b 4 " > < 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73.xml>��< ? x m l   v e r s i o n = " 1 . 0 "   e n c o d i n g = " U T F - 1 6 " ? > < G e m i n i   x m l n s = " h t t p : / / g e m i n i / p i v o t c u s t o m i z a t i o n / 6 c c c 3 6 4 e - 8 9 6 1 - 4 1 2 9 - b 3 4 9 - 3 0 d 9 5 2 7 e a e e e " > < C u s t o m C o n t e n t > < ! [ C D A T A [ < ? x m l   v e r s i o n = " 1 . 0 "   e n c o d i n g = " u t f - 1 6 " ? > < S e t t i n g s > < C a l c u l a t e d F i e l d s > < i t e m > < M e a s u r e N a m e > c u e n t a s   n o   c o b r a d a s < / M e a s u r e N a m e > < D i s p l a y N a m e > c u e n t a s   n o   c o b r a d a s < / D i s p l a y N a m e > < V i s i b l e > T r u e < / V i s i b l e > < / i t e m > < i t e m > < M e a s u r e N a m e > F a c t u r a d o < / M e a s u r e N a m e > < D i s p l a y N a m e > F a c t u r a d o < / D i s p l a y N a m e > < V i s i b l e > F a l s e < / V i s i b l e > < / i t e m > < i t e m > < M e a s u r e N a m e > p r o p i n a _ c o b r a d a < / M e a s u r e N a m e > < D i s p l a y N a m e > p r o p i n a _ c o b r a d a < / D i s p l a y N a m e > < V i s i b l e > F a l s e 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74.xml>��< ? x m l   v e r s i o n = " 1 . 0 "   e n c o d i n g = " U T F - 1 6 " ? > < G e m i n i   x m l n s = " h t t p : / / g e m i n i / p i v o t c u s t o m i z a t i o n / 3 9 3 0 4 4 d 8 - 4 2 9 5 - 4 5 0 4 - 9 c 0 4 - 7 a 5 8 6 a 0 9 b 6 0 6 " > < 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75.xml>��< ? x m l   v e r s i o n = " 1 . 0 "   e n c o d i n g = " U T F - 1 6 " ? > < G e m i n i   x m l n s = " h t t p : / / g e m i n i / p i v o t c u s t o m i z a t i o n / P o w e r P i v o t V e r s i o n " > < C u s t o m C o n t e n t > < ! [ C D A T A [ 2 0 1 5 . 1 3 0 . 1 6 0 5 . 1 5 6 7 ] ] > < / C u s t o m C o n t e n t > < / G e m i n i > 
</file>

<file path=customXml/item76.xml>��< ? x m l   v e r s i o n = " 1 . 0 "   e n c o d i n g = " U T F - 1 6 " ? > < G e m i n i   x m l n s = " h t t p : / / g e m i n i / p i v o t c u s t o m i z a t i o n / S h o w I m p l i c i t M e a s u r e s " > < C u s t o m C o n t e n t > < ! [ C D A T A [ F a l s e ] ] > < / C u s t o m C o n t e n t > < / G e m i n i > 
</file>

<file path=customXml/item77.xml>��< ? x m l   v e r s i o n = " 1 . 0 "   e n c o d i n g = " U T F - 1 6 " ? > < G e m i n i   x m l n s = " h t t p : / / g e m i n i / p i v o t c u s t o m i z a t i o n / 6 e 1 9 c 0 7 e - 0 8 4 7 - 4 6 7 a - a 7 7 f - 4 7 b 9 5 4 d 6 f e 4 b " > < 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8.xml>��< ? x m l   v e r s i o n = " 1 . 0 "   e n c o d i n g = " U T F - 1 6 " ? > < G e m i n i   x m l n s = " h t t p : / / g e m i n i / p i v o t c u s t o m i z a t i o n / 5 7 b e 9 1 a 4 - d 7 4 8 - 4 4 6 0 - a d 8 3 - 8 8 4 c 1 2 9 9 8 d 3 6 " > < 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9.xml>��< ? x m l   v e r s i o n = " 1 . 0 "   e n c o d i n g = " U T F - 1 6 " ? > < G e m i n i   x m l n s = " h t t p : / / g e m i n i / p i v o t c u s t o m i z a t i o n / 9 1 4 3 e 5 9 5 - e 2 5 6 - 4 1 c 8 - 9 5 6 0 - f 1 e c f 1 1 f 8 1 7 2 " > < 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5E82C34C-388C-41E6-AD58-A3CCDA4A63BF}">
  <ds:schemaRefs/>
</ds:datastoreItem>
</file>

<file path=customXml/itemProps10.xml><?xml version="1.0" encoding="utf-8"?>
<ds:datastoreItem xmlns:ds="http://schemas.openxmlformats.org/officeDocument/2006/customXml" ds:itemID="{A32968CC-7B9A-492B-9591-B69994013C4C}">
  <ds:schemaRefs/>
</ds:datastoreItem>
</file>

<file path=customXml/itemProps11.xml><?xml version="1.0" encoding="utf-8"?>
<ds:datastoreItem xmlns:ds="http://schemas.openxmlformats.org/officeDocument/2006/customXml" ds:itemID="{C191B6BE-C6BF-419C-8688-8A8944F0A439}">
  <ds:schemaRefs/>
</ds:datastoreItem>
</file>

<file path=customXml/itemProps12.xml><?xml version="1.0" encoding="utf-8"?>
<ds:datastoreItem xmlns:ds="http://schemas.openxmlformats.org/officeDocument/2006/customXml" ds:itemID="{B3A47463-3EB7-4931-B7FA-49FE7DD74F9C}">
  <ds:schemaRefs/>
</ds:datastoreItem>
</file>

<file path=customXml/itemProps13.xml><?xml version="1.0" encoding="utf-8"?>
<ds:datastoreItem xmlns:ds="http://schemas.openxmlformats.org/officeDocument/2006/customXml" ds:itemID="{D0CEBB6A-C002-4446-9306-88E54DD84774}">
  <ds:schemaRefs>
    <ds:schemaRef ds:uri="http://schemas.microsoft.com/DataMashup"/>
  </ds:schemaRefs>
</ds:datastoreItem>
</file>

<file path=customXml/itemProps14.xml><?xml version="1.0" encoding="utf-8"?>
<ds:datastoreItem xmlns:ds="http://schemas.openxmlformats.org/officeDocument/2006/customXml" ds:itemID="{2F2935B1-3A82-43AC-B2AB-0C912DF62F19}">
  <ds:schemaRefs/>
</ds:datastoreItem>
</file>

<file path=customXml/itemProps15.xml><?xml version="1.0" encoding="utf-8"?>
<ds:datastoreItem xmlns:ds="http://schemas.openxmlformats.org/officeDocument/2006/customXml" ds:itemID="{F771D049-2EAD-4853-B897-324DF68D3F2A}">
  <ds:schemaRefs/>
</ds:datastoreItem>
</file>

<file path=customXml/itemProps16.xml><?xml version="1.0" encoding="utf-8"?>
<ds:datastoreItem xmlns:ds="http://schemas.openxmlformats.org/officeDocument/2006/customXml" ds:itemID="{F440FE2B-B7D0-43E4-A328-AF1048830E15}">
  <ds:schemaRefs/>
</ds:datastoreItem>
</file>

<file path=customXml/itemProps17.xml><?xml version="1.0" encoding="utf-8"?>
<ds:datastoreItem xmlns:ds="http://schemas.openxmlformats.org/officeDocument/2006/customXml" ds:itemID="{9B92EA0E-6DF4-486F-BBE6-47D2E09D7B06}">
  <ds:schemaRefs/>
</ds:datastoreItem>
</file>

<file path=customXml/itemProps18.xml><?xml version="1.0" encoding="utf-8"?>
<ds:datastoreItem xmlns:ds="http://schemas.openxmlformats.org/officeDocument/2006/customXml" ds:itemID="{81A050B8-7913-4ECC-AD4A-5AD710620D47}">
  <ds:schemaRefs/>
</ds:datastoreItem>
</file>

<file path=customXml/itemProps19.xml><?xml version="1.0" encoding="utf-8"?>
<ds:datastoreItem xmlns:ds="http://schemas.openxmlformats.org/officeDocument/2006/customXml" ds:itemID="{84D2CA8E-E326-47B1-97AB-7782F0580932}">
  <ds:schemaRefs/>
</ds:datastoreItem>
</file>

<file path=customXml/itemProps2.xml><?xml version="1.0" encoding="utf-8"?>
<ds:datastoreItem xmlns:ds="http://schemas.openxmlformats.org/officeDocument/2006/customXml" ds:itemID="{D4D14FD3-6636-433B-B5DB-E7CF13A4BA67}">
  <ds:schemaRefs/>
</ds:datastoreItem>
</file>

<file path=customXml/itemProps20.xml><?xml version="1.0" encoding="utf-8"?>
<ds:datastoreItem xmlns:ds="http://schemas.openxmlformats.org/officeDocument/2006/customXml" ds:itemID="{3F3045BE-F63B-43CC-A8F6-89152D980507}">
  <ds:schemaRefs/>
</ds:datastoreItem>
</file>

<file path=customXml/itemProps21.xml><?xml version="1.0" encoding="utf-8"?>
<ds:datastoreItem xmlns:ds="http://schemas.openxmlformats.org/officeDocument/2006/customXml" ds:itemID="{10D51BE9-CEE0-4E53-872D-830D2B2BD48D}">
  <ds:schemaRefs/>
</ds:datastoreItem>
</file>

<file path=customXml/itemProps22.xml><?xml version="1.0" encoding="utf-8"?>
<ds:datastoreItem xmlns:ds="http://schemas.openxmlformats.org/officeDocument/2006/customXml" ds:itemID="{4180B2ED-8096-4156-B145-12464FCC1A75}">
  <ds:schemaRefs/>
</ds:datastoreItem>
</file>

<file path=customXml/itemProps23.xml><?xml version="1.0" encoding="utf-8"?>
<ds:datastoreItem xmlns:ds="http://schemas.openxmlformats.org/officeDocument/2006/customXml" ds:itemID="{BBD3BB50-2CA5-4B7F-8A46-1528F498C924}">
  <ds:schemaRefs/>
</ds:datastoreItem>
</file>

<file path=customXml/itemProps24.xml><?xml version="1.0" encoding="utf-8"?>
<ds:datastoreItem xmlns:ds="http://schemas.openxmlformats.org/officeDocument/2006/customXml" ds:itemID="{9DA90EFF-EEF2-4617-BA84-99135CB411F7}">
  <ds:schemaRefs/>
</ds:datastoreItem>
</file>

<file path=customXml/itemProps25.xml><?xml version="1.0" encoding="utf-8"?>
<ds:datastoreItem xmlns:ds="http://schemas.openxmlformats.org/officeDocument/2006/customXml" ds:itemID="{04FF0A1A-8D83-451F-A530-37B06DB2C2F0}">
  <ds:schemaRefs/>
</ds:datastoreItem>
</file>

<file path=customXml/itemProps26.xml><?xml version="1.0" encoding="utf-8"?>
<ds:datastoreItem xmlns:ds="http://schemas.openxmlformats.org/officeDocument/2006/customXml" ds:itemID="{FB8BF5F0-F7E8-4611-AA63-2810FA75AC0B}">
  <ds:schemaRefs/>
</ds:datastoreItem>
</file>

<file path=customXml/itemProps27.xml><?xml version="1.0" encoding="utf-8"?>
<ds:datastoreItem xmlns:ds="http://schemas.openxmlformats.org/officeDocument/2006/customXml" ds:itemID="{523A0B3F-0C94-461B-934F-48194354809E}">
  <ds:schemaRefs/>
</ds:datastoreItem>
</file>

<file path=customXml/itemProps28.xml><?xml version="1.0" encoding="utf-8"?>
<ds:datastoreItem xmlns:ds="http://schemas.openxmlformats.org/officeDocument/2006/customXml" ds:itemID="{53DCEE1C-2227-4A3F-9AB4-A6E5D2B7AC17}">
  <ds:schemaRefs/>
</ds:datastoreItem>
</file>

<file path=customXml/itemProps29.xml><?xml version="1.0" encoding="utf-8"?>
<ds:datastoreItem xmlns:ds="http://schemas.openxmlformats.org/officeDocument/2006/customXml" ds:itemID="{550CF0E2-5838-4336-8CAE-9FCFABA9D773}">
  <ds:schemaRefs/>
</ds:datastoreItem>
</file>

<file path=customXml/itemProps3.xml><?xml version="1.0" encoding="utf-8"?>
<ds:datastoreItem xmlns:ds="http://schemas.openxmlformats.org/officeDocument/2006/customXml" ds:itemID="{0E734074-5642-4F02-A864-0D6ADA1CF498}">
  <ds:schemaRefs/>
</ds:datastoreItem>
</file>

<file path=customXml/itemProps30.xml><?xml version="1.0" encoding="utf-8"?>
<ds:datastoreItem xmlns:ds="http://schemas.openxmlformats.org/officeDocument/2006/customXml" ds:itemID="{70FA7CA7-CE1A-45F5-BCA6-144DAE0F4C83}">
  <ds:schemaRefs/>
</ds:datastoreItem>
</file>

<file path=customXml/itemProps31.xml><?xml version="1.0" encoding="utf-8"?>
<ds:datastoreItem xmlns:ds="http://schemas.openxmlformats.org/officeDocument/2006/customXml" ds:itemID="{69F99F7D-210B-401B-8D88-8220ACA7DFB9}">
  <ds:schemaRefs/>
</ds:datastoreItem>
</file>

<file path=customXml/itemProps32.xml><?xml version="1.0" encoding="utf-8"?>
<ds:datastoreItem xmlns:ds="http://schemas.openxmlformats.org/officeDocument/2006/customXml" ds:itemID="{FF03EB68-CE7D-4B5F-B584-20A549762D2A}">
  <ds:schemaRefs/>
</ds:datastoreItem>
</file>

<file path=customXml/itemProps33.xml><?xml version="1.0" encoding="utf-8"?>
<ds:datastoreItem xmlns:ds="http://schemas.openxmlformats.org/officeDocument/2006/customXml" ds:itemID="{12C0B7BB-EA24-4330-A513-CC164D7B6123}">
  <ds:schemaRefs/>
</ds:datastoreItem>
</file>

<file path=customXml/itemProps34.xml><?xml version="1.0" encoding="utf-8"?>
<ds:datastoreItem xmlns:ds="http://schemas.openxmlformats.org/officeDocument/2006/customXml" ds:itemID="{D683B2D6-FF27-440E-9F10-3318897C6E7C}">
  <ds:schemaRefs/>
</ds:datastoreItem>
</file>

<file path=customXml/itemProps35.xml><?xml version="1.0" encoding="utf-8"?>
<ds:datastoreItem xmlns:ds="http://schemas.openxmlformats.org/officeDocument/2006/customXml" ds:itemID="{0C9654B6-D7A3-40C8-A958-0CED6908A102}">
  <ds:schemaRefs/>
</ds:datastoreItem>
</file>

<file path=customXml/itemProps36.xml><?xml version="1.0" encoding="utf-8"?>
<ds:datastoreItem xmlns:ds="http://schemas.openxmlformats.org/officeDocument/2006/customXml" ds:itemID="{2653B0C6-4B6B-4AAD-9CA8-5CBC6EC58574}">
  <ds:schemaRefs/>
</ds:datastoreItem>
</file>

<file path=customXml/itemProps37.xml><?xml version="1.0" encoding="utf-8"?>
<ds:datastoreItem xmlns:ds="http://schemas.openxmlformats.org/officeDocument/2006/customXml" ds:itemID="{9D2F9FC0-E193-4C71-A3A2-4360E4378FA3}">
  <ds:schemaRefs/>
</ds:datastoreItem>
</file>

<file path=customXml/itemProps38.xml><?xml version="1.0" encoding="utf-8"?>
<ds:datastoreItem xmlns:ds="http://schemas.openxmlformats.org/officeDocument/2006/customXml" ds:itemID="{1B470F35-CF96-4783-AD25-3F5A04D4EAD7}">
  <ds:schemaRefs/>
</ds:datastoreItem>
</file>

<file path=customXml/itemProps39.xml><?xml version="1.0" encoding="utf-8"?>
<ds:datastoreItem xmlns:ds="http://schemas.openxmlformats.org/officeDocument/2006/customXml" ds:itemID="{E57CC13C-E70E-43B4-B8D7-51F5281CF772}">
  <ds:schemaRefs/>
</ds:datastoreItem>
</file>

<file path=customXml/itemProps4.xml><?xml version="1.0" encoding="utf-8"?>
<ds:datastoreItem xmlns:ds="http://schemas.openxmlformats.org/officeDocument/2006/customXml" ds:itemID="{81668842-3190-4CBA-B0BB-A0D1201DDF00}">
  <ds:schemaRefs/>
</ds:datastoreItem>
</file>

<file path=customXml/itemProps40.xml><?xml version="1.0" encoding="utf-8"?>
<ds:datastoreItem xmlns:ds="http://schemas.openxmlformats.org/officeDocument/2006/customXml" ds:itemID="{096D4851-9D80-46B0-BBA6-6D1AD3E0CEB2}">
  <ds:schemaRefs/>
</ds:datastoreItem>
</file>

<file path=customXml/itemProps41.xml><?xml version="1.0" encoding="utf-8"?>
<ds:datastoreItem xmlns:ds="http://schemas.openxmlformats.org/officeDocument/2006/customXml" ds:itemID="{D1770E7E-1F44-4452-AF93-6ECF00813785}">
  <ds:schemaRefs/>
</ds:datastoreItem>
</file>

<file path=customXml/itemProps42.xml><?xml version="1.0" encoding="utf-8"?>
<ds:datastoreItem xmlns:ds="http://schemas.openxmlformats.org/officeDocument/2006/customXml" ds:itemID="{EDD89B2C-BDDC-4FB2-B8C9-E7DE56C922B3}">
  <ds:schemaRefs/>
</ds:datastoreItem>
</file>

<file path=customXml/itemProps43.xml><?xml version="1.0" encoding="utf-8"?>
<ds:datastoreItem xmlns:ds="http://schemas.openxmlformats.org/officeDocument/2006/customXml" ds:itemID="{2AF695C7-4E02-44FF-A01A-46186BDF5CCC}">
  <ds:schemaRefs/>
</ds:datastoreItem>
</file>

<file path=customXml/itemProps44.xml><?xml version="1.0" encoding="utf-8"?>
<ds:datastoreItem xmlns:ds="http://schemas.openxmlformats.org/officeDocument/2006/customXml" ds:itemID="{48E05AE0-C435-4FCD-99C8-426F9CAF4517}">
  <ds:schemaRefs/>
</ds:datastoreItem>
</file>

<file path=customXml/itemProps45.xml><?xml version="1.0" encoding="utf-8"?>
<ds:datastoreItem xmlns:ds="http://schemas.openxmlformats.org/officeDocument/2006/customXml" ds:itemID="{AAD81FC6-B7D3-4A66-B402-80E55340BB90}">
  <ds:schemaRefs/>
</ds:datastoreItem>
</file>

<file path=customXml/itemProps46.xml><?xml version="1.0" encoding="utf-8"?>
<ds:datastoreItem xmlns:ds="http://schemas.openxmlformats.org/officeDocument/2006/customXml" ds:itemID="{4A350847-546B-4FE0-ACFB-EBCBCB0F3A52}">
  <ds:schemaRefs/>
</ds:datastoreItem>
</file>

<file path=customXml/itemProps47.xml><?xml version="1.0" encoding="utf-8"?>
<ds:datastoreItem xmlns:ds="http://schemas.openxmlformats.org/officeDocument/2006/customXml" ds:itemID="{5356FE57-7746-4C7A-BFE7-E6421BDBC8F3}">
  <ds:schemaRefs/>
</ds:datastoreItem>
</file>

<file path=customXml/itemProps48.xml><?xml version="1.0" encoding="utf-8"?>
<ds:datastoreItem xmlns:ds="http://schemas.openxmlformats.org/officeDocument/2006/customXml" ds:itemID="{5B1E76A2-C455-43F5-9309-13047C5BFF8F}">
  <ds:schemaRefs/>
</ds:datastoreItem>
</file>

<file path=customXml/itemProps49.xml><?xml version="1.0" encoding="utf-8"?>
<ds:datastoreItem xmlns:ds="http://schemas.openxmlformats.org/officeDocument/2006/customXml" ds:itemID="{4391D0CD-571C-4425-BD9D-1577C569882A}">
  <ds:schemaRefs/>
</ds:datastoreItem>
</file>

<file path=customXml/itemProps5.xml><?xml version="1.0" encoding="utf-8"?>
<ds:datastoreItem xmlns:ds="http://schemas.openxmlformats.org/officeDocument/2006/customXml" ds:itemID="{26F5B77E-7012-4BA4-AB04-89E6B5C3FFFC}">
  <ds:schemaRefs/>
</ds:datastoreItem>
</file>

<file path=customXml/itemProps50.xml><?xml version="1.0" encoding="utf-8"?>
<ds:datastoreItem xmlns:ds="http://schemas.openxmlformats.org/officeDocument/2006/customXml" ds:itemID="{E4ACDF45-309F-4DF8-B6CC-BED34F2714C6}">
  <ds:schemaRefs/>
</ds:datastoreItem>
</file>

<file path=customXml/itemProps51.xml><?xml version="1.0" encoding="utf-8"?>
<ds:datastoreItem xmlns:ds="http://schemas.openxmlformats.org/officeDocument/2006/customXml" ds:itemID="{D6621A11-501A-4207-857C-1F5F5DCD1EB9}">
  <ds:schemaRefs/>
</ds:datastoreItem>
</file>

<file path=customXml/itemProps52.xml><?xml version="1.0" encoding="utf-8"?>
<ds:datastoreItem xmlns:ds="http://schemas.openxmlformats.org/officeDocument/2006/customXml" ds:itemID="{413E55C5-BFF8-4B13-996F-564B2F2BCB8D}">
  <ds:schemaRefs/>
</ds:datastoreItem>
</file>

<file path=customXml/itemProps53.xml><?xml version="1.0" encoding="utf-8"?>
<ds:datastoreItem xmlns:ds="http://schemas.openxmlformats.org/officeDocument/2006/customXml" ds:itemID="{D262E7FF-A116-4F9F-B5C4-9D2662400E65}">
  <ds:schemaRefs/>
</ds:datastoreItem>
</file>

<file path=customXml/itemProps54.xml><?xml version="1.0" encoding="utf-8"?>
<ds:datastoreItem xmlns:ds="http://schemas.openxmlformats.org/officeDocument/2006/customXml" ds:itemID="{FA67014F-B2BC-4B25-89D3-B8A27D9A6B95}">
  <ds:schemaRefs/>
</ds:datastoreItem>
</file>

<file path=customXml/itemProps55.xml><?xml version="1.0" encoding="utf-8"?>
<ds:datastoreItem xmlns:ds="http://schemas.openxmlformats.org/officeDocument/2006/customXml" ds:itemID="{3CD98FDD-BCFD-406A-8170-C9A9CC6C47F7}">
  <ds:schemaRefs/>
</ds:datastoreItem>
</file>

<file path=customXml/itemProps56.xml><?xml version="1.0" encoding="utf-8"?>
<ds:datastoreItem xmlns:ds="http://schemas.openxmlformats.org/officeDocument/2006/customXml" ds:itemID="{5C9E8ED2-2BCA-459D-848B-229EBEBB9CBE}">
  <ds:schemaRefs/>
</ds:datastoreItem>
</file>

<file path=customXml/itemProps57.xml><?xml version="1.0" encoding="utf-8"?>
<ds:datastoreItem xmlns:ds="http://schemas.openxmlformats.org/officeDocument/2006/customXml" ds:itemID="{AB6110C4-B579-4480-8983-4480784FCCE6}">
  <ds:schemaRefs/>
</ds:datastoreItem>
</file>

<file path=customXml/itemProps58.xml><?xml version="1.0" encoding="utf-8"?>
<ds:datastoreItem xmlns:ds="http://schemas.openxmlformats.org/officeDocument/2006/customXml" ds:itemID="{BB3FC6DC-4B1A-486D-9D69-25C380B0E1B7}">
  <ds:schemaRefs/>
</ds:datastoreItem>
</file>

<file path=customXml/itemProps59.xml><?xml version="1.0" encoding="utf-8"?>
<ds:datastoreItem xmlns:ds="http://schemas.openxmlformats.org/officeDocument/2006/customXml" ds:itemID="{E43C1818-0708-44DB-91C4-E01F09F4279B}">
  <ds:schemaRefs/>
</ds:datastoreItem>
</file>

<file path=customXml/itemProps6.xml><?xml version="1.0" encoding="utf-8"?>
<ds:datastoreItem xmlns:ds="http://schemas.openxmlformats.org/officeDocument/2006/customXml" ds:itemID="{5B5E4111-97FE-42A2-AF33-E234D0300591}">
  <ds:schemaRefs/>
</ds:datastoreItem>
</file>

<file path=customXml/itemProps60.xml><?xml version="1.0" encoding="utf-8"?>
<ds:datastoreItem xmlns:ds="http://schemas.openxmlformats.org/officeDocument/2006/customXml" ds:itemID="{13159EC2-E101-4381-91DE-E92596D64969}">
  <ds:schemaRefs/>
</ds:datastoreItem>
</file>

<file path=customXml/itemProps61.xml><?xml version="1.0" encoding="utf-8"?>
<ds:datastoreItem xmlns:ds="http://schemas.openxmlformats.org/officeDocument/2006/customXml" ds:itemID="{DBA79D33-F2B2-460F-8B75-AE64EC205505}">
  <ds:schemaRefs/>
</ds:datastoreItem>
</file>

<file path=customXml/itemProps62.xml><?xml version="1.0" encoding="utf-8"?>
<ds:datastoreItem xmlns:ds="http://schemas.openxmlformats.org/officeDocument/2006/customXml" ds:itemID="{22EAC352-3850-47A4-9D67-908B4CCB02F5}">
  <ds:schemaRefs/>
</ds:datastoreItem>
</file>

<file path=customXml/itemProps63.xml><?xml version="1.0" encoding="utf-8"?>
<ds:datastoreItem xmlns:ds="http://schemas.openxmlformats.org/officeDocument/2006/customXml" ds:itemID="{5990C1A5-7A92-4B13-AF10-2B9FBB6DCF1A}">
  <ds:schemaRefs/>
</ds:datastoreItem>
</file>

<file path=customXml/itemProps64.xml><?xml version="1.0" encoding="utf-8"?>
<ds:datastoreItem xmlns:ds="http://schemas.openxmlformats.org/officeDocument/2006/customXml" ds:itemID="{09951AD2-B1C2-4969-A346-0F74036D0B70}">
  <ds:schemaRefs/>
</ds:datastoreItem>
</file>

<file path=customXml/itemProps65.xml><?xml version="1.0" encoding="utf-8"?>
<ds:datastoreItem xmlns:ds="http://schemas.openxmlformats.org/officeDocument/2006/customXml" ds:itemID="{6EFDDAD6-7083-4E52-920A-DA1E3BA84B55}">
  <ds:schemaRefs/>
</ds:datastoreItem>
</file>

<file path=customXml/itemProps66.xml><?xml version="1.0" encoding="utf-8"?>
<ds:datastoreItem xmlns:ds="http://schemas.openxmlformats.org/officeDocument/2006/customXml" ds:itemID="{0A9239AF-F9CE-4F1A-9C03-A85E2D57004D}">
  <ds:schemaRefs/>
</ds:datastoreItem>
</file>

<file path=customXml/itemProps67.xml><?xml version="1.0" encoding="utf-8"?>
<ds:datastoreItem xmlns:ds="http://schemas.openxmlformats.org/officeDocument/2006/customXml" ds:itemID="{B4BBDF7B-AFD1-42C7-9F10-6C7FA7596727}">
  <ds:schemaRefs/>
</ds:datastoreItem>
</file>

<file path=customXml/itemProps68.xml><?xml version="1.0" encoding="utf-8"?>
<ds:datastoreItem xmlns:ds="http://schemas.openxmlformats.org/officeDocument/2006/customXml" ds:itemID="{F76C1167-BC43-45A4-8450-02335FE2A505}">
  <ds:schemaRefs/>
</ds:datastoreItem>
</file>

<file path=customXml/itemProps69.xml><?xml version="1.0" encoding="utf-8"?>
<ds:datastoreItem xmlns:ds="http://schemas.openxmlformats.org/officeDocument/2006/customXml" ds:itemID="{A48A8C03-31B2-4147-B690-0AC8F8505024}">
  <ds:schemaRefs/>
</ds:datastoreItem>
</file>

<file path=customXml/itemProps7.xml><?xml version="1.0" encoding="utf-8"?>
<ds:datastoreItem xmlns:ds="http://schemas.openxmlformats.org/officeDocument/2006/customXml" ds:itemID="{301081C0-8313-4F32-954E-462B5CE6AE52}">
  <ds:schemaRefs/>
</ds:datastoreItem>
</file>

<file path=customXml/itemProps70.xml><?xml version="1.0" encoding="utf-8"?>
<ds:datastoreItem xmlns:ds="http://schemas.openxmlformats.org/officeDocument/2006/customXml" ds:itemID="{DE2A1AFD-AD22-4C19-98C7-76BF1EE7F675}">
  <ds:schemaRefs/>
</ds:datastoreItem>
</file>

<file path=customXml/itemProps71.xml><?xml version="1.0" encoding="utf-8"?>
<ds:datastoreItem xmlns:ds="http://schemas.openxmlformats.org/officeDocument/2006/customXml" ds:itemID="{BE2815FD-F4BA-4F08-BB83-569E246A5AFF}">
  <ds:schemaRefs/>
</ds:datastoreItem>
</file>

<file path=customXml/itemProps72.xml><?xml version="1.0" encoding="utf-8"?>
<ds:datastoreItem xmlns:ds="http://schemas.openxmlformats.org/officeDocument/2006/customXml" ds:itemID="{FDCD0EEB-0496-4066-919D-FB9F8B0F8FD7}">
  <ds:schemaRefs/>
</ds:datastoreItem>
</file>

<file path=customXml/itemProps73.xml><?xml version="1.0" encoding="utf-8"?>
<ds:datastoreItem xmlns:ds="http://schemas.openxmlformats.org/officeDocument/2006/customXml" ds:itemID="{8A338A42-2169-40D7-AF44-B960083D2685}">
  <ds:schemaRefs/>
</ds:datastoreItem>
</file>

<file path=customXml/itemProps74.xml><?xml version="1.0" encoding="utf-8"?>
<ds:datastoreItem xmlns:ds="http://schemas.openxmlformats.org/officeDocument/2006/customXml" ds:itemID="{3979EAD1-0FBD-4B0E-A5C1-DBC57905C748}">
  <ds:schemaRefs/>
</ds:datastoreItem>
</file>

<file path=customXml/itemProps75.xml><?xml version="1.0" encoding="utf-8"?>
<ds:datastoreItem xmlns:ds="http://schemas.openxmlformats.org/officeDocument/2006/customXml" ds:itemID="{18644256-4909-4A97-B258-4CBDCDD400F0}">
  <ds:schemaRefs/>
</ds:datastoreItem>
</file>

<file path=customXml/itemProps76.xml><?xml version="1.0" encoding="utf-8"?>
<ds:datastoreItem xmlns:ds="http://schemas.openxmlformats.org/officeDocument/2006/customXml" ds:itemID="{2144E93A-03C6-4386-B7EC-83252A6924E7}">
  <ds:schemaRefs/>
</ds:datastoreItem>
</file>

<file path=customXml/itemProps77.xml><?xml version="1.0" encoding="utf-8"?>
<ds:datastoreItem xmlns:ds="http://schemas.openxmlformats.org/officeDocument/2006/customXml" ds:itemID="{4CCD5E34-F5D2-466A-84FC-F578DF718014}">
  <ds:schemaRefs/>
</ds:datastoreItem>
</file>

<file path=customXml/itemProps8.xml><?xml version="1.0" encoding="utf-8"?>
<ds:datastoreItem xmlns:ds="http://schemas.openxmlformats.org/officeDocument/2006/customXml" ds:itemID="{78C99CE1-2AF3-4B6E-B885-BB508A891683}">
  <ds:schemaRefs/>
</ds:datastoreItem>
</file>

<file path=customXml/itemProps9.xml><?xml version="1.0" encoding="utf-8"?>
<ds:datastoreItem xmlns:ds="http://schemas.openxmlformats.org/officeDocument/2006/customXml" ds:itemID="{32675E28-2B51-4697-94E8-08C1F0D21A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sala</vt:lpstr>
      <vt:lpstr>cocina</vt:lpstr>
      <vt:lpstr>Tablas dinámicas y gráficos</vt:lpstr>
      <vt:lpstr>Dashboard</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dc:creator>
  <cp:lastModifiedBy>Miguel</cp:lastModifiedBy>
  <dcterms:created xsi:type="dcterms:W3CDTF">2024-08-25T09:40:42Z</dcterms:created>
  <dcterms:modified xsi:type="dcterms:W3CDTF">2024-08-31T11:31:49Z</dcterms:modified>
</cp:coreProperties>
</file>