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17F7258-99C5-49B6-BA31-157D7B7486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LLER 02" sheetId="1" r:id="rId1"/>
  </sheets>
  <calcPr calcId="181029"/>
  <extLst>
    <ext uri="GoogleSheetsCustomDataVersion2">
      <go:sheetsCustomData xmlns:go="http://customooxmlschemas.google.com/" r:id="rId6" roundtripDataChecksum="wLYTHI1IcsnZFe5OYPuTC+A2tq8gESMZ+SYW5icqzM0="/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C97" i="1"/>
  <c r="C96" i="1"/>
  <c r="C95" i="1"/>
  <c r="C94" i="1"/>
  <c r="C93" i="1"/>
  <c r="D89" i="1"/>
  <c r="C89" i="1"/>
  <c r="D88" i="1"/>
  <c r="C88" i="1"/>
  <c r="D87" i="1"/>
  <c r="C87" i="1"/>
  <c r="D83" i="1"/>
  <c r="D82" i="1"/>
  <c r="D81" i="1"/>
  <c r="C82" i="1"/>
  <c r="C83" i="1"/>
  <c r="D76" i="1"/>
  <c r="D75" i="1"/>
  <c r="C76" i="1"/>
  <c r="D74" i="1"/>
  <c r="C75" i="1"/>
  <c r="C74" i="1"/>
  <c r="E67" i="1"/>
  <c r="E63" i="1"/>
  <c r="E64" i="1"/>
  <c r="E65" i="1"/>
  <c r="E62" i="1"/>
  <c r="E58" i="1"/>
  <c r="F68" i="1"/>
  <c r="F66" i="1"/>
  <c r="F61" i="1"/>
  <c r="F58" i="1"/>
  <c r="F60" i="1"/>
  <c r="E60" i="1"/>
  <c r="F59" i="1"/>
  <c r="F62" i="1"/>
  <c r="F63" i="1"/>
  <c r="F64" i="1"/>
  <c r="F65" i="1"/>
  <c r="F67" i="1"/>
  <c r="F57" i="1"/>
  <c r="H58" i="1"/>
  <c r="H59" i="1"/>
  <c r="H60" i="1"/>
  <c r="H61" i="1"/>
  <c r="H62" i="1"/>
  <c r="H63" i="1"/>
  <c r="H64" i="1"/>
  <c r="H65" i="1"/>
  <c r="H66" i="1"/>
  <c r="H67" i="1"/>
  <c r="H68" i="1"/>
  <c r="H57" i="1"/>
  <c r="G58" i="1"/>
  <c r="G59" i="1"/>
  <c r="G60" i="1"/>
  <c r="G61" i="1"/>
  <c r="G62" i="1"/>
  <c r="G63" i="1"/>
  <c r="G64" i="1"/>
  <c r="G65" i="1"/>
  <c r="G66" i="1"/>
  <c r="G67" i="1"/>
  <c r="G68" i="1"/>
  <c r="G57" i="1"/>
  <c r="H43" i="1"/>
  <c r="H44" i="1"/>
  <c r="H45" i="1"/>
  <c r="H46" i="1"/>
  <c r="H47" i="1"/>
  <c r="H48" i="1"/>
  <c r="H42" i="1"/>
  <c r="G43" i="1"/>
  <c r="G44" i="1"/>
  <c r="G45" i="1"/>
  <c r="G46" i="1"/>
  <c r="G47" i="1"/>
  <c r="G48" i="1"/>
  <c r="G42" i="1"/>
  <c r="H30" i="1"/>
  <c r="H31" i="1"/>
  <c r="H32" i="1"/>
  <c r="H33" i="1"/>
  <c r="H34" i="1"/>
  <c r="H35" i="1"/>
  <c r="H36" i="1"/>
  <c r="H37" i="1"/>
  <c r="H38" i="1"/>
  <c r="H39" i="1"/>
  <c r="H40" i="1"/>
  <c r="H29" i="1"/>
  <c r="G30" i="1"/>
  <c r="G31" i="1"/>
  <c r="G32" i="1"/>
  <c r="G33" i="1"/>
  <c r="G34" i="1"/>
  <c r="G35" i="1"/>
  <c r="G36" i="1"/>
  <c r="G37" i="1"/>
  <c r="G38" i="1"/>
  <c r="G39" i="1"/>
  <c r="G40" i="1"/>
  <c r="G29" i="1"/>
  <c r="E43" i="1"/>
  <c r="E44" i="1"/>
  <c r="E45" i="1"/>
  <c r="E46" i="1"/>
  <c r="E47" i="1"/>
  <c r="E42" i="1"/>
  <c r="E37" i="1"/>
  <c r="E38" i="1"/>
  <c r="E39" i="1"/>
  <c r="E36" i="1"/>
  <c r="E30" i="1"/>
  <c r="E31" i="1"/>
  <c r="E32" i="1"/>
  <c r="E33" i="1"/>
  <c r="E34" i="1"/>
  <c r="E35" i="1"/>
  <c r="E29" i="1"/>
  <c r="F43" i="1"/>
  <c r="F44" i="1"/>
  <c r="F45" i="1"/>
  <c r="F46" i="1"/>
  <c r="F47" i="1"/>
  <c r="F48" i="1"/>
  <c r="F42" i="1"/>
  <c r="F30" i="1"/>
  <c r="F31" i="1"/>
  <c r="F32" i="1"/>
  <c r="F33" i="1"/>
  <c r="F34" i="1"/>
  <c r="F35" i="1"/>
  <c r="F36" i="1"/>
  <c r="F37" i="1"/>
  <c r="F38" i="1"/>
  <c r="F39" i="1"/>
  <c r="F40" i="1"/>
  <c r="F29" i="1"/>
  <c r="F26" i="1"/>
  <c r="F27" i="1"/>
  <c r="E22" i="1"/>
  <c r="E23" i="1"/>
  <c r="E24" i="1"/>
  <c r="E25" i="1"/>
  <c r="E26" i="1"/>
  <c r="E21" i="1"/>
  <c r="E19" i="1"/>
  <c r="E20" i="1"/>
  <c r="E18" i="1"/>
  <c r="E11" i="1"/>
  <c r="E12" i="1"/>
  <c r="E13" i="1"/>
  <c r="E14" i="1"/>
  <c r="E15" i="1"/>
  <c r="E16" i="1"/>
  <c r="E17" i="1"/>
  <c r="E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0" i="1"/>
  <c r="D59" i="1"/>
  <c r="D61" i="1" s="1"/>
  <c r="D66" i="1" s="1"/>
  <c r="D68" i="1" s="1"/>
  <c r="D45" i="1" s="1"/>
  <c r="D47" i="1" s="1"/>
  <c r="D48" i="1" s="1"/>
  <c r="D49" i="1" s="1"/>
  <c r="C59" i="1"/>
  <c r="C61" i="1" s="1"/>
  <c r="C66" i="1" s="1"/>
  <c r="C68" i="1" s="1"/>
  <c r="C45" i="1" s="1"/>
  <c r="C47" i="1" s="1"/>
  <c r="C48" i="1" s="1"/>
  <c r="D40" i="1"/>
  <c r="D39" i="1"/>
  <c r="C39" i="1"/>
  <c r="C40" i="1" s="1"/>
  <c r="C36" i="1"/>
  <c r="D35" i="1"/>
  <c r="C35" i="1"/>
  <c r="D26" i="1"/>
  <c r="C24" i="1"/>
  <c r="C26" i="1" s="1"/>
  <c r="C27" i="1" s="1"/>
  <c r="C23" i="1"/>
  <c r="D20" i="1"/>
  <c r="C20" i="1"/>
  <c r="D17" i="1"/>
  <c r="D27" i="1" s="1"/>
  <c r="C17" i="1"/>
  <c r="D16" i="1"/>
  <c r="C16" i="1"/>
  <c r="C81" i="1" l="1"/>
  <c r="C49" i="1"/>
</calcChain>
</file>

<file path=xl/sharedStrings.xml><?xml version="1.0" encoding="utf-8"?>
<sst xmlns="http://schemas.openxmlformats.org/spreadsheetml/2006/main" count="109" uniqueCount="87">
  <si>
    <t>Balance General</t>
  </si>
  <si>
    <t>Cifras en millones de pesos</t>
  </si>
  <si>
    <t>EMPRESA PRODUCTORA DE BEBIDAS Y ALIMENTOS</t>
  </si>
  <si>
    <t xml:space="preserve"> </t>
  </si>
  <si>
    <t>Análisis Vertical 2023</t>
  </si>
  <si>
    <t>Análisis Horizontal 2022 - 2023</t>
  </si>
  <si>
    <t>Activo</t>
  </si>
  <si>
    <t>RESPECTO AL SUBTOTAL</t>
  </si>
  <si>
    <t>RESPECTO AL TOTAL</t>
  </si>
  <si>
    <t>V. Relativa %</t>
  </si>
  <si>
    <t>V. Absoluta $</t>
  </si>
  <si>
    <t>Efectivo</t>
  </si>
  <si>
    <t>Inversiones Temporales</t>
  </si>
  <si>
    <t>Cuentas por cobrar comerciales</t>
  </si>
  <si>
    <t>Anticipos</t>
  </si>
  <si>
    <t>Otros Deudores</t>
  </si>
  <si>
    <t>Inventarios Totales</t>
  </si>
  <si>
    <t>Otros Activos Corrientes</t>
  </si>
  <si>
    <t>Subtotal Activo Corriente</t>
  </si>
  <si>
    <t>Propiedades, planta y equipo</t>
  </si>
  <si>
    <t>Depreciación Acumulada</t>
  </si>
  <si>
    <t>Subtotal Activo Fijo Neto</t>
  </si>
  <si>
    <t>Inversiones Permanentes</t>
  </si>
  <si>
    <t>Diferidos</t>
  </si>
  <si>
    <t>Intangibles</t>
  </si>
  <si>
    <t>Otros Activos</t>
  </si>
  <si>
    <t>Valorizaciones</t>
  </si>
  <si>
    <t>Subtotal Otros Activos</t>
  </si>
  <si>
    <t>Total Activo</t>
  </si>
  <si>
    <t>Pasivos</t>
  </si>
  <si>
    <t>Obligaciones Bancarias</t>
  </si>
  <si>
    <t>Cuentas Por Pagar Proveedores</t>
  </si>
  <si>
    <t>Impuestos por Pagar</t>
  </si>
  <si>
    <t>Prestaciones por Pagar</t>
  </si>
  <si>
    <t>Compañías Vinculadas</t>
  </si>
  <si>
    <t>Otros Pasivos Corrientes</t>
  </si>
  <si>
    <t>Subtotal Pasivo Corriente</t>
  </si>
  <si>
    <t>Obligaciones Bancarias L.P.</t>
  </si>
  <si>
    <t>Pasivos estimados y provisiones</t>
  </si>
  <si>
    <t>Pensiones de jubilación</t>
  </si>
  <si>
    <t>Subtotal Pasivo Largo Plazo</t>
  </si>
  <si>
    <t>Total Pasivo</t>
  </si>
  <si>
    <t>Patrimonio</t>
  </si>
  <si>
    <t>Capital</t>
  </si>
  <si>
    <t>Otras Reservas</t>
  </si>
  <si>
    <t>Revalorización del Patrimonio</t>
  </si>
  <si>
    <t>Utilidades del Ejercicio</t>
  </si>
  <si>
    <t>Total Patrimonio</t>
  </si>
  <si>
    <t>Total Pasivo y Patrimonio</t>
  </si>
  <si>
    <t>Estado de Resultados</t>
  </si>
  <si>
    <t xml:space="preserve">Ventas Netas </t>
  </si>
  <si>
    <t>Menos:   Costo de Ventas</t>
  </si>
  <si>
    <t>Utilidad Bruta</t>
  </si>
  <si>
    <t>Gastos Operacionales Administración y Ventas</t>
  </si>
  <si>
    <t>Utilidad Operacional</t>
  </si>
  <si>
    <t>Otros ingresos</t>
  </si>
  <si>
    <t>Gastos Financieros</t>
  </si>
  <si>
    <t>Depreciación</t>
  </si>
  <si>
    <t>Gastos de amortización</t>
  </si>
  <si>
    <t>Utilidad antes de Impuestos</t>
  </si>
  <si>
    <t>Menos: Provisión Impo-Renta</t>
  </si>
  <si>
    <t>Utilidad Neta del Ejercicio</t>
  </si>
  <si>
    <t>Razones Financieras - Indicadores financieros</t>
  </si>
  <si>
    <t>Razones de liquidez</t>
  </si>
  <si>
    <t>Indicador de liquidez general o Razón Corriente:</t>
  </si>
  <si>
    <t>entre mas alto mejor</t>
  </si>
  <si>
    <t>Indicador prueba ácida:</t>
  </si>
  <si>
    <t xml:space="preserve">Indicador capital de trabajo: </t>
  </si>
  <si>
    <t>Razones de apalancamiento</t>
  </si>
  <si>
    <t>Indicador Endeudamiento Total:</t>
  </si>
  <si>
    <t>entre mas bajo mejor</t>
  </si>
  <si>
    <t>Concentración</t>
  </si>
  <si>
    <t>Laverage</t>
  </si>
  <si>
    <t>Razones de Actividad</t>
  </si>
  <si>
    <t>Indicador rotación de los Inventarios:</t>
  </si>
  <si>
    <t>entre mas alto mejor (ideal 4 a 6)</t>
  </si>
  <si>
    <t>Plazo promedio Inventarios (dias):</t>
  </si>
  <si>
    <t xml:space="preserve">Indicador  rotación de Activos Totales: </t>
  </si>
  <si>
    <t>Razones de Rentabilidad</t>
  </si>
  <si>
    <t xml:space="preserve">Indicador margen Bruto: </t>
  </si>
  <si>
    <t>Indicador margen Neto:</t>
  </si>
  <si>
    <t xml:space="preserve">Indicador utilidad ventas: </t>
  </si>
  <si>
    <t>Indicador rendimiento Activo</t>
  </si>
  <si>
    <t>Retorno del patrimonio</t>
  </si>
  <si>
    <t xml:space="preserve">La disminución en el valor de las propiedades, planta y equipo de la empresa entre 2022 y 2023, así como su menor participación relativa en el total del activo, sugiere una reducción en la inversión en activos fijos durante ese período. </t>
  </si>
  <si>
    <t>La empresa experimentó un aumento significativo en sus obligaciones bancarias a largo plazo entre 2022 y 2023, reflejando un incremento en su financiamiento a largo plazo. El valor absoluto de estas obligaciones aumentó en $5,648 billones, lo que indica una mayor adquisición de deudas a largo plazo durante el período analizado.  Este aumento puede reflejar una estrategia de financiamiento para cubrir necesidades de expansión, inversión en activos a largo plazo o requerimientos operativos a largo plazo, aunque también implica un mayor riesgo financiero debido a una mayor exposición a la deuda a largo plazo.</t>
  </si>
  <si>
    <t xml:space="preserve">Los indicadores de liquidez para la empresa en los años 2022 y 2023 muestran una tendencia preocupante. Tanto la razón corriente como el indicador de prueba ácida han disminuido significativamente, pasando de 1.30 a 0.70 y de 0.64 a 0.48 respectivamente. Esto indica que la empresa tiene menos capacidad para cubrir sus obligaciones a corto plazo con sus activos corrientes, lo que sugiere una mayor fragilidad financiera.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</si>
</sst>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_-;_-@"/>
    <numFmt numFmtId="165" formatCode="_ &quot;$&quot;\ * #,##0_ ;_ &quot;$&quot;\ * \-#,##0_ ;_ &quot;$&quot;\ * &quot;-&quot;_ ;_ @_ "/>
    <numFmt numFmtId="166" formatCode="0.0%"/>
    <numFmt numFmtId="167" formatCode="_-* #,##0.00_-;\-* #,##0.00_-;_-* &quot;-&quot;_-;_-@"/>
    <numFmt numFmtId="168" formatCode="_-* #,##0.00_-;\-* #,##0.00_-;_-* &quot;-&quot;??_-;_-@"/>
    <numFmt numFmtId="169" formatCode="&quot;$&quot;\ #,##0.00"/>
  </numFmts>
  <fonts count="14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70C0"/>
      <name val="Calibri"/>
      <family val="2"/>
    </font>
    <font>
      <b/>
      <sz val="16"/>
      <color rgb="FF0070C0"/>
      <name val="Calibri"/>
      <family val="2"/>
    </font>
    <font>
      <b/>
      <sz val="12"/>
      <color rgb="FF0070C0"/>
      <name val="Calibri"/>
      <family val="2"/>
    </font>
    <font>
      <b/>
      <sz val="10"/>
      <color theme="1"/>
      <name val="Calibri"/>
      <family val="2"/>
    </font>
    <font>
      <sz val="12"/>
      <name val="Calibri"/>
      <family val="2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sz val="10"/>
      <color rgb="FFFF0000"/>
      <name val="Calibri"/>
      <family val="2"/>
    </font>
    <font>
      <b/>
      <sz val="26"/>
      <color rgb="FFB53513"/>
      <name val="Calibri"/>
      <family val="2"/>
    </font>
    <font>
      <sz val="26"/>
      <color rgb="FFFF0000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9CCFF"/>
      </bottom>
      <diagonal/>
    </border>
    <border>
      <left/>
      <right style="medium">
        <color rgb="FF000000"/>
      </right>
      <top/>
      <bottom style="medium">
        <color rgb="FF99CCFF"/>
      </bottom>
      <diagonal/>
    </border>
    <border>
      <left style="medium">
        <color rgb="FF000000"/>
      </left>
      <right style="medium">
        <color rgb="FF000000"/>
      </right>
      <top style="medium">
        <color rgb="FF99CCFF"/>
      </top>
      <bottom style="medium">
        <color rgb="FF000000"/>
      </bottom>
      <diagonal/>
    </border>
    <border>
      <left/>
      <right style="medium">
        <color rgb="FF000000"/>
      </right>
      <top style="medium">
        <color rgb="FF99CC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9CCFF"/>
      </bottom>
      <diagonal/>
    </border>
    <border>
      <left/>
      <right style="medium">
        <color rgb="FF000000"/>
      </right>
      <top/>
      <bottom style="medium">
        <color rgb="FF99CCFF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medium">
        <color rgb="FF99CCFF"/>
      </bottom>
      <diagonal/>
    </border>
    <border>
      <left/>
      <right/>
      <top style="medium">
        <color rgb="FF99CCFF"/>
      </top>
      <bottom style="medium">
        <color rgb="FF000000"/>
      </bottom>
      <diagonal/>
    </border>
    <border>
      <left/>
      <right style="medium">
        <color rgb="FF000000"/>
      </right>
      <top style="medium">
        <color rgb="FF99CCFF"/>
      </top>
      <bottom style="medium">
        <color rgb="FF000000"/>
      </bottom>
      <diagonal/>
    </border>
    <border>
      <left/>
      <right/>
      <top style="medium">
        <color rgb="FF99CCFF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horizontal="center" wrapText="1"/>
    </xf>
    <xf numFmtId="10" fontId="2" fillId="3" borderId="5" xfId="0" applyNumberFormat="1" applyFont="1" applyFill="1" applyBorder="1" applyAlignment="1">
      <alignment horizontal="center" wrapText="1"/>
    </xf>
    <xf numFmtId="9" fontId="2" fillId="2" borderId="5" xfId="0" applyNumberFormat="1" applyFont="1" applyFill="1" applyBorder="1" applyAlignment="1">
      <alignment horizontal="center" vertical="center"/>
    </xf>
    <xf numFmtId="0" fontId="1" fillId="0" borderId="6" xfId="0" applyFont="1" applyBorder="1"/>
    <xf numFmtId="165" fontId="1" fillId="0" borderId="7" xfId="0" applyNumberFormat="1" applyFont="1" applyBorder="1"/>
    <xf numFmtId="165" fontId="1" fillId="0" borderId="6" xfId="0" applyNumberFormat="1" applyFont="1" applyBorder="1" applyAlignment="1">
      <alignment horizontal="right"/>
    </xf>
    <xf numFmtId="10" fontId="1" fillId="0" borderId="6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2" fillId="4" borderId="8" xfId="0" applyFont="1" applyFill="1" applyBorder="1"/>
    <xf numFmtId="165" fontId="2" fillId="4" borderId="9" xfId="0" applyNumberFormat="1" applyFont="1" applyFill="1" applyBorder="1" applyAlignment="1">
      <alignment horizontal="right"/>
    </xf>
    <xf numFmtId="10" fontId="2" fillId="4" borderId="9" xfId="0" applyNumberFormat="1" applyFont="1" applyFill="1" applyBorder="1" applyAlignment="1">
      <alignment horizontal="right"/>
    </xf>
    <xf numFmtId="0" fontId="2" fillId="5" borderId="3" xfId="0" applyFont="1" applyFill="1" applyBorder="1"/>
    <xf numFmtId="165" fontId="2" fillId="5" borderId="4" xfId="0" applyNumberFormat="1" applyFont="1" applyFill="1" applyBorder="1" applyAlignment="1">
      <alignment horizontal="right"/>
    </xf>
    <xf numFmtId="10" fontId="2" fillId="5" borderId="4" xfId="0" applyNumberFormat="1" applyFont="1" applyFill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right"/>
    </xf>
    <xf numFmtId="165" fontId="2" fillId="2" borderId="10" xfId="0" applyNumberFormat="1" applyFont="1" applyFill="1" applyBorder="1" applyAlignment="1">
      <alignment horizontal="right"/>
    </xf>
    <xf numFmtId="10" fontId="2" fillId="2" borderId="12" xfId="0" applyNumberFormat="1" applyFont="1" applyFill="1" applyBorder="1" applyAlignment="1">
      <alignment horizontal="right"/>
    </xf>
    <xf numFmtId="10" fontId="1" fillId="0" borderId="13" xfId="0" applyNumberFormat="1" applyFont="1" applyBorder="1" applyAlignment="1">
      <alignment horizontal="right"/>
    </xf>
    <xf numFmtId="164" fontId="1" fillId="0" borderId="0" xfId="0" applyNumberFormat="1" applyFont="1"/>
    <xf numFmtId="10" fontId="2" fillId="4" borderId="14" xfId="0" applyNumberFormat="1" applyFont="1" applyFill="1" applyBorder="1" applyAlignment="1">
      <alignment horizontal="right"/>
    </xf>
    <xf numFmtId="10" fontId="2" fillId="5" borderId="5" xfId="0" applyNumberFormat="1" applyFont="1" applyFill="1" applyBorder="1" applyAlignment="1">
      <alignment horizontal="right"/>
    </xf>
    <xf numFmtId="165" fontId="1" fillId="2" borderId="11" xfId="0" applyNumberFormat="1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right"/>
    </xf>
    <xf numFmtId="10" fontId="1" fillId="2" borderId="12" xfId="0" applyNumberFormat="1" applyFont="1" applyFill="1" applyBorder="1" applyAlignment="1">
      <alignment horizontal="right"/>
    </xf>
    <xf numFmtId="0" fontId="2" fillId="0" borderId="8" xfId="0" applyFont="1" applyBorder="1"/>
    <xf numFmtId="165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65" fontId="1" fillId="0" borderId="0" xfId="0" applyNumberFormat="1" applyFont="1"/>
    <xf numFmtId="0" fontId="8" fillId="0" borderId="0" xfId="0" applyFont="1"/>
    <xf numFmtId="10" fontId="8" fillId="0" borderId="0" xfId="0" applyNumberFormat="1" applyFont="1"/>
    <xf numFmtId="0" fontId="10" fillId="0" borderId="0" xfId="0" applyFont="1"/>
    <xf numFmtId="9" fontId="2" fillId="2" borderId="5" xfId="0" applyNumberFormat="1" applyFont="1" applyFill="1" applyBorder="1" applyAlignment="1">
      <alignment horizontal="center" vertical="center" wrapText="1"/>
    </xf>
    <xf numFmtId="165" fontId="2" fillId="5" borderId="17" xfId="0" applyNumberFormat="1" applyFont="1" applyFill="1" applyBorder="1" applyAlignment="1">
      <alignment horizontal="right"/>
    </xf>
    <xf numFmtId="165" fontId="2" fillId="5" borderId="18" xfId="0" applyNumberFormat="1" applyFont="1" applyFill="1" applyBorder="1" applyAlignment="1">
      <alignment horizontal="right"/>
    </xf>
    <xf numFmtId="166" fontId="2" fillId="5" borderId="19" xfId="0" applyNumberFormat="1" applyFont="1" applyFill="1" applyBorder="1" applyAlignment="1">
      <alignment horizontal="right"/>
    </xf>
    <xf numFmtId="166" fontId="1" fillId="0" borderId="13" xfId="0" applyNumberFormat="1" applyFont="1" applyBorder="1" applyAlignment="1">
      <alignment horizontal="right"/>
    </xf>
    <xf numFmtId="0" fontId="2" fillId="5" borderId="8" xfId="0" applyFont="1" applyFill="1" applyBorder="1"/>
    <xf numFmtId="165" fontId="2" fillId="5" borderId="9" xfId="0" applyNumberFormat="1" applyFont="1" applyFill="1" applyBorder="1" applyAlignment="1">
      <alignment horizontal="right"/>
    </xf>
    <xf numFmtId="166" fontId="2" fillId="5" borderId="14" xfId="0" applyNumberFormat="1" applyFont="1" applyFill="1" applyBorder="1" applyAlignment="1">
      <alignment horizontal="right"/>
    </xf>
    <xf numFmtId="0" fontId="11" fillId="0" borderId="0" xfId="0" applyFont="1"/>
    <xf numFmtId="165" fontId="1" fillId="0" borderId="0" xfId="0" applyNumberFormat="1" applyFont="1" applyAlignment="1">
      <alignment horizontal="left"/>
    </xf>
    <xf numFmtId="0" fontId="12" fillId="0" borderId="0" xfId="0" applyFont="1"/>
    <xf numFmtId="0" fontId="6" fillId="0" borderId="20" xfId="0" applyFont="1" applyBorder="1"/>
    <xf numFmtId="167" fontId="1" fillId="0" borderId="20" xfId="0" applyNumberFormat="1" applyFont="1" applyBorder="1"/>
    <xf numFmtId="167" fontId="1" fillId="0" borderId="0" xfId="0" applyNumberFormat="1" applyFont="1"/>
    <xf numFmtId="0" fontId="6" fillId="0" borderId="0" xfId="0" applyFont="1"/>
    <xf numFmtId="165" fontId="1" fillId="0" borderId="20" xfId="0" applyNumberFormat="1" applyFont="1" applyBorder="1"/>
    <xf numFmtId="166" fontId="1" fillId="0" borderId="20" xfId="0" applyNumberFormat="1" applyFont="1" applyBorder="1"/>
    <xf numFmtId="10" fontId="1" fillId="0" borderId="20" xfId="0" applyNumberFormat="1" applyFont="1" applyBorder="1"/>
    <xf numFmtId="168" fontId="1" fillId="0" borderId="20" xfId="0" applyNumberFormat="1" applyFont="1" applyBorder="1"/>
    <xf numFmtId="10" fontId="1" fillId="0" borderId="0" xfId="0" applyNumberFormat="1" applyFont="1"/>
    <xf numFmtId="169" fontId="2" fillId="5" borderId="4" xfId="0" applyNumberFormat="1" applyFont="1" applyFill="1" applyBorder="1" applyAlignment="1">
      <alignment horizontal="right"/>
    </xf>
    <xf numFmtId="43" fontId="1" fillId="0" borderId="6" xfId="1" applyFont="1" applyBorder="1" applyAlignment="1">
      <alignment horizontal="right"/>
    </xf>
    <xf numFmtId="43" fontId="2" fillId="4" borderId="9" xfId="1" applyFont="1" applyFill="1" applyBorder="1" applyAlignment="1">
      <alignment horizontal="right"/>
    </xf>
    <xf numFmtId="43" fontId="2" fillId="5" borderId="4" xfId="1" applyFont="1" applyFill="1" applyBorder="1" applyAlignment="1">
      <alignment horizontal="right"/>
    </xf>
    <xf numFmtId="44" fontId="1" fillId="0" borderId="13" xfId="0" applyNumberFormat="1" applyFont="1" applyBorder="1" applyAlignment="1">
      <alignment horizontal="right"/>
    </xf>
    <xf numFmtId="44" fontId="2" fillId="4" borderId="14" xfId="0" applyNumberFormat="1" applyFont="1" applyFill="1" applyBorder="1" applyAlignment="1">
      <alignment horizontal="right"/>
    </xf>
    <xf numFmtId="44" fontId="2" fillId="5" borderId="5" xfId="0" applyNumberFormat="1" applyFont="1" applyFill="1" applyBorder="1" applyAlignment="1">
      <alignment horizontal="right"/>
    </xf>
    <xf numFmtId="169" fontId="1" fillId="0" borderId="13" xfId="0" applyNumberFormat="1" applyFont="1" applyBorder="1" applyAlignment="1">
      <alignment horizontal="right"/>
    </xf>
    <xf numFmtId="169" fontId="2" fillId="0" borderId="16" xfId="0" applyNumberFormat="1" applyFont="1" applyBorder="1" applyAlignment="1">
      <alignment horizontal="right"/>
    </xf>
    <xf numFmtId="10" fontId="2" fillId="5" borderId="19" xfId="0" applyNumberFormat="1" applyFont="1" applyFill="1" applyBorder="1" applyAlignment="1">
      <alignment horizontal="right"/>
    </xf>
    <xf numFmtId="10" fontId="2" fillId="5" borderId="14" xfId="0" applyNumberFormat="1" applyFont="1" applyFill="1" applyBorder="1" applyAlignment="1">
      <alignment horizontal="right"/>
    </xf>
    <xf numFmtId="169" fontId="2" fillId="5" borderId="19" xfId="0" applyNumberFormat="1" applyFont="1" applyFill="1" applyBorder="1" applyAlignment="1">
      <alignment horizontal="right"/>
    </xf>
    <xf numFmtId="169" fontId="2" fillId="5" borderId="14" xfId="0" applyNumberFormat="1" applyFont="1" applyFill="1" applyBorder="1" applyAlignment="1">
      <alignment horizontal="right"/>
    </xf>
    <xf numFmtId="2" fontId="1" fillId="0" borderId="20" xfId="0" applyNumberFormat="1" applyFont="1" applyBorder="1"/>
    <xf numFmtId="0" fontId="1" fillId="6" borderId="6" xfId="0" applyFont="1" applyFill="1" applyBorder="1"/>
    <xf numFmtId="165" fontId="1" fillId="6" borderId="7" xfId="0" applyNumberFormat="1" applyFont="1" applyFill="1" applyBorder="1" applyAlignment="1">
      <alignment horizontal="right"/>
    </xf>
    <xf numFmtId="165" fontId="1" fillId="6" borderId="6" xfId="0" applyNumberFormat="1" applyFont="1" applyFill="1" applyBorder="1" applyAlignment="1">
      <alignment horizontal="right"/>
    </xf>
    <xf numFmtId="10" fontId="1" fillId="6" borderId="6" xfId="0" applyNumberFormat="1" applyFont="1" applyFill="1" applyBorder="1" applyAlignment="1">
      <alignment horizontal="right"/>
    </xf>
    <xf numFmtId="43" fontId="1" fillId="6" borderId="6" xfId="1" applyFont="1" applyFill="1" applyBorder="1" applyAlignment="1">
      <alignment horizontal="right"/>
    </xf>
    <xf numFmtId="0" fontId="1" fillId="7" borderId="6" xfId="0" applyFont="1" applyFill="1" applyBorder="1"/>
    <xf numFmtId="165" fontId="1" fillId="7" borderId="7" xfId="0" applyNumberFormat="1" applyFont="1" applyFill="1" applyBorder="1" applyAlignment="1">
      <alignment horizontal="right"/>
    </xf>
    <xf numFmtId="165" fontId="1" fillId="7" borderId="6" xfId="0" applyNumberFormat="1" applyFont="1" applyFill="1" applyBorder="1" applyAlignment="1">
      <alignment horizontal="right"/>
    </xf>
    <xf numFmtId="10" fontId="1" fillId="7" borderId="13" xfId="0" applyNumberFormat="1" applyFont="1" applyFill="1" applyBorder="1" applyAlignment="1">
      <alignment horizontal="right"/>
    </xf>
    <xf numFmtId="44" fontId="1" fillId="7" borderId="13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/>
    <xf numFmtId="0" fontId="9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9</xdr:row>
      <xdr:rowOff>28575</xdr:rowOff>
    </xdr:from>
    <xdr:ext cx="8429625" cy="2247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35950" y="2660813"/>
          <a:ext cx="8420100" cy="22383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Taller </a:t>
          </a:r>
          <a:endParaRPr sz="16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NOMBRE </a:t>
          </a:r>
          <a:r>
            <a:rPr lang="es-MX" sz="1600" u="sng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_____________________</a:t>
          </a:r>
          <a:endParaRPr sz="1400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CEDULA </a:t>
          </a:r>
          <a:r>
            <a:rPr lang="es-MX" sz="1600" u="sng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______________________</a:t>
          </a:r>
          <a:endParaRPr sz="1600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     Realizar el análisis Vertical del Balance y Estado de Resultados.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     Realizar el análisis Horizontal del Balance y Estado de Resultados. 2022-2023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    Calcular Razones Financieras - Indicadores financieros</a:t>
          </a: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86" sqref="B86"/>
    </sheetView>
  </sheetViews>
  <sheetFormatPr baseColWidth="10" defaultColWidth="11.25" defaultRowHeight="15" customHeight="1" x14ac:dyDescent="0.25"/>
  <cols>
    <col min="1" max="1" width="6" customWidth="1"/>
    <col min="2" max="2" width="39" customWidth="1"/>
    <col min="3" max="4" width="12.125" customWidth="1"/>
    <col min="5" max="5" width="15.625" customWidth="1"/>
    <col min="6" max="6" width="17.25" customWidth="1"/>
    <col min="7" max="7" width="16.75" customWidth="1"/>
    <col min="8" max="8" width="13.75" customWidth="1"/>
    <col min="9" max="9" width="11.5" customWidth="1"/>
    <col min="10" max="10" width="21" customWidth="1"/>
    <col min="11" max="26" width="11.5" customWidth="1"/>
  </cols>
  <sheetData>
    <row r="1" spans="1:26" ht="15.75" customHeight="1" x14ac:dyDescent="0.25">
      <c r="A1" s="1"/>
      <c r="B1" s="92"/>
      <c r="C1" s="91"/>
      <c r="D1" s="9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/>
      <c r="B3" s="93" t="s">
        <v>0</v>
      </c>
      <c r="C3" s="91"/>
      <c r="D3" s="9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4"/>
      <c r="B4" s="93" t="s">
        <v>1</v>
      </c>
      <c r="C4" s="91"/>
      <c r="D4" s="91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4"/>
      <c r="B5" s="93" t="s">
        <v>2</v>
      </c>
      <c r="C5" s="91"/>
      <c r="D5" s="9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/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"/>
      <c r="B7" s="2"/>
      <c r="C7" s="2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25">
      <c r="A8" s="6"/>
      <c r="B8" s="7" t="s">
        <v>3</v>
      </c>
      <c r="C8" s="2"/>
      <c r="D8" s="2"/>
      <c r="E8" s="88" t="s">
        <v>4</v>
      </c>
      <c r="F8" s="89"/>
      <c r="G8" s="88" t="s">
        <v>5</v>
      </c>
      <c r="H8" s="8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"/>
      <c r="B9" s="8" t="s">
        <v>6</v>
      </c>
      <c r="C9" s="9">
        <v>2022</v>
      </c>
      <c r="D9" s="10">
        <v>2023</v>
      </c>
      <c r="E9" s="11" t="s">
        <v>7</v>
      </c>
      <c r="F9" s="12" t="s">
        <v>8</v>
      </c>
      <c r="G9" s="13" t="s">
        <v>9</v>
      </c>
      <c r="H9" s="13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thickBot="1" x14ac:dyDescent="0.3">
      <c r="A10" s="1"/>
      <c r="B10" s="14" t="s">
        <v>11</v>
      </c>
      <c r="C10" s="15">
        <v>194</v>
      </c>
      <c r="D10" s="16">
        <v>226</v>
      </c>
      <c r="E10" s="17">
        <f>D10/$D$17</f>
        <v>7.2151454202981835E-3</v>
      </c>
      <c r="F10" s="17">
        <f>D10/$D$27</f>
        <v>1.903799174458765E-3</v>
      </c>
      <c r="G10" s="17">
        <f>D10/C10-1</f>
        <v>0.1649484536082475</v>
      </c>
      <c r="H10" s="18">
        <f>D10-C10</f>
        <v>32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thickBot="1" x14ac:dyDescent="0.3">
      <c r="A11" s="1"/>
      <c r="B11" s="14" t="s">
        <v>12</v>
      </c>
      <c r="C11" s="19">
        <v>1543</v>
      </c>
      <c r="D11" s="16">
        <v>800</v>
      </c>
      <c r="E11" s="17">
        <f t="shared" ref="E11:E17" si="0">D11/$D$17</f>
        <v>2.5540337770967023E-2</v>
      </c>
      <c r="F11" s="17">
        <f t="shared" ref="F11:F27" si="1">D11/$D$27</f>
        <v>6.7391121219779297E-3</v>
      </c>
      <c r="G11" s="17">
        <f t="shared" ref="G11:G27" si="2">D11/C11-1</f>
        <v>-0.48152948801036943</v>
      </c>
      <c r="H11" s="65">
        <f t="shared" ref="H11:H27" si="3">D11-C11</f>
        <v>-743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thickBot="1" x14ac:dyDescent="0.3">
      <c r="A12" s="1"/>
      <c r="B12" s="14" t="s">
        <v>13</v>
      </c>
      <c r="C12" s="19">
        <v>8530</v>
      </c>
      <c r="D12" s="16">
        <v>9936</v>
      </c>
      <c r="E12" s="17">
        <f t="shared" si="0"/>
        <v>0.3172109951154104</v>
      </c>
      <c r="F12" s="17">
        <f t="shared" si="1"/>
        <v>8.3699772554965884E-2</v>
      </c>
      <c r="G12" s="17">
        <f t="shared" si="2"/>
        <v>0.16483001172332945</v>
      </c>
      <c r="H12" s="65">
        <f t="shared" si="3"/>
        <v>1406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thickBot="1" x14ac:dyDescent="0.3">
      <c r="A13" s="1"/>
      <c r="B13" s="14" t="s">
        <v>14</v>
      </c>
      <c r="C13" s="19">
        <v>2747</v>
      </c>
      <c r="D13" s="16">
        <v>1660</v>
      </c>
      <c r="E13" s="17">
        <f t="shared" si="0"/>
        <v>5.2996200874756566E-2</v>
      </c>
      <c r="F13" s="17">
        <f t="shared" si="1"/>
        <v>1.3983657653104203E-2</v>
      </c>
      <c r="G13" s="17">
        <f t="shared" si="2"/>
        <v>-0.39570440480524205</v>
      </c>
      <c r="H13" s="65">
        <f t="shared" si="3"/>
        <v>-1087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thickBot="1" x14ac:dyDescent="0.3">
      <c r="A14" s="1"/>
      <c r="B14" s="14" t="s">
        <v>15</v>
      </c>
      <c r="C14" s="19">
        <v>1247</v>
      </c>
      <c r="D14" s="16">
        <v>1453</v>
      </c>
      <c r="E14" s="17">
        <f t="shared" si="0"/>
        <v>4.6387638476518854E-2</v>
      </c>
      <c r="F14" s="17">
        <f t="shared" si="1"/>
        <v>1.2239912391542413E-2</v>
      </c>
      <c r="G14" s="17">
        <f t="shared" si="2"/>
        <v>0.16519647153167605</v>
      </c>
      <c r="H14" s="65">
        <f t="shared" si="3"/>
        <v>206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thickBot="1" x14ac:dyDescent="0.3">
      <c r="A15" s="1"/>
      <c r="B15" s="14" t="s">
        <v>16</v>
      </c>
      <c r="C15" s="19">
        <v>21340</v>
      </c>
      <c r="D15" s="16">
        <v>9857</v>
      </c>
      <c r="E15" s="17">
        <f t="shared" si="0"/>
        <v>0.31468888676052742</v>
      </c>
      <c r="F15" s="17">
        <f t="shared" si="1"/>
        <v>8.3034285232920557E-2</v>
      </c>
      <c r="G15" s="17">
        <f t="shared" si="2"/>
        <v>-0.53809746954076854</v>
      </c>
      <c r="H15" s="65">
        <f t="shared" si="3"/>
        <v>-11483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 x14ac:dyDescent="0.3">
      <c r="A16" s="1"/>
      <c r="B16" s="14" t="s">
        <v>17</v>
      </c>
      <c r="C16" s="19">
        <f>1645+4700</f>
        <v>6345</v>
      </c>
      <c r="D16" s="16">
        <f>1916+5475</f>
        <v>7391</v>
      </c>
      <c r="E16" s="17">
        <f t="shared" si="0"/>
        <v>0.23596079558152155</v>
      </c>
      <c r="F16" s="17">
        <f t="shared" si="1"/>
        <v>6.2260972116923594E-2</v>
      </c>
      <c r="G16" s="17">
        <f t="shared" si="2"/>
        <v>0.16485421591804572</v>
      </c>
      <c r="H16" s="65">
        <f t="shared" si="3"/>
        <v>1046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 x14ac:dyDescent="0.3">
      <c r="A17" s="1"/>
      <c r="B17" s="20" t="s">
        <v>18</v>
      </c>
      <c r="C17" s="21">
        <f t="shared" ref="C17:D17" si="4">SUM(C10:C16)</f>
        <v>41946</v>
      </c>
      <c r="D17" s="21">
        <f t="shared" si="4"/>
        <v>31323</v>
      </c>
      <c r="E17" s="22">
        <f t="shared" si="0"/>
        <v>1</v>
      </c>
      <c r="F17" s="17">
        <f t="shared" si="1"/>
        <v>0.26386151124589335</v>
      </c>
      <c r="G17" s="22">
        <f t="shared" si="2"/>
        <v>-0.25325418395079391</v>
      </c>
      <c r="H17" s="66">
        <f t="shared" si="3"/>
        <v>-10623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 x14ac:dyDescent="0.3">
      <c r="A18" s="1"/>
      <c r="B18" s="78" t="s">
        <v>19</v>
      </c>
      <c r="C18" s="79">
        <v>35667</v>
      </c>
      <c r="D18" s="80">
        <v>32584</v>
      </c>
      <c r="E18" s="81">
        <f>D18/$D$20</f>
        <v>2.0837756602928952</v>
      </c>
      <c r="F18" s="81">
        <f t="shared" si="1"/>
        <v>0.27448403672816107</v>
      </c>
      <c r="G18" s="81">
        <f t="shared" si="2"/>
        <v>-8.6438444500518741E-2</v>
      </c>
      <c r="H18" s="82">
        <f t="shared" si="3"/>
        <v>-3083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 x14ac:dyDescent="0.3">
      <c r="A19" s="1"/>
      <c r="B19" s="14" t="s">
        <v>20</v>
      </c>
      <c r="C19" s="19">
        <v>-14549</v>
      </c>
      <c r="D19" s="16">
        <v>-16947</v>
      </c>
      <c r="E19" s="17">
        <f t="shared" ref="E19:E20" si="5">D19/$D$20</f>
        <v>-1.083775660292895</v>
      </c>
      <c r="F19" s="17">
        <f t="shared" si="1"/>
        <v>-0.14275966641394996</v>
      </c>
      <c r="G19" s="17">
        <f t="shared" si="2"/>
        <v>0.16482232455838886</v>
      </c>
      <c r="H19" s="65">
        <f t="shared" si="3"/>
        <v>-2398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 x14ac:dyDescent="0.3">
      <c r="A20" s="1"/>
      <c r="B20" s="20" t="s">
        <v>21</v>
      </c>
      <c r="C20" s="21">
        <f t="shared" ref="C20:D20" si="6">+C18+C19</f>
        <v>21118</v>
      </c>
      <c r="D20" s="21">
        <f t="shared" si="6"/>
        <v>15637</v>
      </c>
      <c r="E20" s="22">
        <f t="shared" si="5"/>
        <v>1</v>
      </c>
      <c r="F20" s="17">
        <f t="shared" si="1"/>
        <v>0.13172437031421111</v>
      </c>
      <c r="G20" s="22">
        <f t="shared" si="2"/>
        <v>-0.25954162325977836</v>
      </c>
      <c r="H20" s="66">
        <f t="shared" si="3"/>
        <v>-5481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thickBot="1" x14ac:dyDescent="0.3">
      <c r="A21" s="1"/>
      <c r="B21" s="14" t="s">
        <v>22</v>
      </c>
      <c r="C21" s="19">
        <v>1202</v>
      </c>
      <c r="D21" s="16">
        <v>1400</v>
      </c>
      <c r="E21" s="17">
        <f>D21/$D$26</f>
        <v>1.9512195121951219E-2</v>
      </c>
      <c r="F21" s="17">
        <f t="shared" si="1"/>
        <v>1.1793446213461376E-2</v>
      </c>
      <c r="G21" s="17">
        <f t="shared" si="2"/>
        <v>0.16472545757071555</v>
      </c>
      <c r="H21" s="65">
        <f t="shared" si="3"/>
        <v>198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3">
      <c r="A22" s="1"/>
      <c r="B22" s="14" t="s">
        <v>23</v>
      </c>
      <c r="C22" s="19">
        <v>367</v>
      </c>
      <c r="D22" s="16">
        <v>650</v>
      </c>
      <c r="E22" s="17">
        <f t="shared" ref="E22:E26" si="7">D22/$D$26</f>
        <v>9.0592334494773528E-3</v>
      </c>
      <c r="F22" s="17">
        <f t="shared" si="1"/>
        <v>5.4755285991070672E-3</v>
      </c>
      <c r="G22" s="17">
        <f t="shared" si="2"/>
        <v>0.77111716621253401</v>
      </c>
      <c r="H22" s="65">
        <f t="shared" si="3"/>
        <v>283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 x14ac:dyDescent="0.3">
      <c r="A23" s="1"/>
      <c r="B23" s="14" t="s">
        <v>24</v>
      </c>
      <c r="C23" s="19">
        <f>4+1726</f>
        <v>1730</v>
      </c>
      <c r="D23" s="16">
        <v>2200</v>
      </c>
      <c r="E23" s="17">
        <f t="shared" si="7"/>
        <v>3.0662020905923345E-2</v>
      </c>
      <c r="F23" s="17">
        <f t="shared" si="1"/>
        <v>1.8532558335439306E-2</v>
      </c>
      <c r="G23" s="17">
        <f t="shared" si="2"/>
        <v>0.27167630057803471</v>
      </c>
      <c r="H23" s="65">
        <f t="shared" si="3"/>
        <v>470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 x14ac:dyDescent="0.3">
      <c r="A24" s="1"/>
      <c r="B24" s="14" t="s">
        <v>25</v>
      </c>
      <c r="C24" s="19">
        <f>355+3804+11447</f>
        <v>15606</v>
      </c>
      <c r="D24" s="16">
        <v>22000</v>
      </c>
      <c r="E24" s="17">
        <f t="shared" si="7"/>
        <v>0.30662020905923343</v>
      </c>
      <c r="F24" s="17">
        <f t="shared" si="1"/>
        <v>0.18532558335439306</v>
      </c>
      <c r="G24" s="17">
        <f t="shared" si="2"/>
        <v>0.40971421248237849</v>
      </c>
      <c r="H24" s="65">
        <f t="shared" si="3"/>
        <v>6394</v>
      </c>
      <c r="I24" s="1"/>
      <c r="J24" s="94" t="s">
        <v>84</v>
      </c>
      <c r="K24" s="94"/>
      <c r="L24" s="94"/>
      <c r="M24" s="94"/>
      <c r="N24" s="94"/>
      <c r="O24" s="94"/>
      <c r="P24" s="94"/>
      <c r="Q24" s="94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 x14ac:dyDescent="0.3">
      <c r="A25" s="1"/>
      <c r="B25" s="14" t="s">
        <v>26</v>
      </c>
      <c r="C25" s="19">
        <v>59604</v>
      </c>
      <c r="D25" s="16">
        <v>45500</v>
      </c>
      <c r="E25" s="17">
        <f t="shared" si="7"/>
        <v>0.63414634146341464</v>
      </c>
      <c r="F25" s="17">
        <f t="shared" si="1"/>
        <v>0.38328700193749471</v>
      </c>
      <c r="G25" s="17">
        <f t="shared" si="2"/>
        <v>-0.23662841420038927</v>
      </c>
      <c r="H25" s="65">
        <f t="shared" si="3"/>
        <v>-14104</v>
      </c>
      <c r="I25" s="1"/>
      <c r="J25" s="94"/>
      <c r="K25" s="94"/>
      <c r="L25" s="94"/>
      <c r="M25" s="94"/>
      <c r="N25" s="94"/>
      <c r="O25" s="94"/>
      <c r="P25" s="94"/>
      <c r="Q25" s="94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 x14ac:dyDescent="0.3">
      <c r="A26" s="1"/>
      <c r="B26" s="20" t="s">
        <v>27</v>
      </c>
      <c r="C26" s="21">
        <f t="shared" ref="C26:D26" si="8">SUM(C21:C25)</f>
        <v>78509</v>
      </c>
      <c r="D26" s="21">
        <f t="shared" si="8"/>
        <v>71750</v>
      </c>
      <c r="E26" s="22">
        <f t="shared" si="7"/>
        <v>1</v>
      </c>
      <c r="F26" s="22">
        <f t="shared" si="1"/>
        <v>0.60441411843989556</v>
      </c>
      <c r="G26" s="22">
        <f t="shared" si="2"/>
        <v>-8.6092040403011105E-2</v>
      </c>
      <c r="H26" s="66">
        <f t="shared" si="3"/>
        <v>-6759</v>
      </c>
      <c r="I26" s="1"/>
      <c r="J26" s="94"/>
      <c r="K26" s="94"/>
      <c r="L26" s="94"/>
      <c r="M26" s="94"/>
      <c r="N26" s="94"/>
      <c r="O26" s="94"/>
      <c r="P26" s="94"/>
      <c r="Q26" s="94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 x14ac:dyDescent="0.3">
      <c r="A27" s="1"/>
      <c r="B27" s="23" t="s">
        <v>28</v>
      </c>
      <c r="C27" s="24">
        <f t="shared" ref="C27:D27" si="9">+C26+C20+C17</f>
        <v>141573</v>
      </c>
      <c r="D27" s="24">
        <f t="shared" si="9"/>
        <v>118710</v>
      </c>
      <c r="E27" s="25"/>
      <c r="F27" s="25">
        <f t="shared" si="1"/>
        <v>1</v>
      </c>
      <c r="G27" s="25">
        <f t="shared" si="2"/>
        <v>-0.16149265749825181</v>
      </c>
      <c r="H27" s="67">
        <f t="shared" si="3"/>
        <v>-22863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 x14ac:dyDescent="0.3">
      <c r="A28" s="1"/>
      <c r="B28" s="26" t="s">
        <v>29</v>
      </c>
      <c r="C28" s="27"/>
      <c r="D28" s="28"/>
      <c r="E28" s="29"/>
      <c r="F28" s="29"/>
      <c r="G28" s="29"/>
      <c r="H28" s="29"/>
      <c r="I28" s="1"/>
      <c r="J28" s="95" t="s">
        <v>85</v>
      </c>
      <c r="K28" s="95"/>
      <c r="L28" s="95"/>
      <c r="M28" s="95"/>
      <c r="N28" s="95"/>
      <c r="O28" s="95"/>
      <c r="P28" s="95"/>
      <c r="Q28" s="95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thickBot="1" x14ac:dyDescent="0.3">
      <c r="A29" s="1"/>
      <c r="B29" s="14" t="s">
        <v>30</v>
      </c>
      <c r="C29" s="19">
        <v>25448</v>
      </c>
      <c r="D29" s="16">
        <v>35909</v>
      </c>
      <c r="E29" s="30">
        <f>D29/$D$35</f>
        <v>0.80408885306104172</v>
      </c>
      <c r="F29" s="30">
        <f>D29/$D$40</f>
        <v>0.50332898812777704</v>
      </c>
      <c r="G29" s="30">
        <f>D29/C29-1</f>
        <v>0.41107356177302745</v>
      </c>
      <c r="H29" s="68">
        <f>D29-C29</f>
        <v>10461</v>
      </c>
      <c r="I29" s="1"/>
      <c r="J29" s="95"/>
      <c r="K29" s="95"/>
      <c r="L29" s="95"/>
      <c r="M29" s="95"/>
      <c r="N29" s="95"/>
      <c r="O29" s="95"/>
      <c r="P29" s="95"/>
      <c r="Q29" s="95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 x14ac:dyDescent="0.3">
      <c r="A30" s="1"/>
      <c r="B30" s="14" t="s">
        <v>31</v>
      </c>
      <c r="C30" s="19">
        <v>1349</v>
      </c>
      <c r="D30" s="16">
        <v>2520</v>
      </c>
      <c r="E30" s="30">
        <f t="shared" ref="E30:E35" si="10">D30/$D$35</f>
        <v>5.6428859330914953E-2</v>
      </c>
      <c r="F30" s="30">
        <f t="shared" ref="F30:F40" si="11">D30/$D$40</f>
        <v>3.5322316134729408E-2</v>
      </c>
      <c r="G30" s="30">
        <f t="shared" ref="G30:G40" si="12">D30/C30-1</f>
        <v>0.86805040770941444</v>
      </c>
      <c r="H30" s="68">
        <f t="shared" ref="H30:H40" si="13">D30-C30</f>
        <v>1171</v>
      </c>
      <c r="I30" s="1"/>
      <c r="J30" s="95"/>
      <c r="K30" s="95"/>
      <c r="L30" s="95"/>
      <c r="M30" s="95"/>
      <c r="N30" s="95"/>
      <c r="O30" s="95"/>
      <c r="P30" s="95"/>
      <c r="Q30" s="95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 x14ac:dyDescent="0.3">
      <c r="A31" s="1"/>
      <c r="B31" s="14" t="s">
        <v>32</v>
      </c>
      <c r="C31" s="19">
        <v>1658</v>
      </c>
      <c r="D31" s="16">
        <v>1800</v>
      </c>
      <c r="E31" s="30">
        <f t="shared" si="10"/>
        <v>4.0306328093510681E-2</v>
      </c>
      <c r="F31" s="30">
        <f t="shared" si="11"/>
        <v>2.5230225810521003E-2</v>
      </c>
      <c r="G31" s="30">
        <f t="shared" si="12"/>
        <v>8.5645355850422211E-2</v>
      </c>
      <c r="H31" s="68">
        <f t="shared" si="13"/>
        <v>142</v>
      </c>
      <c r="I31" s="1"/>
      <c r="J31" s="95"/>
      <c r="K31" s="95"/>
      <c r="L31" s="95"/>
      <c r="M31" s="95"/>
      <c r="N31" s="95"/>
      <c r="O31" s="95"/>
      <c r="P31" s="95"/>
      <c r="Q31" s="95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thickBot="1" x14ac:dyDescent="0.3">
      <c r="A32" s="1"/>
      <c r="B32" s="14" t="s">
        <v>33</v>
      </c>
      <c r="C32" s="19">
        <v>613</v>
      </c>
      <c r="D32" s="16">
        <v>985</v>
      </c>
      <c r="E32" s="30">
        <f t="shared" si="10"/>
        <v>2.2056518428948901E-2</v>
      </c>
      <c r="F32" s="30">
        <f t="shared" si="11"/>
        <v>1.3806540235201772E-2</v>
      </c>
      <c r="G32" s="30">
        <f t="shared" si="12"/>
        <v>0.60685154975530176</v>
      </c>
      <c r="H32" s="68">
        <f t="shared" si="13"/>
        <v>372</v>
      </c>
      <c r="I32" s="1"/>
      <c r="J32" s="95"/>
      <c r="K32" s="95"/>
      <c r="L32" s="95"/>
      <c r="M32" s="95"/>
      <c r="N32" s="95"/>
      <c r="O32" s="95"/>
      <c r="P32" s="95"/>
      <c r="Q32" s="95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thickBot="1" x14ac:dyDescent="0.3">
      <c r="A33" s="1"/>
      <c r="B33" s="14" t="s">
        <v>34</v>
      </c>
      <c r="C33" s="19">
        <v>455</v>
      </c>
      <c r="D33" s="16">
        <v>530</v>
      </c>
      <c r="E33" s="30">
        <f t="shared" si="10"/>
        <v>1.1867974383089256E-2</v>
      </c>
      <c r="F33" s="30">
        <f t="shared" si="11"/>
        <v>7.4288998219867401E-3</v>
      </c>
      <c r="G33" s="30">
        <f t="shared" si="12"/>
        <v>0.16483516483516492</v>
      </c>
      <c r="H33" s="68">
        <f t="shared" si="13"/>
        <v>75</v>
      </c>
      <c r="I33" s="1"/>
      <c r="J33" s="95"/>
      <c r="K33" s="95"/>
      <c r="L33" s="95"/>
      <c r="M33" s="95"/>
      <c r="N33" s="95"/>
      <c r="O33" s="95"/>
      <c r="P33" s="95"/>
      <c r="Q33" s="95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thickBot="1" x14ac:dyDescent="0.3">
      <c r="A34" s="1"/>
      <c r="B34" s="14" t="s">
        <v>35</v>
      </c>
      <c r="C34" s="19">
        <v>2624</v>
      </c>
      <c r="D34" s="16">
        <v>2914</v>
      </c>
      <c r="E34" s="30">
        <f t="shared" si="10"/>
        <v>6.5251466702494515E-2</v>
      </c>
      <c r="F34" s="30">
        <f t="shared" si="11"/>
        <v>4.0844932228810117E-2</v>
      </c>
      <c r="G34" s="30">
        <f t="shared" si="12"/>
        <v>0.1105182926829269</v>
      </c>
      <c r="H34" s="68">
        <f t="shared" si="13"/>
        <v>290</v>
      </c>
      <c r="I34" s="1"/>
      <c r="J34" s="95"/>
      <c r="K34" s="95"/>
      <c r="L34" s="95"/>
      <c r="M34" s="95"/>
      <c r="N34" s="95"/>
      <c r="O34" s="95"/>
      <c r="P34" s="95"/>
      <c r="Q34" s="95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thickBot="1" x14ac:dyDescent="0.3">
      <c r="A35" s="1"/>
      <c r="B35" s="20" t="s">
        <v>36</v>
      </c>
      <c r="C35" s="21">
        <f t="shared" ref="C35:D35" si="14">SUM(C29:C34)</f>
        <v>32147</v>
      </c>
      <c r="D35" s="21">
        <f t="shared" si="14"/>
        <v>44658</v>
      </c>
      <c r="E35" s="32">
        <f t="shared" si="10"/>
        <v>1</v>
      </c>
      <c r="F35" s="32">
        <f t="shared" si="11"/>
        <v>0.62596190235902616</v>
      </c>
      <c r="G35" s="32">
        <f t="shared" si="12"/>
        <v>0.38918095001088759</v>
      </c>
      <c r="H35" s="69">
        <f t="shared" si="13"/>
        <v>12511</v>
      </c>
      <c r="I35" s="1"/>
      <c r="J35" s="95"/>
      <c r="K35" s="95"/>
      <c r="L35" s="95"/>
      <c r="M35" s="95"/>
      <c r="N35" s="95"/>
      <c r="O35" s="95"/>
      <c r="P35" s="95"/>
      <c r="Q35" s="95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thickBot="1" x14ac:dyDescent="0.3">
      <c r="A36" s="1"/>
      <c r="B36" s="83" t="s">
        <v>37</v>
      </c>
      <c r="C36" s="84">
        <f>15991+1566+2173</f>
        <v>19730</v>
      </c>
      <c r="D36" s="85">
        <v>25378</v>
      </c>
      <c r="E36" s="86">
        <f>D36/$D$39</f>
        <v>0.95102117294360122</v>
      </c>
      <c r="F36" s="86">
        <f t="shared" si="11"/>
        <v>0.35571815034411225</v>
      </c>
      <c r="G36" s="86">
        <f t="shared" si="12"/>
        <v>0.28626457171819575</v>
      </c>
      <c r="H36" s="87">
        <f t="shared" si="13"/>
        <v>5648</v>
      </c>
      <c r="I36" s="1"/>
      <c r="J36" s="31"/>
      <c r="K36" s="3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thickBot="1" x14ac:dyDescent="0.3">
      <c r="A37" s="1"/>
      <c r="B37" s="14" t="s">
        <v>38</v>
      </c>
      <c r="C37" s="19">
        <v>28</v>
      </c>
      <c r="D37" s="16">
        <v>33</v>
      </c>
      <c r="E37" s="30">
        <f t="shared" ref="E37:E39" si="15">D37/$D$39</f>
        <v>1.2366498032602585E-3</v>
      </c>
      <c r="F37" s="30">
        <f t="shared" si="11"/>
        <v>4.6255413985955173E-4</v>
      </c>
      <c r="G37" s="30">
        <f t="shared" si="12"/>
        <v>0.1785714285714286</v>
      </c>
      <c r="H37" s="68">
        <f t="shared" si="13"/>
        <v>5</v>
      </c>
      <c r="I37" s="1"/>
      <c r="J37" s="31"/>
      <c r="K37" s="3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thickBot="1" x14ac:dyDescent="0.3">
      <c r="A38" s="1"/>
      <c r="B38" s="14" t="s">
        <v>39</v>
      </c>
      <c r="C38" s="19">
        <v>1094</v>
      </c>
      <c r="D38" s="16">
        <v>1274</v>
      </c>
      <c r="E38" s="30">
        <f t="shared" si="15"/>
        <v>4.7742177253138465E-2</v>
      </c>
      <c r="F38" s="30">
        <f t="shared" si="11"/>
        <v>1.7857393157002088E-2</v>
      </c>
      <c r="G38" s="30">
        <f t="shared" si="12"/>
        <v>0.16453382084095058</v>
      </c>
      <c r="H38" s="68">
        <f t="shared" si="13"/>
        <v>180</v>
      </c>
      <c r="I38" s="1"/>
      <c r="J38" s="31"/>
      <c r="K38" s="3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thickBot="1" x14ac:dyDescent="0.3">
      <c r="A39" s="1"/>
      <c r="B39" s="20" t="s">
        <v>40</v>
      </c>
      <c r="C39" s="21">
        <f t="shared" ref="C39:D39" si="16">SUM(C36:C38)</f>
        <v>20852</v>
      </c>
      <c r="D39" s="21">
        <f t="shared" si="16"/>
        <v>26685</v>
      </c>
      <c r="E39" s="32">
        <f t="shared" si="15"/>
        <v>1</v>
      </c>
      <c r="F39" s="32">
        <f t="shared" si="11"/>
        <v>0.3740380976409739</v>
      </c>
      <c r="G39" s="32">
        <f t="shared" si="12"/>
        <v>0.27973335891041629</v>
      </c>
      <c r="H39" s="69">
        <f t="shared" si="13"/>
        <v>5833</v>
      </c>
      <c r="I39" s="1"/>
      <c r="J39" s="31"/>
      <c r="K39" s="3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thickBot="1" x14ac:dyDescent="0.3">
      <c r="A40" s="1"/>
      <c r="B40" s="23" t="s">
        <v>41</v>
      </c>
      <c r="C40" s="24">
        <f t="shared" ref="C40:D40" si="17">+C35+C39</f>
        <v>52999</v>
      </c>
      <c r="D40" s="24">
        <f t="shared" si="17"/>
        <v>71343</v>
      </c>
      <c r="E40" s="33"/>
      <c r="F40" s="33">
        <f t="shared" si="11"/>
        <v>1</v>
      </c>
      <c r="G40" s="33">
        <f t="shared" si="12"/>
        <v>0.34611973810826613</v>
      </c>
      <c r="H40" s="70">
        <f t="shared" si="13"/>
        <v>18344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thickBot="1" x14ac:dyDescent="0.3">
      <c r="A41" s="1"/>
      <c r="B41" s="26" t="s">
        <v>42</v>
      </c>
      <c r="C41" s="34"/>
      <c r="D41" s="35"/>
      <c r="E41" s="36"/>
      <c r="F41" s="36"/>
      <c r="G41" s="36"/>
      <c r="H41" s="3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thickBot="1" x14ac:dyDescent="0.3">
      <c r="A42" s="1"/>
      <c r="B42" s="14" t="s">
        <v>43</v>
      </c>
      <c r="C42" s="19">
        <v>80</v>
      </c>
      <c r="D42" s="16">
        <v>93</v>
      </c>
      <c r="E42" s="30">
        <f>D42/$D$47</f>
        <v>1.9633922351003862E-3</v>
      </c>
      <c r="F42" s="30">
        <f>D42/$D$48</f>
        <v>7.8342178417993428E-4</v>
      </c>
      <c r="G42" s="30">
        <f>D42/C42-1</f>
        <v>0.16250000000000009</v>
      </c>
      <c r="H42" s="71">
        <f>D42-C42</f>
        <v>13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thickBot="1" x14ac:dyDescent="0.3">
      <c r="A43" s="1"/>
      <c r="B43" s="14" t="s">
        <v>44</v>
      </c>
      <c r="C43" s="19">
        <v>13760</v>
      </c>
      <c r="D43" s="16">
        <v>13800</v>
      </c>
      <c r="E43" s="30">
        <f t="shared" ref="E43:E47" si="18">D43/$D$47</f>
        <v>0.29134207359554121</v>
      </c>
      <c r="F43" s="30">
        <f t="shared" ref="F43:F48" si="19">D43/$D$48</f>
        <v>0.11624968410411929</v>
      </c>
      <c r="G43" s="30">
        <f t="shared" ref="G43:G48" si="20">D43/C43-1</f>
        <v>2.9069767441860517E-3</v>
      </c>
      <c r="H43" s="71">
        <f t="shared" ref="H43:H48" si="21">D43-C43</f>
        <v>40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thickBot="1" x14ac:dyDescent="0.3">
      <c r="A44" s="1"/>
      <c r="B44" s="14" t="s">
        <v>45</v>
      </c>
      <c r="C44" s="19">
        <v>11189</v>
      </c>
      <c r="D44" s="16">
        <v>13033</v>
      </c>
      <c r="E44" s="30">
        <f t="shared" si="18"/>
        <v>0.27514936559207887</v>
      </c>
      <c r="F44" s="30">
        <f t="shared" si="19"/>
        <v>0.10978856035717294</v>
      </c>
      <c r="G44" s="30">
        <f t="shared" si="20"/>
        <v>0.1648047189203683</v>
      </c>
      <c r="H44" s="71">
        <f t="shared" si="21"/>
        <v>1844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thickBot="1" x14ac:dyDescent="0.3">
      <c r="A45" s="1"/>
      <c r="B45" s="14" t="s">
        <v>46</v>
      </c>
      <c r="C45" s="19">
        <f t="shared" ref="C45:D45" si="22">+C68</f>
        <v>4256</v>
      </c>
      <c r="D45" s="16">
        <f t="shared" si="22"/>
        <v>-25059</v>
      </c>
      <c r="E45" s="30">
        <f t="shared" si="18"/>
        <v>-0.52903920450946862</v>
      </c>
      <c r="F45" s="30">
        <f t="shared" si="19"/>
        <v>-0.21109426333080616</v>
      </c>
      <c r="G45" s="30">
        <f t="shared" si="20"/>
        <v>-6.8879229323308273</v>
      </c>
      <c r="H45" s="71">
        <f t="shared" si="21"/>
        <v>-29315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thickBot="1" x14ac:dyDescent="0.3">
      <c r="A46" s="1"/>
      <c r="B46" s="14" t="s">
        <v>26</v>
      </c>
      <c r="C46" s="19">
        <v>59289</v>
      </c>
      <c r="D46" s="16">
        <v>45500</v>
      </c>
      <c r="E46" s="30">
        <f t="shared" si="18"/>
        <v>0.96058437308674816</v>
      </c>
      <c r="F46" s="30">
        <f t="shared" si="19"/>
        <v>0.38328700193749471</v>
      </c>
      <c r="G46" s="30">
        <f t="shared" si="20"/>
        <v>-0.23257265259997639</v>
      </c>
      <c r="H46" s="71">
        <f t="shared" si="21"/>
        <v>-13789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thickBot="1" x14ac:dyDescent="0.3">
      <c r="A47" s="1"/>
      <c r="B47" s="37" t="s">
        <v>47</v>
      </c>
      <c r="C47" s="38">
        <f t="shared" ref="C47:D47" si="23">SUM(C42:C46)</f>
        <v>88574</v>
      </c>
      <c r="D47" s="38">
        <f t="shared" si="23"/>
        <v>47367</v>
      </c>
      <c r="E47" s="30">
        <f t="shared" si="18"/>
        <v>1</v>
      </c>
      <c r="F47" s="39">
        <f t="shared" si="19"/>
        <v>0.39901440485216072</v>
      </c>
      <c r="G47" s="39">
        <f t="shared" si="20"/>
        <v>-0.46522681599566462</v>
      </c>
      <c r="H47" s="72">
        <f t="shared" si="21"/>
        <v>-41207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thickBot="1" x14ac:dyDescent="0.3">
      <c r="A48" s="1"/>
      <c r="B48" s="23" t="s">
        <v>48</v>
      </c>
      <c r="C48" s="24">
        <f t="shared" ref="C48:D48" si="24">+C47+C40</f>
        <v>141573</v>
      </c>
      <c r="D48" s="24">
        <f t="shared" si="24"/>
        <v>118710</v>
      </c>
      <c r="E48" s="25"/>
      <c r="F48" s="25">
        <f t="shared" si="19"/>
        <v>1</v>
      </c>
      <c r="G48" s="25">
        <f t="shared" si="20"/>
        <v>-0.16149265749825181</v>
      </c>
      <c r="H48" s="64">
        <f t="shared" si="21"/>
        <v>-22863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40">
        <f t="shared" ref="C49:D49" si="25">+C48-C27</f>
        <v>0</v>
      </c>
      <c r="D49" s="40">
        <f t="shared" si="25"/>
        <v>0</v>
      </c>
      <c r="E49" s="41"/>
      <c r="F49" s="41"/>
      <c r="G49" s="41"/>
      <c r="H49" s="4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40"/>
      <c r="D52" s="40"/>
      <c r="E52" s="41"/>
      <c r="F52" s="41"/>
      <c r="G52" s="41"/>
      <c r="H52" s="4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90" t="s">
        <v>49</v>
      </c>
      <c r="C53" s="91"/>
      <c r="D53" s="91"/>
      <c r="E53" s="43"/>
      <c r="F53" s="43"/>
      <c r="G53" s="43"/>
      <c r="H53" s="4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90" t="s">
        <v>1</v>
      </c>
      <c r="C54" s="91"/>
      <c r="D54" s="91"/>
      <c r="E54" s="43"/>
      <c r="F54" s="43"/>
      <c r="G54" s="43"/>
      <c r="H54" s="4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7" t="s">
        <v>3</v>
      </c>
      <c r="C55" s="2"/>
      <c r="D55" s="2"/>
      <c r="E55" s="88" t="s">
        <v>4</v>
      </c>
      <c r="F55" s="89"/>
      <c r="G55" s="88" t="s">
        <v>5</v>
      </c>
      <c r="H55" s="8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1.5" customHeight="1" thickBot="1" x14ac:dyDescent="0.3">
      <c r="A56" s="1"/>
      <c r="B56" s="8" t="s">
        <v>6</v>
      </c>
      <c r="C56" s="9">
        <v>2022</v>
      </c>
      <c r="D56" s="10">
        <v>2023</v>
      </c>
      <c r="E56" s="44" t="s">
        <v>7</v>
      </c>
      <c r="F56" s="44" t="s">
        <v>8</v>
      </c>
      <c r="G56" s="13" t="s">
        <v>9</v>
      </c>
      <c r="H56" s="13" t="s">
        <v>10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thickBot="1" x14ac:dyDescent="0.3">
      <c r="A57" s="1"/>
      <c r="B57" s="23" t="s">
        <v>50</v>
      </c>
      <c r="C57" s="45">
        <v>66822</v>
      </c>
      <c r="D57" s="46">
        <v>42586</v>
      </c>
      <c r="E57" s="47"/>
      <c r="F57" s="47">
        <f>D57/-$D$68</f>
        <v>1.6994293467416897</v>
      </c>
      <c r="G57" s="73">
        <f>D57/C57-1</f>
        <v>-0.36269492083445576</v>
      </c>
      <c r="H57" s="75">
        <f>D57-C57</f>
        <v>-24236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thickBot="1" x14ac:dyDescent="0.3">
      <c r="A58" s="1"/>
      <c r="B58" s="14" t="s">
        <v>51</v>
      </c>
      <c r="C58" s="19">
        <v>43647</v>
      </c>
      <c r="D58" s="16">
        <v>35600</v>
      </c>
      <c r="E58" s="48">
        <f>D58/D57</f>
        <v>0.83595547832621053</v>
      </c>
      <c r="F58" s="48">
        <f t="shared" ref="F58:F67" si="26">D58/-$D$68</f>
        <v>1.4206472724370485</v>
      </c>
      <c r="G58" s="30">
        <f t="shared" ref="G58:G68" si="27">D58/C58-1</f>
        <v>-0.18436547758150612</v>
      </c>
      <c r="H58" s="71">
        <f t="shared" ref="H58:H68" si="28">D58-C58</f>
        <v>-8047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thickBot="1" x14ac:dyDescent="0.3">
      <c r="A59" s="1"/>
      <c r="B59" s="49" t="s">
        <v>52</v>
      </c>
      <c r="C59" s="50">
        <f t="shared" ref="C59:D59" si="29">+C57-C58</f>
        <v>23175</v>
      </c>
      <c r="D59" s="50">
        <f t="shared" si="29"/>
        <v>6986</v>
      </c>
      <c r="E59" s="51"/>
      <c r="F59" s="51">
        <f t="shared" si="26"/>
        <v>0.27878207430464103</v>
      </c>
      <c r="G59" s="74">
        <f t="shared" si="27"/>
        <v>-0.69855447680690397</v>
      </c>
      <c r="H59" s="76">
        <f t="shared" si="28"/>
        <v>-16189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thickBot="1" x14ac:dyDescent="0.3">
      <c r="A60" s="1"/>
      <c r="B60" s="14" t="s">
        <v>53</v>
      </c>
      <c r="C60" s="19">
        <v>13154</v>
      </c>
      <c r="D60" s="16">
        <v>16850</v>
      </c>
      <c r="E60" s="48">
        <f>D60/D59</f>
        <v>2.4119667907243056</v>
      </c>
      <c r="F60" s="48">
        <f t="shared" si="26"/>
        <v>0.67241310507203</v>
      </c>
      <c r="G60" s="30">
        <f t="shared" si="27"/>
        <v>0.28097916983427096</v>
      </c>
      <c r="H60" s="71">
        <f t="shared" si="28"/>
        <v>3696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thickBot="1" x14ac:dyDescent="0.3">
      <c r="A61" s="1"/>
      <c r="B61" s="49" t="s">
        <v>54</v>
      </c>
      <c r="C61" s="50">
        <f t="shared" ref="C61:D61" si="30">+C59-C60</f>
        <v>10021</v>
      </c>
      <c r="D61" s="50">
        <f t="shared" si="30"/>
        <v>-9864</v>
      </c>
      <c r="E61" s="51"/>
      <c r="F61" s="51">
        <f>D61/$D$68</f>
        <v>0.39363103076738898</v>
      </c>
      <c r="G61" s="74">
        <f t="shared" si="27"/>
        <v>-1.984332900908093</v>
      </c>
      <c r="H61" s="76">
        <f t="shared" si="28"/>
        <v>-19885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thickBot="1" x14ac:dyDescent="0.3">
      <c r="A62" s="1"/>
      <c r="B62" s="14" t="s">
        <v>55</v>
      </c>
      <c r="C62" s="19">
        <v>4208</v>
      </c>
      <c r="D62" s="16">
        <v>258</v>
      </c>
      <c r="E62" s="48">
        <f>D62/-$D$61</f>
        <v>2.6155717761557177E-2</v>
      </c>
      <c r="F62" s="48">
        <f t="shared" si="26"/>
        <v>1.0295702142942655E-2</v>
      </c>
      <c r="G62" s="30">
        <f t="shared" si="27"/>
        <v>-0.93868821292775662</v>
      </c>
      <c r="H62" s="71">
        <f t="shared" si="28"/>
        <v>-3950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thickBot="1" x14ac:dyDescent="0.3">
      <c r="A63" s="1"/>
      <c r="B63" s="14" t="s">
        <v>56</v>
      </c>
      <c r="C63" s="19">
        <v>7401</v>
      </c>
      <c r="D63" s="16">
        <v>12580</v>
      </c>
      <c r="E63" s="48">
        <f t="shared" ref="E63:E65" si="31">D63/-$D$61</f>
        <v>1.2753446877534469</v>
      </c>
      <c r="F63" s="48">
        <f t="shared" si="26"/>
        <v>0.50201524402410314</v>
      </c>
      <c r="G63" s="30">
        <f t="shared" si="27"/>
        <v>0.69977030131063378</v>
      </c>
      <c r="H63" s="71">
        <f t="shared" si="28"/>
        <v>5179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thickBot="1" x14ac:dyDescent="0.3">
      <c r="A64" s="1"/>
      <c r="B64" s="14" t="s">
        <v>57</v>
      </c>
      <c r="C64" s="19">
        <v>300</v>
      </c>
      <c r="D64" s="16">
        <v>350</v>
      </c>
      <c r="E64" s="48">
        <f t="shared" si="31"/>
        <v>3.5482562854825629E-2</v>
      </c>
      <c r="F64" s="48">
        <f t="shared" si="26"/>
        <v>1.396703779081368E-2</v>
      </c>
      <c r="G64" s="30">
        <f t="shared" si="27"/>
        <v>0.16666666666666674</v>
      </c>
      <c r="H64" s="71">
        <f t="shared" si="28"/>
        <v>50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thickBot="1" x14ac:dyDescent="0.3">
      <c r="A65" s="1"/>
      <c r="B65" s="14" t="s">
        <v>58</v>
      </c>
      <c r="C65" s="19">
        <v>1421</v>
      </c>
      <c r="D65" s="16">
        <v>1578</v>
      </c>
      <c r="E65" s="48">
        <f t="shared" si="31"/>
        <v>0.15997566909975669</v>
      </c>
      <c r="F65" s="48">
        <f t="shared" si="26"/>
        <v>6.2971387525439959E-2</v>
      </c>
      <c r="G65" s="30">
        <f t="shared" si="27"/>
        <v>0.11048557353976074</v>
      </c>
      <c r="H65" s="71">
        <f t="shared" si="28"/>
        <v>157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thickBot="1" x14ac:dyDescent="0.3">
      <c r="A66" s="1"/>
      <c r="B66" s="49" t="s">
        <v>59</v>
      </c>
      <c r="C66" s="50">
        <f t="shared" ref="C66:D66" si="32">+C61+C62-C63-C64-C65</f>
        <v>5107</v>
      </c>
      <c r="D66" s="50">
        <f t="shared" si="32"/>
        <v>-24114</v>
      </c>
      <c r="E66" s="51"/>
      <c r="F66" s="51">
        <f>D66/$D$68</f>
        <v>0.96228899796480305</v>
      </c>
      <c r="G66" s="74">
        <f t="shared" si="27"/>
        <v>-5.7217544546700605</v>
      </c>
      <c r="H66" s="76">
        <f t="shared" si="28"/>
        <v>-29221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thickBot="1" x14ac:dyDescent="0.3">
      <c r="A67" s="1"/>
      <c r="B67" s="14" t="s">
        <v>60</v>
      </c>
      <c r="C67" s="19">
        <v>851</v>
      </c>
      <c r="D67" s="16">
        <v>945</v>
      </c>
      <c r="E67" s="48">
        <f>D67/-D66</f>
        <v>3.9188852948494647E-2</v>
      </c>
      <c r="F67" s="48">
        <f t="shared" si="26"/>
        <v>3.7711002035196936E-2</v>
      </c>
      <c r="G67" s="30">
        <f t="shared" si="27"/>
        <v>0.11045828437132776</v>
      </c>
      <c r="H67" s="71">
        <f t="shared" si="28"/>
        <v>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thickBot="1" x14ac:dyDescent="0.3">
      <c r="A68" s="1"/>
      <c r="B68" s="49" t="s">
        <v>61</v>
      </c>
      <c r="C68" s="50">
        <f t="shared" ref="C68:D68" si="33">+C66-C67</f>
        <v>4256</v>
      </c>
      <c r="D68" s="50">
        <f t="shared" si="33"/>
        <v>-25059</v>
      </c>
      <c r="E68" s="51"/>
      <c r="F68" s="51">
        <f>D68/$D$68</f>
        <v>1</v>
      </c>
      <c r="G68" s="74">
        <f t="shared" si="27"/>
        <v>-6.8879229323308273</v>
      </c>
      <c r="H68" s="76">
        <f t="shared" si="28"/>
        <v>-29315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40"/>
      <c r="D69" s="4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 x14ac:dyDescent="0.5">
      <c r="A70" s="1"/>
      <c r="B70" s="52" t="s">
        <v>62</v>
      </c>
      <c r="C70" s="53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 t="s">
        <v>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2.25" customHeight="1" thickBot="1" x14ac:dyDescent="0.55000000000000004">
      <c r="A73" s="1"/>
      <c r="B73" s="54" t="s">
        <v>63</v>
      </c>
      <c r="C73" s="9">
        <v>2022</v>
      </c>
      <c r="D73" s="10">
        <v>2023</v>
      </c>
      <c r="E73" s="1"/>
      <c r="F73" s="1"/>
      <c r="G73" s="96" t="s">
        <v>86</v>
      </c>
      <c r="H73" s="96"/>
      <c r="I73" s="96"/>
      <c r="J73" s="96"/>
      <c r="K73" s="9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55" t="s">
        <v>64</v>
      </c>
      <c r="C74" s="77">
        <f>C17/C35</f>
        <v>1.3048184900612809</v>
      </c>
      <c r="D74" s="77">
        <f>D17/D35</f>
        <v>0.70139728604057505</v>
      </c>
      <c r="E74" s="57" t="s">
        <v>65</v>
      </c>
      <c r="F74" s="57"/>
      <c r="G74" s="96"/>
      <c r="H74" s="96"/>
      <c r="I74" s="96"/>
      <c r="J74" s="96"/>
      <c r="K74" s="9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55" t="s">
        <v>66</v>
      </c>
      <c r="C75" s="77">
        <f>(C17-C15)/C35</f>
        <v>0.64099293868790241</v>
      </c>
      <c r="D75" s="77">
        <f>(D17-D15)/D35</f>
        <v>0.48067535491961128</v>
      </c>
      <c r="E75" s="57" t="s">
        <v>65</v>
      </c>
      <c r="F75" s="57"/>
      <c r="G75" s="96"/>
      <c r="H75" s="96"/>
      <c r="I75" s="96"/>
      <c r="J75" s="96"/>
      <c r="K75" s="9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58" t="s">
        <v>67</v>
      </c>
      <c r="C76" s="59">
        <f>C17-C35</f>
        <v>9799</v>
      </c>
      <c r="D76" s="59">
        <f>D17-D35</f>
        <v>-13335</v>
      </c>
      <c r="E76" s="57" t="s">
        <v>65</v>
      </c>
      <c r="F76" s="57"/>
      <c r="G76" s="96"/>
      <c r="H76" s="96"/>
      <c r="I76" s="96"/>
      <c r="J76" s="96"/>
      <c r="K76" s="9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58"/>
      <c r="C77" s="58"/>
      <c r="D77" s="58"/>
      <c r="E77" s="58"/>
      <c r="F77" s="57"/>
      <c r="G77" s="96"/>
      <c r="H77" s="96"/>
      <c r="I77" s="96"/>
      <c r="J77" s="96"/>
      <c r="K77" s="9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58"/>
      <c r="E78" s="57"/>
      <c r="F78" s="5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25">
      <c r="A79" s="1"/>
      <c r="B79" s="58"/>
      <c r="E79" s="57"/>
      <c r="F79" s="5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8.5" customHeight="1" x14ac:dyDescent="0.5">
      <c r="A80" s="1"/>
      <c r="B80" s="54" t="s">
        <v>68</v>
      </c>
      <c r="C80" s="9">
        <v>2022</v>
      </c>
      <c r="D80" s="10">
        <v>2023</v>
      </c>
      <c r="E80" s="57"/>
      <c r="F80" s="5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55" t="s">
        <v>69</v>
      </c>
      <c r="C81" s="60">
        <f>+C40/C27</f>
        <v>0.374358105005898</v>
      </c>
      <c r="D81" s="60">
        <f>+D40/D27</f>
        <v>0.60098559514783922</v>
      </c>
      <c r="E81" s="57" t="s">
        <v>70</v>
      </c>
      <c r="F81" s="5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55" t="s">
        <v>71</v>
      </c>
      <c r="C82" s="60">
        <f>C35/C40</f>
        <v>0.60655861431347757</v>
      </c>
      <c r="D82" s="60">
        <f>D35/D40</f>
        <v>0.62596190235902616</v>
      </c>
      <c r="E82" s="57" t="s">
        <v>70</v>
      </c>
      <c r="F82" s="5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55" t="s">
        <v>72</v>
      </c>
      <c r="C83" s="61">
        <f>C40/C47</f>
        <v>0.59835843475511996</v>
      </c>
      <c r="D83" s="61">
        <f>D40/D47</f>
        <v>1.5061751852555576</v>
      </c>
      <c r="E83" s="57" t="s">
        <v>70</v>
      </c>
      <c r="F83" s="5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58"/>
      <c r="E84" s="57"/>
      <c r="F84" s="5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58"/>
      <c r="E85" s="57"/>
      <c r="F85" s="5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5">
      <c r="A86" s="1"/>
      <c r="B86" s="54" t="s">
        <v>73</v>
      </c>
      <c r="C86" s="9">
        <v>2022</v>
      </c>
      <c r="D86" s="10">
        <v>2023</v>
      </c>
      <c r="E86" s="57"/>
      <c r="F86" s="5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55" t="s">
        <v>74</v>
      </c>
      <c r="C87" s="56">
        <f>C58/C15</f>
        <v>2.0453139643861293</v>
      </c>
      <c r="D87" s="56">
        <f>D58/D15</f>
        <v>3.6116465456021101</v>
      </c>
      <c r="E87" s="57" t="s">
        <v>75</v>
      </c>
      <c r="F87" s="5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55" t="s">
        <v>76</v>
      </c>
      <c r="C88" s="62">
        <f>360/C87</f>
        <v>176.01209705134374</v>
      </c>
      <c r="D88" s="62">
        <f>360/D87</f>
        <v>99.677528089887645</v>
      </c>
      <c r="E88" s="57" t="s">
        <v>65</v>
      </c>
      <c r="F88" s="5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55" t="s">
        <v>77</v>
      </c>
      <c r="C89" s="56">
        <f>C57/C27</f>
        <v>0.47199677904685217</v>
      </c>
      <c r="D89" s="56">
        <f>D57/D27</f>
        <v>0.35873978603319012</v>
      </c>
      <c r="E89" s="57" t="s">
        <v>65</v>
      </c>
      <c r="F89" s="5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58"/>
      <c r="E90" s="57"/>
      <c r="F90" s="5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58"/>
      <c r="E91" s="57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5">
      <c r="A92" s="1"/>
      <c r="B92" s="54" t="s">
        <v>78</v>
      </c>
      <c r="C92" s="9">
        <v>2022</v>
      </c>
      <c r="D92" s="10">
        <v>2023</v>
      </c>
      <c r="E92" s="57"/>
      <c r="F92" s="5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55" t="s">
        <v>79</v>
      </c>
      <c r="C93" s="61">
        <f>C59/C57</f>
        <v>0.34681691658435843</v>
      </c>
      <c r="D93" s="61">
        <f>D59/D57</f>
        <v>0.1640445216737895</v>
      </c>
      <c r="E93" s="57" t="s">
        <v>65</v>
      </c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55" t="s">
        <v>80</v>
      </c>
      <c r="C94" s="61">
        <f>C68/C57</f>
        <v>6.3691598575319502E-2</v>
      </c>
      <c r="D94" s="61">
        <f>D68/D57</f>
        <v>-0.58843281829709293</v>
      </c>
      <c r="E94" s="57" t="s">
        <v>65</v>
      </c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55" t="s">
        <v>81</v>
      </c>
      <c r="C95" s="61">
        <f>C61/C57</f>
        <v>0.14996558019813833</v>
      </c>
      <c r="D95" s="61">
        <f>D61/D57</f>
        <v>-0.2316254168036444</v>
      </c>
      <c r="E95" s="57" t="s">
        <v>65</v>
      </c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55" t="s">
        <v>82</v>
      </c>
      <c r="C96" s="61">
        <f>C68/C27</f>
        <v>3.0062229379895885E-2</v>
      </c>
      <c r="D96" s="61">
        <f>D68/D27</f>
        <v>-0.21109426333080616</v>
      </c>
      <c r="E96" s="57" t="s">
        <v>65</v>
      </c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55" t="s">
        <v>83</v>
      </c>
      <c r="C97" s="61">
        <f>C68/C47</f>
        <v>4.8050217896899769E-2</v>
      </c>
      <c r="D97" s="61">
        <f>D68/D47</f>
        <v>-0.52903920450946862</v>
      </c>
      <c r="E97" s="57" t="s">
        <v>65</v>
      </c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3">
    <mergeCell ref="J24:Q26"/>
    <mergeCell ref="J28:Q35"/>
    <mergeCell ref="G73:K77"/>
    <mergeCell ref="B54:D54"/>
    <mergeCell ref="E55:F55"/>
    <mergeCell ref="G55:H55"/>
    <mergeCell ref="G8:H8"/>
    <mergeCell ref="B53:D53"/>
    <mergeCell ref="B1:D1"/>
    <mergeCell ref="B3:D3"/>
    <mergeCell ref="B4:D4"/>
    <mergeCell ref="B5:D5"/>
    <mergeCell ref="E8:F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TALLER 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Miguel Angel Monroy Pelicier</cp:lastModifiedBy>
  <dcterms:created xsi:type="dcterms:W3CDTF">2021-12-08T13:09:27Z</dcterms:created>
  <dcterms:modified xsi:type="dcterms:W3CDTF">2024-07-20T22:34:29Z</dcterms:modified>
</cp:coreProperties>
</file>