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Miguel Rios\Desktop\Tarea1\"/>
    </mc:Choice>
  </mc:AlternateContent>
  <xr:revisionPtr revIDLastSave="0" documentId="13_ncr:1_{6846A77F-7843-4B25-9CB0-581B16DD4E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pues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74" i="1" l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I88" i="1"/>
  <c r="AI81" i="1"/>
  <c r="AI74" i="1"/>
  <c r="AH88" i="1"/>
  <c r="AH81" i="1"/>
  <c r="AH74" i="1"/>
  <c r="AG88" i="1"/>
  <c r="AG81" i="1"/>
  <c r="AG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74" i="1"/>
  <c r="H68" i="1" l="1"/>
  <c r="G70" i="1"/>
  <c r="G69" i="1"/>
  <c r="G68" i="1"/>
  <c r="N114" i="1"/>
  <c r="N112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I105" i="1"/>
  <c r="I106" i="1"/>
  <c r="I107" i="1"/>
  <c r="I125" i="1" s="1"/>
  <c r="N104" i="1" s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J104" i="1"/>
  <c r="I104" i="1"/>
  <c r="H125" i="1"/>
  <c r="G125" i="1"/>
  <c r="K12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04" i="1"/>
  <c r="AH67" i="1"/>
  <c r="T84" i="1"/>
  <c r="T86" i="1"/>
  <c r="T80" i="1"/>
  <c r="U76" i="1"/>
  <c r="T76" i="1"/>
  <c r="P97" i="1"/>
  <c r="Q97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75" i="1"/>
  <c r="M97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75" i="1"/>
  <c r="H97" i="1"/>
  <c r="G97" i="1"/>
  <c r="AH64" i="1"/>
  <c r="AC63" i="1"/>
  <c r="AG50" i="1" s="1"/>
  <c r="AB63" i="1"/>
  <c r="AF42" i="1" s="1"/>
  <c r="K125" i="1" l="1"/>
  <c r="N103" i="1" s="1"/>
  <c r="J125" i="1"/>
  <c r="N105" i="1" s="1"/>
  <c r="N106" i="1" s="1"/>
  <c r="N107" i="1" s="1"/>
  <c r="AG41" i="1"/>
  <c r="AG49" i="1"/>
  <c r="AF52" i="1"/>
  <c r="AF53" i="1"/>
  <c r="AF51" i="1"/>
  <c r="AG59" i="1"/>
  <c r="AG47" i="1"/>
  <c r="AG60" i="1"/>
  <c r="AG48" i="1"/>
  <c r="AF41" i="1"/>
  <c r="AH41" i="1" s="1"/>
  <c r="AF50" i="1"/>
  <c r="AH50" i="1" s="1"/>
  <c r="AG58" i="1"/>
  <c r="AG46" i="1"/>
  <c r="AG45" i="1"/>
  <c r="AG56" i="1"/>
  <c r="AF49" i="1"/>
  <c r="AH49" i="1" s="1"/>
  <c r="AF59" i="1"/>
  <c r="AF48" i="1"/>
  <c r="AG44" i="1"/>
  <c r="AF47" i="1"/>
  <c r="AH47" i="1" s="1"/>
  <c r="AG55" i="1"/>
  <c r="AG43" i="1"/>
  <c r="AF58" i="1"/>
  <c r="AF46" i="1"/>
  <c r="AG54" i="1"/>
  <c r="AG42" i="1"/>
  <c r="AH42" i="1" s="1"/>
  <c r="AF61" i="1"/>
  <c r="AF57" i="1"/>
  <c r="AG61" i="1"/>
  <c r="AG57" i="1"/>
  <c r="AF45" i="1"/>
  <c r="AH45" i="1" s="1"/>
  <c r="AG53" i="1"/>
  <c r="AF44" i="1"/>
  <c r="AH44" i="1" s="1"/>
  <c r="AG52" i="1"/>
  <c r="AF55" i="1"/>
  <c r="AH55" i="1" s="1"/>
  <c r="AF43" i="1"/>
  <c r="AH43" i="1" s="1"/>
  <c r="AG51" i="1"/>
  <c r="AF60" i="1"/>
  <c r="AF56" i="1"/>
  <c r="AH56" i="1" s="1"/>
  <c r="AF54" i="1"/>
  <c r="H67" i="1"/>
  <c r="I67" i="1"/>
  <c r="G67" i="1"/>
  <c r="H66" i="1"/>
  <c r="I66" i="1"/>
  <c r="G66" i="1"/>
  <c r="H65" i="1"/>
  <c r="I65" i="1"/>
  <c r="G65" i="1"/>
  <c r="H63" i="1"/>
  <c r="I63" i="1"/>
  <c r="G63" i="1"/>
  <c r="H64" i="1"/>
  <c r="I64" i="1"/>
  <c r="G64" i="1"/>
  <c r="S27" i="1"/>
  <c r="T27" i="1"/>
  <c r="R27" i="1"/>
  <c r="M27" i="1"/>
  <c r="N27" i="1"/>
  <c r="O27" i="1"/>
  <c r="H28" i="1"/>
  <c r="AA6" i="1" s="1"/>
  <c r="I27" i="1"/>
  <c r="J27" i="1"/>
  <c r="H27" i="1"/>
  <c r="AH59" i="1" l="1"/>
  <c r="I68" i="1"/>
  <c r="I70" i="1" s="1"/>
  <c r="AH46" i="1"/>
  <c r="H70" i="1"/>
  <c r="AH58" i="1"/>
  <c r="AH48" i="1"/>
  <c r="AH51" i="1"/>
  <c r="AH63" i="1" s="1"/>
  <c r="AH65" i="1" s="1"/>
  <c r="AH54" i="1"/>
  <c r="AH57" i="1"/>
  <c r="AH53" i="1"/>
  <c r="AH61" i="1"/>
  <c r="AH52" i="1"/>
  <c r="AH60" i="1"/>
  <c r="I29" i="1"/>
  <c r="AB8" i="1" s="1"/>
  <c r="H29" i="1"/>
  <c r="AA8" i="1" s="1"/>
  <c r="J29" i="1"/>
  <c r="AC8" i="1" s="1"/>
  <c r="H69" i="1" l="1"/>
  <c r="I69" i="1"/>
  <c r="AD9" i="1"/>
  <c r="AD21" i="1"/>
  <c r="AD10" i="1"/>
  <c r="AD22" i="1"/>
  <c r="AD23" i="1"/>
  <c r="AD12" i="1"/>
  <c r="AD24" i="1"/>
  <c r="AD13" i="1"/>
  <c r="AD25" i="1"/>
  <c r="AD14" i="1"/>
  <c r="AD26" i="1"/>
  <c r="AD15" i="1"/>
  <c r="AD8" i="1"/>
  <c r="AD16" i="1"/>
  <c r="AD17" i="1"/>
  <c r="AD18" i="1"/>
  <c r="AD20" i="1"/>
  <c r="AD28" i="1"/>
  <c r="AD19" i="1"/>
  <c r="AD27" i="1"/>
  <c r="AD11" i="1"/>
  <c r="AF17" i="1"/>
  <c r="AF8" i="1"/>
  <c r="AF18" i="1"/>
  <c r="AF20" i="1"/>
  <c r="AF9" i="1"/>
  <c r="AF21" i="1"/>
  <c r="AF10" i="1"/>
  <c r="AF22" i="1"/>
  <c r="AF11" i="1"/>
  <c r="AF23" i="1"/>
  <c r="AF25" i="1"/>
  <c r="AF12" i="1"/>
  <c r="AF24" i="1"/>
  <c r="AF13" i="1"/>
  <c r="AF19" i="1"/>
  <c r="AF14" i="1"/>
  <c r="AF26" i="1"/>
  <c r="AF28" i="1"/>
  <c r="AF15" i="1"/>
  <c r="AF27" i="1"/>
  <c r="AF16" i="1"/>
  <c r="AE20" i="1"/>
  <c r="AE9" i="1"/>
  <c r="AE21" i="1"/>
  <c r="AE11" i="1"/>
  <c r="AE23" i="1"/>
  <c r="AE12" i="1"/>
  <c r="AE24" i="1"/>
  <c r="AE13" i="1"/>
  <c r="AE25" i="1"/>
  <c r="AE14" i="1"/>
  <c r="AE26" i="1"/>
  <c r="AE28" i="1"/>
  <c r="AE10" i="1"/>
  <c r="AE15" i="1"/>
  <c r="AE27" i="1"/>
  <c r="AE16" i="1"/>
  <c r="AE17" i="1"/>
  <c r="AE8" i="1"/>
  <c r="AE22" i="1"/>
  <c r="AE18" i="1"/>
  <c r="AE19" i="1"/>
  <c r="AE30" i="1" l="1"/>
  <c r="AE31" i="1" s="1"/>
  <c r="AE33" i="1" s="1"/>
  <c r="AF30" i="1"/>
  <c r="AF31" i="1" s="1"/>
  <c r="AF33" i="1" s="1"/>
  <c r="AD30" i="1"/>
  <c r="AD31" i="1" s="1"/>
  <c r="AD33" i="1" s="1"/>
</calcChain>
</file>

<file path=xl/sharedStrings.xml><?xml version="1.0" encoding="utf-8"?>
<sst xmlns="http://schemas.openxmlformats.org/spreadsheetml/2006/main" count="114" uniqueCount="70">
  <si>
    <t>Set de datos</t>
  </si>
  <si>
    <t>Punto 1 - Tarea 1 - Estadistica3_2023-2</t>
  </si>
  <si>
    <t>X1</t>
  </si>
  <si>
    <t>X2</t>
  </si>
  <si>
    <t>X3</t>
  </si>
  <si>
    <t>MEDIA</t>
  </si>
  <si>
    <t xml:space="preserve">Valor n </t>
  </si>
  <si>
    <t>Media</t>
  </si>
  <si>
    <t>Sumatoria</t>
  </si>
  <si>
    <t>MEDIANA</t>
  </si>
  <si>
    <t>Mediana</t>
  </si>
  <si>
    <t>MODA</t>
  </si>
  <si>
    <t>Moda</t>
  </si>
  <si>
    <t>DESVIACIÓN ESTÁNDAR</t>
  </si>
  <si>
    <t>(X1i-X̅1)^2</t>
  </si>
  <si>
    <t>(X2i-X̅2)^2</t>
  </si>
  <si>
    <t>(X3i-X̅3)^2</t>
  </si>
  <si>
    <t>n</t>
  </si>
  <si>
    <t>Sumatoria dividida n - Varianza</t>
  </si>
  <si>
    <t>Raiz de Varianza - Desviacion estandar</t>
  </si>
  <si>
    <t>Calculos para la Desviacion Estandar</t>
  </si>
  <si>
    <t>Punto 1.1</t>
  </si>
  <si>
    <t>Q1</t>
  </si>
  <si>
    <t>Q2</t>
  </si>
  <si>
    <t>Q3</t>
  </si>
  <si>
    <t>MIN</t>
  </si>
  <si>
    <t>MAX</t>
  </si>
  <si>
    <t>IQR</t>
  </si>
  <si>
    <t>LIM INF</t>
  </si>
  <si>
    <t>LIM SUP</t>
  </si>
  <si>
    <t>(X1i-X̅1)</t>
  </si>
  <si>
    <t>(X2i-X̅2)</t>
  </si>
  <si>
    <t>(X1i-X̅1)*(X2i-X̅2)</t>
  </si>
  <si>
    <t>N</t>
  </si>
  <si>
    <t>Covarianza</t>
  </si>
  <si>
    <t>Punto 1.2 BOXPLOT</t>
  </si>
  <si>
    <t>Punto 1.3 COVARIANZA X1 Y X2</t>
  </si>
  <si>
    <t>Numerador</t>
  </si>
  <si>
    <t>Denominador</t>
  </si>
  <si>
    <t>Sumatoria Numerador</t>
  </si>
  <si>
    <t>Sumatoria denominador</t>
  </si>
  <si>
    <t>Multiplicamos Raices en denominador</t>
  </si>
  <si>
    <t>Sacamos Raiz a la sumatoria en denominador</t>
  </si>
  <si>
    <t>√Σ(X1i-X̅1)^2</t>
  </si>
  <si>
    <t>√Σ(X2i-X̅2)^2</t>
  </si>
  <si>
    <t>√Σ(X1i-X̅1)^2 * √Σ(X2i-X̅2)^2</t>
  </si>
  <si>
    <t>Dividimos numerador con denominador</t>
  </si>
  <si>
    <t>Σ(X1i-X̅1)*(X2i-X̅2)/√Σ(X1i-X̅1)^2 * √Σ(X2i-X̅2)^2</t>
  </si>
  <si>
    <t>Calculo de correlación con excel</t>
  </si>
  <si>
    <t>Calculo de covarianza con excel</t>
  </si>
  <si>
    <t>X1*X2</t>
  </si>
  <si>
    <t>SUMA</t>
  </si>
  <si>
    <t>X1^2</t>
  </si>
  <si>
    <t>X2^2</t>
  </si>
  <si>
    <t>Correlacion</t>
  </si>
  <si>
    <t>RAIZ(DenominadorX1 * DenominadorX2</t>
  </si>
  <si>
    <t>DenominadorX1 * DenominadorX2</t>
  </si>
  <si>
    <t>DenominadorX2</t>
  </si>
  <si>
    <t>DenominadorX1</t>
  </si>
  <si>
    <t>Tenemos:</t>
  </si>
  <si>
    <t>Punto 1.4 CORRELACION X1 Y X2 - USANDO FORMULA 1</t>
  </si>
  <si>
    <t>Punto 1.4 CORRELACION X1 Y X2 - USANDO FORMULA 2</t>
  </si>
  <si>
    <t>k=3</t>
  </si>
  <si>
    <t>Aleatorios</t>
  </si>
  <si>
    <t>Centroide X1</t>
  </si>
  <si>
    <t>Centroide X2</t>
  </si>
  <si>
    <t>Centroide X3</t>
  </si>
  <si>
    <t>DistanciaC1_3</t>
  </si>
  <si>
    <t>DistanciaC1_2</t>
  </si>
  <si>
    <t>Punto 1.6 IN PROGRESS - DUDAS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</si>
</sst>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1" fillId="3" borderId="1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12" xfId="0" applyFont="1" applyFill="1" applyBorder="1" applyAlignment="1">
      <alignment horizontal="center"/>
    </xf>
    <xf numFmtId="0" fontId="0" fillId="0" borderId="17" xfId="0" applyBorder="1"/>
    <xf numFmtId="0" fontId="0" fillId="4" borderId="12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2" xfId="0" applyFill="1" applyBorder="1"/>
    <xf numFmtId="0" fontId="1" fillId="2" borderId="18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1" fillId="2" borderId="17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3" borderId="0" xfId="0" applyFill="1"/>
    <xf numFmtId="0" fontId="0" fillId="5" borderId="12" xfId="0" applyFill="1" applyBorder="1"/>
    <xf numFmtId="0" fontId="1" fillId="2" borderId="22" xfId="0" applyFont="1" applyFill="1" applyBorder="1" applyAlignment="1">
      <alignment horizontal="center"/>
    </xf>
    <xf numFmtId="0" fontId="0" fillId="4" borderId="12" xfId="0" applyFill="1" applyBorder="1" applyAlignment="1">
      <alignment horizontal="right"/>
    </xf>
    <xf numFmtId="0" fontId="1" fillId="0" borderId="24" xfId="0" applyFont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3" xfId="0" applyBorder="1"/>
    <xf numFmtId="0" fontId="0" fillId="6" borderId="12" xfId="0" applyFill="1" applyBorder="1"/>
    <xf numFmtId="0" fontId="0" fillId="4" borderId="0" xfId="0" applyFill="1" applyAlignment="1">
      <alignment horizontal="center"/>
    </xf>
    <xf numFmtId="0" fontId="0" fillId="7" borderId="12" xfId="0" applyFill="1" applyBorder="1"/>
    <xf numFmtId="0" fontId="0" fillId="4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right"/>
    </xf>
    <xf numFmtId="0" fontId="0" fillId="3" borderId="1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5" borderId="12" xfId="0" applyFill="1" applyBorder="1" applyAlignment="1">
      <alignment horizontal="center"/>
    </xf>
    <xf numFmtId="0" fontId="0" fillId="3" borderId="0" xfId="0" applyFill="1" applyAlignment="1">
      <alignment horizontal="center" wrapText="1"/>
    </xf>
    <xf numFmtId="0" fontId="0" fillId="4" borderId="12" xfId="0" applyFill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3" borderId="2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0" borderId="21" xfId="0" applyBorder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243407</xdr:colOff>
      <xdr:row>45</xdr:row>
      <xdr:rowOff>22411</xdr:rowOff>
    </xdr:from>
    <xdr:to>
      <xdr:col>12</xdr:col>
      <xdr:colOff>667310</xdr:colOff>
      <xdr:row>60</xdr:row>
      <xdr:rowOff>38216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A7BCBC-9322-D26E-7E2B-484AD010D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5995" y="8673352"/>
          <a:ext cx="3259552" cy="2873305"/>
        </a:xfrm>
        <a:prstGeom prst="rect">
          <a:avLst/>
        </a:prstGeom>
      </xdr:spPr>
    </xdr:pic>
    <xdr:clientData/>
  </xdr:twoCellAnchor>
  <xdr:twoCellAnchor editAs="oneCell">
    <xdr:from>
      <xdr:col>12</xdr:col>
      <xdr:colOff>1897870</xdr:colOff>
      <xdr:row>39</xdr:row>
      <xdr:rowOff>46129</xdr:rowOff>
    </xdr:from>
    <xdr:to>
      <xdr:col>15</xdr:col>
      <xdr:colOff>207818</xdr:colOff>
      <xdr:row>67</xdr:row>
      <xdr:rowOff>65843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1196D42-26AF-FDE4-CFCE-72021558C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8461" y="7596856"/>
          <a:ext cx="3141721" cy="5353714"/>
        </a:xfrm>
        <a:prstGeom prst="rect">
          <a:avLst/>
        </a:prstGeom>
      </xdr:spPr>
    </xdr:pic>
    <xdr:clientData/>
  </xdr:twoCellAnchor>
  <xdr:twoCellAnchor editAs="oneCell">
    <xdr:from>
      <xdr:col>17</xdr:col>
      <xdr:colOff>298481</xdr:colOff>
      <xdr:row>40</xdr:row>
      <xdr:rowOff>7907</xdr:rowOff>
    </xdr:from>
    <xdr:to>
      <xdr:col>21</xdr:col>
      <xdr:colOff>34636</xdr:colOff>
      <xdr:row>67</xdr:row>
      <xdr:rowOff>107962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D4A3CD4-5E07-5B77-08E9-980CC23EA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3117" y="7749134"/>
          <a:ext cx="4290837" cy="5243555"/>
        </a:xfrm>
        <a:prstGeom prst="rect">
          <a:avLst/>
        </a:prstGeom>
      </xdr:spPr>
    </xdr:pic>
    <xdr:clientData/>
  </xdr:twoCellAnchor>
  <xdr:twoCellAnchor editAs="oneCell">
    <xdr:from>
      <xdr:col>34</xdr:col>
      <xdr:colOff>649941</xdr:colOff>
      <xdr:row>48</xdr:row>
      <xdr:rowOff>33617</xdr:rowOff>
    </xdr:from>
    <xdr:to>
      <xdr:col>41</xdr:col>
      <xdr:colOff>190500</xdr:colOff>
      <xdr:row>53</xdr:row>
      <xdr:rowOff>132564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D7FC98C-F15A-38FC-EC75-84A75C9C9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9706" y="9256058"/>
          <a:ext cx="4717677" cy="1051447"/>
        </a:xfrm>
        <a:prstGeom prst="rect">
          <a:avLst/>
        </a:prstGeom>
      </xdr:spPr>
    </xdr:pic>
    <xdr:clientData/>
  </xdr:twoCellAnchor>
  <xdr:twoCellAnchor editAs="oneCell">
    <xdr:from>
      <xdr:col>17</xdr:col>
      <xdr:colOff>600076</xdr:colOff>
      <xdr:row>90</xdr:row>
      <xdr:rowOff>35859</xdr:rowOff>
    </xdr:from>
    <xdr:to>
      <xdr:col>23</xdr:col>
      <xdr:colOff>420445</xdr:colOff>
      <xdr:row>95</xdr:row>
      <xdr:rowOff>74097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4950CD33-DE8A-8D80-6EA8-B6F66D979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9252" y="17292918"/>
          <a:ext cx="5580193" cy="990738"/>
        </a:xfrm>
        <a:prstGeom prst="rect">
          <a:avLst/>
        </a:prstGeom>
      </xdr:spPr>
    </xdr:pic>
    <xdr:clientData/>
  </xdr:twoCellAnchor>
  <xdr:twoCellAnchor editAs="oneCell">
    <xdr:from>
      <xdr:col>11</xdr:col>
      <xdr:colOff>1362798</xdr:colOff>
      <xdr:row>116</xdr:row>
      <xdr:rowOff>114575</xdr:rowOff>
    </xdr:from>
    <xdr:to>
      <xdr:col>14</xdr:col>
      <xdr:colOff>1409706</xdr:colOff>
      <xdr:row>124</xdr:row>
      <xdr:rowOff>40445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BE4A24C-E69B-5E69-900F-3018DB0EC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39680" y="22358251"/>
          <a:ext cx="4730967" cy="1449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27"/>
  <sheetViews>
    <sheetView tabSelected="1" zoomScale="55" zoomScaleNormal="55" workbookViewId="0">
      <selection activeCell="B35" sqref="B35"/>
    </sheetView>
  </sheetViews>
  <sheetFormatPr baseColWidth="10" defaultColWidth="9.140625" defaultRowHeight="15" x14ac:dyDescent="0.25"/>
  <cols>
    <col min="6" max="6" width="11.7109375" bestFit="1" customWidth="1"/>
    <col min="7" max="7" width="10" bestFit="1" customWidth="1"/>
    <col min="8" max="8" width="19.28515625" bestFit="1" customWidth="1"/>
    <col min="10" max="10" width="12" bestFit="1" customWidth="1"/>
    <col min="12" max="12" width="21.7109375" bestFit="1" customWidth="1"/>
    <col min="13" max="13" width="38.42578125" bestFit="1" customWidth="1"/>
    <col min="14" max="14" width="10" bestFit="1" customWidth="1"/>
    <col min="15" max="15" width="23.85546875" bestFit="1" customWidth="1"/>
    <col min="19" max="19" width="27.42578125" customWidth="1"/>
    <col min="20" max="20" width="17" customWidth="1"/>
    <col min="21" max="21" width="14.85546875" customWidth="1"/>
    <col min="32" max="32" width="13.28515625" customWidth="1"/>
    <col min="33" max="33" width="20" customWidth="1"/>
    <col min="34" max="34" width="14.42578125" bestFit="1" customWidth="1"/>
    <col min="35" max="35" width="12.5703125" customWidth="1"/>
    <col min="37" max="39" width="12.5703125" bestFit="1" customWidth="1"/>
  </cols>
  <sheetData>
    <row r="1" spans="1:33" ht="15.75" thickBot="1" x14ac:dyDescent="0.3"/>
    <row r="2" spans="1:33" ht="15.75" thickBot="1" x14ac:dyDescent="0.3">
      <c r="A2" s="60" t="s">
        <v>1</v>
      </c>
      <c r="B2" s="60"/>
      <c r="C2" s="60"/>
      <c r="D2" s="60"/>
      <c r="F2" s="41" t="s">
        <v>21</v>
      </c>
      <c r="G2" s="4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</row>
    <row r="3" spans="1:33" ht="15.75" thickBot="1" x14ac:dyDescent="0.3">
      <c r="F3" s="5"/>
      <c r="AG3" s="6"/>
    </row>
    <row r="4" spans="1:33" ht="15.75" thickBot="1" x14ac:dyDescent="0.3">
      <c r="B4" s="46" t="s">
        <v>0</v>
      </c>
      <c r="C4" s="46"/>
      <c r="D4" s="46"/>
      <c r="F4" s="5"/>
      <c r="H4" s="41" t="s">
        <v>5</v>
      </c>
      <c r="I4" s="42"/>
      <c r="J4" s="43"/>
      <c r="M4" s="41" t="s">
        <v>9</v>
      </c>
      <c r="N4" s="42"/>
      <c r="O4" s="43"/>
      <c r="R4" s="41" t="s">
        <v>11</v>
      </c>
      <c r="S4" s="42"/>
      <c r="T4" s="43"/>
      <c r="V4" s="41" t="s">
        <v>13</v>
      </c>
      <c r="W4" s="42"/>
      <c r="X4" s="43"/>
      <c r="Z4" s="41" t="s">
        <v>20</v>
      </c>
      <c r="AA4" s="42"/>
      <c r="AB4" s="42"/>
      <c r="AC4" s="42"/>
      <c r="AD4" s="42"/>
      <c r="AE4" s="42"/>
      <c r="AF4" s="43"/>
      <c r="AG4" s="6"/>
    </row>
    <row r="5" spans="1:33" x14ac:dyDescent="0.25">
      <c r="B5" s="1" t="s">
        <v>2</v>
      </c>
      <c r="C5" s="1" t="s">
        <v>3</v>
      </c>
      <c r="D5" s="1" t="s">
        <v>4</v>
      </c>
      <c r="F5" s="5"/>
      <c r="H5" s="20" t="s">
        <v>2</v>
      </c>
      <c r="I5" s="20" t="s">
        <v>3</v>
      </c>
      <c r="J5" s="20" t="s">
        <v>4</v>
      </c>
      <c r="M5" s="20" t="s">
        <v>2</v>
      </c>
      <c r="N5" s="20" t="s">
        <v>3</v>
      </c>
      <c r="O5" s="20" t="s">
        <v>4</v>
      </c>
      <c r="R5" s="20" t="s">
        <v>2</v>
      </c>
      <c r="S5" s="20" t="s">
        <v>3</v>
      </c>
      <c r="T5" s="20" t="s">
        <v>4</v>
      </c>
      <c r="V5" s="20" t="s">
        <v>2</v>
      </c>
      <c r="W5" s="20" t="s">
        <v>3</v>
      </c>
      <c r="X5" s="20" t="s">
        <v>4</v>
      </c>
      <c r="AG5" s="6"/>
    </row>
    <row r="6" spans="1:33" x14ac:dyDescent="0.25">
      <c r="B6" s="2">
        <v>4</v>
      </c>
      <c r="C6" s="2">
        <v>4</v>
      </c>
      <c r="D6" s="2">
        <v>28</v>
      </c>
      <c r="F6" s="5"/>
      <c r="H6" s="2">
        <v>4</v>
      </c>
      <c r="I6" s="2">
        <v>4</v>
      </c>
      <c r="J6" s="2">
        <v>28</v>
      </c>
      <c r="M6" s="2">
        <v>0</v>
      </c>
      <c r="N6" s="2">
        <v>0</v>
      </c>
      <c r="O6" s="2">
        <v>1</v>
      </c>
      <c r="R6" s="2">
        <v>0</v>
      </c>
      <c r="S6" s="2">
        <v>0</v>
      </c>
      <c r="T6" s="2">
        <v>1</v>
      </c>
      <c r="V6" s="2">
        <v>0</v>
      </c>
      <c r="W6" s="2">
        <v>0</v>
      </c>
      <c r="X6" s="2">
        <v>1</v>
      </c>
      <c r="Z6" t="s">
        <v>17</v>
      </c>
      <c r="AA6">
        <f>H28</f>
        <v>21</v>
      </c>
      <c r="AG6" s="6"/>
    </row>
    <row r="7" spans="1:33" x14ac:dyDescent="0.25">
      <c r="B7" s="2">
        <v>2</v>
      </c>
      <c r="C7" s="2">
        <v>3</v>
      </c>
      <c r="D7" s="2">
        <v>24</v>
      </c>
      <c r="F7" s="5"/>
      <c r="H7" s="2">
        <v>2</v>
      </c>
      <c r="I7" s="2">
        <v>3</v>
      </c>
      <c r="J7" s="2">
        <v>24</v>
      </c>
      <c r="M7" s="2">
        <v>0</v>
      </c>
      <c r="N7" s="2">
        <v>1</v>
      </c>
      <c r="O7" s="2">
        <v>5</v>
      </c>
      <c r="R7" s="2">
        <v>0</v>
      </c>
      <c r="S7" s="2">
        <v>1</v>
      </c>
      <c r="T7" s="2">
        <v>5</v>
      </c>
      <c r="V7" s="2">
        <v>0</v>
      </c>
      <c r="W7" s="2">
        <v>1</v>
      </c>
      <c r="X7" s="2">
        <v>5</v>
      </c>
      <c r="Z7" s="10"/>
      <c r="AA7" s="17" t="s">
        <v>2</v>
      </c>
      <c r="AB7" s="17" t="s">
        <v>3</v>
      </c>
      <c r="AC7" s="18" t="s">
        <v>4</v>
      </c>
      <c r="AD7" s="19" t="s">
        <v>14</v>
      </c>
      <c r="AE7" s="19" t="s">
        <v>15</v>
      </c>
      <c r="AF7" s="19" t="s">
        <v>16</v>
      </c>
      <c r="AG7" s="6"/>
    </row>
    <row r="8" spans="1:33" x14ac:dyDescent="0.25">
      <c r="B8" s="2">
        <v>2</v>
      </c>
      <c r="C8" s="2">
        <v>4</v>
      </c>
      <c r="D8" s="2">
        <v>30</v>
      </c>
      <c r="F8" s="5"/>
      <c r="H8" s="2">
        <v>2</v>
      </c>
      <c r="I8" s="2">
        <v>4</v>
      </c>
      <c r="J8" s="2">
        <v>30</v>
      </c>
      <c r="M8" s="2">
        <v>1</v>
      </c>
      <c r="N8" s="2">
        <v>2</v>
      </c>
      <c r="O8" s="2">
        <v>17</v>
      </c>
      <c r="R8" s="2">
        <v>1</v>
      </c>
      <c r="S8" s="2">
        <v>2</v>
      </c>
      <c r="T8" s="2">
        <v>17</v>
      </c>
      <c r="V8" s="2">
        <v>1</v>
      </c>
      <c r="W8" s="2">
        <v>2</v>
      </c>
      <c r="X8" s="2">
        <v>17</v>
      </c>
      <c r="Z8" s="19" t="s">
        <v>5</v>
      </c>
      <c r="AA8" s="10">
        <f>H29</f>
        <v>2.3333333333333335</v>
      </c>
      <c r="AB8" s="10">
        <f>I29</f>
        <v>4.4285714285714288</v>
      </c>
      <c r="AC8" s="16">
        <f>J29</f>
        <v>31.38095238095238</v>
      </c>
      <c r="AD8" s="10">
        <f t="shared" ref="AD8:AD28" si="0">(V6-$AA$8)^2</f>
        <v>5.4444444444444455</v>
      </c>
      <c r="AE8" s="10">
        <f t="shared" ref="AE8:AE28" si="1">(W6-$AB$8)^2</f>
        <v>19.612244897959187</v>
      </c>
      <c r="AF8" s="10">
        <f t="shared" ref="AF8:AF28" si="2">(X6-$AC$8)^2</f>
        <v>923.00226757369603</v>
      </c>
      <c r="AG8" s="6"/>
    </row>
    <row r="9" spans="1:33" x14ac:dyDescent="0.25">
      <c r="B9" s="2">
        <v>3</v>
      </c>
      <c r="C9" s="2">
        <v>5</v>
      </c>
      <c r="D9" s="2">
        <v>32</v>
      </c>
      <c r="F9" s="5"/>
      <c r="H9" s="2">
        <v>3</v>
      </c>
      <c r="I9" s="2">
        <v>5</v>
      </c>
      <c r="J9" s="2">
        <v>32</v>
      </c>
      <c r="M9" s="2">
        <v>1</v>
      </c>
      <c r="N9" s="2">
        <v>2</v>
      </c>
      <c r="O9" s="2">
        <v>17</v>
      </c>
      <c r="R9" s="2">
        <v>1</v>
      </c>
      <c r="S9" s="2">
        <v>2</v>
      </c>
      <c r="T9" s="2">
        <v>17</v>
      </c>
      <c r="V9" s="2">
        <v>1</v>
      </c>
      <c r="W9" s="2">
        <v>2</v>
      </c>
      <c r="X9" s="2">
        <v>17</v>
      </c>
      <c r="AD9" s="10">
        <f t="shared" si="0"/>
        <v>5.4444444444444455</v>
      </c>
      <c r="AE9" s="10">
        <f t="shared" si="1"/>
        <v>11.755102040816329</v>
      </c>
      <c r="AF9" s="10">
        <f t="shared" si="2"/>
        <v>695.95464852607699</v>
      </c>
      <c r="AG9" s="6"/>
    </row>
    <row r="10" spans="1:33" x14ac:dyDescent="0.25">
      <c r="B10" s="2">
        <v>1</v>
      </c>
      <c r="C10" s="2">
        <v>3</v>
      </c>
      <c r="D10" s="2">
        <v>18</v>
      </c>
      <c r="F10" s="5"/>
      <c r="H10" s="2">
        <v>1</v>
      </c>
      <c r="I10" s="2">
        <v>3</v>
      </c>
      <c r="J10" s="2">
        <v>18</v>
      </c>
      <c r="M10" s="2">
        <v>1</v>
      </c>
      <c r="N10" s="2">
        <v>2</v>
      </c>
      <c r="O10" s="2">
        <v>17</v>
      </c>
      <c r="R10" s="2">
        <v>1</v>
      </c>
      <c r="S10" s="2">
        <v>2</v>
      </c>
      <c r="T10" s="2">
        <v>17</v>
      </c>
      <c r="V10" s="2">
        <v>1</v>
      </c>
      <c r="W10" s="2">
        <v>2</v>
      </c>
      <c r="X10" s="2">
        <v>17</v>
      </c>
      <c r="AD10" s="10">
        <f t="shared" si="0"/>
        <v>1.7777777777777781</v>
      </c>
      <c r="AE10" s="10">
        <f t="shared" si="1"/>
        <v>5.8979591836734704</v>
      </c>
      <c r="AF10" s="10">
        <f t="shared" si="2"/>
        <v>206.81179138321991</v>
      </c>
      <c r="AG10" s="6"/>
    </row>
    <row r="11" spans="1:33" x14ac:dyDescent="0.25">
      <c r="B11" s="2">
        <v>3</v>
      </c>
      <c r="C11" s="2">
        <v>6</v>
      </c>
      <c r="D11" s="2">
        <v>41</v>
      </c>
      <c r="F11" s="5"/>
      <c r="H11" s="2">
        <v>3</v>
      </c>
      <c r="I11" s="2">
        <v>6</v>
      </c>
      <c r="J11" s="2">
        <v>41</v>
      </c>
      <c r="M11" s="2">
        <v>1</v>
      </c>
      <c r="N11" s="2">
        <v>3</v>
      </c>
      <c r="O11" s="2">
        <v>18</v>
      </c>
      <c r="R11" s="2">
        <v>1</v>
      </c>
      <c r="S11" s="2">
        <v>3</v>
      </c>
      <c r="T11" s="2">
        <v>18</v>
      </c>
      <c r="V11" s="2">
        <v>1</v>
      </c>
      <c r="W11" s="2">
        <v>3</v>
      </c>
      <c r="X11" s="2">
        <v>18</v>
      </c>
      <c r="AD11" s="10">
        <f t="shared" si="0"/>
        <v>1.7777777777777781</v>
      </c>
      <c r="AE11" s="10">
        <f t="shared" si="1"/>
        <v>5.8979591836734704</v>
      </c>
      <c r="AF11" s="10">
        <f t="shared" si="2"/>
        <v>206.81179138321991</v>
      </c>
      <c r="AG11" s="6"/>
    </row>
    <row r="12" spans="1:33" x14ac:dyDescent="0.25">
      <c r="B12" s="2">
        <v>3</v>
      </c>
      <c r="C12" s="2">
        <v>6</v>
      </c>
      <c r="D12" s="2">
        <v>44</v>
      </c>
      <c r="F12" s="5"/>
      <c r="H12" s="2">
        <v>3</v>
      </c>
      <c r="I12" s="2">
        <v>6</v>
      </c>
      <c r="J12" s="2">
        <v>44</v>
      </c>
      <c r="M12" s="2">
        <v>1</v>
      </c>
      <c r="N12" s="2">
        <v>3</v>
      </c>
      <c r="O12" s="2">
        <v>18</v>
      </c>
      <c r="R12" s="2">
        <v>1</v>
      </c>
      <c r="S12" s="2">
        <v>3</v>
      </c>
      <c r="T12" s="2">
        <v>18</v>
      </c>
      <c r="V12" s="2">
        <v>1</v>
      </c>
      <c r="W12" s="2">
        <v>3</v>
      </c>
      <c r="X12" s="2">
        <v>18</v>
      </c>
      <c r="AD12" s="10">
        <f t="shared" si="0"/>
        <v>1.7777777777777781</v>
      </c>
      <c r="AE12" s="10">
        <f t="shared" si="1"/>
        <v>5.8979591836734704</v>
      </c>
      <c r="AF12" s="10">
        <f t="shared" si="2"/>
        <v>206.81179138321991</v>
      </c>
      <c r="AG12" s="6"/>
    </row>
    <row r="13" spans="1:33" x14ac:dyDescent="0.25">
      <c r="B13" s="2">
        <v>0</v>
      </c>
      <c r="C13" s="2">
        <v>1</v>
      </c>
      <c r="D13" s="2">
        <v>5</v>
      </c>
      <c r="F13" s="5"/>
      <c r="H13" s="2">
        <v>0</v>
      </c>
      <c r="I13" s="2">
        <v>1</v>
      </c>
      <c r="J13" s="2">
        <v>5</v>
      </c>
      <c r="M13" s="2">
        <v>1</v>
      </c>
      <c r="N13" s="2">
        <v>3</v>
      </c>
      <c r="O13" s="2">
        <v>19</v>
      </c>
      <c r="R13" s="2">
        <v>1</v>
      </c>
      <c r="S13" s="2">
        <v>3</v>
      </c>
      <c r="T13" s="2">
        <v>19</v>
      </c>
      <c r="V13" s="2">
        <v>1</v>
      </c>
      <c r="W13" s="2">
        <v>3</v>
      </c>
      <c r="X13" s="2">
        <v>19</v>
      </c>
      <c r="AD13" s="10">
        <f t="shared" si="0"/>
        <v>1.7777777777777781</v>
      </c>
      <c r="AE13" s="10">
        <f t="shared" si="1"/>
        <v>2.0408163265306132</v>
      </c>
      <c r="AF13" s="10">
        <f t="shared" si="2"/>
        <v>179.04988662131515</v>
      </c>
      <c r="AG13" s="6"/>
    </row>
    <row r="14" spans="1:33" x14ac:dyDescent="0.25">
      <c r="B14" s="2">
        <v>1</v>
      </c>
      <c r="C14" s="2">
        <v>3</v>
      </c>
      <c r="D14" s="2">
        <v>18</v>
      </c>
      <c r="F14" s="5"/>
      <c r="H14" s="2">
        <v>1</v>
      </c>
      <c r="I14" s="2">
        <v>3</v>
      </c>
      <c r="J14" s="2">
        <v>18</v>
      </c>
      <c r="M14" s="2">
        <v>2</v>
      </c>
      <c r="N14" s="2">
        <v>3</v>
      </c>
      <c r="O14" s="2">
        <v>24</v>
      </c>
      <c r="R14" s="2">
        <v>2</v>
      </c>
      <c r="S14" s="2">
        <v>3</v>
      </c>
      <c r="T14" s="2">
        <v>24</v>
      </c>
      <c r="V14" s="2">
        <v>2</v>
      </c>
      <c r="W14" s="2">
        <v>3</v>
      </c>
      <c r="X14" s="2">
        <v>24</v>
      </c>
      <c r="AD14" s="10">
        <f t="shared" si="0"/>
        <v>1.7777777777777781</v>
      </c>
      <c r="AE14" s="10">
        <f t="shared" si="1"/>
        <v>2.0408163265306132</v>
      </c>
      <c r="AF14" s="10">
        <f t="shared" si="2"/>
        <v>179.04988662131515</v>
      </c>
      <c r="AG14" s="6"/>
    </row>
    <row r="15" spans="1:33" x14ac:dyDescent="0.25">
      <c r="B15" s="2">
        <v>0</v>
      </c>
      <c r="C15" s="2">
        <v>0</v>
      </c>
      <c r="D15" s="2">
        <v>1</v>
      </c>
      <c r="F15" s="5"/>
      <c r="H15" s="2">
        <v>0</v>
      </c>
      <c r="I15" s="2">
        <v>0</v>
      </c>
      <c r="J15" s="2">
        <v>1</v>
      </c>
      <c r="M15" s="2">
        <v>2</v>
      </c>
      <c r="N15" s="2">
        <v>3</v>
      </c>
      <c r="O15" s="2">
        <v>24</v>
      </c>
      <c r="R15" s="2">
        <v>2</v>
      </c>
      <c r="S15" s="2">
        <v>3</v>
      </c>
      <c r="T15" s="2">
        <v>24</v>
      </c>
      <c r="V15" s="2">
        <v>2</v>
      </c>
      <c r="W15" s="2">
        <v>3</v>
      </c>
      <c r="X15" s="2">
        <v>24</v>
      </c>
      <c r="AD15" s="10">
        <f t="shared" si="0"/>
        <v>1.7777777777777781</v>
      </c>
      <c r="AE15" s="10">
        <f t="shared" si="1"/>
        <v>2.0408163265306132</v>
      </c>
      <c r="AF15" s="10">
        <f t="shared" si="2"/>
        <v>153.28798185941039</v>
      </c>
      <c r="AG15" s="6"/>
    </row>
    <row r="16" spans="1:33" x14ac:dyDescent="0.25">
      <c r="B16" s="2">
        <v>5</v>
      </c>
      <c r="C16" s="2">
        <v>9</v>
      </c>
      <c r="D16" s="2">
        <v>62</v>
      </c>
      <c r="F16" s="5"/>
      <c r="H16" s="2">
        <v>5</v>
      </c>
      <c r="I16" s="2">
        <v>9</v>
      </c>
      <c r="J16" s="2">
        <v>62</v>
      </c>
      <c r="M16" s="2">
        <v>2</v>
      </c>
      <c r="N16" s="2">
        <v>4</v>
      </c>
      <c r="O16" s="2">
        <v>28</v>
      </c>
      <c r="R16" s="2">
        <v>2</v>
      </c>
      <c r="S16" s="2">
        <v>4</v>
      </c>
      <c r="T16" s="2">
        <v>28</v>
      </c>
      <c r="V16" s="2">
        <v>2</v>
      </c>
      <c r="W16" s="2">
        <v>4</v>
      </c>
      <c r="X16" s="2">
        <v>28</v>
      </c>
      <c r="AD16" s="10">
        <f t="shared" si="0"/>
        <v>0.11111111111111122</v>
      </c>
      <c r="AE16" s="10">
        <f t="shared" si="1"/>
        <v>2.0408163265306132</v>
      </c>
      <c r="AF16" s="10">
        <f t="shared" si="2"/>
        <v>54.478458049886598</v>
      </c>
      <c r="AG16" s="6"/>
    </row>
    <row r="17" spans="2:33" x14ac:dyDescent="0.25">
      <c r="B17" s="2">
        <v>1</v>
      </c>
      <c r="C17" s="2">
        <v>2</v>
      </c>
      <c r="D17" s="2">
        <v>17</v>
      </c>
      <c r="F17" s="5"/>
      <c r="H17" s="2">
        <v>1</v>
      </c>
      <c r="I17" s="2">
        <v>2</v>
      </c>
      <c r="J17" s="2">
        <v>17</v>
      </c>
      <c r="M17" s="2">
        <v>3</v>
      </c>
      <c r="N17" s="2">
        <v>4</v>
      </c>
      <c r="O17" s="2">
        <v>30</v>
      </c>
      <c r="R17" s="2">
        <v>3</v>
      </c>
      <c r="S17" s="2">
        <v>4</v>
      </c>
      <c r="T17" s="2">
        <v>30</v>
      </c>
      <c r="V17" s="2">
        <v>3</v>
      </c>
      <c r="W17" s="2">
        <v>4</v>
      </c>
      <c r="X17" s="2">
        <v>30</v>
      </c>
      <c r="AD17" s="10">
        <f t="shared" si="0"/>
        <v>0.11111111111111122</v>
      </c>
      <c r="AE17" s="10">
        <f t="shared" si="1"/>
        <v>2.0408163265306132</v>
      </c>
      <c r="AF17" s="10">
        <f t="shared" si="2"/>
        <v>54.478458049886598</v>
      </c>
      <c r="AG17" s="6"/>
    </row>
    <row r="18" spans="2:33" x14ac:dyDescent="0.25">
      <c r="B18" s="2">
        <v>2</v>
      </c>
      <c r="C18" s="2">
        <v>3</v>
      </c>
      <c r="D18" s="2">
        <v>24</v>
      </c>
      <c r="F18" s="5"/>
      <c r="H18" s="2">
        <v>2</v>
      </c>
      <c r="I18" s="2">
        <v>3</v>
      </c>
      <c r="J18" s="2">
        <v>24</v>
      </c>
      <c r="M18" s="2">
        <v>3</v>
      </c>
      <c r="N18" s="2">
        <v>5</v>
      </c>
      <c r="O18" s="2">
        <v>32</v>
      </c>
      <c r="R18" s="2">
        <v>3</v>
      </c>
      <c r="S18" s="2">
        <v>5</v>
      </c>
      <c r="T18" s="2">
        <v>32</v>
      </c>
      <c r="V18" s="2">
        <v>3</v>
      </c>
      <c r="W18" s="2">
        <v>5</v>
      </c>
      <c r="X18" s="2">
        <v>32</v>
      </c>
      <c r="AD18" s="10">
        <f t="shared" si="0"/>
        <v>0.11111111111111122</v>
      </c>
      <c r="AE18" s="10">
        <f t="shared" si="1"/>
        <v>0.18367346938775531</v>
      </c>
      <c r="AF18" s="10">
        <f t="shared" si="2"/>
        <v>11.430839002267565</v>
      </c>
      <c r="AG18" s="6"/>
    </row>
    <row r="19" spans="2:33" x14ac:dyDescent="0.25">
      <c r="B19" s="2">
        <v>1</v>
      </c>
      <c r="C19" s="2">
        <v>3</v>
      </c>
      <c r="D19" s="2">
        <v>19</v>
      </c>
      <c r="F19" s="5"/>
      <c r="H19" s="2">
        <v>1</v>
      </c>
      <c r="I19" s="2">
        <v>3</v>
      </c>
      <c r="J19" s="2">
        <v>19</v>
      </c>
      <c r="M19" s="2">
        <v>3</v>
      </c>
      <c r="N19" s="2">
        <v>6</v>
      </c>
      <c r="O19" s="2">
        <v>41</v>
      </c>
      <c r="R19" s="2">
        <v>3</v>
      </c>
      <c r="S19" s="2">
        <v>6</v>
      </c>
      <c r="T19" s="2">
        <v>41</v>
      </c>
      <c r="V19" s="2">
        <v>3</v>
      </c>
      <c r="W19" s="2">
        <v>6</v>
      </c>
      <c r="X19" s="2">
        <v>41</v>
      </c>
      <c r="AD19" s="10">
        <f t="shared" si="0"/>
        <v>0.44444444444444425</v>
      </c>
      <c r="AE19" s="10">
        <f t="shared" si="1"/>
        <v>0.18367346938775531</v>
      </c>
      <c r="AF19" s="10">
        <f t="shared" si="2"/>
        <v>1.9070294784580462</v>
      </c>
      <c r="AG19" s="6"/>
    </row>
    <row r="20" spans="2:33" x14ac:dyDescent="0.25">
      <c r="B20" s="2">
        <v>3</v>
      </c>
      <c r="C20" s="2">
        <v>6</v>
      </c>
      <c r="D20" s="2">
        <v>42</v>
      </c>
      <c r="F20" s="5"/>
      <c r="H20" s="2">
        <v>3</v>
      </c>
      <c r="I20" s="2">
        <v>6</v>
      </c>
      <c r="J20" s="2">
        <v>42</v>
      </c>
      <c r="M20" s="2">
        <v>3</v>
      </c>
      <c r="N20" s="2">
        <v>6</v>
      </c>
      <c r="O20" s="2">
        <v>42</v>
      </c>
      <c r="R20" s="2">
        <v>3</v>
      </c>
      <c r="S20" s="2">
        <v>6</v>
      </c>
      <c r="T20" s="2">
        <v>42</v>
      </c>
      <c r="V20" s="2">
        <v>3</v>
      </c>
      <c r="W20" s="2">
        <v>6</v>
      </c>
      <c r="X20" s="2">
        <v>42</v>
      </c>
      <c r="AD20" s="10">
        <f t="shared" si="0"/>
        <v>0.44444444444444425</v>
      </c>
      <c r="AE20" s="10">
        <f t="shared" si="1"/>
        <v>0.32653061224489766</v>
      </c>
      <c r="AF20" s="10">
        <f t="shared" si="2"/>
        <v>0.38321995464852776</v>
      </c>
      <c r="AG20" s="6"/>
    </row>
    <row r="21" spans="2:33" x14ac:dyDescent="0.25">
      <c r="B21" s="2">
        <v>4</v>
      </c>
      <c r="C21" s="2">
        <v>8</v>
      </c>
      <c r="D21" s="2">
        <v>56</v>
      </c>
      <c r="F21" s="5"/>
      <c r="H21" s="2">
        <v>4</v>
      </c>
      <c r="I21" s="2">
        <v>8</v>
      </c>
      <c r="J21" s="2">
        <v>56</v>
      </c>
      <c r="M21" s="2">
        <v>3</v>
      </c>
      <c r="N21" s="2">
        <v>6</v>
      </c>
      <c r="O21" s="2">
        <v>44</v>
      </c>
      <c r="R21" s="2">
        <v>3</v>
      </c>
      <c r="S21" s="2">
        <v>6</v>
      </c>
      <c r="T21" s="2">
        <v>44</v>
      </c>
      <c r="V21" s="2">
        <v>3</v>
      </c>
      <c r="W21" s="2">
        <v>6</v>
      </c>
      <c r="X21" s="2">
        <v>44</v>
      </c>
      <c r="AD21" s="10">
        <f t="shared" si="0"/>
        <v>0.44444444444444425</v>
      </c>
      <c r="AE21" s="10">
        <f t="shared" si="1"/>
        <v>2.4693877551020402</v>
      </c>
      <c r="AF21" s="10">
        <f t="shared" si="2"/>
        <v>92.526077097505691</v>
      </c>
      <c r="AG21" s="6"/>
    </row>
    <row r="22" spans="2:33" x14ac:dyDescent="0.25">
      <c r="B22" s="2">
        <v>4</v>
      </c>
      <c r="C22" s="2">
        <v>8</v>
      </c>
      <c r="D22" s="2">
        <v>56</v>
      </c>
      <c r="F22" s="5"/>
      <c r="H22" s="2">
        <v>4</v>
      </c>
      <c r="I22" s="2">
        <v>8</v>
      </c>
      <c r="J22" s="2">
        <v>56</v>
      </c>
      <c r="M22" s="2">
        <v>4</v>
      </c>
      <c r="N22" s="2">
        <v>6</v>
      </c>
      <c r="O22" s="2">
        <v>44</v>
      </c>
      <c r="R22" s="2">
        <v>4</v>
      </c>
      <c r="S22" s="2">
        <v>6</v>
      </c>
      <c r="T22" s="2">
        <v>44</v>
      </c>
      <c r="V22" s="2">
        <v>4</v>
      </c>
      <c r="W22" s="2">
        <v>6</v>
      </c>
      <c r="X22" s="2">
        <v>44</v>
      </c>
      <c r="AD22" s="10">
        <f t="shared" si="0"/>
        <v>0.44444444444444425</v>
      </c>
      <c r="AE22" s="10">
        <f t="shared" si="1"/>
        <v>2.4693877551020402</v>
      </c>
      <c r="AF22" s="10">
        <f t="shared" si="2"/>
        <v>112.76417233560093</v>
      </c>
      <c r="AG22" s="6"/>
    </row>
    <row r="23" spans="2:33" x14ac:dyDescent="0.25">
      <c r="B23" s="2">
        <v>3</v>
      </c>
      <c r="C23" s="2">
        <v>6</v>
      </c>
      <c r="D23" s="2">
        <v>44</v>
      </c>
      <c r="F23" s="5"/>
      <c r="H23" s="2">
        <v>3</v>
      </c>
      <c r="I23" s="2">
        <v>6</v>
      </c>
      <c r="J23" s="2">
        <v>44</v>
      </c>
      <c r="M23" s="2">
        <v>4</v>
      </c>
      <c r="N23" s="2">
        <v>8</v>
      </c>
      <c r="O23" s="2">
        <v>56</v>
      </c>
      <c r="R23" s="2">
        <v>4</v>
      </c>
      <c r="S23" s="2">
        <v>8</v>
      </c>
      <c r="T23" s="2">
        <v>56</v>
      </c>
      <c r="V23" s="2">
        <v>4</v>
      </c>
      <c r="W23" s="2">
        <v>8</v>
      </c>
      <c r="X23" s="2">
        <v>56</v>
      </c>
      <c r="AD23" s="10">
        <f t="shared" si="0"/>
        <v>0.44444444444444425</v>
      </c>
      <c r="AE23" s="10">
        <f t="shared" si="1"/>
        <v>2.4693877551020402</v>
      </c>
      <c r="AF23" s="10">
        <f t="shared" si="2"/>
        <v>159.24036281179141</v>
      </c>
      <c r="AG23" s="6"/>
    </row>
    <row r="24" spans="2:33" x14ac:dyDescent="0.25">
      <c r="B24" s="2">
        <v>5</v>
      </c>
      <c r="C24" s="2">
        <v>9</v>
      </c>
      <c r="D24" s="2">
        <v>64</v>
      </c>
      <c r="F24" s="5"/>
      <c r="H24" s="2">
        <v>5</v>
      </c>
      <c r="I24" s="2">
        <v>9</v>
      </c>
      <c r="J24" s="2">
        <v>64</v>
      </c>
      <c r="M24" s="2">
        <v>4</v>
      </c>
      <c r="N24" s="2">
        <v>8</v>
      </c>
      <c r="O24" s="2">
        <v>56</v>
      </c>
      <c r="R24" s="2">
        <v>4</v>
      </c>
      <c r="S24" s="2">
        <v>8</v>
      </c>
      <c r="T24" s="2">
        <v>56</v>
      </c>
      <c r="V24" s="2">
        <v>4</v>
      </c>
      <c r="W24" s="2">
        <v>8</v>
      </c>
      <c r="X24" s="2">
        <v>56</v>
      </c>
      <c r="AD24" s="10">
        <f t="shared" si="0"/>
        <v>2.7777777777777772</v>
      </c>
      <c r="AE24" s="10">
        <f t="shared" si="1"/>
        <v>2.4693877551020402</v>
      </c>
      <c r="AF24" s="10">
        <f t="shared" si="2"/>
        <v>159.24036281179141</v>
      </c>
      <c r="AG24" s="6"/>
    </row>
    <row r="25" spans="2:33" x14ac:dyDescent="0.25">
      <c r="B25" s="2">
        <v>1</v>
      </c>
      <c r="C25" s="2">
        <v>2</v>
      </c>
      <c r="D25" s="2">
        <v>17</v>
      </c>
      <c r="F25" s="5"/>
      <c r="H25" s="2">
        <v>1</v>
      </c>
      <c r="I25" s="2">
        <v>2</v>
      </c>
      <c r="J25" s="2">
        <v>17</v>
      </c>
      <c r="M25" s="2">
        <v>5</v>
      </c>
      <c r="N25" s="2">
        <v>9</v>
      </c>
      <c r="O25" s="2">
        <v>62</v>
      </c>
      <c r="R25" s="2">
        <v>5</v>
      </c>
      <c r="S25" s="2">
        <v>9</v>
      </c>
      <c r="T25" s="2">
        <v>62</v>
      </c>
      <c r="V25" s="2">
        <v>5</v>
      </c>
      <c r="W25" s="2">
        <v>9</v>
      </c>
      <c r="X25" s="2">
        <v>62</v>
      </c>
      <c r="AD25" s="10">
        <f t="shared" si="0"/>
        <v>2.7777777777777772</v>
      </c>
      <c r="AE25" s="10">
        <f t="shared" si="1"/>
        <v>12.755102040816325</v>
      </c>
      <c r="AF25" s="10">
        <f t="shared" si="2"/>
        <v>606.09750566893433</v>
      </c>
      <c r="AG25" s="6"/>
    </row>
    <row r="26" spans="2:33" x14ac:dyDescent="0.25">
      <c r="B26" s="2">
        <v>1</v>
      </c>
      <c r="C26" s="2">
        <v>2</v>
      </c>
      <c r="D26" s="2">
        <v>17</v>
      </c>
      <c r="F26" s="5"/>
      <c r="H26" s="21">
        <v>1</v>
      </c>
      <c r="I26" s="21">
        <v>2</v>
      </c>
      <c r="J26" s="21">
        <v>17</v>
      </c>
      <c r="M26" s="21">
        <v>5</v>
      </c>
      <c r="N26" s="21">
        <v>9</v>
      </c>
      <c r="O26" s="21">
        <v>64</v>
      </c>
      <c r="R26" s="21">
        <v>5</v>
      </c>
      <c r="S26" s="21">
        <v>9</v>
      </c>
      <c r="T26" s="21">
        <v>64</v>
      </c>
      <c r="V26" s="2">
        <v>5</v>
      </c>
      <c r="W26" s="2">
        <v>9</v>
      </c>
      <c r="X26" s="2">
        <v>64</v>
      </c>
      <c r="AD26" s="10">
        <f t="shared" si="0"/>
        <v>2.7777777777777772</v>
      </c>
      <c r="AE26" s="10">
        <f t="shared" si="1"/>
        <v>12.755102040816325</v>
      </c>
      <c r="AF26" s="10">
        <f t="shared" si="2"/>
        <v>606.09750566893433</v>
      </c>
      <c r="AG26" s="6"/>
    </row>
    <row r="27" spans="2:33" x14ac:dyDescent="0.25">
      <c r="F27" s="5"/>
      <c r="G27" s="10" t="s">
        <v>8</v>
      </c>
      <c r="H27" s="10">
        <f>SUM(H6:H26)</f>
        <v>49</v>
      </c>
      <c r="I27" s="10">
        <f t="shared" ref="I27:J27" si="3">SUM(I6:I26)</f>
        <v>93</v>
      </c>
      <c r="J27" s="10">
        <f t="shared" si="3"/>
        <v>659</v>
      </c>
      <c r="L27" s="10" t="s">
        <v>10</v>
      </c>
      <c r="M27" s="10">
        <f>MEDIAN(M6:M26)</f>
        <v>2</v>
      </c>
      <c r="N27" s="10">
        <f>MEDIAN(N6:N26)</f>
        <v>4</v>
      </c>
      <c r="O27" s="10">
        <f>MEDIAN(O6:O26)</f>
        <v>28</v>
      </c>
      <c r="Q27" s="10" t="s">
        <v>12</v>
      </c>
      <c r="R27" s="10">
        <f>MODE(R6:R26)</f>
        <v>1</v>
      </c>
      <c r="S27" s="10">
        <f t="shared" ref="S27:T27" si="4">MODE(S6:S26)</f>
        <v>3</v>
      </c>
      <c r="T27" s="10">
        <f t="shared" si="4"/>
        <v>17</v>
      </c>
      <c r="AD27" s="10">
        <f t="shared" si="0"/>
        <v>7.1111111111111107</v>
      </c>
      <c r="AE27" s="10">
        <f t="shared" si="1"/>
        <v>20.897959183673468</v>
      </c>
      <c r="AF27" s="10">
        <f t="shared" si="2"/>
        <v>937.52607709750578</v>
      </c>
      <c r="AG27" s="6"/>
    </row>
    <row r="28" spans="2:33" x14ac:dyDescent="0.25">
      <c r="F28" s="5"/>
      <c r="G28" s="10" t="s">
        <v>6</v>
      </c>
      <c r="H28" s="10">
        <f>COUNT(H6:H26)</f>
        <v>21</v>
      </c>
      <c r="AD28" s="10">
        <f t="shared" si="0"/>
        <v>7.1111111111111107</v>
      </c>
      <c r="AE28" s="10">
        <f t="shared" si="1"/>
        <v>20.897959183673468</v>
      </c>
      <c r="AF28" s="10">
        <f t="shared" si="2"/>
        <v>1064.0022675736961</v>
      </c>
      <c r="AG28" s="6"/>
    </row>
    <row r="29" spans="2:33" x14ac:dyDescent="0.25">
      <c r="F29" s="5"/>
      <c r="G29" s="10" t="s">
        <v>7</v>
      </c>
      <c r="H29" s="10">
        <f>H27/$H$28</f>
        <v>2.3333333333333335</v>
      </c>
      <c r="I29" s="10">
        <f>I27/$H$28</f>
        <v>4.4285714285714288</v>
      </c>
      <c r="J29" s="10">
        <f>J27/$H$28</f>
        <v>31.38095238095238</v>
      </c>
      <c r="AG29" s="6"/>
    </row>
    <row r="30" spans="2:33" x14ac:dyDescent="0.25">
      <c r="F30" s="5"/>
      <c r="AB30" s="45" t="s">
        <v>8</v>
      </c>
      <c r="AC30" s="45"/>
      <c r="AD30" s="10">
        <f>SUM(AD8:AD28)</f>
        <v>46.666666666666671</v>
      </c>
      <c r="AE30" s="10">
        <f t="shared" ref="AE30:AF30" si="5">SUM(AE8:AE28)</f>
        <v>137.14285714285711</v>
      </c>
      <c r="AF30" s="10">
        <f t="shared" si="5"/>
        <v>6610.9523809523807</v>
      </c>
      <c r="AG30" s="6"/>
    </row>
    <row r="31" spans="2:33" x14ac:dyDescent="0.25">
      <c r="F31" s="5"/>
      <c r="AB31" s="44" t="s">
        <v>18</v>
      </c>
      <c r="AC31" s="44"/>
      <c r="AD31" s="45">
        <f>AD30/AA6</f>
        <v>2.2222222222222223</v>
      </c>
      <c r="AE31" s="45">
        <f>AE30/AA6</f>
        <v>6.5306122448979576</v>
      </c>
      <c r="AF31" s="45">
        <f>AF30/AA6</f>
        <v>314.80725623582765</v>
      </c>
      <c r="AG31" s="6"/>
    </row>
    <row r="32" spans="2:33" x14ac:dyDescent="0.25">
      <c r="F32" s="5"/>
      <c r="AB32" s="44"/>
      <c r="AC32" s="44"/>
      <c r="AD32" s="45"/>
      <c r="AE32" s="45"/>
      <c r="AF32" s="45"/>
      <c r="AG32" s="6"/>
    </row>
    <row r="33" spans="6:43" x14ac:dyDescent="0.25">
      <c r="F33" s="5"/>
      <c r="AB33" s="44" t="s">
        <v>19</v>
      </c>
      <c r="AC33" s="44"/>
      <c r="AD33" s="45">
        <f>SQRT(AD31)</f>
        <v>1.4907119849998598</v>
      </c>
      <c r="AE33" s="45">
        <f>SQRT(AE31)</f>
        <v>2.5555062599997593</v>
      </c>
      <c r="AF33" s="45">
        <f>SQRT(AF31)</f>
        <v>17.742808578007814</v>
      </c>
      <c r="AG33" s="6"/>
    </row>
    <row r="34" spans="6:43" x14ac:dyDescent="0.25">
      <c r="F34" s="5"/>
      <c r="AB34" s="44"/>
      <c r="AC34" s="44"/>
      <c r="AD34" s="45"/>
      <c r="AE34" s="45"/>
      <c r="AF34" s="45"/>
      <c r="AG34" s="6"/>
    </row>
    <row r="35" spans="6:43" x14ac:dyDescent="0.25">
      <c r="F35" s="5"/>
      <c r="AG35" s="6"/>
    </row>
    <row r="36" spans="6:43" ht="15.75" thickBot="1" x14ac:dyDescent="0.3"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9"/>
    </row>
    <row r="37" spans="6:43" ht="15.75" thickBot="1" x14ac:dyDescent="0.3"/>
    <row r="38" spans="6:43" ht="15.75" thickBot="1" x14ac:dyDescent="0.3">
      <c r="F38" s="41" t="s">
        <v>35</v>
      </c>
      <c r="G38" s="4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  <c r="AA38" s="41" t="s">
        <v>36</v>
      </c>
      <c r="AB38" s="42"/>
      <c r="AC38" s="42"/>
      <c r="AD38" s="4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4"/>
    </row>
    <row r="39" spans="6:43" x14ac:dyDescent="0.25">
      <c r="F39" s="5"/>
      <c r="Y39" s="6"/>
      <c r="AA39" s="5"/>
      <c r="AQ39" s="6"/>
    </row>
    <row r="40" spans="6:43" x14ac:dyDescent="0.25">
      <c r="F40" s="5"/>
      <c r="G40" s="1" t="s">
        <v>2</v>
      </c>
      <c r="H40" s="1" t="s">
        <v>3</v>
      </c>
      <c r="I40" s="1" t="s">
        <v>4</v>
      </c>
      <c r="Y40" s="6"/>
      <c r="AA40" s="5"/>
      <c r="AB40" s="1" t="s">
        <v>2</v>
      </c>
      <c r="AC40" s="1" t="s">
        <v>3</v>
      </c>
      <c r="AF40" s="15" t="s">
        <v>30</v>
      </c>
      <c r="AG40" s="23" t="s">
        <v>31</v>
      </c>
      <c r="AH40" s="15" t="s">
        <v>32</v>
      </c>
      <c r="AQ40" s="6"/>
    </row>
    <row r="41" spans="6:43" x14ac:dyDescent="0.25">
      <c r="F41" s="5"/>
      <c r="G41" s="2">
        <v>0</v>
      </c>
      <c r="H41" s="2">
        <v>0</v>
      </c>
      <c r="I41" s="2">
        <v>1</v>
      </c>
      <c r="Y41" s="6"/>
      <c r="AA41" s="5"/>
      <c r="AB41" s="2">
        <v>4</v>
      </c>
      <c r="AC41" s="2">
        <v>4</v>
      </c>
      <c r="AF41" s="10">
        <f>(AB41-$AB$63)</f>
        <v>1.6666666666666665</v>
      </c>
      <c r="AG41" s="16">
        <f>(AC41-$AC$63)</f>
        <v>-0.42857142857142883</v>
      </c>
      <c r="AH41" s="10">
        <f>AF41*AG41</f>
        <v>-0.71428571428571463</v>
      </c>
      <c r="AQ41" s="6"/>
    </row>
    <row r="42" spans="6:43" x14ac:dyDescent="0.25">
      <c r="F42" s="5"/>
      <c r="G42" s="2">
        <v>0</v>
      </c>
      <c r="H42" s="2">
        <v>1</v>
      </c>
      <c r="I42" s="2">
        <v>5</v>
      </c>
      <c r="Y42" s="6"/>
      <c r="AA42" s="5"/>
      <c r="AB42" s="2">
        <v>2</v>
      </c>
      <c r="AC42" s="2">
        <v>3</v>
      </c>
      <c r="AF42" s="10">
        <f t="shared" ref="AF42:AF61" si="6">(AB42-$AB$63)</f>
        <v>-0.33333333333333348</v>
      </c>
      <c r="AG42" s="16">
        <f t="shared" ref="AG42:AG60" si="7">(AC42-$AC$63)</f>
        <v>-1.4285714285714288</v>
      </c>
      <c r="AH42" s="10">
        <f t="shared" ref="AH42:AH61" si="8">AF42*AG42</f>
        <v>0.4761904761904765</v>
      </c>
      <c r="AQ42" s="6"/>
    </row>
    <row r="43" spans="6:43" x14ac:dyDescent="0.25">
      <c r="F43" s="5"/>
      <c r="G43" s="2">
        <v>1</v>
      </c>
      <c r="H43" s="2">
        <v>2</v>
      </c>
      <c r="I43" s="2">
        <v>17</v>
      </c>
      <c r="Y43" s="6"/>
      <c r="AA43" s="5"/>
      <c r="AB43" s="2">
        <v>2</v>
      </c>
      <c r="AC43" s="2">
        <v>4</v>
      </c>
      <c r="AF43" s="10">
        <f t="shared" si="6"/>
        <v>-0.33333333333333348</v>
      </c>
      <c r="AG43" s="16">
        <f t="shared" si="7"/>
        <v>-0.42857142857142883</v>
      </c>
      <c r="AH43" s="10">
        <f t="shared" si="8"/>
        <v>0.14285714285714302</v>
      </c>
      <c r="AQ43" s="6"/>
    </row>
    <row r="44" spans="6:43" x14ac:dyDescent="0.25">
      <c r="F44" s="5"/>
      <c r="G44" s="2">
        <v>1</v>
      </c>
      <c r="H44" s="2">
        <v>2</v>
      </c>
      <c r="I44" s="2">
        <v>17</v>
      </c>
      <c r="Y44" s="6"/>
      <c r="AA44" s="5"/>
      <c r="AB44" s="2">
        <v>3</v>
      </c>
      <c r="AC44" s="2">
        <v>5</v>
      </c>
      <c r="AF44" s="10">
        <f t="shared" si="6"/>
        <v>0.66666666666666652</v>
      </c>
      <c r="AG44" s="16">
        <f t="shared" si="7"/>
        <v>0.57142857142857117</v>
      </c>
      <c r="AH44" s="10">
        <f t="shared" si="8"/>
        <v>0.38095238095238071</v>
      </c>
      <c r="AQ44" s="6"/>
    </row>
    <row r="45" spans="6:43" x14ac:dyDescent="0.25">
      <c r="F45" s="5"/>
      <c r="G45" s="11">
        <v>1</v>
      </c>
      <c r="H45" s="11">
        <v>2</v>
      </c>
      <c r="I45" s="11">
        <v>17</v>
      </c>
      <c r="Y45" s="6"/>
      <c r="AA45" s="5"/>
      <c r="AB45" s="2">
        <v>1</v>
      </c>
      <c r="AC45" s="2">
        <v>3</v>
      </c>
      <c r="AF45" s="10">
        <f t="shared" si="6"/>
        <v>-1.3333333333333335</v>
      </c>
      <c r="AG45" s="16">
        <f t="shared" si="7"/>
        <v>-1.4285714285714288</v>
      </c>
      <c r="AH45" s="10">
        <f t="shared" si="8"/>
        <v>1.9047619047619053</v>
      </c>
      <c r="AQ45" s="6"/>
    </row>
    <row r="46" spans="6:43" x14ac:dyDescent="0.25">
      <c r="F46" s="5"/>
      <c r="G46" s="11">
        <v>1</v>
      </c>
      <c r="H46" s="11">
        <v>3</v>
      </c>
      <c r="I46" s="11">
        <v>18</v>
      </c>
      <c r="Y46" s="6"/>
      <c r="AA46" s="5"/>
      <c r="AB46" s="2">
        <v>3</v>
      </c>
      <c r="AC46" s="2">
        <v>6</v>
      </c>
      <c r="AF46" s="10">
        <f t="shared" si="6"/>
        <v>0.66666666666666652</v>
      </c>
      <c r="AG46" s="16">
        <f t="shared" si="7"/>
        <v>1.5714285714285712</v>
      </c>
      <c r="AH46" s="10">
        <f t="shared" si="8"/>
        <v>1.0476190476190472</v>
      </c>
      <c r="AQ46" s="6"/>
    </row>
    <row r="47" spans="6:43" x14ac:dyDescent="0.25">
      <c r="F47" s="5"/>
      <c r="G47" s="2">
        <v>1</v>
      </c>
      <c r="H47" s="2">
        <v>3</v>
      </c>
      <c r="I47" s="2">
        <v>18</v>
      </c>
      <c r="Y47" s="6"/>
      <c r="AA47" s="5"/>
      <c r="AB47" s="2">
        <v>3</v>
      </c>
      <c r="AC47" s="2">
        <v>6</v>
      </c>
      <c r="AF47" s="10">
        <f t="shared" si="6"/>
        <v>0.66666666666666652</v>
      </c>
      <c r="AG47" s="16">
        <f t="shared" si="7"/>
        <v>1.5714285714285712</v>
      </c>
      <c r="AH47" s="10">
        <f t="shared" si="8"/>
        <v>1.0476190476190472</v>
      </c>
      <c r="AQ47" s="6"/>
    </row>
    <row r="48" spans="6:43" x14ac:dyDescent="0.25">
      <c r="F48" s="5"/>
      <c r="G48" s="2">
        <v>1</v>
      </c>
      <c r="H48" s="2">
        <v>3</v>
      </c>
      <c r="I48" s="2">
        <v>19</v>
      </c>
      <c r="Y48" s="6"/>
      <c r="AA48" s="5"/>
      <c r="AB48" s="2">
        <v>0</v>
      </c>
      <c r="AC48" s="2">
        <v>1</v>
      </c>
      <c r="AF48" s="10">
        <f t="shared" si="6"/>
        <v>-2.3333333333333335</v>
      </c>
      <c r="AG48" s="16">
        <f t="shared" si="7"/>
        <v>-3.4285714285714288</v>
      </c>
      <c r="AH48" s="10">
        <f t="shared" si="8"/>
        <v>8.0000000000000018</v>
      </c>
      <c r="AQ48" s="6"/>
    </row>
    <row r="49" spans="6:43" x14ac:dyDescent="0.25">
      <c r="F49" s="5"/>
      <c r="G49" s="2">
        <v>2</v>
      </c>
      <c r="H49" s="2">
        <v>3</v>
      </c>
      <c r="I49" s="2">
        <v>24</v>
      </c>
      <c r="Y49" s="6"/>
      <c r="AA49" s="5"/>
      <c r="AB49" s="2">
        <v>1</v>
      </c>
      <c r="AC49" s="2">
        <v>3</v>
      </c>
      <c r="AF49" s="10">
        <f t="shared" si="6"/>
        <v>-1.3333333333333335</v>
      </c>
      <c r="AG49" s="16">
        <f t="shared" si="7"/>
        <v>-1.4285714285714288</v>
      </c>
      <c r="AH49" s="10">
        <f t="shared" si="8"/>
        <v>1.9047619047619053</v>
      </c>
      <c r="AQ49" s="6"/>
    </row>
    <row r="50" spans="6:43" x14ac:dyDescent="0.25">
      <c r="F50" s="5"/>
      <c r="G50" s="2">
        <v>2</v>
      </c>
      <c r="H50" s="2">
        <v>3</v>
      </c>
      <c r="I50" s="2">
        <v>24</v>
      </c>
      <c r="Y50" s="6"/>
      <c r="AA50" s="5"/>
      <c r="AB50" s="2">
        <v>0</v>
      </c>
      <c r="AC50" s="2">
        <v>0</v>
      </c>
      <c r="AF50" s="10">
        <f t="shared" si="6"/>
        <v>-2.3333333333333335</v>
      </c>
      <c r="AG50" s="16">
        <f t="shared" si="7"/>
        <v>-4.4285714285714288</v>
      </c>
      <c r="AH50" s="10">
        <f t="shared" si="8"/>
        <v>10.333333333333334</v>
      </c>
      <c r="AQ50" s="6"/>
    </row>
    <row r="51" spans="6:43" x14ac:dyDescent="0.25">
      <c r="F51" s="5"/>
      <c r="G51" s="11">
        <v>2</v>
      </c>
      <c r="H51" s="11">
        <v>4</v>
      </c>
      <c r="I51" s="11">
        <v>28</v>
      </c>
      <c r="Y51" s="6"/>
      <c r="AA51" s="5"/>
      <c r="AB51" s="2">
        <v>5</v>
      </c>
      <c r="AC51" s="2">
        <v>9</v>
      </c>
      <c r="AF51" s="10">
        <f t="shared" si="6"/>
        <v>2.6666666666666665</v>
      </c>
      <c r="AG51" s="16">
        <f t="shared" si="7"/>
        <v>4.5714285714285712</v>
      </c>
      <c r="AH51" s="10">
        <f t="shared" si="8"/>
        <v>12.19047619047619</v>
      </c>
      <c r="AQ51" s="6"/>
    </row>
    <row r="52" spans="6:43" x14ac:dyDescent="0.25">
      <c r="F52" s="5"/>
      <c r="G52" s="2">
        <v>3</v>
      </c>
      <c r="H52" s="2">
        <v>4</v>
      </c>
      <c r="I52" s="2">
        <v>30</v>
      </c>
      <c r="Y52" s="6"/>
      <c r="AA52" s="5"/>
      <c r="AB52" s="2">
        <v>1</v>
      </c>
      <c r="AC52" s="2">
        <v>2</v>
      </c>
      <c r="AF52" s="10">
        <f t="shared" si="6"/>
        <v>-1.3333333333333335</v>
      </c>
      <c r="AG52" s="16">
        <f t="shared" si="7"/>
        <v>-2.4285714285714288</v>
      </c>
      <c r="AH52" s="10">
        <f t="shared" si="8"/>
        <v>3.2380952380952386</v>
      </c>
      <c r="AQ52" s="6"/>
    </row>
    <row r="53" spans="6:43" x14ac:dyDescent="0.25">
      <c r="F53" s="5"/>
      <c r="G53" s="2">
        <v>3</v>
      </c>
      <c r="H53" s="2">
        <v>5</v>
      </c>
      <c r="I53" s="2">
        <v>32</v>
      </c>
      <c r="Y53" s="6"/>
      <c r="AA53" s="5"/>
      <c r="AB53" s="2">
        <v>2</v>
      </c>
      <c r="AC53" s="2">
        <v>3</v>
      </c>
      <c r="AF53" s="10">
        <f t="shared" si="6"/>
        <v>-0.33333333333333348</v>
      </c>
      <c r="AG53" s="16">
        <f t="shared" si="7"/>
        <v>-1.4285714285714288</v>
      </c>
      <c r="AH53" s="10">
        <f t="shared" si="8"/>
        <v>0.4761904761904765</v>
      </c>
      <c r="AQ53" s="6"/>
    </row>
    <row r="54" spans="6:43" x14ac:dyDescent="0.25">
      <c r="F54" s="5"/>
      <c r="G54" s="2">
        <v>3</v>
      </c>
      <c r="H54" s="2">
        <v>6</v>
      </c>
      <c r="I54" s="2">
        <v>41</v>
      </c>
      <c r="Y54" s="6"/>
      <c r="AA54" s="5"/>
      <c r="AB54" s="2">
        <v>1</v>
      </c>
      <c r="AC54" s="2">
        <v>3</v>
      </c>
      <c r="AF54" s="10">
        <f t="shared" si="6"/>
        <v>-1.3333333333333335</v>
      </c>
      <c r="AG54" s="16">
        <f t="shared" si="7"/>
        <v>-1.4285714285714288</v>
      </c>
      <c r="AH54" s="10">
        <f t="shared" si="8"/>
        <v>1.9047619047619053</v>
      </c>
      <c r="AQ54" s="6"/>
    </row>
    <row r="55" spans="6:43" x14ac:dyDescent="0.25">
      <c r="F55" s="5"/>
      <c r="G55" s="2">
        <v>3</v>
      </c>
      <c r="H55" s="2">
        <v>6</v>
      </c>
      <c r="I55" s="2">
        <v>42</v>
      </c>
      <c r="Y55" s="6"/>
      <c r="AA55" s="5"/>
      <c r="AB55" s="2">
        <v>3</v>
      </c>
      <c r="AC55" s="2">
        <v>6</v>
      </c>
      <c r="AF55" s="10">
        <f t="shared" si="6"/>
        <v>0.66666666666666652</v>
      </c>
      <c r="AG55" s="16">
        <f t="shared" si="7"/>
        <v>1.5714285714285712</v>
      </c>
      <c r="AH55" s="10">
        <f t="shared" si="8"/>
        <v>1.0476190476190472</v>
      </c>
      <c r="AQ55" s="6"/>
    </row>
    <row r="56" spans="6:43" x14ac:dyDescent="0.25">
      <c r="F56" s="5"/>
      <c r="G56" s="11">
        <v>3</v>
      </c>
      <c r="H56" s="11">
        <v>6</v>
      </c>
      <c r="I56" s="11">
        <v>44</v>
      </c>
      <c r="Y56" s="6"/>
      <c r="AA56" s="5"/>
      <c r="AB56" s="2">
        <v>4</v>
      </c>
      <c r="AC56" s="2">
        <v>8</v>
      </c>
      <c r="AF56" s="10">
        <f t="shared" si="6"/>
        <v>1.6666666666666665</v>
      </c>
      <c r="AG56" s="16">
        <f t="shared" si="7"/>
        <v>3.5714285714285712</v>
      </c>
      <c r="AH56" s="10">
        <f t="shared" si="8"/>
        <v>5.9523809523809517</v>
      </c>
      <c r="AQ56" s="6"/>
    </row>
    <row r="57" spans="6:43" x14ac:dyDescent="0.25">
      <c r="F57" s="5"/>
      <c r="G57" s="11">
        <v>4</v>
      </c>
      <c r="H57" s="11">
        <v>6</v>
      </c>
      <c r="I57" s="11">
        <v>44</v>
      </c>
      <c r="Y57" s="6"/>
      <c r="AA57" s="5"/>
      <c r="AB57" s="2">
        <v>4</v>
      </c>
      <c r="AC57" s="2">
        <v>8</v>
      </c>
      <c r="AF57" s="10">
        <f t="shared" si="6"/>
        <v>1.6666666666666665</v>
      </c>
      <c r="AG57" s="16">
        <f t="shared" si="7"/>
        <v>3.5714285714285712</v>
      </c>
      <c r="AH57" s="10">
        <f t="shared" si="8"/>
        <v>5.9523809523809517</v>
      </c>
      <c r="AQ57" s="6"/>
    </row>
    <row r="58" spans="6:43" x14ac:dyDescent="0.25">
      <c r="F58" s="5"/>
      <c r="G58" s="2">
        <v>4</v>
      </c>
      <c r="H58" s="2">
        <v>8</v>
      </c>
      <c r="I58" s="2">
        <v>56</v>
      </c>
      <c r="Y58" s="6"/>
      <c r="AA58" s="5"/>
      <c r="AB58" s="2">
        <v>3</v>
      </c>
      <c r="AC58" s="2">
        <v>6</v>
      </c>
      <c r="AF58" s="10">
        <f t="shared" si="6"/>
        <v>0.66666666666666652</v>
      </c>
      <c r="AG58" s="16">
        <f t="shared" si="7"/>
        <v>1.5714285714285712</v>
      </c>
      <c r="AH58" s="10">
        <f t="shared" si="8"/>
        <v>1.0476190476190472</v>
      </c>
      <c r="AQ58" s="6"/>
    </row>
    <row r="59" spans="6:43" x14ac:dyDescent="0.25">
      <c r="F59" s="5"/>
      <c r="G59" s="2">
        <v>4</v>
      </c>
      <c r="H59" s="2">
        <v>8</v>
      </c>
      <c r="I59" s="2">
        <v>56</v>
      </c>
      <c r="Y59" s="6"/>
      <c r="AA59" s="5"/>
      <c r="AB59" s="2">
        <v>5</v>
      </c>
      <c r="AC59" s="2">
        <v>9</v>
      </c>
      <c r="AF59" s="10">
        <f t="shared" si="6"/>
        <v>2.6666666666666665</v>
      </c>
      <c r="AG59" s="16">
        <f t="shared" si="7"/>
        <v>4.5714285714285712</v>
      </c>
      <c r="AH59" s="10">
        <f t="shared" si="8"/>
        <v>12.19047619047619</v>
      </c>
      <c r="AQ59" s="6"/>
    </row>
    <row r="60" spans="6:43" x14ac:dyDescent="0.25">
      <c r="F60" s="5"/>
      <c r="G60" s="2">
        <v>5</v>
      </c>
      <c r="H60" s="2">
        <v>9</v>
      </c>
      <c r="I60" s="2">
        <v>62</v>
      </c>
      <c r="Y60" s="6"/>
      <c r="AA60" s="5"/>
      <c r="AB60" s="2">
        <v>1</v>
      </c>
      <c r="AC60" s="2">
        <v>2</v>
      </c>
      <c r="AF60" s="10">
        <f t="shared" si="6"/>
        <v>-1.3333333333333335</v>
      </c>
      <c r="AG60" s="16">
        <f t="shared" si="7"/>
        <v>-2.4285714285714288</v>
      </c>
      <c r="AH60" s="10">
        <f t="shared" si="8"/>
        <v>3.2380952380952386</v>
      </c>
      <c r="AQ60" s="6"/>
    </row>
    <row r="61" spans="6:43" x14ac:dyDescent="0.25">
      <c r="F61" s="5"/>
      <c r="G61" s="2">
        <v>5</v>
      </c>
      <c r="H61" s="2">
        <v>9</v>
      </c>
      <c r="I61" s="2">
        <v>64</v>
      </c>
      <c r="Y61" s="6"/>
      <c r="AA61" s="5"/>
      <c r="AB61" s="2">
        <v>1</v>
      </c>
      <c r="AC61" s="2">
        <v>2</v>
      </c>
      <c r="AF61" s="10">
        <f t="shared" si="6"/>
        <v>-1.3333333333333335</v>
      </c>
      <c r="AG61" s="16">
        <f>(AC61-$AC$63)</f>
        <v>-2.4285714285714288</v>
      </c>
      <c r="AH61" s="10">
        <f t="shared" si="8"/>
        <v>3.2380952380952386</v>
      </c>
      <c r="AQ61" s="6"/>
    </row>
    <row r="62" spans="6:43" x14ac:dyDescent="0.25">
      <c r="F62" s="5"/>
      <c r="Y62" s="6"/>
      <c r="AA62" s="5"/>
      <c r="AQ62" s="6"/>
    </row>
    <row r="63" spans="6:43" x14ac:dyDescent="0.25">
      <c r="F63" s="12" t="s">
        <v>22</v>
      </c>
      <c r="G63" s="10">
        <f>AVERAGE(G45:G46)</f>
        <v>1</v>
      </c>
      <c r="H63" s="10">
        <f t="shared" ref="H63:I63" si="9">AVERAGE(H45:H46)</f>
        <v>2.5</v>
      </c>
      <c r="I63" s="10">
        <f t="shared" si="9"/>
        <v>17.5</v>
      </c>
      <c r="Y63" s="6"/>
      <c r="AA63" s="12" t="s">
        <v>7</v>
      </c>
      <c r="AB63" s="10">
        <f>AVERAGE(AB41:AB61)</f>
        <v>2.3333333333333335</v>
      </c>
      <c r="AC63" s="10">
        <f>AVERAGE(AC41:AC61)</f>
        <v>4.4285714285714288</v>
      </c>
      <c r="AG63" s="16" t="s">
        <v>8</v>
      </c>
      <c r="AH63" s="10">
        <f>SUM(AH41:AH61)</f>
        <v>75</v>
      </c>
      <c r="AQ63" s="6"/>
    </row>
    <row r="64" spans="6:43" x14ac:dyDescent="0.25">
      <c r="F64" s="12" t="s">
        <v>23</v>
      </c>
      <c r="G64" s="10">
        <f>MEDIAN(G41:G61)</f>
        <v>2</v>
      </c>
      <c r="H64" s="10">
        <f t="shared" ref="H64:I64" si="10">MEDIAN(H41:H61)</f>
        <v>4</v>
      </c>
      <c r="I64" s="10">
        <f t="shared" si="10"/>
        <v>28</v>
      </c>
      <c r="Y64" s="6"/>
      <c r="AA64" s="5"/>
      <c r="AG64" s="16" t="s">
        <v>33</v>
      </c>
      <c r="AH64" s="10">
        <f>COUNT(AB41:AB61)</f>
        <v>21</v>
      </c>
      <c r="AQ64" s="6"/>
    </row>
    <row r="65" spans="6:45" x14ac:dyDescent="0.25">
      <c r="F65" s="12" t="s">
        <v>24</v>
      </c>
      <c r="G65" s="10">
        <f>AVERAGE(G56:G57)</f>
        <v>3.5</v>
      </c>
      <c r="H65" s="10">
        <f t="shared" ref="H65:I65" si="11">AVERAGE(H56:H57)</f>
        <v>6</v>
      </c>
      <c r="I65" s="10">
        <f t="shared" si="11"/>
        <v>44</v>
      </c>
      <c r="Y65" s="6"/>
      <c r="AA65" s="5"/>
      <c r="AG65" s="16" t="s">
        <v>34</v>
      </c>
      <c r="AH65" s="26">
        <f>AH63/AH64</f>
        <v>3.5714285714285716</v>
      </c>
      <c r="AQ65" s="6"/>
    </row>
    <row r="66" spans="6:45" x14ac:dyDescent="0.25">
      <c r="F66" s="12" t="s">
        <v>25</v>
      </c>
      <c r="G66" s="10">
        <f>MIN(G41:G61)</f>
        <v>0</v>
      </c>
      <c r="H66" s="10">
        <f t="shared" ref="H66:I66" si="12">MIN(H41:H61)</f>
        <v>0</v>
      </c>
      <c r="I66" s="10">
        <f t="shared" si="12"/>
        <v>1</v>
      </c>
      <c r="Y66" s="6"/>
      <c r="AA66" s="5"/>
      <c r="AQ66" s="6"/>
    </row>
    <row r="67" spans="6:45" x14ac:dyDescent="0.25">
      <c r="F67" s="12" t="s">
        <v>26</v>
      </c>
      <c r="G67" s="10">
        <f>MAX(G41:G61)</f>
        <v>5</v>
      </c>
      <c r="H67" s="10">
        <f t="shared" ref="H67:I67" si="13">MAX(H41:H61)</f>
        <v>9</v>
      </c>
      <c r="I67" s="10">
        <f t="shared" si="13"/>
        <v>64</v>
      </c>
      <c r="Y67" s="6"/>
      <c r="AA67" s="5"/>
      <c r="AG67" s="51" t="s">
        <v>49</v>
      </c>
      <c r="AH67" s="47">
        <f>_xlfn.COVARIANCE.P(AB41:AB61,AC41:AC61)</f>
        <v>3.5714285714285716</v>
      </c>
      <c r="AQ67" s="6"/>
    </row>
    <row r="68" spans="6:45" x14ac:dyDescent="0.25">
      <c r="F68" s="12" t="s">
        <v>27</v>
      </c>
      <c r="G68" s="10">
        <f>G65-G63</f>
        <v>2.5</v>
      </c>
      <c r="H68" s="10">
        <f>H65-H63</f>
        <v>3.5</v>
      </c>
      <c r="I68" s="10">
        <f t="shared" ref="I68" si="14">I65-I63</f>
        <v>26.5</v>
      </c>
      <c r="Y68" s="6"/>
      <c r="AA68" s="5"/>
      <c r="AG68" s="51"/>
      <c r="AH68" s="48"/>
      <c r="AQ68" s="6"/>
    </row>
    <row r="69" spans="6:45" x14ac:dyDescent="0.25">
      <c r="F69" s="12" t="s">
        <v>28</v>
      </c>
      <c r="G69" s="10">
        <f>G63-(1.5*G68)</f>
        <v>-2.75</v>
      </c>
      <c r="H69" s="10">
        <f>H63-(1.5*H68)</f>
        <v>-2.75</v>
      </c>
      <c r="I69" s="10">
        <f>I63-(1.5*I68)</f>
        <v>-22.25</v>
      </c>
      <c r="Y69" s="6"/>
      <c r="AA69" s="5"/>
      <c r="AQ69" s="6"/>
    </row>
    <row r="70" spans="6:45" ht="15.75" thickBot="1" x14ac:dyDescent="0.3">
      <c r="F70" s="13" t="s">
        <v>29</v>
      </c>
      <c r="G70" s="14">
        <f>G65+(1.5*G68)</f>
        <v>7.25</v>
      </c>
      <c r="H70" s="14">
        <f t="shared" ref="H70:I70" si="15">H65+(1.5*H68)</f>
        <v>11.25</v>
      </c>
      <c r="I70" s="14">
        <f t="shared" si="15"/>
        <v>83.75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7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9"/>
    </row>
    <row r="71" spans="6:45" ht="15.75" thickBot="1" x14ac:dyDescent="0.3"/>
    <row r="72" spans="6:45" ht="15.75" thickBot="1" x14ac:dyDescent="0.3">
      <c r="F72" s="41" t="s">
        <v>60</v>
      </c>
      <c r="G72" s="42"/>
      <c r="H72" s="42"/>
      <c r="I72" s="42"/>
      <c r="J72" s="42"/>
      <c r="K72" s="42"/>
      <c r="L72" s="4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  <c r="AA72" s="56" t="s">
        <v>69</v>
      </c>
      <c r="AB72" s="57"/>
      <c r="AC72" s="57"/>
      <c r="AD72" s="57"/>
      <c r="AE72" s="57"/>
      <c r="AF72" s="57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4"/>
    </row>
    <row r="73" spans="6:45" x14ac:dyDescent="0.25">
      <c r="F73" s="5"/>
      <c r="Y73" s="6"/>
      <c r="AA73" s="58" t="s">
        <v>17</v>
      </c>
      <c r="AB73" s="59" t="s">
        <v>63</v>
      </c>
      <c r="AC73" s="53"/>
      <c r="AD73" s="1" t="s">
        <v>2</v>
      </c>
      <c r="AE73" s="1" t="s">
        <v>3</v>
      </c>
      <c r="AF73" s="1" t="s">
        <v>4</v>
      </c>
      <c r="AG73" s="54" t="s">
        <v>64</v>
      </c>
      <c r="AH73" s="54" t="s">
        <v>65</v>
      </c>
      <c r="AI73" s="54" t="s">
        <v>66</v>
      </c>
      <c r="AJ73" s="53"/>
      <c r="AK73" s="54" t="s">
        <v>67</v>
      </c>
      <c r="AL73" s="54" t="s">
        <v>68</v>
      </c>
      <c r="AM73" s="54" t="s">
        <v>67</v>
      </c>
      <c r="AN73" s="53"/>
      <c r="AO73" s="53"/>
      <c r="AP73" s="53"/>
      <c r="AQ73" s="53"/>
      <c r="AR73" s="53"/>
      <c r="AS73" s="6"/>
    </row>
    <row r="74" spans="6:45" x14ac:dyDescent="0.25">
      <c r="F74" s="5"/>
      <c r="G74" s="1" t="s">
        <v>2</v>
      </c>
      <c r="H74" s="1" t="s">
        <v>3</v>
      </c>
      <c r="J74" s="25" t="s">
        <v>37</v>
      </c>
      <c r="K74" s="15" t="s">
        <v>30</v>
      </c>
      <c r="L74" s="23" t="s">
        <v>31</v>
      </c>
      <c r="M74" s="15" t="s">
        <v>32</v>
      </c>
      <c r="O74" s="25" t="s">
        <v>38</v>
      </c>
      <c r="P74" s="15" t="s">
        <v>14</v>
      </c>
      <c r="Q74" s="15" t="s">
        <v>15</v>
      </c>
      <c r="S74" s="51" t="s">
        <v>42</v>
      </c>
      <c r="T74" s="52" t="s">
        <v>43</v>
      </c>
      <c r="U74" s="52" t="s">
        <v>44</v>
      </c>
      <c r="Y74" s="6"/>
      <c r="AA74" s="39">
        <v>1</v>
      </c>
      <c r="AB74" s="10">
        <f ca="1">RAND()*2</f>
        <v>1.9353350172904138</v>
      </c>
      <c r="AC74" s="53"/>
      <c r="AD74" s="2">
        <v>4</v>
      </c>
      <c r="AE74" s="2">
        <v>4</v>
      </c>
      <c r="AF74" s="2">
        <v>28</v>
      </c>
      <c r="AG74" s="53">
        <f>AVERAGE(AD74:AD80)</f>
        <v>2.5714285714285716</v>
      </c>
      <c r="AH74" s="53">
        <f>AVERAGE(AE74:AE80)</f>
        <v>4.4285714285714288</v>
      </c>
      <c r="AI74" s="53">
        <f>AVERAGE(AF74:AF80)</f>
        <v>31</v>
      </c>
      <c r="AJ74" s="53"/>
      <c r="AK74" s="53">
        <f>((AD74-$AG$74)^2+(AE74-$AH$74)^2+(AF74-$AI$74)^2)^0.5</f>
        <v>3.3502969713024493</v>
      </c>
      <c r="AL74" s="53">
        <f>((AD74-$AG$74)^2+(AE74-$AH$74)^2+(AF74-$AI$74)^2)^0.5</f>
        <v>3.3502969713024493</v>
      </c>
      <c r="AM74" s="53"/>
      <c r="AN74" s="53"/>
      <c r="AO74" s="53"/>
      <c r="AP74" s="53"/>
      <c r="AQ74" s="53"/>
      <c r="AR74" s="53"/>
      <c r="AS74" s="6"/>
    </row>
    <row r="75" spans="6:45" x14ac:dyDescent="0.25">
      <c r="F75" s="5"/>
      <c r="G75" s="2">
        <v>4</v>
      </c>
      <c r="H75" s="2">
        <v>4</v>
      </c>
      <c r="K75" s="10">
        <f>G75-$G$97</f>
        <v>1.6666666666666665</v>
      </c>
      <c r="L75" s="10">
        <f>H75-$H$97</f>
        <v>-0.42857142857142883</v>
      </c>
      <c r="M75" s="10">
        <f>K75*L75</f>
        <v>-0.71428571428571463</v>
      </c>
      <c r="P75" s="10">
        <f>K75^2</f>
        <v>2.7777777777777772</v>
      </c>
      <c r="Q75" s="10">
        <f>L75^2</f>
        <v>0.18367346938775531</v>
      </c>
      <c r="S75" s="51"/>
      <c r="T75" s="52"/>
      <c r="U75" s="52"/>
      <c r="Y75" s="6"/>
      <c r="AA75" s="39">
        <v>2</v>
      </c>
      <c r="AB75" s="10">
        <f t="shared" ref="AB75:AB94" ca="1" si="16">RAND()*2</f>
        <v>1.7958452891787091</v>
      </c>
      <c r="AC75" s="53"/>
      <c r="AD75" s="2">
        <v>2</v>
      </c>
      <c r="AE75" s="2">
        <v>3</v>
      </c>
      <c r="AF75" s="2">
        <v>24</v>
      </c>
      <c r="AG75" s="53"/>
      <c r="AH75" s="53"/>
      <c r="AI75" s="53"/>
      <c r="AJ75" s="53"/>
      <c r="AK75" s="53">
        <f t="shared" ref="AK75:AK94" si="17">((AD75-$AG$74)^2+(AE75-$AH$74)^2+(AF75-$AI$74)^2)^0.5</f>
        <v>7.1671017112062465</v>
      </c>
      <c r="AL75" s="53"/>
      <c r="AM75" s="53"/>
      <c r="AN75" s="53"/>
      <c r="AO75" s="53"/>
      <c r="AP75" s="53"/>
      <c r="AQ75" s="53"/>
      <c r="AR75" s="53"/>
      <c r="AS75" s="6"/>
    </row>
    <row r="76" spans="6:45" x14ac:dyDescent="0.25">
      <c r="F76" s="5"/>
      <c r="G76" s="2">
        <v>2</v>
      </c>
      <c r="H76" s="2">
        <v>3</v>
      </c>
      <c r="K76" s="10">
        <f t="shared" ref="K76:K95" si="18">G76-$G$97</f>
        <v>-0.33333333333333348</v>
      </c>
      <c r="L76" s="10">
        <f t="shared" ref="L76:L95" si="19">H76-$H$97</f>
        <v>-1.4285714285714288</v>
      </c>
      <c r="M76" s="10">
        <f t="shared" ref="M76:M95" si="20">K76*L76</f>
        <v>0.4761904761904765</v>
      </c>
      <c r="P76" s="10">
        <f t="shared" ref="P76:P95" si="21">K76^2</f>
        <v>0.11111111111111122</v>
      </c>
      <c r="Q76" s="10">
        <f t="shared" ref="Q76:Q95" si="22">L76^2</f>
        <v>2.0408163265306132</v>
      </c>
      <c r="T76" s="10">
        <f>SQRT(P97)</f>
        <v>6.8313005106397329</v>
      </c>
      <c r="U76" s="10">
        <f>SQRT(Q97)</f>
        <v>11.710800875382398</v>
      </c>
      <c r="Y76" s="6"/>
      <c r="AA76" s="39">
        <v>3</v>
      </c>
      <c r="AB76" s="10">
        <f t="shared" ca="1" si="16"/>
        <v>1.2735915948547161</v>
      </c>
      <c r="AC76" s="53"/>
      <c r="AD76" s="2">
        <v>2</v>
      </c>
      <c r="AE76" s="2">
        <v>4</v>
      </c>
      <c r="AF76" s="2">
        <v>30</v>
      </c>
      <c r="AG76" s="53"/>
      <c r="AH76" s="53"/>
      <c r="AI76" s="53"/>
      <c r="AJ76" s="53"/>
      <c r="AK76" s="53">
        <f t="shared" si="17"/>
        <v>1.2289036095775183</v>
      </c>
      <c r="AL76" s="53"/>
      <c r="AM76" s="53"/>
      <c r="AN76" s="53"/>
      <c r="AO76" s="53"/>
      <c r="AP76" s="53"/>
      <c r="AQ76" s="53"/>
      <c r="AR76" s="53"/>
      <c r="AS76" s="6"/>
    </row>
    <row r="77" spans="6:45" x14ac:dyDescent="0.25">
      <c r="F77" s="5"/>
      <c r="G77" s="2">
        <v>2</v>
      </c>
      <c r="H77" s="2">
        <v>4</v>
      </c>
      <c r="K77" s="10">
        <f t="shared" si="18"/>
        <v>-0.33333333333333348</v>
      </c>
      <c r="L77" s="10">
        <f t="shared" si="19"/>
        <v>-0.42857142857142883</v>
      </c>
      <c r="M77" s="10">
        <f t="shared" si="20"/>
        <v>0.14285714285714302</v>
      </c>
      <c r="P77" s="10">
        <f t="shared" si="21"/>
        <v>0.11111111111111122</v>
      </c>
      <c r="Q77" s="10">
        <f t="shared" si="22"/>
        <v>0.18367346938775531</v>
      </c>
      <c r="Y77" s="6"/>
      <c r="AA77" s="39">
        <v>4</v>
      </c>
      <c r="AB77" s="10">
        <f t="shared" ca="1" si="16"/>
        <v>0.61429853238993948</v>
      </c>
      <c r="AC77" s="53"/>
      <c r="AD77" s="2">
        <v>3</v>
      </c>
      <c r="AE77" s="2">
        <v>5</v>
      </c>
      <c r="AF77" s="2">
        <v>32</v>
      </c>
      <c r="AG77" s="53"/>
      <c r="AH77" s="53"/>
      <c r="AI77" s="53"/>
      <c r="AJ77" s="53"/>
      <c r="AK77" s="53">
        <f t="shared" si="17"/>
        <v>1.2289036095775179</v>
      </c>
      <c r="AL77" s="53"/>
      <c r="AM77" s="53"/>
      <c r="AN77" s="53"/>
      <c r="AO77" s="53"/>
      <c r="AP77" s="53"/>
      <c r="AQ77" s="53"/>
      <c r="AR77" s="53"/>
      <c r="AS77" s="6"/>
    </row>
    <row r="78" spans="6:45" x14ac:dyDescent="0.25">
      <c r="F78" s="5"/>
      <c r="G78" s="2">
        <v>3</v>
      </c>
      <c r="H78" s="2">
        <v>5</v>
      </c>
      <c r="K78" s="10">
        <f t="shared" si="18"/>
        <v>0.66666666666666652</v>
      </c>
      <c r="L78" s="10">
        <f t="shared" si="19"/>
        <v>0.57142857142857117</v>
      </c>
      <c r="M78" s="10">
        <f t="shared" si="20"/>
        <v>0.38095238095238071</v>
      </c>
      <c r="P78" s="10">
        <f t="shared" si="21"/>
        <v>0.44444444444444425</v>
      </c>
      <c r="Q78" s="10">
        <f t="shared" si="22"/>
        <v>0.32653061224489766</v>
      </c>
      <c r="S78" s="51" t="s">
        <v>41</v>
      </c>
      <c r="T78" s="52" t="s">
        <v>45</v>
      </c>
      <c r="U78" s="52"/>
      <c r="Y78" s="6"/>
      <c r="AA78" s="39">
        <v>5</v>
      </c>
      <c r="AB78" s="10">
        <f t="shared" ca="1" si="16"/>
        <v>0.22916920943849517</v>
      </c>
      <c r="AC78" s="53"/>
      <c r="AD78" s="2">
        <v>1</v>
      </c>
      <c r="AE78" s="2">
        <v>3</v>
      </c>
      <c r="AF78" s="2">
        <v>18</v>
      </c>
      <c r="AG78" s="53"/>
      <c r="AH78" s="53"/>
      <c r="AI78" s="53"/>
      <c r="AJ78" s="53"/>
      <c r="AK78" s="53">
        <f t="shared" si="17"/>
        <v>13.172327208266299</v>
      </c>
      <c r="AL78" s="53"/>
      <c r="AM78" s="53"/>
      <c r="AN78" s="53"/>
      <c r="AO78" s="53"/>
      <c r="AP78" s="53"/>
      <c r="AQ78" s="53"/>
      <c r="AR78" s="53"/>
      <c r="AS78" s="6"/>
    </row>
    <row r="79" spans="6:45" x14ac:dyDescent="0.25">
      <c r="F79" s="5"/>
      <c r="G79" s="2">
        <v>1</v>
      </c>
      <c r="H79" s="2">
        <v>3</v>
      </c>
      <c r="K79" s="10">
        <f t="shared" si="18"/>
        <v>-1.3333333333333335</v>
      </c>
      <c r="L79" s="10">
        <f t="shared" si="19"/>
        <v>-1.4285714285714288</v>
      </c>
      <c r="M79" s="10">
        <f t="shared" si="20"/>
        <v>1.9047619047619053</v>
      </c>
      <c r="P79" s="10">
        <f t="shared" si="21"/>
        <v>1.7777777777777781</v>
      </c>
      <c r="Q79" s="10">
        <f t="shared" si="22"/>
        <v>2.0408163265306132</v>
      </c>
      <c r="S79" s="51"/>
      <c r="T79" s="52"/>
      <c r="U79" s="52"/>
      <c r="Y79" s="6"/>
      <c r="AA79" s="39">
        <v>6</v>
      </c>
      <c r="AB79" s="10">
        <f t="shared" ca="1" si="16"/>
        <v>1.3194058359351188</v>
      </c>
      <c r="AC79" s="53"/>
      <c r="AD79" s="2">
        <v>3</v>
      </c>
      <c r="AE79" s="2">
        <v>6</v>
      </c>
      <c r="AF79" s="2">
        <v>41</v>
      </c>
      <c r="AG79" s="53"/>
      <c r="AH79" s="53"/>
      <c r="AI79" s="53"/>
      <c r="AJ79" s="53"/>
      <c r="AK79" s="53">
        <f t="shared" si="17"/>
        <v>10.13178470085551</v>
      </c>
      <c r="AL79" s="53"/>
      <c r="AM79" s="53"/>
      <c r="AN79" s="53"/>
      <c r="AO79" s="53"/>
      <c r="AP79" s="53"/>
      <c r="AQ79" s="53"/>
      <c r="AR79" s="53"/>
      <c r="AS79" s="6"/>
    </row>
    <row r="80" spans="6:45" x14ac:dyDescent="0.25">
      <c r="F80" s="5"/>
      <c r="G80" s="2">
        <v>3</v>
      </c>
      <c r="H80" s="2">
        <v>6</v>
      </c>
      <c r="K80" s="10">
        <f t="shared" si="18"/>
        <v>0.66666666666666652</v>
      </c>
      <c r="L80" s="10">
        <f t="shared" si="19"/>
        <v>1.5714285714285712</v>
      </c>
      <c r="M80" s="10">
        <f t="shared" si="20"/>
        <v>1.0476190476190472</v>
      </c>
      <c r="P80" s="10">
        <f t="shared" si="21"/>
        <v>0.44444444444444425</v>
      </c>
      <c r="Q80" s="10">
        <f t="shared" si="22"/>
        <v>2.4693877551020402</v>
      </c>
      <c r="T80" s="45">
        <f>T76*U76</f>
        <v>80.000000000000014</v>
      </c>
      <c r="U80" s="45"/>
      <c r="Y80" s="6"/>
      <c r="AA80" s="39">
        <v>7</v>
      </c>
      <c r="AB80" s="10">
        <f t="shared" ca="1" si="16"/>
        <v>0.88551337154293264</v>
      </c>
      <c r="AC80" s="53"/>
      <c r="AD80" s="2">
        <v>3</v>
      </c>
      <c r="AE80" s="2">
        <v>6</v>
      </c>
      <c r="AF80" s="2">
        <v>44</v>
      </c>
      <c r="AG80" s="53"/>
      <c r="AH80" s="53"/>
      <c r="AI80" s="53"/>
      <c r="AJ80" s="53"/>
      <c r="AK80" s="53">
        <f t="shared" si="17"/>
        <v>13.101643455097143</v>
      </c>
      <c r="AL80" s="53"/>
      <c r="AM80" s="53"/>
      <c r="AN80" s="53"/>
      <c r="AO80" s="53"/>
      <c r="AP80" s="53"/>
      <c r="AQ80" s="53"/>
      <c r="AR80" s="53"/>
      <c r="AS80" s="6"/>
    </row>
    <row r="81" spans="6:45" x14ac:dyDescent="0.25">
      <c r="F81" s="5"/>
      <c r="G81" s="2">
        <v>3</v>
      </c>
      <c r="H81" s="2">
        <v>6</v>
      </c>
      <c r="K81" s="10">
        <f t="shared" si="18"/>
        <v>0.66666666666666652</v>
      </c>
      <c r="L81" s="10">
        <f t="shared" si="19"/>
        <v>1.5714285714285712</v>
      </c>
      <c r="M81" s="10">
        <f t="shared" si="20"/>
        <v>1.0476190476190472</v>
      </c>
      <c r="P81" s="10">
        <f t="shared" si="21"/>
        <v>0.44444444444444425</v>
      </c>
      <c r="Q81" s="10">
        <f t="shared" si="22"/>
        <v>2.4693877551020402</v>
      </c>
      <c r="Y81" s="6"/>
      <c r="AA81" s="39">
        <v>8</v>
      </c>
      <c r="AB81" s="10">
        <f t="shared" ca="1" si="16"/>
        <v>4.0794529861787332E-2</v>
      </c>
      <c r="AC81" s="53"/>
      <c r="AD81" s="2">
        <v>0</v>
      </c>
      <c r="AE81" s="2">
        <v>1</v>
      </c>
      <c r="AF81" s="2">
        <v>5</v>
      </c>
      <c r="AG81" s="53">
        <f>AVERAGE(AD81:AD87)</f>
        <v>1.4285714285714286</v>
      </c>
      <c r="AH81" s="53">
        <f>AVERAGE(AE81:AE87)</f>
        <v>3</v>
      </c>
      <c r="AI81" s="53">
        <f>AVERAGE(AF81:AF87)</f>
        <v>20.857142857142858</v>
      </c>
      <c r="AJ81" s="53"/>
      <c r="AK81" s="53">
        <f t="shared" si="17"/>
        <v>26.35085097181447</v>
      </c>
      <c r="AL81" s="53"/>
      <c r="AM81" s="53"/>
      <c r="AN81" s="53"/>
      <c r="AO81" s="53"/>
      <c r="AP81" s="53"/>
      <c r="AQ81" s="53"/>
      <c r="AR81" s="53"/>
      <c r="AS81" s="6"/>
    </row>
    <row r="82" spans="6:45" ht="15" customHeight="1" x14ac:dyDescent="0.25">
      <c r="F82" s="5"/>
      <c r="G82" s="2">
        <v>0</v>
      </c>
      <c r="H82" s="2">
        <v>1</v>
      </c>
      <c r="K82" s="10">
        <f t="shared" si="18"/>
        <v>-2.3333333333333335</v>
      </c>
      <c r="L82" s="10">
        <f t="shared" si="19"/>
        <v>-3.4285714285714288</v>
      </c>
      <c r="M82" s="10">
        <f t="shared" si="20"/>
        <v>8.0000000000000018</v>
      </c>
      <c r="P82" s="10">
        <f t="shared" si="21"/>
        <v>5.4444444444444455</v>
      </c>
      <c r="Q82" s="10">
        <f t="shared" si="22"/>
        <v>11.755102040816329</v>
      </c>
      <c r="S82" s="51" t="s">
        <v>46</v>
      </c>
      <c r="T82" s="49" t="s">
        <v>47</v>
      </c>
      <c r="U82" s="49"/>
      <c r="V82" s="49"/>
      <c r="W82" s="49"/>
      <c r="Y82" s="6"/>
      <c r="AA82" s="39">
        <v>9</v>
      </c>
      <c r="AB82" s="10">
        <f t="shared" ca="1" si="16"/>
        <v>0.76853676585393216</v>
      </c>
      <c r="AC82" s="53"/>
      <c r="AD82" s="2">
        <v>1</v>
      </c>
      <c r="AE82" s="2">
        <v>3</v>
      </c>
      <c r="AF82" s="2">
        <v>18</v>
      </c>
      <c r="AG82" s="53"/>
      <c r="AH82" s="53"/>
      <c r="AI82" s="53"/>
      <c r="AJ82" s="53"/>
      <c r="AK82" s="53">
        <f t="shared" si="17"/>
        <v>13.172327208266299</v>
      </c>
      <c r="AL82" s="53"/>
      <c r="AM82" s="53"/>
      <c r="AN82" s="53"/>
      <c r="AO82" s="53"/>
      <c r="AP82" s="53"/>
      <c r="AQ82" s="53"/>
      <c r="AR82" s="53"/>
      <c r="AS82" s="6"/>
    </row>
    <row r="83" spans="6:45" x14ac:dyDescent="0.25">
      <c r="F83" s="5"/>
      <c r="G83" s="2">
        <v>1</v>
      </c>
      <c r="H83" s="2">
        <v>3</v>
      </c>
      <c r="K83" s="10">
        <f t="shared" si="18"/>
        <v>-1.3333333333333335</v>
      </c>
      <c r="L83" s="10">
        <f t="shared" si="19"/>
        <v>-1.4285714285714288</v>
      </c>
      <c r="M83" s="10">
        <f t="shared" si="20"/>
        <v>1.9047619047619053</v>
      </c>
      <c r="P83" s="10">
        <f t="shared" si="21"/>
        <v>1.7777777777777781</v>
      </c>
      <c r="Q83" s="10">
        <f t="shared" si="22"/>
        <v>2.0408163265306132</v>
      </c>
      <c r="S83" s="51"/>
      <c r="T83" s="49"/>
      <c r="U83" s="49"/>
      <c r="V83" s="49"/>
      <c r="W83" s="49"/>
      <c r="Y83" s="6"/>
      <c r="AA83" s="39">
        <v>10</v>
      </c>
      <c r="AB83" s="10">
        <f t="shared" ca="1" si="16"/>
        <v>1.9035874727780278</v>
      </c>
      <c r="AC83" s="53"/>
      <c r="AD83" s="2">
        <v>0</v>
      </c>
      <c r="AE83" s="2">
        <v>0</v>
      </c>
      <c r="AF83" s="2">
        <v>1</v>
      </c>
      <c r="AG83" s="53"/>
      <c r="AH83" s="53"/>
      <c r="AI83" s="53"/>
      <c r="AJ83" s="53"/>
      <c r="AK83" s="53">
        <f t="shared" si="17"/>
        <v>30.433936482090488</v>
      </c>
      <c r="AL83" s="53"/>
      <c r="AM83" s="53"/>
      <c r="AN83" s="53"/>
      <c r="AO83" s="53"/>
      <c r="AP83" s="53"/>
      <c r="AQ83" s="53"/>
      <c r="AR83" s="53"/>
      <c r="AS83" s="6"/>
    </row>
    <row r="84" spans="6:45" x14ac:dyDescent="0.25">
      <c r="F84" s="5"/>
      <c r="G84" s="2">
        <v>0</v>
      </c>
      <c r="H84" s="2">
        <v>0</v>
      </c>
      <c r="K84" s="10">
        <f t="shared" si="18"/>
        <v>-2.3333333333333335</v>
      </c>
      <c r="L84" s="10">
        <f t="shared" si="19"/>
        <v>-4.4285714285714288</v>
      </c>
      <c r="M84" s="10">
        <f t="shared" si="20"/>
        <v>10.333333333333334</v>
      </c>
      <c r="P84" s="10">
        <f t="shared" si="21"/>
        <v>5.4444444444444455</v>
      </c>
      <c r="Q84" s="10">
        <f t="shared" si="22"/>
        <v>19.612244897959187</v>
      </c>
      <c r="T84" s="50">
        <f>M97/T80</f>
        <v>0.93749999999999978</v>
      </c>
      <c r="U84" s="50"/>
      <c r="V84" s="50"/>
      <c r="W84" s="50"/>
      <c r="Y84" s="6"/>
      <c r="AA84" s="39">
        <v>11</v>
      </c>
      <c r="AB84" s="10">
        <f t="shared" ca="1" si="16"/>
        <v>0.97810281190077064</v>
      </c>
      <c r="AC84" s="53"/>
      <c r="AD84" s="2">
        <v>5</v>
      </c>
      <c r="AE84" s="2">
        <v>9</v>
      </c>
      <c r="AF84" s="2">
        <v>62</v>
      </c>
      <c r="AG84" s="53"/>
      <c r="AH84" s="53"/>
      <c r="AI84" s="53"/>
      <c r="AJ84" s="53"/>
      <c r="AK84" s="53">
        <f t="shared" si="17"/>
        <v>31.42922077251275</v>
      </c>
      <c r="AL84" s="53"/>
      <c r="AM84" s="53"/>
      <c r="AN84" s="53"/>
      <c r="AO84" s="53"/>
      <c r="AP84" s="53"/>
      <c r="AQ84" s="53"/>
      <c r="AR84" s="53"/>
      <c r="AS84" s="6"/>
    </row>
    <row r="85" spans="6:45" x14ac:dyDescent="0.25">
      <c r="F85" s="5"/>
      <c r="G85" s="2">
        <v>5</v>
      </c>
      <c r="H85" s="2">
        <v>9</v>
      </c>
      <c r="K85" s="10">
        <f t="shared" si="18"/>
        <v>2.6666666666666665</v>
      </c>
      <c r="L85" s="10">
        <f t="shared" si="19"/>
        <v>4.5714285714285712</v>
      </c>
      <c r="M85" s="10">
        <f t="shared" si="20"/>
        <v>12.19047619047619</v>
      </c>
      <c r="P85" s="10">
        <f t="shared" si="21"/>
        <v>7.1111111111111107</v>
      </c>
      <c r="Q85" s="10">
        <f t="shared" si="22"/>
        <v>20.897959183673468</v>
      </c>
      <c r="Y85" s="6"/>
      <c r="AA85" s="39">
        <v>12</v>
      </c>
      <c r="AB85" s="10">
        <f t="shared" ca="1" si="16"/>
        <v>1.191880057841314</v>
      </c>
      <c r="AC85" s="53"/>
      <c r="AD85" s="2">
        <v>1</v>
      </c>
      <c r="AE85" s="2">
        <v>2</v>
      </c>
      <c r="AF85" s="2">
        <v>17</v>
      </c>
      <c r="AG85" s="53"/>
      <c r="AH85" s="53"/>
      <c r="AI85" s="53"/>
      <c r="AJ85" s="53"/>
      <c r="AK85" s="53">
        <f t="shared" si="17"/>
        <v>14.295710788162143</v>
      </c>
      <c r="AL85" s="53"/>
      <c r="AM85" s="53"/>
      <c r="AN85" s="53"/>
      <c r="AO85" s="53"/>
      <c r="AP85" s="53"/>
      <c r="AQ85" s="53"/>
      <c r="AR85" s="53"/>
      <c r="AS85" s="6"/>
    </row>
    <row r="86" spans="6:45" x14ac:dyDescent="0.25">
      <c r="F86" s="5"/>
      <c r="G86" s="2">
        <v>1</v>
      </c>
      <c r="H86" s="2">
        <v>2</v>
      </c>
      <c r="K86" s="10">
        <f t="shared" si="18"/>
        <v>-1.3333333333333335</v>
      </c>
      <c r="L86" s="10">
        <f t="shared" si="19"/>
        <v>-2.4285714285714288</v>
      </c>
      <c r="M86" s="10">
        <f t="shared" si="20"/>
        <v>3.2380952380952386</v>
      </c>
      <c r="P86" s="10">
        <f t="shared" si="21"/>
        <v>1.7777777777777781</v>
      </c>
      <c r="Q86" s="10">
        <f t="shared" si="22"/>
        <v>5.8979591836734704</v>
      </c>
      <c r="S86" s="51" t="s">
        <v>48</v>
      </c>
      <c r="T86" s="50">
        <f>CORREL(G75:G95,H75:H95)</f>
        <v>0.9375</v>
      </c>
      <c r="U86" s="50"/>
      <c r="Y86" s="6"/>
      <c r="AA86" s="39">
        <v>13</v>
      </c>
      <c r="AB86" s="10">
        <f t="shared" ca="1" si="16"/>
        <v>0.95542984491297411</v>
      </c>
      <c r="AC86" s="53"/>
      <c r="AD86" s="2">
        <v>2</v>
      </c>
      <c r="AE86" s="2">
        <v>3</v>
      </c>
      <c r="AF86" s="2">
        <v>24</v>
      </c>
      <c r="AG86" s="53"/>
      <c r="AH86" s="53"/>
      <c r="AI86" s="53"/>
      <c r="AJ86" s="53"/>
      <c r="AK86" s="53">
        <f t="shared" si="17"/>
        <v>7.1671017112062465</v>
      </c>
      <c r="AL86" s="53"/>
      <c r="AM86" s="53"/>
      <c r="AN86" s="53"/>
      <c r="AO86" s="53"/>
      <c r="AP86" s="53"/>
      <c r="AQ86" s="53"/>
      <c r="AR86" s="53"/>
      <c r="AS86" s="6"/>
    </row>
    <row r="87" spans="6:45" x14ac:dyDescent="0.25">
      <c r="F87" s="5"/>
      <c r="G87" s="2">
        <v>2</v>
      </c>
      <c r="H87" s="2">
        <v>3</v>
      </c>
      <c r="K87" s="10">
        <f t="shared" si="18"/>
        <v>-0.33333333333333348</v>
      </c>
      <c r="L87" s="10">
        <f t="shared" si="19"/>
        <v>-1.4285714285714288</v>
      </c>
      <c r="M87" s="10">
        <f t="shared" si="20"/>
        <v>0.4761904761904765</v>
      </c>
      <c r="P87" s="10">
        <f t="shared" si="21"/>
        <v>0.11111111111111122</v>
      </c>
      <c r="Q87" s="10">
        <f t="shared" si="22"/>
        <v>2.0408163265306132</v>
      </c>
      <c r="S87" s="51"/>
      <c r="T87" s="50"/>
      <c r="U87" s="50"/>
      <c r="Y87" s="6"/>
      <c r="AA87" s="39">
        <v>14</v>
      </c>
      <c r="AB87" s="10">
        <f t="shared" ca="1" si="16"/>
        <v>0.57424185059744404</v>
      </c>
      <c r="AC87" s="53"/>
      <c r="AD87" s="2">
        <v>1</v>
      </c>
      <c r="AE87" s="2">
        <v>3</v>
      </c>
      <c r="AF87" s="2">
        <v>19</v>
      </c>
      <c r="AG87" s="53"/>
      <c r="AH87" s="53"/>
      <c r="AI87" s="53"/>
      <c r="AJ87" s="53"/>
      <c r="AK87" s="53">
        <f t="shared" si="17"/>
        <v>12.186476278302628</v>
      </c>
      <c r="AL87" s="53"/>
      <c r="AM87" s="53"/>
      <c r="AN87" s="53"/>
      <c r="AO87" s="53"/>
      <c r="AP87" s="53"/>
      <c r="AQ87" s="53"/>
      <c r="AR87" s="53"/>
      <c r="AS87" s="6"/>
    </row>
    <row r="88" spans="6:45" x14ac:dyDescent="0.25">
      <c r="F88" s="5"/>
      <c r="G88" s="2">
        <v>1</v>
      </c>
      <c r="H88" s="2">
        <v>3</v>
      </c>
      <c r="K88" s="10">
        <f t="shared" si="18"/>
        <v>-1.3333333333333335</v>
      </c>
      <c r="L88" s="10">
        <f t="shared" si="19"/>
        <v>-1.4285714285714288</v>
      </c>
      <c r="M88" s="10">
        <f t="shared" si="20"/>
        <v>1.9047619047619053</v>
      </c>
      <c r="P88" s="10">
        <f t="shared" si="21"/>
        <v>1.7777777777777781</v>
      </c>
      <c r="Q88" s="10">
        <f t="shared" si="22"/>
        <v>2.0408163265306132</v>
      </c>
      <c r="Y88" s="6"/>
      <c r="AA88" s="39">
        <v>15</v>
      </c>
      <c r="AB88" s="10">
        <f t="shared" ca="1" si="16"/>
        <v>0.47715358933830943</v>
      </c>
      <c r="AC88" s="53"/>
      <c r="AD88" s="2">
        <v>3</v>
      </c>
      <c r="AE88" s="2">
        <v>6</v>
      </c>
      <c r="AF88" s="2">
        <v>42</v>
      </c>
      <c r="AG88" s="53">
        <f>AVERAGE(AD88:AD94)</f>
        <v>3</v>
      </c>
      <c r="AH88" s="53">
        <f>AVERAGE(AE88:AE94)</f>
        <v>5.8571428571428568</v>
      </c>
      <c r="AI88" s="53">
        <f>AVERAGE(AF88:AF94)</f>
        <v>42.285714285714285</v>
      </c>
      <c r="AJ88" s="53"/>
      <c r="AK88" s="53">
        <f t="shared" si="17"/>
        <v>11.119939803096498</v>
      </c>
      <c r="AL88" s="53"/>
      <c r="AM88" s="53"/>
      <c r="AN88" s="53"/>
      <c r="AO88" s="53"/>
      <c r="AP88" s="53"/>
      <c r="AQ88" s="53"/>
      <c r="AR88" s="53"/>
      <c r="AS88" s="6"/>
    </row>
    <row r="89" spans="6:45" x14ac:dyDescent="0.25">
      <c r="F89" s="5"/>
      <c r="G89" s="2">
        <v>3</v>
      </c>
      <c r="H89" s="2">
        <v>6</v>
      </c>
      <c r="K89" s="10">
        <f t="shared" si="18"/>
        <v>0.66666666666666652</v>
      </c>
      <c r="L89" s="10">
        <f t="shared" si="19"/>
        <v>1.5714285714285712</v>
      </c>
      <c r="M89" s="10">
        <f t="shared" si="20"/>
        <v>1.0476190476190472</v>
      </c>
      <c r="P89" s="10">
        <f t="shared" si="21"/>
        <v>0.44444444444444425</v>
      </c>
      <c r="Q89" s="10">
        <f t="shared" si="22"/>
        <v>2.4693877551020402</v>
      </c>
      <c r="Y89" s="6"/>
      <c r="AA89" s="39">
        <v>16</v>
      </c>
      <c r="AB89" s="10">
        <f t="shared" ca="1" si="16"/>
        <v>0.28997677444563608</v>
      </c>
      <c r="AC89" s="53"/>
      <c r="AD89" s="2">
        <v>4</v>
      </c>
      <c r="AE89" s="2">
        <v>8</v>
      </c>
      <c r="AF89" s="2">
        <v>56</v>
      </c>
      <c r="AG89" s="53"/>
      <c r="AH89" s="53"/>
      <c r="AI89" s="53"/>
      <c r="AJ89" s="53"/>
      <c r="AK89" s="53">
        <f t="shared" si="17"/>
        <v>25.294187442322535</v>
      </c>
      <c r="AL89" s="53"/>
      <c r="AM89" s="53"/>
      <c r="AN89" s="53"/>
      <c r="AO89" s="53"/>
      <c r="AP89" s="53"/>
      <c r="AQ89" s="53"/>
      <c r="AR89" s="53"/>
      <c r="AS89" s="6"/>
    </row>
    <row r="90" spans="6:45" x14ac:dyDescent="0.25">
      <c r="F90" s="5"/>
      <c r="G90" s="2">
        <v>4</v>
      </c>
      <c r="H90" s="2">
        <v>8</v>
      </c>
      <c r="K90" s="10">
        <f t="shared" si="18"/>
        <v>1.6666666666666665</v>
      </c>
      <c r="L90" s="10">
        <f t="shared" si="19"/>
        <v>3.5714285714285712</v>
      </c>
      <c r="M90" s="10">
        <f t="shared" si="20"/>
        <v>5.9523809523809517</v>
      </c>
      <c r="P90" s="10">
        <f t="shared" si="21"/>
        <v>2.7777777777777772</v>
      </c>
      <c r="Q90" s="10">
        <f t="shared" si="22"/>
        <v>12.755102040816325</v>
      </c>
      <c r="Y90" s="6"/>
      <c r="AA90" s="39">
        <v>17</v>
      </c>
      <c r="AB90" s="10">
        <f t="shared" ca="1" si="16"/>
        <v>0.44758145690903306</v>
      </c>
      <c r="AC90" s="53"/>
      <c r="AD90" s="2">
        <v>4</v>
      </c>
      <c r="AE90" s="2">
        <v>8</v>
      </c>
      <c r="AF90" s="2">
        <v>56</v>
      </c>
      <c r="AG90" s="53"/>
      <c r="AH90" s="53"/>
      <c r="AI90" s="53"/>
      <c r="AJ90" s="53"/>
      <c r="AK90" s="53">
        <f t="shared" si="17"/>
        <v>25.294187442322535</v>
      </c>
      <c r="AL90" s="53"/>
      <c r="AM90" s="53"/>
      <c r="AN90" s="53"/>
      <c r="AO90" s="53"/>
      <c r="AP90" s="53"/>
      <c r="AQ90" s="53"/>
      <c r="AR90" s="53"/>
      <c r="AS90" s="6"/>
    </row>
    <row r="91" spans="6:45" x14ac:dyDescent="0.25">
      <c r="F91" s="5"/>
      <c r="G91" s="2">
        <v>4</v>
      </c>
      <c r="H91" s="2">
        <v>8</v>
      </c>
      <c r="K91" s="10">
        <f t="shared" si="18"/>
        <v>1.6666666666666665</v>
      </c>
      <c r="L91" s="10">
        <f t="shared" si="19"/>
        <v>3.5714285714285712</v>
      </c>
      <c r="M91" s="10">
        <f t="shared" si="20"/>
        <v>5.9523809523809517</v>
      </c>
      <c r="P91" s="10">
        <f t="shared" si="21"/>
        <v>2.7777777777777772</v>
      </c>
      <c r="Q91" s="10">
        <f t="shared" si="22"/>
        <v>12.755102040816325</v>
      </c>
      <c r="Y91" s="6"/>
      <c r="AA91" s="39">
        <v>18</v>
      </c>
      <c r="AB91" s="10">
        <f t="shared" ca="1" si="16"/>
        <v>0.56855271545948449</v>
      </c>
      <c r="AC91" s="53"/>
      <c r="AD91" s="2">
        <v>3</v>
      </c>
      <c r="AE91" s="2">
        <v>6</v>
      </c>
      <c r="AF91" s="2">
        <v>44</v>
      </c>
      <c r="AG91" s="53"/>
      <c r="AH91" s="53"/>
      <c r="AI91" s="53"/>
      <c r="AJ91" s="53"/>
      <c r="AK91" s="53">
        <f t="shared" si="17"/>
        <v>13.101643455097143</v>
      </c>
      <c r="AL91" s="53"/>
      <c r="AM91" s="53"/>
      <c r="AN91" s="53"/>
      <c r="AO91" s="53"/>
      <c r="AP91" s="53"/>
      <c r="AQ91" s="53"/>
      <c r="AR91" s="53"/>
      <c r="AS91" s="6"/>
    </row>
    <row r="92" spans="6:45" x14ac:dyDescent="0.25">
      <c r="F92" s="5"/>
      <c r="G92" s="2">
        <v>3</v>
      </c>
      <c r="H92" s="2">
        <v>6</v>
      </c>
      <c r="K92" s="10">
        <f t="shared" si="18"/>
        <v>0.66666666666666652</v>
      </c>
      <c r="L92" s="10">
        <f t="shared" si="19"/>
        <v>1.5714285714285712</v>
      </c>
      <c r="M92" s="10">
        <f t="shared" si="20"/>
        <v>1.0476190476190472</v>
      </c>
      <c r="P92" s="10">
        <f t="shared" si="21"/>
        <v>0.44444444444444425</v>
      </c>
      <c r="Q92" s="10">
        <f t="shared" si="22"/>
        <v>2.4693877551020402</v>
      </c>
      <c r="Y92" s="6"/>
      <c r="AA92" s="39">
        <v>19</v>
      </c>
      <c r="AB92" s="10">
        <f t="shared" ca="1" si="16"/>
        <v>0.58621711904348861</v>
      </c>
      <c r="AC92" s="53"/>
      <c r="AD92" s="2">
        <v>5</v>
      </c>
      <c r="AE92" s="2">
        <v>9</v>
      </c>
      <c r="AF92" s="2">
        <v>64</v>
      </c>
      <c r="AG92" s="53"/>
      <c r="AH92" s="53"/>
      <c r="AI92" s="53"/>
      <c r="AJ92" s="53"/>
      <c r="AK92" s="53">
        <f t="shared" si="17"/>
        <v>33.403531525384366</v>
      </c>
      <c r="AL92" s="53"/>
      <c r="AM92" s="53"/>
      <c r="AN92" s="53"/>
      <c r="AO92" s="53"/>
      <c r="AP92" s="53"/>
      <c r="AQ92" s="53"/>
      <c r="AR92" s="53"/>
      <c r="AS92" s="6"/>
    </row>
    <row r="93" spans="6:45" x14ac:dyDescent="0.25">
      <c r="F93" s="5"/>
      <c r="G93" s="2">
        <v>5</v>
      </c>
      <c r="H93" s="2">
        <v>9</v>
      </c>
      <c r="K93" s="10">
        <f t="shared" si="18"/>
        <v>2.6666666666666665</v>
      </c>
      <c r="L93" s="10">
        <f t="shared" si="19"/>
        <v>4.5714285714285712</v>
      </c>
      <c r="M93" s="10">
        <f t="shared" si="20"/>
        <v>12.19047619047619</v>
      </c>
      <c r="P93" s="10">
        <f t="shared" si="21"/>
        <v>7.1111111111111107</v>
      </c>
      <c r="Q93" s="10">
        <f t="shared" si="22"/>
        <v>20.897959183673468</v>
      </c>
      <c r="Y93" s="6"/>
      <c r="AA93" s="39">
        <v>20</v>
      </c>
      <c r="AB93" s="10">
        <f t="shared" ca="1" si="16"/>
        <v>1.7053545668345464</v>
      </c>
      <c r="AC93" s="53"/>
      <c r="AD93" s="2">
        <v>1</v>
      </c>
      <c r="AE93" s="2">
        <v>2</v>
      </c>
      <c r="AF93" s="2">
        <v>17</v>
      </c>
      <c r="AG93" s="53"/>
      <c r="AH93" s="53"/>
      <c r="AI93" s="53"/>
      <c r="AJ93" s="53"/>
      <c r="AK93" s="53">
        <f t="shared" si="17"/>
        <v>14.295710788162143</v>
      </c>
      <c r="AL93" s="53"/>
      <c r="AM93" s="53"/>
      <c r="AN93" s="53"/>
      <c r="AO93" s="53"/>
      <c r="AP93" s="53"/>
      <c r="AQ93" s="53"/>
      <c r="AR93" s="53"/>
      <c r="AS93" s="6"/>
    </row>
    <row r="94" spans="6:45" x14ac:dyDescent="0.25">
      <c r="F94" s="5"/>
      <c r="G94" s="2">
        <v>1</v>
      </c>
      <c r="H94" s="2">
        <v>2</v>
      </c>
      <c r="K94" s="10">
        <f t="shared" si="18"/>
        <v>-1.3333333333333335</v>
      </c>
      <c r="L94" s="10">
        <f t="shared" si="19"/>
        <v>-2.4285714285714288</v>
      </c>
      <c r="M94" s="10">
        <f t="shared" si="20"/>
        <v>3.2380952380952386</v>
      </c>
      <c r="P94" s="10">
        <f t="shared" si="21"/>
        <v>1.7777777777777781</v>
      </c>
      <c r="Q94" s="10">
        <f t="shared" si="22"/>
        <v>5.8979591836734704</v>
      </c>
      <c r="Y94" s="6"/>
      <c r="AA94" s="39">
        <v>21</v>
      </c>
      <c r="AB94" s="10">
        <f t="shared" ca="1" si="16"/>
        <v>0.35271308029873327</v>
      </c>
      <c r="AC94" s="53"/>
      <c r="AD94" s="2">
        <v>1</v>
      </c>
      <c r="AE94" s="2">
        <v>2</v>
      </c>
      <c r="AF94" s="2">
        <v>17</v>
      </c>
      <c r="AG94" s="53"/>
      <c r="AH94" s="53"/>
      <c r="AI94" s="53"/>
      <c r="AJ94" s="53"/>
      <c r="AK94" s="53">
        <f t="shared" si="17"/>
        <v>14.295710788162143</v>
      </c>
      <c r="AL94" s="53"/>
      <c r="AM94" s="53"/>
      <c r="AN94" s="53"/>
      <c r="AO94" s="53"/>
      <c r="AP94" s="53"/>
      <c r="AQ94" s="53"/>
      <c r="AR94" s="53"/>
      <c r="AS94" s="6"/>
    </row>
    <row r="95" spans="6:45" x14ac:dyDescent="0.25">
      <c r="F95" s="5"/>
      <c r="G95" s="2">
        <v>1</v>
      </c>
      <c r="H95" s="2">
        <v>2</v>
      </c>
      <c r="K95" s="10">
        <f t="shared" si="18"/>
        <v>-1.3333333333333335</v>
      </c>
      <c r="L95" s="10">
        <f t="shared" si="19"/>
        <v>-2.4285714285714288</v>
      </c>
      <c r="M95" s="10">
        <f t="shared" si="20"/>
        <v>3.2380952380952386</v>
      </c>
      <c r="P95" s="10">
        <f t="shared" si="21"/>
        <v>1.7777777777777781</v>
      </c>
      <c r="Q95" s="10">
        <f t="shared" si="22"/>
        <v>5.8979591836734704</v>
      </c>
      <c r="Y95" s="6"/>
      <c r="AA95" s="5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6"/>
    </row>
    <row r="96" spans="6:45" x14ac:dyDescent="0.25">
      <c r="F96" s="5"/>
      <c r="Y96" s="6"/>
      <c r="AA96" s="5"/>
      <c r="AB96" s="53"/>
      <c r="AC96" s="53"/>
      <c r="AD96" s="55" t="s">
        <v>62</v>
      </c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6"/>
    </row>
    <row r="97" spans="6:45" x14ac:dyDescent="0.25">
      <c r="F97" s="10" t="s">
        <v>7</v>
      </c>
      <c r="G97" s="10">
        <f>AVERAGE(G75:G95)</f>
        <v>2.3333333333333335</v>
      </c>
      <c r="H97" s="10">
        <f>AVERAGE(H75:H95)</f>
        <v>4.4285714285714288</v>
      </c>
      <c r="L97" s="10" t="s">
        <v>39</v>
      </c>
      <c r="M97" s="10">
        <f>SUM(M75:M95)</f>
        <v>75</v>
      </c>
      <c r="O97" s="10" t="s">
        <v>40</v>
      </c>
      <c r="P97" s="10">
        <f>SUM(P75:P95)</f>
        <v>46.666666666666671</v>
      </c>
      <c r="Q97" s="10">
        <f>SUM(Q75:Q95)</f>
        <v>137.14285714285714</v>
      </c>
      <c r="Y97" s="6"/>
      <c r="AA97" s="5"/>
      <c r="AB97" s="53"/>
      <c r="AC97" s="53"/>
      <c r="AD97" s="55">
        <v>1.4731377495467228</v>
      </c>
      <c r="AE97" s="53">
        <v>1</v>
      </c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6"/>
    </row>
    <row r="98" spans="6:45" x14ac:dyDescent="0.25">
      <c r="F98" s="5"/>
      <c r="Y98" s="6"/>
      <c r="AA98" s="5"/>
      <c r="AB98" s="53"/>
      <c r="AC98" s="53"/>
      <c r="AD98" s="55">
        <v>1.8077442285346905</v>
      </c>
      <c r="AE98" s="53">
        <v>2</v>
      </c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6"/>
    </row>
    <row r="99" spans="6:45" ht="15.75" thickBot="1" x14ac:dyDescent="0.3">
      <c r="F99" s="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  <c r="AA99" s="5"/>
      <c r="AB99" s="53"/>
      <c r="AC99" s="53"/>
      <c r="AD99" s="55">
        <v>0.60961601820559541</v>
      </c>
      <c r="AE99" s="53">
        <v>1</v>
      </c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6"/>
    </row>
    <row r="100" spans="6:45" ht="15.75" thickBot="1" x14ac:dyDescent="0.3">
      <c r="AA100" s="5"/>
      <c r="AB100" s="53"/>
      <c r="AC100" s="53"/>
      <c r="AD100" s="55">
        <v>3.3275113195004646E-2</v>
      </c>
      <c r="AE100" s="53">
        <v>0</v>
      </c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6"/>
    </row>
    <row r="101" spans="6:45" ht="15.75" thickBot="1" x14ac:dyDescent="0.3">
      <c r="F101" s="41" t="s">
        <v>61</v>
      </c>
      <c r="G101" s="42"/>
      <c r="H101" s="42"/>
      <c r="I101" s="42"/>
      <c r="J101" s="42"/>
      <c r="K101" s="42"/>
      <c r="L101" s="43"/>
      <c r="M101" s="3"/>
      <c r="N101" s="3"/>
      <c r="O101" s="4"/>
      <c r="AA101" s="5"/>
      <c r="AB101" s="53"/>
      <c r="AC101" s="53"/>
      <c r="AD101" s="55">
        <v>1.2821539086599161</v>
      </c>
      <c r="AE101" s="53">
        <v>1</v>
      </c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6"/>
    </row>
    <row r="102" spans="6:45" x14ac:dyDescent="0.25">
      <c r="F102" s="5"/>
      <c r="O102" s="6"/>
      <c r="AA102" s="5"/>
      <c r="AB102" s="53"/>
      <c r="AC102" s="53"/>
      <c r="AD102" s="55">
        <v>1.5471408223417176</v>
      </c>
      <c r="AE102" s="53">
        <v>2</v>
      </c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6"/>
    </row>
    <row r="103" spans="6:45" x14ac:dyDescent="0.25">
      <c r="F103" s="38" t="s">
        <v>17</v>
      </c>
      <c r="G103" s="27" t="s">
        <v>2</v>
      </c>
      <c r="H103" s="1" t="s">
        <v>3</v>
      </c>
      <c r="I103" s="30" t="s">
        <v>52</v>
      </c>
      <c r="J103" s="31" t="s">
        <v>53</v>
      </c>
      <c r="K103" s="19" t="s">
        <v>50</v>
      </c>
      <c r="M103" s="28" t="s">
        <v>37</v>
      </c>
      <c r="N103" s="10">
        <f>(K125*F124)-(G125*H125)</f>
        <v>1575</v>
      </c>
      <c r="O103" s="6"/>
      <c r="AA103" s="5"/>
      <c r="AB103" s="53"/>
      <c r="AC103" s="53"/>
      <c r="AD103" s="55">
        <v>0.21453959267624967</v>
      </c>
      <c r="AE103" s="53">
        <v>0</v>
      </c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6"/>
    </row>
    <row r="104" spans="6:45" x14ac:dyDescent="0.25">
      <c r="F104" s="39">
        <v>1</v>
      </c>
      <c r="G104" s="24">
        <v>4</v>
      </c>
      <c r="H104" s="29">
        <v>4</v>
      </c>
      <c r="I104" s="10">
        <f>G104^2</f>
        <v>16</v>
      </c>
      <c r="J104" s="16">
        <f>H104^2</f>
        <v>16</v>
      </c>
      <c r="K104" s="10">
        <f t="shared" ref="K104:K124" si="23">G104*H104</f>
        <v>16</v>
      </c>
      <c r="M104" s="28" t="s">
        <v>58</v>
      </c>
      <c r="N104" s="10">
        <f>I125*F124-G125^2</f>
        <v>980</v>
      </c>
      <c r="O104" s="6"/>
      <c r="AA104" s="5"/>
      <c r="AB104" s="53"/>
      <c r="AC104" s="53"/>
      <c r="AD104" s="55">
        <v>1.9261369118645517</v>
      </c>
      <c r="AE104" s="53">
        <v>2</v>
      </c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6"/>
    </row>
    <row r="105" spans="6:45" x14ac:dyDescent="0.25">
      <c r="F105" s="39">
        <v>2</v>
      </c>
      <c r="G105" s="24">
        <v>2</v>
      </c>
      <c r="H105" s="29">
        <v>3</v>
      </c>
      <c r="I105" s="10">
        <f t="shared" ref="I105:I124" si="24">G105^2</f>
        <v>4</v>
      </c>
      <c r="J105" s="16">
        <f t="shared" ref="J105:J124" si="25">H105^2</f>
        <v>9</v>
      </c>
      <c r="K105" s="10">
        <f t="shared" si="23"/>
        <v>6</v>
      </c>
      <c r="M105" s="28" t="s">
        <v>57</v>
      </c>
      <c r="N105" s="10">
        <f>J125*F124-H125^2</f>
        <v>2880</v>
      </c>
      <c r="O105" s="6"/>
      <c r="AA105" s="5"/>
      <c r="AB105" s="53"/>
      <c r="AC105" s="53"/>
      <c r="AD105" s="55">
        <v>1.4320917599412737</v>
      </c>
      <c r="AE105" s="53">
        <v>1</v>
      </c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6"/>
    </row>
    <row r="106" spans="6:45" x14ac:dyDescent="0.25">
      <c r="F106" s="39">
        <v>3</v>
      </c>
      <c r="G106" s="24">
        <v>2</v>
      </c>
      <c r="H106" s="29">
        <v>4</v>
      </c>
      <c r="I106" s="10">
        <f t="shared" si="24"/>
        <v>4</v>
      </c>
      <c r="J106" s="16">
        <f t="shared" si="25"/>
        <v>16</v>
      </c>
      <c r="K106" s="10">
        <f t="shared" si="23"/>
        <v>8</v>
      </c>
      <c r="M106" s="28" t="s">
        <v>56</v>
      </c>
      <c r="N106" s="10">
        <f>N104*N105</f>
        <v>2822400</v>
      </c>
      <c r="O106" s="6"/>
      <c r="AA106" s="5"/>
      <c r="AB106" s="53"/>
      <c r="AC106" s="53"/>
      <c r="AD106" s="55">
        <v>0.99131820885058231</v>
      </c>
      <c r="AE106" s="53">
        <v>1</v>
      </c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6"/>
    </row>
    <row r="107" spans="6:45" x14ac:dyDescent="0.25">
      <c r="F107" s="39">
        <v>4</v>
      </c>
      <c r="G107" s="24">
        <v>3</v>
      </c>
      <c r="H107" s="29">
        <v>5</v>
      </c>
      <c r="I107" s="10">
        <f t="shared" si="24"/>
        <v>9</v>
      </c>
      <c r="J107" s="16">
        <f t="shared" si="25"/>
        <v>25</v>
      </c>
      <c r="K107" s="10">
        <f t="shared" si="23"/>
        <v>15</v>
      </c>
      <c r="M107" s="28" t="s">
        <v>55</v>
      </c>
      <c r="N107" s="10">
        <f>SQRT(N106)</f>
        <v>1680</v>
      </c>
      <c r="O107" s="6"/>
      <c r="AA107" s="5"/>
      <c r="AB107" s="53"/>
      <c r="AC107" s="53"/>
      <c r="AD107" s="55">
        <v>1.4914028989288994</v>
      </c>
      <c r="AE107" s="53">
        <v>1</v>
      </c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6"/>
    </row>
    <row r="108" spans="6:45" x14ac:dyDescent="0.25">
      <c r="F108" s="39">
        <v>5</v>
      </c>
      <c r="G108" s="24">
        <v>1</v>
      </c>
      <c r="H108" s="29">
        <v>3</v>
      </c>
      <c r="I108" s="10">
        <f t="shared" si="24"/>
        <v>1</v>
      </c>
      <c r="J108" s="16">
        <f t="shared" si="25"/>
        <v>9</v>
      </c>
      <c r="K108" s="10">
        <f t="shared" si="23"/>
        <v>3</v>
      </c>
      <c r="O108" s="6"/>
      <c r="AA108" s="5"/>
      <c r="AB108" s="53"/>
      <c r="AC108" s="53"/>
      <c r="AD108" s="55">
        <v>1.4319818861907552</v>
      </c>
      <c r="AE108" s="53">
        <v>1</v>
      </c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6"/>
    </row>
    <row r="109" spans="6:45" x14ac:dyDescent="0.25">
      <c r="F109" s="39">
        <v>6</v>
      </c>
      <c r="G109" s="24">
        <v>3</v>
      </c>
      <c r="H109" s="29">
        <v>6</v>
      </c>
      <c r="I109" s="10">
        <f t="shared" si="24"/>
        <v>9</v>
      </c>
      <c r="J109" s="16">
        <f t="shared" si="25"/>
        <v>36</v>
      </c>
      <c r="K109" s="10">
        <f t="shared" si="23"/>
        <v>18</v>
      </c>
      <c r="M109" s="36" t="s">
        <v>59</v>
      </c>
      <c r="O109" s="6"/>
      <c r="AA109" s="5"/>
      <c r="AB109" s="53"/>
      <c r="AC109" s="53"/>
      <c r="AD109" s="55">
        <v>1.0246537457413385</v>
      </c>
      <c r="AE109" s="53">
        <v>1</v>
      </c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6"/>
    </row>
    <row r="110" spans="6:45" x14ac:dyDescent="0.25">
      <c r="F110" s="39">
        <v>7</v>
      </c>
      <c r="G110" s="24">
        <v>3</v>
      </c>
      <c r="H110" s="29">
        <v>6</v>
      </c>
      <c r="I110" s="10">
        <f t="shared" si="24"/>
        <v>9</v>
      </c>
      <c r="J110" s="16">
        <f t="shared" si="25"/>
        <v>36</v>
      </c>
      <c r="K110" s="10">
        <f t="shared" si="23"/>
        <v>18</v>
      </c>
      <c r="M110" s="28" t="s">
        <v>37</v>
      </c>
      <c r="N110" s="10">
        <v>1575</v>
      </c>
      <c r="O110" s="6"/>
      <c r="AA110" s="5"/>
      <c r="AB110" s="53"/>
      <c r="AC110" s="53"/>
      <c r="AD110" s="55">
        <v>0.12162474480164143</v>
      </c>
      <c r="AE110" s="53">
        <v>0</v>
      </c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6"/>
    </row>
    <row r="111" spans="6:45" x14ac:dyDescent="0.25">
      <c r="F111" s="39">
        <v>8</v>
      </c>
      <c r="G111" s="24">
        <v>0</v>
      </c>
      <c r="H111" s="29">
        <v>1</v>
      </c>
      <c r="I111" s="10">
        <f t="shared" si="24"/>
        <v>0</v>
      </c>
      <c r="J111" s="16">
        <f t="shared" si="25"/>
        <v>1</v>
      </c>
      <c r="K111" s="10">
        <f t="shared" si="23"/>
        <v>0</v>
      </c>
      <c r="M111" s="28" t="s">
        <v>38</v>
      </c>
      <c r="N111" s="10">
        <v>1680</v>
      </c>
      <c r="O111" s="6"/>
      <c r="AA111" s="5"/>
      <c r="AB111" s="53"/>
      <c r="AC111" s="53"/>
      <c r="AD111" s="55">
        <v>1.6285620269406138</v>
      </c>
      <c r="AE111" s="53">
        <v>2</v>
      </c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6"/>
    </row>
    <row r="112" spans="6:45" x14ac:dyDescent="0.25">
      <c r="F112" s="39">
        <v>9</v>
      </c>
      <c r="G112" s="24">
        <v>1</v>
      </c>
      <c r="H112" s="29">
        <v>3</v>
      </c>
      <c r="I112" s="10">
        <f t="shared" si="24"/>
        <v>1</v>
      </c>
      <c r="J112" s="16">
        <f t="shared" si="25"/>
        <v>9</v>
      </c>
      <c r="K112" s="10">
        <f t="shared" si="23"/>
        <v>3</v>
      </c>
      <c r="M112" s="28" t="s">
        <v>54</v>
      </c>
      <c r="N112" s="26">
        <f>N110/N111</f>
        <v>0.9375</v>
      </c>
      <c r="O112" s="6"/>
      <c r="AA112" s="5"/>
      <c r="AB112" s="53"/>
      <c r="AC112" s="53"/>
      <c r="AD112" s="55">
        <v>1.140733419411925</v>
      </c>
      <c r="AE112" s="53">
        <v>1</v>
      </c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6"/>
    </row>
    <row r="113" spans="6:45" x14ac:dyDescent="0.25">
      <c r="F113" s="39">
        <v>10</v>
      </c>
      <c r="G113" s="24">
        <v>0</v>
      </c>
      <c r="H113" s="29">
        <v>0</v>
      </c>
      <c r="I113" s="10">
        <f t="shared" si="24"/>
        <v>0</v>
      </c>
      <c r="J113" s="16">
        <f t="shared" si="25"/>
        <v>0</v>
      </c>
      <c r="K113" s="10">
        <f t="shared" si="23"/>
        <v>0</v>
      </c>
      <c r="O113" s="6"/>
      <c r="AA113" s="5"/>
      <c r="AB113" s="53"/>
      <c r="AC113" s="53"/>
      <c r="AD113" s="55">
        <v>0.9912395604491564</v>
      </c>
      <c r="AE113" s="53">
        <v>1</v>
      </c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6"/>
    </row>
    <row r="114" spans="6:45" x14ac:dyDescent="0.25">
      <c r="F114" s="39">
        <v>11</v>
      </c>
      <c r="G114" s="24">
        <v>5</v>
      </c>
      <c r="H114" s="29">
        <v>9</v>
      </c>
      <c r="I114" s="10">
        <f t="shared" si="24"/>
        <v>25</v>
      </c>
      <c r="J114" s="16">
        <f t="shared" si="25"/>
        <v>81</v>
      </c>
      <c r="K114" s="10">
        <f t="shared" si="23"/>
        <v>45</v>
      </c>
      <c r="M114" s="37" t="s">
        <v>48</v>
      </c>
      <c r="N114" s="26">
        <f>CORREL(G104:G124,H104:H124)</f>
        <v>0.9375</v>
      </c>
      <c r="O114" s="6"/>
      <c r="AA114" s="5"/>
      <c r="AB114" s="53"/>
      <c r="AC114" s="53"/>
      <c r="AD114" s="55">
        <v>0.96362468942069812</v>
      </c>
      <c r="AE114" s="53">
        <v>1</v>
      </c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6"/>
    </row>
    <row r="115" spans="6:45" x14ac:dyDescent="0.25">
      <c r="F115" s="39">
        <v>12</v>
      </c>
      <c r="G115" s="24">
        <v>1</v>
      </c>
      <c r="H115" s="29">
        <v>2</v>
      </c>
      <c r="I115" s="10">
        <f t="shared" si="24"/>
        <v>1</v>
      </c>
      <c r="J115" s="16">
        <f t="shared" si="25"/>
        <v>4</v>
      </c>
      <c r="K115" s="10">
        <f t="shared" si="23"/>
        <v>2</v>
      </c>
      <c r="O115" s="6"/>
      <c r="AA115" s="5"/>
      <c r="AB115" s="53"/>
      <c r="AC115" s="53"/>
      <c r="AD115" s="55">
        <v>1.6249234706419327</v>
      </c>
      <c r="AE115" s="53">
        <v>2</v>
      </c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6"/>
    </row>
    <row r="116" spans="6:45" x14ac:dyDescent="0.25">
      <c r="F116" s="39">
        <v>13</v>
      </c>
      <c r="G116" s="24">
        <v>2</v>
      </c>
      <c r="H116" s="29">
        <v>3</v>
      </c>
      <c r="I116" s="10">
        <f t="shared" si="24"/>
        <v>4</v>
      </c>
      <c r="J116" s="16">
        <f t="shared" si="25"/>
        <v>9</v>
      </c>
      <c r="K116" s="10">
        <f t="shared" si="23"/>
        <v>6</v>
      </c>
      <c r="O116" s="6"/>
      <c r="AA116" s="5"/>
      <c r="AB116" s="53"/>
      <c r="AC116" s="53"/>
      <c r="AD116" s="55">
        <v>0.33644268114059583</v>
      </c>
      <c r="AE116" s="53">
        <v>0</v>
      </c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6"/>
    </row>
    <row r="117" spans="6:45" x14ac:dyDescent="0.25">
      <c r="F117" s="39">
        <v>14</v>
      </c>
      <c r="G117" s="24">
        <v>1</v>
      </c>
      <c r="H117" s="29">
        <v>3</v>
      </c>
      <c r="I117" s="10">
        <f t="shared" si="24"/>
        <v>1</v>
      </c>
      <c r="J117" s="16">
        <f t="shared" si="25"/>
        <v>9</v>
      </c>
      <c r="K117" s="10">
        <f t="shared" si="23"/>
        <v>3</v>
      </c>
      <c r="O117" s="6"/>
      <c r="AA117" s="5"/>
      <c r="AB117" s="53"/>
      <c r="AC117" s="53"/>
      <c r="AD117" s="55">
        <v>1.7520140820994703</v>
      </c>
      <c r="AE117" s="53">
        <v>2</v>
      </c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6"/>
    </row>
    <row r="118" spans="6:45" ht="15.75" thickBot="1" x14ac:dyDescent="0.3">
      <c r="F118" s="39">
        <v>15</v>
      </c>
      <c r="G118" s="24">
        <v>3</v>
      </c>
      <c r="H118" s="29">
        <v>6</v>
      </c>
      <c r="I118" s="10">
        <f t="shared" si="24"/>
        <v>9</v>
      </c>
      <c r="J118" s="16">
        <f t="shared" si="25"/>
        <v>36</v>
      </c>
      <c r="K118" s="10">
        <f t="shared" si="23"/>
        <v>18</v>
      </c>
      <c r="O118" s="6"/>
      <c r="AA118" s="7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9"/>
    </row>
    <row r="119" spans="6:45" x14ac:dyDescent="0.25">
      <c r="F119" s="39">
        <v>16</v>
      </c>
      <c r="G119" s="24">
        <v>4</v>
      </c>
      <c r="H119" s="29">
        <v>8</v>
      </c>
      <c r="I119" s="10">
        <f t="shared" si="24"/>
        <v>16</v>
      </c>
      <c r="J119" s="16">
        <f t="shared" si="25"/>
        <v>64</v>
      </c>
      <c r="K119" s="10">
        <f t="shared" si="23"/>
        <v>32</v>
      </c>
      <c r="O119" s="6"/>
    </row>
    <row r="120" spans="6:45" x14ac:dyDescent="0.25">
      <c r="F120" s="39">
        <v>17</v>
      </c>
      <c r="G120" s="24">
        <v>4</v>
      </c>
      <c r="H120" s="29">
        <v>8</v>
      </c>
      <c r="I120" s="10">
        <f t="shared" si="24"/>
        <v>16</v>
      </c>
      <c r="J120" s="16">
        <f t="shared" si="25"/>
        <v>64</v>
      </c>
      <c r="K120" s="10">
        <f t="shared" si="23"/>
        <v>32</v>
      </c>
      <c r="O120" s="6"/>
    </row>
    <row r="121" spans="6:45" x14ac:dyDescent="0.25">
      <c r="F121" s="39">
        <v>18</v>
      </c>
      <c r="G121" s="24">
        <v>3</v>
      </c>
      <c r="H121" s="29">
        <v>6</v>
      </c>
      <c r="I121" s="10">
        <f t="shared" si="24"/>
        <v>9</v>
      </c>
      <c r="J121" s="16">
        <f t="shared" si="25"/>
        <v>36</v>
      </c>
      <c r="K121" s="10">
        <f t="shared" si="23"/>
        <v>18</v>
      </c>
      <c r="O121" s="6"/>
    </row>
    <row r="122" spans="6:45" x14ac:dyDescent="0.25">
      <c r="F122" s="39">
        <v>19</v>
      </c>
      <c r="G122" s="24">
        <v>5</v>
      </c>
      <c r="H122" s="29">
        <v>9</v>
      </c>
      <c r="I122" s="10">
        <f t="shared" si="24"/>
        <v>25</v>
      </c>
      <c r="J122" s="16">
        <f t="shared" si="25"/>
        <v>81</v>
      </c>
      <c r="K122" s="10">
        <f t="shared" si="23"/>
        <v>45</v>
      </c>
      <c r="O122" s="6"/>
    </row>
    <row r="123" spans="6:45" x14ac:dyDescent="0.25">
      <c r="F123" s="39">
        <v>20</v>
      </c>
      <c r="G123" s="24">
        <v>1</v>
      </c>
      <c r="H123" s="29">
        <v>2</v>
      </c>
      <c r="I123" s="10">
        <f t="shared" si="24"/>
        <v>1</v>
      </c>
      <c r="J123" s="16">
        <f t="shared" si="25"/>
        <v>4</v>
      </c>
      <c r="K123" s="10">
        <f t="shared" si="23"/>
        <v>2</v>
      </c>
      <c r="O123" s="6"/>
    </row>
    <row r="124" spans="6:45" x14ac:dyDescent="0.25">
      <c r="F124" s="39">
        <v>21</v>
      </c>
      <c r="G124" s="32">
        <v>1</v>
      </c>
      <c r="H124" s="33">
        <v>2</v>
      </c>
      <c r="I124" s="22">
        <f t="shared" si="24"/>
        <v>1</v>
      </c>
      <c r="J124" s="34">
        <f t="shared" si="25"/>
        <v>4</v>
      </c>
      <c r="K124" s="22">
        <f t="shared" si="23"/>
        <v>2</v>
      </c>
      <c r="O124" s="6"/>
    </row>
    <row r="125" spans="6:45" x14ac:dyDescent="0.25">
      <c r="F125" s="5" t="s">
        <v>51</v>
      </c>
      <c r="G125" s="35">
        <f>SUM(G104:G124)</f>
        <v>49</v>
      </c>
      <c r="H125" s="35">
        <f>SUM(H104:H124)</f>
        <v>93</v>
      </c>
      <c r="I125" s="35">
        <f>SUM(I104:I124)</f>
        <v>161</v>
      </c>
      <c r="J125" s="35">
        <f>SUM(J104:J124)</f>
        <v>549</v>
      </c>
      <c r="K125" s="35">
        <f>SUM(K104:K124)</f>
        <v>292</v>
      </c>
      <c r="O125" s="6"/>
    </row>
    <row r="126" spans="6:45" x14ac:dyDescent="0.25">
      <c r="F126" s="5"/>
      <c r="L126" s="40"/>
      <c r="O126" s="6"/>
    </row>
    <row r="127" spans="6:45" ht="15.75" thickBot="1" x14ac:dyDescent="0.3">
      <c r="F127" s="7"/>
      <c r="G127" s="8"/>
      <c r="H127" s="8"/>
      <c r="I127" s="8"/>
      <c r="J127" s="8"/>
      <c r="K127" s="8"/>
      <c r="L127" s="8"/>
      <c r="M127" s="8"/>
      <c r="N127" s="8"/>
      <c r="O127" s="9"/>
    </row>
  </sheetData>
  <sortState xmlns:xlrd2="http://schemas.microsoft.com/office/spreadsheetml/2017/richdata2" ref="Q42:Q62">
    <sortCondition ref="Q41:Q62"/>
  </sortState>
  <mergeCells count="35">
    <mergeCell ref="S86:S87"/>
    <mergeCell ref="T86:U87"/>
    <mergeCell ref="S74:S75"/>
    <mergeCell ref="T74:T75"/>
    <mergeCell ref="U74:U75"/>
    <mergeCell ref="S78:S79"/>
    <mergeCell ref="T78:U79"/>
    <mergeCell ref="AH67:AH68"/>
    <mergeCell ref="T82:W83"/>
    <mergeCell ref="T84:W84"/>
    <mergeCell ref="T80:U80"/>
    <mergeCell ref="S82:S83"/>
    <mergeCell ref="AG67:AG68"/>
    <mergeCell ref="AA72:AF72"/>
    <mergeCell ref="A2:D2"/>
    <mergeCell ref="B4:D4"/>
    <mergeCell ref="H4:J4"/>
    <mergeCell ref="M4:O4"/>
    <mergeCell ref="R4:T4"/>
    <mergeCell ref="F101:L101"/>
    <mergeCell ref="V4:X4"/>
    <mergeCell ref="F2:G2"/>
    <mergeCell ref="F38:G38"/>
    <mergeCell ref="Z4:AF4"/>
    <mergeCell ref="AB31:AC32"/>
    <mergeCell ref="AD31:AD32"/>
    <mergeCell ref="AE31:AE32"/>
    <mergeCell ref="AF31:AF32"/>
    <mergeCell ref="AB33:AC34"/>
    <mergeCell ref="AD33:AD34"/>
    <mergeCell ref="AE33:AE34"/>
    <mergeCell ref="AF33:AF34"/>
    <mergeCell ref="AB30:AC30"/>
    <mergeCell ref="AA38:AD38"/>
    <mergeCell ref="F72:L7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Rios</dc:creator>
  <cp:lastModifiedBy>Miguel Rios</cp:lastModifiedBy>
  <dcterms:created xsi:type="dcterms:W3CDTF">2015-06-05T18:19:34Z</dcterms:created>
  <dcterms:modified xsi:type="dcterms:W3CDTF">2023-08-19T04:41:00Z</dcterms:modified>
</cp:coreProperties>
</file>