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GitHub\Estadistica3_2023-2\Tarea1\doc\ExcelEmpleadoPunto1y2\"/>
    </mc:Choice>
  </mc:AlternateContent>
  <xr:revisionPtr revIDLastSave="0" documentId="13_ncr:1_{04C9EA4A-A909-40C0-9C1A-35F9F0777F8D}" xr6:coauthVersionLast="47" xr6:coauthVersionMax="47" xr10:uidLastSave="{00000000-0000-0000-0000-000000000000}"/>
  <bookViews>
    <workbookView xWindow="6630" yWindow="3300" windowWidth="21600" windowHeight="11295" activeTab="1" xr2:uid="{00000000-000D-0000-FFFF-FFFF00000000}"/>
  </bookViews>
  <sheets>
    <sheet name="RespuestasPunto1" sheetId="1" r:id="rId1"/>
    <sheet name="Punto2" sheetId="2" r:id="rId2"/>
  </sheets>
  <definedNames>
    <definedName name="_xlchart.v1.0" hidden="1">RespuestasPunto1!$G$41:$G$61</definedName>
    <definedName name="_xlchart.v1.1" hidden="1">RespuestasPunto1!$H$41:$H$61</definedName>
    <definedName name="_xlchart.v1.2" hidden="1">RespuestasPunto1!$I$41:$I$61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" i="2" l="1"/>
  <c r="F103" i="2"/>
  <c r="F102" i="2"/>
  <c r="F104" i="2"/>
  <c r="F105" i="2"/>
  <c r="F106" i="2"/>
  <c r="F107" i="2"/>
  <c r="F108" i="2"/>
  <c r="F109" i="2"/>
  <c r="F111" i="2"/>
  <c r="F112" i="2"/>
  <c r="F113" i="2"/>
  <c r="F114" i="2"/>
  <c r="F115" i="2"/>
  <c r="F116" i="2"/>
  <c r="F117" i="2"/>
  <c r="F118" i="2"/>
  <c r="F119" i="2"/>
  <c r="F120" i="2"/>
  <c r="F121" i="2"/>
  <c r="F101" i="2"/>
  <c r="B86" i="2"/>
  <c r="F69" i="2" s="1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64" i="2"/>
  <c r="F66" i="2"/>
  <c r="F67" i="2"/>
  <c r="F68" i="2"/>
  <c r="F77" i="2"/>
  <c r="F78" i="2"/>
  <c r="F79" i="2"/>
  <c r="F80" i="2"/>
  <c r="H90" i="2"/>
  <c r="H87" i="2"/>
  <c r="C86" i="2"/>
  <c r="AB63" i="1"/>
  <c r="E33" i="2"/>
  <c r="E31" i="2"/>
  <c r="E29" i="2"/>
  <c r="M68" i="2"/>
  <c r="K68" i="2"/>
  <c r="M67" i="2"/>
  <c r="K67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9" i="2"/>
  <c r="E30" i="2"/>
  <c r="E32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C57" i="2"/>
  <c r="B56" i="2"/>
  <c r="C54" i="2"/>
  <c r="B53" i="2"/>
  <c r="C51" i="2"/>
  <c r="B50" i="2"/>
  <c r="I189" i="1"/>
  <c r="I190" i="1"/>
  <c r="G214" i="1"/>
  <c r="F214" i="1"/>
  <c r="I325" i="1"/>
  <c r="G330" i="1"/>
  <c r="H330" i="1"/>
  <c r="F330" i="1"/>
  <c r="G333" i="1"/>
  <c r="H333" i="1"/>
  <c r="F333" i="1"/>
  <c r="L325" i="1" s="1"/>
  <c r="G322" i="1"/>
  <c r="J325" i="1" s="1"/>
  <c r="H322" i="1"/>
  <c r="F322" i="1"/>
  <c r="G314" i="1"/>
  <c r="H314" i="1"/>
  <c r="F314" i="1"/>
  <c r="J295" i="1"/>
  <c r="G308" i="1"/>
  <c r="H308" i="1"/>
  <c r="F308" i="1"/>
  <c r="L293" i="1" s="1"/>
  <c r="G305" i="1"/>
  <c r="H305" i="1"/>
  <c r="F305" i="1"/>
  <c r="K295" i="1" s="1"/>
  <c r="G297" i="1"/>
  <c r="H297" i="1"/>
  <c r="F297" i="1"/>
  <c r="J300" i="1" s="1"/>
  <c r="G289" i="1"/>
  <c r="I294" i="1" s="1"/>
  <c r="H289" i="1"/>
  <c r="F289" i="1"/>
  <c r="L280" i="1"/>
  <c r="L264" i="1"/>
  <c r="K279" i="1"/>
  <c r="J270" i="1"/>
  <c r="G280" i="1"/>
  <c r="H280" i="1"/>
  <c r="F280" i="1"/>
  <c r="L274" i="1" s="1"/>
  <c r="G277" i="1"/>
  <c r="H277" i="1"/>
  <c r="F277" i="1"/>
  <c r="K265" i="1" s="1"/>
  <c r="G272" i="1"/>
  <c r="H272" i="1"/>
  <c r="F272" i="1"/>
  <c r="G264" i="1"/>
  <c r="H264" i="1"/>
  <c r="F264" i="1"/>
  <c r="G253" i="1"/>
  <c r="H253" i="1"/>
  <c r="F253" i="1"/>
  <c r="L249" i="1" s="1"/>
  <c r="G250" i="1"/>
  <c r="K245" i="1" s="1"/>
  <c r="H250" i="1"/>
  <c r="K250" i="1" s="1"/>
  <c r="F250" i="1"/>
  <c r="G247" i="1"/>
  <c r="H247" i="1"/>
  <c r="F247" i="1"/>
  <c r="J242" i="1" s="1"/>
  <c r="G239" i="1"/>
  <c r="I246" i="1" s="1"/>
  <c r="H239" i="1"/>
  <c r="I251" i="1" s="1"/>
  <c r="F239" i="1"/>
  <c r="I245" i="1" s="1"/>
  <c r="J229" i="1"/>
  <c r="G227" i="1"/>
  <c r="L224" i="1" s="1"/>
  <c r="H227" i="1"/>
  <c r="L225" i="1" s="1"/>
  <c r="F227" i="1"/>
  <c r="L223" i="1" s="1"/>
  <c r="G224" i="1"/>
  <c r="H224" i="1"/>
  <c r="F224" i="1"/>
  <c r="K226" i="1" s="1"/>
  <c r="G222" i="1"/>
  <c r="J223" i="1" s="1"/>
  <c r="H222" i="1"/>
  <c r="F222" i="1"/>
  <c r="J222" i="1" s="1"/>
  <c r="H214" i="1"/>
  <c r="I233" i="1" s="1"/>
  <c r="J197" i="1"/>
  <c r="I198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189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189" i="1"/>
  <c r="I191" i="1"/>
  <c r="I192" i="1"/>
  <c r="I193" i="1"/>
  <c r="I194" i="1"/>
  <c r="I195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F76" i="2" l="1"/>
  <c r="H76" i="2" s="1"/>
  <c r="F75" i="2"/>
  <c r="H75" i="2" s="1"/>
  <c r="F84" i="2"/>
  <c r="H84" i="2" s="1"/>
  <c r="F72" i="2"/>
  <c r="H72" i="2" s="1"/>
  <c r="F65" i="2"/>
  <c r="H65" i="2" s="1"/>
  <c r="F74" i="2"/>
  <c r="H74" i="2" s="1"/>
  <c r="F64" i="2"/>
  <c r="H64" i="2" s="1"/>
  <c r="F73" i="2"/>
  <c r="H73" i="2" s="1"/>
  <c r="F83" i="2"/>
  <c r="H83" i="2" s="1"/>
  <c r="F71" i="2"/>
  <c r="H71" i="2" s="1"/>
  <c r="F82" i="2"/>
  <c r="H82" i="2" s="1"/>
  <c r="F70" i="2"/>
  <c r="H70" i="2" s="1"/>
  <c r="F81" i="2"/>
  <c r="H79" i="2"/>
  <c r="H78" i="2"/>
  <c r="H66" i="2"/>
  <c r="H68" i="2"/>
  <c r="H77" i="2"/>
  <c r="H67" i="2"/>
  <c r="H69" i="2"/>
  <c r="H80" i="2"/>
  <c r="H81" i="2"/>
  <c r="J227" i="1"/>
  <c r="J243" i="1"/>
  <c r="K257" i="1"/>
  <c r="K307" i="1"/>
  <c r="I315" i="1"/>
  <c r="I316" i="1"/>
  <c r="L273" i="1"/>
  <c r="J221" i="1"/>
  <c r="K253" i="1"/>
  <c r="J268" i="1"/>
  <c r="K276" i="1"/>
  <c r="J289" i="1"/>
  <c r="K301" i="1"/>
  <c r="J322" i="1"/>
  <c r="J333" i="1"/>
  <c r="J217" i="1"/>
  <c r="K239" i="1"/>
  <c r="K252" i="1"/>
  <c r="K267" i="1"/>
  <c r="K297" i="1"/>
  <c r="J328" i="1"/>
  <c r="J216" i="1"/>
  <c r="K296" i="1"/>
  <c r="J324" i="1"/>
  <c r="K294" i="1"/>
  <c r="J323" i="1"/>
  <c r="K228" i="1"/>
  <c r="K241" i="1"/>
  <c r="L276" i="1"/>
  <c r="K303" i="1"/>
  <c r="J321" i="1"/>
  <c r="I228" i="1"/>
  <c r="K225" i="1"/>
  <c r="K240" i="1"/>
  <c r="K266" i="1"/>
  <c r="L275" i="1"/>
  <c r="L307" i="1"/>
  <c r="J316" i="1"/>
  <c r="J241" i="1"/>
  <c r="I221" i="1"/>
  <c r="K216" i="1"/>
  <c r="L239" i="1"/>
  <c r="L272" i="1"/>
  <c r="L304" i="1"/>
  <c r="K316" i="1"/>
  <c r="K328" i="1"/>
  <c r="I218" i="1"/>
  <c r="I259" i="1"/>
  <c r="L251" i="1"/>
  <c r="L267" i="1"/>
  <c r="L295" i="1"/>
  <c r="I214" i="1"/>
  <c r="J215" i="1"/>
  <c r="J234" i="1"/>
  <c r="J256" i="1"/>
  <c r="L248" i="1"/>
  <c r="I293" i="1"/>
  <c r="I295" i="1"/>
  <c r="L292" i="1"/>
  <c r="J230" i="1"/>
  <c r="J244" i="1"/>
  <c r="I270" i="1"/>
  <c r="J282" i="1"/>
  <c r="I307" i="1"/>
  <c r="J302" i="1"/>
  <c r="I334" i="1"/>
  <c r="I328" i="1"/>
  <c r="I304" i="1"/>
  <c r="I292" i="1"/>
  <c r="I309" i="1"/>
  <c r="I227" i="1"/>
  <c r="J226" i="1"/>
  <c r="J214" i="1"/>
  <c r="K224" i="1"/>
  <c r="L233" i="1"/>
  <c r="L221" i="1"/>
  <c r="I255" i="1"/>
  <c r="I243" i="1"/>
  <c r="J252" i="1"/>
  <c r="J240" i="1"/>
  <c r="K249" i="1"/>
  <c r="L259" i="1"/>
  <c r="L247" i="1"/>
  <c r="I280" i="1"/>
  <c r="I268" i="1"/>
  <c r="J278" i="1"/>
  <c r="J266" i="1"/>
  <c r="K275" i="1"/>
  <c r="L284" i="1"/>
  <c r="L271" i="1"/>
  <c r="I303" i="1"/>
  <c r="I291" i="1"/>
  <c r="J298" i="1"/>
  <c r="K306" i="1"/>
  <c r="K293" i="1"/>
  <c r="L303" i="1"/>
  <c r="L291" i="1"/>
  <c r="I324" i="1"/>
  <c r="J332" i="1"/>
  <c r="J320" i="1"/>
  <c r="K327" i="1"/>
  <c r="K314" i="1"/>
  <c r="L323" i="1"/>
  <c r="J309" i="1"/>
  <c r="K325" i="1"/>
  <c r="L234" i="1"/>
  <c r="J253" i="1"/>
  <c r="I269" i="1"/>
  <c r="J299" i="1"/>
  <c r="L324" i="1"/>
  <c r="I224" i="1"/>
  <c r="J225" i="1"/>
  <c r="K214" i="1"/>
  <c r="K223" i="1"/>
  <c r="L232" i="1"/>
  <c r="L220" i="1"/>
  <c r="I254" i="1"/>
  <c r="I242" i="1"/>
  <c r="J251" i="1"/>
  <c r="J239" i="1"/>
  <c r="K248" i="1"/>
  <c r="L258" i="1"/>
  <c r="L246" i="1"/>
  <c r="I279" i="1"/>
  <c r="I267" i="1"/>
  <c r="J277" i="1"/>
  <c r="J265" i="1"/>
  <c r="K274" i="1"/>
  <c r="L283" i="1"/>
  <c r="L270" i="1"/>
  <c r="I302" i="1"/>
  <c r="I290" i="1"/>
  <c r="J297" i="1"/>
  <c r="K305" i="1"/>
  <c r="K292" i="1"/>
  <c r="L302" i="1"/>
  <c r="L290" i="1"/>
  <c r="I323" i="1"/>
  <c r="J331" i="1"/>
  <c r="J319" i="1"/>
  <c r="K326" i="1"/>
  <c r="L314" i="1"/>
  <c r="L322" i="1"/>
  <c r="K309" i="1"/>
  <c r="J224" i="1"/>
  <c r="K234" i="1"/>
  <c r="K222" i="1"/>
  <c r="L231" i="1"/>
  <c r="L219" i="1"/>
  <c r="I253" i="1"/>
  <c r="I241" i="1"/>
  <c r="J250" i="1"/>
  <c r="K259" i="1"/>
  <c r="K247" i="1"/>
  <c r="L257" i="1"/>
  <c r="L245" i="1"/>
  <c r="I278" i="1"/>
  <c r="I266" i="1"/>
  <c r="J276" i="1"/>
  <c r="K264" i="1"/>
  <c r="K273" i="1"/>
  <c r="L282" i="1"/>
  <c r="L269" i="1"/>
  <c r="I301" i="1"/>
  <c r="J308" i="1"/>
  <c r="J296" i="1"/>
  <c r="K304" i="1"/>
  <c r="K291" i="1"/>
  <c r="L301" i="1"/>
  <c r="I289" i="1"/>
  <c r="I322" i="1"/>
  <c r="J330" i="1"/>
  <c r="J318" i="1"/>
  <c r="K324" i="1"/>
  <c r="L333" i="1"/>
  <c r="L321" i="1"/>
  <c r="L309" i="1"/>
  <c r="L222" i="1"/>
  <c r="I281" i="1"/>
  <c r="J279" i="1"/>
  <c r="J267" i="1"/>
  <c r="K315" i="1"/>
  <c r="K233" i="1"/>
  <c r="K221" i="1"/>
  <c r="L230" i="1"/>
  <c r="L218" i="1"/>
  <c r="I252" i="1"/>
  <c r="I240" i="1"/>
  <c r="J249" i="1"/>
  <c r="K258" i="1"/>
  <c r="K246" i="1"/>
  <c r="L256" i="1"/>
  <c r="L244" i="1"/>
  <c r="I277" i="1"/>
  <c r="I265" i="1"/>
  <c r="J275" i="1"/>
  <c r="K284" i="1"/>
  <c r="K272" i="1"/>
  <c r="L281" i="1"/>
  <c r="L268" i="1"/>
  <c r="I300" i="1"/>
  <c r="J307" i="1"/>
  <c r="J294" i="1"/>
  <c r="K302" i="1"/>
  <c r="K290" i="1"/>
  <c r="L300" i="1"/>
  <c r="I333" i="1"/>
  <c r="I321" i="1"/>
  <c r="J329" i="1"/>
  <c r="J317" i="1"/>
  <c r="K323" i="1"/>
  <c r="L332" i="1"/>
  <c r="L320" i="1"/>
  <c r="J334" i="1"/>
  <c r="I284" i="1"/>
  <c r="K220" i="1"/>
  <c r="L229" i="1"/>
  <c r="L217" i="1"/>
  <c r="I239" i="1"/>
  <c r="L255" i="1"/>
  <c r="L243" i="1"/>
  <c r="I276" i="1"/>
  <c r="I264" i="1"/>
  <c r="J274" i="1"/>
  <c r="K283" i="1"/>
  <c r="K271" i="1"/>
  <c r="I299" i="1"/>
  <c r="J306" i="1"/>
  <c r="J293" i="1"/>
  <c r="L299" i="1"/>
  <c r="I332" i="1"/>
  <c r="I320" i="1"/>
  <c r="K322" i="1"/>
  <c r="L331" i="1"/>
  <c r="L319" i="1"/>
  <c r="K334" i="1"/>
  <c r="I247" i="1"/>
  <c r="J233" i="1"/>
  <c r="J220" i="1"/>
  <c r="K231" i="1"/>
  <c r="K219" i="1"/>
  <c r="L228" i="1"/>
  <c r="L216" i="1"/>
  <c r="I250" i="1"/>
  <c r="J259" i="1"/>
  <c r="J247" i="1"/>
  <c r="K256" i="1"/>
  <c r="K244" i="1"/>
  <c r="L254" i="1"/>
  <c r="L242" i="1"/>
  <c r="I275" i="1"/>
  <c r="J264" i="1"/>
  <c r="J273" i="1"/>
  <c r="K282" i="1"/>
  <c r="K270" i="1"/>
  <c r="L279" i="1"/>
  <c r="L266" i="1"/>
  <c r="I298" i="1"/>
  <c r="J305" i="1"/>
  <c r="J292" i="1"/>
  <c r="K300" i="1"/>
  <c r="K289" i="1"/>
  <c r="L298" i="1"/>
  <c r="I331" i="1"/>
  <c r="I319" i="1"/>
  <c r="J327" i="1"/>
  <c r="J315" i="1"/>
  <c r="K321" i="1"/>
  <c r="L330" i="1"/>
  <c r="L318" i="1"/>
  <c r="L334" i="1"/>
  <c r="I244" i="1"/>
  <c r="J248" i="1"/>
  <c r="J232" i="1"/>
  <c r="J219" i="1"/>
  <c r="K230" i="1"/>
  <c r="K218" i="1"/>
  <c r="L227" i="1"/>
  <c r="L215" i="1"/>
  <c r="I249" i="1"/>
  <c r="J258" i="1"/>
  <c r="J246" i="1"/>
  <c r="K255" i="1"/>
  <c r="K243" i="1"/>
  <c r="L253" i="1"/>
  <c r="L241" i="1"/>
  <c r="I274" i="1"/>
  <c r="J284" i="1"/>
  <c r="J272" i="1"/>
  <c r="K281" i="1"/>
  <c r="K269" i="1"/>
  <c r="L278" i="1"/>
  <c r="L265" i="1"/>
  <c r="I297" i="1"/>
  <c r="J304" i="1"/>
  <c r="J291" i="1"/>
  <c r="K299" i="1"/>
  <c r="L289" i="1"/>
  <c r="L297" i="1"/>
  <c r="I330" i="1"/>
  <c r="I318" i="1"/>
  <c r="J326" i="1"/>
  <c r="J314" i="1"/>
  <c r="K320" i="1"/>
  <c r="L329" i="1"/>
  <c r="L317" i="1"/>
  <c r="I256" i="1"/>
  <c r="K232" i="1"/>
  <c r="J231" i="1"/>
  <c r="J218" i="1"/>
  <c r="K229" i="1"/>
  <c r="K217" i="1"/>
  <c r="L226" i="1"/>
  <c r="I215" i="1"/>
  <c r="I248" i="1"/>
  <c r="J257" i="1"/>
  <c r="J245" i="1"/>
  <c r="K254" i="1"/>
  <c r="K242" i="1"/>
  <c r="L252" i="1"/>
  <c r="L240" i="1"/>
  <c r="I273" i="1"/>
  <c r="J283" i="1"/>
  <c r="J271" i="1"/>
  <c r="K280" i="1"/>
  <c r="K268" i="1"/>
  <c r="L277" i="1"/>
  <c r="I308" i="1"/>
  <c r="I296" i="1"/>
  <c r="J303" i="1"/>
  <c r="J290" i="1"/>
  <c r="K298" i="1"/>
  <c r="L308" i="1"/>
  <c r="L296" i="1"/>
  <c r="I329" i="1"/>
  <c r="I317" i="1"/>
  <c r="K333" i="1"/>
  <c r="K319" i="1"/>
  <c r="L328" i="1"/>
  <c r="L316" i="1"/>
  <c r="I225" i="1"/>
  <c r="K331" i="1"/>
  <c r="L327" i="1"/>
  <c r="L315" i="1"/>
  <c r="K227" i="1"/>
  <c r="K215" i="1"/>
  <c r="I258" i="1"/>
  <c r="J255" i="1"/>
  <c r="L250" i="1"/>
  <c r="I283" i="1"/>
  <c r="I271" i="1"/>
  <c r="J281" i="1"/>
  <c r="J269" i="1"/>
  <c r="K278" i="1"/>
  <c r="I306" i="1"/>
  <c r="J301" i="1"/>
  <c r="L306" i="1"/>
  <c r="L294" i="1"/>
  <c r="I327" i="1"/>
  <c r="K330" i="1"/>
  <c r="K317" i="1"/>
  <c r="L326" i="1"/>
  <c r="K332" i="1"/>
  <c r="I272" i="1"/>
  <c r="K318" i="1"/>
  <c r="J228" i="1"/>
  <c r="L214" i="1"/>
  <c r="I257" i="1"/>
  <c r="J254" i="1"/>
  <c r="K251" i="1"/>
  <c r="I282" i="1"/>
  <c r="J280" i="1"/>
  <c r="K277" i="1"/>
  <c r="I305" i="1"/>
  <c r="K308" i="1"/>
  <c r="L305" i="1"/>
  <c r="I326" i="1"/>
  <c r="I314" i="1"/>
  <c r="K329" i="1"/>
  <c r="I223" i="1"/>
  <c r="I234" i="1"/>
  <c r="I219" i="1"/>
  <c r="I217" i="1"/>
  <c r="I231" i="1"/>
  <c r="I230" i="1"/>
  <c r="I232" i="1"/>
  <c r="I229" i="1"/>
  <c r="I222" i="1"/>
  <c r="I220" i="1"/>
  <c r="I216" i="1"/>
  <c r="I226" i="1"/>
  <c r="N114" i="1"/>
  <c r="N112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04" i="1"/>
  <c r="I104" i="1"/>
  <c r="H125" i="1"/>
  <c r="G125" i="1"/>
  <c r="K12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04" i="1"/>
  <c r="AH67" i="1"/>
  <c r="T86" i="1"/>
  <c r="P75" i="1"/>
  <c r="K77" i="1"/>
  <c r="K89" i="1"/>
  <c r="K90" i="1"/>
  <c r="P90" i="1" s="1"/>
  <c r="K91" i="1"/>
  <c r="K92" i="1"/>
  <c r="K93" i="1"/>
  <c r="K75" i="1"/>
  <c r="H97" i="1"/>
  <c r="L79" i="1" s="1"/>
  <c r="Q79" i="1" s="1"/>
  <c r="G97" i="1"/>
  <c r="K82" i="1" s="1"/>
  <c r="AH64" i="1"/>
  <c r="AC63" i="1"/>
  <c r="AG50" i="1" s="1"/>
  <c r="AF42" i="1"/>
  <c r="H86" i="2" l="1"/>
  <c r="H88" i="2"/>
  <c r="L75" i="1"/>
  <c r="Q75" i="1" s="1"/>
  <c r="L93" i="1"/>
  <c r="Q93" i="1" s="1"/>
  <c r="M89" i="1"/>
  <c r="M75" i="1"/>
  <c r="L86" i="1"/>
  <c r="Q86" i="1" s="1"/>
  <c r="K87" i="1"/>
  <c r="P87" i="1" s="1"/>
  <c r="L84" i="1"/>
  <c r="Q84" i="1" s="1"/>
  <c r="K84" i="1"/>
  <c r="L81" i="1"/>
  <c r="Q81" i="1" s="1"/>
  <c r="K81" i="1"/>
  <c r="M81" i="1" s="1"/>
  <c r="L78" i="1"/>
  <c r="Q78" i="1" s="1"/>
  <c r="L89" i="1"/>
  <c r="Q89" i="1" s="1"/>
  <c r="K80" i="1"/>
  <c r="L77" i="1"/>
  <c r="Q77" i="1" s="1"/>
  <c r="L90" i="1"/>
  <c r="M90" i="1" s="1"/>
  <c r="L88" i="1"/>
  <c r="Q88" i="1" s="1"/>
  <c r="K79" i="1"/>
  <c r="M79" i="1" s="1"/>
  <c r="L76" i="1"/>
  <c r="Q76" i="1" s="1"/>
  <c r="M82" i="1"/>
  <c r="P82" i="1"/>
  <c r="K78" i="1"/>
  <c r="L87" i="1"/>
  <c r="P93" i="1"/>
  <c r="K88" i="1"/>
  <c r="K76" i="1"/>
  <c r="L85" i="1"/>
  <c r="Q85" i="1" s="1"/>
  <c r="P92" i="1"/>
  <c r="P80" i="1"/>
  <c r="P91" i="1"/>
  <c r="P79" i="1"/>
  <c r="K86" i="1"/>
  <c r="L95" i="1"/>
  <c r="Q95" i="1" s="1"/>
  <c r="L83" i="1"/>
  <c r="Q83" i="1" s="1"/>
  <c r="K85" i="1"/>
  <c r="L94" i="1"/>
  <c r="Q94" i="1" s="1"/>
  <c r="L82" i="1"/>
  <c r="Q82" i="1" s="1"/>
  <c r="P89" i="1"/>
  <c r="P77" i="1"/>
  <c r="I125" i="1"/>
  <c r="N104" i="1" s="1"/>
  <c r="K95" i="1"/>
  <c r="K83" i="1"/>
  <c r="L92" i="1"/>
  <c r="Q92" i="1" s="1"/>
  <c r="L80" i="1"/>
  <c r="Q80" i="1" s="1"/>
  <c r="K94" i="1"/>
  <c r="L91" i="1"/>
  <c r="Q91" i="1" s="1"/>
  <c r="K125" i="1"/>
  <c r="N103" i="1" s="1"/>
  <c r="J125" i="1"/>
  <c r="N105" i="1" s="1"/>
  <c r="AG41" i="1"/>
  <c r="AG49" i="1"/>
  <c r="AF52" i="1"/>
  <c r="AF53" i="1"/>
  <c r="AF51" i="1"/>
  <c r="AG59" i="1"/>
  <c r="AG47" i="1"/>
  <c r="AG60" i="1"/>
  <c r="AG48" i="1"/>
  <c r="AF41" i="1"/>
  <c r="AF50" i="1"/>
  <c r="AH50" i="1" s="1"/>
  <c r="AG58" i="1"/>
  <c r="AG46" i="1"/>
  <c r="AG45" i="1"/>
  <c r="AG56" i="1"/>
  <c r="AF49" i="1"/>
  <c r="AH49" i="1" s="1"/>
  <c r="AF59" i="1"/>
  <c r="AF48" i="1"/>
  <c r="AG44" i="1"/>
  <c r="AF47" i="1"/>
  <c r="AH47" i="1" s="1"/>
  <c r="AG55" i="1"/>
  <c r="AG43" i="1"/>
  <c r="AF58" i="1"/>
  <c r="AF46" i="1"/>
  <c r="AG54" i="1"/>
  <c r="AG42" i="1"/>
  <c r="AH42" i="1" s="1"/>
  <c r="AF61" i="1"/>
  <c r="AF57" i="1"/>
  <c r="AG61" i="1"/>
  <c r="AG57" i="1"/>
  <c r="AF45" i="1"/>
  <c r="AG53" i="1"/>
  <c r="AF44" i="1"/>
  <c r="AH44" i="1" s="1"/>
  <c r="AG52" i="1"/>
  <c r="AF55" i="1"/>
  <c r="AF43" i="1"/>
  <c r="AG51" i="1"/>
  <c r="AF60" i="1"/>
  <c r="AF56" i="1"/>
  <c r="AH56" i="1" s="1"/>
  <c r="AF54" i="1"/>
  <c r="H67" i="1"/>
  <c r="I67" i="1"/>
  <c r="G67" i="1"/>
  <c r="H66" i="1"/>
  <c r="I66" i="1"/>
  <c r="G66" i="1"/>
  <c r="H65" i="1"/>
  <c r="I65" i="1"/>
  <c r="G65" i="1"/>
  <c r="H63" i="1"/>
  <c r="I63" i="1"/>
  <c r="G63" i="1"/>
  <c r="H64" i="1"/>
  <c r="I64" i="1"/>
  <c r="G64" i="1"/>
  <c r="S27" i="1"/>
  <c r="T27" i="1"/>
  <c r="R27" i="1"/>
  <c r="M27" i="1"/>
  <c r="N27" i="1"/>
  <c r="O27" i="1"/>
  <c r="H28" i="1"/>
  <c r="AA6" i="1" s="1"/>
  <c r="I27" i="1"/>
  <c r="J27" i="1"/>
  <c r="H27" i="1"/>
  <c r="AH41" i="1" l="1"/>
  <c r="AH45" i="1"/>
  <c r="M84" i="1"/>
  <c r="P84" i="1"/>
  <c r="M77" i="1"/>
  <c r="Q90" i="1"/>
  <c r="H68" i="1"/>
  <c r="H70" i="1" s="1"/>
  <c r="AH55" i="1"/>
  <c r="P81" i="1"/>
  <c r="M93" i="1"/>
  <c r="M85" i="1"/>
  <c r="P85" i="1"/>
  <c r="M94" i="1"/>
  <c r="P94" i="1"/>
  <c r="M87" i="1"/>
  <c r="Q87" i="1"/>
  <c r="Q97" i="1" s="1"/>
  <c r="U76" i="1" s="1"/>
  <c r="P86" i="1"/>
  <c r="M86" i="1"/>
  <c r="M78" i="1"/>
  <c r="P78" i="1"/>
  <c r="M80" i="1"/>
  <c r="M83" i="1"/>
  <c r="P83" i="1"/>
  <c r="M95" i="1"/>
  <c r="P95" i="1"/>
  <c r="M92" i="1"/>
  <c r="M76" i="1"/>
  <c r="P76" i="1"/>
  <c r="M91" i="1"/>
  <c r="G68" i="1"/>
  <c r="G69" i="1" s="1"/>
  <c r="G70" i="1"/>
  <c r="M88" i="1"/>
  <c r="P88" i="1"/>
  <c r="AH43" i="1"/>
  <c r="N106" i="1"/>
  <c r="N107" i="1" s="1"/>
  <c r="AH59" i="1"/>
  <c r="I68" i="1"/>
  <c r="I70" i="1" s="1"/>
  <c r="AH46" i="1"/>
  <c r="AH58" i="1"/>
  <c r="AH48" i="1"/>
  <c r="AH51" i="1"/>
  <c r="AH54" i="1"/>
  <c r="AH57" i="1"/>
  <c r="AH53" i="1"/>
  <c r="AH61" i="1"/>
  <c r="AH52" i="1"/>
  <c r="AH60" i="1"/>
  <c r="I29" i="1"/>
  <c r="AB8" i="1" s="1"/>
  <c r="H29" i="1"/>
  <c r="AA8" i="1" s="1"/>
  <c r="J29" i="1"/>
  <c r="AC8" i="1" s="1"/>
  <c r="AH63" i="1" l="1"/>
  <c r="AH65" i="1" s="1"/>
  <c r="M97" i="1"/>
  <c r="P97" i="1"/>
  <c r="T76" i="1" s="1"/>
  <c r="T80" i="1" s="1"/>
  <c r="H69" i="1"/>
  <c r="I69" i="1"/>
  <c r="AD9" i="1"/>
  <c r="AD21" i="1"/>
  <c r="AD10" i="1"/>
  <c r="AD22" i="1"/>
  <c r="AD23" i="1"/>
  <c r="AD12" i="1"/>
  <c r="AD24" i="1"/>
  <c r="AD13" i="1"/>
  <c r="AD25" i="1"/>
  <c r="AD14" i="1"/>
  <c r="AD26" i="1"/>
  <c r="AD15" i="1"/>
  <c r="AD8" i="1"/>
  <c r="AD16" i="1"/>
  <c r="AD17" i="1"/>
  <c r="AD18" i="1"/>
  <c r="AD20" i="1"/>
  <c r="AD28" i="1"/>
  <c r="AD19" i="1"/>
  <c r="AD27" i="1"/>
  <c r="AD11" i="1"/>
  <c r="AF17" i="1"/>
  <c r="AF8" i="1"/>
  <c r="AF18" i="1"/>
  <c r="AF20" i="1"/>
  <c r="AF9" i="1"/>
  <c r="AF21" i="1"/>
  <c r="AF10" i="1"/>
  <c r="AF22" i="1"/>
  <c r="AF11" i="1"/>
  <c r="AF23" i="1"/>
  <c r="AF25" i="1"/>
  <c r="AF12" i="1"/>
  <c r="AF24" i="1"/>
  <c r="AF13" i="1"/>
  <c r="AF19" i="1"/>
  <c r="AF14" i="1"/>
  <c r="AF26" i="1"/>
  <c r="AF28" i="1"/>
  <c r="AF15" i="1"/>
  <c r="AF27" i="1"/>
  <c r="AF16" i="1"/>
  <c r="AE20" i="1"/>
  <c r="AE9" i="1"/>
  <c r="AE21" i="1"/>
  <c r="AE11" i="1"/>
  <c r="AE23" i="1"/>
  <c r="AE12" i="1"/>
  <c r="AE24" i="1"/>
  <c r="AE13" i="1"/>
  <c r="AE25" i="1"/>
  <c r="AE14" i="1"/>
  <c r="AE26" i="1"/>
  <c r="AE28" i="1"/>
  <c r="AE10" i="1"/>
  <c r="AE15" i="1"/>
  <c r="AE27" i="1"/>
  <c r="AE16" i="1"/>
  <c r="AE17" i="1"/>
  <c r="AE8" i="1"/>
  <c r="AE22" i="1"/>
  <c r="AE18" i="1"/>
  <c r="AE19" i="1"/>
  <c r="T84" i="1" l="1"/>
  <c r="AE30" i="1"/>
  <c r="AE31" i="1" s="1"/>
  <c r="AE33" i="1" s="1"/>
  <c r="AF30" i="1"/>
  <c r="AF31" i="1" s="1"/>
  <c r="AF33" i="1" s="1"/>
  <c r="AD30" i="1"/>
  <c r="AD31" i="1" s="1"/>
  <c r="AD33" i="1" s="1"/>
</calcChain>
</file>

<file path=xl/sharedStrings.xml><?xml version="1.0" encoding="utf-8"?>
<sst xmlns="http://schemas.openxmlformats.org/spreadsheetml/2006/main" count="221" uniqueCount="96">
  <si>
    <t>Set de datos</t>
  </si>
  <si>
    <t>Punto 1 - Tarea 1 - Estadistica3_2023-2</t>
  </si>
  <si>
    <t>X1</t>
  </si>
  <si>
    <t>X2</t>
  </si>
  <si>
    <t>X3</t>
  </si>
  <si>
    <t>MEDIA</t>
  </si>
  <si>
    <t xml:space="preserve">Valor n </t>
  </si>
  <si>
    <t>Media</t>
  </si>
  <si>
    <t>Sumatoria</t>
  </si>
  <si>
    <t>MEDIANA</t>
  </si>
  <si>
    <t>Mediana</t>
  </si>
  <si>
    <t>MODA</t>
  </si>
  <si>
    <t>Moda</t>
  </si>
  <si>
    <t>DESVIACIÓN ESTÁNDAR</t>
  </si>
  <si>
    <t>(X1i-X̅1)^2</t>
  </si>
  <si>
    <t>(X2i-X̅2)^2</t>
  </si>
  <si>
    <t>(X3i-X̅3)^2</t>
  </si>
  <si>
    <t>n</t>
  </si>
  <si>
    <t>Sumatoria dividida n - Varianza</t>
  </si>
  <si>
    <t>Raiz de Varianza - Desviacion estandar</t>
  </si>
  <si>
    <t>Calculos para la Desviacion Estandar</t>
  </si>
  <si>
    <t>Punto 1.1</t>
  </si>
  <si>
    <t>Q1</t>
  </si>
  <si>
    <t>Q2</t>
  </si>
  <si>
    <t>Q3</t>
  </si>
  <si>
    <t>MIN</t>
  </si>
  <si>
    <t>MAX</t>
  </si>
  <si>
    <t>IQR</t>
  </si>
  <si>
    <t>LIM INF</t>
  </si>
  <si>
    <t>LIM SUP</t>
  </si>
  <si>
    <t>(X1i-X̅1)</t>
  </si>
  <si>
    <t>(X2i-X̅2)</t>
  </si>
  <si>
    <t>(X1i-X̅1)*(X2i-X̅2)</t>
  </si>
  <si>
    <t>N</t>
  </si>
  <si>
    <t>Covarianza</t>
  </si>
  <si>
    <t>Punto 1.2 BOXPLOT</t>
  </si>
  <si>
    <t>Punto 1.3 COVARIANZA X1 Y X2</t>
  </si>
  <si>
    <t>Numerador</t>
  </si>
  <si>
    <t>Denominador</t>
  </si>
  <si>
    <t>Sumatoria Numerador</t>
  </si>
  <si>
    <t>Sumatoria denominador</t>
  </si>
  <si>
    <t>Multiplicamos Raices en denominador</t>
  </si>
  <si>
    <t>Sacamos Raiz a la sumatoria en denominador</t>
  </si>
  <si>
    <t>√Σ(X1i-X̅1)^2</t>
  </si>
  <si>
    <t>√Σ(X2i-X̅2)^2</t>
  </si>
  <si>
    <t>√Σ(X1i-X̅1)^2 * √Σ(X2i-X̅2)^2</t>
  </si>
  <si>
    <t>Dividimos numerador con denominador</t>
  </si>
  <si>
    <t>Σ(X1i-X̅1)*(X2i-X̅2)/√Σ(X1i-X̅1)^2 * √Σ(X2i-X̅2)^2</t>
  </si>
  <si>
    <t>Calculo de correlación con excel</t>
  </si>
  <si>
    <t>Calculo de covarianza con excel</t>
  </si>
  <si>
    <t>X1*X2</t>
  </si>
  <si>
    <t>SUMA</t>
  </si>
  <si>
    <t>X1^2</t>
  </si>
  <si>
    <t>X2^2</t>
  </si>
  <si>
    <t>Correlacion</t>
  </si>
  <si>
    <t>RAIZ(DenominadorX1 * DenominadorX2</t>
  </si>
  <si>
    <t>DenominadorX1 * DenominadorX2</t>
  </si>
  <si>
    <t>DenominadorX2</t>
  </si>
  <si>
    <t>DenominadorX1</t>
  </si>
  <si>
    <t>Tenemos:</t>
  </si>
  <si>
    <t>Punto 1.4 CORRELACION X1 Y X2 - USANDO FORMULA 1</t>
  </si>
  <si>
    <t>Punto 1.4 CORRELACION X1 Y X2 - USANDO FORMULA 2</t>
  </si>
  <si>
    <t>Inicialización</t>
  </si>
  <si>
    <t>CentroideX1</t>
  </si>
  <si>
    <t>CentroideX2</t>
  </si>
  <si>
    <t>CentroideX3</t>
  </si>
  <si>
    <t>Nuevas Etiquetas</t>
  </si>
  <si>
    <t>Distancia_centroide1_3</t>
  </si>
  <si>
    <t>Distancia_centroide2_2</t>
  </si>
  <si>
    <t>Distancia_centroide3_1</t>
  </si>
  <si>
    <t>Distancia_centroide4_0</t>
  </si>
  <si>
    <t>ITERACION 2</t>
  </si>
  <si>
    <t>ITERACION 1</t>
  </si>
  <si>
    <t>ITERACION 3</t>
  </si>
  <si>
    <t>ITERACION 4</t>
  </si>
  <si>
    <t>ITERACION 5</t>
  </si>
  <si>
    <t>Punto 1.6 Algoritmo Kmeans k=3</t>
  </si>
  <si>
    <t>Converge</t>
  </si>
  <si>
    <t>NUEVAS ETIQUETAS</t>
  </si>
  <si>
    <t>a</t>
  </si>
  <si>
    <t>SET DE DATOS</t>
  </si>
  <si>
    <t>PASO 1 - ESTANDARIZAR</t>
  </si>
  <si>
    <t>MEDIAX1</t>
  </si>
  <si>
    <t>MEDIAX2</t>
  </si>
  <si>
    <t>VARIANZAX1</t>
  </si>
  <si>
    <t>VARIANZAX2</t>
  </si>
  <si>
    <t>DESVESTANDX1</t>
  </si>
  <si>
    <t>DESVESTANDX2</t>
  </si>
  <si>
    <t>(X1-MEDIAX1)/DESVESTANDX1</t>
  </si>
  <si>
    <t>(X2-MEDIAX2)/DESVESTANDX2</t>
  </si>
  <si>
    <t>SET DE DATOS ESTADNARIZADO</t>
  </si>
  <si>
    <t>COV(X1,X2)</t>
  </si>
  <si>
    <t>COV(X2,X1)</t>
  </si>
  <si>
    <t>MATRIZ DE COVARIANZA</t>
  </si>
  <si>
    <t>*</t>
  </si>
  <si>
    <t>PROYECCION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</si>
</sst>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2" xfId="0" applyFont="1" applyFill="1" applyBorder="1" applyAlignment="1">
      <alignment horizontal="center"/>
    </xf>
    <xf numFmtId="0" fontId="0" fillId="0" borderId="17" xfId="0" applyBorder="1"/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/>
    <xf numFmtId="0" fontId="1" fillId="2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2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3" borderId="0" xfId="0" applyFill="1"/>
    <xf numFmtId="0" fontId="0" fillId="5" borderId="12" xfId="0" applyFill="1" applyBorder="1"/>
    <xf numFmtId="0" fontId="1" fillId="2" borderId="22" xfId="0" applyFont="1" applyFill="1" applyBorder="1" applyAlignment="1">
      <alignment horizontal="center"/>
    </xf>
    <xf numFmtId="0" fontId="0" fillId="4" borderId="12" xfId="0" applyFill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3" xfId="0" applyBorder="1"/>
    <xf numFmtId="0" fontId="0" fillId="6" borderId="12" xfId="0" applyFill="1" applyBorder="1"/>
    <xf numFmtId="0" fontId="0" fillId="4" borderId="0" xfId="0" applyFill="1" applyAlignment="1">
      <alignment horizontal="center"/>
    </xf>
    <xf numFmtId="0" fontId="0" fillId="7" borderId="12" xfId="0" applyFill="1" applyBorder="1"/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0" xfId="0" applyFill="1"/>
    <xf numFmtId="0" fontId="0" fillId="9" borderId="0" xfId="0" applyFill="1"/>
    <xf numFmtId="0" fontId="0" fillId="9" borderId="12" xfId="0" applyFill="1" applyBorder="1" applyAlignment="1">
      <alignment horizontal="center"/>
    </xf>
    <xf numFmtId="0" fontId="0" fillId="9" borderId="12" xfId="0" applyFill="1" applyBorder="1"/>
    <xf numFmtId="0" fontId="0" fillId="10" borderId="0" xfId="0" applyFill="1"/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0" fontId="0" fillId="11" borderId="0" xfId="0" applyFill="1"/>
    <xf numFmtId="0" fontId="0" fillId="4" borderId="0" xfId="0" applyFill="1"/>
    <xf numFmtId="0" fontId="0" fillId="5" borderId="27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17" xfId="0" applyFill="1" applyBorder="1"/>
    <xf numFmtId="0" fontId="0" fillId="0" borderId="28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5" borderId="12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1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NO</a:t>
            </a:r>
            <a:r>
              <a:rPr lang="es-CO" baseline="0"/>
              <a:t> estandarizado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Punto2!$C$28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Punto2!$B$29:$B$49</c:f>
              <c:numCache>
                <c:formatCode>General</c:formatCode>
                <c:ptCount val="2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Punto2!$C$29:$C$49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C-42C6-B169-66E958F0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89296"/>
        <c:axId val="653942400"/>
      </c:scatterChart>
      <c:valAx>
        <c:axId val="7186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3942400"/>
        <c:crosses val="autoZero"/>
        <c:crossBetween val="midCat"/>
      </c:valAx>
      <c:valAx>
        <c:axId val="6539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86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estandarizado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Punto2!$I$28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Punto2!$H$29:$H$49</c:f>
              <c:numCache>
                <c:formatCode>General</c:formatCode>
                <c:ptCount val="21"/>
                <c:pt idx="0">
                  <c:v>1.11803398874989</c:v>
                </c:pt>
                <c:pt idx="1">
                  <c:v>-0.22360679774997907</c:v>
                </c:pt>
                <c:pt idx="2">
                  <c:v>-0.22360679774997907</c:v>
                </c:pt>
                <c:pt idx="3">
                  <c:v>0.44721359549995782</c:v>
                </c:pt>
                <c:pt idx="4">
                  <c:v>-0.89442719099991597</c:v>
                </c:pt>
                <c:pt idx="5">
                  <c:v>0.44721359549995782</c:v>
                </c:pt>
                <c:pt idx="6">
                  <c:v>0.44721359549995782</c:v>
                </c:pt>
                <c:pt idx="7">
                  <c:v>-1.565247584249853</c:v>
                </c:pt>
                <c:pt idx="8">
                  <c:v>-0.89442719099991597</c:v>
                </c:pt>
                <c:pt idx="9">
                  <c:v>-1.565247584249853</c:v>
                </c:pt>
                <c:pt idx="10">
                  <c:v>1.7888543819998317</c:v>
                </c:pt>
                <c:pt idx="11">
                  <c:v>-0.89442719099991597</c:v>
                </c:pt>
                <c:pt idx="12">
                  <c:v>-0.22360679774997907</c:v>
                </c:pt>
                <c:pt idx="13">
                  <c:v>-0.89442719099991597</c:v>
                </c:pt>
                <c:pt idx="14">
                  <c:v>0.44721359549995782</c:v>
                </c:pt>
                <c:pt idx="15">
                  <c:v>1.1180339887498947</c:v>
                </c:pt>
                <c:pt idx="16">
                  <c:v>1.1180339887498947</c:v>
                </c:pt>
                <c:pt idx="17">
                  <c:v>0.44721359549995782</c:v>
                </c:pt>
                <c:pt idx="18">
                  <c:v>1.7888543819998317</c:v>
                </c:pt>
                <c:pt idx="19">
                  <c:v>-0.89442719099991597</c:v>
                </c:pt>
                <c:pt idx="20">
                  <c:v>-0.89442719099991597</c:v>
                </c:pt>
              </c:numCache>
            </c:numRef>
          </c:xVal>
          <c:yVal>
            <c:numRef>
              <c:f>Punto2!$I$29:$I$49</c:f>
              <c:numCache>
                <c:formatCode>General</c:formatCode>
                <c:ptCount val="21"/>
                <c:pt idx="0">
                  <c:v>-0.16770509831248431</c:v>
                </c:pt>
                <c:pt idx="1">
                  <c:v>-0.55901699437494745</c:v>
                </c:pt>
                <c:pt idx="2">
                  <c:v>-0.16770509831248431</c:v>
                </c:pt>
                <c:pt idx="3">
                  <c:v>0.22360679774997885</c:v>
                </c:pt>
                <c:pt idx="4">
                  <c:v>-0.55901699437494745</c:v>
                </c:pt>
                <c:pt idx="5">
                  <c:v>0.61491869381244202</c:v>
                </c:pt>
                <c:pt idx="6">
                  <c:v>0.61491869381244202</c:v>
                </c:pt>
                <c:pt idx="7">
                  <c:v>-1.3416407864998738</c:v>
                </c:pt>
                <c:pt idx="8">
                  <c:v>-0.55901699437494745</c:v>
                </c:pt>
                <c:pt idx="9">
                  <c:v>-1.7329526825623369</c:v>
                </c:pt>
                <c:pt idx="10">
                  <c:v>1.7888543819998315</c:v>
                </c:pt>
                <c:pt idx="11">
                  <c:v>-0.95032889043741064</c:v>
                </c:pt>
                <c:pt idx="12">
                  <c:v>-0.55901699437494745</c:v>
                </c:pt>
                <c:pt idx="13">
                  <c:v>-0.55901699437494745</c:v>
                </c:pt>
                <c:pt idx="14">
                  <c:v>0.61491869381244202</c:v>
                </c:pt>
                <c:pt idx="15">
                  <c:v>1.3975424859373684</c:v>
                </c:pt>
                <c:pt idx="16">
                  <c:v>1.3975424859373684</c:v>
                </c:pt>
                <c:pt idx="17">
                  <c:v>0.61491869381244202</c:v>
                </c:pt>
                <c:pt idx="18">
                  <c:v>1.7888543819998315</c:v>
                </c:pt>
                <c:pt idx="19">
                  <c:v>-0.95032889043741064</c:v>
                </c:pt>
                <c:pt idx="20">
                  <c:v>-0.95032889043741064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C-4531-B653-51E8151B5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23632"/>
        <c:axId val="727772784"/>
      </c:scatterChart>
      <c:valAx>
        <c:axId val="7312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772784"/>
        <c:crosses val="autoZero"/>
        <c:crossBetween val="midCat"/>
      </c:valAx>
      <c:valAx>
        <c:axId val="7277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12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Excel Boxplot X1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X1</a:t>
          </a:r>
        </a:p>
      </cx:txPr>
    </cx:title>
    <cx:plotArea>
      <cx:plotAreaRegion>
        <cx:series layoutId="boxWhisker" uniqueId="{F0D0133E-CFBB-4ED3-B200-B57D417AF8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Excel Boxplot X2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X2</a:t>
          </a:r>
        </a:p>
      </cx:txPr>
    </cx:title>
    <cx:plotArea>
      <cx:plotAreaRegion>
        <cx:series layoutId="boxWhisker" uniqueId="{F6BE118C-2597-4588-B47C-822FD350ECB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Excel Botplox X3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Botplox X3</a:t>
          </a:r>
        </a:p>
      </cx:txPr>
    </cx:title>
    <cx:plotArea>
      <cx:plotAreaRegion>
        <cx:series layoutId="boxWhisker" uniqueId="{B777691A-FD8B-4F16-B0A0-8DD177B4502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jpeg"/><Relationship Id="rId7" Type="http://schemas.microsoft.com/office/2014/relationships/chartEx" Target="../charts/chartEx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589772</xdr:colOff>
      <xdr:row>37</xdr:row>
      <xdr:rowOff>143640</xdr:rowOff>
    </xdr:from>
    <xdr:to>
      <xdr:col>11</xdr:col>
      <xdr:colOff>882912</xdr:colOff>
      <xdr:row>51</xdr:row>
      <xdr:rowOff>34638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A7BCBC-9322-D26E-7E2B-484AD010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863" y="7296049"/>
          <a:ext cx="2941090" cy="2575316"/>
        </a:xfrm>
        <a:prstGeom prst="rect">
          <a:avLst/>
        </a:prstGeom>
      </xdr:spPr>
    </xdr:pic>
    <xdr:clientData/>
  </xdr:twoCellAnchor>
  <xdr:twoCellAnchor editAs="oneCell">
    <xdr:from>
      <xdr:col>10</xdr:col>
      <xdr:colOff>373871</xdr:colOff>
      <xdr:row>51</xdr:row>
      <xdr:rowOff>150038</xdr:rowOff>
    </xdr:from>
    <xdr:to>
      <xdr:col>11</xdr:col>
      <xdr:colOff>929975</xdr:colOff>
      <xdr:row>68</xdr:row>
      <xdr:rowOff>121227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196D42-26AF-FDE4-CFCE-72021558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598" y="9986765"/>
          <a:ext cx="1883542" cy="3209689"/>
        </a:xfrm>
        <a:prstGeom prst="rect">
          <a:avLst/>
        </a:prstGeom>
      </xdr:spPr>
    </xdr:pic>
    <xdr:clientData/>
  </xdr:twoCellAnchor>
  <xdr:twoCellAnchor editAs="oneCell">
    <xdr:from>
      <xdr:col>16</xdr:col>
      <xdr:colOff>194572</xdr:colOff>
      <xdr:row>42</xdr:row>
      <xdr:rowOff>129135</xdr:rowOff>
    </xdr:from>
    <xdr:to>
      <xdr:col>18</xdr:col>
      <xdr:colOff>487844</xdr:colOff>
      <xdr:row>61</xdr:row>
      <xdr:rowOff>103911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4A3CD4-5E07-5B77-08E9-980CC23E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3072" y="8251362"/>
          <a:ext cx="2941221" cy="3594276"/>
        </a:xfrm>
        <a:prstGeom prst="rect">
          <a:avLst/>
        </a:prstGeom>
      </xdr:spPr>
    </xdr:pic>
    <xdr:clientData/>
  </xdr:twoCellAnchor>
  <xdr:twoCellAnchor editAs="oneCell">
    <xdr:from>
      <xdr:col>34</xdr:col>
      <xdr:colOff>649941</xdr:colOff>
      <xdr:row>48</xdr:row>
      <xdr:rowOff>33617</xdr:rowOff>
    </xdr:from>
    <xdr:to>
      <xdr:col>38</xdr:col>
      <xdr:colOff>718637</xdr:colOff>
      <xdr:row>53</xdr:row>
      <xdr:rowOff>132564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D7FC98C-F15A-38FC-EC75-84A75C9C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9706" y="9256058"/>
          <a:ext cx="4717677" cy="1051447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600076</xdr:colOff>
      <xdr:row>90</xdr:row>
      <xdr:rowOff>35859</xdr:rowOff>
    </xdr:from>
    <xdr:to>
      <xdr:col>22</xdr:col>
      <xdr:colOff>161910</xdr:colOff>
      <xdr:row>95</xdr:row>
      <xdr:rowOff>74097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950CD33-DE8A-8D80-6EA8-B6F66D97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9252" y="17292918"/>
          <a:ext cx="5580193" cy="990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1362798</xdr:colOff>
      <xdr:row>116</xdr:row>
      <xdr:rowOff>114575</xdr:rowOff>
    </xdr:from>
    <xdr:to>
      <xdr:col>16</xdr:col>
      <xdr:colOff>361957</xdr:colOff>
      <xdr:row>124</xdr:row>
      <xdr:rowOff>57764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BE4A24C-E69B-5E69-900F-3018DB0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9680" y="22358251"/>
          <a:ext cx="4730967" cy="1449870"/>
        </a:xfrm>
        <a:prstGeom prst="rect">
          <a:avLst/>
        </a:prstGeom>
      </xdr:spPr>
    </xdr:pic>
    <xdr:clientData/>
  </xdr:twoCellAnchor>
  <xdr:twoCellAnchor>
    <xdr:from>
      <xdr:col>12</xdr:col>
      <xdr:colOff>838201</xdr:colOff>
      <xdr:row>37</xdr:row>
      <xdr:rowOff>109537</xdr:rowOff>
    </xdr:from>
    <xdr:to>
      <xdr:col>14</xdr:col>
      <xdr:colOff>962026</xdr:colOff>
      <xdr:row>51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1FAF5FD-EACE-6C43-A7B2-A8E13E309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73326" y="7215187"/>
              <a:ext cx="1981200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557212</xdr:colOff>
      <xdr:row>54</xdr:row>
      <xdr:rowOff>33337</xdr:rowOff>
    </xdr:from>
    <xdr:to>
      <xdr:col>14</xdr:col>
      <xdr:colOff>1362075</xdr:colOff>
      <xdr:row>67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B312C11-4CFC-701D-9F71-86AB0C0B0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2337" y="10387012"/>
              <a:ext cx="2662238" cy="2595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471487</xdr:colOff>
      <xdr:row>43</xdr:row>
      <xdr:rowOff>128587</xdr:rowOff>
    </xdr:from>
    <xdr:to>
      <xdr:col>23</xdr:col>
      <xdr:colOff>485775</xdr:colOff>
      <xdr:row>57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52C78CE-819D-280E-0FDA-DBCC05F71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69562" y="8386762"/>
              <a:ext cx="4300538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24</xdr:row>
      <xdr:rowOff>160683</xdr:rowOff>
    </xdr:from>
    <xdr:to>
      <xdr:col>15</xdr:col>
      <xdr:colOff>571500</xdr:colOff>
      <xdr:row>39</xdr:row>
      <xdr:rowOff>46383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ACBE15-DD74-E222-72F2-B1C612331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621197</xdr:colOff>
      <xdr:row>39</xdr:row>
      <xdr:rowOff>152400</xdr:rowOff>
    </xdr:from>
    <xdr:to>
      <xdr:col>16</xdr:col>
      <xdr:colOff>1</xdr:colOff>
      <xdr:row>55</xdr:row>
      <xdr:rowOff>66261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32FABC-20A3-304C-D261-ADECAB22B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70"/>
  <sheetViews>
    <sheetView topLeftCell="A265" zoomScale="25" zoomScaleNormal="25" workbookViewId="0">
      <selection activeCell="AI44" sqref="AI44"/>
    </sheetView>
  </sheetViews>
  <sheetFormatPr baseColWidth="10" defaultColWidth="9.140625" defaultRowHeight="15" x14ac:dyDescent="0.25"/>
  <cols>
    <col min="2" max="2" width="14.85546875" bestFit="1" customWidth="1"/>
    <col min="3" max="4" width="12" bestFit="1" customWidth="1"/>
    <col min="5" max="5" width="18.28515625" customWidth="1"/>
    <col min="6" max="6" width="21.5703125" customWidth="1"/>
    <col min="7" max="7" width="22.85546875" customWidth="1"/>
    <col min="8" max="8" width="23" customWidth="1"/>
    <col min="9" max="11" width="19.85546875" bestFit="1" customWidth="1"/>
    <col min="12" max="12" width="21.7109375" bestFit="1" customWidth="1"/>
    <col min="13" max="13" width="14.28515625" customWidth="1"/>
    <col min="14" max="14" width="13.5703125" bestFit="1" customWidth="1"/>
    <col min="15" max="15" width="22.7109375" bestFit="1" customWidth="1"/>
    <col min="16" max="16" width="13.5703125" bestFit="1" customWidth="1"/>
    <col min="17" max="18" width="19.85546875" bestFit="1" customWidth="1"/>
    <col min="19" max="19" width="21.5703125" customWidth="1"/>
    <col min="20" max="20" width="19.85546875" bestFit="1" customWidth="1"/>
    <col min="21" max="21" width="14.85546875" customWidth="1"/>
    <col min="22" max="22" width="14.5703125" bestFit="1" customWidth="1"/>
    <col min="23" max="24" width="15" bestFit="1" customWidth="1"/>
    <col min="25" max="25" width="21.140625" customWidth="1"/>
    <col min="26" max="26" width="21.5703125" bestFit="1" customWidth="1"/>
    <col min="27" max="27" width="21.140625" bestFit="1" customWidth="1"/>
    <col min="28" max="28" width="21.5703125" bestFit="1" customWidth="1"/>
    <col min="29" max="29" width="16.28515625" bestFit="1" customWidth="1"/>
    <col min="30" max="31" width="14.140625" bestFit="1" customWidth="1"/>
    <col min="32" max="32" width="15.140625" bestFit="1" customWidth="1"/>
    <col min="33" max="33" width="30.42578125" bestFit="1" customWidth="1"/>
    <col min="34" max="36" width="20.28515625" bestFit="1" customWidth="1"/>
    <col min="37" max="37" width="15" bestFit="1" customWidth="1"/>
    <col min="38" max="38" width="14" bestFit="1" customWidth="1"/>
    <col min="39" max="39" width="12.5703125" bestFit="1" customWidth="1"/>
    <col min="40" max="40" width="23.85546875" customWidth="1"/>
    <col min="41" max="41" width="22.5703125" customWidth="1"/>
    <col min="53" max="53" width="24" bestFit="1" customWidth="1"/>
    <col min="54" max="54" width="22.7109375" bestFit="1" customWidth="1"/>
  </cols>
  <sheetData>
    <row r="1" spans="1:77" ht="15.75" thickBot="1" x14ac:dyDescent="0.3"/>
    <row r="2" spans="1:77" ht="15.75" thickBot="1" x14ac:dyDescent="0.3">
      <c r="A2" s="70" t="s">
        <v>1</v>
      </c>
      <c r="B2" s="70"/>
      <c r="C2" s="70"/>
      <c r="D2" s="70"/>
      <c r="F2" s="65" t="s">
        <v>21</v>
      </c>
      <c r="G2" s="6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J2" s="60"/>
      <c r="AK2" s="60"/>
    </row>
    <row r="3" spans="1:77" ht="15.75" thickBot="1" x14ac:dyDescent="0.3">
      <c r="F3" s="5"/>
      <c r="AG3" s="6"/>
      <c r="AJ3" s="60"/>
      <c r="AK3" s="60"/>
    </row>
    <row r="4" spans="1:77" ht="15.75" thickBot="1" x14ac:dyDescent="0.3">
      <c r="B4" s="71" t="s">
        <v>0</v>
      </c>
      <c r="C4" s="71"/>
      <c r="D4" s="71"/>
      <c r="F4" s="5"/>
      <c r="H4" s="65" t="s">
        <v>5</v>
      </c>
      <c r="I4" s="66"/>
      <c r="J4" s="67"/>
      <c r="M4" s="65" t="s">
        <v>9</v>
      </c>
      <c r="N4" s="66"/>
      <c r="O4" s="67"/>
      <c r="R4" s="65" t="s">
        <v>11</v>
      </c>
      <c r="S4" s="66"/>
      <c r="T4" s="67"/>
      <c r="V4" s="65" t="s">
        <v>13</v>
      </c>
      <c r="W4" s="66"/>
      <c r="X4" s="67"/>
      <c r="Z4" s="65" t="s">
        <v>20</v>
      </c>
      <c r="AA4" s="66"/>
      <c r="AB4" s="66"/>
      <c r="AC4" s="66"/>
      <c r="AD4" s="66"/>
      <c r="AE4" s="66"/>
      <c r="AF4" s="67"/>
      <c r="AG4" s="6"/>
      <c r="AJ4" s="60"/>
      <c r="AK4" s="60"/>
    </row>
    <row r="5" spans="1:77" x14ac:dyDescent="0.25">
      <c r="B5" s="1" t="s">
        <v>2</v>
      </c>
      <c r="C5" s="1" t="s">
        <v>3</v>
      </c>
      <c r="D5" s="1" t="s">
        <v>4</v>
      </c>
      <c r="F5" s="5"/>
      <c r="H5" s="20" t="s">
        <v>2</v>
      </c>
      <c r="I5" s="20" t="s">
        <v>3</v>
      </c>
      <c r="J5" s="20" t="s">
        <v>4</v>
      </c>
      <c r="M5" s="20" t="s">
        <v>2</v>
      </c>
      <c r="N5" s="20" t="s">
        <v>3</v>
      </c>
      <c r="O5" s="20" t="s">
        <v>4</v>
      </c>
      <c r="R5" s="20" t="s">
        <v>2</v>
      </c>
      <c r="S5" s="20" t="s">
        <v>3</v>
      </c>
      <c r="T5" s="20" t="s">
        <v>4</v>
      </c>
      <c r="V5" s="20" t="s">
        <v>2</v>
      </c>
      <c r="W5" s="20" t="s">
        <v>3</v>
      </c>
      <c r="X5" s="20" t="s">
        <v>4</v>
      </c>
      <c r="AG5" s="6"/>
      <c r="AJ5" s="60"/>
      <c r="AK5" s="60"/>
    </row>
    <row r="6" spans="1:77" x14ac:dyDescent="0.25">
      <c r="B6" s="2">
        <v>4</v>
      </c>
      <c r="C6" s="2">
        <v>4</v>
      </c>
      <c r="D6" s="2">
        <v>28</v>
      </c>
      <c r="F6" s="5"/>
      <c r="H6" s="2">
        <v>4</v>
      </c>
      <c r="I6" s="2">
        <v>4</v>
      </c>
      <c r="J6" s="2">
        <v>28</v>
      </c>
      <c r="M6" s="2">
        <v>0</v>
      </c>
      <c r="N6" s="2">
        <v>0</v>
      </c>
      <c r="O6" s="2">
        <v>1</v>
      </c>
      <c r="R6" s="2">
        <v>0</v>
      </c>
      <c r="S6" s="2">
        <v>0</v>
      </c>
      <c r="T6" s="2">
        <v>1</v>
      </c>
      <c r="V6" s="2">
        <v>0</v>
      </c>
      <c r="W6" s="2">
        <v>0</v>
      </c>
      <c r="X6" s="2">
        <v>1</v>
      </c>
      <c r="Z6" t="s">
        <v>17</v>
      </c>
      <c r="AA6">
        <f>H28</f>
        <v>21</v>
      </c>
      <c r="AG6" s="6"/>
      <c r="AJ6" s="60"/>
      <c r="AK6" s="60"/>
    </row>
    <row r="7" spans="1:77" x14ac:dyDescent="0.25">
      <c r="B7" s="2">
        <v>2</v>
      </c>
      <c r="C7" s="2">
        <v>3</v>
      </c>
      <c r="D7" s="2">
        <v>24</v>
      </c>
      <c r="F7" s="5"/>
      <c r="H7" s="2">
        <v>2</v>
      </c>
      <c r="I7" s="2">
        <v>3</v>
      </c>
      <c r="J7" s="2">
        <v>24</v>
      </c>
      <c r="M7" s="2">
        <v>0</v>
      </c>
      <c r="N7" s="2">
        <v>1</v>
      </c>
      <c r="O7" s="2">
        <v>5</v>
      </c>
      <c r="R7" s="2">
        <v>0</v>
      </c>
      <c r="S7" s="2">
        <v>1</v>
      </c>
      <c r="T7" s="2">
        <v>5</v>
      </c>
      <c r="V7" s="2">
        <v>0</v>
      </c>
      <c r="W7" s="2">
        <v>1</v>
      </c>
      <c r="X7" s="2">
        <v>5</v>
      </c>
      <c r="Z7" s="10"/>
      <c r="AA7" s="17" t="s">
        <v>2</v>
      </c>
      <c r="AB7" s="17" t="s">
        <v>3</v>
      </c>
      <c r="AC7" s="18" t="s">
        <v>4</v>
      </c>
      <c r="AD7" s="19" t="s">
        <v>14</v>
      </c>
      <c r="AE7" s="19" t="s">
        <v>15</v>
      </c>
      <c r="AF7" s="19" t="s">
        <v>16</v>
      </c>
      <c r="AG7" s="6"/>
      <c r="AJ7" s="60"/>
      <c r="AK7" s="60"/>
    </row>
    <row r="8" spans="1:77" x14ac:dyDescent="0.25">
      <c r="B8" s="2">
        <v>2</v>
      </c>
      <c r="C8" s="2">
        <v>4</v>
      </c>
      <c r="D8" s="2">
        <v>30</v>
      </c>
      <c r="F8" s="5"/>
      <c r="H8" s="2">
        <v>2</v>
      </c>
      <c r="I8" s="2">
        <v>4</v>
      </c>
      <c r="J8" s="2">
        <v>30</v>
      </c>
      <c r="M8" s="2">
        <v>1</v>
      </c>
      <c r="N8" s="2">
        <v>2</v>
      </c>
      <c r="O8" s="2">
        <v>17</v>
      </c>
      <c r="R8" s="2">
        <v>1</v>
      </c>
      <c r="S8" s="2">
        <v>2</v>
      </c>
      <c r="T8" s="2">
        <v>17</v>
      </c>
      <c r="V8" s="2">
        <v>1</v>
      </c>
      <c r="W8" s="2">
        <v>2</v>
      </c>
      <c r="X8" s="2">
        <v>17</v>
      </c>
      <c r="Z8" s="19" t="s">
        <v>5</v>
      </c>
      <c r="AA8" s="10">
        <f>H29</f>
        <v>2.3333333333333335</v>
      </c>
      <c r="AB8" s="10">
        <f>I29</f>
        <v>4.4285714285714288</v>
      </c>
      <c r="AC8" s="16">
        <f>J29</f>
        <v>31.38095238095238</v>
      </c>
      <c r="AD8" s="10">
        <f t="shared" ref="AD8:AD28" si="0">(V6-$AA$8)^2</f>
        <v>5.4444444444444455</v>
      </c>
      <c r="AE8" s="10">
        <f t="shared" ref="AE8:AE28" si="1">(W6-$AB$8)^2</f>
        <v>19.612244897959187</v>
      </c>
      <c r="AF8" s="10">
        <f t="shared" ref="AF8:AF28" si="2">(X6-$AC$8)^2</f>
        <v>923.00226757369603</v>
      </c>
      <c r="AG8" s="6"/>
      <c r="AJ8" s="60"/>
      <c r="AK8" s="60"/>
    </row>
    <row r="9" spans="1:77" x14ac:dyDescent="0.25">
      <c r="B9" s="2">
        <v>3</v>
      </c>
      <c r="C9" s="2">
        <v>5</v>
      </c>
      <c r="D9" s="2">
        <v>32</v>
      </c>
      <c r="F9" s="5"/>
      <c r="H9" s="2">
        <v>3</v>
      </c>
      <c r="I9" s="2">
        <v>5</v>
      </c>
      <c r="J9" s="2">
        <v>32</v>
      </c>
      <c r="M9" s="2">
        <v>1</v>
      </c>
      <c r="N9" s="2">
        <v>2</v>
      </c>
      <c r="O9" s="2">
        <v>17</v>
      </c>
      <c r="R9" s="2">
        <v>1</v>
      </c>
      <c r="S9" s="2">
        <v>2</v>
      </c>
      <c r="T9" s="2">
        <v>17</v>
      </c>
      <c r="V9" s="2">
        <v>1</v>
      </c>
      <c r="W9" s="2">
        <v>2</v>
      </c>
      <c r="X9" s="2">
        <v>17</v>
      </c>
      <c r="AD9" s="10">
        <f t="shared" si="0"/>
        <v>5.4444444444444455</v>
      </c>
      <c r="AE9" s="10">
        <f t="shared" si="1"/>
        <v>11.755102040816329</v>
      </c>
      <c r="AF9" s="10">
        <f t="shared" si="2"/>
        <v>695.95464852607699</v>
      </c>
      <c r="AG9" s="6"/>
      <c r="AJ9" s="60"/>
      <c r="AK9" s="60"/>
      <c r="BY9" t="s">
        <v>79</v>
      </c>
    </row>
    <row r="10" spans="1:77" x14ac:dyDescent="0.25">
      <c r="B10" s="2">
        <v>1</v>
      </c>
      <c r="C10" s="2">
        <v>3</v>
      </c>
      <c r="D10" s="2">
        <v>18</v>
      </c>
      <c r="F10" s="5"/>
      <c r="H10" s="2">
        <v>1</v>
      </c>
      <c r="I10" s="2">
        <v>3</v>
      </c>
      <c r="J10" s="2">
        <v>18</v>
      </c>
      <c r="M10" s="2">
        <v>1</v>
      </c>
      <c r="N10" s="2">
        <v>2</v>
      </c>
      <c r="O10" s="2">
        <v>17</v>
      </c>
      <c r="R10" s="2">
        <v>1</v>
      </c>
      <c r="S10" s="2">
        <v>2</v>
      </c>
      <c r="T10" s="2">
        <v>17</v>
      </c>
      <c r="V10" s="2">
        <v>1</v>
      </c>
      <c r="W10" s="2">
        <v>2</v>
      </c>
      <c r="X10" s="2">
        <v>17</v>
      </c>
      <c r="AD10" s="10">
        <f t="shared" si="0"/>
        <v>1.7777777777777781</v>
      </c>
      <c r="AE10" s="10">
        <f t="shared" si="1"/>
        <v>5.8979591836734704</v>
      </c>
      <c r="AF10" s="10">
        <f t="shared" si="2"/>
        <v>206.81179138321991</v>
      </c>
      <c r="AG10" s="6"/>
      <c r="AJ10" s="60"/>
      <c r="AK10" s="60"/>
    </row>
    <row r="11" spans="1:77" x14ac:dyDescent="0.25">
      <c r="B11" s="2">
        <v>3</v>
      </c>
      <c r="C11" s="2">
        <v>6</v>
      </c>
      <c r="D11" s="2">
        <v>41</v>
      </c>
      <c r="F11" s="5"/>
      <c r="H11" s="2">
        <v>3</v>
      </c>
      <c r="I11" s="2">
        <v>6</v>
      </c>
      <c r="J11" s="2">
        <v>41</v>
      </c>
      <c r="M11" s="2">
        <v>1</v>
      </c>
      <c r="N11" s="2">
        <v>3</v>
      </c>
      <c r="O11" s="2">
        <v>18</v>
      </c>
      <c r="R11" s="2">
        <v>1</v>
      </c>
      <c r="S11" s="2">
        <v>3</v>
      </c>
      <c r="T11" s="2">
        <v>18</v>
      </c>
      <c r="V11" s="2">
        <v>1</v>
      </c>
      <c r="W11" s="2">
        <v>3</v>
      </c>
      <c r="X11" s="2">
        <v>18</v>
      </c>
      <c r="AD11" s="10">
        <f t="shared" si="0"/>
        <v>1.7777777777777781</v>
      </c>
      <c r="AE11" s="10">
        <f t="shared" si="1"/>
        <v>5.8979591836734704</v>
      </c>
      <c r="AF11" s="10">
        <f t="shared" si="2"/>
        <v>206.81179138321991</v>
      </c>
      <c r="AG11" s="6"/>
      <c r="AJ11" s="60"/>
      <c r="AK11" s="60"/>
    </row>
    <row r="12" spans="1:77" x14ac:dyDescent="0.25">
      <c r="B12" s="2">
        <v>3</v>
      </c>
      <c r="C12" s="2">
        <v>6</v>
      </c>
      <c r="D12" s="2">
        <v>44</v>
      </c>
      <c r="F12" s="5"/>
      <c r="H12" s="2">
        <v>3</v>
      </c>
      <c r="I12" s="2">
        <v>6</v>
      </c>
      <c r="J12" s="2">
        <v>44</v>
      </c>
      <c r="M12" s="2">
        <v>1</v>
      </c>
      <c r="N12" s="2">
        <v>3</v>
      </c>
      <c r="O12" s="2">
        <v>18</v>
      </c>
      <c r="R12" s="2">
        <v>1</v>
      </c>
      <c r="S12" s="2">
        <v>3</v>
      </c>
      <c r="T12" s="2">
        <v>18</v>
      </c>
      <c r="V12" s="2">
        <v>1</v>
      </c>
      <c r="W12" s="2">
        <v>3</v>
      </c>
      <c r="X12" s="2">
        <v>18</v>
      </c>
      <c r="AD12" s="10">
        <f t="shared" si="0"/>
        <v>1.7777777777777781</v>
      </c>
      <c r="AE12" s="10">
        <f t="shared" si="1"/>
        <v>5.8979591836734704</v>
      </c>
      <c r="AF12" s="10">
        <f t="shared" si="2"/>
        <v>206.81179138321991</v>
      </c>
      <c r="AG12" s="6"/>
      <c r="AJ12" s="60"/>
      <c r="AK12" s="60"/>
    </row>
    <row r="13" spans="1:77" x14ac:dyDescent="0.25">
      <c r="B13" s="2">
        <v>0</v>
      </c>
      <c r="C13" s="2">
        <v>1</v>
      </c>
      <c r="D13" s="2">
        <v>5</v>
      </c>
      <c r="F13" s="5"/>
      <c r="H13" s="2">
        <v>0</v>
      </c>
      <c r="I13" s="2">
        <v>1</v>
      </c>
      <c r="J13" s="2">
        <v>5</v>
      </c>
      <c r="M13" s="2">
        <v>1</v>
      </c>
      <c r="N13" s="2">
        <v>3</v>
      </c>
      <c r="O13" s="2">
        <v>19</v>
      </c>
      <c r="R13" s="2">
        <v>1</v>
      </c>
      <c r="S13" s="2">
        <v>3</v>
      </c>
      <c r="T13" s="2">
        <v>19</v>
      </c>
      <c r="V13" s="2">
        <v>1</v>
      </c>
      <c r="W13" s="2">
        <v>3</v>
      </c>
      <c r="X13" s="2">
        <v>19</v>
      </c>
      <c r="AD13" s="10">
        <f t="shared" si="0"/>
        <v>1.7777777777777781</v>
      </c>
      <c r="AE13" s="10">
        <f t="shared" si="1"/>
        <v>2.0408163265306132</v>
      </c>
      <c r="AF13" s="10">
        <f t="shared" si="2"/>
        <v>179.04988662131515</v>
      </c>
      <c r="AG13" s="6"/>
      <c r="AJ13" s="60"/>
      <c r="AK13" s="60"/>
    </row>
    <row r="14" spans="1:77" x14ac:dyDescent="0.25">
      <c r="B14" s="2">
        <v>1</v>
      </c>
      <c r="C14" s="2">
        <v>3</v>
      </c>
      <c r="D14" s="2">
        <v>18</v>
      </c>
      <c r="F14" s="5"/>
      <c r="H14" s="2">
        <v>1</v>
      </c>
      <c r="I14" s="2">
        <v>3</v>
      </c>
      <c r="J14" s="2">
        <v>18</v>
      </c>
      <c r="M14" s="2">
        <v>2</v>
      </c>
      <c r="N14" s="2">
        <v>3</v>
      </c>
      <c r="O14" s="2">
        <v>24</v>
      </c>
      <c r="R14" s="2">
        <v>2</v>
      </c>
      <c r="S14" s="2">
        <v>3</v>
      </c>
      <c r="T14" s="2">
        <v>24</v>
      </c>
      <c r="V14" s="2">
        <v>2</v>
      </c>
      <c r="W14" s="2">
        <v>3</v>
      </c>
      <c r="X14" s="2">
        <v>24</v>
      </c>
      <c r="AD14" s="10">
        <f t="shared" si="0"/>
        <v>1.7777777777777781</v>
      </c>
      <c r="AE14" s="10">
        <f t="shared" si="1"/>
        <v>2.0408163265306132</v>
      </c>
      <c r="AF14" s="10">
        <f t="shared" si="2"/>
        <v>179.04988662131515</v>
      </c>
      <c r="AG14" s="6"/>
      <c r="AJ14" s="60"/>
      <c r="AK14" s="60"/>
    </row>
    <row r="15" spans="1:77" x14ac:dyDescent="0.25">
      <c r="B15" s="2">
        <v>0</v>
      </c>
      <c r="C15" s="2">
        <v>0</v>
      </c>
      <c r="D15" s="2">
        <v>1</v>
      </c>
      <c r="F15" s="5"/>
      <c r="H15" s="2">
        <v>0</v>
      </c>
      <c r="I15" s="2">
        <v>0</v>
      </c>
      <c r="J15" s="2">
        <v>1</v>
      </c>
      <c r="M15" s="2">
        <v>2</v>
      </c>
      <c r="N15" s="2">
        <v>3</v>
      </c>
      <c r="O15" s="2">
        <v>24</v>
      </c>
      <c r="R15" s="2">
        <v>2</v>
      </c>
      <c r="S15" s="2">
        <v>3</v>
      </c>
      <c r="T15" s="2">
        <v>24</v>
      </c>
      <c r="V15" s="2">
        <v>2</v>
      </c>
      <c r="W15" s="2">
        <v>3</v>
      </c>
      <c r="X15" s="2">
        <v>24</v>
      </c>
      <c r="AD15" s="10">
        <f t="shared" si="0"/>
        <v>1.7777777777777781</v>
      </c>
      <c r="AE15" s="10">
        <f t="shared" si="1"/>
        <v>2.0408163265306132</v>
      </c>
      <c r="AF15" s="10">
        <f t="shared" si="2"/>
        <v>153.28798185941039</v>
      </c>
      <c r="AG15" s="6"/>
      <c r="AJ15" s="60"/>
      <c r="AK15" s="60"/>
    </row>
    <row r="16" spans="1:77" x14ac:dyDescent="0.25">
      <c r="B16" s="2">
        <v>5</v>
      </c>
      <c r="C16" s="2">
        <v>9</v>
      </c>
      <c r="D16" s="2">
        <v>62</v>
      </c>
      <c r="F16" s="5"/>
      <c r="H16" s="2">
        <v>5</v>
      </c>
      <c r="I16" s="2">
        <v>9</v>
      </c>
      <c r="J16" s="2">
        <v>62</v>
      </c>
      <c r="M16" s="2">
        <v>2</v>
      </c>
      <c r="N16" s="2">
        <v>4</v>
      </c>
      <c r="O16" s="2">
        <v>28</v>
      </c>
      <c r="R16" s="2">
        <v>2</v>
      </c>
      <c r="S16" s="2">
        <v>4</v>
      </c>
      <c r="T16" s="2">
        <v>28</v>
      </c>
      <c r="V16" s="2">
        <v>2</v>
      </c>
      <c r="W16" s="2">
        <v>4</v>
      </c>
      <c r="X16" s="2">
        <v>28</v>
      </c>
      <c r="AD16" s="10">
        <f t="shared" si="0"/>
        <v>0.11111111111111122</v>
      </c>
      <c r="AE16" s="10">
        <f t="shared" si="1"/>
        <v>2.0408163265306132</v>
      </c>
      <c r="AF16" s="10">
        <f t="shared" si="2"/>
        <v>54.478458049886598</v>
      </c>
      <c r="AG16" s="6"/>
      <c r="AJ16" s="60"/>
      <c r="AK16" s="60"/>
    </row>
    <row r="17" spans="2:37" x14ac:dyDescent="0.25">
      <c r="B17" s="2">
        <v>1</v>
      </c>
      <c r="C17" s="2">
        <v>2</v>
      </c>
      <c r="D17" s="2">
        <v>17</v>
      </c>
      <c r="F17" s="5"/>
      <c r="H17" s="2">
        <v>1</v>
      </c>
      <c r="I17" s="2">
        <v>2</v>
      </c>
      <c r="J17" s="2">
        <v>17</v>
      </c>
      <c r="M17" s="2">
        <v>3</v>
      </c>
      <c r="N17" s="2">
        <v>4</v>
      </c>
      <c r="O17" s="2">
        <v>30</v>
      </c>
      <c r="R17" s="2">
        <v>3</v>
      </c>
      <c r="S17" s="2">
        <v>4</v>
      </c>
      <c r="T17" s="2">
        <v>30</v>
      </c>
      <c r="V17" s="2">
        <v>3</v>
      </c>
      <c r="W17" s="2">
        <v>4</v>
      </c>
      <c r="X17" s="2">
        <v>30</v>
      </c>
      <c r="AD17" s="10">
        <f t="shared" si="0"/>
        <v>0.11111111111111122</v>
      </c>
      <c r="AE17" s="10">
        <f t="shared" si="1"/>
        <v>2.0408163265306132</v>
      </c>
      <c r="AF17" s="10">
        <f t="shared" si="2"/>
        <v>54.478458049886598</v>
      </c>
      <c r="AG17" s="6"/>
      <c r="AJ17" s="60"/>
      <c r="AK17" s="60"/>
    </row>
    <row r="18" spans="2:37" x14ac:dyDescent="0.25">
      <c r="B18" s="2">
        <v>2</v>
      </c>
      <c r="C18" s="2">
        <v>3</v>
      </c>
      <c r="D18" s="2">
        <v>24</v>
      </c>
      <c r="F18" s="5"/>
      <c r="H18" s="2">
        <v>2</v>
      </c>
      <c r="I18" s="2">
        <v>3</v>
      </c>
      <c r="J18" s="2">
        <v>24</v>
      </c>
      <c r="M18" s="2">
        <v>3</v>
      </c>
      <c r="N18" s="2">
        <v>5</v>
      </c>
      <c r="O18" s="2">
        <v>32</v>
      </c>
      <c r="R18" s="2">
        <v>3</v>
      </c>
      <c r="S18" s="2">
        <v>5</v>
      </c>
      <c r="T18" s="2">
        <v>32</v>
      </c>
      <c r="V18" s="2">
        <v>3</v>
      </c>
      <c r="W18" s="2">
        <v>5</v>
      </c>
      <c r="X18" s="2">
        <v>32</v>
      </c>
      <c r="AD18" s="10">
        <f t="shared" si="0"/>
        <v>0.11111111111111122</v>
      </c>
      <c r="AE18" s="10">
        <f t="shared" si="1"/>
        <v>0.18367346938775531</v>
      </c>
      <c r="AF18" s="10">
        <f t="shared" si="2"/>
        <v>11.430839002267565</v>
      </c>
      <c r="AG18" s="6"/>
      <c r="AJ18" s="60"/>
      <c r="AK18" s="60"/>
    </row>
    <row r="19" spans="2:37" x14ac:dyDescent="0.25">
      <c r="B19" s="2">
        <v>1</v>
      </c>
      <c r="C19" s="2">
        <v>3</v>
      </c>
      <c r="D19" s="2">
        <v>19</v>
      </c>
      <c r="F19" s="5"/>
      <c r="H19" s="2">
        <v>1</v>
      </c>
      <c r="I19" s="2">
        <v>3</v>
      </c>
      <c r="J19" s="2">
        <v>19</v>
      </c>
      <c r="M19" s="2">
        <v>3</v>
      </c>
      <c r="N19" s="2">
        <v>6</v>
      </c>
      <c r="O19" s="2">
        <v>41</v>
      </c>
      <c r="R19" s="2">
        <v>3</v>
      </c>
      <c r="S19" s="2">
        <v>6</v>
      </c>
      <c r="T19" s="2">
        <v>41</v>
      </c>
      <c r="V19" s="2">
        <v>3</v>
      </c>
      <c r="W19" s="2">
        <v>6</v>
      </c>
      <c r="X19" s="2">
        <v>41</v>
      </c>
      <c r="AD19" s="10">
        <f t="shared" si="0"/>
        <v>0.44444444444444425</v>
      </c>
      <c r="AE19" s="10">
        <f t="shared" si="1"/>
        <v>0.18367346938775531</v>
      </c>
      <c r="AF19" s="10">
        <f t="shared" si="2"/>
        <v>1.9070294784580462</v>
      </c>
      <c r="AG19" s="6"/>
      <c r="AJ19" s="60"/>
      <c r="AK19" s="60"/>
    </row>
    <row r="20" spans="2:37" x14ac:dyDescent="0.25">
      <c r="B20" s="2">
        <v>3</v>
      </c>
      <c r="C20" s="2">
        <v>6</v>
      </c>
      <c r="D20" s="2">
        <v>42</v>
      </c>
      <c r="F20" s="5"/>
      <c r="H20" s="2">
        <v>3</v>
      </c>
      <c r="I20" s="2">
        <v>6</v>
      </c>
      <c r="J20" s="2">
        <v>42</v>
      </c>
      <c r="M20" s="2">
        <v>3</v>
      </c>
      <c r="N20" s="2">
        <v>6</v>
      </c>
      <c r="O20" s="2">
        <v>42</v>
      </c>
      <c r="R20" s="2">
        <v>3</v>
      </c>
      <c r="S20" s="2">
        <v>6</v>
      </c>
      <c r="T20" s="2">
        <v>42</v>
      </c>
      <c r="V20" s="2">
        <v>3</v>
      </c>
      <c r="W20" s="2">
        <v>6</v>
      </c>
      <c r="X20" s="2">
        <v>42</v>
      </c>
      <c r="AD20" s="10">
        <f t="shared" si="0"/>
        <v>0.44444444444444425</v>
      </c>
      <c r="AE20" s="10">
        <f t="shared" si="1"/>
        <v>0.32653061224489766</v>
      </c>
      <c r="AF20" s="10">
        <f t="shared" si="2"/>
        <v>0.38321995464852776</v>
      </c>
      <c r="AG20" s="6"/>
      <c r="AJ20" s="60"/>
      <c r="AK20" s="60"/>
    </row>
    <row r="21" spans="2:37" x14ac:dyDescent="0.25">
      <c r="B21" s="2">
        <v>4</v>
      </c>
      <c r="C21" s="2">
        <v>8</v>
      </c>
      <c r="D21" s="2">
        <v>56</v>
      </c>
      <c r="F21" s="5"/>
      <c r="H21" s="2">
        <v>4</v>
      </c>
      <c r="I21" s="2">
        <v>8</v>
      </c>
      <c r="J21" s="2">
        <v>56</v>
      </c>
      <c r="M21" s="2">
        <v>3</v>
      </c>
      <c r="N21" s="2">
        <v>6</v>
      </c>
      <c r="O21" s="2">
        <v>44</v>
      </c>
      <c r="R21" s="2">
        <v>3</v>
      </c>
      <c r="S21" s="2">
        <v>6</v>
      </c>
      <c r="T21" s="2">
        <v>44</v>
      </c>
      <c r="V21" s="2">
        <v>3</v>
      </c>
      <c r="W21" s="2">
        <v>6</v>
      </c>
      <c r="X21" s="2">
        <v>44</v>
      </c>
      <c r="AD21" s="10">
        <f t="shared" si="0"/>
        <v>0.44444444444444425</v>
      </c>
      <c r="AE21" s="10">
        <f t="shared" si="1"/>
        <v>2.4693877551020402</v>
      </c>
      <c r="AF21" s="10">
        <f t="shared" si="2"/>
        <v>92.526077097505691</v>
      </c>
      <c r="AG21" s="6"/>
      <c r="AJ21" s="60"/>
      <c r="AK21" s="60"/>
    </row>
    <row r="22" spans="2:37" x14ac:dyDescent="0.25">
      <c r="B22" s="2">
        <v>4</v>
      </c>
      <c r="C22" s="2">
        <v>8</v>
      </c>
      <c r="D22" s="2">
        <v>56</v>
      </c>
      <c r="F22" s="5"/>
      <c r="H22" s="2">
        <v>4</v>
      </c>
      <c r="I22" s="2">
        <v>8</v>
      </c>
      <c r="J22" s="2">
        <v>56</v>
      </c>
      <c r="M22" s="2">
        <v>4</v>
      </c>
      <c r="N22" s="2">
        <v>6</v>
      </c>
      <c r="O22" s="2">
        <v>44</v>
      </c>
      <c r="R22" s="2">
        <v>4</v>
      </c>
      <c r="S22" s="2">
        <v>6</v>
      </c>
      <c r="T22" s="2">
        <v>44</v>
      </c>
      <c r="V22" s="2">
        <v>4</v>
      </c>
      <c r="W22" s="2">
        <v>6</v>
      </c>
      <c r="X22" s="2">
        <v>44</v>
      </c>
      <c r="AD22" s="10">
        <f t="shared" si="0"/>
        <v>0.44444444444444425</v>
      </c>
      <c r="AE22" s="10">
        <f t="shared" si="1"/>
        <v>2.4693877551020402</v>
      </c>
      <c r="AF22" s="10">
        <f t="shared" si="2"/>
        <v>112.76417233560093</v>
      </c>
      <c r="AG22" s="6"/>
      <c r="AJ22" s="60"/>
      <c r="AK22" s="60"/>
    </row>
    <row r="23" spans="2:37" x14ac:dyDescent="0.25">
      <c r="B23" s="2">
        <v>3</v>
      </c>
      <c r="C23" s="2">
        <v>6</v>
      </c>
      <c r="D23" s="2">
        <v>44</v>
      </c>
      <c r="F23" s="5"/>
      <c r="H23" s="2">
        <v>3</v>
      </c>
      <c r="I23" s="2">
        <v>6</v>
      </c>
      <c r="J23" s="2">
        <v>44</v>
      </c>
      <c r="M23" s="2">
        <v>4</v>
      </c>
      <c r="N23" s="2">
        <v>8</v>
      </c>
      <c r="O23" s="2">
        <v>56</v>
      </c>
      <c r="R23" s="2">
        <v>4</v>
      </c>
      <c r="S23" s="2">
        <v>8</v>
      </c>
      <c r="T23" s="2">
        <v>56</v>
      </c>
      <c r="V23" s="2">
        <v>4</v>
      </c>
      <c r="W23" s="2">
        <v>8</v>
      </c>
      <c r="X23" s="2">
        <v>56</v>
      </c>
      <c r="AD23" s="10">
        <f t="shared" si="0"/>
        <v>0.44444444444444425</v>
      </c>
      <c r="AE23" s="10">
        <f t="shared" si="1"/>
        <v>2.4693877551020402</v>
      </c>
      <c r="AF23" s="10">
        <f t="shared" si="2"/>
        <v>159.24036281179141</v>
      </c>
      <c r="AG23" s="6"/>
      <c r="AJ23" s="60"/>
      <c r="AK23" s="60"/>
    </row>
    <row r="24" spans="2:37" x14ac:dyDescent="0.25">
      <c r="B24" s="2">
        <v>5</v>
      </c>
      <c r="C24" s="2">
        <v>9</v>
      </c>
      <c r="D24" s="2">
        <v>64</v>
      </c>
      <c r="F24" s="5"/>
      <c r="H24" s="2">
        <v>5</v>
      </c>
      <c r="I24" s="2">
        <v>9</v>
      </c>
      <c r="J24" s="2">
        <v>64</v>
      </c>
      <c r="M24" s="2">
        <v>4</v>
      </c>
      <c r="N24" s="2">
        <v>8</v>
      </c>
      <c r="O24" s="2">
        <v>56</v>
      </c>
      <c r="R24" s="2">
        <v>4</v>
      </c>
      <c r="S24" s="2">
        <v>8</v>
      </c>
      <c r="T24" s="2">
        <v>56</v>
      </c>
      <c r="V24" s="2">
        <v>4</v>
      </c>
      <c r="W24" s="2">
        <v>8</v>
      </c>
      <c r="X24" s="2">
        <v>56</v>
      </c>
      <c r="AD24" s="10">
        <f t="shared" si="0"/>
        <v>2.7777777777777772</v>
      </c>
      <c r="AE24" s="10">
        <f t="shared" si="1"/>
        <v>2.4693877551020402</v>
      </c>
      <c r="AF24" s="10">
        <f t="shared" si="2"/>
        <v>159.24036281179141</v>
      </c>
      <c r="AG24" s="6"/>
      <c r="AJ24" s="60"/>
      <c r="AK24" s="60"/>
    </row>
    <row r="25" spans="2:37" x14ac:dyDescent="0.25">
      <c r="B25" s="2">
        <v>1</v>
      </c>
      <c r="C25" s="2">
        <v>2</v>
      </c>
      <c r="D25" s="2">
        <v>17</v>
      </c>
      <c r="F25" s="5"/>
      <c r="H25" s="2">
        <v>1</v>
      </c>
      <c r="I25" s="2">
        <v>2</v>
      </c>
      <c r="J25" s="2">
        <v>17</v>
      </c>
      <c r="M25" s="2">
        <v>5</v>
      </c>
      <c r="N25" s="2">
        <v>9</v>
      </c>
      <c r="O25" s="2">
        <v>62</v>
      </c>
      <c r="R25" s="2">
        <v>5</v>
      </c>
      <c r="S25" s="2">
        <v>9</v>
      </c>
      <c r="T25" s="2">
        <v>62</v>
      </c>
      <c r="V25" s="2">
        <v>5</v>
      </c>
      <c r="W25" s="2">
        <v>9</v>
      </c>
      <c r="X25" s="2">
        <v>62</v>
      </c>
      <c r="AD25" s="10">
        <f t="shared" si="0"/>
        <v>2.7777777777777772</v>
      </c>
      <c r="AE25" s="10">
        <f t="shared" si="1"/>
        <v>12.755102040816325</v>
      </c>
      <c r="AF25" s="10">
        <f t="shared" si="2"/>
        <v>606.09750566893433</v>
      </c>
      <c r="AG25" s="6"/>
    </row>
    <row r="26" spans="2:37" x14ac:dyDescent="0.25">
      <c r="B26" s="2">
        <v>1</v>
      </c>
      <c r="C26" s="2">
        <v>2</v>
      </c>
      <c r="D26" s="2">
        <v>17</v>
      </c>
      <c r="F26" s="5"/>
      <c r="H26" s="21">
        <v>1</v>
      </c>
      <c r="I26" s="21">
        <v>2</v>
      </c>
      <c r="J26" s="21">
        <v>17</v>
      </c>
      <c r="M26" s="21">
        <v>5</v>
      </c>
      <c r="N26" s="21">
        <v>9</v>
      </c>
      <c r="O26" s="21">
        <v>64</v>
      </c>
      <c r="R26" s="21">
        <v>5</v>
      </c>
      <c r="S26" s="21">
        <v>9</v>
      </c>
      <c r="T26" s="21">
        <v>64</v>
      </c>
      <c r="V26" s="2">
        <v>5</v>
      </c>
      <c r="W26" s="2">
        <v>9</v>
      </c>
      <c r="X26" s="2">
        <v>64</v>
      </c>
      <c r="AD26" s="10">
        <f t="shared" si="0"/>
        <v>2.7777777777777772</v>
      </c>
      <c r="AE26" s="10">
        <f t="shared" si="1"/>
        <v>12.755102040816325</v>
      </c>
      <c r="AF26" s="10">
        <f t="shared" si="2"/>
        <v>606.09750566893433</v>
      </c>
      <c r="AG26" s="6"/>
      <c r="AK26" s="40"/>
    </row>
    <row r="27" spans="2:37" x14ac:dyDescent="0.25">
      <c r="F27" s="5"/>
      <c r="G27" s="10" t="s">
        <v>8</v>
      </c>
      <c r="H27" s="10">
        <f>SUM(H6:H26)</f>
        <v>49</v>
      </c>
      <c r="I27" s="10">
        <f t="shared" ref="I27:J27" si="3">SUM(I6:I26)</f>
        <v>93</v>
      </c>
      <c r="J27" s="10">
        <f t="shared" si="3"/>
        <v>659</v>
      </c>
      <c r="L27" s="10" t="s">
        <v>10</v>
      </c>
      <c r="M27" s="10">
        <f>MEDIAN(M6:M26)</f>
        <v>2</v>
      </c>
      <c r="N27" s="10">
        <f>MEDIAN(N6:N26)</f>
        <v>4</v>
      </c>
      <c r="O27" s="10">
        <f>MEDIAN(O6:O26)</f>
        <v>28</v>
      </c>
      <c r="Q27" s="10" t="s">
        <v>12</v>
      </c>
      <c r="R27" s="10">
        <f>MODE(R6:R26)</f>
        <v>1</v>
      </c>
      <c r="S27" s="10">
        <f t="shared" ref="S27:T27" si="4">MODE(S6:S26)</f>
        <v>3</v>
      </c>
      <c r="T27" s="10">
        <f t="shared" si="4"/>
        <v>17</v>
      </c>
      <c r="AD27" s="10">
        <f t="shared" si="0"/>
        <v>7.1111111111111107</v>
      </c>
      <c r="AE27" s="10">
        <f t="shared" si="1"/>
        <v>20.897959183673468</v>
      </c>
      <c r="AF27" s="10">
        <f t="shared" si="2"/>
        <v>937.52607709750578</v>
      </c>
      <c r="AG27" s="6"/>
      <c r="AK27" s="40"/>
    </row>
    <row r="28" spans="2:37" x14ac:dyDescent="0.25">
      <c r="F28" s="5"/>
      <c r="G28" s="10" t="s">
        <v>6</v>
      </c>
      <c r="H28" s="10">
        <f>COUNT(H6:H26)</f>
        <v>21</v>
      </c>
      <c r="AD28" s="10">
        <f t="shared" si="0"/>
        <v>7.1111111111111107</v>
      </c>
      <c r="AE28" s="10">
        <f t="shared" si="1"/>
        <v>20.897959183673468</v>
      </c>
      <c r="AF28" s="10">
        <f t="shared" si="2"/>
        <v>1064.0022675736961</v>
      </c>
      <c r="AG28" s="6"/>
    </row>
    <row r="29" spans="2:37" x14ac:dyDescent="0.25">
      <c r="F29" s="5"/>
      <c r="G29" s="10" t="s">
        <v>7</v>
      </c>
      <c r="H29" s="10">
        <f>H27/$H$28</f>
        <v>2.3333333333333335</v>
      </c>
      <c r="I29" s="10">
        <f>I27/$H$28</f>
        <v>4.4285714285714288</v>
      </c>
      <c r="J29" s="10">
        <f>J27/$H$28</f>
        <v>31.38095238095238</v>
      </c>
      <c r="AG29" s="6"/>
    </row>
    <row r="30" spans="2:37" x14ac:dyDescent="0.25">
      <c r="F30" s="5"/>
      <c r="AB30" s="69" t="s">
        <v>8</v>
      </c>
      <c r="AC30" s="69"/>
      <c r="AD30" s="10">
        <f>SUM(AD8:AD28)</f>
        <v>46.666666666666671</v>
      </c>
      <c r="AE30" s="10">
        <f t="shared" ref="AE30:AF30" si="5">SUM(AE8:AE28)</f>
        <v>137.14285714285711</v>
      </c>
      <c r="AF30" s="10">
        <f t="shared" si="5"/>
        <v>6610.9523809523807</v>
      </c>
      <c r="AG30" s="6"/>
    </row>
    <row r="31" spans="2:37" x14ac:dyDescent="0.25">
      <c r="F31" s="5"/>
      <c r="AB31" s="68" t="s">
        <v>18</v>
      </c>
      <c r="AC31" s="68"/>
      <c r="AD31" s="69">
        <f>AD30/AA6</f>
        <v>2.2222222222222223</v>
      </c>
      <c r="AE31" s="69">
        <f>AE30/AA6</f>
        <v>6.5306122448979576</v>
      </c>
      <c r="AF31" s="69">
        <f>AF30/AA6</f>
        <v>314.80725623582765</v>
      </c>
      <c r="AG31" s="6"/>
    </row>
    <row r="32" spans="2:37" x14ac:dyDescent="0.25">
      <c r="F32" s="5"/>
      <c r="AB32" s="68"/>
      <c r="AC32" s="68"/>
      <c r="AD32" s="69"/>
      <c r="AE32" s="69"/>
      <c r="AF32" s="69"/>
      <c r="AG32" s="6"/>
    </row>
    <row r="33" spans="6:43" x14ac:dyDescent="0.25">
      <c r="F33" s="5"/>
      <c r="AB33" s="68" t="s">
        <v>19</v>
      </c>
      <c r="AC33" s="68"/>
      <c r="AD33" s="69">
        <f>SQRT(AD31)</f>
        <v>1.4907119849998598</v>
      </c>
      <c r="AE33" s="69">
        <f>SQRT(AE31)</f>
        <v>2.5555062599997593</v>
      </c>
      <c r="AF33" s="69">
        <f>SQRT(AF31)</f>
        <v>17.742808578007814</v>
      </c>
      <c r="AG33" s="6"/>
    </row>
    <row r="34" spans="6:43" x14ac:dyDescent="0.25">
      <c r="F34" s="5"/>
      <c r="AB34" s="68"/>
      <c r="AC34" s="68"/>
      <c r="AD34" s="69"/>
      <c r="AE34" s="69"/>
      <c r="AF34" s="69"/>
      <c r="AG34" s="6"/>
    </row>
    <row r="35" spans="6:43" x14ac:dyDescent="0.25">
      <c r="F35" s="5"/>
      <c r="AG35" s="6"/>
    </row>
    <row r="36" spans="6:43" ht="15.75" thickBot="1" x14ac:dyDescent="0.3"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</row>
    <row r="37" spans="6:43" ht="15.75" thickBot="1" x14ac:dyDescent="0.3"/>
    <row r="38" spans="6:43" ht="15.75" thickBot="1" x14ac:dyDescent="0.3">
      <c r="F38" s="65" t="s">
        <v>35</v>
      </c>
      <c r="G38" s="6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AA38" s="65" t="s">
        <v>36</v>
      </c>
      <c r="AB38" s="66"/>
      <c r="AC38" s="66"/>
      <c r="AD38" s="67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4"/>
    </row>
    <row r="39" spans="6:43" x14ac:dyDescent="0.25">
      <c r="F39" s="5"/>
      <c r="Y39" s="6"/>
      <c r="AA39" s="5"/>
      <c r="AQ39" s="6"/>
    </row>
    <row r="40" spans="6:43" x14ac:dyDescent="0.25">
      <c r="F40" s="5"/>
      <c r="G40" s="1" t="s">
        <v>2</v>
      </c>
      <c r="H40" s="1" t="s">
        <v>3</v>
      </c>
      <c r="I40" s="1" t="s">
        <v>4</v>
      </c>
      <c r="Y40" s="6"/>
      <c r="AA40" s="5"/>
      <c r="AB40" s="1" t="s">
        <v>2</v>
      </c>
      <c r="AC40" s="1" t="s">
        <v>3</v>
      </c>
      <c r="AF40" s="15" t="s">
        <v>30</v>
      </c>
      <c r="AG40" s="23" t="s">
        <v>31</v>
      </c>
      <c r="AH40" s="15" t="s">
        <v>32</v>
      </c>
      <c r="AQ40" s="6"/>
    </row>
    <row r="41" spans="6:43" x14ac:dyDescent="0.25">
      <c r="F41" s="5"/>
      <c r="G41" s="2">
        <v>0</v>
      </c>
      <c r="H41" s="2">
        <v>0</v>
      </c>
      <c r="I41" s="2">
        <v>1</v>
      </c>
      <c r="Y41" s="6"/>
      <c r="AA41" s="5"/>
      <c r="AB41" s="2">
        <v>4</v>
      </c>
      <c r="AC41" s="2">
        <v>4</v>
      </c>
      <c r="AF41" s="10">
        <f>(AB41-$AB$63)</f>
        <v>1.6666666666666665</v>
      </c>
      <c r="AG41" s="16">
        <f>(AC41-$AC$63)</f>
        <v>-0.42857142857142883</v>
      </c>
      <c r="AH41" s="10">
        <f>AF41*AG41</f>
        <v>-0.71428571428571463</v>
      </c>
      <c r="AQ41" s="6"/>
    </row>
    <row r="42" spans="6:43" x14ac:dyDescent="0.25">
      <c r="F42" s="5"/>
      <c r="G42" s="2">
        <v>0</v>
      </c>
      <c r="H42" s="2">
        <v>1</v>
      </c>
      <c r="I42" s="2">
        <v>5</v>
      </c>
      <c r="Y42" s="6"/>
      <c r="AA42" s="5"/>
      <c r="AB42" s="2">
        <v>2</v>
      </c>
      <c r="AC42" s="2">
        <v>3</v>
      </c>
      <c r="AF42" s="10">
        <f t="shared" ref="AF42:AF61" si="6">(AB42-$AB$63)</f>
        <v>-0.33333333333333348</v>
      </c>
      <c r="AG42" s="16">
        <f t="shared" ref="AG42:AG60" si="7">(AC42-$AC$63)</f>
        <v>-1.4285714285714288</v>
      </c>
      <c r="AH42" s="10">
        <f t="shared" ref="AH42:AH61" si="8">AF42*AG42</f>
        <v>0.4761904761904765</v>
      </c>
      <c r="AQ42" s="6"/>
    </row>
    <row r="43" spans="6:43" x14ac:dyDescent="0.25">
      <c r="F43" s="5"/>
      <c r="G43" s="2">
        <v>1</v>
      </c>
      <c r="H43" s="2">
        <v>2</v>
      </c>
      <c r="I43" s="2">
        <v>17</v>
      </c>
      <c r="Y43" s="6"/>
      <c r="AA43" s="5"/>
      <c r="AB43" s="2">
        <v>2</v>
      </c>
      <c r="AC43" s="2">
        <v>4</v>
      </c>
      <c r="AF43" s="10">
        <f t="shared" si="6"/>
        <v>-0.33333333333333348</v>
      </c>
      <c r="AG43" s="16">
        <f t="shared" si="7"/>
        <v>-0.42857142857142883</v>
      </c>
      <c r="AH43" s="10">
        <f t="shared" si="8"/>
        <v>0.14285714285714302</v>
      </c>
      <c r="AQ43" s="6"/>
    </row>
    <row r="44" spans="6:43" x14ac:dyDescent="0.25">
      <c r="F44" s="5"/>
      <c r="G44" s="2">
        <v>1</v>
      </c>
      <c r="H44" s="2">
        <v>2</v>
      </c>
      <c r="I44" s="2">
        <v>17</v>
      </c>
      <c r="Y44" s="6"/>
      <c r="AA44" s="5"/>
      <c r="AB44" s="2">
        <v>3</v>
      </c>
      <c r="AC44" s="2">
        <v>5</v>
      </c>
      <c r="AF44" s="10">
        <f t="shared" si="6"/>
        <v>0.66666666666666652</v>
      </c>
      <c r="AG44" s="16">
        <f t="shared" si="7"/>
        <v>0.57142857142857117</v>
      </c>
      <c r="AH44" s="10">
        <f t="shared" si="8"/>
        <v>0.38095238095238071</v>
      </c>
      <c r="AQ44" s="6"/>
    </row>
    <row r="45" spans="6:43" x14ac:dyDescent="0.25">
      <c r="F45" s="5"/>
      <c r="G45" s="11">
        <v>1</v>
      </c>
      <c r="H45" s="11">
        <v>2</v>
      </c>
      <c r="I45" s="11">
        <v>17</v>
      </c>
      <c r="Y45" s="6"/>
      <c r="AA45" s="5"/>
      <c r="AB45" s="2">
        <v>1</v>
      </c>
      <c r="AC45" s="2">
        <v>3</v>
      </c>
      <c r="AF45" s="10">
        <f t="shared" si="6"/>
        <v>-1.3333333333333335</v>
      </c>
      <c r="AG45" s="16">
        <f t="shared" si="7"/>
        <v>-1.4285714285714288</v>
      </c>
      <c r="AH45" s="10">
        <f t="shared" si="8"/>
        <v>1.9047619047619053</v>
      </c>
      <c r="AQ45" s="6"/>
    </row>
    <row r="46" spans="6:43" x14ac:dyDescent="0.25">
      <c r="F46" s="5"/>
      <c r="G46" s="11">
        <v>1</v>
      </c>
      <c r="H46" s="11">
        <v>3</v>
      </c>
      <c r="I46" s="11">
        <v>18</v>
      </c>
      <c r="Y46" s="6"/>
      <c r="AA46" s="5"/>
      <c r="AB46" s="2">
        <v>3</v>
      </c>
      <c r="AC46" s="2">
        <v>6</v>
      </c>
      <c r="AF46" s="10">
        <f t="shared" si="6"/>
        <v>0.66666666666666652</v>
      </c>
      <c r="AG46" s="16">
        <f t="shared" si="7"/>
        <v>1.5714285714285712</v>
      </c>
      <c r="AH46" s="10">
        <f t="shared" si="8"/>
        <v>1.0476190476190472</v>
      </c>
      <c r="AQ46" s="6"/>
    </row>
    <row r="47" spans="6:43" x14ac:dyDescent="0.25">
      <c r="F47" s="5"/>
      <c r="G47" s="2">
        <v>1</v>
      </c>
      <c r="H47" s="2">
        <v>3</v>
      </c>
      <c r="I47" s="2">
        <v>18</v>
      </c>
      <c r="Y47" s="6"/>
      <c r="AA47" s="5"/>
      <c r="AB47" s="2">
        <v>3</v>
      </c>
      <c r="AC47" s="2">
        <v>6</v>
      </c>
      <c r="AF47" s="10">
        <f t="shared" si="6"/>
        <v>0.66666666666666652</v>
      </c>
      <c r="AG47" s="16">
        <f t="shared" si="7"/>
        <v>1.5714285714285712</v>
      </c>
      <c r="AH47" s="10">
        <f t="shared" si="8"/>
        <v>1.0476190476190472</v>
      </c>
      <c r="AQ47" s="6"/>
    </row>
    <row r="48" spans="6:43" x14ac:dyDescent="0.25">
      <c r="F48" s="5"/>
      <c r="G48" s="2">
        <v>1</v>
      </c>
      <c r="H48" s="2">
        <v>3</v>
      </c>
      <c r="I48" s="2">
        <v>19</v>
      </c>
      <c r="Y48" s="6"/>
      <c r="AA48" s="5"/>
      <c r="AB48" s="2">
        <v>0</v>
      </c>
      <c r="AC48" s="2">
        <v>1</v>
      </c>
      <c r="AF48" s="10">
        <f t="shared" si="6"/>
        <v>-2.3333333333333335</v>
      </c>
      <c r="AG48" s="16">
        <f t="shared" si="7"/>
        <v>-3.4285714285714288</v>
      </c>
      <c r="AH48" s="10">
        <f t="shared" si="8"/>
        <v>8.0000000000000018</v>
      </c>
      <c r="AQ48" s="6"/>
    </row>
    <row r="49" spans="6:43" x14ac:dyDescent="0.25">
      <c r="F49" s="5"/>
      <c r="G49" s="2">
        <v>2</v>
      </c>
      <c r="H49" s="2">
        <v>3</v>
      </c>
      <c r="I49" s="2">
        <v>24</v>
      </c>
      <c r="Y49" s="6"/>
      <c r="AA49" s="5"/>
      <c r="AB49" s="2">
        <v>1</v>
      </c>
      <c r="AC49" s="2">
        <v>3</v>
      </c>
      <c r="AF49" s="10">
        <f t="shared" si="6"/>
        <v>-1.3333333333333335</v>
      </c>
      <c r="AG49" s="16">
        <f t="shared" si="7"/>
        <v>-1.4285714285714288</v>
      </c>
      <c r="AH49" s="10">
        <f t="shared" si="8"/>
        <v>1.9047619047619053</v>
      </c>
      <c r="AQ49" s="6"/>
    </row>
    <row r="50" spans="6:43" x14ac:dyDescent="0.25">
      <c r="F50" s="5"/>
      <c r="G50" s="2">
        <v>2</v>
      </c>
      <c r="H50" s="2">
        <v>3</v>
      </c>
      <c r="I50" s="2">
        <v>24</v>
      </c>
      <c r="Y50" s="6"/>
      <c r="AA50" s="5"/>
      <c r="AB50" s="2">
        <v>0</v>
      </c>
      <c r="AC50" s="2">
        <v>0</v>
      </c>
      <c r="AF50" s="10">
        <f t="shared" si="6"/>
        <v>-2.3333333333333335</v>
      </c>
      <c r="AG50" s="16">
        <f t="shared" si="7"/>
        <v>-4.4285714285714288</v>
      </c>
      <c r="AH50" s="10">
        <f t="shared" si="8"/>
        <v>10.333333333333334</v>
      </c>
      <c r="AQ50" s="6"/>
    </row>
    <row r="51" spans="6:43" x14ac:dyDescent="0.25">
      <c r="F51" s="5"/>
      <c r="G51" s="11">
        <v>2</v>
      </c>
      <c r="H51" s="11">
        <v>4</v>
      </c>
      <c r="I51" s="11">
        <v>28</v>
      </c>
      <c r="Y51" s="6"/>
      <c r="AA51" s="5"/>
      <c r="AB51" s="2">
        <v>5</v>
      </c>
      <c r="AC51" s="2">
        <v>9</v>
      </c>
      <c r="AF51" s="10">
        <f t="shared" si="6"/>
        <v>2.6666666666666665</v>
      </c>
      <c r="AG51" s="16">
        <f t="shared" si="7"/>
        <v>4.5714285714285712</v>
      </c>
      <c r="AH51" s="10">
        <f t="shared" si="8"/>
        <v>12.19047619047619</v>
      </c>
      <c r="AQ51" s="6"/>
    </row>
    <row r="52" spans="6:43" x14ac:dyDescent="0.25">
      <c r="F52" s="5"/>
      <c r="G52" s="2">
        <v>3</v>
      </c>
      <c r="H52" s="2">
        <v>4</v>
      </c>
      <c r="I52" s="2">
        <v>30</v>
      </c>
      <c r="Y52" s="6"/>
      <c r="AA52" s="5"/>
      <c r="AB52" s="2">
        <v>1</v>
      </c>
      <c r="AC52" s="2">
        <v>2</v>
      </c>
      <c r="AF52" s="10">
        <f t="shared" si="6"/>
        <v>-1.3333333333333335</v>
      </c>
      <c r="AG52" s="16">
        <f t="shared" si="7"/>
        <v>-2.4285714285714288</v>
      </c>
      <c r="AH52" s="10">
        <f t="shared" si="8"/>
        <v>3.2380952380952386</v>
      </c>
      <c r="AQ52" s="6"/>
    </row>
    <row r="53" spans="6:43" x14ac:dyDescent="0.25">
      <c r="F53" s="5"/>
      <c r="G53" s="2">
        <v>3</v>
      </c>
      <c r="H53" s="2">
        <v>5</v>
      </c>
      <c r="I53" s="2">
        <v>32</v>
      </c>
      <c r="Y53" s="6"/>
      <c r="AA53" s="5"/>
      <c r="AB53" s="2">
        <v>2</v>
      </c>
      <c r="AC53" s="2">
        <v>3</v>
      </c>
      <c r="AF53" s="10">
        <f t="shared" si="6"/>
        <v>-0.33333333333333348</v>
      </c>
      <c r="AG53" s="16">
        <f t="shared" si="7"/>
        <v>-1.4285714285714288</v>
      </c>
      <c r="AH53" s="10">
        <f t="shared" si="8"/>
        <v>0.4761904761904765</v>
      </c>
      <c r="AQ53" s="6"/>
    </row>
    <row r="54" spans="6:43" x14ac:dyDescent="0.25">
      <c r="F54" s="5"/>
      <c r="G54" s="2">
        <v>3</v>
      </c>
      <c r="H54" s="2">
        <v>6</v>
      </c>
      <c r="I54" s="2">
        <v>41</v>
      </c>
      <c r="Y54" s="6"/>
      <c r="AA54" s="5"/>
      <c r="AB54" s="2">
        <v>1</v>
      </c>
      <c r="AC54" s="2">
        <v>3</v>
      </c>
      <c r="AF54" s="10">
        <f t="shared" si="6"/>
        <v>-1.3333333333333335</v>
      </c>
      <c r="AG54" s="16">
        <f t="shared" si="7"/>
        <v>-1.4285714285714288</v>
      </c>
      <c r="AH54" s="10">
        <f t="shared" si="8"/>
        <v>1.9047619047619053</v>
      </c>
      <c r="AQ54" s="6"/>
    </row>
    <row r="55" spans="6:43" x14ac:dyDescent="0.25">
      <c r="F55" s="5"/>
      <c r="G55" s="2">
        <v>3</v>
      </c>
      <c r="H55" s="2">
        <v>6</v>
      </c>
      <c r="I55" s="2">
        <v>42</v>
      </c>
      <c r="Y55" s="6"/>
      <c r="AA55" s="5"/>
      <c r="AB55" s="2">
        <v>3</v>
      </c>
      <c r="AC55" s="2">
        <v>6</v>
      </c>
      <c r="AF55" s="10">
        <f t="shared" si="6"/>
        <v>0.66666666666666652</v>
      </c>
      <c r="AG55" s="16">
        <f t="shared" si="7"/>
        <v>1.5714285714285712</v>
      </c>
      <c r="AH55" s="10">
        <f t="shared" si="8"/>
        <v>1.0476190476190472</v>
      </c>
      <c r="AQ55" s="6"/>
    </row>
    <row r="56" spans="6:43" x14ac:dyDescent="0.25">
      <c r="F56" s="5"/>
      <c r="G56" s="11">
        <v>3</v>
      </c>
      <c r="H56" s="11">
        <v>6</v>
      </c>
      <c r="I56" s="11">
        <v>44</v>
      </c>
      <c r="Y56" s="6"/>
      <c r="AA56" s="5"/>
      <c r="AB56" s="2">
        <v>4</v>
      </c>
      <c r="AC56" s="2">
        <v>8</v>
      </c>
      <c r="AF56" s="10">
        <f t="shared" si="6"/>
        <v>1.6666666666666665</v>
      </c>
      <c r="AG56" s="16">
        <f t="shared" si="7"/>
        <v>3.5714285714285712</v>
      </c>
      <c r="AH56" s="10">
        <f t="shared" si="8"/>
        <v>5.9523809523809517</v>
      </c>
      <c r="AQ56" s="6"/>
    </row>
    <row r="57" spans="6:43" x14ac:dyDescent="0.25">
      <c r="F57" s="5"/>
      <c r="G57" s="11">
        <v>4</v>
      </c>
      <c r="H57" s="11">
        <v>6</v>
      </c>
      <c r="I57" s="11">
        <v>44</v>
      </c>
      <c r="Y57" s="6"/>
      <c r="AA57" s="5"/>
      <c r="AB57" s="2">
        <v>4</v>
      </c>
      <c r="AC57" s="2">
        <v>8</v>
      </c>
      <c r="AF57" s="10">
        <f t="shared" si="6"/>
        <v>1.6666666666666665</v>
      </c>
      <c r="AG57" s="16">
        <f t="shared" si="7"/>
        <v>3.5714285714285712</v>
      </c>
      <c r="AH57" s="10">
        <f t="shared" si="8"/>
        <v>5.9523809523809517</v>
      </c>
      <c r="AQ57" s="6"/>
    </row>
    <row r="58" spans="6:43" x14ac:dyDescent="0.25">
      <c r="F58" s="5"/>
      <c r="G58" s="2">
        <v>4</v>
      </c>
      <c r="H58" s="2">
        <v>8</v>
      </c>
      <c r="I58" s="2">
        <v>56</v>
      </c>
      <c r="Y58" s="6"/>
      <c r="AA58" s="5"/>
      <c r="AB58" s="2">
        <v>3</v>
      </c>
      <c r="AC58" s="2">
        <v>6</v>
      </c>
      <c r="AF58" s="10">
        <f t="shared" si="6"/>
        <v>0.66666666666666652</v>
      </c>
      <c r="AG58" s="16">
        <f t="shared" si="7"/>
        <v>1.5714285714285712</v>
      </c>
      <c r="AH58" s="10">
        <f t="shared" si="8"/>
        <v>1.0476190476190472</v>
      </c>
      <c r="AQ58" s="6"/>
    </row>
    <row r="59" spans="6:43" x14ac:dyDescent="0.25">
      <c r="F59" s="5"/>
      <c r="G59" s="2">
        <v>4</v>
      </c>
      <c r="H59" s="2">
        <v>8</v>
      </c>
      <c r="I59" s="2">
        <v>56</v>
      </c>
      <c r="Y59" s="6"/>
      <c r="AA59" s="5"/>
      <c r="AB59" s="2">
        <v>5</v>
      </c>
      <c r="AC59" s="2">
        <v>9</v>
      </c>
      <c r="AF59" s="10">
        <f t="shared" si="6"/>
        <v>2.6666666666666665</v>
      </c>
      <c r="AG59" s="16">
        <f t="shared" si="7"/>
        <v>4.5714285714285712</v>
      </c>
      <c r="AH59" s="10">
        <f t="shared" si="8"/>
        <v>12.19047619047619</v>
      </c>
      <c r="AQ59" s="6"/>
    </row>
    <row r="60" spans="6:43" x14ac:dyDescent="0.25">
      <c r="F60" s="5"/>
      <c r="G60" s="2">
        <v>5</v>
      </c>
      <c r="H60" s="2">
        <v>9</v>
      </c>
      <c r="I60" s="2">
        <v>62</v>
      </c>
      <c r="Y60" s="6"/>
      <c r="AA60" s="5"/>
      <c r="AB60" s="2">
        <v>1</v>
      </c>
      <c r="AC60" s="2">
        <v>2</v>
      </c>
      <c r="AF60" s="10">
        <f t="shared" si="6"/>
        <v>-1.3333333333333335</v>
      </c>
      <c r="AG60" s="16">
        <f t="shared" si="7"/>
        <v>-2.4285714285714288</v>
      </c>
      <c r="AH60" s="10">
        <f t="shared" si="8"/>
        <v>3.2380952380952386</v>
      </c>
      <c r="AQ60" s="6"/>
    </row>
    <row r="61" spans="6:43" x14ac:dyDescent="0.25">
      <c r="F61" s="5"/>
      <c r="G61" s="2">
        <v>5</v>
      </c>
      <c r="H61" s="2">
        <v>9</v>
      </c>
      <c r="I61" s="2">
        <v>64</v>
      </c>
      <c r="Y61" s="6"/>
      <c r="AA61" s="5"/>
      <c r="AB61" s="2">
        <v>1</v>
      </c>
      <c r="AC61" s="2">
        <v>2</v>
      </c>
      <c r="AF61" s="10">
        <f t="shared" si="6"/>
        <v>-1.3333333333333335</v>
      </c>
      <c r="AG61" s="16">
        <f>(AC61-$AC$63)</f>
        <v>-2.4285714285714288</v>
      </c>
      <c r="AH61" s="10">
        <f t="shared" si="8"/>
        <v>3.2380952380952386</v>
      </c>
      <c r="AQ61" s="6"/>
    </row>
    <row r="62" spans="6:43" x14ac:dyDescent="0.25">
      <c r="F62" s="5"/>
      <c r="Y62" s="6"/>
      <c r="AA62" s="5"/>
      <c r="AQ62" s="6"/>
    </row>
    <row r="63" spans="6:43" x14ac:dyDescent="0.25">
      <c r="F63" s="12" t="s">
        <v>22</v>
      </c>
      <c r="G63" s="10">
        <f>AVERAGE(G45:G46)</f>
        <v>1</v>
      </c>
      <c r="H63" s="10">
        <f t="shared" ref="H63:I63" si="9">AVERAGE(H45:H46)</f>
        <v>2.5</v>
      </c>
      <c r="I63" s="10">
        <f t="shared" si="9"/>
        <v>17.5</v>
      </c>
      <c r="Y63" s="6"/>
      <c r="AA63" s="12" t="s">
        <v>7</v>
      </c>
      <c r="AB63" s="10">
        <f>AVERAGE(AB41:AB61)</f>
        <v>2.3333333333333335</v>
      </c>
      <c r="AC63" s="10">
        <f>AVERAGE(AC41:AC61)</f>
        <v>4.4285714285714288</v>
      </c>
      <c r="AG63" s="16" t="s">
        <v>8</v>
      </c>
      <c r="AH63" s="10">
        <f>SUM(AH41:AH61)</f>
        <v>75</v>
      </c>
      <c r="AQ63" s="6"/>
    </row>
    <row r="64" spans="6:43" x14ac:dyDescent="0.25">
      <c r="F64" s="12" t="s">
        <v>23</v>
      </c>
      <c r="G64" s="10">
        <f>MEDIAN(G41:G61)</f>
        <v>2</v>
      </c>
      <c r="H64" s="10">
        <f t="shared" ref="H64:I64" si="10">MEDIAN(H41:H61)</f>
        <v>4</v>
      </c>
      <c r="I64" s="10">
        <f t="shared" si="10"/>
        <v>28</v>
      </c>
      <c r="Y64" s="6"/>
      <c r="AA64" s="5"/>
      <c r="AG64" s="16" t="s">
        <v>33</v>
      </c>
      <c r="AH64" s="10">
        <f>COUNT(AB41:AB61)</f>
        <v>21</v>
      </c>
      <c r="AQ64" s="6"/>
    </row>
    <row r="65" spans="6:43" x14ac:dyDescent="0.25">
      <c r="F65" s="12" t="s">
        <v>24</v>
      </c>
      <c r="G65" s="10">
        <f>AVERAGE(G56:G57)</f>
        <v>3.5</v>
      </c>
      <c r="H65" s="10">
        <f t="shared" ref="H65:I65" si="11">AVERAGE(H56:H57)</f>
        <v>6</v>
      </c>
      <c r="I65" s="10">
        <f t="shared" si="11"/>
        <v>44</v>
      </c>
      <c r="Y65" s="6"/>
      <c r="AA65" s="5"/>
      <c r="AG65" s="16" t="s">
        <v>34</v>
      </c>
      <c r="AH65" s="26">
        <f>AH63/AH64</f>
        <v>3.5714285714285716</v>
      </c>
      <c r="AQ65" s="6"/>
    </row>
    <row r="66" spans="6:43" x14ac:dyDescent="0.25">
      <c r="F66" s="12" t="s">
        <v>25</v>
      </c>
      <c r="G66" s="10">
        <f>MIN(G41:G61)</f>
        <v>0</v>
      </c>
      <c r="H66" s="10">
        <f t="shared" ref="H66:I66" si="12">MIN(H41:H61)</f>
        <v>0</v>
      </c>
      <c r="I66" s="10">
        <f t="shared" si="12"/>
        <v>1</v>
      </c>
      <c r="Y66" s="6"/>
      <c r="AA66" s="5"/>
      <c r="AQ66" s="6"/>
    </row>
    <row r="67" spans="6:43" x14ac:dyDescent="0.25">
      <c r="F67" s="12" t="s">
        <v>26</v>
      </c>
      <c r="G67" s="10">
        <f>MAX(G41:G61)</f>
        <v>5</v>
      </c>
      <c r="H67" s="10">
        <f t="shared" ref="H67:I67" si="13">MAX(H41:H61)</f>
        <v>9</v>
      </c>
      <c r="I67" s="10">
        <f t="shared" si="13"/>
        <v>64</v>
      </c>
      <c r="Y67" s="6"/>
      <c r="AA67" s="5"/>
      <c r="AG67" s="76" t="s">
        <v>49</v>
      </c>
      <c r="AH67" s="72">
        <f>_xlfn.COVARIANCE.P(AB41:AB61,AC41:AC61)</f>
        <v>3.5714285714285716</v>
      </c>
      <c r="AQ67" s="6"/>
    </row>
    <row r="68" spans="6:43" x14ac:dyDescent="0.25">
      <c r="F68" s="12" t="s">
        <v>27</v>
      </c>
      <c r="G68" s="10">
        <f>G65-G63</f>
        <v>2.5</v>
      </c>
      <c r="H68" s="10">
        <f>H65-H63</f>
        <v>3.5</v>
      </c>
      <c r="I68" s="10">
        <f t="shared" ref="I68" si="14">I65-I63</f>
        <v>26.5</v>
      </c>
      <c r="Y68" s="6"/>
      <c r="AA68" s="5"/>
      <c r="AG68" s="76"/>
      <c r="AH68" s="73"/>
      <c r="AQ68" s="6"/>
    </row>
    <row r="69" spans="6:43" x14ac:dyDescent="0.25">
      <c r="F69" s="12" t="s">
        <v>28</v>
      </c>
      <c r="G69" s="10">
        <f>G63-(1.5*G68)</f>
        <v>-2.75</v>
      </c>
      <c r="H69" s="10">
        <f>H63-(1.5*H68)</f>
        <v>-2.75</v>
      </c>
      <c r="I69" s="10">
        <f>I63-(1.5*I68)</f>
        <v>-22.25</v>
      </c>
      <c r="Y69" s="6"/>
      <c r="AA69" s="5"/>
      <c r="AQ69" s="6"/>
    </row>
    <row r="70" spans="6:43" ht="15.75" thickBot="1" x14ac:dyDescent="0.3">
      <c r="F70" s="13" t="s">
        <v>29</v>
      </c>
      <c r="G70" s="14">
        <f>G65+(1.5*G68)</f>
        <v>7.25</v>
      </c>
      <c r="H70" s="14">
        <f t="shared" ref="H70:I70" si="15">H65+(1.5*H68)</f>
        <v>11.25</v>
      </c>
      <c r="I70" s="14">
        <f t="shared" si="15"/>
        <v>83.75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7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9"/>
    </row>
    <row r="71" spans="6:43" ht="15.75" thickBot="1" x14ac:dyDescent="0.3"/>
    <row r="72" spans="6:43" ht="15.75" thickBot="1" x14ac:dyDescent="0.3">
      <c r="F72" s="65" t="s">
        <v>60</v>
      </c>
      <c r="G72" s="66"/>
      <c r="H72" s="66"/>
      <c r="I72" s="66"/>
      <c r="J72" s="66"/>
      <c r="K72" s="66"/>
      <c r="L72" s="67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6:43" x14ac:dyDescent="0.25">
      <c r="F73" s="5"/>
      <c r="Y73" s="6"/>
    </row>
    <row r="74" spans="6:43" x14ac:dyDescent="0.25">
      <c r="F74" s="5"/>
      <c r="G74" s="1" t="s">
        <v>2</v>
      </c>
      <c r="H74" s="1" t="s">
        <v>3</v>
      </c>
      <c r="J74" s="25" t="s">
        <v>37</v>
      </c>
      <c r="K74" s="15" t="s">
        <v>30</v>
      </c>
      <c r="L74" s="23" t="s">
        <v>31</v>
      </c>
      <c r="M74" s="15" t="s">
        <v>32</v>
      </c>
      <c r="O74" s="25" t="s">
        <v>38</v>
      </c>
      <c r="P74" s="15" t="s">
        <v>14</v>
      </c>
      <c r="Q74" s="15" t="s">
        <v>15</v>
      </c>
      <c r="S74" s="76" t="s">
        <v>42</v>
      </c>
      <c r="T74" s="77" t="s">
        <v>43</v>
      </c>
      <c r="U74" s="77" t="s">
        <v>44</v>
      </c>
      <c r="Y74" s="6"/>
    </row>
    <row r="75" spans="6:43" x14ac:dyDescent="0.25">
      <c r="F75" s="5"/>
      <c r="G75" s="2">
        <v>4</v>
      </c>
      <c r="H75" s="2">
        <v>4</v>
      </c>
      <c r="K75" s="10">
        <f>G75-$G$97</f>
        <v>1.6666666666666665</v>
      </c>
      <c r="L75" s="10">
        <f>H75-$H$97</f>
        <v>-0.42857142857142883</v>
      </c>
      <c r="M75" s="10">
        <f>K75*L75</f>
        <v>-0.71428571428571463</v>
      </c>
      <c r="P75" s="10">
        <f>K75^2</f>
        <v>2.7777777777777772</v>
      </c>
      <c r="Q75" s="10">
        <f>L75^2</f>
        <v>0.18367346938775531</v>
      </c>
      <c r="S75" s="76"/>
      <c r="T75" s="77"/>
      <c r="U75" s="77"/>
      <c r="Y75" s="6"/>
    </row>
    <row r="76" spans="6:43" x14ac:dyDescent="0.25">
      <c r="F76" s="5"/>
      <c r="G76" s="2">
        <v>2</v>
      </c>
      <c r="H76" s="2">
        <v>3</v>
      </c>
      <c r="K76" s="10">
        <f t="shared" ref="K76:K95" si="16">G76-$G$97</f>
        <v>-0.33333333333333348</v>
      </c>
      <c r="L76" s="10">
        <f t="shared" ref="L76:L95" si="17">H76-$H$97</f>
        <v>-1.4285714285714288</v>
      </c>
      <c r="M76" s="10">
        <f t="shared" ref="M76:M95" si="18">K76*L76</f>
        <v>0.4761904761904765</v>
      </c>
      <c r="P76" s="10">
        <f t="shared" ref="P76:P95" si="19">K76^2</f>
        <v>0.11111111111111122</v>
      </c>
      <c r="Q76" s="10">
        <f t="shared" ref="Q76:Q95" si="20">L76^2</f>
        <v>2.0408163265306132</v>
      </c>
      <c r="T76" s="10">
        <f>SQRT(P97)</f>
        <v>6.8313005106397329</v>
      </c>
      <c r="U76" s="10">
        <f>SQRT(Q97)</f>
        <v>11.710800875382398</v>
      </c>
      <c r="Y76" s="6"/>
    </row>
    <row r="77" spans="6:43" x14ac:dyDescent="0.25">
      <c r="F77" s="5"/>
      <c r="G77" s="2">
        <v>2</v>
      </c>
      <c r="H77" s="2">
        <v>4</v>
      </c>
      <c r="K77" s="10">
        <f t="shared" si="16"/>
        <v>-0.33333333333333348</v>
      </c>
      <c r="L77" s="10">
        <f t="shared" si="17"/>
        <v>-0.42857142857142883</v>
      </c>
      <c r="M77" s="10">
        <f t="shared" si="18"/>
        <v>0.14285714285714302</v>
      </c>
      <c r="P77" s="10">
        <f t="shared" si="19"/>
        <v>0.11111111111111122</v>
      </c>
      <c r="Q77" s="10">
        <f t="shared" si="20"/>
        <v>0.18367346938775531</v>
      </c>
      <c r="Y77" s="6"/>
    </row>
    <row r="78" spans="6:43" x14ac:dyDescent="0.25">
      <c r="F78" s="5"/>
      <c r="G78" s="2">
        <v>3</v>
      </c>
      <c r="H78" s="2">
        <v>5</v>
      </c>
      <c r="K78" s="10">
        <f t="shared" si="16"/>
        <v>0.66666666666666652</v>
      </c>
      <c r="L78" s="10">
        <f t="shared" si="17"/>
        <v>0.57142857142857117</v>
      </c>
      <c r="M78" s="10">
        <f t="shared" si="18"/>
        <v>0.38095238095238071</v>
      </c>
      <c r="P78" s="10">
        <f t="shared" si="19"/>
        <v>0.44444444444444425</v>
      </c>
      <c r="Q78" s="10">
        <f t="shared" si="20"/>
        <v>0.32653061224489766</v>
      </c>
      <c r="S78" s="76" t="s">
        <v>41</v>
      </c>
      <c r="T78" s="77" t="s">
        <v>45</v>
      </c>
      <c r="U78" s="77"/>
      <c r="Y78" s="6"/>
    </row>
    <row r="79" spans="6:43" x14ac:dyDescent="0.25">
      <c r="F79" s="5"/>
      <c r="G79" s="2">
        <v>1</v>
      </c>
      <c r="H79" s="2">
        <v>3</v>
      </c>
      <c r="K79" s="10">
        <f t="shared" si="16"/>
        <v>-1.3333333333333335</v>
      </c>
      <c r="L79" s="10">
        <f t="shared" si="17"/>
        <v>-1.4285714285714288</v>
      </c>
      <c r="M79" s="10">
        <f t="shared" si="18"/>
        <v>1.9047619047619053</v>
      </c>
      <c r="P79" s="10">
        <f t="shared" si="19"/>
        <v>1.7777777777777781</v>
      </c>
      <c r="Q79" s="10">
        <f t="shared" si="20"/>
        <v>2.0408163265306132</v>
      </c>
      <c r="S79" s="76"/>
      <c r="T79" s="77"/>
      <c r="U79" s="77"/>
      <c r="Y79" s="6"/>
    </row>
    <row r="80" spans="6:43" x14ac:dyDescent="0.25">
      <c r="F80" s="5"/>
      <c r="G80" s="2">
        <v>3</v>
      </c>
      <c r="H80" s="2">
        <v>6</v>
      </c>
      <c r="K80" s="10">
        <f t="shared" si="16"/>
        <v>0.66666666666666652</v>
      </c>
      <c r="L80" s="10">
        <f t="shared" si="17"/>
        <v>1.5714285714285712</v>
      </c>
      <c r="M80" s="10">
        <f t="shared" si="18"/>
        <v>1.0476190476190472</v>
      </c>
      <c r="P80" s="10">
        <f t="shared" si="19"/>
        <v>0.44444444444444425</v>
      </c>
      <c r="Q80" s="10">
        <f t="shared" si="20"/>
        <v>2.4693877551020402</v>
      </c>
      <c r="T80" s="69">
        <f>T76*U76</f>
        <v>80.000000000000014</v>
      </c>
      <c r="U80" s="69"/>
      <c r="Y80" s="6"/>
    </row>
    <row r="81" spans="6:25" x14ac:dyDescent="0.25">
      <c r="F81" s="5"/>
      <c r="G81" s="2">
        <v>3</v>
      </c>
      <c r="H81" s="2">
        <v>6</v>
      </c>
      <c r="K81" s="10">
        <f t="shared" si="16"/>
        <v>0.66666666666666652</v>
      </c>
      <c r="L81" s="10">
        <f t="shared" si="17"/>
        <v>1.5714285714285712</v>
      </c>
      <c r="M81" s="10">
        <f t="shared" si="18"/>
        <v>1.0476190476190472</v>
      </c>
      <c r="P81" s="10">
        <f t="shared" si="19"/>
        <v>0.44444444444444425</v>
      </c>
      <c r="Q81" s="10">
        <f t="shared" si="20"/>
        <v>2.4693877551020402</v>
      </c>
      <c r="Y81" s="6"/>
    </row>
    <row r="82" spans="6:25" ht="15" customHeight="1" x14ac:dyDescent="0.25">
      <c r="F82" s="5"/>
      <c r="G82" s="2">
        <v>0</v>
      </c>
      <c r="H82" s="2">
        <v>1</v>
      </c>
      <c r="K82" s="10">
        <f t="shared" si="16"/>
        <v>-2.3333333333333335</v>
      </c>
      <c r="L82" s="10">
        <f t="shared" si="17"/>
        <v>-3.4285714285714288</v>
      </c>
      <c r="M82" s="10">
        <f t="shared" si="18"/>
        <v>8.0000000000000018</v>
      </c>
      <c r="P82" s="10">
        <f t="shared" si="19"/>
        <v>5.4444444444444455</v>
      </c>
      <c r="Q82" s="10">
        <f t="shared" si="20"/>
        <v>11.755102040816329</v>
      </c>
      <c r="S82" s="76" t="s">
        <v>46</v>
      </c>
      <c r="T82" s="74" t="s">
        <v>47</v>
      </c>
      <c r="U82" s="74"/>
      <c r="V82" s="74"/>
      <c r="W82" s="74"/>
      <c r="Y82" s="6"/>
    </row>
    <row r="83" spans="6:25" x14ac:dyDescent="0.25">
      <c r="F83" s="5"/>
      <c r="G83" s="2">
        <v>1</v>
      </c>
      <c r="H83" s="2">
        <v>3</v>
      </c>
      <c r="K83" s="10">
        <f t="shared" si="16"/>
        <v>-1.3333333333333335</v>
      </c>
      <c r="L83" s="10">
        <f t="shared" si="17"/>
        <v>-1.4285714285714288</v>
      </c>
      <c r="M83" s="10">
        <f t="shared" si="18"/>
        <v>1.9047619047619053</v>
      </c>
      <c r="P83" s="10">
        <f t="shared" si="19"/>
        <v>1.7777777777777781</v>
      </c>
      <c r="Q83" s="10">
        <f t="shared" si="20"/>
        <v>2.0408163265306132</v>
      </c>
      <c r="S83" s="76"/>
      <c r="T83" s="74"/>
      <c r="U83" s="74"/>
      <c r="V83" s="74"/>
      <c r="W83" s="74"/>
      <c r="Y83" s="6"/>
    </row>
    <row r="84" spans="6:25" x14ac:dyDescent="0.25">
      <c r="F84" s="5"/>
      <c r="G84" s="2">
        <v>0</v>
      </c>
      <c r="H84" s="2">
        <v>0</v>
      </c>
      <c r="K84" s="10">
        <f t="shared" si="16"/>
        <v>-2.3333333333333335</v>
      </c>
      <c r="L84" s="10">
        <f t="shared" si="17"/>
        <v>-4.4285714285714288</v>
      </c>
      <c r="M84" s="10">
        <f t="shared" si="18"/>
        <v>10.333333333333334</v>
      </c>
      <c r="P84" s="10">
        <f t="shared" si="19"/>
        <v>5.4444444444444455</v>
      </c>
      <c r="Q84" s="10">
        <f t="shared" si="20"/>
        <v>19.612244897959187</v>
      </c>
      <c r="T84" s="75">
        <f>M97/T80</f>
        <v>0.93749999999999978</v>
      </c>
      <c r="U84" s="75"/>
      <c r="V84" s="75"/>
      <c r="W84" s="75"/>
      <c r="Y84" s="6"/>
    </row>
    <row r="85" spans="6:25" x14ac:dyDescent="0.25">
      <c r="F85" s="5"/>
      <c r="G85" s="2">
        <v>5</v>
      </c>
      <c r="H85" s="2">
        <v>9</v>
      </c>
      <c r="K85" s="10">
        <f t="shared" si="16"/>
        <v>2.6666666666666665</v>
      </c>
      <c r="L85" s="10">
        <f t="shared" si="17"/>
        <v>4.5714285714285712</v>
      </c>
      <c r="M85" s="10">
        <f t="shared" si="18"/>
        <v>12.19047619047619</v>
      </c>
      <c r="P85" s="10">
        <f t="shared" si="19"/>
        <v>7.1111111111111107</v>
      </c>
      <c r="Q85" s="10">
        <f t="shared" si="20"/>
        <v>20.897959183673468</v>
      </c>
      <c r="Y85" s="6"/>
    </row>
    <row r="86" spans="6:25" x14ac:dyDescent="0.25">
      <c r="F86" s="5"/>
      <c r="G86" s="2">
        <v>1</v>
      </c>
      <c r="H86" s="2">
        <v>2</v>
      </c>
      <c r="K86" s="10">
        <f t="shared" si="16"/>
        <v>-1.3333333333333335</v>
      </c>
      <c r="L86" s="10">
        <f t="shared" si="17"/>
        <v>-2.4285714285714288</v>
      </c>
      <c r="M86" s="10">
        <f t="shared" si="18"/>
        <v>3.2380952380952386</v>
      </c>
      <c r="P86" s="10">
        <f t="shared" si="19"/>
        <v>1.7777777777777781</v>
      </c>
      <c r="Q86" s="10">
        <f t="shared" si="20"/>
        <v>5.8979591836734704</v>
      </c>
      <c r="S86" s="76" t="s">
        <v>48</v>
      </c>
      <c r="T86" s="75">
        <f>CORREL(G75:G95,H75:H95)</f>
        <v>0.9375</v>
      </c>
      <c r="U86" s="75"/>
      <c r="Y86" s="6"/>
    </row>
    <row r="87" spans="6:25" x14ac:dyDescent="0.25">
      <c r="F87" s="5"/>
      <c r="G87" s="2">
        <v>2</v>
      </c>
      <c r="H87" s="2">
        <v>3</v>
      </c>
      <c r="K87" s="10">
        <f t="shared" si="16"/>
        <v>-0.33333333333333348</v>
      </c>
      <c r="L87" s="10">
        <f t="shared" si="17"/>
        <v>-1.4285714285714288</v>
      </c>
      <c r="M87" s="10">
        <f t="shared" si="18"/>
        <v>0.4761904761904765</v>
      </c>
      <c r="P87" s="10">
        <f t="shared" si="19"/>
        <v>0.11111111111111122</v>
      </c>
      <c r="Q87" s="10">
        <f t="shared" si="20"/>
        <v>2.0408163265306132</v>
      </c>
      <c r="S87" s="76"/>
      <c r="T87" s="75"/>
      <c r="U87" s="75"/>
      <c r="Y87" s="6"/>
    </row>
    <row r="88" spans="6:25" x14ac:dyDescent="0.25">
      <c r="F88" s="5"/>
      <c r="G88" s="2">
        <v>1</v>
      </c>
      <c r="H88" s="2">
        <v>3</v>
      </c>
      <c r="K88" s="10">
        <f t="shared" si="16"/>
        <v>-1.3333333333333335</v>
      </c>
      <c r="L88" s="10">
        <f t="shared" si="17"/>
        <v>-1.4285714285714288</v>
      </c>
      <c r="M88" s="10">
        <f t="shared" si="18"/>
        <v>1.9047619047619053</v>
      </c>
      <c r="P88" s="10">
        <f t="shared" si="19"/>
        <v>1.7777777777777781</v>
      </c>
      <c r="Q88" s="10">
        <f t="shared" si="20"/>
        <v>2.0408163265306132</v>
      </c>
      <c r="Y88" s="6"/>
    </row>
    <row r="89" spans="6:25" x14ac:dyDescent="0.25">
      <c r="F89" s="5"/>
      <c r="G89" s="2">
        <v>3</v>
      </c>
      <c r="H89" s="2">
        <v>6</v>
      </c>
      <c r="K89" s="10">
        <f t="shared" si="16"/>
        <v>0.66666666666666652</v>
      </c>
      <c r="L89" s="10">
        <f t="shared" si="17"/>
        <v>1.5714285714285712</v>
      </c>
      <c r="M89" s="10">
        <f t="shared" si="18"/>
        <v>1.0476190476190472</v>
      </c>
      <c r="P89" s="10">
        <f t="shared" si="19"/>
        <v>0.44444444444444425</v>
      </c>
      <c r="Q89" s="10">
        <f t="shared" si="20"/>
        <v>2.4693877551020402</v>
      </c>
      <c r="Y89" s="6"/>
    </row>
    <row r="90" spans="6:25" x14ac:dyDescent="0.25">
      <c r="F90" s="5"/>
      <c r="G90" s="2">
        <v>4</v>
      </c>
      <c r="H90" s="2">
        <v>8</v>
      </c>
      <c r="K90" s="10">
        <f t="shared" si="16"/>
        <v>1.6666666666666665</v>
      </c>
      <c r="L90" s="10">
        <f t="shared" si="17"/>
        <v>3.5714285714285712</v>
      </c>
      <c r="M90" s="10">
        <f t="shared" si="18"/>
        <v>5.9523809523809517</v>
      </c>
      <c r="P90" s="10">
        <f t="shared" si="19"/>
        <v>2.7777777777777772</v>
      </c>
      <c r="Q90" s="10">
        <f t="shared" si="20"/>
        <v>12.755102040816325</v>
      </c>
      <c r="Y90" s="6"/>
    </row>
    <row r="91" spans="6:25" x14ac:dyDescent="0.25">
      <c r="F91" s="5"/>
      <c r="G91" s="2">
        <v>4</v>
      </c>
      <c r="H91" s="2">
        <v>8</v>
      </c>
      <c r="K91" s="10">
        <f t="shared" si="16"/>
        <v>1.6666666666666665</v>
      </c>
      <c r="L91" s="10">
        <f t="shared" si="17"/>
        <v>3.5714285714285712</v>
      </c>
      <c r="M91" s="10">
        <f t="shared" si="18"/>
        <v>5.9523809523809517</v>
      </c>
      <c r="P91" s="10">
        <f t="shared" si="19"/>
        <v>2.7777777777777772</v>
      </c>
      <c r="Q91" s="10">
        <f t="shared" si="20"/>
        <v>12.755102040816325</v>
      </c>
      <c r="Y91" s="6"/>
    </row>
    <row r="92" spans="6:25" x14ac:dyDescent="0.25">
      <c r="F92" s="5"/>
      <c r="G92" s="2">
        <v>3</v>
      </c>
      <c r="H92" s="2">
        <v>6</v>
      </c>
      <c r="K92" s="10">
        <f t="shared" si="16"/>
        <v>0.66666666666666652</v>
      </c>
      <c r="L92" s="10">
        <f t="shared" si="17"/>
        <v>1.5714285714285712</v>
      </c>
      <c r="M92" s="10">
        <f t="shared" si="18"/>
        <v>1.0476190476190472</v>
      </c>
      <c r="P92" s="10">
        <f t="shared" si="19"/>
        <v>0.44444444444444425</v>
      </c>
      <c r="Q92" s="10">
        <f t="shared" si="20"/>
        <v>2.4693877551020402</v>
      </c>
      <c r="Y92" s="6"/>
    </row>
    <row r="93" spans="6:25" x14ac:dyDescent="0.25">
      <c r="F93" s="5"/>
      <c r="G93" s="2">
        <v>5</v>
      </c>
      <c r="H93" s="2">
        <v>9</v>
      </c>
      <c r="K93" s="10">
        <f t="shared" si="16"/>
        <v>2.6666666666666665</v>
      </c>
      <c r="L93" s="10">
        <f t="shared" si="17"/>
        <v>4.5714285714285712</v>
      </c>
      <c r="M93" s="10">
        <f t="shared" si="18"/>
        <v>12.19047619047619</v>
      </c>
      <c r="P93" s="10">
        <f t="shared" si="19"/>
        <v>7.1111111111111107</v>
      </c>
      <c r="Q93" s="10">
        <f t="shared" si="20"/>
        <v>20.897959183673468</v>
      </c>
      <c r="Y93" s="6"/>
    </row>
    <row r="94" spans="6:25" x14ac:dyDescent="0.25">
      <c r="F94" s="5"/>
      <c r="G94" s="2">
        <v>1</v>
      </c>
      <c r="H94" s="2">
        <v>2</v>
      </c>
      <c r="K94" s="10">
        <f t="shared" si="16"/>
        <v>-1.3333333333333335</v>
      </c>
      <c r="L94" s="10">
        <f t="shared" si="17"/>
        <v>-2.4285714285714288</v>
      </c>
      <c r="M94" s="10">
        <f t="shared" si="18"/>
        <v>3.2380952380952386</v>
      </c>
      <c r="P94" s="10">
        <f t="shared" si="19"/>
        <v>1.7777777777777781</v>
      </c>
      <c r="Q94" s="10">
        <f t="shared" si="20"/>
        <v>5.8979591836734704</v>
      </c>
      <c r="Y94" s="6"/>
    </row>
    <row r="95" spans="6:25" x14ac:dyDescent="0.25">
      <c r="F95" s="5"/>
      <c r="G95" s="2">
        <v>1</v>
      </c>
      <c r="H95" s="2">
        <v>2</v>
      </c>
      <c r="K95" s="10">
        <f t="shared" si="16"/>
        <v>-1.3333333333333335</v>
      </c>
      <c r="L95" s="10">
        <f t="shared" si="17"/>
        <v>-2.4285714285714288</v>
      </c>
      <c r="M95" s="10">
        <f t="shared" si="18"/>
        <v>3.2380952380952386</v>
      </c>
      <c r="P95" s="10">
        <f t="shared" si="19"/>
        <v>1.7777777777777781</v>
      </c>
      <c r="Q95" s="10">
        <f t="shared" si="20"/>
        <v>5.8979591836734704</v>
      </c>
      <c r="Y95" s="6"/>
    </row>
    <row r="96" spans="6:25" x14ac:dyDescent="0.25">
      <c r="F96" s="5"/>
      <c r="Y96" s="6"/>
    </row>
    <row r="97" spans="6:25" x14ac:dyDescent="0.25">
      <c r="F97" s="10" t="s">
        <v>7</v>
      </c>
      <c r="G97" s="10">
        <f>AVERAGE(G75:G95)</f>
        <v>2.3333333333333335</v>
      </c>
      <c r="H97" s="10">
        <f>AVERAGE(H75:H95)</f>
        <v>4.4285714285714288</v>
      </c>
      <c r="L97" s="10" t="s">
        <v>39</v>
      </c>
      <c r="M97" s="10">
        <f>SUM(M75:M95)</f>
        <v>75</v>
      </c>
      <c r="O97" s="10" t="s">
        <v>40</v>
      </c>
      <c r="P97" s="10">
        <f>SUM(P75:P95)</f>
        <v>46.666666666666671</v>
      </c>
      <c r="Q97" s="10">
        <f>SUM(Q75:Q95)</f>
        <v>137.14285714285714</v>
      </c>
      <c r="Y97" s="6"/>
    </row>
    <row r="98" spans="6:25" x14ac:dyDescent="0.25">
      <c r="F98" s="5"/>
      <c r="Y98" s="6"/>
    </row>
    <row r="99" spans="6:25" ht="15.75" thickBot="1" x14ac:dyDescent="0.3"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</row>
    <row r="100" spans="6:25" ht="15.75" thickBot="1" x14ac:dyDescent="0.3"/>
    <row r="101" spans="6:25" ht="15.75" thickBot="1" x14ac:dyDescent="0.3">
      <c r="F101" s="65" t="s">
        <v>61</v>
      </c>
      <c r="G101" s="66"/>
      <c r="H101" s="66"/>
      <c r="I101" s="66"/>
      <c r="J101" s="66"/>
      <c r="K101" s="66"/>
      <c r="L101" s="67"/>
      <c r="M101" s="3"/>
      <c r="N101" s="3"/>
      <c r="O101" s="4"/>
    </row>
    <row r="102" spans="6:25" x14ac:dyDescent="0.25">
      <c r="F102" s="5"/>
      <c r="O102" s="6"/>
    </row>
    <row r="103" spans="6:25" x14ac:dyDescent="0.25">
      <c r="F103" s="38" t="s">
        <v>17</v>
      </c>
      <c r="G103" s="27" t="s">
        <v>2</v>
      </c>
      <c r="H103" s="1" t="s">
        <v>3</v>
      </c>
      <c r="I103" s="30" t="s">
        <v>52</v>
      </c>
      <c r="J103" s="31" t="s">
        <v>53</v>
      </c>
      <c r="K103" s="19" t="s">
        <v>50</v>
      </c>
      <c r="M103" s="28" t="s">
        <v>37</v>
      </c>
      <c r="N103" s="10">
        <f>(K125*F124)-(G125*H125)</f>
        <v>1575</v>
      </c>
      <c r="O103" s="6"/>
    </row>
    <row r="104" spans="6:25" x14ac:dyDescent="0.25">
      <c r="F104" s="39">
        <v>1</v>
      </c>
      <c r="G104" s="24">
        <v>4</v>
      </c>
      <c r="H104" s="29">
        <v>4</v>
      </c>
      <c r="I104" s="10">
        <f>G104^2</f>
        <v>16</v>
      </c>
      <c r="J104" s="16">
        <f>H104^2</f>
        <v>16</v>
      </c>
      <c r="K104" s="10">
        <f t="shared" ref="K104:K124" si="21">G104*H104</f>
        <v>16</v>
      </c>
      <c r="M104" s="28" t="s">
        <v>58</v>
      </c>
      <c r="N104" s="10">
        <f>I125*F124-G125^2</f>
        <v>980</v>
      </c>
      <c r="O104" s="6"/>
    </row>
    <row r="105" spans="6:25" x14ac:dyDescent="0.25">
      <c r="F105" s="39">
        <v>2</v>
      </c>
      <c r="G105" s="24">
        <v>2</v>
      </c>
      <c r="H105" s="29">
        <v>3</v>
      </c>
      <c r="I105" s="10">
        <f t="shared" ref="I105:I124" si="22">G105^2</f>
        <v>4</v>
      </c>
      <c r="J105" s="16">
        <f t="shared" ref="J105:J124" si="23">H105^2</f>
        <v>9</v>
      </c>
      <c r="K105" s="10">
        <f t="shared" si="21"/>
        <v>6</v>
      </c>
      <c r="M105" s="28" t="s">
        <v>57</v>
      </c>
      <c r="N105" s="10">
        <f>J125*F124-H125^2</f>
        <v>2880</v>
      </c>
      <c r="O105" s="6"/>
    </row>
    <row r="106" spans="6:25" x14ac:dyDescent="0.25">
      <c r="F106" s="39">
        <v>3</v>
      </c>
      <c r="G106" s="24">
        <v>2</v>
      </c>
      <c r="H106" s="29">
        <v>4</v>
      </c>
      <c r="I106" s="10">
        <f t="shared" si="22"/>
        <v>4</v>
      </c>
      <c r="J106" s="16">
        <f t="shared" si="23"/>
        <v>16</v>
      </c>
      <c r="K106" s="10">
        <f t="shared" si="21"/>
        <v>8</v>
      </c>
      <c r="M106" s="28" t="s">
        <v>56</v>
      </c>
      <c r="N106" s="10">
        <f>N104*N105</f>
        <v>2822400</v>
      </c>
      <c r="O106" s="6"/>
    </row>
    <row r="107" spans="6:25" x14ac:dyDescent="0.25">
      <c r="F107" s="39">
        <v>4</v>
      </c>
      <c r="G107" s="24">
        <v>3</v>
      </c>
      <c r="H107" s="29">
        <v>5</v>
      </c>
      <c r="I107" s="10">
        <f t="shared" si="22"/>
        <v>9</v>
      </c>
      <c r="J107" s="16">
        <f t="shared" si="23"/>
        <v>25</v>
      </c>
      <c r="K107" s="10">
        <f t="shared" si="21"/>
        <v>15</v>
      </c>
      <c r="M107" s="28" t="s">
        <v>55</v>
      </c>
      <c r="N107" s="10">
        <f>SQRT(N106)</f>
        <v>1680</v>
      </c>
      <c r="O107" s="6"/>
    </row>
    <row r="108" spans="6:25" x14ac:dyDescent="0.25">
      <c r="F108" s="39">
        <v>5</v>
      </c>
      <c r="G108" s="24">
        <v>1</v>
      </c>
      <c r="H108" s="29">
        <v>3</v>
      </c>
      <c r="I108" s="10">
        <f t="shared" si="22"/>
        <v>1</v>
      </c>
      <c r="J108" s="16">
        <f t="shared" si="23"/>
        <v>9</v>
      </c>
      <c r="K108" s="10">
        <f t="shared" si="21"/>
        <v>3</v>
      </c>
      <c r="O108" s="6"/>
    </row>
    <row r="109" spans="6:25" x14ac:dyDescent="0.25">
      <c r="F109" s="39">
        <v>6</v>
      </c>
      <c r="G109" s="24">
        <v>3</v>
      </c>
      <c r="H109" s="29">
        <v>6</v>
      </c>
      <c r="I109" s="10">
        <f t="shared" si="22"/>
        <v>9</v>
      </c>
      <c r="J109" s="16">
        <f t="shared" si="23"/>
        <v>36</v>
      </c>
      <c r="K109" s="10">
        <f t="shared" si="21"/>
        <v>18</v>
      </c>
      <c r="M109" s="36" t="s">
        <v>59</v>
      </c>
      <c r="O109" s="6"/>
    </row>
    <row r="110" spans="6:25" x14ac:dyDescent="0.25">
      <c r="F110" s="39">
        <v>7</v>
      </c>
      <c r="G110" s="24">
        <v>3</v>
      </c>
      <c r="H110" s="29">
        <v>6</v>
      </c>
      <c r="I110" s="10">
        <f t="shared" si="22"/>
        <v>9</v>
      </c>
      <c r="J110" s="16">
        <f t="shared" si="23"/>
        <v>36</v>
      </c>
      <c r="K110" s="10">
        <f t="shared" si="21"/>
        <v>18</v>
      </c>
      <c r="M110" s="28" t="s">
        <v>37</v>
      </c>
      <c r="N110" s="10">
        <v>1575</v>
      </c>
      <c r="O110" s="6"/>
    </row>
    <row r="111" spans="6:25" x14ac:dyDescent="0.25">
      <c r="F111" s="39">
        <v>8</v>
      </c>
      <c r="G111" s="24">
        <v>0</v>
      </c>
      <c r="H111" s="29">
        <v>1</v>
      </c>
      <c r="I111" s="10">
        <f t="shared" si="22"/>
        <v>0</v>
      </c>
      <c r="J111" s="16">
        <f t="shared" si="23"/>
        <v>1</v>
      </c>
      <c r="K111" s="10">
        <f t="shared" si="21"/>
        <v>0</v>
      </c>
      <c r="M111" s="28" t="s">
        <v>38</v>
      </c>
      <c r="N111" s="10">
        <v>1680</v>
      </c>
      <c r="O111" s="6"/>
    </row>
    <row r="112" spans="6:25" x14ac:dyDescent="0.25">
      <c r="F112" s="39">
        <v>9</v>
      </c>
      <c r="G112" s="24">
        <v>1</v>
      </c>
      <c r="H112" s="29">
        <v>3</v>
      </c>
      <c r="I112" s="10">
        <f t="shared" si="22"/>
        <v>1</v>
      </c>
      <c r="J112" s="16">
        <f t="shared" si="23"/>
        <v>9</v>
      </c>
      <c r="K112" s="10">
        <f t="shared" si="21"/>
        <v>3</v>
      </c>
      <c r="M112" s="28" t="s">
        <v>54</v>
      </c>
      <c r="N112" s="26">
        <f>N110/N111</f>
        <v>0.9375</v>
      </c>
      <c r="O112" s="6"/>
    </row>
    <row r="113" spans="6:15" x14ac:dyDescent="0.25">
      <c r="F113" s="39">
        <v>10</v>
      </c>
      <c r="G113" s="24">
        <v>0</v>
      </c>
      <c r="H113" s="29">
        <v>0</v>
      </c>
      <c r="I113" s="10">
        <f t="shared" si="22"/>
        <v>0</v>
      </c>
      <c r="J113" s="16">
        <f t="shared" si="23"/>
        <v>0</v>
      </c>
      <c r="K113" s="10">
        <f t="shared" si="21"/>
        <v>0</v>
      </c>
      <c r="O113" s="6"/>
    </row>
    <row r="114" spans="6:15" x14ac:dyDescent="0.25">
      <c r="F114" s="39">
        <v>11</v>
      </c>
      <c r="G114" s="24">
        <v>5</v>
      </c>
      <c r="H114" s="29">
        <v>9</v>
      </c>
      <c r="I114" s="10">
        <f t="shared" si="22"/>
        <v>25</v>
      </c>
      <c r="J114" s="16">
        <f t="shared" si="23"/>
        <v>81</v>
      </c>
      <c r="K114" s="10">
        <f t="shared" si="21"/>
        <v>45</v>
      </c>
      <c r="M114" s="37" t="s">
        <v>48</v>
      </c>
      <c r="N114" s="26">
        <f>CORREL(G104:G124,H104:H124)</f>
        <v>0.9375</v>
      </c>
      <c r="O114" s="6"/>
    </row>
    <row r="115" spans="6:15" x14ac:dyDescent="0.25">
      <c r="F115" s="39">
        <v>12</v>
      </c>
      <c r="G115" s="24">
        <v>1</v>
      </c>
      <c r="H115" s="29">
        <v>2</v>
      </c>
      <c r="I115" s="10">
        <f t="shared" si="22"/>
        <v>1</v>
      </c>
      <c r="J115" s="16">
        <f t="shared" si="23"/>
        <v>4</v>
      </c>
      <c r="K115" s="10">
        <f t="shared" si="21"/>
        <v>2</v>
      </c>
      <c r="O115" s="6"/>
    </row>
    <row r="116" spans="6:15" x14ac:dyDescent="0.25">
      <c r="F116" s="39">
        <v>13</v>
      </c>
      <c r="G116" s="24">
        <v>2</v>
      </c>
      <c r="H116" s="29">
        <v>3</v>
      </c>
      <c r="I116" s="10">
        <f t="shared" si="22"/>
        <v>4</v>
      </c>
      <c r="J116" s="16">
        <f t="shared" si="23"/>
        <v>9</v>
      </c>
      <c r="K116" s="10">
        <f t="shared" si="21"/>
        <v>6</v>
      </c>
      <c r="O116" s="6"/>
    </row>
    <row r="117" spans="6:15" x14ac:dyDescent="0.25">
      <c r="F117" s="39">
        <v>14</v>
      </c>
      <c r="G117" s="24">
        <v>1</v>
      </c>
      <c r="H117" s="29">
        <v>3</v>
      </c>
      <c r="I117" s="10">
        <f t="shared" si="22"/>
        <v>1</v>
      </c>
      <c r="J117" s="16">
        <f t="shared" si="23"/>
        <v>9</v>
      </c>
      <c r="K117" s="10">
        <f t="shared" si="21"/>
        <v>3</v>
      </c>
      <c r="O117" s="6"/>
    </row>
    <row r="118" spans="6:15" x14ac:dyDescent="0.25">
      <c r="F118" s="39">
        <v>15</v>
      </c>
      <c r="G118" s="24">
        <v>3</v>
      </c>
      <c r="H118" s="29">
        <v>6</v>
      </c>
      <c r="I118" s="10">
        <f t="shared" si="22"/>
        <v>9</v>
      </c>
      <c r="J118" s="16">
        <f t="shared" si="23"/>
        <v>36</v>
      </c>
      <c r="K118" s="10">
        <f t="shared" si="21"/>
        <v>18</v>
      </c>
      <c r="O118" s="6"/>
    </row>
    <row r="119" spans="6:15" x14ac:dyDescent="0.25">
      <c r="F119" s="39">
        <v>16</v>
      </c>
      <c r="G119" s="24">
        <v>4</v>
      </c>
      <c r="H119" s="29">
        <v>8</v>
      </c>
      <c r="I119" s="10">
        <f t="shared" si="22"/>
        <v>16</v>
      </c>
      <c r="J119" s="16">
        <f t="shared" si="23"/>
        <v>64</v>
      </c>
      <c r="K119" s="10">
        <f t="shared" si="21"/>
        <v>32</v>
      </c>
      <c r="O119" s="6"/>
    </row>
    <row r="120" spans="6:15" x14ac:dyDescent="0.25">
      <c r="F120" s="39">
        <v>17</v>
      </c>
      <c r="G120" s="24">
        <v>4</v>
      </c>
      <c r="H120" s="29">
        <v>8</v>
      </c>
      <c r="I120" s="10">
        <f t="shared" si="22"/>
        <v>16</v>
      </c>
      <c r="J120" s="16">
        <f t="shared" si="23"/>
        <v>64</v>
      </c>
      <c r="K120" s="10">
        <f t="shared" si="21"/>
        <v>32</v>
      </c>
      <c r="O120" s="6"/>
    </row>
    <row r="121" spans="6:15" x14ac:dyDescent="0.25">
      <c r="F121" s="39">
        <v>18</v>
      </c>
      <c r="G121" s="24">
        <v>3</v>
      </c>
      <c r="H121" s="29">
        <v>6</v>
      </c>
      <c r="I121" s="10">
        <f t="shared" si="22"/>
        <v>9</v>
      </c>
      <c r="J121" s="16">
        <f t="shared" si="23"/>
        <v>36</v>
      </c>
      <c r="K121" s="10">
        <f t="shared" si="21"/>
        <v>18</v>
      </c>
      <c r="O121" s="6"/>
    </row>
    <row r="122" spans="6:15" x14ac:dyDescent="0.25">
      <c r="F122" s="39">
        <v>19</v>
      </c>
      <c r="G122" s="24">
        <v>5</v>
      </c>
      <c r="H122" s="29">
        <v>9</v>
      </c>
      <c r="I122" s="10">
        <f t="shared" si="22"/>
        <v>25</v>
      </c>
      <c r="J122" s="16">
        <f t="shared" si="23"/>
        <v>81</v>
      </c>
      <c r="K122" s="10">
        <f t="shared" si="21"/>
        <v>45</v>
      </c>
      <c r="O122" s="6"/>
    </row>
    <row r="123" spans="6:15" x14ac:dyDescent="0.25">
      <c r="F123" s="39">
        <v>20</v>
      </c>
      <c r="G123" s="24">
        <v>1</v>
      </c>
      <c r="H123" s="29">
        <v>2</v>
      </c>
      <c r="I123" s="10">
        <f t="shared" si="22"/>
        <v>1</v>
      </c>
      <c r="J123" s="16">
        <f t="shared" si="23"/>
        <v>4</v>
      </c>
      <c r="K123" s="10">
        <f t="shared" si="21"/>
        <v>2</v>
      </c>
      <c r="O123" s="6"/>
    </row>
    <row r="124" spans="6:15" x14ac:dyDescent="0.25">
      <c r="F124" s="39">
        <v>21</v>
      </c>
      <c r="G124" s="32">
        <v>1</v>
      </c>
      <c r="H124" s="33">
        <v>2</v>
      </c>
      <c r="I124" s="22">
        <f t="shared" si="22"/>
        <v>1</v>
      </c>
      <c r="J124" s="34">
        <f t="shared" si="23"/>
        <v>4</v>
      </c>
      <c r="K124" s="22">
        <f t="shared" si="21"/>
        <v>2</v>
      </c>
      <c r="O124" s="6"/>
    </row>
    <row r="125" spans="6:15" x14ac:dyDescent="0.25">
      <c r="F125" s="5" t="s">
        <v>51</v>
      </c>
      <c r="G125" s="35">
        <f>SUM(G104:G124)</f>
        <v>49</v>
      </c>
      <c r="H125" s="35">
        <f>SUM(H104:H124)</f>
        <v>93</v>
      </c>
      <c r="I125" s="35">
        <f>SUM(I104:I124)</f>
        <v>161</v>
      </c>
      <c r="J125" s="35">
        <f>SUM(J104:J124)</f>
        <v>549</v>
      </c>
      <c r="K125" s="35">
        <f>SUM(K104:K124)</f>
        <v>292</v>
      </c>
      <c r="O125" s="6"/>
    </row>
    <row r="126" spans="6:15" x14ac:dyDescent="0.25">
      <c r="F126" s="5"/>
      <c r="L126" s="40"/>
      <c r="O126" s="6"/>
    </row>
    <row r="127" spans="6:15" ht="15.75" thickBot="1" x14ac:dyDescent="0.3">
      <c r="F127" s="7"/>
      <c r="G127" s="8"/>
      <c r="H127" s="8"/>
      <c r="I127" s="8"/>
      <c r="J127" s="8"/>
      <c r="K127" s="8"/>
      <c r="L127" s="8"/>
      <c r="M127" s="8"/>
      <c r="N127" s="8"/>
      <c r="O127" s="9"/>
    </row>
    <row r="179" spans="1:16" ht="15.75" thickBot="1" x14ac:dyDescent="0.3"/>
    <row r="180" spans="1:16" ht="15.75" thickBot="1" x14ac:dyDescent="0.3">
      <c r="A180" s="65" t="s">
        <v>76</v>
      </c>
      <c r="B180" s="66"/>
      <c r="C180" s="66"/>
      <c r="D180" s="66"/>
      <c r="E180" s="66"/>
      <c r="F180" s="66"/>
      <c r="G180" s="67"/>
      <c r="H180" s="3"/>
      <c r="I180" s="3"/>
      <c r="J180" s="3"/>
      <c r="K180" s="3"/>
      <c r="L180" s="3"/>
      <c r="M180" s="3"/>
      <c r="N180" s="3"/>
      <c r="O180" s="3"/>
      <c r="P180" s="4"/>
    </row>
    <row r="181" spans="1:16" x14ac:dyDescent="0.25">
      <c r="A181" s="5"/>
      <c r="P181" s="6"/>
    </row>
    <row r="182" spans="1:16" x14ac:dyDescent="0.25">
      <c r="A182" s="5"/>
      <c r="P182" s="6"/>
    </row>
    <row r="183" spans="1:16" ht="15" customHeight="1" x14ac:dyDescent="0.25">
      <c r="A183" s="5"/>
      <c r="P183" s="6"/>
    </row>
    <row r="184" spans="1:16" x14ac:dyDescent="0.25">
      <c r="A184" s="5"/>
      <c r="P184" s="6"/>
    </row>
    <row r="185" spans="1:16" ht="15" customHeight="1" x14ac:dyDescent="0.25">
      <c r="A185" s="5"/>
      <c r="P185" s="6"/>
    </row>
    <row r="186" spans="1:16" x14ac:dyDescent="0.25">
      <c r="A186" s="5"/>
      <c r="P186" s="6"/>
    </row>
    <row r="187" spans="1:16" x14ac:dyDescent="0.25">
      <c r="A187" s="5"/>
      <c r="I187" s="55"/>
      <c r="J187" s="50"/>
      <c r="K187" s="46"/>
      <c r="L187" s="47"/>
      <c r="M187" s="43"/>
      <c r="P187" s="6"/>
    </row>
    <row r="188" spans="1:16" x14ac:dyDescent="0.25">
      <c r="A188" s="5"/>
      <c r="B188" s="1" t="s">
        <v>2</v>
      </c>
      <c r="C188" s="1" t="s">
        <v>3</v>
      </c>
      <c r="D188" s="31" t="s">
        <v>4</v>
      </c>
      <c r="E188" s="15" t="s">
        <v>62</v>
      </c>
      <c r="F188" s="15" t="s">
        <v>63</v>
      </c>
      <c r="G188" s="15" t="s">
        <v>64</v>
      </c>
      <c r="H188" s="15" t="s">
        <v>65</v>
      </c>
      <c r="I188" s="15" t="s">
        <v>67</v>
      </c>
      <c r="J188" s="15" t="s">
        <v>68</v>
      </c>
      <c r="K188" s="15" t="s">
        <v>69</v>
      </c>
      <c r="L188" s="15" t="s">
        <v>70</v>
      </c>
      <c r="M188" s="15" t="s">
        <v>66</v>
      </c>
      <c r="P188" s="6"/>
    </row>
    <row r="189" spans="1:16" x14ac:dyDescent="0.25">
      <c r="A189" s="5"/>
      <c r="B189" s="2">
        <v>3</v>
      </c>
      <c r="C189" s="29">
        <v>6</v>
      </c>
      <c r="D189" s="42">
        <v>42</v>
      </c>
      <c r="E189" s="53">
        <v>3</v>
      </c>
      <c r="F189" s="54">
        <v>2.8888888888888902</v>
      </c>
      <c r="G189" s="54">
        <v>5.8888888888888902</v>
      </c>
      <c r="H189" s="54">
        <v>40.555555555555557</v>
      </c>
      <c r="I189" s="10">
        <f>((B189-$F$189)^2+(C189-$G$189)^2+(D189-$H$189)^2)^0.5</f>
        <v>1.4529663145135561</v>
      </c>
      <c r="J189" s="10">
        <f>((B189-$F$198)^2+(C189-$G$198)^2+(D189-$H$198)^2)^0.5</f>
        <v>13.900439641328697</v>
      </c>
      <c r="K189" s="10">
        <f>((B189-$F$201)^2+(C189-$G$201)^2+(D189-$H$201)^2)^0.5</f>
        <v>13.138154783344239</v>
      </c>
      <c r="L189" s="10">
        <f>((B189-$F$207)^2+(C189-$G$207)^2+(D189-$H$207)^2)^0.5</f>
        <v>30.778780569303482</v>
      </c>
      <c r="M189" s="41">
        <v>3</v>
      </c>
      <c r="P189" s="6"/>
    </row>
    <row r="190" spans="1:16" x14ac:dyDescent="0.25">
      <c r="A190" s="5"/>
      <c r="B190" s="2">
        <v>4</v>
      </c>
      <c r="C190" s="29">
        <v>8</v>
      </c>
      <c r="D190" s="42">
        <v>56</v>
      </c>
      <c r="E190" s="41">
        <v>3</v>
      </c>
      <c r="F190" s="10"/>
      <c r="G190" s="10"/>
      <c r="H190" s="10"/>
      <c r="I190" s="10">
        <f>((B190-$F$189)^2+(C190-$G$189)^2+(D190-$H$189)^2)^0.5</f>
        <v>15.627610892974721</v>
      </c>
      <c r="J190" s="10">
        <f t="shared" ref="J190:J209" si="24">((B190-$F$198)^2+(C190-$G$198)^2+(D190-$H$198)^2)^0.5</f>
        <v>28.075295585660754</v>
      </c>
      <c r="K190" s="10">
        <f>((B190-$F$201)^2+(C190-$G$201)^2+(D190-$H$201)^2)^0.5</f>
        <v>27.311983531857301</v>
      </c>
      <c r="L190" s="10">
        <f t="shared" ref="L190:L209" si="25">((B190-$F$207)^2+(C190-$G$207)^2+(D190-$H$207)^2)^0.5</f>
        <v>44.955533585978046</v>
      </c>
      <c r="M190" s="41">
        <v>3</v>
      </c>
      <c r="P190" s="6"/>
    </row>
    <row r="191" spans="1:16" x14ac:dyDescent="0.25">
      <c r="A191" s="5"/>
      <c r="B191" s="2">
        <v>3</v>
      </c>
      <c r="C191" s="29">
        <v>6</v>
      </c>
      <c r="D191" s="42">
        <v>44</v>
      </c>
      <c r="E191" s="41">
        <v>3</v>
      </c>
      <c r="F191" s="10"/>
      <c r="G191" s="10"/>
      <c r="H191" s="10"/>
      <c r="I191" s="10">
        <f t="shared" ref="I191:I209" si="26">((B191-$F$189)^2+(C191-$G$189)^2+(D191-$H$189)^2)^0.5</f>
        <v>3.448026810929532</v>
      </c>
      <c r="J191" s="10">
        <f t="shared" si="24"/>
        <v>15.871007809489885</v>
      </c>
      <c r="K191" s="10">
        <f t="shared" ref="K191:K209" si="27">((B191-$F$201)^2+(C191-$G$201)^2+(D191-$H$201)^2)^0.5</f>
        <v>15.119891240055635</v>
      </c>
      <c r="L191" s="10">
        <f t="shared" si="25"/>
        <v>32.751590292177674</v>
      </c>
      <c r="M191" s="41">
        <v>3</v>
      </c>
      <c r="P191" s="6"/>
    </row>
    <row r="192" spans="1:16" x14ac:dyDescent="0.25">
      <c r="A192" s="5"/>
      <c r="B192" s="2">
        <v>5</v>
      </c>
      <c r="C192" s="29">
        <v>9</v>
      </c>
      <c r="D192" s="42">
        <v>62</v>
      </c>
      <c r="E192" s="41">
        <v>3</v>
      </c>
      <c r="F192" s="10"/>
      <c r="G192" s="10"/>
      <c r="H192" s="10"/>
      <c r="I192" s="10">
        <f t="shared" si="26"/>
        <v>21.77154105707724</v>
      </c>
      <c r="J192" s="10">
        <f t="shared" si="24"/>
        <v>34.218253738156911</v>
      </c>
      <c r="K192" s="10">
        <f t="shared" si="27"/>
        <v>33.445644127615651</v>
      </c>
      <c r="L192" s="10">
        <f t="shared" si="25"/>
        <v>51.097945164164877</v>
      </c>
      <c r="M192" s="41">
        <v>3</v>
      </c>
      <c r="P192" s="6"/>
    </row>
    <row r="193" spans="1:16" x14ac:dyDescent="0.25">
      <c r="A193" s="5"/>
      <c r="B193" s="2">
        <v>5</v>
      </c>
      <c r="C193" s="29">
        <v>9</v>
      </c>
      <c r="D193" s="42">
        <v>64</v>
      </c>
      <c r="E193" s="41">
        <v>3</v>
      </c>
      <c r="F193" s="10"/>
      <c r="G193" s="10"/>
      <c r="H193" s="10"/>
      <c r="I193" s="10">
        <f t="shared" si="26"/>
        <v>23.744005091344167</v>
      </c>
      <c r="J193" s="10">
        <f t="shared" si="24"/>
        <v>36.187781854592245</v>
      </c>
      <c r="K193" s="10">
        <f t="shared" si="27"/>
        <v>35.420489989709502</v>
      </c>
      <c r="L193" s="10">
        <f t="shared" si="25"/>
        <v>53.069137295921188</v>
      </c>
      <c r="M193" s="41">
        <v>3</v>
      </c>
      <c r="P193" s="6"/>
    </row>
    <row r="194" spans="1:16" x14ac:dyDescent="0.25">
      <c r="A194" s="5"/>
      <c r="B194" s="2">
        <v>4</v>
      </c>
      <c r="C194" s="29">
        <v>8</v>
      </c>
      <c r="D194" s="42">
        <v>56</v>
      </c>
      <c r="E194" s="41">
        <v>3</v>
      </c>
      <c r="F194" s="10"/>
      <c r="G194" s="10"/>
      <c r="H194" s="10"/>
      <c r="I194" s="10">
        <f t="shared" si="26"/>
        <v>15.627610892974721</v>
      </c>
      <c r="J194" s="10">
        <f t="shared" si="24"/>
        <v>28.075295585660754</v>
      </c>
      <c r="K194" s="10">
        <f t="shared" si="27"/>
        <v>27.311983531857301</v>
      </c>
      <c r="L194" s="10">
        <f t="shared" si="25"/>
        <v>44.955533585978046</v>
      </c>
      <c r="M194" s="41">
        <v>3</v>
      </c>
      <c r="P194" s="6"/>
    </row>
    <row r="195" spans="1:16" x14ac:dyDescent="0.25">
      <c r="A195" s="5"/>
      <c r="B195" s="2">
        <v>1</v>
      </c>
      <c r="C195" s="29">
        <v>3</v>
      </c>
      <c r="D195" s="42">
        <v>18</v>
      </c>
      <c r="E195" s="41">
        <v>3</v>
      </c>
      <c r="F195" s="10"/>
      <c r="G195" s="10"/>
      <c r="H195" s="10"/>
      <c r="I195" s="10">
        <f t="shared" si="26"/>
        <v>22.818121453499778</v>
      </c>
      <c r="J195" s="10">
        <f t="shared" si="24"/>
        <v>10.402991022884823</v>
      </c>
      <c r="K195" s="10">
        <f t="shared" si="27"/>
        <v>11.162934699760234</v>
      </c>
      <c r="L195" s="10">
        <f t="shared" si="25"/>
        <v>6.5574385243020021</v>
      </c>
      <c r="M195" s="41">
        <v>0</v>
      </c>
      <c r="P195" s="6"/>
    </row>
    <row r="196" spans="1:16" x14ac:dyDescent="0.25">
      <c r="A196" s="5"/>
      <c r="B196" s="2">
        <v>1</v>
      </c>
      <c r="C196" s="29">
        <v>3</v>
      </c>
      <c r="D196" s="42">
        <v>18</v>
      </c>
      <c r="E196" s="41">
        <v>3</v>
      </c>
      <c r="F196" s="10"/>
      <c r="G196" s="10"/>
      <c r="H196" s="10"/>
      <c r="I196" s="10">
        <f t="shared" si="26"/>
        <v>22.818121453499778</v>
      </c>
      <c r="J196" s="10">
        <f t="shared" si="24"/>
        <v>10.402991022884823</v>
      </c>
      <c r="K196" s="10">
        <f t="shared" si="27"/>
        <v>11.162934699760234</v>
      </c>
      <c r="L196" s="10">
        <f t="shared" si="25"/>
        <v>6.5574385243020021</v>
      </c>
      <c r="M196" s="41">
        <v>0</v>
      </c>
      <c r="P196" s="6"/>
    </row>
    <row r="197" spans="1:16" x14ac:dyDescent="0.25">
      <c r="A197" s="5"/>
      <c r="B197" s="2">
        <v>0</v>
      </c>
      <c r="C197" s="29">
        <v>1</v>
      </c>
      <c r="D197" s="42">
        <v>5</v>
      </c>
      <c r="E197" s="41">
        <v>3</v>
      </c>
      <c r="F197" s="10"/>
      <c r="G197" s="10"/>
      <c r="H197" s="10"/>
      <c r="I197" s="10">
        <f t="shared" si="26"/>
        <v>36.006172310375405</v>
      </c>
      <c r="J197" s="10">
        <f>((B197-$F$198)^2+(C197-$G$198)^2+(D197-$H$198)^2)^0.5</f>
        <v>23.570226039551581</v>
      </c>
      <c r="K197" s="10">
        <f t="shared" si="27"/>
        <v>24.336757749909452</v>
      </c>
      <c r="L197" s="10">
        <f t="shared" si="25"/>
        <v>6.7082039324993685</v>
      </c>
      <c r="M197" s="41">
        <v>0</v>
      </c>
      <c r="P197" s="6"/>
    </row>
    <row r="198" spans="1:16" x14ac:dyDescent="0.25">
      <c r="A198" s="5"/>
      <c r="B198" s="2">
        <v>3</v>
      </c>
      <c r="C198" s="29">
        <v>6</v>
      </c>
      <c r="D198" s="42">
        <v>44</v>
      </c>
      <c r="E198" s="51">
        <v>2</v>
      </c>
      <c r="F198" s="52">
        <v>2</v>
      </c>
      <c r="G198" s="52">
        <v>3.6666666666666665</v>
      </c>
      <c r="H198" s="52">
        <v>28.333333333333332</v>
      </c>
      <c r="I198" s="10">
        <f>((B198-$F$189)^2+(C198-$G$189)^2+(D198-$H$189)^2)^0.5</f>
        <v>3.448026810929532</v>
      </c>
      <c r="J198" s="10">
        <f t="shared" si="24"/>
        <v>15.871007809489885</v>
      </c>
      <c r="K198" s="10">
        <f t="shared" si="27"/>
        <v>15.119891240055635</v>
      </c>
      <c r="L198" s="10">
        <f t="shared" si="25"/>
        <v>32.751590292177674</v>
      </c>
      <c r="M198" s="41">
        <v>3</v>
      </c>
      <c r="P198" s="6"/>
    </row>
    <row r="199" spans="1:16" x14ac:dyDescent="0.25">
      <c r="A199" s="5"/>
      <c r="B199" s="2">
        <v>2</v>
      </c>
      <c r="C199" s="29">
        <v>3</v>
      </c>
      <c r="D199" s="42">
        <v>24</v>
      </c>
      <c r="E199" s="41">
        <v>2</v>
      </c>
      <c r="F199" s="10"/>
      <c r="G199" s="10"/>
      <c r="H199" s="10"/>
      <c r="I199" s="10">
        <f t="shared" si="26"/>
        <v>16.829207415152453</v>
      </c>
      <c r="J199" s="10">
        <f t="shared" si="24"/>
        <v>4.384315479321967</v>
      </c>
      <c r="K199" s="10">
        <f t="shared" si="27"/>
        <v>5.1585958468473869</v>
      </c>
      <c r="L199" s="10">
        <f t="shared" si="25"/>
        <v>12.516655570345725</v>
      </c>
      <c r="M199" s="41">
        <v>2</v>
      </c>
      <c r="P199" s="6"/>
    </row>
    <row r="200" spans="1:16" x14ac:dyDescent="0.25">
      <c r="A200" s="5"/>
      <c r="B200" s="2">
        <v>1</v>
      </c>
      <c r="C200" s="29">
        <v>2</v>
      </c>
      <c r="D200" s="42">
        <v>17</v>
      </c>
      <c r="E200" s="41">
        <v>2</v>
      </c>
      <c r="F200" s="10"/>
      <c r="G200" s="10"/>
      <c r="H200" s="10"/>
      <c r="I200" s="10">
        <f t="shared" si="26"/>
        <v>23.949019928914744</v>
      </c>
      <c r="J200" s="10">
        <f t="shared" si="24"/>
        <v>11.498792207106893</v>
      </c>
      <c r="K200" s="10">
        <f t="shared" si="27"/>
        <v>12.285944995988077</v>
      </c>
      <c r="L200" s="10">
        <f t="shared" si="25"/>
        <v>5.3851648071345046</v>
      </c>
      <c r="M200" s="41">
        <v>0</v>
      </c>
      <c r="P200" s="6"/>
    </row>
    <row r="201" spans="1:16" x14ac:dyDescent="0.25">
      <c r="A201" s="5"/>
      <c r="B201" s="2">
        <v>3</v>
      </c>
      <c r="C201" s="29">
        <v>5</v>
      </c>
      <c r="D201" s="42">
        <v>32</v>
      </c>
      <c r="E201" s="44">
        <v>1</v>
      </c>
      <c r="F201" s="45">
        <v>2.5</v>
      </c>
      <c r="G201" s="45">
        <v>4.166666666666667</v>
      </c>
      <c r="H201" s="45">
        <v>29</v>
      </c>
      <c r="I201" s="10">
        <f t="shared" si="26"/>
        <v>8.6023252670426285</v>
      </c>
      <c r="J201" s="10">
        <f t="shared" si="24"/>
        <v>4.0276819911981923</v>
      </c>
      <c r="K201" s="10">
        <f t="shared" si="27"/>
        <v>3.1534813214040835</v>
      </c>
      <c r="L201" s="10">
        <f t="shared" si="25"/>
        <v>20.792626898334262</v>
      </c>
      <c r="M201" s="41">
        <v>1</v>
      </c>
      <c r="P201" s="6"/>
    </row>
    <row r="202" spans="1:16" x14ac:dyDescent="0.25">
      <c r="A202" s="5"/>
      <c r="B202" s="2">
        <v>3</v>
      </c>
      <c r="C202" s="29">
        <v>6</v>
      </c>
      <c r="D202" s="42">
        <v>41</v>
      </c>
      <c r="E202" s="41">
        <v>1</v>
      </c>
      <c r="F202" s="10"/>
      <c r="G202" s="10"/>
      <c r="H202" s="10"/>
      <c r="I202" s="10">
        <f t="shared" si="26"/>
        <v>0.47140452079102962</v>
      </c>
      <c r="J202" s="10">
        <f t="shared" si="24"/>
        <v>12.918548250050737</v>
      </c>
      <c r="K202" s="10">
        <f t="shared" si="27"/>
        <v>12.149531312405063</v>
      </c>
      <c r="L202" s="10">
        <f t="shared" si="25"/>
        <v>29.79373535941183</v>
      </c>
      <c r="M202" s="41">
        <v>3</v>
      </c>
      <c r="P202" s="6"/>
    </row>
    <row r="203" spans="1:16" x14ac:dyDescent="0.25">
      <c r="A203" s="5"/>
      <c r="B203" s="2">
        <v>2</v>
      </c>
      <c r="C203" s="29">
        <v>4</v>
      </c>
      <c r="D203" s="42">
        <v>30</v>
      </c>
      <c r="E203" s="41">
        <v>1</v>
      </c>
      <c r="F203" s="10"/>
      <c r="G203" s="10"/>
      <c r="H203" s="10"/>
      <c r="I203" s="10">
        <f t="shared" si="26"/>
        <v>10.760008261045984</v>
      </c>
      <c r="J203" s="10">
        <f t="shared" si="24"/>
        <v>1.6996731711975961</v>
      </c>
      <c r="K203" s="10">
        <f t="shared" si="27"/>
        <v>1.1303883305208782</v>
      </c>
      <c r="L203" s="10">
        <f t="shared" si="25"/>
        <v>18.574175621006713</v>
      </c>
      <c r="M203" s="41">
        <v>1</v>
      </c>
      <c r="P203" s="6"/>
    </row>
    <row r="204" spans="1:16" x14ac:dyDescent="0.25">
      <c r="A204" s="5"/>
      <c r="B204" s="2">
        <v>4</v>
      </c>
      <c r="C204" s="29">
        <v>4</v>
      </c>
      <c r="D204" s="42">
        <v>28</v>
      </c>
      <c r="E204" s="41">
        <v>1</v>
      </c>
      <c r="F204" s="10"/>
      <c r="G204" s="10"/>
      <c r="H204" s="10"/>
      <c r="I204" s="10">
        <f t="shared" si="26"/>
        <v>12.745369529536775</v>
      </c>
      <c r="J204" s="10">
        <f t="shared" si="24"/>
        <v>2.0548046676563256</v>
      </c>
      <c r="K204" s="10">
        <f t="shared" si="27"/>
        <v>1.8104634152000358</v>
      </c>
      <c r="L204" s="10">
        <f t="shared" si="25"/>
        <v>16.881943016134134</v>
      </c>
      <c r="M204" s="41">
        <v>1</v>
      </c>
      <c r="P204" s="6"/>
    </row>
    <row r="205" spans="1:16" x14ac:dyDescent="0.25">
      <c r="A205" s="5"/>
      <c r="B205" s="2">
        <v>2</v>
      </c>
      <c r="C205" s="29">
        <v>3</v>
      </c>
      <c r="D205" s="42">
        <v>24</v>
      </c>
      <c r="E205" s="41">
        <v>1</v>
      </c>
      <c r="F205" s="10"/>
      <c r="G205" s="10"/>
      <c r="H205" s="10"/>
      <c r="I205" s="10">
        <f t="shared" si="26"/>
        <v>16.829207415152453</v>
      </c>
      <c r="J205" s="10">
        <f t="shared" si="24"/>
        <v>4.384315479321967</v>
      </c>
      <c r="K205" s="10">
        <f t="shared" si="27"/>
        <v>5.1585958468473869</v>
      </c>
      <c r="L205" s="10">
        <f t="shared" si="25"/>
        <v>12.516655570345725</v>
      </c>
      <c r="M205" s="41">
        <v>2</v>
      </c>
      <c r="P205" s="6"/>
    </row>
    <row r="206" spans="1:16" x14ac:dyDescent="0.25">
      <c r="A206" s="5"/>
      <c r="B206" s="2">
        <v>1</v>
      </c>
      <c r="C206" s="29">
        <v>3</v>
      </c>
      <c r="D206" s="42">
        <v>19</v>
      </c>
      <c r="E206" s="41">
        <v>1</v>
      </c>
      <c r="F206" s="10"/>
      <c r="G206" s="10"/>
      <c r="H206" s="10"/>
      <c r="I206" s="10">
        <f t="shared" si="26"/>
        <v>21.830152440043921</v>
      </c>
      <c r="J206" s="10">
        <f t="shared" si="24"/>
        <v>9.4103961423287341</v>
      </c>
      <c r="K206" s="10">
        <f t="shared" si="27"/>
        <v>10.178954323068314</v>
      </c>
      <c r="L206" s="10">
        <f t="shared" si="25"/>
        <v>7.5277265270908105</v>
      </c>
      <c r="M206" s="41">
        <v>0</v>
      </c>
      <c r="P206" s="6"/>
    </row>
    <row r="207" spans="1:16" x14ac:dyDescent="0.25">
      <c r="A207" s="5"/>
      <c r="B207" s="2">
        <v>1</v>
      </c>
      <c r="C207" s="29">
        <v>2</v>
      </c>
      <c r="D207" s="42">
        <v>17</v>
      </c>
      <c r="E207" s="48">
        <v>0</v>
      </c>
      <c r="F207" s="49">
        <v>0.66666666666666663</v>
      </c>
      <c r="G207" s="49">
        <v>1.3333333333333333</v>
      </c>
      <c r="H207" s="49">
        <v>11.666666666666666</v>
      </c>
      <c r="I207" s="10">
        <f t="shared" si="26"/>
        <v>23.949019928914744</v>
      </c>
      <c r="J207" s="10">
        <f t="shared" si="24"/>
        <v>11.498792207106893</v>
      </c>
      <c r="K207" s="10">
        <f t="shared" si="27"/>
        <v>12.285944995988077</v>
      </c>
      <c r="L207" s="10">
        <f t="shared" si="25"/>
        <v>5.3851648071345046</v>
      </c>
      <c r="M207" s="41">
        <v>0</v>
      </c>
      <c r="P207" s="6"/>
    </row>
    <row r="208" spans="1:16" x14ac:dyDescent="0.25">
      <c r="A208" s="5"/>
      <c r="B208" s="2">
        <v>1</v>
      </c>
      <c r="C208" s="29">
        <v>2</v>
      </c>
      <c r="D208" s="42">
        <v>17</v>
      </c>
      <c r="E208" s="41">
        <v>0</v>
      </c>
      <c r="F208" s="10"/>
      <c r="G208" s="10"/>
      <c r="H208" s="10"/>
      <c r="I208" s="10">
        <f t="shared" si="26"/>
        <v>23.949019928914744</v>
      </c>
      <c r="J208" s="10">
        <f t="shared" si="24"/>
        <v>11.498792207106893</v>
      </c>
      <c r="K208" s="10">
        <f t="shared" si="27"/>
        <v>12.285944995988077</v>
      </c>
      <c r="L208" s="10">
        <f t="shared" si="25"/>
        <v>5.3851648071345046</v>
      </c>
      <c r="M208" s="41">
        <v>0</v>
      </c>
      <c r="P208" s="6"/>
    </row>
    <row r="209" spans="1:16" x14ac:dyDescent="0.25">
      <c r="A209" s="5"/>
      <c r="B209" s="2">
        <v>0</v>
      </c>
      <c r="C209" s="29">
        <v>0</v>
      </c>
      <c r="D209" s="42">
        <v>1</v>
      </c>
      <c r="E209" s="41">
        <v>0</v>
      </c>
      <c r="F209" s="10"/>
      <c r="G209" s="10"/>
      <c r="H209" s="10"/>
      <c r="I209" s="10">
        <f t="shared" si="26"/>
        <v>40.095718807207668</v>
      </c>
      <c r="J209" s="10">
        <f t="shared" si="24"/>
        <v>27.650597743187316</v>
      </c>
      <c r="K209" s="10">
        <f t="shared" si="27"/>
        <v>28.418499452137002</v>
      </c>
      <c r="L209" s="10">
        <f t="shared" si="25"/>
        <v>10.770329614269007</v>
      </c>
      <c r="M209" s="41">
        <v>0</v>
      </c>
      <c r="P209" s="6"/>
    </row>
    <row r="210" spans="1:16" x14ac:dyDescent="0.25">
      <c r="A210" s="5"/>
      <c r="P210" s="6"/>
    </row>
    <row r="211" spans="1:16" x14ac:dyDescent="0.25">
      <c r="A211" s="5"/>
      <c r="P211" s="6"/>
    </row>
    <row r="212" spans="1:16" x14ac:dyDescent="0.25">
      <c r="A212" s="5"/>
      <c r="E212" s="56" t="s">
        <v>78</v>
      </c>
      <c r="I212" s="55"/>
      <c r="J212" s="50"/>
      <c r="K212" s="46"/>
      <c r="L212" s="47"/>
      <c r="P212" s="6"/>
    </row>
    <row r="213" spans="1:16" x14ac:dyDescent="0.25">
      <c r="A213" s="5"/>
      <c r="B213" s="1" t="s">
        <v>2</v>
      </c>
      <c r="C213" s="1" t="s">
        <v>3</v>
      </c>
      <c r="D213" s="31" t="s">
        <v>4</v>
      </c>
      <c r="E213" s="15" t="s">
        <v>72</v>
      </c>
      <c r="F213" s="15" t="s">
        <v>63</v>
      </c>
      <c r="G213" s="15" t="s">
        <v>64</v>
      </c>
      <c r="H213" s="15" t="s">
        <v>65</v>
      </c>
      <c r="I213" s="15" t="s">
        <v>67</v>
      </c>
      <c r="J213" s="15" t="s">
        <v>68</v>
      </c>
      <c r="K213" s="15" t="s">
        <v>69</v>
      </c>
      <c r="L213" s="15" t="s">
        <v>70</v>
      </c>
      <c r="M213" s="15" t="s">
        <v>66</v>
      </c>
      <c r="P213" s="6"/>
    </row>
    <row r="214" spans="1:16" x14ac:dyDescent="0.25">
      <c r="A214" s="5"/>
      <c r="B214" s="2">
        <v>3</v>
      </c>
      <c r="C214" s="29">
        <v>6</v>
      </c>
      <c r="D214" s="42">
        <v>42</v>
      </c>
      <c r="E214" s="53">
        <v>3</v>
      </c>
      <c r="F214" s="54">
        <f>AVERAGE(B214:B221)</f>
        <v>3.75</v>
      </c>
      <c r="G214" s="54">
        <f>AVERAGE(C214:C221)</f>
        <v>7.25</v>
      </c>
      <c r="H214" s="54">
        <f t="shared" ref="H214" si="28">AVERAGE(D214:D221)</f>
        <v>51.125</v>
      </c>
      <c r="I214" s="10">
        <f>((B214-$F$214)^2+(C214-$G$214)^2+(D214-$H$214)^2)^0.5</f>
        <v>9.2407047891381104</v>
      </c>
      <c r="J214" s="10">
        <f>((B214-$F$222)^2+(C214-$G$222)^2+(D214-$H$222)^2)^0.5</f>
        <v>18.275666882497067</v>
      </c>
      <c r="K214" s="10">
        <f>((B214-$F$224)^2+(C214-$G$224)^2+(D214-$H$224)^2)^0.5</f>
        <v>12.115187896924166</v>
      </c>
      <c r="L214" s="10">
        <f>((B214-$F$227)^2+(C214-$G$227)^2+(D214-$H$227)^2)^0.5</f>
        <v>28.373623314620922</v>
      </c>
      <c r="M214" s="41">
        <v>3</v>
      </c>
      <c r="P214" s="6"/>
    </row>
    <row r="215" spans="1:16" x14ac:dyDescent="0.25">
      <c r="A215" s="5"/>
      <c r="B215" s="2">
        <v>4</v>
      </c>
      <c r="C215" s="29">
        <v>8</v>
      </c>
      <c r="D215" s="42">
        <v>56</v>
      </c>
      <c r="E215" s="41">
        <v>3</v>
      </c>
      <c r="F215" s="10"/>
      <c r="G215" s="10"/>
      <c r="H215" s="10"/>
      <c r="I215" s="10">
        <f>((B215-$F$214)^2+(C215-$G$214)^2+(D215-$H$214)^2)^0.5</f>
        <v>4.9386865662846029</v>
      </c>
      <c r="J215" s="10">
        <f t="shared" ref="J215:J234" si="29">((B215-$F$222)^2+(C215-$G$222)^2+(D215-$H$222)^2)^0.5</f>
        <v>32.449961479175904</v>
      </c>
      <c r="K215" s="10">
        <f t="shared" ref="K215:K234" si="30">((B215-$F$224)^2+(C215-$G$224)^2+(D215-$H$224)^2)^0.5</f>
        <v>26.276309566688479</v>
      </c>
      <c r="L215" s="10">
        <f t="shared" ref="L215:L234" si="31">((B215-$F$227)^2+(C215-$G$227)^2+(D215-$H$227)^2)^0.5</f>
        <v>42.550705047037702</v>
      </c>
      <c r="M215" s="41">
        <v>3</v>
      </c>
      <c r="P215" s="6"/>
    </row>
    <row r="216" spans="1:16" x14ac:dyDescent="0.25">
      <c r="A216" s="5"/>
      <c r="B216" s="2">
        <v>3</v>
      </c>
      <c r="C216" s="29">
        <v>6</v>
      </c>
      <c r="D216" s="42">
        <v>44</v>
      </c>
      <c r="E216" s="41">
        <v>3</v>
      </c>
      <c r="F216" s="10"/>
      <c r="G216" s="10"/>
      <c r="H216" s="10"/>
      <c r="I216" s="10">
        <f t="shared" ref="I216:I234" si="32">((B216-$F$214)^2+(C216-$G$214)^2+(D216-$H$214)^2)^0.5</f>
        <v>7.272594103894428</v>
      </c>
      <c r="J216" s="10">
        <f t="shared" si="29"/>
        <v>20.248456731316587</v>
      </c>
      <c r="K216" s="10">
        <f t="shared" si="30"/>
        <v>14.098857321704401</v>
      </c>
      <c r="L216" s="10">
        <f t="shared" si="31"/>
        <v>30.349011516027996</v>
      </c>
      <c r="M216" s="41">
        <v>3</v>
      </c>
      <c r="P216" s="6"/>
    </row>
    <row r="217" spans="1:16" x14ac:dyDescent="0.25">
      <c r="A217" s="5"/>
      <c r="B217" s="2">
        <v>5</v>
      </c>
      <c r="C217" s="29">
        <v>9</v>
      </c>
      <c r="D217" s="42">
        <v>62</v>
      </c>
      <c r="E217" s="41">
        <v>3</v>
      </c>
      <c r="F217" s="10"/>
      <c r="G217" s="10"/>
      <c r="H217" s="10"/>
      <c r="I217" s="10">
        <f t="shared" si="32"/>
        <v>11.085604403910505</v>
      </c>
      <c r="J217" s="10">
        <f t="shared" si="29"/>
        <v>38.587562763149478</v>
      </c>
      <c r="K217" s="10">
        <f t="shared" si="30"/>
        <v>32.400274347260975</v>
      </c>
      <c r="L217" s="10">
        <f t="shared" si="31"/>
        <v>48.693557068671829</v>
      </c>
      <c r="M217" s="41">
        <v>3</v>
      </c>
      <c r="P217" s="6"/>
    </row>
    <row r="218" spans="1:16" x14ac:dyDescent="0.25">
      <c r="A218" s="5"/>
      <c r="B218" s="2">
        <v>5</v>
      </c>
      <c r="C218" s="29">
        <v>9</v>
      </c>
      <c r="D218" s="42">
        <v>64</v>
      </c>
      <c r="E218" s="41">
        <v>3</v>
      </c>
      <c r="F218" s="10"/>
      <c r="G218" s="10"/>
      <c r="H218" s="10"/>
      <c r="I218" s="10">
        <f t="shared" si="32"/>
        <v>13.05337600010051</v>
      </c>
      <c r="J218" s="10">
        <f t="shared" si="29"/>
        <v>40.558599581346492</v>
      </c>
      <c r="K218" s="10">
        <f t="shared" si="30"/>
        <v>34.376994891609968</v>
      </c>
      <c r="L218" s="10">
        <f t="shared" si="31"/>
        <v>50.666186949483382</v>
      </c>
      <c r="M218" s="41">
        <v>3</v>
      </c>
      <c r="P218" s="6"/>
    </row>
    <row r="219" spans="1:16" x14ac:dyDescent="0.25">
      <c r="A219" s="5"/>
      <c r="B219" s="2">
        <v>4</v>
      </c>
      <c r="C219" s="29">
        <v>8</v>
      </c>
      <c r="D219" s="42">
        <v>56</v>
      </c>
      <c r="E219" s="41">
        <v>3</v>
      </c>
      <c r="F219" s="10"/>
      <c r="G219" s="10"/>
      <c r="H219" s="10"/>
      <c r="I219" s="10">
        <f t="shared" si="32"/>
        <v>4.9386865662846029</v>
      </c>
      <c r="J219" s="10">
        <f t="shared" si="29"/>
        <v>32.449961479175904</v>
      </c>
      <c r="K219" s="10">
        <f t="shared" si="30"/>
        <v>26.276309566688479</v>
      </c>
      <c r="L219" s="10">
        <f t="shared" si="31"/>
        <v>42.550705047037702</v>
      </c>
      <c r="M219" s="41">
        <v>3</v>
      </c>
      <c r="P219" s="6"/>
    </row>
    <row r="220" spans="1:16" x14ac:dyDescent="0.25">
      <c r="A220" s="5"/>
      <c r="B220" s="2">
        <v>3</v>
      </c>
      <c r="C220" s="29">
        <v>6</v>
      </c>
      <c r="D220" s="42">
        <v>44</v>
      </c>
      <c r="E220" s="41">
        <v>3</v>
      </c>
      <c r="F220" s="10"/>
      <c r="G220" s="10"/>
      <c r="H220" s="10"/>
      <c r="I220" s="10">
        <f t="shared" si="32"/>
        <v>7.272594103894428</v>
      </c>
      <c r="J220" s="10">
        <f t="shared" si="29"/>
        <v>20.248456731316587</v>
      </c>
      <c r="K220" s="10">
        <f t="shared" si="30"/>
        <v>14.098857321704401</v>
      </c>
      <c r="L220" s="10">
        <f t="shared" si="31"/>
        <v>30.349011516027996</v>
      </c>
      <c r="M220" s="41">
        <v>3</v>
      </c>
      <c r="P220" s="6"/>
    </row>
    <row r="221" spans="1:16" x14ac:dyDescent="0.25">
      <c r="A221" s="5"/>
      <c r="B221" s="2">
        <v>3</v>
      </c>
      <c r="C221" s="29">
        <v>6</v>
      </c>
      <c r="D221" s="42">
        <v>41</v>
      </c>
      <c r="E221" s="41">
        <v>3</v>
      </c>
      <c r="F221" s="10"/>
      <c r="G221" s="10"/>
      <c r="H221" s="10"/>
      <c r="I221" s="10">
        <f t="shared" si="32"/>
        <v>10.229400031282383</v>
      </c>
      <c r="J221" s="10">
        <f t="shared" si="29"/>
        <v>17.291616465790582</v>
      </c>
      <c r="K221" s="10">
        <f t="shared" si="30"/>
        <v>11.125546178852424</v>
      </c>
      <c r="L221" s="10">
        <f t="shared" si="31"/>
        <v>27.387268940148086</v>
      </c>
      <c r="M221" s="41">
        <v>3</v>
      </c>
      <c r="P221" s="6"/>
    </row>
    <row r="222" spans="1:16" x14ac:dyDescent="0.25">
      <c r="A222" s="5"/>
      <c r="B222" s="2">
        <v>2</v>
      </c>
      <c r="C222" s="29">
        <v>3</v>
      </c>
      <c r="D222" s="42">
        <v>24</v>
      </c>
      <c r="E222" s="51">
        <v>2</v>
      </c>
      <c r="F222" s="52">
        <f>AVERAGE(B222:B223)</f>
        <v>2</v>
      </c>
      <c r="G222" s="52">
        <f t="shared" ref="G222:H222" si="33">AVERAGE(C222:C223)</f>
        <v>3</v>
      </c>
      <c r="H222" s="52">
        <f t="shared" si="33"/>
        <v>24</v>
      </c>
      <c r="I222" s="10">
        <f t="shared" si="32"/>
        <v>27.51164526159786</v>
      </c>
      <c r="J222" s="10">
        <f>((B222-$F$222)^2+(C222-$G$222)^2+(D222-$H$222)^2)^0.5</f>
        <v>0</v>
      </c>
      <c r="K222" s="10">
        <f t="shared" si="30"/>
        <v>6.2271805640898013</v>
      </c>
      <c r="L222" s="10">
        <f t="shared" si="31"/>
        <v>10.127314550264547</v>
      </c>
      <c r="M222" s="41">
        <v>2</v>
      </c>
      <c r="P222" s="6"/>
    </row>
    <row r="223" spans="1:16" x14ac:dyDescent="0.25">
      <c r="A223" s="5"/>
      <c r="B223" s="2">
        <v>2</v>
      </c>
      <c r="C223" s="29">
        <v>3</v>
      </c>
      <c r="D223" s="42">
        <v>24</v>
      </c>
      <c r="E223" s="41">
        <v>2</v>
      </c>
      <c r="F223" s="10"/>
      <c r="G223" s="10"/>
      <c r="H223" s="10"/>
      <c r="I223" s="10">
        <f t="shared" si="32"/>
        <v>27.51164526159786</v>
      </c>
      <c r="J223" s="10">
        <f t="shared" si="29"/>
        <v>0</v>
      </c>
      <c r="K223" s="10">
        <f t="shared" si="30"/>
        <v>6.2271805640898013</v>
      </c>
      <c r="L223" s="10">
        <f t="shared" si="31"/>
        <v>10.127314550264547</v>
      </c>
      <c r="M223" s="41">
        <v>2</v>
      </c>
      <c r="P223" s="6"/>
    </row>
    <row r="224" spans="1:16" x14ac:dyDescent="0.25">
      <c r="A224" s="5"/>
      <c r="B224" s="2">
        <v>3</v>
      </c>
      <c r="C224" s="29">
        <v>5</v>
      </c>
      <c r="D224" s="42">
        <v>32</v>
      </c>
      <c r="E224" s="44">
        <v>1</v>
      </c>
      <c r="F224" s="45">
        <f>AVERAGE(B224:B226)</f>
        <v>3</v>
      </c>
      <c r="G224" s="45">
        <f t="shared" ref="G224:H224" si="34">AVERAGE(C224:C226)</f>
        <v>4.333333333333333</v>
      </c>
      <c r="H224" s="45">
        <f t="shared" si="34"/>
        <v>30</v>
      </c>
      <c r="I224" s="10">
        <f t="shared" si="32"/>
        <v>19.271497736294396</v>
      </c>
      <c r="J224" s="10">
        <f t="shared" si="29"/>
        <v>8.3066238629180749</v>
      </c>
      <c r="K224" s="10">
        <f t="shared" si="30"/>
        <v>2.1081851067789197</v>
      </c>
      <c r="L224" s="10">
        <f t="shared" si="31"/>
        <v>18.386476008196894</v>
      </c>
      <c r="M224" s="41">
        <v>1</v>
      </c>
      <c r="P224" s="6"/>
    </row>
    <row r="225" spans="1:16" x14ac:dyDescent="0.25">
      <c r="A225" s="5"/>
      <c r="B225" s="2">
        <v>2</v>
      </c>
      <c r="C225" s="29">
        <v>4</v>
      </c>
      <c r="D225" s="42">
        <v>30</v>
      </c>
      <c r="E225" s="41">
        <v>1</v>
      </c>
      <c r="F225" s="10"/>
      <c r="G225" s="10"/>
      <c r="H225" s="10"/>
      <c r="I225" s="10">
        <f t="shared" si="32"/>
        <v>21.445060620105508</v>
      </c>
      <c r="J225" s="10">
        <f t="shared" si="29"/>
        <v>6.0827625302982193</v>
      </c>
      <c r="K225" s="10">
        <f t="shared" si="30"/>
        <v>1.0540925533894596</v>
      </c>
      <c r="L225" s="10">
        <f t="shared" si="31"/>
        <v>16.172893989635867</v>
      </c>
      <c r="M225" s="41">
        <v>1</v>
      </c>
      <c r="P225" s="6"/>
    </row>
    <row r="226" spans="1:16" x14ac:dyDescent="0.25">
      <c r="A226" s="5"/>
      <c r="B226" s="2">
        <v>4</v>
      </c>
      <c r="C226" s="29">
        <v>4</v>
      </c>
      <c r="D226" s="42">
        <v>28</v>
      </c>
      <c r="E226" s="41">
        <v>1</v>
      </c>
      <c r="F226" s="10"/>
      <c r="G226" s="10"/>
      <c r="H226" s="10"/>
      <c r="I226" s="10">
        <f t="shared" si="32"/>
        <v>23.353599829576595</v>
      </c>
      <c r="J226" s="10">
        <f t="shared" si="29"/>
        <v>4.5825756949558398</v>
      </c>
      <c r="K226" s="10">
        <f t="shared" si="30"/>
        <v>2.2607766610417559</v>
      </c>
      <c r="L226" s="10">
        <f t="shared" si="31"/>
        <v>14.510771860931451</v>
      </c>
      <c r="M226" s="41">
        <v>1</v>
      </c>
      <c r="P226" s="6"/>
    </row>
    <row r="227" spans="1:16" x14ac:dyDescent="0.25">
      <c r="A227" s="5"/>
      <c r="B227" s="2">
        <v>1</v>
      </c>
      <c r="C227" s="29">
        <v>3</v>
      </c>
      <c r="D227" s="42">
        <v>18</v>
      </c>
      <c r="E227" s="48">
        <v>0</v>
      </c>
      <c r="F227" s="49">
        <f>AVERAGE(B227:B235)</f>
        <v>0.75</v>
      </c>
      <c r="G227" s="49">
        <f t="shared" ref="G227:H227" si="35">AVERAGE(C227:C235)</f>
        <v>2</v>
      </c>
      <c r="H227" s="49">
        <f t="shared" si="35"/>
        <v>14</v>
      </c>
      <c r="I227" s="10">
        <f t="shared" si="32"/>
        <v>33.509560203022659</v>
      </c>
      <c r="J227" s="10">
        <f t="shared" si="29"/>
        <v>6.0827625302982193</v>
      </c>
      <c r="K227" s="10">
        <f t="shared" si="30"/>
        <v>12.238373167123878</v>
      </c>
      <c r="L227" s="10">
        <f t="shared" si="31"/>
        <v>4.1306779104645761</v>
      </c>
      <c r="M227" s="41">
        <v>0</v>
      </c>
      <c r="P227" s="6"/>
    </row>
    <row r="228" spans="1:16" x14ac:dyDescent="0.25">
      <c r="A228" s="5"/>
      <c r="B228" s="2">
        <v>1</v>
      </c>
      <c r="C228" s="29">
        <v>3</v>
      </c>
      <c r="D228" s="42">
        <v>18</v>
      </c>
      <c r="E228" s="41">
        <v>0</v>
      </c>
      <c r="F228" s="10"/>
      <c r="G228" s="10"/>
      <c r="H228" s="10"/>
      <c r="I228" s="10">
        <f t="shared" si="32"/>
        <v>33.509560203022659</v>
      </c>
      <c r="J228" s="10">
        <f t="shared" si="29"/>
        <v>6.0827625302982193</v>
      </c>
      <c r="K228" s="10">
        <f t="shared" si="30"/>
        <v>12.238373167123878</v>
      </c>
      <c r="L228" s="10">
        <f t="shared" si="31"/>
        <v>4.1306779104645761</v>
      </c>
      <c r="M228" s="41">
        <v>0</v>
      </c>
      <c r="P228" s="6"/>
    </row>
    <row r="229" spans="1:16" x14ac:dyDescent="0.25">
      <c r="A229" s="5"/>
      <c r="B229" s="2">
        <v>0</v>
      </c>
      <c r="C229" s="29">
        <v>1</v>
      </c>
      <c r="D229" s="42">
        <v>5</v>
      </c>
      <c r="E229" s="41">
        <v>0</v>
      </c>
      <c r="F229" s="10"/>
      <c r="G229" s="10"/>
      <c r="H229" s="10"/>
      <c r="I229" s="10">
        <f t="shared" si="32"/>
        <v>46.697329955790835</v>
      </c>
      <c r="J229" s="10">
        <f t="shared" si="29"/>
        <v>19.209372712298546</v>
      </c>
      <c r="K229" s="10">
        <f t="shared" si="30"/>
        <v>25.399037602064986</v>
      </c>
      <c r="L229" s="10">
        <f t="shared" si="31"/>
        <v>9.0863909226931234</v>
      </c>
      <c r="M229" s="41">
        <v>0</v>
      </c>
      <c r="P229" s="6"/>
    </row>
    <row r="230" spans="1:16" x14ac:dyDescent="0.25">
      <c r="A230" s="5"/>
      <c r="B230" s="2">
        <v>1</v>
      </c>
      <c r="C230" s="29">
        <v>2</v>
      </c>
      <c r="D230" s="42">
        <v>17</v>
      </c>
      <c r="E230" s="41">
        <v>0</v>
      </c>
      <c r="F230" s="10"/>
      <c r="G230" s="10"/>
      <c r="H230" s="10"/>
      <c r="I230" s="10">
        <f t="shared" si="32"/>
        <v>34.635828631635192</v>
      </c>
      <c r="J230" s="10">
        <f t="shared" si="29"/>
        <v>7.1414284285428504</v>
      </c>
      <c r="K230" s="10">
        <f t="shared" si="30"/>
        <v>13.35830993967592</v>
      </c>
      <c r="L230" s="10">
        <f t="shared" si="31"/>
        <v>3.0103986446980739</v>
      </c>
      <c r="M230" s="41">
        <v>0</v>
      </c>
      <c r="P230" s="6"/>
    </row>
    <row r="231" spans="1:16" x14ac:dyDescent="0.25">
      <c r="A231" s="5"/>
      <c r="B231" s="2">
        <v>1</v>
      </c>
      <c r="C231" s="29">
        <v>3</v>
      </c>
      <c r="D231" s="42">
        <v>19</v>
      </c>
      <c r="E231" s="41">
        <v>0</v>
      </c>
      <c r="F231" s="10"/>
      <c r="G231" s="10"/>
      <c r="H231" s="10"/>
      <c r="I231" s="10">
        <f t="shared" si="32"/>
        <v>32.521387193660729</v>
      </c>
      <c r="J231" s="10">
        <f t="shared" si="29"/>
        <v>5.0990195135927845</v>
      </c>
      <c r="K231" s="10">
        <f t="shared" si="30"/>
        <v>11.259563836036357</v>
      </c>
      <c r="L231" s="10">
        <f t="shared" si="31"/>
        <v>5.1051444641655346</v>
      </c>
      <c r="M231" s="41">
        <v>2</v>
      </c>
      <c r="P231" s="6"/>
    </row>
    <row r="232" spans="1:16" x14ac:dyDescent="0.25">
      <c r="A232" s="5"/>
      <c r="B232" s="2">
        <v>1</v>
      </c>
      <c r="C232" s="29">
        <v>2</v>
      </c>
      <c r="D232" s="42">
        <v>17</v>
      </c>
      <c r="E232" s="41">
        <v>0</v>
      </c>
      <c r="F232" s="10"/>
      <c r="G232" s="10"/>
      <c r="H232" s="10"/>
      <c r="I232" s="10">
        <f t="shared" si="32"/>
        <v>34.635828631635192</v>
      </c>
      <c r="J232" s="10">
        <f t="shared" si="29"/>
        <v>7.1414284285428504</v>
      </c>
      <c r="K232" s="10">
        <f t="shared" si="30"/>
        <v>13.35830993967592</v>
      </c>
      <c r="L232" s="10">
        <f t="shared" si="31"/>
        <v>3.0103986446980739</v>
      </c>
      <c r="M232" s="41">
        <v>0</v>
      </c>
      <c r="P232" s="6"/>
    </row>
    <row r="233" spans="1:16" x14ac:dyDescent="0.25">
      <c r="A233" s="5"/>
      <c r="B233" s="2">
        <v>1</v>
      </c>
      <c r="C233" s="29">
        <v>2</v>
      </c>
      <c r="D233" s="42">
        <v>17</v>
      </c>
      <c r="E233" s="41">
        <v>0</v>
      </c>
      <c r="F233" s="10"/>
      <c r="G233" s="10"/>
      <c r="H233" s="10"/>
      <c r="I233" s="10">
        <f t="shared" si="32"/>
        <v>34.635828631635192</v>
      </c>
      <c r="J233" s="10">
        <f t="shared" si="29"/>
        <v>7.1414284285428504</v>
      </c>
      <c r="K233" s="10">
        <f t="shared" si="30"/>
        <v>13.35830993967592</v>
      </c>
      <c r="L233" s="10">
        <f t="shared" si="31"/>
        <v>3.0103986446980739</v>
      </c>
      <c r="M233" s="41">
        <v>0</v>
      </c>
      <c r="P233" s="6"/>
    </row>
    <row r="234" spans="1:16" x14ac:dyDescent="0.25">
      <c r="A234" s="5"/>
      <c r="B234" s="2">
        <v>0</v>
      </c>
      <c r="C234" s="29">
        <v>0</v>
      </c>
      <c r="D234" s="42">
        <v>1</v>
      </c>
      <c r="E234" s="41">
        <v>0</v>
      </c>
      <c r="F234" s="10"/>
      <c r="G234" s="10"/>
      <c r="H234" s="10"/>
      <c r="I234" s="10">
        <f t="shared" si="32"/>
        <v>50.785240227845726</v>
      </c>
      <c r="J234" s="10">
        <f t="shared" si="29"/>
        <v>23.280893453645632</v>
      </c>
      <c r="K234" s="10">
        <f t="shared" si="30"/>
        <v>29.47503651868438</v>
      </c>
      <c r="L234" s="10">
        <f t="shared" si="31"/>
        <v>13.174312126255398</v>
      </c>
      <c r="M234" s="41">
        <v>0</v>
      </c>
      <c r="P234" s="6"/>
    </row>
    <row r="235" spans="1:16" x14ac:dyDescent="0.25">
      <c r="A235" s="5"/>
      <c r="P235" s="6"/>
    </row>
    <row r="236" spans="1:16" x14ac:dyDescent="0.25">
      <c r="A236" s="5"/>
      <c r="P236" s="6"/>
    </row>
    <row r="237" spans="1:16" x14ac:dyDescent="0.25">
      <c r="A237" s="5"/>
      <c r="E237" s="56" t="s">
        <v>78</v>
      </c>
      <c r="I237" s="55"/>
      <c r="J237" s="50"/>
      <c r="K237" s="46"/>
      <c r="L237" s="47"/>
      <c r="P237" s="6"/>
    </row>
    <row r="238" spans="1:16" x14ac:dyDescent="0.25">
      <c r="A238" s="5"/>
      <c r="B238" s="1" t="s">
        <v>2</v>
      </c>
      <c r="C238" s="1" t="s">
        <v>3</v>
      </c>
      <c r="D238" s="31" t="s">
        <v>4</v>
      </c>
      <c r="E238" s="15" t="s">
        <v>71</v>
      </c>
      <c r="F238" s="15" t="s">
        <v>63</v>
      </c>
      <c r="G238" s="15" t="s">
        <v>64</v>
      </c>
      <c r="H238" s="15" t="s">
        <v>65</v>
      </c>
      <c r="I238" s="15" t="s">
        <v>67</v>
      </c>
      <c r="J238" s="15" t="s">
        <v>68</v>
      </c>
      <c r="K238" s="15" t="s">
        <v>69</v>
      </c>
      <c r="L238" s="15" t="s">
        <v>70</v>
      </c>
      <c r="M238" s="15" t="s">
        <v>66</v>
      </c>
      <c r="P238" s="6"/>
    </row>
    <row r="239" spans="1:16" x14ac:dyDescent="0.25">
      <c r="A239" s="5"/>
      <c r="B239" s="2">
        <v>3</v>
      </c>
      <c r="C239" s="29">
        <v>6</v>
      </c>
      <c r="D239" s="42">
        <v>42</v>
      </c>
      <c r="E239" s="53">
        <v>3</v>
      </c>
      <c r="F239" s="54">
        <f>AVERAGE(B239:B246)</f>
        <v>3.75</v>
      </c>
      <c r="G239" s="54">
        <f t="shared" ref="G239:H239" si="36">AVERAGE(C239:C246)</f>
        <v>7.25</v>
      </c>
      <c r="H239" s="54">
        <f t="shared" si="36"/>
        <v>51.125</v>
      </c>
      <c r="I239" s="10">
        <f>((B239-$F$239)^2+(C239-$G$239)^2+(D239-$H$239)^2)^0.5</f>
        <v>9.2407047891381104</v>
      </c>
      <c r="J239" s="10">
        <f>((B239-$F$247)^2+(C239-$G$247)^2+(D239-$H$247)^2)^0.5</f>
        <v>19.938795238317574</v>
      </c>
      <c r="K239" s="10">
        <f>((B239-$F$250)^2+(C239-$G$250)^2+(D239-$H$250)^2)^0.5</f>
        <v>12.115187896924166</v>
      </c>
      <c r="L239" s="10">
        <f>((B239-$F$253)^2+(C239-$G$253)^2+(D239-$H$253)^2)^0.5</f>
        <v>29.101511286936177</v>
      </c>
      <c r="M239" s="41">
        <v>3</v>
      </c>
      <c r="P239" s="6"/>
    </row>
    <row r="240" spans="1:16" x14ac:dyDescent="0.25">
      <c r="A240" s="5"/>
      <c r="B240" s="2">
        <v>4</v>
      </c>
      <c r="C240" s="29">
        <v>8</v>
      </c>
      <c r="D240" s="42">
        <v>56</v>
      </c>
      <c r="E240" s="41">
        <v>3</v>
      </c>
      <c r="F240" s="10"/>
      <c r="G240" s="10"/>
      <c r="H240" s="10"/>
      <c r="I240" s="10">
        <f t="shared" ref="I240:I259" si="37">((B240-$F$239)^2+(C240-$G$239)^2+(D240-$H$239)^2)^0.5</f>
        <v>4.9386865662846029</v>
      </c>
      <c r="J240" s="10">
        <f t="shared" ref="J240:J259" si="38">((B240-$F$247)^2+(C240-$G$247)^2+(D240-$H$247)^2)^0.5</f>
        <v>34.115815817431205</v>
      </c>
      <c r="K240" s="10">
        <f t="shared" ref="K240:K259" si="39">((B240-$F$250)^2+(C240-$G$250)^2+(D240-$H$250)^2)^0.5</f>
        <v>26.276309566688479</v>
      </c>
      <c r="L240" s="10">
        <f t="shared" ref="L240:L259" si="40">((B240-$F$253)^2+(C240-$G$253)^2+(D240-$H$253)^2)^0.5</f>
        <v>43.278641572102636</v>
      </c>
      <c r="M240" s="41">
        <v>3</v>
      </c>
      <c r="P240" s="6"/>
    </row>
    <row r="241" spans="1:16" x14ac:dyDescent="0.25">
      <c r="A241" s="5"/>
      <c r="B241" s="2">
        <v>3</v>
      </c>
      <c r="C241" s="29">
        <v>6</v>
      </c>
      <c r="D241" s="42">
        <v>44</v>
      </c>
      <c r="E241" s="41">
        <v>3</v>
      </c>
      <c r="F241" s="10"/>
      <c r="G241" s="10"/>
      <c r="H241" s="10"/>
      <c r="I241" s="10">
        <f t="shared" si="37"/>
        <v>7.272594103894428</v>
      </c>
      <c r="J241" s="10">
        <f t="shared" si="38"/>
        <v>21.913973218524802</v>
      </c>
      <c r="K241" s="10">
        <f t="shared" si="39"/>
        <v>14.098857321704401</v>
      </c>
      <c r="L241" s="10">
        <f t="shared" si="40"/>
        <v>31.076600554771371</v>
      </c>
      <c r="M241" s="41">
        <v>3</v>
      </c>
      <c r="P241" s="6"/>
    </row>
    <row r="242" spans="1:16" x14ac:dyDescent="0.25">
      <c r="A242" s="5"/>
      <c r="B242" s="2">
        <v>5</v>
      </c>
      <c r="C242" s="29">
        <v>9</v>
      </c>
      <c r="D242" s="42">
        <v>62</v>
      </c>
      <c r="E242" s="41">
        <v>3</v>
      </c>
      <c r="F242" s="10"/>
      <c r="G242" s="10"/>
      <c r="H242" s="10"/>
      <c r="I242" s="10">
        <f t="shared" si="37"/>
        <v>11.085604403910505</v>
      </c>
      <c r="J242" s="10">
        <f t="shared" si="38"/>
        <v>40.256124447785034</v>
      </c>
      <c r="K242" s="10">
        <f t="shared" si="39"/>
        <v>32.400274347260975</v>
      </c>
      <c r="L242" s="10">
        <f t="shared" si="40"/>
        <v>49.421345466863833</v>
      </c>
      <c r="M242" s="41">
        <v>3</v>
      </c>
      <c r="P242" s="6"/>
    </row>
    <row r="243" spans="1:16" x14ac:dyDescent="0.25">
      <c r="A243" s="5"/>
      <c r="B243" s="2">
        <v>5</v>
      </c>
      <c r="C243" s="29">
        <v>9</v>
      </c>
      <c r="D243" s="42">
        <v>64</v>
      </c>
      <c r="E243" s="41">
        <v>3</v>
      </c>
      <c r="F243" s="10"/>
      <c r="G243" s="10"/>
      <c r="H243" s="10"/>
      <c r="I243" s="10">
        <f t="shared" si="37"/>
        <v>13.05337600010051</v>
      </c>
      <c r="J243" s="10">
        <f t="shared" si="38"/>
        <v>42.228215948844237</v>
      </c>
      <c r="K243" s="10">
        <f t="shared" si="39"/>
        <v>34.376994891609968</v>
      </c>
      <c r="L243" s="10">
        <f t="shared" si="40"/>
        <v>51.393837476999565</v>
      </c>
      <c r="M243" s="41">
        <v>3</v>
      </c>
      <c r="P243" s="6"/>
    </row>
    <row r="244" spans="1:16" x14ac:dyDescent="0.25">
      <c r="A244" s="5"/>
      <c r="B244" s="2">
        <v>4</v>
      </c>
      <c r="C244" s="29">
        <v>8</v>
      </c>
      <c r="D244" s="42">
        <v>56</v>
      </c>
      <c r="E244" s="41">
        <v>3</v>
      </c>
      <c r="F244" s="10"/>
      <c r="G244" s="10"/>
      <c r="H244" s="10"/>
      <c r="I244" s="10">
        <f t="shared" si="37"/>
        <v>4.9386865662846029</v>
      </c>
      <c r="J244" s="10">
        <f t="shared" si="38"/>
        <v>34.115815817431205</v>
      </c>
      <c r="K244" s="10">
        <f t="shared" si="39"/>
        <v>26.276309566688479</v>
      </c>
      <c r="L244" s="10">
        <f t="shared" si="40"/>
        <v>43.278641572102636</v>
      </c>
      <c r="M244" s="41">
        <v>3</v>
      </c>
      <c r="P244" s="6"/>
    </row>
    <row r="245" spans="1:16" x14ac:dyDescent="0.25">
      <c r="A245" s="5"/>
      <c r="B245" s="2">
        <v>3</v>
      </c>
      <c r="C245" s="29">
        <v>6</v>
      </c>
      <c r="D245" s="42">
        <v>44</v>
      </c>
      <c r="E245" s="41">
        <v>3</v>
      </c>
      <c r="F245" s="10"/>
      <c r="G245" s="10"/>
      <c r="H245" s="10"/>
      <c r="I245" s="10">
        <f t="shared" si="37"/>
        <v>7.272594103894428</v>
      </c>
      <c r="J245" s="10">
        <f t="shared" si="38"/>
        <v>21.913973218524802</v>
      </c>
      <c r="K245" s="10">
        <f t="shared" si="39"/>
        <v>14.098857321704401</v>
      </c>
      <c r="L245" s="10">
        <f t="shared" si="40"/>
        <v>31.076600554771371</v>
      </c>
      <c r="M245" s="41">
        <v>3</v>
      </c>
      <c r="P245" s="6"/>
    </row>
    <row r="246" spans="1:16" x14ac:dyDescent="0.25">
      <c r="A246" s="5"/>
      <c r="B246" s="2">
        <v>3</v>
      </c>
      <c r="C246" s="29">
        <v>6</v>
      </c>
      <c r="D246" s="42">
        <v>41</v>
      </c>
      <c r="E246" s="41">
        <v>3</v>
      </c>
      <c r="F246" s="10"/>
      <c r="G246" s="10"/>
      <c r="H246" s="10"/>
      <c r="I246" s="10">
        <f t="shared" si="37"/>
        <v>10.229400031282383</v>
      </c>
      <c r="J246" s="10">
        <f t="shared" si="38"/>
        <v>18.953158634439333</v>
      </c>
      <c r="K246" s="10">
        <f t="shared" si="39"/>
        <v>11.125546178852424</v>
      </c>
      <c r="L246" s="10">
        <f t="shared" si="40"/>
        <v>28.115287438600056</v>
      </c>
      <c r="M246" s="41">
        <v>3</v>
      </c>
      <c r="P246" s="6"/>
    </row>
    <row r="247" spans="1:16" x14ac:dyDescent="0.25">
      <c r="A247" s="5"/>
      <c r="B247" s="2">
        <v>2</v>
      </c>
      <c r="C247" s="29">
        <v>3</v>
      </c>
      <c r="D247" s="42">
        <v>24</v>
      </c>
      <c r="E247" s="51">
        <v>2</v>
      </c>
      <c r="F247" s="52">
        <f>AVERAGE(B247:B249)</f>
        <v>1.6666666666666667</v>
      </c>
      <c r="G247" s="52">
        <f t="shared" ref="G247:H247" si="41">AVERAGE(C247:C249)</f>
        <v>3</v>
      </c>
      <c r="H247" s="52">
        <f t="shared" si="41"/>
        <v>22.333333333333332</v>
      </c>
      <c r="I247" s="10">
        <f t="shared" si="37"/>
        <v>27.51164526159786</v>
      </c>
      <c r="J247" s="10">
        <f t="shared" si="38"/>
        <v>1.6996731711975961</v>
      </c>
      <c r="K247" s="10">
        <f t="shared" si="39"/>
        <v>6.2271805640898013</v>
      </c>
      <c r="L247" s="10">
        <f t="shared" si="40"/>
        <v>10.851502294190253</v>
      </c>
      <c r="M247" s="41">
        <v>2</v>
      </c>
      <c r="P247" s="6"/>
    </row>
    <row r="248" spans="1:16" x14ac:dyDescent="0.25">
      <c r="A248" s="5"/>
      <c r="B248" s="2">
        <v>2</v>
      </c>
      <c r="C248" s="29">
        <v>3</v>
      </c>
      <c r="D248" s="42">
        <v>24</v>
      </c>
      <c r="E248" s="41">
        <v>2</v>
      </c>
      <c r="F248" s="10"/>
      <c r="G248" s="10"/>
      <c r="H248" s="10"/>
      <c r="I248" s="10">
        <f t="shared" si="37"/>
        <v>27.51164526159786</v>
      </c>
      <c r="J248" s="10">
        <f t="shared" si="38"/>
        <v>1.6996731711975961</v>
      </c>
      <c r="K248" s="10">
        <f t="shared" si="39"/>
        <v>6.2271805640898013</v>
      </c>
      <c r="L248" s="10">
        <f t="shared" si="40"/>
        <v>10.851502294190253</v>
      </c>
      <c r="M248" s="41">
        <v>2</v>
      </c>
      <c r="P248" s="6"/>
    </row>
    <row r="249" spans="1:16" x14ac:dyDescent="0.25">
      <c r="A249" s="5"/>
      <c r="B249" s="2">
        <v>1</v>
      </c>
      <c r="C249" s="29">
        <v>3</v>
      </c>
      <c r="D249" s="42">
        <v>19</v>
      </c>
      <c r="E249" s="41">
        <v>2</v>
      </c>
      <c r="F249" s="10"/>
      <c r="G249" s="10"/>
      <c r="H249" s="10"/>
      <c r="I249" s="10">
        <f t="shared" si="37"/>
        <v>32.521387193660729</v>
      </c>
      <c r="J249" s="10">
        <f t="shared" si="38"/>
        <v>3.3993463423951886</v>
      </c>
      <c r="K249" s="10">
        <f t="shared" si="39"/>
        <v>11.259563836036357</v>
      </c>
      <c r="L249" s="10">
        <f t="shared" si="40"/>
        <v>5.8344508161891815</v>
      </c>
      <c r="M249" s="41">
        <v>2</v>
      </c>
      <c r="P249" s="6"/>
    </row>
    <row r="250" spans="1:16" x14ac:dyDescent="0.25">
      <c r="A250" s="5"/>
      <c r="B250" s="2">
        <v>3</v>
      </c>
      <c r="C250" s="29">
        <v>5</v>
      </c>
      <c r="D250" s="42">
        <v>32</v>
      </c>
      <c r="E250" s="44">
        <v>1</v>
      </c>
      <c r="F250" s="45">
        <f>AVERAGE(B250:B252)</f>
        <v>3</v>
      </c>
      <c r="G250" s="45">
        <f t="shared" ref="G250:H250" si="42">AVERAGE(C250:C252)</f>
        <v>4.333333333333333</v>
      </c>
      <c r="H250" s="45">
        <f t="shared" si="42"/>
        <v>30</v>
      </c>
      <c r="I250" s="10">
        <f t="shared" si="37"/>
        <v>19.271497736294396</v>
      </c>
      <c r="J250" s="10">
        <f t="shared" si="38"/>
        <v>9.9610351983226249</v>
      </c>
      <c r="K250" s="10">
        <f t="shared" si="39"/>
        <v>2.1081851067789197</v>
      </c>
      <c r="L250" s="10">
        <f t="shared" si="40"/>
        <v>19.11351696083808</v>
      </c>
      <c r="M250" s="41">
        <v>1</v>
      </c>
      <c r="P250" s="6"/>
    </row>
    <row r="251" spans="1:16" x14ac:dyDescent="0.25">
      <c r="A251" s="5"/>
      <c r="B251" s="2">
        <v>2</v>
      </c>
      <c r="C251" s="29">
        <v>4</v>
      </c>
      <c r="D251" s="42">
        <v>30</v>
      </c>
      <c r="E251" s="41">
        <v>1</v>
      </c>
      <c r="F251" s="10"/>
      <c r="G251" s="10"/>
      <c r="H251" s="10"/>
      <c r="I251" s="10">
        <f t="shared" si="37"/>
        <v>21.445060620105508</v>
      </c>
      <c r="J251" s="10">
        <f t="shared" si="38"/>
        <v>7.7387911774959344</v>
      </c>
      <c r="K251" s="10">
        <f t="shared" si="39"/>
        <v>1.0540925533894596</v>
      </c>
      <c r="L251" s="10">
        <f t="shared" si="40"/>
        <v>16.900066416968876</v>
      </c>
      <c r="M251" s="41">
        <v>1</v>
      </c>
      <c r="P251" s="6"/>
    </row>
    <row r="252" spans="1:16" x14ac:dyDescent="0.25">
      <c r="A252" s="5"/>
      <c r="B252" s="2">
        <v>4</v>
      </c>
      <c r="C252" s="29">
        <v>4</v>
      </c>
      <c r="D252" s="42">
        <v>28</v>
      </c>
      <c r="E252" s="41">
        <v>1</v>
      </c>
      <c r="F252" s="10"/>
      <c r="G252" s="10"/>
      <c r="H252" s="10"/>
      <c r="I252" s="10">
        <f t="shared" si="37"/>
        <v>23.353599829576595</v>
      </c>
      <c r="J252" s="10">
        <f t="shared" si="38"/>
        <v>6.2093120033990532</v>
      </c>
      <c r="K252" s="10">
        <f t="shared" si="39"/>
        <v>2.2607766610417559</v>
      </c>
      <c r="L252" s="10">
        <f t="shared" si="40"/>
        <v>15.228196189426818</v>
      </c>
      <c r="M252" s="41">
        <v>1</v>
      </c>
      <c r="P252" s="6"/>
    </row>
    <row r="253" spans="1:16" x14ac:dyDescent="0.25">
      <c r="A253" s="5"/>
      <c r="B253" s="2">
        <v>1</v>
      </c>
      <c r="C253" s="29">
        <v>3</v>
      </c>
      <c r="D253" s="42">
        <v>18</v>
      </c>
      <c r="E253" s="48">
        <v>0</v>
      </c>
      <c r="F253" s="49">
        <f>AVERAGE(B253:B259)</f>
        <v>0.7142857142857143</v>
      </c>
      <c r="G253" s="49">
        <f t="shared" ref="G253:H253" si="43">AVERAGE(C253:C259)</f>
        <v>1.8571428571428572</v>
      </c>
      <c r="H253" s="49">
        <f t="shared" si="43"/>
        <v>13.285714285714286</v>
      </c>
      <c r="I253" s="10">
        <f t="shared" si="37"/>
        <v>33.509560203022659</v>
      </c>
      <c r="J253" s="10">
        <f t="shared" si="38"/>
        <v>4.384315479321967</v>
      </c>
      <c r="K253" s="10">
        <f t="shared" si="39"/>
        <v>12.238373167123878</v>
      </c>
      <c r="L253" s="10">
        <f t="shared" si="40"/>
        <v>4.859243243341413</v>
      </c>
      <c r="M253" s="41">
        <v>2</v>
      </c>
      <c r="P253" s="6"/>
    </row>
    <row r="254" spans="1:16" x14ac:dyDescent="0.25">
      <c r="A254" s="5"/>
      <c r="B254" s="2">
        <v>1</v>
      </c>
      <c r="C254" s="29">
        <v>3</v>
      </c>
      <c r="D254" s="42">
        <v>18</v>
      </c>
      <c r="E254" s="41">
        <v>0</v>
      </c>
      <c r="F254" s="10"/>
      <c r="G254" s="10"/>
      <c r="H254" s="10"/>
      <c r="I254" s="10">
        <f t="shared" si="37"/>
        <v>33.509560203022659</v>
      </c>
      <c r="J254" s="10">
        <f t="shared" si="38"/>
        <v>4.384315479321967</v>
      </c>
      <c r="K254" s="10">
        <f t="shared" si="39"/>
        <v>12.238373167123878</v>
      </c>
      <c r="L254" s="10">
        <f t="shared" si="40"/>
        <v>4.859243243341413</v>
      </c>
      <c r="M254" s="41">
        <v>2</v>
      </c>
      <c r="P254" s="6"/>
    </row>
    <row r="255" spans="1:16" x14ac:dyDescent="0.25">
      <c r="A255" s="5"/>
      <c r="B255" s="2">
        <v>0</v>
      </c>
      <c r="C255" s="29">
        <v>1</v>
      </c>
      <c r="D255" s="42">
        <v>5</v>
      </c>
      <c r="E255" s="41">
        <v>0</v>
      </c>
      <c r="F255" s="10"/>
      <c r="G255" s="10"/>
      <c r="H255" s="10"/>
      <c r="I255" s="10">
        <f t="shared" si="37"/>
        <v>46.697329955790835</v>
      </c>
      <c r="J255" s="10">
        <f t="shared" si="38"/>
        <v>17.527755766846543</v>
      </c>
      <c r="K255" s="10">
        <f t="shared" si="39"/>
        <v>25.399037602064986</v>
      </c>
      <c r="L255" s="10">
        <f t="shared" si="40"/>
        <v>8.3604999362283046</v>
      </c>
      <c r="M255" s="41">
        <v>0</v>
      </c>
      <c r="P255" s="6"/>
    </row>
    <row r="256" spans="1:16" x14ac:dyDescent="0.25">
      <c r="A256" s="5"/>
      <c r="B256" s="2">
        <v>1</v>
      </c>
      <c r="C256" s="29">
        <v>2</v>
      </c>
      <c r="D256" s="42">
        <v>17</v>
      </c>
      <c r="E256" s="41">
        <v>0</v>
      </c>
      <c r="F256" s="10"/>
      <c r="G256" s="10"/>
      <c r="H256" s="10"/>
      <c r="I256" s="10">
        <f t="shared" si="37"/>
        <v>34.635828631635192</v>
      </c>
      <c r="J256" s="10">
        <f t="shared" si="38"/>
        <v>5.4670731556189072</v>
      </c>
      <c r="K256" s="10">
        <f t="shared" si="39"/>
        <v>13.35830993967592</v>
      </c>
      <c r="L256" s="10">
        <f t="shared" si="40"/>
        <v>3.7279966716285391</v>
      </c>
      <c r="M256" s="41">
        <v>0</v>
      </c>
      <c r="P256" s="6"/>
    </row>
    <row r="257" spans="1:16" x14ac:dyDescent="0.25">
      <c r="A257" s="5"/>
      <c r="B257" s="2">
        <v>1</v>
      </c>
      <c r="C257" s="29">
        <v>2</v>
      </c>
      <c r="D257" s="42">
        <v>17</v>
      </c>
      <c r="E257" s="41">
        <v>0</v>
      </c>
      <c r="F257" s="10"/>
      <c r="G257" s="10"/>
      <c r="H257" s="10"/>
      <c r="I257" s="10">
        <f t="shared" si="37"/>
        <v>34.635828631635192</v>
      </c>
      <c r="J257" s="10">
        <f t="shared" si="38"/>
        <v>5.4670731556189072</v>
      </c>
      <c r="K257" s="10">
        <f t="shared" si="39"/>
        <v>13.35830993967592</v>
      </c>
      <c r="L257" s="10">
        <f t="shared" si="40"/>
        <v>3.7279966716285391</v>
      </c>
      <c r="M257" s="41">
        <v>0</v>
      </c>
      <c r="P257" s="6"/>
    </row>
    <row r="258" spans="1:16" x14ac:dyDescent="0.25">
      <c r="A258" s="5"/>
      <c r="B258" s="2">
        <v>1</v>
      </c>
      <c r="C258" s="29">
        <v>2</v>
      </c>
      <c r="D258" s="42">
        <v>17</v>
      </c>
      <c r="E258" s="41">
        <v>0</v>
      </c>
      <c r="F258" s="10"/>
      <c r="G258" s="10"/>
      <c r="H258" s="10"/>
      <c r="I258" s="10">
        <f t="shared" si="37"/>
        <v>34.635828631635192</v>
      </c>
      <c r="J258" s="10">
        <f t="shared" si="38"/>
        <v>5.4670731556189072</v>
      </c>
      <c r="K258" s="10">
        <f t="shared" si="39"/>
        <v>13.35830993967592</v>
      </c>
      <c r="L258" s="10">
        <f t="shared" si="40"/>
        <v>3.7279966716285391</v>
      </c>
      <c r="M258" s="41">
        <v>0</v>
      </c>
      <c r="P258" s="6"/>
    </row>
    <row r="259" spans="1:16" x14ac:dyDescent="0.25">
      <c r="A259" s="5"/>
      <c r="B259" s="2">
        <v>0</v>
      </c>
      <c r="C259" s="29">
        <v>0</v>
      </c>
      <c r="D259" s="42">
        <v>1</v>
      </c>
      <c r="E259" s="41">
        <v>0</v>
      </c>
      <c r="F259" s="10"/>
      <c r="G259" s="10"/>
      <c r="H259" s="10"/>
      <c r="I259" s="10">
        <f t="shared" si="37"/>
        <v>50.785240227845726</v>
      </c>
      <c r="J259" s="10">
        <f t="shared" si="38"/>
        <v>21.607611827522469</v>
      </c>
      <c r="K259" s="10">
        <f t="shared" si="39"/>
        <v>29.47503651868438</v>
      </c>
      <c r="L259" s="10">
        <f t="shared" si="40"/>
        <v>12.445800865499717</v>
      </c>
      <c r="M259" s="41">
        <v>0</v>
      </c>
      <c r="P259" s="6"/>
    </row>
    <row r="260" spans="1:16" x14ac:dyDescent="0.25">
      <c r="A260" s="5"/>
      <c r="P260" s="6"/>
    </row>
    <row r="261" spans="1:16" x14ac:dyDescent="0.25">
      <c r="A261" s="5"/>
      <c r="P261" s="6"/>
    </row>
    <row r="262" spans="1:16" x14ac:dyDescent="0.25">
      <c r="A262" s="5"/>
      <c r="E262" s="56" t="s">
        <v>78</v>
      </c>
      <c r="I262" s="55"/>
      <c r="J262" s="50"/>
      <c r="K262" s="46"/>
      <c r="L262" s="47"/>
      <c r="P262" s="6"/>
    </row>
    <row r="263" spans="1:16" x14ac:dyDescent="0.25">
      <c r="A263" s="5"/>
      <c r="B263" s="1" t="s">
        <v>2</v>
      </c>
      <c r="C263" s="1" t="s">
        <v>3</v>
      </c>
      <c r="D263" s="31" t="s">
        <v>4</v>
      </c>
      <c r="E263" s="15" t="s">
        <v>73</v>
      </c>
      <c r="F263" s="15" t="s">
        <v>63</v>
      </c>
      <c r="G263" s="15" t="s">
        <v>64</v>
      </c>
      <c r="H263" s="15" t="s">
        <v>65</v>
      </c>
      <c r="I263" s="15" t="s">
        <v>67</v>
      </c>
      <c r="J263" s="15" t="s">
        <v>68</v>
      </c>
      <c r="K263" s="15" t="s">
        <v>69</v>
      </c>
      <c r="L263" s="15" t="s">
        <v>70</v>
      </c>
      <c r="M263" s="15" t="s">
        <v>66</v>
      </c>
      <c r="P263" s="6"/>
    </row>
    <row r="264" spans="1:16" x14ac:dyDescent="0.25">
      <c r="A264" s="5"/>
      <c r="B264" s="2">
        <v>3</v>
      </c>
      <c r="C264" s="29">
        <v>6</v>
      </c>
      <c r="D264" s="42">
        <v>42</v>
      </c>
      <c r="E264" s="53">
        <v>3</v>
      </c>
      <c r="F264" s="54">
        <f>AVERAGE(B264:B271)</f>
        <v>3.75</v>
      </c>
      <c r="G264" s="54">
        <f t="shared" ref="G264:H264" si="44">AVERAGE(C264:C271)</f>
        <v>7.25</v>
      </c>
      <c r="H264" s="54">
        <f t="shared" si="44"/>
        <v>51.125</v>
      </c>
      <c r="I264" s="10">
        <f>((B264-$F$264)^2+(C264-$G$264)^2+(D264-$H$264)^2)^0.5</f>
        <v>9.2407047891381104</v>
      </c>
      <c r="J264" s="10">
        <f>((B264-$F$272)^2+(C264-$G$272)^2+(D264-$H$272)^2)^0.5</f>
        <v>21.668410186259628</v>
      </c>
      <c r="K264" s="10">
        <f>((B264-$F$277)^2+(C264-$G$277)^2+(D264-$H$277)^2)^0.5</f>
        <v>12.115187896924166</v>
      </c>
      <c r="L264" s="10">
        <f>((B264-$F$280)^2+(C264-$G$280)^2+(D264-$H$280)^2)^0.5</f>
        <v>31.0367524074282</v>
      </c>
      <c r="M264" s="41">
        <v>3</v>
      </c>
      <c r="P264" s="6"/>
    </row>
    <row r="265" spans="1:16" x14ac:dyDescent="0.25">
      <c r="A265" s="5"/>
      <c r="B265" s="2">
        <v>4</v>
      </c>
      <c r="C265" s="29">
        <v>8</v>
      </c>
      <c r="D265" s="42">
        <v>56</v>
      </c>
      <c r="E265" s="41">
        <v>3</v>
      </c>
      <c r="F265" s="10"/>
      <c r="G265" s="10"/>
      <c r="H265" s="10"/>
      <c r="I265" s="10">
        <f t="shared" ref="I265:I284" si="45">((B265-$F$264)^2+(C265-$G$264)^2+(D265-$H$264)^2)^0.5</f>
        <v>4.9386865662846029</v>
      </c>
      <c r="J265" s="10">
        <f t="shared" ref="J265:J284" si="46">((B265-$F$272)^2+(C265-$G$272)^2+(D265-$H$272)^2)^0.5</f>
        <v>35.845780783796577</v>
      </c>
      <c r="K265" s="10">
        <f t="shared" ref="K265:K284" si="47">((B265-$F$277)^2+(C265-$G$277)^2+(D265-$H$277)^2)^0.5</f>
        <v>26.276309566688479</v>
      </c>
      <c r="L265" s="10">
        <f>((B265-$F$280)^2+(C265-$G$280)^2+(D265-$H$280)^2)^0.5</f>
        <v>45.213714733474397</v>
      </c>
      <c r="M265" s="41">
        <v>3</v>
      </c>
      <c r="P265" s="6"/>
    </row>
    <row r="266" spans="1:16" x14ac:dyDescent="0.25">
      <c r="A266" s="5"/>
      <c r="B266" s="2">
        <v>3</v>
      </c>
      <c r="C266" s="29">
        <v>6</v>
      </c>
      <c r="D266" s="42">
        <v>44</v>
      </c>
      <c r="E266" s="41">
        <v>3</v>
      </c>
      <c r="F266" s="10"/>
      <c r="G266" s="10"/>
      <c r="H266" s="10"/>
      <c r="I266" s="10">
        <f t="shared" si="45"/>
        <v>7.272594103894428</v>
      </c>
      <c r="J266" s="10">
        <f t="shared" si="46"/>
        <v>23.645718428502018</v>
      </c>
      <c r="K266" s="10">
        <f t="shared" si="47"/>
        <v>14.098857321704401</v>
      </c>
      <c r="L266" s="10">
        <f t="shared" ref="L266:L284" si="48">((B266-$F$280)^2+(C266-$G$280)^2+(D266-$H$280)^2)^0.5</f>
        <v>33.010301422434786</v>
      </c>
      <c r="M266" s="41">
        <v>3</v>
      </c>
      <c r="P266" s="6"/>
    </row>
    <row r="267" spans="1:16" x14ac:dyDescent="0.25">
      <c r="A267" s="5"/>
      <c r="B267" s="2">
        <v>5</v>
      </c>
      <c r="C267" s="29">
        <v>9</v>
      </c>
      <c r="D267" s="42">
        <v>62</v>
      </c>
      <c r="E267" s="41">
        <v>3</v>
      </c>
      <c r="F267" s="10"/>
      <c r="G267" s="10"/>
      <c r="H267" s="10"/>
      <c r="I267" s="10">
        <f t="shared" si="45"/>
        <v>11.085604403910505</v>
      </c>
      <c r="J267" s="10">
        <f t="shared" si="46"/>
        <v>41.98714088861017</v>
      </c>
      <c r="K267" s="10">
        <f t="shared" si="47"/>
        <v>32.400274347260975</v>
      </c>
      <c r="L267" s="10">
        <f t="shared" si="48"/>
        <v>51.356401743112805</v>
      </c>
      <c r="M267" s="41">
        <v>3</v>
      </c>
      <c r="P267" s="6"/>
    </row>
    <row r="268" spans="1:16" x14ac:dyDescent="0.25">
      <c r="A268" s="5"/>
      <c r="B268" s="2">
        <v>5</v>
      </c>
      <c r="C268" s="29">
        <v>9</v>
      </c>
      <c r="D268" s="42">
        <v>64</v>
      </c>
      <c r="E268" s="41">
        <v>3</v>
      </c>
      <c r="F268" s="10"/>
      <c r="G268" s="10"/>
      <c r="H268" s="10"/>
      <c r="I268" s="10">
        <f t="shared" si="45"/>
        <v>13.05337600010051</v>
      </c>
      <c r="J268" s="10">
        <f t="shared" si="46"/>
        <v>43.960436758521858</v>
      </c>
      <c r="K268" s="10">
        <f t="shared" si="47"/>
        <v>34.376994891609968</v>
      </c>
      <c r="L268" s="10">
        <f t="shared" si="48"/>
        <v>53.328041404124342</v>
      </c>
      <c r="M268" s="41">
        <v>3</v>
      </c>
      <c r="P268" s="6"/>
    </row>
    <row r="269" spans="1:16" x14ac:dyDescent="0.25">
      <c r="A269" s="5"/>
      <c r="B269" s="2">
        <v>4</v>
      </c>
      <c r="C269" s="29">
        <v>8</v>
      </c>
      <c r="D269" s="42">
        <v>56</v>
      </c>
      <c r="E269" s="41">
        <v>3</v>
      </c>
      <c r="F269" s="10"/>
      <c r="G269" s="10"/>
      <c r="H269" s="10"/>
      <c r="I269" s="10">
        <f t="shared" si="45"/>
        <v>4.9386865662846029</v>
      </c>
      <c r="J269" s="10">
        <f t="shared" si="46"/>
        <v>35.845780783796577</v>
      </c>
      <c r="K269" s="10">
        <f t="shared" si="47"/>
        <v>26.276309566688479</v>
      </c>
      <c r="L269" s="10">
        <f t="shared" si="48"/>
        <v>45.213714733474397</v>
      </c>
      <c r="M269" s="41">
        <v>3</v>
      </c>
      <c r="P269" s="6"/>
    </row>
    <row r="270" spans="1:16" x14ac:dyDescent="0.25">
      <c r="A270" s="5"/>
      <c r="B270" s="2">
        <v>3</v>
      </c>
      <c r="C270" s="29">
        <v>6</v>
      </c>
      <c r="D270" s="42">
        <v>44</v>
      </c>
      <c r="E270" s="41">
        <v>3</v>
      </c>
      <c r="F270" s="10"/>
      <c r="G270" s="10"/>
      <c r="H270" s="10"/>
      <c r="I270" s="10">
        <f t="shared" si="45"/>
        <v>7.272594103894428</v>
      </c>
      <c r="J270" s="10">
        <f t="shared" si="46"/>
        <v>23.645718428502018</v>
      </c>
      <c r="K270" s="10">
        <f t="shared" si="47"/>
        <v>14.098857321704401</v>
      </c>
      <c r="L270" s="10">
        <f t="shared" si="48"/>
        <v>33.010301422434786</v>
      </c>
      <c r="M270" s="41">
        <v>3</v>
      </c>
      <c r="P270" s="6"/>
    </row>
    <row r="271" spans="1:16" x14ac:dyDescent="0.25">
      <c r="A271" s="5"/>
      <c r="B271" s="2">
        <v>3</v>
      </c>
      <c r="C271" s="29">
        <v>6</v>
      </c>
      <c r="D271" s="42">
        <v>41</v>
      </c>
      <c r="E271" s="41">
        <v>3</v>
      </c>
      <c r="F271" s="10"/>
      <c r="G271" s="10"/>
      <c r="H271" s="10"/>
      <c r="I271" s="10">
        <f t="shared" si="45"/>
        <v>10.229400031282383</v>
      </c>
      <c r="J271" s="10">
        <f t="shared" si="46"/>
        <v>20.681392603013947</v>
      </c>
      <c r="K271" s="10">
        <f t="shared" si="47"/>
        <v>11.125546178852424</v>
      </c>
      <c r="L271" s="10">
        <f t="shared" si="48"/>
        <v>30.051289489803928</v>
      </c>
      <c r="M271" s="41">
        <v>3</v>
      </c>
      <c r="P271" s="6"/>
    </row>
    <row r="272" spans="1:16" x14ac:dyDescent="0.25">
      <c r="A272" s="5"/>
      <c r="B272" s="2">
        <v>2</v>
      </c>
      <c r="C272" s="29">
        <v>3</v>
      </c>
      <c r="D272" s="42">
        <v>24</v>
      </c>
      <c r="E272" s="51">
        <v>2</v>
      </c>
      <c r="F272" s="52">
        <f>AVERAGE(B272:B276)</f>
        <v>1.4</v>
      </c>
      <c r="G272" s="52">
        <f t="shared" ref="G272:H272" si="49">AVERAGE(C272:C276)</f>
        <v>3</v>
      </c>
      <c r="H272" s="52">
        <f t="shared" si="49"/>
        <v>20.6</v>
      </c>
      <c r="I272" s="10">
        <f t="shared" si="45"/>
        <v>27.51164526159786</v>
      </c>
      <c r="J272" s="10">
        <f t="shared" si="46"/>
        <v>3.4525353003264123</v>
      </c>
      <c r="K272" s="10">
        <f t="shared" si="47"/>
        <v>6.2271805640898013</v>
      </c>
      <c r="L272" s="10">
        <f t="shared" si="48"/>
        <v>12.778106275970631</v>
      </c>
      <c r="M272" s="41">
        <v>2</v>
      </c>
      <c r="P272" s="6"/>
    </row>
    <row r="273" spans="1:16" x14ac:dyDescent="0.25">
      <c r="A273" s="5"/>
      <c r="B273" s="2">
        <v>2</v>
      </c>
      <c r="C273" s="29">
        <v>3</v>
      </c>
      <c r="D273" s="42">
        <v>24</v>
      </c>
      <c r="E273" s="41">
        <v>2</v>
      </c>
      <c r="F273" s="10"/>
      <c r="G273" s="10"/>
      <c r="H273" s="10"/>
      <c r="I273" s="10">
        <f t="shared" si="45"/>
        <v>27.51164526159786</v>
      </c>
      <c r="J273" s="10">
        <f t="shared" si="46"/>
        <v>3.4525353003264123</v>
      </c>
      <c r="K273" s="10">
        <f t="shared" si="47"/>
        <v>6.2271805640898013</v>
      </c>
      <c r="L273" s="10">
        <f>((B273-$F$280)^2+(C273-$G$280)^2+(D273-$H$280)^2)^0.5</f>
        <v>12.778106275970631</v>
      </c>
      <c r="M273" s="41">
        <v>2</v>
      </c>
      <c r="P273" s="6"/>
    </row>
    <row r="274" spans="1:16" x14ac:dyDescent="0.25">
      <c r="A274" s="5"/>
      <c r="B274" s="2">
        <v>1</v>
      </c>
      <c r="C274" s="29">
        <v>3</v>
      </c>
      <c r="D274" s="42">
        <v>19</v>
      </c>
      <c r="E274" s="41">
        <v>2</v>
      </c>
      <c r="F274" s="10"/>
      <c r="G274" s="10"/>
      <c r="H274" s="10"/>
      <c r="I274" s="10">
        <f t="shared" si="45"/>
        <v>32.521387193660729</v>
      </c>
      <c r="J274" s="10">
        <f t="shared" si="46"/>
        <v>1.6492422502470654</v>
      </c>
      <c r="K274" s="10">
        <f t="shared" si="47"/>
        <v>11.259563836036357</v>
      </c>
      <c r="L274" s="10">
        <f t="shared" si="48"/>
        <v>7.7768888380894321</v>
      </c>
      <c r="M274" s="41">
        <v>2</v>
      </c>
      <c r="P274" s="6"/>
    </row>
    <row r="275" spans="1:16" x14ac:dyDescent="0.25">
      <c r="A275" s="5"/>
      <c r="B275" s="2">
        <v>1</v>
      </c>
      <c r="C275" s="29">
        <v>3</v>
      </c>
      <c r="D275" s="42">
        <v>18</v>
      </c>
      <c r="E275" s="41">
        <v>2</v>
      </c>
      <c r="F275" s="10"/>
      <c r="G275" s="10"/>
      <c r="H275" s="10"/>
      <c r="I275" s="10">
        <f t="shared" si="45"/>
        <v>33.509560203022659</v>
      </c>
      <c r="J275" s="10">
        <f t="shared" si="46"/>
        <v>2.6305892875931827</v>
      </c>
      <c r="K275" s="10">
        <f t="shared" si="47"/>
        <v>12.238373167123878</v>
      </c>
      <c r="L275" s="10">
        <f t="shared" si="48"/>
        <v>6.8029405406779793</v>
      </c>
      <c r="M275" s="41">
        <v>2</v>
      </c>
      <c r="P275" s="6"/>
    </row>
    <row r="276" spans="1:16" x14ac:dyDescent="0.25">
      <c r="A276" s="5"/>
      <c r="B276" s="2">
        <v>1</v>
      </c>
      <c r="C276" s="29">
        <v>3</v>
      </c>
      <c r="D276" s="42">
        <v>18</v>
      </c>
      <c r="E276" s="41">
        <v>2</v>
      </c>
      <c r="F276" s="10"/>
      <c r="G276" s="10"/>
      <c r="H276" s="10"/>
      <c r="I276" s="10">
        <f t="shared" si="45"/>
        <v>33.509560203022659</v>
      </c>
      <c r="J276" s="10">
        <f t="shared" si="46"/>
        <v>2.6305892875931827</v>
      </c>
      <c r="K276" s="10">
        <f t="shared" si="47"/>
        <v>12.238373167123878</v>
      </c>
      <c r="L276" s="10">
        <f t="shared" si="48"/>
        <v>6.8029405406779793</v>
      </c>
      <c r="M276" s="41">
        <v>2</v>
      </c>
      <c r="P276" s="6"/>
    </row>
    <row r="277" spans="1:16" x14ac:dyDescent="0.25">
      <c r="A277" s="5"/>
      <c r="B277" s="2">
        <v>3</v>
      </c>
      <c r="C277" s="29">
        <v>5</v>
      </c>
      <c r="D277" s="42">
        <v>32</v>
      </c>
      <c r="E277" s="44">
        <v>1</v>
      </c>
      <c r="F277" s="45">
        <f>AVERAGE(B277:B279)</f>
        <v>3</v>
      </c>
      <c r="G277" s="45">
        <f t="shared" ref="G277:H277" si="50">AVERAGE(C277:C279)</f>
        <v>4.333333333333333</v>
      </c>
      <c r="H277" s="45">
        <f t="shared" si="50"/>
        <v>30</v>
      </c>
      <c r="I277" s="10">
        <f t="shared" si="45"/>
        <v>19.271497736294396</v>
      </c>
      <c r="J277" s="10">
        <f t="shared" si="46"/>
        <v>11.684177335182824</v>
      </c>
      <c r="K277" s="10">
        <f t="shared" si="47"/>
        <v>2.1081851067789197</v>
      </c>
      <c r="L277" s="10">
        <f t="shared" si="48"/>
        <v>21.049465551410091</v>
      </c>
      <c r="M277" s="41">
        <v>1</v>
      </c>
      <c r="P277" s="6"/>
    </row>
    <row r="278" spans="1:16" x14ac:dyDescent="0.25">
      <c r="A278" s="5"/>
      <c r="B278" s="2">
        <v>2</v>
      </c>
      <c r="C278" s="29">
        <v>4</v>
      </c>
      <c r="D278" s="42">
        <v>30</v>
      </c>
      <c r="E278" s="41">
        <v>1</v>
      </c>
      <c r="F278" s="10"/>
      <c r="G278" s="10"/>
      <c r="H278" s="10"/>
      <c r="I278" s="10">
        <f t="shared" si="45"/>
        <v>21.445060620105508</v>
      </c>
      <c r="J278" s="10">
        <f t="shared" si="46"/>
        <v>9.472064188971693</v>
      </c>
      <c r="K278" s="10">
        <f t="shared" si="47"/>
        <v>1.0540925533894596</v>
      </c>
      <c r="L278" s="10">
        <f t="shared" si="48"/>
        <v>18.832949848603114</v>
      </c>
      <c r="M278" s="41">
        <v>1</v>
      </c>
      <c r="P278" s="6"/>
    </row>
    <row r="279" spans="1:16" x14ac:dyDescent="0.25">
      <c r="A279" s="5"/>
      <c r="B279" s="2">
        <v>4</v>
      </c>
      <c r="C279" s="29">
        <v>4</v>
      </c>
      <c r="D279" s="42">
        <v>28</v>
      </c>
      <c r="E279" s="41">
        <v>1</v>
      </c>
      <c r="F279" s="10"/>
      <c r="G279" s="10"/>
      <c r="H279" s="10"/>
      <c r="I279" s="10">
        <f t="shared" si="45"/>
        <v>23.353599829576595</v>
      </c>
      <c r="J279" s="10">
        <f t="shared" si="46"/>
        <v>7.9069589603083168</v>
      </c>
      <c r="K279" s="10">
        <f t="shared" si="47"/>
        <v>2.2607766610417559</v>
      </c>
      <c r="L279" s="10">
        <f t="shared" si="48"/>
        <v>17.142928571279764</v>
      </c>
      <c r="M279" s="41">
        <v>1</v>
      </c>
      <c r="P279" s="6"/>
    </row>
    <row r="280" spans="1:16" x14ac:dyDescent="0.25">
      <c r="A280" s="5"/>
      <c r="B280" s="2">
        <v>0</v>
      </c>
      <c r="C280" s="29">
        <v>1</v>
      </c>
      <c r="D280" s="42">
        <v>5</v>
      </c>
      <c r="E280" s="48">
        <v>0</v>
      </c>
      <c r="F280" s="49">
        <f>AVERAGE(B280:B284)</f>
        <v>0.6</v>
      </c>
      <c r="G280" s="49">
        <f t="shared" ref="G280:H280" si="51">AVERAGE(C280:C284)</f>
        <v>1.4</v>
      </c>
      <c r="H280" s="49">
        <f t="shared" si="51"/>
        <v>11.4</v>
      </c>
      <c r="I280" s="10">
        <f t="shared" si="45"/>
        <v>46.697329955790835</v>
      </c>
      <c r="J280" s="10">
        <f t="shared" si="46"/>
        <v>15.789870170460555</v>
      </c>
      <c r="K280" s="10">
        <f t="shared" si="47"/>
        <v>25.399037602064986</v>
      </c>
      <c r="L280" s="10">
        <f t="shared" si="48"/>
        <v>6.4404968752418483</v>
      </c>
      <c r="M280" s="41">
        <v>0</v>
      </c>
      <c r="P280" s="6"/>
    </row>
    <row r="281" spans="1:16" x14ac:dyDescent="0.25">
      <c r="A281" s="5"/>
      <c r="B281" s="2">
        <v>1</v>
      </c>
      <c r="C281" s="29">
        <v>2</v>
      </c>
      <c r="D281" s="42">
        <v>17</v>
      </c>
      <c r="E281" s="41">
        <v>0</v>
      </c>
      <c r="F281" s="10"/>
      <c r="G281" s="10"/>
      <c r="H281" s="10"/>
      <c r="I281" s="10">
        <f t="shared" si="45"/>
        <v>34.635828631635192</v>
      </c>
      <c r="J281" s="10">
        <f t="shared" si="46"/>
        <v>3.7576588456111883</v>
      </c>
      <c r="K281" s="10">
        <f t="shared" si="47"/>
        <v>13.35830993967592</v>
      </c>
      <c r="L281" s="10">
        <f t="shared" si="48"/>
        <v>5.6462376853972414</v>
      </c>
      <c r="M281" s="41">
        <v>2</v>
      </c>
      <c r="P281" s="6"/>
    </row>
    <row r="282" spans="1:16" x14ac:dyDescent="0.25">
      <c r="A282" s="5"/>
      <c r="B282" s="2">
        <v>1</v>
      </c>
      <c r="C282" s="29">
        <v>2</v>
      </c>
      <c r="D282" s="42">
        <v>17</v>
      </c>
      <c r="E282" s="41">
        <v>0</v>
      </c>
      <c r="F282" s="10"/>
      <c r="G282" s="10"/>
      <c r="H282" s="10"/>
      <c r="I282" s="10">
        <f t="shared" si="45"/>
        <v>34.635828631635192</v>
      </c>
      <c r="J282" s="10">
        <f t="shared" si="46"/>
        <v>3.7576588456111883</v>
      </c>
      <c r="K282" s="10">
        <f t="shared" si="47"/>
        <v>13.35830993967592</v>
      </c>
      <c r="L282" s="10">
        <f t="shared" si="48"/>
        <v>5.6462376853972414</v>
      </c>
      <c r="M282" s="41">
        <v>2</v>
      </c>
      <c r="P282" s="6"/>
    </row>
    <row r="283" spans="1:16" x14ac:dyDescent="0.25">
      <c r="A283" s="5"/>
      <c r="B283" s="2">
        <v>1</v>
      </c>
      <c r="C283" s="29">
        <v>2</v>
      </c>
      <c r="D283" s="42">
        <v>17</v>
      </c>
      <c r="E283" s="41">
        <v>0</v>
      </c>
      <c r="F283" s="10"/>
      <c r="G283" s="10"/>
      <c r="H283" s="10"/>
      <c r="I283" s="10">
        <f t="shared" si="45"/>
        <v>34.635828631635192</v>
      </c>
      <c r="J283" s="10">
        <f t="shared" si="46"/>
        <v>3.7576588456111883</v>
      </c>
      <c r="K283" s="10">
        <f t="shared" si="47"/>
        <v>13.35830993967592</v>
      </c>
      <c r="L283" s="10">
        <f t="shared" si="48"/>
        <v>5.6462376853972414</v>
      </c>
      <c r="M283" s="41">
        <v>2</v>
      </c>
      <c r="P283" s="6"/>
    </row>
    <row r="284" spans="1:16" x14ac:dyDescent="0.25">
      <c r="A284" s="5"/>
      <c r="B284" s="2">
        <v>0</v>
      </c>
      <c r="C284" s="29">
        <v>0</v>
      </c>
      <c r="D284" s="42">
        <v>1</v>
      </c>
      <c r="E284" s="41">
        <v>0</v>
      </c>
      <c r="F284" s="10"/>
      <c r="G284" s="10"/>
      <c r="H284" s="10"/>
      <c r="I284" s="10">
        <f t="shared" si="45"/>
        <v>50.785240227845726</v>
      </c>
      <c r="J284" s="10">
        <f t="shared" si="46"/>
        <v>19.877625612733532</v>
      </c>
      <c r="K284" s="10">
        <f t="shared" si="47"/>
        <v>29.47503651868438</v>
      </c>
      <c r="L284" s="10">
        <f t="shared" si="48"/>
        <v>10.510946674776731</v>
      </c>
      <c r="M284" s="41">
        <v>0</v>
      </c>
      <c r="P284" s="6"/>
    </row>
    <row r="285" spans="1:16" x14ac:dyDescent="0.25">
      <c r="A285" s="5"/>
      <c r="P285" s="6"/>
    </row>
    <row r="286" spans="1:16" x14ac:dyDescent="0.25">
      <c r="A286" s="5"/>
      <c r="P286" s="6"/>
    </row>
    <row r="287" spans="1:16" x14ac:dyDescent="0.25">
      <c r="A287" s="5"/>
      <c r="E287" s="56" t="s">
        <v>78</v>
      </c>
      <c r="I287" s="55"/>
      <c r="J287" s="50"/>
      <c r="K287" s="46"/>
      <c r="L287" s="47"/>
      <c r="P287" s="6"/>
    </row>
    <row r="288" spans="1:16" x14ac:dyDescent="0.25">
      <c r="A288" s="5"/>
      <c r="B288" s="1" t="s">
        <v>2</v>
      </c>
      <c r="C288" s="1" t="s">
        <v>3</v>
      </c>
      <c r="D288" s="31" t="s">
        <v>4</v>
      </c>
      <c r="E288" s="15" t="s">
        <v>74</v>
      </c>
      <c r="F288" s="15" t="s">
        <v>63</v>
      </c>
      <c r="G288" s="15" t="s">
        <v>64</v>
      </c>
      <c r="H288" s="15" t="s">
        <v>65</v>
      </c>
      <c r="I288" s="15" t="s">
        <v>67</v>
      </c>
      <c r="J288" s="15" t="s">
        <v>68</v>
      </c>
      <c r="K288" s="15" t="s">
        <v>69</v>
      </c>
      <c r="L288" s="15" t="s">
        <v>70</v>
      </c>
      <c r="M288" s="15" t="s">
        <v>66</v>
      </c>
      <c r="P288" s="6"/>
    </row>
    <row r="289" spans="1:16" x14ac:dyDescent="0.25">
      <c r="A289" s="5"/>
      <c r="B289" s="2">
        <v>3</v>
      </c>
      <c r="C289" s="29">
        <v>6</v>
      </c>
      <c r="D289" s="42">
        <v>42</v>
      </c>
      <c r="E289" s="53">
        <v>3</v>
      </c>
      <c r="F289" s="54">
        <f>AVERAGE(B289:B296)</f>
        <v>3.75</v>
      </c>
      <c r="G289" s="54">
        <f t="shared" ref="G289:H289" si="52">AVERAGE(C289:C296)</f>
        <v>7.25</v>
      </c>
      <c r="H289" s="54">
        <f t="shared" si="52"/>
        <v>51.125</v>
      </c>
      <c r="I289" s="10">
        <f>((B289-$F$289)^2+(C289-$G$289)^2+(D289-$H$289)^2)^0.5</f>
        <v>9.2407047891381104</v>
      </c>
      <c r="J289" s="10">
        <f>((B289-$F$297)^2+(C289-$G$297)^2+(D289-$H$297)^2)^0.5</f>
        <v>23.065463901686435</v>
      </c>
      <c r="K289" s="10">
        <f>((B289-$F$305)^2+(C289-$G$305)^2+(D289-$H$305)^2)^0.5</f>
        <v>12.115187896924166</v>
      </c>
      <c r="L289" s="10">
        <f>((B289-$F$308)^2+(C289-$G$308)^2+(D289-$H$308)^2)^0.5</f>
        <v>39.5</v>
      </c>
      <c r="M289" s="41">
        <v>3</v>
      </c>
      <c r="P289" s="6"/>
    </row>
    <row r="290" spans="1:16" x14ac:dyDescent="0.25">
      <c r="A290" s="5"/>
      <c r="B290" s="2">
        <v>4</v>
      </c>
      <c r="C290" s="29">
        <v>8</v>
      </c>
      <c r="D290" s="42">
        <v>56</v>
      </c>
      <c r="E290" s="41">
        <v>3</v>
      </c>
      <c r="F290" s="10"/>
      <c r="G290" s="10"/>
      <c r="H290" s="10"/>
      <c r="I290" s="10">
        <f t="shared" ref="I290:I309" si="53">((B290-$F$289)^2+(C290-$G$289)^2+(D290-$H$289)^2)^0.5</f>
        <v>4.9386865662846029</v>
      </c>
      <c r="J290" s="10">
        <f t="shared" ref="J290:J309" si="54">((B290-$F$297)^2+(C290-$G$297)^2+(D290-$H$297)^2)^0.5</f>
        <v>37.242658672549148</v>
      </c>
      <c r="K290" s="10">
        <f t="shared" ref="K290:K309" si="55">((B290-$F$305)^2+(C290-$G$305)^2+(D290-$H$305)^2)^0.5</f>
        <v>26.276309566688479</v>
      </c>
      <c r="L290" s="10">
        <f t="shared" ref="L290:L309" si="56">((B290-$F$308)^2+(C290-$G$308)^2+(D290-$H$308)^2)^0.5</f>
        <v>53.677276383959722</v>
      </c>
      <c r="M290" s="41">
        <v>3</v>
      </c>
      <c r="P290" s="6"/>
    </row>
    <row r="291" spans="1:16" x14ac:dyDescent="0.25">
      <c r="A291" s="5"/>
      <c r="B291" s="2">
        <v>3</v>
      </c>
      <c r="C291" s="29">
        <v>6</v>
      </c>
      <c r="D291" s="42">
        <v>44</v>
      </c>
      <c r="E291" s="41">
        <v>3</v>
      </c>
      <c r="F291" s="10"/>
      <c r="G291" s="10"/>
      <c r="H291" s="10"/>
      <c r="I291" s="10">
        <f t="shared" si="53"/>
        <v>7.272594103894428</v>
      </c>
      <c r="J291" s="10">
        <f t="shared" si="54"/>
        <v>25.040280050350873</v>
      </c>
      <c r="K291" s="10">
        <f t="shared" si="55"/>
        <v>14.098857321704401</v>
      </c>
      <c r="L291" s="10">
        <f t="shared" si="56"/>
        <v>41.475896614780979</v>
      </c>
      <c r="M291" s="41">
        <v>3</v>
      </c>
      <c r="P291" s="6"/>
    </row>
    <row r="292" spans="1:16" x14ac:dyDescent="0.25">
      <c r="A292" s="5"/>
      <c r="B292" s="2">
        <v>5</v>
      </c>
      <c r="C292" s="29">
        <v>9</v>
      </c>
      <c r="D292" s="42">
        <v>62</v>
      </c>
      <c r="E292" s="41">
        <v>3</v>
      </c>
      <c r="F292" s="10"/>
      <c r="G292" s="10"/>
      <c r="H292" s="10"/>
      <c r="I292" s="10">
        <f t="shared" si="53"/>
        <v>11.085604403910505</v>
      </c>
      <c r="J292" s="10">
        <f t="shared" si="54"/>
        <v>43.385085282848067</v>
      </c>
      <c r="K292" s="10">
        <f t="shared" si="55"/>
        <v>32.400274347260975</v>
      </c>
      <c r="L292" s="10">
        <f t="shared" si="56"/>
        <v>59.818475406850681</v>
      </c>
      <c r="M292" s="41">
        <v>3</v>
      </c>
      <c r="P292" s="6"/>
    </row>
    <row r="293" spans="1:16" x14ac:dyDescent="0.25">
      <c r="A293" s="5"/>
      <c r="B293" s="2">
        <v>5</v>
      </c>
      <c r="C293" s="29">
        <v>9</v>
      </c>
      <c r="D293" s="42">
        <v>64</v>
      </c>
      <c r="E293" s="41">
        <v>3</v>
      </c>
      <c r="F293" s="10"/>
      <c r="G293" s="10"/>
      <c r="H293" s="10"/>
      <c r="I293" s="10">
        <f t="shared" si="53"/>
        <v>13.05337600010051</v>
      </c>
      <c r="J293" s="10">
        <f t="shared" si="54"/>
        <v>45.357090129328185</v>
      </c>
      <c r="K293" s="10">
        <f t="shared" si="55"/>
        <v>34.376994891609968</v>
      </c>
      <c r="L293" s="10">
        <f t="shared" si="56"/>
        <v>61.791989772137939</v>
      </c>
      <c r="M293" s="41">
        <v>3</v>
      </c>
      <c r="P293" s="6"/>
    </row>
    <row r="294" spans="1:16" x14ac:dyDescent="0.25">
      <c r="A294" s="5"/>
      <c r="B294" s="2">
        <v>4</v>
      </c>
      <c r="C294" s="29">
        <v>8</v>
      </c>
      <c r="D294" s="42">
        <v>56</v>
      </c>
      <c r="E294" s="41">
        <v>3</v>
      </c>
      <c r="F294" s="10"/>
      <c r="G294" s="10"/>
      <c r="H294" s="10"/>
      <c r="I294" s="10">
        <f t="shared" si="53"/>
        <v>4.9386865662846029</v>
      </c>
      <c r="J294" s="10">
        <f t="shared" si="54"/>
        <v>37.242658672549148</v>
      </c>
      <c r="K294" s="10">
        <f t="shared" si="55"/>
        <v>26.276309566688479</v>
      </c>
      <c r="L294" s="10">
        <f t="shared" si="56"/>
        <v>53.677276383959722</v>
      </c>
      <c r="M294" s="41">
        <v>3</v>
      </c>
      <c r="P294" s="6"/>
    </row>
    <row r="295" spans="1:16" x14ac:dyDescent="0.25">
      <c r="A295" s="5"/>
      <c r="B295" s="2">
        <v>3</v>
      </c>
      <c r="C295" s="29">
        <v>6</v>
      </c>
      <c r="D295" s="42">
        <v>44</v>
      </c>
      <c r="E295" s="41">
        <v>3</v>
      </c>
      <c r="F295" s="10"/>
      <c r="G295" s="10"/>
      <c r="H295" s="10"/>
      <c r="I295" s="10">
        <f t="shared" si="53"/>
        <v>7.272594103894428</v>
      </c>
      <c r="J295" s="10">
        <f>((B295-$F$297)^2+(C295-$G$297)^2+(D295-$H$297)^2)^0.5</f>
        <v>25.040280050350873</v>
      </c>
      <c r="K295" s="10">
        <f t="shared" si="55"/>
        <v>14.098857321704401</v>
      </c>
      <c r="L295" s="10">
        <f t="shared" si="56"/>
        <v>41.475896614780979</v>
      </c>
      <c r="M295" s="41">
        <v>3</v>
      </c>
      <c r="P295" s="6"/>
    </row>
    <row r="296" spans="1:16" x14ac:dyDescent="0.25">
      <c r="A296" s="5"/>
      <c r="B296" s="2">
        <v>3</v>
      </c>
      <c r="C296" s="29">
        <v>6</v>
      </c>
      <c r="D296" s="42">
        <v>41</v>
      </c>
      <c r="E296" s="41">
        <v>3</v>
      </c>
      <c r="F296" s="10"/>
      <c r="G296" s="10"/>
      <c r="H296" s="10"/>
      <c r="I296" s="10">
        <f t="shared" si="53"/>
        <v>10.229400031282383</v>
      </c>
      <c r="J296" s="10">
        <f t="shared" si="54"/>
        <v>22.079755999557605</v>
      </c>
      <c r="K296" s="10">
        <f t="shared" si="55"/>
        <v>11.125546178852424</v>
      </c>
      <c r="L296" s="10">
        <f t="shared" si="56"/>
        <v>38.512984823303427</v>
      </c>
      <c r="M296" s="41">
        <v>3</v>
      </c>
      <c r="P296" s="6"/>
    </row>
    <row r="297" spans="1:16" x14ac:dyDescent="0.25">
      <c r="A297" s="5"/>
      <c r="B297" s="2">
        <v>2</v>
      </c>
      <c r="C297" s="29">
        <v>3</v>
      </c>
      <c r="D297" s="42">
        <v>24</v>
      </c>
      <c r="E297" s="51">
        <v>2</v>
      </c>
      <c r="F297" s="52">
        <f>AVERAGE(B297:B304)</f>
        <v>1.25</v>
      </c>
      <c r="G297" s="52">
        <f t="shared" ref="G297:H297" si="57">AVERAGE(C297:C304)</f>
        <v>2.625</v>
      </c>
      <c r="H297" s="52">
        <f t="shared" si="57"/>
        <v>19.25</v>
      </c>
      <c r="I297" s="10">
        <f t="shared" si="53"/>
        <v>27.51164526159786</v>
      </c>
      <c r="J297" s="10">
        <f t="shared" si="54"/>
        <v>4.8234453453936847</v>
      </c>
      <c r="K297" s="10">
        <f t="shared" si="55"/>
        <v>6.2271805640898013</v>
      </c>
      <c r="L297" s="10">
        <f t="shared" si="56"/>
        <v>21.242645786248001</v>
      </c>
      <c r="M297" s="41">
        <v>2</v>
      </c>
      <c r="P297" s="6"/>
    </row>
    <row r="298" spans="1:16" x14ac:dyDescent="0.25">
      <c r="A298" s="5"/>
      <c r="B298" s="2">
        <v>2</v>
      </c>
      <c r="C298" s="29">
        <v>3</v>
      </c>
      <c r="D298" s="42">
        <v>24</v>
      </c>
      <c r="E298" s="41">
        <v>2</v>
      </c>
      <c r="F298" s="10"/>
      <c r="G298" s="10"/>
      <c r="H298" s="10"/>
      <c r="I298" s="10">
        <f t="shared" si="53"/>
        <v>27.51164526159786</v>
      </c>
      <c r="J298" s="10">
        <f t="shared" si="54"/>
        <v>4.8234453453936847</v>
      </c>
      <c r="K298" s="10">
        <f t="shared" si="55"/>
        <v>6.2271805640898013</v>
      </c>
      <c r="L298" s="10">
        <f t="shared" si="56"/>
        <v>21.242645786248001</v>
      </c>
      <c r="M298" s="41">
        <v>2</v>
      </c>
      <c r="P298" s="6"/>
    </row>
    <row r="299" spans="1:16" x14ac:dyDescent="0.25">
      <c r="A299" s="5"/>
      <c r="B299" s="2">
        <v>1</v>
      </c>
      <c r="C299" s="29">
        <v>3</v>
      </c>
      <c r="D299" s="42">
        <v>19</v>
      </c>
      <c r="E299" s="41">
        <v>2</v>
      </c>
      <c r="F299" s="10"/>
      <c r="G299" s="10"/>
      <c r="H299" s="10"/>
      <c r="I299" s="10">
        <f t="shared" si="53"/>
        <v>32.521387193660729</v>
      </c>
      <c r="J299" s="10">
        <f t="shared" si="54"/>
        <v>0.51538820320220757</v>
      </c>
      <c r="K299" s="10">
        <f t="shared" si="55"/>
        <v>11.259563836036357</v>
      </c>
      <c r="L299" s="10">
        <f t="shared" si="56"/>
        <v>16.224980739587952</v>
      </c>
      <c r="M299" s="41">
        <v>2</v>
      </c>
      <c r="P299" s="6"/>
    </row>
    <row r="300" spans="1:16" x14ac:dyDescent="0.25">
      <c r="A300" s="5"/>
      <c r="B300" s="2">
        <v>1</v>
      </c>
      <c r="C300" s="29">
        <v>3</v>
      </c>
      <c r="D300" s="42">
        <v>18</v>
      </c>
      <c r="E300" s="41">
        <v>2</v>
      </c>
      <c r="F300" s="10"/>
      <c r="G300" s="10"/>
      <c r="H300" s="10"/>
      <c r="I300" s="10">
        <f t="shared" si="53"/>
        <v>33.509560203022659</v>
      </c>
      <c r="J300" s="10">
        <f t="shared" si="54"/>
        <v>1.3287682265918312</v>
      </c>
      <c r="K300" s="10">
        <f t="shared" si="55"/>
        <v>12.238373167123878</v>
      </c>
      <c r="L300" s="10">
        <f t="shared" si="56"/>
        <v>15.239750654128171</v>
      </c>
      <c r="M300" s="41">
        <v>2</v>
      </c>
      <c r="P300" s="6"/>
    </row>
    <row r="301" spans="1:16" x14ac:dyDescent="0.25">
      <c r="A301" s="5"/>
      <c r="B301" s="2">
        <v>1</v>
      </c>
      <c r="C301" s="29">
        <v>3</v>
      </c>
      <c r="D301" s="42">
        <v>18</v>
      </c>
      <c r="E301" s="41">
        <v>2</v>
      </c>
      <c r="F301" s="10"/>
      <c r="G301" s="10"/>
      <c r="H301" s="10"/>
      <c r="I301" s="10">
        <f t="shared" si="53"/>
        <v>33.509560203022659</v>
      </c>
      <c r="J301" s="10">
        <f t="shared" si="54"/>
        <v>1.3287682265918312</v>
      </c>
      <c r="K301" s="10">
        <f t="shared" si="55"/>
        <v>12.238373167123878</v>
      </c>
      <c r="L301" s="10">
        <f t="shared" si="56"/>
        <v>15.239750654128171</v>
      </c>
      <c r="M301" s="41">
        <v>2</v>
      </c>
      <c r="P301" s="6"/>
    </row>
    <row r="302" spans="1:16" x14ac:dyDescent="0.25">
      <c r="A302" s="5"/>
      <c r="B302" s="2">
        <v>1</v>
      </c>
      <c r="C302" s="29">
        <v>2</v>
      </c>
      <c r="D302" s="42">
        <v>17</v>
      </c>
      <c r="E302" s="41">
        <v>2</v>
      </c>
      <c r="F302" s="10"/>
      <c r="G302" s="10"/>
      <c r="H302" s="10"/>
      <c r="I302" s="10">
        <f t="shared" si="53"/>
        <v>34.635828631635192</v>
      </c>
      <c r="J302" s="10">
        <f t="shared" si="54"/>
        <v>2.3485367785069919</v>
      </c>
      <c r="K302" s="10">
        <f t="shared" si="55"/>
        <v>13.35830993967592</v>
      </c>
      <c r="L302" s="10">
        <f t="shared" si="56"/>
        <v>14.115594213493104</v>
      </c>
      <c r="M302" s="41">
        <v>2</v>
      </c>
      <c r="P302" s="6"/>
    </row>
    <row r="303" spans="1:16" x14ac:dyDescent="0.25">
      <c r="A303" s="5"/>
      <c r="B303" s="2">
        <v>1</v>
      </c>
      <c r="C303" s="29">
        <v>2</v>
      </c>
      <c r="D303" s="42">
        <v>17</v>
      </c>
      <c r="E303" s="41">
        <v>2</v>
      </c>
      <c r="F303" s="10"/>
      <c r="G303" s="10"/>
      <c r="H303" s="10"/>
      <c r="I303" s="10">
        <f t="shared" si="53"/>
        <v>34.635828631635192</v>
      </c>
      <c r="J303" s="10">
        <f t="shared" si="54"/>
        <v>2.3485367785069919</v>
      </c>
      <c r="K303" s="10">
        <f>((B303-$F$305)^2+(C303-$G$305)^2+(D303-$H$305)^2)^0.5</f>
        <v>13.35830993967592</v>
      </c>
      <c r="L303" s="10">
        <f t="shared" si="56"/>
        <v>14.115594213493104</v>
      </c>
      <c r="M303" s="41">
        <v>2</v>
      </c>
      <c r="P303" s="6"/>
    </row>
    <row r="304" spans="1:16" x14ac:dyDescent="0.25">
      <c r="A304" s="5"/>
      <c r="B304" s="2">
        <v>1</v>
      </c>
      <c r="C304" s="29">
        <v>2</v>
      </c>
      <c r="D304" s="42">
        <v>17</v>
      </c>
      <c r="E304" s="41">
        <v>2</v>
      </c>
      <c r="F304" s="10"/>
      <c r="G304" s="10"/>
      <c r="H304" s="10"/>
      <c r="I304" s="10">
        <f t="shared" si="53"/>
        <v>34.635828631635192</v>
      </c>
      <c r="J304" s="10">
        <f t="shared" si="54"/>
        <v>2.3485367785069919</v>
      </c>
      <c r="K304" s="10">
        <f t="shared" si="55"/>
        <v>13.35830993967592</v>
      </c>
      <c r="L304" s="10">
        <f t="shared" si="56"/>
        <v>14.115594213493104</v>
      </c>
      <c r="M304" s="41">
        <v>2</v>
      </c>
      <c r="P304" s="6"/>
    </row>
    <row r="305" spans="1:16" x14ac:dyDescent="0.25">
      <c r="A305" s="5"/>
      <c r="B305" s="2">
        <v>3</v>
      </c>
      <c r="C305" s="29">
        <v>5</v>
      </c>
      <c r="D305" s="42">
        <v>32</v>
      </c>
      <c r="E305" s="44">
        <v>1</v>
      </c>
      <c r="F305" s="45">
        <f>AVERAGE(B305:B307)</f>
        <v>3</v>
      </c>
      <c r="G305" s="45">
        <f t="shared" ref="G305:H305" si="58">AVERAGE(C305:C307)</f>
        <v>4.333333333333333</v>
      </c>
      <c r="H305" s="45">
        <f t="shared" si="58"/>
        <v>30</v>
      </c>
      <c r="I305" s="10">
        <f t="shared" si="53"/>
        <v>19.271497736294396</v>
      </c>
      <c r="J305" s="10">
        <f t="shared" si="54"/>
        <v>13.086849315247731</v>
      </c>
      <c r="K305" s="10">
        <f t="shared" si="55"/>
        <v>2.1081851067789197</v>
      </c>
      <c r="L305" s="10">
        <f t="shared" si="56"/>
        <v>29.5</v>
      </c>
      <c r="M305" s="41">
        <v>1</v>
      </c>
      <c r="P305" s="6"/>
    </row>
    <row r="306" spans="1:16" x14ac:dyDescent="0.25">
      <c r="A306" s="5"/>
      <c r="B306" s="2">
        <v>2</v>
      </c>
      <c r="C306" s="29">
        <v>4</v>
      </c>
      <c r="D306" s="42">
        <v>30</v>
      </c>
      <c r="E306" s="41">
        <v>1</v>
      </c>
      <c r="F306" s="10"/>
      <c r="G306" s="10"/>
      <c r="H306" s="10"/>
      <c r="I306" s="10">
        <f t="shared" si="53"/>
        <v>21.445060620105508</v>
      </c>
      <c r="J306" s="10">
        <f t="shared" si="54"/>
        <v>10.863499666313798</v>
      </c>
      <c r="K306" s="10">
        <f t="shared" si="55"/>
        <v>1.0540925533894596</v>
      </c>
      <c r="L306" s="10">
        <f t="shared" si="56"/>
        <v>27.299267389437397</v>
      </c>
      <c r="M306" s="41">
        <v>1</v>
      </c>
      <c r="P306" s="6"/>
    </row>
    <row r="307" spans="1:16" x14ac:dyDescent="0.25">
      <c r="A307" s="5"/>
      <c r="B307" s="2">
        <v>4</v>
      </c>
      <c r="C307" s="29">
        <v>4</v>
      </c>
      <c r="D307" s="42">
        <v>28</v>
      </c>
      <c r="E307" s="41">
        <v>1</v>
      </c>
      <c r="F307" s="10"/>
      <c r="G307" s="10"/>
      <c r="H307" s="10"/>
      <c r="I307" s="10">
        <f t="shared" si="53"/>
        <v>23.353599829576595</v>
      </c>
      <c r="J307" s="10">
        <f t="shared" si="54"/>
        <v>9.2744609007747716</v>
      </c>
      <c r="K307" s="10">
        <f t="shared" si="55"/>
        <v>2.2607766610417559</v>
      </c>
      <c r="L307" s="10">
        <f t="shared" si="56"/>
        <v>25.558755838264116</v>
      </c>
      <c r="M307" s="41">
        <v>1</v>
      </c>
      <c r="P307" s="6"/>
    </row>
    <row r="308" spans="1:16" x14ac:dyDescent="0.25">
      <c r="A308" s="5"/>
      <c r="B308" s="2">
        <v>0</v>
      </c>
      <c r="C308" s="29">
        <v>1</v>
      </c>
      <c r="D308" s="42">
        <v>5</v>
      </c>
      <c r="E308" s="48">
        <v>0</v>
      </c>
      <c r="F308" s="49">
        <f>AVERAGE(B308:B309)</f>
        <v>0</v>
      </c>
      <c r="G308" s="49">
        <f t="shared" ref="G308:H308" si="59">AVERAGE(C308:C309)</f>
        <v>0.5</v>
      </c>
      <c r="H308" s="49">
        <f t="shared" si="59"/>
        <v>3</v>
      </c>
      <c r="I308" s="10">
        <f t="shared" si="53"/>
        <v>46.697329955790835</v>
      </c>
      <c r="J308" s="10">
        <f t="shared" si="54"/>
        <v>14.396722717340916</v>
      </c>
      <c r="K308" s="10">
        <f t="shared" si="55"/>
        <v>25.399037602064986</v>
      </c>
      <c r="L308" s="10">
        <f t="shared" si="56"/>
        <v>2.0615528128088303</v>
      </c>
      <c r="M308" s="41">
        <v>0</v>
      </c>
      <c r="P308" s="6"/>
    </row>
    <row r="309" spans="1:16" x14ac:dyDescent="0.25">
      <c r="A309" s="5"/>
      <c r="B309" s="2">
        <v>0</v>
      </c>
      <c r="C309" s="29">
        <v>0</v>
      </c>
      <c r="D309" s="42">
        <v>1</v>
      </c>
      <c r="E309" s="41">
        <v>0</v>
      </c>
      <c r="F309" s="10"/>
      <c r="G309" s="10"/>
      <c r="H309" s="10"/>
      <c r="I309" s="10">
        <f t="shared" si="53"/>
        <v>50.785240227845726</v>
      </c>
      <c r="J309" s="10">
        <f t="shared" si="54"/>
        <v>18.480141368506899</v>
      </c>
      <c r="K309" s="10">
        <f t="shared" si="55"/>
        <v>29.47503651868438</v>
      </c>
      <c r="L309" s="10">
        <f t="shared" si="56"/>
        <v>2.0615528128088303</v>
      </c>
      <c r="M309" s="41">
        <v>0</v>
      </c>
      <c r="P309" s="6"/>
    </row>
    <row r="310" spans="1:16" x14ac:dyDescent="0.25">
      <c r="A310" s="5"/>
      <c r="P310" s="6"/>
    </row>
    <row r="311" spans="1:16" x14ac:dyDescent="0.25">
      <c r="A311" s="5"/>
      <c r="P311" s="6"/>
    </row>
    <row r="312" spans="1:16" x14ac:dyDescent="0.25">
      <c r="A312" s="5"/>
      <c r="E312" s="56" t="s">
        <v>78</v>
      </c>
      <c r="I312" s="55"/>
      <c r="J312" s="50"/>
      <c r="K312" s="46"/>
      <c r="L312" s="47"/>
      <c r="P312" s="6"/>
    </row>
    <row r="313" spans="1:16" x14ac:dyDescent="0.25">
      <c r="A313" s="5"/>
      <c r="B313" s="1" t="s">
        <v>2</v>
      </c>
      <c r="C313" s="1" t="s">
        <v>3</v>
      </c>
      <c r="D313" s="31" t="s">
        <v>4</v>
      </c>
      <c r="E313" s="15" t="s">
        <v>75</v>
      </c>
      <c r="F313" s="15" t="s">
        <v>63</v>
      </c>
      <c r="G313" s="15" t="s">
        <v>64</v>
      </c>
      <c r="H313" s="15" t="s">
        <v>65</v>
      </c>
      <c r="I313" s="15" t="s">
        <v>67</v>
      </c>
      <c r="J313" s="15" t="s">
        <v>68</v>
      </c>
      <c r="K313" s="15" t="s">
        <v>69</v>
      </c>
      <c r="L313" s="15" t="s">
        <v>70</v>
      </c>
      <c r="M313" s="15" t="s">
        <v>66</v>
      </c>
      <c r="P313" s="6"/>
    </row>
    <row r="314" spans="1:16" x14ac:dyDescent="0.25">
      <c r="A314" s="5"/>
      <c r="B314" s="2">
        <v>3</v>
      </c>
      <c r="C314" s="29">
        <v>6</v>
      </c>
      <c r="D314" s="42">
        <v>42</v>
      </c>
      <c r="E314" s="53">
        <v>3</v>
      </c>
      <c r="F314" s="54">
        <f>AVERAGE(B314:B321)</f>
        <v>3.75</v>
      </c>
      <c r="G314" s="54">
        <f t="shared" ref="G314:H314" si="60">AVERAGE(C314:C321)</f>
        <v>7.25</v>
      </c>
      <c r="H314" s="54">
        <f t="shared" si="60"/>
        <v>51.125</v>
      </c>
      <c r="I314" s="10">
        <f>((B314-$F$314)^2+(C314-$G$314)^2+(D314-$H$314)^2)^0.5</f>
        <v>9.2407047891381104</v>
      </c>
      <c r="J314" s="10">
        <f>((B314-$F$322)^2+(C314-$G$322)^2+(D314-$H$322)^2)^0.5</f>
        <v>23.065463901686435</v>
      </c>
      <c r="K314" s="10">
        <f>((B314-$F$330)^2+(C314-$G$330)^2+(D314-$H$330)^2)^0.5</f>
        <v>12.115187896924166</v>
      </c>
      <c r="L314" s="10">
        <f>((B314-$F$333)^2+(C314-$G$333)^2+(D314-$H$333)^2)^0.5</f>
        <v>39.5</v>
      </c>
      <c r="M314" s="58">
        <v>3</v>
      </c>
      <c r="P314" s="6"/>
    </row>
    <row r="315" spans="1:16" x14ac:dyDescent="0.25">
      <c r="A315" s="5"/>
      <c r="B315" s="2">
        <v>4</v>
      </c>
      <c r="C315" s="29">
        <v>8</v>
      </c>
      <c r="D315" s="42">
        <v>56</v>
      </c>
      <c r="E315" s="58">
        <v>3</v>
      </c>
      <c r="F315" s="10"/>
      <c r="G315" s="10"/>
      <c r="H315" s="10"/>
      <c r="I315" s="10">
        <f t="shared" ref="I315:I334" si="61">((B315-$F$314)^2+(C315-$G$314)^2+(D315-$H$314)^2)^0.5</f>
        <v>4.9386865662846029</v>
      </c>
      <c r="J315" s="10">
        <f t="shared" ref="J315:J334" si="62">((B315-$F$322)^2+(C315-$G$322)^2+(D315-$H$322)^2)^0.5</f>
        <v>37.242658672549148</v>
      </c>
      <c r="K315" s="10">
        <f t="shared" ref="K315:K334" si="63">((B315-$F$330)^2+(C315-$G$330)^2+(D315-$H$330)^2)^0.5</f>
        <v>26.276309566688479</v>
      </c>
      <c r="L315" s="10">
        <f t="shared" ref="L315:L334" si="64">((B315-$F$333)^2+(C315-$G$333)^2+(D315-$H$333)^2)^0.5</f>
        <v>53.677276383959722</v>
      </c>
      <c r="M315" s="58">
        <v>3</v>
      </c>
      <c r="P315" s="6"/>
    </row>
    <row r="316" spans="1:16" x14ac:dyDescent="0.25">
      <c r="A316" s="5"/>
      <c r="B316" s="2">
        <v>3</v>
      </c>
      <c r="C316" s="29">
        <v>6</v>
      </c>
      <c r="D316" s="42">
        <v>44</v>
      </c>
      <c r="E316" s="58">
        <v>3</v>
      </c>
      <c r="F316" s="10"/>
      <c r="G316" s="10"/>
      <c r="H316" s="10"/>
      <c r="I316" s="10">
        <f t="shared" si="61"/>
        <v>7.272594103894428</v>
      </c>
      <c r="J316" s="10">
        <f t="shared" si="62"/>
        <v>25.040280050350873</v>
      </c>
      <c r="K316" s="10">
        <f t="shared" si="63"/>
        <v>14.098857321704401</v>
      </c>
      <c r="L316" s="10">
        <f t="shared" si="64"/>
        <v>41.475896614780979</v>
      </c>
      <c r="M316" s="58">
        <v>3</v>
      </c>
      <c r="P316" s="6"/>
    </row>
    <row r="317" spans="1:16" x14ac:dyDescent="0.25">
      <c r="A317" s="5"/>
      <c r="B317" s="2">
        <v>5</v>
      </c>
      <c r="C317" s="29">
        <v>9</v>
      </c>
      <c r="D317" s="42">
        <v>62</v>
      </c>
      <c r="E317" s="58">
        <v>3</v>
      </c>
      <c r="F317" s="10"/>
      <c r="G317" s="10"/>
      <c r="H317" s="10"/>
      <c r="I317" s="10">
        <f t="shared" si="61"/>
        <v>11.085604403910505</v>
      </c>
      <c r="J317" s="10">
        <f t="shared" si="62"/>
        <v>43.385085282848067</v>
      </c>
      <c r="K317" s="10">
        <f t="shared" si="63"/>
        <v>32.400274347260975</v>
      </c>
      <c r="L317" s="10">
        <f t="shared" si="64"/>
        <v>59.818475406850681</v>
      </c>
      <c r="M317" s="58">
        <v>3</v>
      </c>
      <c r="P317" s="6"/>
    </row>
    <row r="318" spans="1:16" x14ac:dyDescent="0.25">
      <c r="A318" s="5"/>
      <c r="B318" s="2">
        <v>5</v>
      </c>
      <c r="C318" s="29">
        <v>9</v>
      </c>
      <c r="D318" s="42">
        <v>64</v>
      </c>
      <c r="E318" s="58">
        <v>3</v>
      </c>
      <c r="F318" s="10"/>
      <c r="G318" s="10"/>
      <c r="H318" s="10"/>
      <c r="I318" s="10">
        <f t="shared" si="61"/>
        <v>13.05337600010051</v>
      </c>
      <c r="J318" s="10">
        <f t="shared" si="62"/>
        <v>45.357090129328185</v>
      </c>
      <c r="K318" s="10">
        <f t="shared" si="63"/>
        <v>34.376994891609968</v>
      </c>
      <c r="L318" s="10">
        <f t="shared" si="64"/>
        <v>61.791989772137939</v>
      </c>
      <c r="M318" s="58">
        <v>3</v>
      </c>
      <c r="P318" s="6"/>
    </row>
    <row r="319" spans="1:16" x14ac:dyDescent="0.25">
      <c r="A319" s="5"/>
      <c r="B319" s="2">
        <v>4</v>
      </c>
      <c r="C319" s="29">
        <v>8</v>
      </c>
      <c r="D319" s="42">
        <v>56</v>
      </c>
      <c r="E319" s="58">
        <v>3</v>
      </c>
      <c r="F319" s="10"/>
      <c r="G319" s="10"/>
      <c r="H319" s="10"/>
      <c r="I319" s="10">
        <f t="shared" si="61"/>
        <v>4.9386865662846029</v>
      </c>
      <c r="J319" s="10">
        <f t="shared" si="62"/>
        <v>37.242658672549148</v>
      </c>
      <c r="K319" s="10">
        <f t="shared" si="63"/>
        <v>26.276309566688479</v>
      </c>
      <c r="L319" s="10">
        <f t="shared" si="64"/>
        <v>53.677276383959722</v>
      </c>
      <c r="M319" s="58">
        <v>3</v>
      </c>
      <c r="P319" s="6"/>
    </row>
    <row r="320" spans="1:16" x14ac:dyDescent="0.25">
      <c r="A320" s="5"/>
      <c r="B320" s="2">
        <v>3</v>
      </c>
      <c r="C320" s="29">
        <v>6</v>
      </c>
      <c r="D320" s="42">
        <v>44</v>
      </c>
      <c r="E320" s="58">
        <v>3</v>
      </c>
      <c r="F320" s="10"/>
      <c r="G320" s="10"/>
      <c r="H320" s="10"/>
      <c r="I320" s="10">
        <f t="shared" si="61"/>
        <v>7.272594103894428</v>
      </c>
      <c r="J320" s="10">
        <f t="shared" si="62"/>
        <v>25.040280050350873</v>
      </c>
      <c r="K320" s="10">
        <f t="shared" si="63"/>
        <v>14.098857321704401</v>
      </c>
      <c r="L320" s="10">
        <f t="shared" si="64"/>
        <v>41.475896614780979</v>
      </c>
      <c r="M320" s="58">
        <v>3</v>
      </c>
      <c r="P320" s="6"/>
    </row>
    <row r="321" spans="1:16" x14ac:dyDescent="0.25">
      <c r="A321" s="5"/>
      <c r="B321" s="2">
        <v>3</v>
      </c>
      <c r="C321" s="29">
        <v>6</v>
      </c>
      <c r="D321" s="42">
        <v>41</v>
      </c>
      <c r="E321" s="58">
        <v>3</v>
      </c>
      <c r="F321" s="10"/>
      <c r="G321" s="10"/>
      <c r="H321" s="10"/>
      <c r="I321" s="10">
        <f t="shared" si="61"/>
        <v>10.229400031282383</v>
      </c>
      <c r="J321" s="10">
        <f t="shared" si="62"/>
        <v>22.079755999557605</v>
      </c>
      <c r="K321" s="10">
        <f t="shared" si="63"/>
        <v>11.125546178852424</v>
      </c>
      <c r="L321" s="10">
        <f t="shared" si="64"/>
        <v>38.512984823303427</v>
      </c>
      <c r="M321" s="58">
        <v>3</v>
      </c>
      <c r="P321" s="6"/>
    </row>
    <row r="322" spans="1:16" x14ac:dyDescent="0.25">
      <c r="A322" s="5"/>
      <c r="B322" s="2">
        <v>2</v>
      </c>
      <c r="C322" s="29">
        <v>3</v>
      </c>
      <c r="D322" s="42">
        <v>24</v>
      </c>
      <c r="E322" s="51">
        <v>2</v>
      </c>
      <c r="F322" s="52">
        <f>AVERAGE(B322:B329)</f>
        <v>1.25</v>
      </c>
      <c r="G322" s="52">
        <f t="shared" ref="G322:H322" si="65">AVERAGE(C322:C329)</f>
        <v>2.625</v>
      </c>
      <c r="H322" s="52">
        <f t="shared" si="65"/>
        <v>19.25</v>
      </c>
      <c r="I322" s="10">
        <f t="shared" si="61"/>
        <v>27.51164526159786</v>
      </c>
      <c r="J322" s="10">
        <f t="shared" si="62"/>
        <v>4.8234453453936847</v>
      </c>
      <c r="K322" s="10">
        <f t="shared" si="63"/>
        <v>6.2271805640898013</v>
      </c>
      <c r="L322" s="10">
        <f t="shared" si="64"/>
        <v>21.242645786248001</v>
      </c>
      <c r="M322" s="58">
        <v>2</v>
      </c>
      <c r="P322" s="6"/>
    </row>
    <row r="323" spans="1:16" x14ac:dyDescent="0.25">
      <c r="A323" s="5"/>
      <c r="B323" s="2">
        <v>2</v>
      </c>
      <c r="C323" s="29">
        <v>3</v>
      </c>
      <c r="D323" s="42">
        <v>24</v>
      </c>
      <c r="E323" s="58">
        <v>2</v>
      </c>
      <c r="F323" s="10"/>
      <c r="G323" s="10"/>
      <c r="H323" s="10"/>
      <c r="I323" s="10">
        <f t="shared" si="61"/>
        <v>27.51164526159786</v>
      </c>
      <c r="J323" s="10">
        <f t="shared" si="62"/>
        <v>4.8234453453936847</v>
      </c>
      <c r="K323" s="10">
        <f t="shared" si="63"/>
        <v>6.2271805640898013</v>
      </c>
      <c r="L323" s="10">
        <f t="shared" si="64"/>
        <v>21.242645786248001</v>
      </c>
      <c r="M323" s="58">
        <v>2</v>
      </c>
      <c r="P323" s="6"/>
    </row>
    <row r="324" spans="1:16" x14ac:dyDescent="0.25">
      <c r="A324" s="5"/>
      <c r="B324" s="2">
        <v>1</v>
      </c>
      <c r="C324" s="29">
        <v>3</v>
      </c>
      <c r="D324" s="42">
        <v>19</v>
      </c>
      <c r="E324" s="58">
        <v>2</v>
      </c>
      <c r="F324" s="10"/>
      <c r="G324" s="10"/>
      <c r="H324" s="10"/>
      <c r="I324" s="10">
        <f t="shared" si="61"/>
        <v>32.521387193660729</v>
      </c>
      <c r="J324" s="10">
        <f t="shared" si="62"/>
        <v>0.51538820320220757</v>
      </c>
      <c r="K324" s="10">
        <f t="shared" si="63"/>
        <v>11.259563836036357</v>
      </c>
      <c r="L324" s="10">
        <f t="shared" si="64"/>
        <v>16.224980739587952</v>
      </c>
      <c r="M324" s="58">
        <v>2</v>
      </c>
      <c r="P324" s="6"/>
    </row>
    <row r="325" spans="1:16" x14ac:dyDescent="0.25">
      <c r="A325" s="5"/>
      <c r="B325" s="2">
        <v>1</v>
      </c>
      <c r="C325" s="29">
        <v>3</v>
      </c>
      <c r="D325" s="42">
        <v>18</v>
      </c>
      <c r="E325" s="58">
        <v>2</v>
      </c>
      <c r="F325" s="10"/>
      <c r="G325" s="10"/>
      <c r="H325" s="10"/>
      <c r="I325" s="10">
        <f t="shared" si="61"/>
        <v>33.509560203022659</v>
      </c>
      <c r="J325" s="10">
        <f t="shared" si="62"/>
        <v>1.3287682265918312</v>
      </c>
      <c r="K325" s="10">
        <f>((B325-$F$330)^2+(C325-$G$330)^2+(D325-$H$330)^2)^0.5</f>
        <v>12.238373167123878</v>
      </c>
      <c r="L325" s="10">
        <f t="shared" si="64"/>
        <v>15.239750654128171</v>
      </c>
      <c r="M325" s="58">
        <v>2</v>
      </c>
      <c r="P325" s="6"/>
    </row>
    <row r="326" spans="1:16" x14ac:dyDescent="0.25">
      <c r="A326" s="5"/>
      <c r="B326" s="2">
        <v>1</v>
      </c>
      <c r="C326" s="29">
        <v>3</v>
      </c>
      <c r="D326" s="42">
        <v>18</v>
      </c>
      <c r="E326" s="58">
        <v>2</v>
      </c>
      <c r="F326" s="10"/>
      <c r="G326" s="10"/>
      <c r="H326" s="10"/>
      <c r="I326" s="10">
        <f t="shared" si="61"/>
        <v>33.509560203022659</v>
      </c>
      <c r="J326" s="10">
        <f t="shared" si="62"/>
        <v>1.3287682265918312</v>
      </c>
      <c r="K326" s="10">
        <f t="shared" si="63"/>
        <v>12.238373167123878</v>
      </c>
      <c r="L326" s="10">
        <f t="shared" si="64"/>
        <v>15.239750654128171</v>
      </c>
      <c r="M326" s="58">
        <v>2</v>
      </c>
      <c r="P326" s="6"/>
    </row>
    <row r="327" spans="1:16" x14ac:dyDescent="0.25">
      <c r="A327" s="5"/>
      <c r="B327" s="2">
        <v>1</v>
      </c>
      <c r="C327" s="29">
        <v>2</v>
      </c>
      <c r="D327" s="42">
        <v>17</v>
      </c>
      <c r="E327" s="58">
        <v>2</v>
      </c>
      <c r="F327" s="10"/>
      <c r="G327" s="10"/>
      <c r="H327" s="10"/>
      <c r="I327" s="10">
        <f t="shared" si="61"/>
        <v>34.635828631635192</v>
      </c>
      <c r="J327" s="10">
        <f t="shared" si="62"/>
        <v>2.3485367785069919</v>
      </c>
      <c r="K327" s="10">
        <f t="shared" si="63"/>
        <v>13.35830993967592</v>
      </c>
      <c r="L327" s="10">
        <f t="shared" si="64"/>
        <v>14.115594213493104</v>
      </c>
      <c r="M327" s="58">
        <v>2</v>
      </c>
      <c r="P327" s="6"/>
    </row>
    <row r="328" spans="1:16" x14ac:dyDescent="0.25">
      <c r="A328" s="5"/>
      <c r="B328" s="2">
        <v>1</v>
      </c>
      <c r="C328" s="29">
        <v>2</v>
      </c>
      <c r="D328" s="42">
        <v>17</v>
      </c>
      <c r="E328" s="58">
        <v>2</v>
      </c>
      <c r="F328" s="10"/>
      <c r="G328" s="10"/>
      <c r="H328" s="10"/>
      <c r="I328" s="10">
        <f t="shared" si="61"/>
        <v>34.635828631635192</v>
      </c>
      <c r="J328" s="10">
        <f t="shared" si="62"/>
        <v>2.3485367785069919</v>
      </c>
      <c r="K328" s="10">
        <f t="shared" si="63"/>
        <v>13.35830993967592</v>
      </c>
      <c r="L328" s="10">
        <f t="shared" si="64"/>
        <v>14.115594213493104</v>
      </c>
      <c r="M328" s="58">
        <v>2</v>
      </c>
      <c r="P328" s="6"/>
    </row>
    <row r="329" spans="1:16" x14ac:dyDescent="0.25">
      <c r="A329" s="5"/>
      <c r="B329" s="2">
        <v>1</v>
      </c>
      <c r="C329" s="29">
        <v>2</v>
      </c>
      <c r="D329" s="42">
        <v>17</v>
      </c>
      <c r="E329" s="58">
        <v>2</v>
      </c>
      <c r="F329" s="10"/>
      <c r="G329" s="10"/>
      <c r="H329" s="10"/>
      <c r="I329" s="10">
        <f t="shared" si="61"/>
        <v>34.635828631635192</v>
      </c>
      <c r="J329" s="10">
        <f t="shared" si="62"/>
        <v>2.3485367785069919</v>
      </c>
      <c r="K329" s="10">
        <f t="shared" si="63"/>
        <v>13.35830993967592</v>
      </c>
      <c r="L329" s="10">
        <f t="shared" si="64"/>
        <v>14.115594213493104</v>
      </c>
      <c r="M329" s="58">
        <v>2</v>
      </c>
      <c r="P329" s="6"/>
    </row>
    <row r="330" spans="1:16" x14ac:dyDescent="0.25">
      <c r="A330" s="5"/>
      <c r="B330" s="2">
        <v>3</v>
      </c>
      <c r="C330" s="29">
        <v>5</v>
      </c>
      <c r="D330" s="42">
        <v>32</v>
      </c>
      <c r="E330" s="44">
        <v>1</v>
      </c>
      <c r="F330" s="45">
        <f>AVERAGE(B330:B332)</f>
        <v>3</v>
      </c>
      <c r="G330" s="45">
        <f t="shared" ref="G330:H330" si="66">AVERAGE(C330:C332)</f>
        <v>4.333333333333333</v>
      </c>
      <c r="H330" s="45">
        <f t="shared" si="66"/>
        <v>30</v>
      </c>
      <c r="I330" s="10">
        <f t="shared" si="61"/>
        <v>19.271497736294396</v>
      </c>
      <c r="J330" s="10">
        <f t="shared" si="62"/>
        <v>13.086849315247731</v>
      </c>
      <c r="K330" s="10">
        <f t="shared" si="63"/>
        <v>2.1081851067789197</v>
      </c>
      <c r="L330" s="10">
        <f t="shared" si="64"/>
        <v>29.5</v>
      </c>
      <c r="M330" s="58">
        <v>1</v>
      </c>
      <c r="P330" s="6"/>
    </row>
    <row r="331" spans="1:16" x14ac:dyDescent="0.25">
      <c r="A331" s="5"/>
      <c r="B331" s="2">
        <v>2</v>
      </c>
      <c r="C331" s="29">
        <v>4</v>
      </c>
      <c r="D331" s="42">
        <v>30</v>
      </c>
      <c r="E331" s="58">
        <v>1</v>
      </c>
      <c r="F331" s="10"/>
      <c r="G331" s="10"/>
      <c r="H331" s="10"/>
      <c r="I331" s="10">
        <f t="shared" si="61"/>
        <v>21.445060620105508</v>
      </c>
      <c r="J331" s="10">
        <f t="shared" si="62"/>
        <v>10.863499666313798</v>
      </c>
      <c r="K331" s="10">
        <f t="shared" si="63"/>
        <v>1.0540925533894596</v>
      </c>
      <c r="L331" s="10">
        <f t="shared" si="64"/>
        <v>27.299267389437397</v>
      </c>
      <c r="M331" s="58">
        <v>1</v>
      </c>
      <c r="P331" s="6"/>
    </row>
    <row r="332" spans="1:16" x14ac:dyDescent="0.25">
      <c r="A332" s="5"/>
      <c r="B332" s="2">
        <v>4</v>
      </c>
      <c r="C332" s="29">
        <v>4</v>
      </c>
      <c r="D332" s="42">
        <v>28</v>
      </c>
      <c r="E332" s="58">
        <v>1</v>
      </c>
      <c r="F332" s="10"/>
      <c r="G332" s="10"/>
      <c r="H332" s="10"/>
      <c r="I332" s="10">
        <f t="shared" si="61"/>
        <v>23.353599829576595</v>
      </c>
      <c r="J332" s="10">
        <f t="shared" si="62"/>
        <v>9.2744609007747716</v>
      </c>
      <c r="K332" s="10">
        <f>((B332-$F$330)^2+(C332-$G$330)^2+(D332-$H$330)^2)^0.5</f>
        <v>2.2607766610417559</v>
      </c>
      <c r="L332" s="10">
        <f t="shared" si="64"/>
        <v>25.558755838264116</v>
      </c>
      <c r="M332" s="58">
        <v>1</v>
      </c>
      <c r="P332" s="6"/>
    </row>
    <row r="333" spans="1:16" x14ac:dyDescent="0.25">
      <c r="A333" s="5"/>
      <c r="B333" s="2">
        <v>0</v>
      </c>
      <c r="C333" s="29">
        <v>1</v>
      </c>
      <c r="D333" s="42">
        <v>5</v>
      </c>
      <c r="E333" s="48">
        <v>0</v>
      </c>
      <c r="F333" s="49">
        <f>AVERAGE(B333:B334)</f>
        <v>0</v>
      </c>
      <c r="G333" s="49">
        <f t="shared" ref="G333:H333" si="67">AVERAGE(C333:C334)</f>
        <v>0.5</v>
      </c>
      <c r="H333" s="49">
        <f t="shared" si="67"/>
        <v>3</v>
      </c>
      <c r="I333" s="10">
        <f t="shared" si="61"/>
        <v>46.697329955790835</v>
      </c>
      <c r="J333" s="10">
        <f t="shared" si="62"/>
        <v>14.396722717340916</v>
      </c>
      <c r="K333" s="10">
        <f t="shared" si="63"/>
        <v>25.399037602064986</v>
      </c>
      <c r="L333" s="10">
        <f t="shared" si="64"/>
        <v>2.0615528128088303</v>
      </c>
      <c r="M333" s="58">
        <v>0</v>
      </c>
      <c r="P333" s="6"/>
    </row>
    <row r="334" spans="1:16" x14ac:dyDescent="0.25">
      <c r="A334" s="5"/>
      <c r="B334" s="2">
        <v>0</v>
      </c>
      <c r="C334" s="29">
        <v>0</v>
      </c>
      <c r="D334" s="42">
        <v>1</v>
      </c>
      <c r="E334" s="58">
        <v>0</v>
      </c>
      <c r="F334" s="10"/>
      <c r="G334" s="10"/>
      <c r="H334" s="10"/>
      <c r="I334" s="10">
        <f t="shared" si="61"/>
        <v>50.785240227845726</v>
      </c>
      <c r="J334" s="10">
        <f t="shared" si="62"/>
        <v>18.480141368506899</v>
      </c>
      <c r="K334" s="10">
        <f t="shared" si="63"/>
        <v>29.47503651868438</v>
      </c>
      <c r="L334" s="10">
        <f t="shared" si="64"/>
        <v>2.0615528128088303</v>
      </c>
      <c r="M334" s="58">
        <v>0</v>
      </c>
      <c r="P334" s="6"/>
    </row>
    <row r="335" spans="1:16" ht="15.75" thickBot="1" x14ac:dyDescent="0.3">
      <c r="A335" s="5"/>
      <c r="M335" s="57" t="s">
        <v>77</v>
      </c>
      <c r="P335" s="6"/>
    </row>
    <row r="336" spans="1:16" x14ac:dyDescent="0.25">
      <c r="A336" s="5"/>
      <c r="P336" s="6"/>
    </row>
    <row r="337" spans="1:16" x14ac:dyDescent="0.25">
      <c r="A337" s="5"/>
      <c r="P337" s="6"/>
    </row>
    <row r="338" spans="1:16" x14ac:dyDescent="0.25">
      <c r="A338" s="5"/>
      <c r="P338" s="6"/>
    </row>
    <row r="339" spans="1:16" x14ac:dyDescent="0.25">
      <c r="A339" s="5"/>
      <c r="P339" s="6"/>
    </row>
    <row r="340" spans="1:16" x14ac:dyDescent="0.25">
      <c r="A340" s="5"/>
      <c r="P340" s="6"/>
    </row>
    <row r="341" spans="1:16" x14ac:dyDescent="0.25">
      <c r="A341" s="5"/>
      <c r="P341" s="6"/>
    </row>
    <row r="342" spans="1:16" x14ac:dyDescent="0.25">
      <c r="A342" s="5"/>
      <c r="P342" s="6"/>
    </row>
    <row r="343" spans="1:16" x14ac:dyDescent="0.25">
      <c r="A343" s="5"/>
      <c r="P343" s="6"/>
    </row>
    <row r="344" spans="1:16" ht="15.75" thickBot="1" x14ac:dyDescent="0.3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9"/>
    </row>
    <row r="348" spans="1:16" x14ac:dyDescent="0.25">
      <c r="E348" s="15" t="s">
        <v>75</v>
      </c>
      <c r="F348" s="15" t="s">
        <v>66</v>
      </c>
    </row>
    <row r="349" spans="1:16" x14ac:dyDescent="0.25">
      <c r="E349" s="53">
        <v>3</v>
      </c>
      <c r="F349" s="58">
        <v>3</v>
      </c>
    </row>
    <row r="350" spans="1:16" x14ac:dyDescent="0.25">
      <c r="E350" s="58">
        <v>3</v>
      </c>
      <c r="F350" s="58">
        <v>3</v>
      </c>
    </row>
    <row r="351" spans="1:16" x14ac:dyDescent="0.25">
      <c r="E351" s="58">
        <v>3</v>
      </c>
      <c r="F351" s="58">
        <v>3</v>
      </c>
    </row>
    <row r="352" spans="1:16" x14ac:dyDescent="0.25">
      <c r="E352" s="58">
        <v>3</v>
      </c>
      <c r="F352" s="58">
        <v>3</v>
      </c>
    </row>
    <row r="353" spans="5:6" x14ac:dyDescent="0.25">
      <c r="E353" s="58">
        <v>3</v>
      </c>
      <c r="F353" s="58">
        <v>3</v>
      </c>
    </row>
    <row r="354" spans="5:6" x14ac:dyDescent="0.25">
      <c r="E354" s="58">
        <v>3</v>
      </c>
      <c r="F354" s="58">
        <v>3</v>
      </c>
    </row>
    <row r="355" spans="5:6" x14ac:dyDescent="0.25">
      <c r="E355" s="58">
        <v>3</v>
      </c>
      <c r="F355" s="58">
        <v>3</v>
      </c>
    </row>
    <row r="356" spans="5:6" x14ac:dyDescent="0.25">
      <c r="E356" s="58">
        <v>3</v>
      </c>
      <c r="F356" s="58">
        <v>3</v>
      </c>
    </row>
    <row r="357" spans="5:6" x14ac:dyDescent="0.25">
      <c r="E357" s="51">
        <v>2</v>
      </c>
      <c r="F357" s="58">
        <v>2</v>
      </c>
    </row>
    <row r="358" spans="5:6" x14ac:dyDescent="0.25">
      <c r="E358" s="58">
        <v>2</v>
      </c>
      <c r="F358" s="58">
        <v>2</v>
      </c>
    </row>
    <row r="359" spans="5:6" x14ac:dyDescent="0.25">
      <c r="E359" s="58">
        <v>2</v>
      </c>
      <c r="F359" s="58">
        <v>2</v>
      </c>
    </row>
    <row r="360" spans="5:6" x14ac:dyDescent="0.25">
      <c r="E360" s="58">
        <v>2</v>
      </c>
      <c r="F360" s="58">
        <v>2</v>
      </c>
    </row>
    <row r="361" spans="5:6" x14ac:dyDescent="0.25">
      <c r="E361" s="58">
        <v>2</v>
      </c>
      <c r="F361" s="58">
        <v>2</v>
      </c>
    </row>
    <row r="362" spans="5:6" x14ac:dyDescent="0.25">
      <c r="E362" s="58">
        <v>2</v>
      </c>
      <c r="F362" s="58">
        <v>2</v>
      </c>
    </row>
    <row r="363" spans="5:6" x14ac:dyDescent="0.25">
      <c r="E363" s="58">
        <v>2</v>
      </c>
      <c r="F363" s="58">
        <v>2</v>
      </c>
    </row>
    <row r="364" spans="5:6" x14ac:dyDescent="0.25">
      <c r="E364" s="58">
        <v>2</v>
      </c>
      <c r="F364" s="58">
        <v>2</v>
      </c>
    </row>
    <row r="365" spans="5:6" x14ac:dyDescent="0.25">
      <c r="E365" s="44">
        <v>1</v>
      </c>
      <c r="F365" s="58">
        <v>1</v>
      </c>
    </row>
    <row r="366" spans="5:6" x14ac:dyDescent="0.25">
      <c r="E366" s="58">
        <v>1</v>
      </c>
      <c r="F366" s="58">
        <v>1</v>
      </c>
    </row>
    <row r="367" spans="5:6" x14ac:dyDescent="0.25">
      <c r="E367" s="58">
        <v>1</v>
      </c>
      <c r="F367" s="58">
        <v>1</v>
      </c>
    </row>
    <row r="368" spans="5:6" x14ac:dyDescent="0.25">
      <c r="E368" s="48">
        <v>0</v>
      </c>
      <c r="F368" s="58">
        <v>0</v>
      </c>
    </row>
    <row r="369" spans="5:6" x14ac:dyDescent="0.25">
      <c r="E369" s="58">
        <v>0</v>
      </c>
      <c r="F369" s="58">
        <v>0</v>
      </c>
    </row>
    <row r="370" spans="5:6" ht="15.75" thickBot="1" x14ac:dyDescent="0.3">
      <c r="F370" s="57" t="s">
        <v>77</v>
      </c>
    </row>
  </sheetData>
  <sortState xmlns:xlrd2="http://schemas.microsoft.com/office/spreadsheetml/2017/richdata2" ref="B315:E334">
    <sortCondition descending="1" ref="E334"/>
  </sortState>
  <mergeCells count="35">
    <mergeCell ref="A180:G180"/>
    <mergeCell ref="S86:S87"/>
    <mergeCell ref="T86:U87"/>
    <mergeCell ref="S74:S75"/>
    <mergeCell ref="T74:T75"/>
    <mergeCell ref="U74:U75"/>
    <mergeCell ref="S78:S79"/>
    <mergeCell ref="T78:U79"/>
    <mergeCell ref="F101:L101"/>
    <mergeCell ref="AH67:AH68"/>
    <mergeCell ref="T82:W83"/>
    <mergeCell ref="T84:W84"/>
    <mergeCell ref="T80:U80"/>
    <mergeCell ref="S82:S83"/>
    <mergeCell ref="AG67:AG68"/>
    <mergeCell ref="A2:D2"/>
    <mergeCell ref="B4:D4"/>
    <mergeCell ref="H4:J4"/>
    <mergeCell ref="M4:O4"/>
    <mergeCell ref="R4:T4"/>
    <mergeCell ref="F72:L72"/>
    <mergeCell ref="V4:X4"/>
    <mergeCell ref="F2:G2"/>
    <mergeCell ref="F38:G38"/>
    <mergeCell ref="Z4:AF4"/>
    <mergeCell ref="AB31:AC32"/>
    <mergeCell ref="AD31:AD32"/>
    <mergeCell ref="AE31:AE32"/>
    <mergeCell ref="AF31:AF32"/>
    <mergeCell ref="AB33:AC34"/>
    <mergeCell ref="AD33:AD34"/>
    <mergeCell ref="AE33:AE34"/>
    <mergeCell ref="AF33:AF34"/>
    <mergeCell ref="AB30:AC30"/>
    <mergeCell ref="AA38:AD3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C634-1AA5-4D46-A781-E3EF5D571F1A}">
  <dimension ref="A2:M121"/>
  <sheetViews>
    <sheetView tabSelected="1" zoomScale="25" zoomScaleNormal="25" workbookViewId="0">
      <selection activeCell="F15" sqref="F15"/>
    </sheetView>
  </sheetViews>
  <sheetFormatPr baseColWidth="10" defaultRowHeight="15" x14ac:dyDescent="0.25"/>
  <cols>
    <col min="1" max="1" width="14.7109375" bestFit="1" customWidth="1"/>
    <col min="2" max="2" width="22" customWidth="1"/>
    <col min="3" max="3" width="14.85546875" customWidth="1"/>
    <col min="5" max="6" width="28.28515625" bestFit="1" customWidth="1"/>
    <col min="8" max="8" width="13.85546875" bestFit="1" customWidth="1"/>
    <col min="9" max="9" width="12.85546875" bestFit="1" customWidth="1"/>
    <col min="12" max="12" width="27" bestFit="1" customWidth="1"/>
    <col min="13" max="13" width="30.7109375" bestFit="1" customWidth="1"/>
    <col min="17" max="17" width="14.28515625" bestFit="1" customWidth="1"/>
  </cols>
  <sheetData>
    <row r="2" spans="2:3" x14ac:dyDescent="0.25">
      <c r="B2" s="71" t="s">
        <v>80</v>
      </c>
      <c r="C2" s="71"/>
    </row>
    <row r="3" spans="2:3" x14ac:dyDescent="0.25">
      <c r="B3" s="1" t="s">
        <v>2</v>
      </c>
      <c r="C3" s="1" t="s">
        <v>3</v>
      </c>
    </row>
    <row r="4" spans="2:3" x14ac:dyDescent="0.25">
      <c r="B4" s="2">
        <v>4</v>
      </c>
      <c r="C4" s="2">
        <v>4</v>
      </c>
    </row>
    <row r="5" spans="2:3" x14ac:dyDescent="0.25">
      <c r="B5" s="2">
        <v>2</v>
      </c>
      <c r="C5" s="2">
        <v>3</v>
      </c>
    </row>
    <row r="6" spans="2:3" x14ac:dyDescent="0.25">
      <c r="B6" s="2">
        <v>2</v>
      </c>
      <c r="C6" s="2">
        <v>4</v>
      </c>
    </row>
    <row r="7" spans="2:3" x14ac:dyDescent="0.25">
      <c r="B7" s="2">
        <v>3</v>
      </c>
      <c r="C7" s="2">
        <v>5</v>
      </c>
    </row>
    <row r="8" spans="2:3" x14ac:dyDescent="0.25">
      <c r="B8" s="2">
        <v>1</v>
      </c>
      <c r="C8" s="2">
        <v>3</v>
      </c>
    </row>
    <row r="9" spans="2:3" x14ac:dyDescent="0.25">
      <c r="B9" s="2">
        <v>3</v>
      </c>
      <c r="C9" s="2">
        <v>6</v>
      </c>
    </row>
    <row r="10" spans="2:3" x14ac:dyDescent="0.25">
      <c r="B10" s="2">
        <v>3</v>
      </c>
      <c r="C10" s="2">
        <v>6</v>
      </c>
    </row>
    <row r="11" spans="2:3" x14ac:dyDescent="0.25">
      <c r="B11" s="2">
        <v>0</v>
      </c>
      <c r="C11" s="2">
        <v>1</v>
      </c>
    </row>
    <row r="12" spans="2:3" x14ac:dyDescent="0.25">
      <c r="B12" s="2">
        <v>1</v>
      </c>
      <c r="C12" s="2">
        <v>3</v>
      </c>
    </row>
    <row r="13" spans="2:3" x14ac:dyDescent="0.25">
      <c r="B13" s="2">
        <v>0</v>
      </c>
      <c r="C13" s="2">
        <v>0</v>
      </c>
    </row>
    <row r="14" spans="2:3" x14ac:dyDescent="0.25">
      <c r="B14" s="2">
        <v>5</v>
      </c>
      <c r="C14" s="2">
        <v>9</v>
      </c>
    </row>
    <row r="15" spans="2:3" x14ac:dyDescent="0.25">
      <c r="B15" s="2">
        <v>1</v>
      </c>
      <c r="C15" s="2">
        <v>2</v>
      </c>
    </row>
    <row r="16" spans="2:3" x14ac:dyDescent="0.25">
      <c r="B16" s="2">
        <v>2</v>
      </c>
      <c r="C16" s="2">
        <v>3</v>
      </c>
    </row>
    <row r="17" spans="2:9" x14ac:dyDescent="0.25">
      <c r="B17" s="2">
        <v>1</v>
      </c>
      <c r="C17" s="2">
        <v>3</v>
      </c>
    </row>
    <row r="18" spans="2:9" x14ac:dyDescent="0.25">
      <c r="B18" s="2">
        <v>3</v>
      </c>
      <c r="C18" s="2">
        <v>6</v>
      </c>
    </row>
    <row r="19" spans="2:9" x14ac:dyDescent="0.25">
      <c r="B19" s="2">
        <v>4</v>
      </c>
      <c r="C19" s="2">
        <v>8</v>
      </c>
    </row>
    <row r="20" spans="2:9" x14ac:dyDescent="0.25">
      <c r="B20" s="2">
        <v>4</v>
      </c>
      <c r="C20" s="2">
        <v>8</v>
      </c>
    </row>
    <row r="21" spans="2:9" x14ac:dyDescent="0.25">
      <c r="B21" s="2">
        <v>3</v>
      </c>
      <c r="C21" s="2">
        <v>6</v>
      </c>
    </row>
    <row r="22" spans="2:9" x14ac:dyDescent="0.25">
      <c r="B22" s="2">
        <v>5</v>
      </c>
      <c r="C22" s="2">
        <v>9</v>
      </c>
    </row>
    <row r="23" spans="2:9" x14ac:dyDescent="0.25">
      <c r="B23" s="2">
        <v>1</v>
      </c>
      <c r="C23" s="2">
        <v>2</v>
      </c>
    </row>
    <row r="24" spans="2:9" x14ac:dyDescent="0.25">
      <c r="B24" s="2">
        <v>1</v>
      </c>
      <c r="C24" s="2">
        <v>2</v>
      </c>
    </row>
    <row r="27" spans="2:9" x14ac:dyDescent="0.25">
      <c r="B27" s="70" t="s">
        <v>81</v>
      </c>
      <c r="C27" s="70"/>
      <c r="H27" s="70" t="s">
        <v>90</v>
      </c>
      <c r="I27" s="70"/>
    </row>
    <row r="28" spans="2:9" x14ac:dyDescent="0.25">
      <c r="B28" s="1" t="s">
        <v>2</v>
      </c>
      <c r="C28" s="1" t="s">
        <v>3</v>
      </c>
      <c r="E28" s="19" t="s">
        <v>88</v>
      </c>
      <c r="F28" s="19" t="s">
        <v>89</v>
      </c>
      <c r="H28" s="59" t="s">
        <v>2</v>
      </c>
      <c r="I28" s="59" t="s">
        <v>3</v>
      </c>
    </row>
    <row r="29" spans="2:9" x14ac:dyDescent="0.25">
      <c r="B29" s="2">
        <v>4</v>
      </c>
      <c r="C29" s="2">
        <v>4</v>
      </c>
      <c r="E29" s="10">
        <f>(B29-$B$50)/$B$56</f>
        <v>1.1180339887498947</v>
      </c>
      <c r="F29" s="10">
        <f>(C29-$C$51)/$C$57</f>
        <v>-0.16770509831248431</v>
      </c>
      <c r="H29" s="10">
        <v>1.11803398874989</v>
      </c>
      <c r="I29" s="10">
        <v>-0.16770509831248431</v>
      </c>
    </row>
    <row r="30" spans="2:9" x14ac:dyDescent="0.25">
      <c r="B30" s="2">
        <v>2</v>
      </c>
      <c r="C30" s="2">
        <v>3</v>
      </c>
      <c r="E30" s="10">
        <f t="shared" ref="E30:E49" si="0">(B30-$B$50)/$B$56</f>
        <v>-0.22360679774997907</v>
      </c>
      <c r="F30" s="10">
        <f t="shared" ref="F30:F49" si="1">(C30-$C$51)/$C$57</f>
        <v>-0.55901699437494745</v>
      </c>
      <c r="H30" s="10">
        <v>-0.22360679774997907</v>
      </c>
      <c r="I30" s="10">
        <v>-0.55901699437494745</v>
      </c>
    </row>
    <row r="31" spans="2:9" x14ac:dyDescent="0.25">
      <c r="B31" s="2">
        <v>2</v>
      </c>
      <c r="C31" s="2">
        <v>4</v>
      </c>
      <c r="E31" s="10">
        <f>(B31-$B$50)/$B$56</f>
        <v>-0.22360679774997907</v>
      </c>
      <c r="F31" s="10">
        <f t="shared" si="1"/>
        <v>-0.16770509831248431</v>
      </c>
      <c r="H31" s="10">
        <v>-0.22360679774997907</v>
      </c>
      <c r="I31" s="10">
        <v>-0.16770509831248431</v>
      </c>
    </row>
    <row r="32" spans="2:9" x14ac:dyDescent="0.25">
      <c r="B32" s="2">
        <v>3</v>
      </c>
      <c r="C32" s="2">
        <v>5</v>
      </c>
      <c r="E32" s="10">
        <f t="shared" si="0"/>
        <v>0.44721359549995782</v>
      </c>
      <c r="F32" s="10">
        <f t="shared" si="1"/>
        <v>0.22360679774997885</v>
      </c>
      <c r="H32" s="10">
        <v>0.44721359549995782</v>
      </c>
      <c r="I32" s="10">
        <v>0.22360679774997885</v>
      </c>
    </row>
    <row r="33" spans="2:9" x14ac:dyDescent="0.25">
      <c r="B33" s="2">
        <v>1</v>
      </c>
      <c r="C33" s="2">
        <v>3</v>
      </c>
      <c r="E33" s="10">
        <f>(B33-$B$50)/$B$56</f>
        <v>-0.89442719099991597</v>
      </c>
      <c r="F33" s="10">
        <f t="shared" si="1"/>
        <v>-0.55901699437494745</v>
      </c>
      <c r="H33" s="10">
        <v>-0.89442719099991597</v>
      </c>
      <c r="I33" s="10">
        <v>-0.55901699437494745</v>
      </c>
    </row>
    <row r="34" spans="2:9" x14ac:dyDescent="0.25">
      <c r="B34" s="2">
        <v>3</v>
      </c>
      <c r="C34" s="2">
        <v>6</v>
      </c>
      <c r="E34" s="10">
        <f t="shared" si="0"/>
        <v>0.44721359549995782</v>
      </c>
      <c r="F34" s="10">
        <f t="shared" si="1"/>
        <v>0.61491869381244202</v>
      </c>
      <c r="H34" s="10">
        <v>0.44721359549995782</v>
      </c>
      <c r="I34" s="10">
        <v>0.61491869381244202</v>
      </c>
    </row>
    <row r="35" spans="2:9" x14ac:dyDescent="0.25">
      <c r="B35" s="2">
        <v>3</v>
      </c>
      <c r="C35" s="2">
        <v>6</v>
      </c>
      <c r="E35" s="10">
        <f t="shared" si="0"/>
        <v>0.44721359549995782</v>
      </c>
      <c r="F35" s="10">
        <f t="shared" si="1"/>
        <v>0.61491869381244202</v>
      </c>
      <c r="H35" s="10">
        <v>0.44721359549995782</v>
      </c>
      <c r="I35" s="10">
        <v>0.61491869381244202</v>
      </c>
    </row>
    <row r="36" spans="2:9" x14ac:dyDescent="0.25">
      <c r="B36" s="2">
        <v>0</v>
      </c>
      <c r="C36" s="2">
        <v>1</v>
      </c>
      <c r="E36" s="10">
        <f t="shared" si="0"/>
        <v>-1.565247584249853</v>
      </c>
      <c r="F36" s="10">
        <f t="shared" si="1"/>
        <v>-1.3416407864998738</v>
      </c>
      <c r="H36" s="10">
        <v>-1.565247584249853</v>
      </c>
      <c r="I36" s="10">
        <v>-1.3416407864998738</v>
      </c>
    </row>
    <row r="37" spans="2:9" x14ac:dyDescent="0.25">
      <c r="B37" s="2">
        <v>1</v>
      </c>
      <c r="C37" s="2">
        <v>3</v>
      </c>
      <c r="E37" s="10">
        <f t="shared" si="0"/>
        <v>-0.89442719099991597</v>
      </c>
      <c r="F37" s="10">
        <f t="shared" si="1"/>
        <v>-0.55901699437494745</v>
      </c>
      <c r="H37" s="10">
        <v>-0.89442719099991597</v>
      </c>
      <c r="I37" s="10">
        <v>-0.55901699437494745</v>
      </c>
    </row>
    <row r="38" spans="2:9" x14ac:dyDescent="0.25">
      <c r="B38" s="2">
        <v>0</v>
      </c>
      <c r="C38" s="2">
        <v>0</v>
      </c>
      <c r="E38" s="10">
        <f t="shared" si="0"/>
        <v>-1.565247584249853</v>
      </c>
      <c r="F38" s="10">
        <f t="shared" si="1"/>
        <v>-1.7329526825623369</v>
      </c>
      <c r="H38" s="10">
        <v>-1.565247584249853</v>
      </c>
      <c r="I38" s="10">
        <v>-1.7329526825623369</v>
      </c>
    </row>
    <row r="39" spans="2:9" x14ac:dyDescent="0.25">
      <c r="B39" s="2">
        <v>5</v>
      </c>
      <c r="C39" s="2">
        <v>9</v>
      </c>
      <c r="E39" s="10">
        <f t="shared" si="0"/>
        <v>1.7888543819998317</v>
      </c>
      <c r="F39" s="10">
        <f t="shared" si="1"/>
        <v>1.7888543819998315</v>
      </c>
      <c r="H39" s="10">
        <v>1.7888543819998317</v>
      </c>
      <c r="I39" s="10">
        <v>1.7888543819998315</v>
      </c>
    </row>
    <row r="40" spans="2:9" x14ac:dyDescent="0.25">
      <c r="B40" s="2">
        <v>1</v>
      </c>
      <c r="C40" s="2">
        <v>2</v>
      </c>
      <c r="E40" s="10">
        <f t="shared" si="0"/>
        <v>-0.89442719099991597</v>
      </c>
      <c r="F40" s="10">
        <f t="shared" si="1"/>
        <v>-0.95032889043741064</v>
      </c>
      <c r="H40" s="10">
        <v>-0.89442719099991597</v>
      </c>
      <c r="I40" s="10">
        <v>-0.95032889043741064</v>
      </c>
    </row>
    <row r="41" spans="2:9" x14ac:dyDescent="0.25">
      <c r="B41" s="2">
        <v>2</v>
      </c>
      <c r="C41" s="2">
        <v>3</v>
      </c>
      <c r="E41" s="10">
        <f t="shared" si="0"/>
        <v>-0.22360679774997907</v>
      </c>
      <c r="F41" s="10">
        <f t="shared" si="1"/>
        <v>-0.55901699437494745</v>
      </c>
      <c r="H41" s="10">
        <v>-0.22360679774997907</v>
      </c>
      <c r="I41" s="10">
        <v>-0.55901699437494745</v>
      </c>
    </row>
    <row r="42" spans="2:9" x14ac:dyDescent="0.25">
      <c r="B42" s="2">
        <v>1</v>
      </c>
      <c r="C42" s="2">
        <v>3</v>
      </c>
      <c r="E42" s="10">
        <f t="shared" si="0"/>
        <v>-0.89442719099991597</v>
      </c>
      <c r="F42" s="10">
        <f t="shared" si="1"/>
        <v>-0.55901699437494745</v>
      </c>
      <c r="H42" s="10">
        <v>-0.89442719099991597</v>
      </c>
      <c r="I42" s="10">
        <v>-0.55901699437494745</v>
      </c>
    </row>
    <row r="43" spans="2:9" x14ac:dyDescent="0.25">
      <c r="B43" s="2">
        <v>3</v>
      </c>
      <c r="C43" s="2">
        <v>6</v>
      </c>
      <c r="E43" s="10">
        <f t="shared" si="0"/>
        <v>0.44721359549995782</v>
      </c>
      <c r="F43" s="10">
        <f t="shared" si="1"/>
        <v>0.61491869381244202</v>
      </c>
      <c r="H43" s="10">
        <v>0.44721359549995782</v>
      </c>
      <c r="I43" s="10">
        <v>0.61491869381244202</v>
      </c>
    </row>
    <row r="44" spans="2:9" x14ac:dyDescent="0.25">
      <c r="B44" s="2">
        <v>4</v>
      </c>
      <c r="C44" s="2">
        <v>8</v>
      </c>
      <c r="E44" s="10">
        <f t="shared" si="0"/>
        <v>1.1180339887498947</v>
      </c>
      <c r="F44" s="10">
        <f t="shared" si="1"/>
        <v>1.3975424859373684</v>
      </c>
      <c r="H44" s="10">
        <v>1.1180339887498947</v>
      </c>
      <c r="I44" s="10">
        <v>1.3975424859373684</v>
      </c>
    </row>
    <row r="45" spans="2:9" x14ac:dyDescent="0.25">
      <c r="B45" s="2">
        <v>4</v>
      </c>
      <c r="C45" s="2">
        <v>8</v>
      </c>
      <c r="E45" s="10">
        <f t="shared" si="0"/>
        <v>1.1180339887498947</v>
      </c>
      <c r="F45" s="10">
        <f t="shared" si="1"/>
        <v>1.3975424859373684</v>
      </c>
      <c r="H45" s="10">
        <v>1.1180339887498947</v>
      </c>
      <c r="I45" s="10">
        <v>1.3975424859373684</v>
      </c>
    </row>
    <row r="46" spans="2:9" x14ac:dyDescent="0.25">
      <c r="B46" s="2">
        <v>3</v>
      </c>
      <c r="C46" s="2">
        <v>6</v>
      </c>
      <c r="E46" s="10">
        <f t="shared" si="0"/>
        <v>0.44721359549995782</v>
      </c>
      <c r="F46" s="10">
        <f t="shared" si="1"/>
        <v>0.61491869381244202</v>
      </c>
      <c r="H46" s="10">
        <v>0.44721359549995782</v>
      </c>
      <c r="I46" s="10">
        <v>0.61491869381244202</v>
      </c>
    </row>
    <row r="47" spans="2:9" x14ac:dyDescent="0.25">
      <c r="B47" s="2">
        <v>5</v>
      </c>
      <c r="C47" s="2">
        <v>9</v>
      </c>
      <c r="E47" s="10">
        <f t="shared" si="0"/>
        <v>1.7888543819998317</v>
      </c>
      <c r="F47" s="10">
        <f t="shared" si="1"/>
        <v>1.7888543819998315</v>
      </c>
      <c r="H47" s="10">
        <v>1.7888543819998317</v>
      </c>
      <c r="I47" s="10">
        <v>1.7888543819998315</v>
      </c>
    </row>
    <row r="48" spans="2:9" x14ac:dyDescent="0.25">
      <c r="B48" s="2">
        <v>1</v>
      </c>
      <c r="C48" s="2">
        <v>2</v>
      </c>
      <c r="E48" s="10">
        <f t="shared" si="0"/>
        <v>-0.89442719099991597</v>
      </c>
      <c r="F48" s="10">
        <f t="shared" si="1"/>
        <v>-0.95032889043741064</v>
      </c>
      <c r="H48" s="10">
        <v>-0.89442719099991597</v>
      </c>
      <c r="I48" s="10">
        <v>-0.95032889043741064</v>
      </c>
    </row>
    <row r="49" spans="1:9" x14ac:dyDescent="0.25">
      <c r="B49" s="2">
        <v>1</v>
      </c>
      <c r="C49" s="2">
        <v>2</v>
      </c>
      <c r="E49" s="10">
        <f t="shared" si="0"/>
        <v>-0.89442719099991597</v>
      </c>
      <c r="F49" s="10">
        <f t="shared" si="1"/>
        <v>-0.95032889043741064</v>
      </c>
      <c r="H49" s="10">
        <v>-0.89442719099991597</v>
      </c>
      <c r="I49" s="10">
        <v>-0.95032889043741064</v>
      </c>
    </row>
    <row r="50" spans="1:9" x14ac:dyDescent="0.25">
      <c r="A50" t="s">
        <v>82</v>
      </c>
      <c r="B50">
        <f>AVERAGE(B29:B49)</f>
        <v>2.3333333333333335</v>
      </c>
    </row>
    <row r="51" spans="1:9" x14ac:dyDescent="0.25">
      <c r="A51" t="s">
        <v>83</v>
      </c>
      <c r="C51">
        <f>AVERAGE(C29:C49)</f>
        <v>4.4285714285714288</v>
      </c>
    </row>
    <row r="53" spans="1:9" x14ac:dyDescent="0.25">
      <c r="A53" t="s">
        <v>84</v>
      </c>
      <c r="B53">
        <f>_xlfn.VAR.P(B29:B49)</f>
        <v>2.2222222222222223</v>
      </c>
    </row>
    <row r="54" spans="1:9" x14ac:dyDescent="0.25">
      <c r="A54" t="s">
        <v>85</v>
      </c>
      <c r="C54">
        <f>_xlfn.VAR.P(C29:C49)</f>
        <v>6.5306122448979593</v>
      </c>
    </row>
    <row r="56" spans="1:9" x14ac:dyDescent="0.25">
      <c r="A56" t="s">
        <v>86</v>
      </c>
      <c r="B56">
        <f>SQRT(B53)</f>
        <v>1.4907119849998598</v>
      </c>
    </row>
    <row r="57" spans="1:9" x14ac:dyDescent="0.25">
      <c r="A57" t="s">
        <v>87</v>
      </c>
      <c r="C57">
        <f>SQRT(C54)</f>
        <v>2.5555062599997598</v>
      </c>
    </row>
    <row r="60" spans="1:9" ht="15" customHeight="1" x14ac:dyDescent="0.25"/>
    <row r="63" spans="1:9" x14ac:dyDescent="0.25">
      <c r="A63" s="5"/>
      <c r="B63" s="59" t="s">
        <v>2</v>
      </c>
      <c r="C63" s="59" t="s">
        <v>3</v>
      </c>
      <c r="F63" s="15" t="s">
        <v>30</v>
      </c>
      <c r="G63" s="23" t="s">
        <v>31</v>
      </c>
      <c r="H63" s="15" t="s">
        <v>32</v>
      </c>
    </row>
    <row r="64" spans="1:9" x14ac:dyDescent="0.25">
      <c r="A64" s="5"/>
      <c r="B64" s="10">
        <v>1.11803398874989</v>
      </c>
      <c r="C64" s="10">
        <v>-0.16770509831248431</v>
      </c>
      <c r="F64" s="10">
        <f>(B64-$B$86)</f>
        <v>1.1180339887498902</v>
      </c>
      <c r="G64" s="16">
        <f>(C64-$C$86)</f>
        <v>-0.16770509831248423</v>
      </c>
      <c r="H64" s="10">
        <f>F64*G64</f>
        <v>-0.18749999999999922</v>
      </c>
    </row>
    <row r="65" spans="1:13" x14ac:dyDescent="0.25">
      <c r="A65" s="5"/>
      <c r="B65" s="10">
        <v>-0.22360679774997907</v>
      </c>
      <c r="C65" s="10">
        <v>-0.55901699437494745</v>
      </c>
      <c r="F65" s="10">
        <f t="shared" ref="F65:F84" si="2">(B65-$B$86)</f>
        <v>-0.22360679774997874</v>
      </c>
      <c r="G65" s="16">
        <f t="shared" ref="G65:G84" si="3">(C65-$C$86)</f>
        <v>-0.55901699437494734</v>
      </c>
      <c r="H65" s="10">
        <f t="shared" ref="H65" si="4">F65*G65</f>
        <v>0.12499999999999985</v>
      </c>
    </row>
    <row r="66" spans="1:13" x14ac:dyDescent="0.25">
      <c r="A66" s="5"/>
      <c r="B66" s="10">
        <v>-0.22360679774997907</v>
      </c>
      <c r="C66" s="10">
        <v>-0.16770509831248431</v>
      </c>
      <c r="F66" s="10">
        <f t="shared" si="2"/>
        <v>-0.22360679774997874</v>
      </c>
      <c r="G66" s="16">
        <f t="shared" si="3"/>
        <v>-0.16770509831248423</v>
      </c>
      <c r="H66" s="10">
        <f>F66*G66</f>
        <v>3.7499999999999964E-2</v>
      </c>
    </row>
    <row r="67" spans="1:13" x14ac:dyDescent="0.25">
      <c r="A67" s="5"/>
      <c r="B67" s="10">
        <v>0.44721359549995782</v>
      </c>
      <c r="C67" s="10">
        <v>0.22360679774997885</v>
      </c>
      <c r="F67" s="10">
        <f t="shared" si="2"/>
        <v>0.44721359549995815</v>
      </c>
      <c r="G67" s="16">
        <f t="shared" si="3"/>
        <v>0.22360679774997894</v>
      </c>
      <c r="H67" s="10">
        <f t="shared" ref="H67:H84" si="5">F67*G67</f>
        <v>0.10000000000000003</v>
      </c>
      <c r="J67" s="25" t="s">
        <v>91</v>
      </c>
      <c r="K67">
        <f>_xlfn.COVARIANCE.P(H29:H49,I29:I49)</f>
        <v>0.9375</v>
      </c>
      <c r="L67" s="25" t="s">
        <v>84</v>
      </c>
      <c r="M67" s="61">
        <f>_xlfn.VAR.P(H29:H49)</f>
        <v>0.99999999999999967</v>
      </c>
    </row>
    <row r="68" spans="1:13" x14ac:dyDescent="0.25">
      <c r="A68" s="5"/>
      <c r="B68" s="10">
        <v>-0.89442719099991597</v>
      </c>
      <c r="C68" s="10">
        <v>-0.55901699437494745</v>
      </c>
      <c r="F68" s="10">
        <f t="shared" si="2"/>
        <v>-0.89442719099991563</v>
      </c>
      <c r="G68" s="16">
        <f t="shared" si="3"/>
        <v>-0.55901699437494734</v>
      </c>
      <c r="H68" s="10">
        <f t="shared" si="5"/>
        <v>0.49999999999999978</v>
      </c>
      <c r="J68" s="25" t="s">
        <v>92</v>
      </c>
      <c r="K68">
        <f>_xlfn.COVARIANCE.P(I29:I49,H29:H49)</f>
        <v>0.9375</v>
      </c>
      <c r="L68" s="25" t="s">
        <v>85</v>
      </c>
      <c r="M68" s="61">
        <f>_xlfn.VAR.P(I29:I49)</f>
        <v>0.99999999999999989</v>
      </c>
    </row>
    <row r="69" spans="1:13" x14ac:dyDescent="0.25">
      <c r="A69" s="5"/>
      <c r="B69" s="10">
        <v>0.44721359549995782</v>
      </c>
      <c r="C69" s="10">
        <v>0.61491869381244202</v>
      </c>
      <c r="F69" s="10">
        <f t="shared" si="2"/>
        <v>0.44721359549995815</v>
      </c>
      <c r="G69" s="16">
        <f t="shared" si="3"/>
        <v>0.61491869381244213</v>
      </c>
      <c r="H69" s="10">
        <f t="shared" si="5"/>
        <v>0.27500000000000013</v>
      </c>
    </row>
    <row r="70" spans="1:13" x14ac:dyDescent="0.25">
      <c r="A70" s="5"/>
      <c r="B70" s="10">
        <v>0.44721359549995782</v>
      </c>
      <c r="C70" s="10">
        <v>0.61491869381244202</v>
      </c>
      <c r="F70" s="10">
        <f t="shared" si="2"/>
        <v>0.44721359549995815</v>
      </c>
      <c r="G70" s="16">
        <f t="shared" si="3"/>
        <v>0.61491869381244213</v>
      </c>
      <c r="H70" s="10">
        <f>F70*G70</f>
        <v>0.27500000000000013</v>
      </c>
      <c r="J70" s="80" t="s">
        <v>93</v>
      </c>
      <c r="K70" s="80"/>
      <c r="L70" s="10">
        <v>1</v>
      </c>
      <c r="M70" s="10">
        <v>0.9375</v>
      </c>
    </row>
    <row r="71" spans="1:13" x14ac:dyDescent="0.25">
      <c r="A71" s="5"/>
      <c r="B71" s="10">
        <v>-1.565247584249853</v>
      </c>
      <c r="C71" s="10">
        <v>-1.3416407864998738</v>
      </c>
      <c r="F71" s="10">
        <f t="shared" si="2"/>
        <v>-1.5652475842498528</v>
      </c>
      <c r="G71" s="16">
        <f t="shared" si="3"/>
        <v>-1.3416407864998738</v>
      </c>
      <c r="H71" s="10">
        <f t="shared" si="5"/>
        <v>2.1</v>
      </c>
      <c r="J71" s="80"/>
      <c r="K71" s="80"/>
      <c r="L71" s="10">
        <v>0.9375</v>
      </c>
      <c r="M71" s="10">
        <v>1</v>
      </c>
    </row>
    <row r="72" spans="1:13" x14ac:dyDescent="0.25">
      <c r="A72" s="5"/>
      <c r="B72" s="10">
        <v>-0.89442719099991597</v>
      </c>
      <c r="C72" s="10">
        <v>-0.55901699437494745</v>
      </c>
      <c r="F72" s="10">
        <f t="shared" si="2"/>
        <v>-0.89442719099991563</v>
      </c>
      <c r="G72" s="16">
        <f t="shared" si="3"/>
        <v>-0.55901699437494734</v>
      </c>
      <c r="H72" s="10">
        <f t="shared" si="5"/>
        <v>0.49999999999999978</v>
      </c>
    </row>
    <row r="73" spans="1:13" x14ac:dyDescent="0.25">
      <c r="A73" s="5"/>
      <c r="B73" s="10">
        <v>-1.565247584249853</v>
      </c>
      <c r="C73" s="10">
        <v>-1.7329526825623369</v>
      </c>
      <c r="F73" s="10">
        <f t="shared" si="2"/>
        <v>-1.5652475842498528</v>
      </c>
      <c r="G73" s="16">
        <f t="shared" si="3"/>
        <v>-1.7329526825623369</v>
      </c>
      <c r="H73" s="10">
        <f t="shared" si="5"/>
        <v>2.7124999999999999</v>
      </c>
    </row>
    <row r="74" spans="1:13" x14ac:dyDescent="0.25">
      <c r="A74" s="5"/>
      <c r="B74" s="10">
        <v>1.7888543819998317</v>
      </c>
      <c r="C74" s="10">
        <v>1.7888543819998315</v>
      </c>
      <c r="F74" s="10">
        <f t="shared" si="2"/>
        <v>1.7888543819998319</v>
      </c>
      <c r="G74" s="16">
        <f t="shared" si="3"/>
        <v>1.7888543819998315</v>
      </c>
      <c r="H74" s="10">
        <f t="shared" si="5"/>
        <v>3.1999999999999997</v>
      </c>
    </row>
    <row r="75" spans="1:13" x14ac:dyDescent="0.25">
      <c r="A75" s="5"/>
      <c r="B75" s="10">
        <v>-0.89442719099991597</v>
      </c>
      <c r="C75" s="10">
        <v>-0.95032889043741064</v>
      </c>
      <c r="F75" s="10">
        <f t="shared" si="2"/>
        <v>-0.89442719099991563</v>
      </c>
      <c r="G75" s="16">
        <f t="shared" si="3"/>
        <v>-0.95032889043741053</v>
      </c>
      <c r="H75" s="10">
        <f t="shared" si="5"/>
        <v>0.84999999999999964</v>
      </c>
    </row>
    <row r="76" spans="1:13" ht="15" customHeight="1" x14ac:dyDescent="0.25">
      <c r="A76" s="5"/>
      <c r="B76" s="10">
        <v>-0.22360679774997907</v>
      </c>
      <c r="C76" s="10">
        <v>-0.55901699437494745</v>
      </c>
      <c r="F76" s="10">
        <f t="shared" si="2"/>
        <v>-0.22360679774997874</v>
      </c>
      <c r="G76" s="16">
        <f t="shared" si="3"/>
        <v>-0.55901699437494734</v>
      </c>
      <c r="H76" s="10">
        <f t="shared" si="5"/>
        <v>0.12499999999999985</v>
      </c>
    </row>
    <row r="77" spans="1:13" x14ac:dyDescent="0.25">
      <c r="A77" s="5"/>
      <c r="B77" s="10">
        <v>-0.89442719099991597</v>
      </c>
      <c r="C77" s="10">
        <v>-0.55901699437494745</v>
      </c>
      <c r="F77" s="10">
        <f t="shared" si="2"/>
        <v>-0.89442719099991563</v>
      </c>
      <c r="G77" s="16">
        <f t="shared" si="3"/>
        <v>-0.55901699437494734</v>
      </c>
      <c r="H77" s="10">
        <f t="shared" si="5"/>
        <v>0.49999999999999978</v>
      </c>
    </row>
    <row r="78" spans="1:13" x14ac:dyDescent="0.25">
      <c r="A78" s="5"/>
      <c r="B78" s="10">
        <v>0.44721359549995782</v>
      </c>
      <c r="C78" s="10">
        <v>0.61491869381244202</v>
      </c>
      <c r="F78" s="10">
        <f t="shared" si="2"/>
        <v>0.44721359549995815</v>
      </c>
      <c r="G78" s="16">
        <f t="shared" si="3"/>
        <v>0.61491869381244213</v>
      </c>
      <c r="H78" s="10">
        <f t="shared" si="5"/>
        <v>0.27500000000000013</v>
      </c>
    </row>
    <row r="79" spans="1:13" x14ac:dyDescent="0.25">
      <c r="A79" s="5"/>
      <c r="B79" s="10">
        <v>1.1180339887498947</v>
      </c>
      <c r="C79" s="10">
        <v>1.3975424859373684</v>
      </c>
      <c r="F79" s="10">
        <f t="shared" si="2"/>
        <v>1.1180339887498949</v>
      </c>
      <c r="G79" s="16">
        <f t="shared" si="3"/>
        <v>1.3975424859373684</v>
      </c>
      <c r="H79" s="10">
        <f t="shared" si="5"/>
        <v>1.5625</v>
      </c>
    </row>
    <row r="80" spans="1:13" x14ac:dyDescent="0.25">
      <c r="A80" s="5"/>
      <c r="B80" s="10">
        <v>1.1180339887498947</v>
      </c>
      <c r="C80" s="10">
        <v>1.3975424859373684</v>
      </c>
      <c r="F80" s="10">
        <f t="shared" si="2"/>
        <v>1.1180339887498949</v>
      </c>
      <c r="G80" s="16">
        <f t="shared" si="3"/>
        <v>1.3975424859373684</v>
      </c>
      <c r="H80" s="10">
        <f t="shared" si="5"/>
        <v>1.5625</v>
      </c>
    </row>
    <row r="81" spans="1:8" x14ac:dyDescent="0.25">
      <c r="A81" s="5"/>
      <c r="B81" s="10">
        <v>0.44721359549995782</v>
      </c>
      <c r="C81" s="10">
        <v>0.61491869381244202</v>
      </c>
      <c r="F81" s="10">
        <f t="shared" si="2"/>
        <v>0.44721359549995815</v>
      </c>
      <c r="G81" s="16">
        <f t="shared" si="3"/>
        <v>0.61491869381244213</v>
      </c>
      <c r="H81" s="10">
        <f t="shared" si="5"/>
        <v>0.27500000000000013</v>
      </c>
    </row>
    <row r="82" spans="1:8" x14ac:dyDescent="0.25">
      <c r="A82" s="5"/>
      <c r="B82" s="10">
        <v>1.7888543819998317</v>
      </c>
      <c r="C82" s="10">
        <v>1.7888543819998315</v>
      </c>
      <c r="F82" s="10">
        <f t="shared" si="2"/>
        <v>1.7888543819998319</v>
      </c>
      <c r="G82" s="16">
        <f t="shared" si="3"/>
        <v>1.7888543819998315</v>
      </c>
      <c r="H82" s="10">
        <f t="shared" si="5"/>
        <v>3.1999999999999997</v>
      </c>
    </row>
    <row r="83" spans="1:8" x14ac:dyDescent="0.25">
      <c r="A83" s="5"/>
      <c r="B83" s="10">
        <v>-0.89442719099991597</v>
      </c>
      <c r="C83" s="10">
        <v>-0.95032889043741064</v>
      </c>
      <c r="F83" s="10">
        <f t="shared" si="2"/>
        <v>-0.89442719099991563</v>
      </c>
      <c r="G83" s="16">
        <f t="shared" si="3"/>
        <v>-0.95032889043741053</v>
      </c>
      <c r="H83" s="10">
        <f t="shared" si="5"/>
        <v>0.84999999999999964</v>
      </c>
    </row>
    <row r="84" spans="1:8" x14ac:dyDescent="0.25">
      <c r="A84" s="5"/>
      <c r="B84" s="10">
        <v>-0.89442719099991597</v>
      </c>
      <c r="C84" s="10">
        <v>-0.95032889043741064</v>
      </c>
      <c r="F84" s="10">
        <f t="shared" si="2"/>
        <v>-0.89442719099991563</v>
      </c>
      <c r="G84" s="16">
        <f t="shared" si="3"/>
        <v>-0.95032889043741053</v>
      </c>
      <c r="H84" s="10">
        <f t="shared" si="5"/>
        <v>0.84999999999999964</v>
      </c>
    </row>
    <row r="85" spans="1:8" x14ac:dyDescent="0.25">
      <c r="A85" s="5"/>
    </row>
    <row r="86" spans="1:8" x14ac:dyDescent="0.25">
      <c r="A86" s="12" t="s">
        <v>7</v>
      </c>
      <c r="B86" s="10">
        <f>AVERAGE(B64:B84)</f>
        <v>-3.2778013107980814E-16</v>
      </c>
      <c r="C86" s="10">
        <f>AVERAGE(C64:C84)</f>
        <v>-9.5161973539299127E-17</v>
      </c>
      <c r="G86" s="16" t="s">
        <v>8</v>
      </c>
      <c r="H86" s="10">
        <f>SUM(H64:H84)</f>
        <v>19.6875</v>
      </c>
    </row>
    <row r="87" spans="1:8" x14ac:dyDescent="0.25">
      <c r="A87" s="5"/>
      <c r="G87" s="16" t="s">
        <v>33</v>
      </c>
      <c r="H87" s="10">
        <f>COUNT(B64:B84)</f>
        <v>21</v>
      </c>
    </row>
    <row r="88" spans="1:8" x14ac:dyDescent="0.25">
      <c r="A88" s="5"/>
      <c r="G88" s="16" t="s">
        <v>34</v>
      </c>
      <c r="H88" s="62">
        <f>H86/H87</f>
        <v>0.9375</v>
      </c>
    </row>
    <row r="89" spans="1:8" x14ac:dyDescent="0.25">
      <c r="A89" s="5"/>
    </row>
    <row r="90" spans="1:8" x14ac:dyDescent="0.25">
      <c r="A90" s="5"/>
      <c r="G90" s="76" t="s">
        <v>49</v>
      </c>
      <c r="H90" s="78">
        <f>_xlfn.COVARIANCE.P(B64:B84,C64:C84)</f>
        <v>0.9375</v>
      </c>
    </row>
    <row r="91" spans="1:8" x14ac:dyDescent="0.25">
      <c r="A91" s="5"/>
      <c r="G91" s="76"/>
      <c r="H91" s="79"/>
    </row>
    <row r="99" spans="2:6" x14ac:dyDescent="0.25">
      <c r="B99" s="70" t="s">
        <v>90</v>
      </c>
      <c r="C99" s="70"/>
    </row>
    <row r="100" spans="2:6" x14ac:dyDescent="0.25">
      <c r="B100" s="59" t="s">
        <v>2</v>
      </c>
      <c r="C100" s="59" t="s">
        <v>3</v>
      </c>
      <c r="F100" s="64" t="s">
        <v>95</v>
      </c>
    </row>
    <row r="101" spans="2:6" x14ac:dyDescent="0.25">
      <c r="B101" s="10">
        <v>1.11803398874989</v>
      </c>
      <c r="C101" s="10">
        <v>-0.16770509831248431</v>
      </c>
      <c r="E101" s="63">
        <v>0.70699999999999996</v>
      </c>
      <c r="F101" s="10">
        <f>(B101*$E$101)+(C101*$E$102)</f>
        <v>0.67188252553924577</v>
      </c>
    </row>
    <row r="102" spans="2:6" x14ac:dyDescent="0.25">
      <c r="B102" s="10">
        <v>-0.22360679774997907</v>
      </c>
      <c r="C102" s="10">
        <v>-0.55901699437494745</v>
      </c>
      <c r="E102" s="63">
        <v>0.70699999999999996</v>
      </c>
      <c r="F102" s="10">
        <f t="shared" ref="F102:F121" si="6">(B102*$E$101)+(C102*$E$102)</f>
        <v>-0.553315021032323</v>
      </c>
    </row>
    <row r="103" spans="2:6" x14ac:dyDescent="0.25">
      <c r="B103" s="10">
        <v>-0.22360679774997907</v>
      </c>
      <c r="C103" s="10">
        <v>-0.16770509831248431</v>
      </c>
      <c r="F103" s="10">
        <f>(B103*$E$101)+(C103*$E$102)</f>
        <v>-0.27665751051616161</v>
      </c>
    </row>
    <row r="104" spans="2:6" x14ac:dyDescent="0.25">
      <c r="B104" s="10">
        <v>0.44721359549995782</v>
      </c>
      <c r="C104" s="10">
        <v>0.22360679774997885</v>
      </c>
      <c r="F104" s="10">
        <f t="shared" si="6"/>
        <v>0.47427001802770519</v>
      </c>
    </row>
    <row r="105" spans="2:6" x14ac:dyDescent="0.25">
      <c r="B105" s="10">
        <v>-0.89442719099991597</v>
      </c>
      <c r="C105" s="10">
        <v>-0.55901699437494745</v>
      </c>
      <c r="F105" s="10">
        <f t="shared" si="6"/>
        <v>-1.0275850390600283</v>
      </c>
    </row>
    <row r="106" spans="2:6" x14ac:dyDescent="0.25">
      <c r="B106" s="10">
        <v>0.44721359549995782</v>
      </c>
      <c r="C106" s="10">
        <v>0.61491869381244202</v>
      </c>
      <c r="F106" s="10">
        <f t="shared" si="6"/>
        <v>0.75092752854386668</v>
      </c>
    </row>
    <row r="107" spans="2:6" x14ac:dyDescent="0.25">
      <c r="B107" s="10">
        <v>0.44721359549995782</v>
      </c>
      <c r="C107" s="10">
        <v>0.61491869381244202</v>
      </c>
      <c r="F107" s="10">
        <f t="shared" si="6"/>
        <v>0.75092752854386668</v>
      </c>
    </row>
    <row r="108" spans="2:6" x14ac:dyDescent="0.25">
      <c r="B108" s="10">
        <v>-1.565247584249853</v>
      </c>
      <c r="C108" s="10">
        <v>-1.3416407864998738</v>
      </c>
      <c r="F108" s="10">
        <f t="shared" si="6"/>
        <v>-2.0551700781200566</v>
      </c>
    </row>
    <row r="109" spans="2:6" x14ac:dyDescent="0.25">
      <c r="B109" s="10">
        <v>-0.89442719099991597</v>
      </c>
      <c r="C109" s="10">
        <v>-0.55901699437494745</v>
      </c>
      <c r="D109" s="43" t="s">
        <v>94</v>
      </c>
      <c r="F109" s="10">
        <f t="shared" si="6"/>
        <v>-1.0275850390600283</v>
      </c>
    </row>
    <row r="110" spans="2:6" x14ac:dyDescent="0.25">
      <c r="B110" s="10">
        <v>-1.565247584249853</v>
      </c>
      <c r="C110" s="10">
        <v>-1.7329526825623369</v>
      </c>
      <c r="F110" s="10">
        <f>(B110*$E$101)+(C110*$E$102)</f>
        <v>-2.3318275886362181</v>
      </c>
    </row>
    <row r="111" spans="2:6" x14ac:dyDescent="0.25">
      <c r="B111" s="10">
        <v>1.7888543819998317</v>
      </c>
      <c r="C111" s="10">
        <v>1.7888543819998315</v>
      </c>
      <c r="F111" s="10">
        <f t="shared" si="6"/>
        <v>2.5294400961477619</v>
      </c>
    </row>
    <row r="112" spans="2:6" x14ac:dyDescent="0.25">
      <c r="B112" s="10">
        <v>-0.89442719099991597</v>
      </c>
      <c r="C112" s="10">
        <v>-0.95032889043741064</v>
      </c>
      <c r="F112" s="10">
        <f t="shared" si="6"/>
        <v>-1.3042425495761898</v>
      </c>
    </row>
    <row r="113" spans="2:6" x14ac:dyDescent="0.25">
      <c r="B113" s="10">
        <v>-0.22360679774997907</v>
      </c>
      <c r="C113" s="10">
        <v>-0.55901699437494745</v>
      </c>
      <c r="F113" s="10">
        <f t="shared" si="6"/>
        <v>-0.553315021032323</v>
      </c>
    </row>
    <row r="114" spans="2:6" x14ac:dyDescent="0.25">
      <c r="B114" s="10">
        <v>-0.89442719099991597</v>
      </c>
      <c r="C114" s="10">
        <v>-0.55901699437494745</v>
      </c>
      <c r="F114" s="10">
        <f t="shared" si="6"/>
        <v>-1.0275850390600283</v>
      </c>
    </row>
    <row r="115" spans="2:6" x14ac:dyDescent="0.25">
      <c r="B115" s="10">
        <v>0.44721359549995782</v>
      </c>
      <c r="C115" s="10">
        <v>0.61491869381244202</v>
      </c>
      <c r="F115" s="10">
        <f t="shared" si="6"/>
        <v>0.75092752854386668</v>
      </c>
    </row>
    <row r="116" spans="2:6" x14ac:dyDescent="0.25">
      <c r="B116" s="10">
        <v>1.1180339887498947</v>
      </c>
      <c r="C116" s="10">
        <v>1.3975424859373684</v>
      </c>
      <c r="F116" s="10">
        <f t="shared" si="6"/>
        <v>1.7785125676038951</v>
      </c>
    </row>
    <row r="117" spans="2:6" x14ac:dyDescent="0.25">
      <c r="B117" s="10">
        <v>1.1180339887498947</v>
      </c>
      <c r="C117" s="10">
        <v>1.3975424859373684</v>
      </c>
      <c r="F117" s="10">
        <f t="shared" si="6"/>
        <v>1.7785125676038951</v>
      </c>
    </row>
    <row r="118" spans="2:6" x14ac:dyDescent="0.25">
      <c r="B118" s="10">
        <v>0.44721359549995782</v>
      </c>
      <c r="C118" s="10">
        <v>0.61491869381244202</v>
      </c>
      <c r="F118" s="10">
        <f t="shared" si="6"/>
        <v>0.75092752854386668</v>
      </c>
    </row>
    <row r="119" spans="2:6" x14ac:dyDescent="0.25">
      <c r="B119" s="10">
        <v>1.7888543819998317</v>
      </c>
      <c r="C119" s="10">
        <v>1.7888543819998315</v>
      </c>
      <c r="F119" s="10">
        <f t="shared" si="6"/>
        <v>2.5294400961477619</v>
      </c>
    </row>
    <row r="120" spans="2:6" x14ac:dyDescent="0.25">
      <c r="B120" s="10">
        <v>-0.89442719099991597</v>
      </c>
      <c r="C120" s="10">
        <v>-0.95032889043741064</v>
      </c>
      <c r="F120" s="10">
        <f t="shared" si="6"/>
        <v>-1.3042425495761898</v>
      </c>
    </row>
    <row r="121" spans="2:6" x14ac:dyDescent="0.25">
      <c r="B121" s="10">
        <v>-0.89442719099991597</v>
      </c>
      <c r="C121" s="10">
        <v>-0.95032889043741064</v>
      </c>
      <c r="F121" s="10">
        <f t="shared" si="6"/>
        <v>-1.3042425495761898</v>
      </c>
    </row>
  </sheetData>
  <mergeCells count="7">
    <mergeCell ref="J70:K71"/>
    <mergeCell ref="B99:C99"/>
    <mergeCell ref="G90:G91"/>
    <mergeCell ref="H90:H91"/>
    <mergeCell ref="B2:C2"/>
    <mergeCell ref="B27:C27"/>
    <mergeCell ref="H27:I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RespuestasPunto1</vt:lpstr>
      <vt:lpstr>Punto2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2015-06-05T18:19:34Z</dcterms:created>
  <dcterms:modified xsi:type="dcterms:W3CDTF">2023-08-21T03:01:29Z</dcterms:modified>
</cp:coreProperties>
</file>