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Luciana\Downloads\"/>
    </mc:Choice>
  </mc:AlternateContent>
  <xr:revisionPtr revIDLastSave="0" documentId="8_{0FAFF7BA-0B1A-4916-A2A8-00CC33F2D1C1}" xr6:coauthVersionLast="47" xr6:coauthVersionMax="47" xr10:uidLastSave="{00000000-0000-0000-0000-000000000000}"/>
  <bookViews>
    <workbookView xWindow="0" yWindow="0" windowWidth="20400" windowHeight="10920" xr2:uid="{36012E7C-B3F4-482B-AC16-7CCB81B9AE88}"/>
  </bookViews>
  <sheets>
    <sheet name="Modelo de dominio" sheetId="61" r:id="rId1"/>
    <sheet name="Objetos de Dominio" sheetId="2" r:id="rId2"/>
    <sheet name="Datos Simulación" sheetId="21" r:id="rId3"/>
    <sheet name="Administrador Categoría" sheetId="30" r:id="rId4"/>
    <sheet name="Calificación" sheetId="56" r:id="rId5"/>
    <sheet name="Categoría" sheetId="18" r:id="rId6"/>
    <sheet name="Categoría Administrador Categor" sheetId="60" r:id="rId7"/>
    <sheet name="Comentario Lector" sheetId="57" r:id="rId8"/>
    <sheet name="Comentario Revisor" sheetId="48" r:id="rId9"/>
    <sheet name="Escritor" sheetId="27" r:id="rId10"/>
    <sheet name="Escritor Publicación" sheetId="50" r:id="rId11"/>
    <sheet name="Estado Administrador Categoría" sheetId="7" r:id="rId12"/>
    <sheet name="Estado Categoría" sheetId="1" r:id="rId13"/>
    <sheet name="Estado Comentario Lector" sheetId="5" r:id="rId14"/>
    <sheet name="Estado Escritor" sheetId="28" r:id="rId15"/>
    <sheet name="Estado Lector" sheetId="6" r:id="rId16"/>
    <sheet name="Estado Observación Revisor" sheetId="53" r:id="rId17"/>
    <sheet name="Estado Plan" sheetId="22" r:id="rId18"/>
    <sheet name="Estado Preferencia" sheetId="38" r:id="rId19"/>
    <sheet name="Estado Publicación" sheetId="12" r:id="rId20"/>
    <sheet name="Estado Revisión" sheetId="10" r:id="rId21"/>
    <sheet name="Estado Revisor" sheetId="8" r:id="rId22"/>
    <sheet name="Estado Suscripción" sheetId="16" r:id="rId23"/>
    <sheet name="Estado Tipo Acceso" sheetId="32" r:id="rId24"/>
    <sheet name="Estado Tipo Escritor" sheetId="31" r:id="rId25"/>
    <sheet name="Estado Tipo Identificación" sheetId="25" r:id="rId26"/>
    <sheet name="Estado Tipo Relación Institució" sheetId="26" r:id="rId27"/>
    <sheet name="Estado Versión" sheetId="11" r:id="rId28"/>
    <sheet name="Historial Acceso Publicación" sheetId="55" r:id="rId29"/>
    <sheet name="Lector" sheetId="33" r:id="rId30"/>
    <sheet name="Observación Revisión" sheetId="51" r:id="rId31"/>
    <sheet name="Palabra Clave Publicación" sheetId="44" r:id="rId32"/>
    <sheet name="Perfil" sheetId="34" r:id="rId33"/>
    <sheet name="Plan Categoría" sheetId="20" r:id="rId34"/>
    <sheet name="Plan Publicación" sheetId="45" r:id="rId35"/>
    <sheet name="Preferencia Categoría" sheetId="37" r:id="rId36"/>
    <sheet name="Preferencia Escritor" sheetId="39" r:id="rId37"/>
    <sheet name="Publicación" sheetId="41" r:id="rId38"/>
    <sheet name="Reporte" sheetId="58" r:id="rId39"/>
    <sheet name="Respuesta" sheetId="35" r:id="rId40"/>
    <sheet name="Revisión" sheetId="46" r:id="rId41"/>
    <sheet name="Revisor" sheetId="23" r:id="rId42"/>
    <sheet name="Revisor Revisión" sheetId="47" r:id="rId43"/>
    <sheet name="Suscripción Categoría" sheetId="40" r:id="rId44"/>
    <sheet name="Suscripción Publicación" sheetId="54" r:id="rId45"/>
    <sheet name="Tipo Acceso" sheetId="13" r:id="rId46"/>
    <sheet name="Tipo Comentario Revisor" sheetId="49" r:id="rId47"/>
    <sheet name="Tipo Escritor" sheetId="4" r:id="rId48"/>
    <sheet name="Tipo Identificación" sheetId="24" r:id="rId49"/>
    <sheet name="Tipo Relación Institución" sheetId="3" r:id="rId50"/>
    <sheet name="Tipo Reporte" sheetId="59" r:id="rId51"/>
    <sheet name="Tipo Revisión" sheetId="52" r:id="rId52"/>
    <sheet name="Versión" sheetId="42" r:id="rId5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58" l="1"/>
  <c r="D6" i="59"/>
  <c r="D5" i="59"/>
  <c r="D4" i="59"/>
  <c r="D3" i="59"/>
  <c r="C3" i="58"/>
  <c r="G3" i="58"/>
  <c r="D6" i="5"/>
  <c r="H9" i="57"/>
  <c r="H8" i="57"/>
  <c r="D9" i="57" s="1"/>
  <c r="H7" i="57"/>
  <c r="D8" i="57" s="1"/>
  <c r="H6" i="57"/>
  <c r="D7" i="57" s="1"/>
  <c r="H5" i="57"/>
  <c r="H4" i="57"/>
  <c r="D6" i="57" s="1"/>
  <c r="H3" i="57"/>
  <c r="D5" i="57" s="1"/>
  <c r="F4" i="56"/>
  <c r="F3" i="56"/>
  <c r="E7" i="55"/>
  <c r="E6" i="55"/>
  <c r="E5" i="55"/>
  <c r="E4" i="55"/>
  <c r="E3" i="55"/>
  <c r="D11" i="10"/>
  <c r="D9" i="11"/>
  <c r="D10" i="12"/>
  <c r="D6" i="53"/>
  <c r="D3" i="53"/>
  <c r="D5" i="53"/>
  <c r="D4" i="53"/>
  <c r="F3" i="51" s="1"/>
  <c r="C4" i="46"/>
  <c r="C3" i="46"/>
  <c r="D4" i="52"/>
  <c r="C6" i="46" s="1"/>
  <c r="D3" i="52"/>
  <c r="C5" i="46" s="1"/>
  <c r="C6" i="48"/>
  <c r="C5" i="48"/>
  <c r="D5" i="49"/>
  <c r="D4" i="49"/>
  <c r="C7" i="48" s="1"/>
  <c r="D3" i="49"/>
  <c r="C4" i="48" s="1"/>
  <c r="D4" i="38"/>
  <c r="D3" i="38"/>
  <c r="M9" i="23"/>
  <c r="L9" i="23"/>
  <c r="M7" i="23"/>
  <c r="L7" i="23"/>
  <c r="M5" i="23"/>
  <c r="L5" i="23"/>
  <c r="M3" i="23"/>
  <c r="L3" i="23"/>
  <c r="L11" i="27"/>
  <c r="M10" i="27"/>
  <c r="L9" i="27"/>
  <c r="M8" i="27"/>
  <c r="L7" i="27"/>
  <c r="M6" i="27"/>
  <c r="L5" i="27"/>
  <c r="M4" i="27"/>
  <c r="M3" i="30"/>
  <c r="D5" i="28"/>
  <c r="D5" i="8"/>
  <c r="D5" i="7"/>
  <c r="L3" i="30"/>
  <c r="L23" i="33"/>
  <c r="M13" i="33"/>
  <c r="L18" i="33"/>
  <c r="M24" i="33"/>
  <c r="M22" i="33"/>
  <c r="M19" i="33"/>
  <c r="M18" i="33"/>
  <c r="M15" i="33"/>
  <c r="M14" i="33"/>
  <c r="M10" i="33"/>
  <c r="M9" i="33"/>
  <c r="M6" i="33"/>
  <c r="M5" i="33"/>
  <c r="M3" i="33"/>
  <c r="L26" i="33"/>
  <c r="L21" i="33"/>
  <c r="L20" i="33"/>
  <c r="L16" i="33"/>
  <c r="L15" i="33"/>
  <c r="L12" i="33"/>
  <c r="L11" i="33"/>
  <c r="L8" i="33"/>
  <c r="L7" i="33"/>
  <c r="L4" i="33"/>
  <c r="D5" i="6"/>
  <c r="D4" i="34"/>
  <c r="D7" i="34"/>
  <c r="C7" i="34"/>
  <c r="F26" i="34"/>
  <c r="F25" i="34"/>
  <c r="F24" i="34"/>
  <c r="B3" i="54" s="1"/>
  <c r="F23" i="34"/>
  <c r="F22" i="34"/>
  <c r="F21" i="34"/>
  <c r="F20" i="34"/>
  <c r="F19" i="34"/>
  <c r="F18" i="34"/>
  <c r="F17" i="34"/>
  <c r="F16" i="34"/>
  <c r="F15" i="34"/>
  <c r="F14" i="34"/>
  <c r="F13" i="34"/>
  <c r="F12" i="34"/>
  <c r="F11" i="34"/>
  <c r="F10" i="34"/>
  <c r="F9" i="34"/>
  <c r="F8" i="34"/>
  <c r="F7" i="34"/>
  <c r="F6" i="34"/>
  <c r="F5" i="34"/>
  <c r="F4" i="34"/>
  <c r="F3" i="34"/>
  <c r="B3" i="40" s="1"/>
  <c r="D26" i="34"/>
  <c r="D22" i="34"/>
  <c r="D21" i="34"/>
  <c r="D18" i="34"/>
  <c r="D17" i="34"/>
  <c r="D14" i="34"/>
  <c r="D12" i="34"/>
  <c r="D9" i="34"/>
  <c r="D8" i="34"/>
  <c r="D3" i="34"/>
  <c r="C26" i="34"/>
  <c r="C23" i="34"/>
  <c r="C22" i="34"/>
  <c r="C18" i="34"/>
  <c r="C16" i="34"/>
  <c r="C13" i="34"/>
  <c r="C12" i="34"/>
  <c r="C9" i="34"/>
  <c r="C8" i="34"/>
  <c r="C4" i="34"/>
  <c r="C3" i="34"/>
  <c r="D4" i="35"/>
  <c r="M23" i="33" s="1"/>
  <c r="D3" i="35"/>
  <c r="M4" i="30" s="1"/>
  <c r="B3" i="37" l="1"/>
  <c r="B3" i="39"/>
  <c r="B4" i="39"/>
  <c r="B4" i="37"/>
  <c r="B4" i="40"/>
  <c r="C5" i="34"/>
  <c r="C10" i="34"/>
  <c r="C14" i="34"/>
  <c r="C19" i="34"/>
  <c r="C24" i="34"/>
  <c r="D5" i="34"/>
  <c r="D10" i="34"/>
  <c r="D15" i="34"/>
  <c r="D19" i="34"/>
  <c r="D23" i="34"/>
  <c r="D13" i="34"/>
  <c r="C20" i="34"/>
  <c r="L5" i="33"/>
  <c r="L9" i="33"/>
  <c r="L13" i="33"/>
  <c r="L17" i="33"/>
  <c r="L22" i="33"/>
  <c r="L3" i="33"/>
  <c r="M7" i="33"/>
  <c r="M11" i="33"/>
  <c r="M16" i="33"/>
  <c r="M20" i="33"/>
  <c r="M25" i="33"/>
  <c r="L25" i="33"/>
  <c r="L3" i="27"/>
  <c r="M5" i="27"/>
  <c r="M7" i="27"/>
  <c r="M9" i="27"/>
  <c r="M11" i="27"/>
  <c r="L4" i="23"/>
  <c r="L6" i="23"/>
  <c r="L8" i="23"/>
  <c r="L10" i="23"/>
  <c r="L4" i="30"/>
  <c r="C6" i="34"/>
  <c r="C11" i="34"/>
  <c r="C15" i="34"/>
  <c r="C21" i="34"/>
  <c r="C25" i="34"/>
  <c r="D6" i="34"/>
  <c r="D11" i="34"/>
  <c r="D16" i="34"/>
  <c r="D20" i="34"/>
  <c r="D24" i="34"/>
  <c r="C17" i="34"/>
  <c r="D25" i="34"/>
  <c r="L6" i="33"/>
  <c r="L10" i="33"/>
  <c r="L14" i="33"/>
  <c r="L19" i="33"/>
  <c r="L24" i="33"/>
  <c r="M4" i="33"/>
  <c r="M8" i="33"/>
  <c r="M12" i="33"/>
  <c r="M17" i="33"/>
  <c r="M21" i="33"/>
  <c r="M26" i="33"/>
  <c r="L4" i="27"/>
  <c r="L6" i="27"/>
  <c r="L8" i="27"/>
  <c r="L10" i="27"/>
  <c r="M3" i="27"/>
  <c r="M4" i="23"/>
  <c r="M6" i="23"/>
  <c r="M8" i="23"/>
  <c r="M10" i="23"/>
  <c r="C3" i="48"/>
  <c r="B11" i="33"/>
  <c r="B8" i="33"/>
  <c r="B4" i="33"/>
  <c r="D4" i="32"/>
  <c r="D3" i="32"/>
  <c r="D3" i="13" s="1"/>
  <c r="D4" i="16"/>
  <c r="D3" i="16"/>
  <c r="E4" i="13"/>
  <c r="C3" i="41" s="1"/>
  <c r="E3" i="13"/>
  <c r="D9" i="12"/>
  <c r="F3" i="41" s="1"/>
  <c r="D8" i="12"/>
  <c r="D7" i="12"/>
  <c r="D6" i="12"/>
  <c r="D5" i="12"/>
  <c r="D4" i="12"/>
  <c r="D3" i="12"/>
  <c r="D8" i="11"/>
  <c r="D7" i="11"/>
  <c r="D6" i="11"/>
  <c r="D5" i="11"/>
  <c r="J5" i="42" s="1"/>
  <c r="D4" i="11"/>
  <c r="D3" i="11"/>
  <c r="D4" i="10"/>
  <c r="D5" i="10"/>
  <c r="D6" i="10"/>
  <c r="D7" i="10"/>
  <c r="D8" i="10"/>
  <c r="D9" i="10"/>
  <c r="D10" i="10"/>
  <c r="D3" i="10"/>
  <c r="D4" i="6"/>
  <c r="D3" i="6"/>
  <c r="N9" i="33" s="1"/>
  <c r="D5" i="5"/>
  <c r="G9" i="57" s="1"/>
  <c r="D4" i="5"/>
  <c r="D3" i="5"/>
  <c r="D4" i="31"/>
  <c r="D3" i="31"/>
  <c r="D5" i="4" s="1"/>
  <c r="E5" i="4"/>
  <c r="E4" i="4"/>
  <c r="D4" i="50" s="1"/>
  <c r="E3" i="4"/>
  <c r="D3" i="50" s="1"/>
  <c r="D4" i="7"/>
  <c r="D3" i="7"/>
  <c r="B11" i="27"/>
  <c r="D4" i="28"/>
  <c r="D3" i="28"/>
  <c r="N8" i="27" s="1"/>
  <c r="B9" i="27"/>
  <c r="B7" i="27"/>
  <c r="B5" i="27"/>
  <c r="D3" i="3"/>
  <c r="E4" i="3"/>
  <c r="E5" i="3"/>
  <c r="E6" i="3"/>
  <c r="E7" i="3"/>
  <c r="E8" i="3"/>
  <c r="E9" i="3"/>
  <c r="K11" i="33" s="1"/>
  <c r="E3" i="3"/>
  <c r="D3" i="26"/>
  <c r="D4" i="26"/>
  <c r="D9" i="3"/>
  <c r="D8" i="3"/>
  <c r="D7" i="3"/>
  <c r="D6" i="3"/>
  <c r="D5" i="3"/>
  <c r="D4" i="3"/>
  <c r="B9" i="23"/>
  <c r="B6" i="23"/>
  <c r="D4" i="8"/>
  <c r="N9" i="23" s="1"/>
  <c r="D3" i="8"/>
  <c r="N3" i="23" s="1"/>
  <c r="B3" i="23"/>
  <c r="F4" i="24"/>
  <c r="B10" i="33" s="1"/>
  <c r="F5" i="24"/>
  <c r="F6" i="24"/>
  <c r="F7" i="24"/>
  <c r="F8" i="24"/>
  <c r="F9" i="24"/>
  <c r="F10" i="24"/>
  <c r="F3" i="24"/>
  <c r="D4" i="25"/>
  <c r="D3" i="25"/>
  <c r="E8" i="24" s="1"/>
  <c r="D4" i="22"/>
  <c r="F4" i="45" s="1"/>
  <c r="D3" i="22"/>
  <c r="F3" i="45" s="1"/>
  <c r="E6" i="18"/>
  <c r="G3" i="18"/>
  <c r="B4" i="18" s="1"/>
  <c r="G4" i="18" s="1"/>
  <c r="D4" i="1"/>
  <c r="E4" i="18" s="1"/>
  <c r="D3" i="1"/>
  <c r="E5" i="18" s="1"/>
  <c r="B4" i="20" l="1"/>
  <c r="B4" i="60"/>
  <c r="C3" i="37"/>
  <c r="B7" i="60"/>
  <c r="B3" i="60"/>
  <c r="B5" i="18"/>
  <c r="G5" i="18" s="1"/>
  <c r="B5" i="60" s="1"/>
  <c r="E3" i="37"/>
  <c r="B3" i="20"/>
  <c r="H3" i="20" s="1"/>
  <c r="N3" i="30"/>
  <c r="N4" i="30"/>
  <c r="E3" i="18"/>
  <c r="F3" i="18" s="1"/>
  <c r="F5" i="18" s="1"/>
  <c r="F6" i="18" s="1"/>
  <c r="G6" i="57"/>
  <c r="G3" i="57"/>
  <c r="G5" i="57"/>
  <c r="G4" i="57"/>
  <c r="G7" i="57"/>
  <c r="G8" i="57"/>
  <c r="N9" i="27"/>
  <c r="N3" i="27"/>
  <c r="N6" i="27"/>
  <c r="N10" i="27"/>
  <c r="N5" i="27"/>
  <c r="N7" i="27"/>
  <c r="N11" i="27"/>
  <c r="N4" i="27"/>
  <c r="N4" i="33"/>
  <c r="N8" i="33"/>
  <c r="N3" i="33"/>
  <c r="N11" i="33"/>
  <c r="N5" i="33"/>
  <c r="N26" i="33"/>
  <c r="N22" i="33"/>
  <c r="N18" i="33"/>
  <c r="N14" i="33"/>
  <c r="N21" i="33"/>
  <c r="N17" i="33"/>
  <c r="N13" i="33"/>
  <c r="N20" i="33"/>
  <c r="N16" i="33"/>
  <c r="N19" i="33"/>
  <c r="N25" i="33"/>
  <c r="N24" i="33"/>
  <c r="N12" i="33"/>
  <c r="N23" i="33"/>
  <c r="N15" i="33"/>
  <c r="N7" i="33"/>
  <c r="N6" i="33"/>
  <c r="N10" i="33"/>
  <c r="F6" i="20"/>
  <c r="F3" i="20"/>
  <c r="F4" i="20"/>
  <c r="F5" i="20"/>
  <c r="F7" i="20"/>
  <c r="G5" i="46"/>
  <c r="F5" i="47"/>
  <c r="G3" i="46"/>
  <c r="F9" i="47"/>
  <c r="G4" i="46"/>
  <c r="F3" i="47"/>
  <c r="F8" i="47"/>
  <c r="F13" i="47"/>
  <c r="F7" i="47"/>
  <c r="F10" i="47"/>
  <c r="G6" i="46"/>
  <c r="F11" i="47"/>
  <c r="F14" i="47"/>
  <c r="F12" i="47"/>
  <c r="F6" i="47"/>
  <c r="F4" i="47"/>
  <c r="N6" i="23"/>
  <c r="N8" i="23"/>
  <c r="N10" i="23"/>
  <c r="N7" i="23"/>
  <c r="N4" i="23"/>
  <c r="N5" i="23"/>
  <c r="D4" i="13"/>
  <c r="D3" i="4"/>
  <c r="D4" i="4"/>
  <c r="E5" i="24"/>
  <c r="E9" i="24"/>
  <c r="E6" i="24"/>
  <c r="E10" i="24"/>
  <c r="E4" i="24"/>
  <c r="E7" i="24"/>
  <c r="E3" i="24"/>
  <c r="J4" i="42"/>
  <c r="J3" i="42"/>
  <c r="K10" i="33"/>
  <c r="K6" i="33"/>
  <c r="K3" i="27"/>
  <c r="K7" i="33"/>
  <c r="K9" i="33"/>
  <c r="K5" i="33"/>
  <c r="K4" i="30"/>
  <c r="K8" i="33"/>
  <c r="K4" i="33"/>
  <c r="K3" i="33"/>
  <c r="K4" i="23"/>
  <c r="K8" i="23"/>
  <c r="K4" i="27"/>
  <c r="K9" i="27"/>
  <c r="O9" i="27" s="1"/>
  <c r="O10" i="33"/>
  <c r="K5" i="23"/>
  <c r="K9" i="23"/>
  <c r="K7" i="27"/>
  <c r="K10" i="27"/>
  <c r="K24" i="33"/>
  <c r="K20" i="33"/>
  <c r="K16" i="33"/>
  <c r="K12" i="33"/>
  <c r="K21" i="33"/>
  <c r="K13" i="33"/>
  <c r="K23" i="33"/>
  <c r="K19" i="33"/>
  <c r="K15" i="33"/>
  <c r="K25" i="33"/>
  <c r="K17" i="33"/>
  <c r="K26" i="33"/>
  <c r="K22" i="33"/>
  <c r="K18" i="33"/>
  <c r="K14" i="33"/>
  <c r="K6" i="23"/>
  <c r="K10" i="23"/>
  <c r="K5" i="27"/>
  <c r="K8" i="27"/>
  <c r="K11" i="27"/>
  <c r="K3" i="23"/>
  <c r="O3" i="23" s="1"/>
  <c r="K7" i="23"/>
  <c r="K6" i="27"/>
  <c r="K3" i="30"/>
  <c r="P9" i="27"/>
  <c r="B4" i="23"/>
  <c r="O4" i="23" s="1"/>
  <c r="B5" i="23"/>
  <c r="O5" i="23" s="1"/>
  <c r="B10" i="23"/>
  <c r="O10" i="23" s="1"/>
  <c r="B3" i="27"/>
  <c r="B3" i="30"/>
  <c r="B5" i="33"/>
  <c r="B9" i="33"/>
  <c r="O6" i="23"/>
  <c r="P5" i="27"/>
  <c r="O5" i="27"/>
  <c r="P4" i="33"/>
  <c r="O4" i="33"/>
  <c r="B7" i="23"/>
  <c r="O7" i="23" s="1"/>
  <c r="B4" i="27"/>
  <c r="B6" i="27"/>
  <c r="B8" i="27"/>
  <c r="B10" i="27"/>
  <c r="B6" i="33"/>
  <c r="O6" i="33" s="1"/>
  <c r="O9" i="23"/>
  <c r="P7" i="27"/>
  <c r="O7" i="27"/>
  <c r="P8" i="33"/>
  <c r="O8" i="33"/>
  <c r="B23" i="33"/>
  <c r="B19" i="33"/>
  <c r="B15" i="33"/>
  <c r="B26" i="33"/>
  <c r="B22" i="33"/>
  <c r="B18" i="33"/>
  <c r="B14" i="33"/>
  <c r="B24" i="33"/>
  <c r="B16" i="33"/>
  <c r="B4" i="30"/>
  <c r="B25" i="33"/>
  <c r="B21" i="33"/>
  <c r="B17" i="33"/>
  <c r="B13" i="33"/>
  <c r="B20" i="33"/>
  <c r="B12" i="33"/>
  <c r="B8" i="23"/>
  <c r="O8" i="23" s="1"/>
  <c r="P11" i="27"/>
  <c r="O11" i="27"/>
  <c r="B3" i="33"/>
  <c r="B7" i="33"/>
  <c r="P11" i="33"/>
  <c r="O11" i="33"/>
  <c r="P9" i="23"/>
  <c r="P5" i="23"/>
  <c r="P10" i="23"/>
  <c r="P6" i="23"/>
  <c r="P10" i="33"/>
  <c r="P3" i="23"/>
  <c r="P8" i="23"/>
  <c r="P6" i="27"/>
  <c r="F4" i="18"/>
  <c r="H4" i="20"/>
  <c r="G4" i="20"/>
  <c r="B5" i="20"/>
  <c r="B6" i="18"/>
  <c r="G6" i="18" s="1"/>
  <c r="C4" i="37" l="1"/>
  <c r="E4" i="37" s="1"/>
  <c r="B3" i="41"/>
  <c r="H3" i="41" s="1"/>
  <c r="B6" i="60"/>
  <c r="O6" i="27"/>
  <c r="G3" i="20"/>
  <c r="P4" i="23"/>
  <c r="C9" i="47" s="1"/>
  <c r="P7" i="23"/>
  <c r="C4" i="50"/>
  <c r="C4" i="39"/>
  <c r="E4" i="39" s="1"/>
  <c r="P4" i="30"/>
  <c r="C7" i="60" s="1"/>
  <c r="O4" i="30"/>
  <c r="O19" i="33"/>
  <c r="P19" i="33"/>
  <c r="P5" i="33"/>
  <c r="O5" i="33"/>
  <c r="P6" i="33"/>
  <c r="C14" i="47"/>
  <c r="C11" i="47"/>
  <c r="C8" i="47"/>
  <c r="C5" i="47"/>
  <c r="P7" i="33"/>
  <c r="O7" i="33"/>
  <c r="O17" i="33"/>
  <c r="E17" i="34" s="1"/>
  <c r="P17" i="33"/>
  <c r="P16" i="33"/>
  <c r="O16" i="33"/>
  <c r="O22" i="33"/>
  <c r="E22" i="34" s="1"/>
  <c r="P22" i="33"/>
  <c r="O23" i="33"/>
  <c r="P23" i="33"/>
  <c r="P10" i="27"/>
  <c r="O10" i="27"/>
  <c r="P3" i="30"/>
  <c r="O3" i="30"/>
  <c r="O13" i="33"/>
  <c r="P13" i="33"/>
  <c r="O18" i="33"/>
  <c r="P18" i="33"/>
  <c r="P4" i="27"/>
  <c r="O4" i="27"/>
  <c r="C10" i="47"/>
  <c r="C13" i="47"/>
  <c r="C7" i="47"/>
  <c r="C4" i="47"/>
  <c r="P3" i="33"/>
  <c r="O3" i="33"/>
  <c r="P12" i="33"/>
  <c r="O12" i="33"/>
  <c r="O21" i="33"/>
  <c r="P21" i="33"/>
  <c r="P24" i="33"/>
  <c r="O24" i="33"/>
  <c r="O26" i="33"/>
  <c r="E26" i="34" s="1"/>
  <c r="P26" i="33"/>
  <c r="P8" i="27"/>
  <c r="O8" i="27"/>
  <c r="P3" i="27"/>
  <c r="O3" i="27"/>
  <c r="P20" i="33"/>
  <c r="O20" i="33"/>
  <c r="O25" i="33"/>
  <c r="P25" i="33"/>
  <c r="O14" i="33"/>
  <c r="P14" i="33"/>
  <c r="O15" i="33"/>
  <c r="P15" i="33"/>
  <c r="P9" i="33"/>
  <c r="E13" i="34" s="1"/>
  <c r="O9" i="33"/>
  <c r="E6" i="34"/>
  <c r="E8" i="34"/>
  <c r="E19" i="34"/>
  <c r="E7" i="34"/>
  <c r="E16" i="34"/>
  <c r="B6" i="20"/>
  <c r="B7" i="20"/>
  <c r="G5" i="20"/>
  <c r="H5" i="20"/>
  <c r="B4" i="45" l="1"/>
  <c r="H4" i="45" s="1"/>
  <c r="C4" i="56"/>
  <c r="C4" i="55"/>
  <c r="B3" i="50"/>
  <c r="C6" i="57"/>
  <c r="C3" i="57"/>
  <c r="B4" i="50"/>
  <c r="B7" i="44"/>
  <c r="D7" i="44" s="1"/>
  <c r="B5" i="44"/>
  <c r="D5" i="44" s="1"/>
  <c r="C7" i="55"/>
  <c r="C3" i="55"/>
  <c r="C8" i="57"/>
  <c r="C5" i="57"/>
  <c r="B3" i="45"/>
  <c r="B6" i="44"/>
  <c r="D6" i="44" s="1"/>
  <c r="B3" i="42"/>
  <c r="B5" i="42"/>
  <c r="B4" i="44"/>
  <c r="D4" i="44" s="1"/>
  <c r="C5" i="55"/>
  <c r="C6" i="55"/>
  <c r="C7" i="57"/>
  <c r="B4" i="42"/>
  <c r="B3" i="44"/>
  <c r="D3" i="44" s="1"/>
  <c r="C4" i="57"/>
  <c r="C3" i="56"/>
  <c r="C9" i="57"/>
  <c r="E4" i="50"/>
  <c r="B3" i="51" s="1"/>
  <c r="G3" i="41"/>
  <c r="G4" i="45" s="1"/>
  <c r="E21" i="34"/>
  <c r="E11" i="34"/>
  <c r="C12" i="47"/>
  <c r="C3" i="47"/>
  <c r="C6" i="47"/>
  <c r="E23" i="34"/>
  <c r="E12" i="34"/>
  <c r="E24" i="34"/>
  <c r="E10" i="34"/>
  <c r="E7" i="60"/>
  <c r="D7" i="60"/>
  <c r="C5" i="60"/>
  <c r="C4" i="60"/>
  <c r="C6" i="60"/>
  <c r="C3" i="60"/>
  <c r="C3" i="39"/>
  <c r="E3" i="39" s="1"/>
  <c r="C3" i="50"/>
  <c r="E5" i="34"/>
  <c r="E4" i="34"/>
  <c r="E3" i="34"/>
  <c r="E9" i="34"/>
  <c r="E18" i="34"/>
  <c r="E14" i="34"/>
  <c r="E15" i="34"/>
  <c r="E20" i="34"/>
  <c r="E25" i="34"/>
  <c r="G6" i="20"/>
  <c r="H6" i="20"/>
  <c r="C3" i="40" s="1"/>
  <c r="E3" i="40" s="1"/>
  <c r="H7" i="20"/>
  <c r="C4" i="40" s="1"/>
  <c r="E4" i="40" s="1"/>
  <c r="G7" i="20"/>
  <c r="L3" i="42" l="1"/>
  <c r="K3" i="42"/>
  <c r="E3" i="50"/>
  <c r="D3" i="54"/>
  <c r="L4" i="42"/>
  <c r="K4" i="42"/>
  <c r="H3" i="45"/>
  <c r="C3" i="54" s="1"/>
  <c r="E3" i="54" s="1"/>
  <c r="G3" i="45"/>
  <c r="L5" i="42"/>
  <c r="K5" i="42"/>
  <c r="D3" i="40"/>
  <c r="D4" i="60"/>
  <c r="E4" i="60"/>
  <c r="D3" i="37"/>
  <c r="D4" i="39"/>
  <c r="D4" i="37"/>
  <c r="D3" i="39"/>
  <c r="D5" i="60"/>
  <c r="E5" i="60"/>
  <c r="D4" i="40"/>
  <c r="D3" i="60"/>
  <c r="E3" i="60"/>
  <c r="D6" i="60"/>
  <c r="E6" i="60"/>
  <c r="H3" i="46" l="1"/>
  <c r="E3" i="41"/>
  <c r="B6" i="46"/>
  <c r="B5" i="46"/>
  <c r="C5" i="42"/>
  <c r="B4" i="46"/>
  <c r="C4" i="42"/>
  <c r="B3" i="46"/>
  <c r="I3" i="46" s="1"/>
  <c r="I5" i="46" l="1"/>
  <c r="H5" i="46"/>
  <c r="H6" i="46"/>
  <c r="I6" i="46"/>
  <c r="B3" i="47"/>
  <c r="G3" i="47" s="1"/>
  <c r="B3" i="48" s="1"/>
  <c r="E3" i="48" s="1"/>
  <c r="B4" i="47"/>
  <c r="G4" i="47" s="1"/>
  <c r="B5" i="47"/>
  <c r="G5" i="47" s="1"/>
  <c r="I4" i="46"/>
  <c r="H4" i="46"/>
  <c r="B7" i="47" l="1"/>
  <c r="G7" i="47" s="1"/>
  <c r="B6" i="47"/>
  <c r="G6" i="47" s="1"/>
  <c r="B8" i="47"/>
  <c r="G8" i="47" s="1"/>
  <c r="B6" i="48" s="1"/>
  <c r="E6" i="48" s="1"/>
  <c r="B4" i="48"/>
  <c r="E4" i="48" s="1"/>
  <c r="B5" i="48"/>
  <c r="E5" i="48" s="1"/>
  <c r="B14" i="47"/>
  <c r="G14" i="47" s="1"/>
  <c r="B11" i="47"/>
  <c r="G11" i="47" s="1"/>
  <c r="B9" i="47"/>
  <c r="G9" i="47" s="1"/>
  <c r="B7" i="48" s="1"/>
  <c r="E7" i="48" s="1"/>
  <c r="C3" i="51" s="1"/>
  <c r="H3" i="51" s="1"/>
  <c r="B12" i="47"/>
  <c r="G12" i="47" s="1"/>
  <c r="B10" i="47"/>
  <c r="G10" i="47" s="1"/>
  <c r="B13" i="47"/>
  <c r="G13" i="4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Luciana Sánchez Arias</author>
  </authors>
  <commentList>
    <comment ref="O2" authorId="0" shapeId="0" xr:uid="{36AE126E-5314-4175-AAB8-EFF18E34350C}">
      <text>
        <r>
          <rPr>
            <b/>
            <sz val="9"/>
            <color indexed="81"/>
            <rFont val="Tahoma"/>
            <family val="2"/>
          </rPr>
          <t>Wider Farid Sánchez Garzón:</t>
        </r>
        <r>
          <rPr>
            <sz val="9"/>
            <color indexed="81"/>
            <rFont val="Tahoma"/>
            <family val="2"/>
          </rPr>
          <t xml:space="preserve">
Es un estado calculado a partir del estado del Tipo de Identificación asociado y del Tipo de Relación Institución asociado. Si el tipo de identificación está activo y el tipo de relación institución está activo, se toma el estado del revisor. En caso contrario, es inactivo</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Luciana Sánchez Arias</author>
  </authors>
  <commentList>
    <comment ref="D2" authorId="0" shapeId="0" xr:uid="{CA0D8992-2888-43F1-B534-F5360277BE7C}">
      <text>
        <r>
          <rPr>
            <b/>
            <sz val="9"/>
            <color indexed="81"/>
            <rFont val="Tahoma"/>
            <family val="2"/>
          </rPr>
          <t xml:space="preserve">Wider Farid Sánchez Garzón:
</t>
        </r>
        <r>
          <rPr>
            <sz val="9"/>
            <color indexed="81"/>
            <rFont val="Tahoma"/>
            <family val="2"/>
          </rPr>
          <t xml:space="preserve">El estado es calculado con base en el estado del perfil y la categoría. Si ambos están activos, el estado será activo, en caso contrario, será inactivo.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Luciana Sánchez Arias</author>
  </authors>
  <commentList>
    <comment ref="D2" authorId="0" shapeId="0" xr:uid="{08CA8A97-9F5B-49C1-8F59-727FD6E4752E}">
      <text>
        <r>
          <rPr>
            <b/>
            <sz val="9"/>
            <color indexed="81"/>
            <rFont val="Tahoma"/>
            <family val="2"/>
          </rPr>
          <t xml:space="preserve">Wider Farid Sánchez Garzón:
</t>
        </r>
        <r>
          <rPr>
            <sz val="9"/>
            <color indexed="81"/>
            <rFont val="Tahoma"/>
            <family val="2"/>
          </rPr>
          <t>El estado es calculado con base en el estado del perfil y el escritor. Si ambos están activos, el estado será activo, en caso contrario, será inactivo.</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Luciana Sánchez Arias</author>
  </authors>
  <commentList>
    <comment ref="G2" authorId="0" shapeId="0" xr:uid="{645ED01B-0815-4E36-91D1-6BA504F28598}">
      <text>
        <r>
          <rPr>
            <b/>
            <sz val="9"/>
            <color indexed="81"/>
            <rFont val="Tahoma"/>
            <family val="2"/>
          </rPr>
          <t xml:space="preserve">Wider Farid Sánchez Garzón:
</t>
        </r>
        <r>
          <rPr>
            <sz val="9"/>
            <color indexed="81"/>
            <rFont val="Tahoma"/>
            <family val="2"/>
          </rPr>
          <t xml:space="preserve">Este estado se calcula con base en el estado de la categoría a la que pertenece. En caso de que esté activa, entonces el estado es igual al estado de la publicación, en caso contrario está inactiva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Luciana Sánchez Arias</author>
  </authors>
  <commentList>
    <comment ref="O2" authorId="0" shapeId="0" xr:uid="{BC436842-C1CC-4B00-BF38-3120B7B5D12B}">
      <text>
        <r>
          <rPr>
            <b/>
            <sz val="9"/>
            <color indexed="81"/>
            <rFont val="Tahoma"/>
            <family val="2"/>
          </rPr>
          <t>Wider Farid Sánchez Garzón:</t>
        </r>
        <r>
          <rPr>
            <sz val="9"/>
            <color indexed="81"/>
            <rFont val="Tahoma"/>
            <family val="2"/>
          </rPr>
          <t xml:space="preserve">
Es un estado calculado a partir del estado del Tipo de Identificación asociado y del Tipo de Relación Institución asociado. Si el tipo de identificación está activo y el tipo de relación institución está activo, se toma el estado del revisor. En caso contrario, es inactivo</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Luciana Sánchez Arias</author>
  </authors>
  <commentList>
    <comment ref="D2" authorId="0" shapeId="0" xr:uid="{42188B7B-9DFE-41A4-9E70-25BFCEC33D6C}">
      <text>
        <r>
          <rPr>
            <b/>
            <sz val="9"/>
            <color indexed="81"/>
            <rFont val="Tahoma"/>
            <family val="2"/>
          </rPr>
          <t xml:space="preserve">Wider Farid Sánchez Garzón:
</t>
        </r>
        <r>
          <rPr>
            <sz val="9"/>
            <color indexed="81"/>
            <rFont val="Tahoma"/>
            <family val="2"/>
          </rPr>
          <t xml:space="preserve">El estado es calculado con base en el estado del perfil y la categoría. Si ambos están activos, el estado será activo, en caso contrario, será inactivo.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Luciana Sánchez Arias</author>
  </authors>
  <commentList>
    <comment ref="D2" authorId="0" shapeId="0" xr:uid="{934BD12C-59AF-4332-BE45-7A0371B9D8C8}">
      <text>
        <r>
          <rPr>
            <b/>
            <sz val="9"/>
            <color indexed="81"/>
            <rFont val="Tahoma"/>
            <family val="2"/>
          </rPr>
          <t xml:space="preserve">Wider Farid Sánchez Garzón:
</t>
        </r>
        <r>
          <rPr>
            <sz val="9"/>
            <color indexed="81"/>
            <rFont val="Tahoma"/>
            <family val="2"/>
          </rPr>
          <t xml:space="preserve">El estado es calculado con base en el estado del perfil y la categoría. Si ambos están activos, el estado será activo, en caso contrario, será inactivo.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Luciana Sánchez Arias</author>
  </authors>
  <commentList>
    <comment ref="E2" authorId="0" shapeId="0" xr:uid="{34839790-700E-49A5-91B3-8D9E60483FA4}">
      <text>
        <r>
          <rPr>
            <b/>
            <sz val="9"/>
            <color indexed="81"/>
            <rFont val="Tahoma"/>
            <family val="2"/>
          </rPr>
          <t>Wider Farid Sánchez Garzón:</t>
        </r>
        <r>
          <rPr>
            <sz val="9"/>
            <color indexed="81"/>
            <rFont val="Tahoma"/>
            <family val="2"/>
          </rPr>
          <t xml:space="preserve">
Es un dato de 0 a 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Luciana Sánchez Arias</author>
  </authors>
  <commentList>
    <comment ref="F2" authorId="0" shapeId="0" xr:uid="{38E05B70-2BA1-4EA3-B617-A86BDD52848B}">
      <text>
        <r>
          <rPr>
            <b/>
            <sz val="9"/>
            <color indexed="81"/>
            <rFont val="Tahoma"/>
            <charset val="1"/>
          </rPr>
          <t xml:space="preserve">Wider Farid Sánchez Garzón: </t>
        </r>
        <r>
          <rPr>
            <sz val="9"/>
            <color indexed="81"/>
            <rFont val="Tahoma"/>
            <family val="2"/>
          </rPr>
          <t>Se calcula con base en el estado de la Categoría Padre. Si está inactiva la Categoría Padre, también lo estará la Categoría Hija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Luciana Sánchez Arias</author>
  </authors>
  <commentList>
    <comment ref="D2" authorId="0" shapeId="0" xr:uid="{4BE14CEA-6D47-42FA-AE1E-63F60DDBE423}">
      <text>
        <r>
          <rPr>
            <b/>
            <sz val="9"/>
            <color indexed="81"/>
            <rFont val="Tahoma"/>
            <charset val="1"/>
          </rPr>
          <t xml:space="preserve">Wider Farid Sánchez Garzón: </t>
        </r>
        <r>
          <rPr>
            <sz val="9"/>
            <color indexed="81"/>
            <rFont val="Tahoma"/>
            <family val="2"/>
          </rPr>
          <t>Se calcula con base en el estado de la Categoría Padre. Si está inactiva la Categoría Padre, también lo estará la Categoría Hija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Luciana Sánchez Arias</author>
  </authors>
  <commentList>
    <comment ref="O2" authorId="0" shapeId="0" xr:uid="{6CDB6BC2-8DCE-49BD-9E01-9E752C6F952D}">
      <text>
        <r>
          <rPr>
            <b/>
            <sz val="9"/>
            <color indexed="81"/>
            <rFont val="Tahoma"/>
            <family val="2"/>
          </rPr>
          <t>Wider Farid Sánchez Garzón:</t>
        </r>
        <r>
          <rPr>
            <sz val="9"/>
            <color indexed="81"/>
            <rFont val="Tahoma"/>
            <family val="2"/>
          </rPr>
          <t xml:space="preserve">
Es un estado calculado a partir del estado del Tipo de Identificación asociado y del Tipo de Relación Institución asociado. Si el tipo de identificación está activo y el tipo de relación institución está activo, se toma el estado del revisor. En caso contrario, es inactivo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Luciana Sánchez Arias</author>
  </authors>
  <commentList>
    <comment ref="O2" authorId="0" shapeId="0" xr:uid="{29C56A3D-B1F3-498E-AC30-AF58C9E80635}">
      <text>
        <r>
          <rPr>
            <b/>
            <sz val="9"/>
            <color indexed="81"/>
            <rFont val="Tahoma"/>
            <family val="2"/>
          </rPr>
          <t>Wider Farid Sánchez Garzón:</t>
        </r>
        <r>
          <rPr>
            <sz val="9"/>
            <color indexed="81"/>
            <rFont val="Tahoma"/>
            <family val="2"/>
          </rPr>
          <t xml:space="preserve">
Es un estado calculado a partir del estado del Tipo de Identificación asociado y del Tipo de Relación Institución asociado. Si el tipo de identificación está activo y el tipo de relación institución está activo, se toma el estado del revisor. En caso contrario, es inactivo</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Luciana Sánchez Arias</author>
  </authors>
  <commentList>
    <comment ref="E2" authorId="0" shapeId="0" xr:uid="{802EEE56-CB67-4CF3-B9C8-60AE6FA62B54}">
      <text>
        <r>
          <rPr>
            <b/>
            <sz val="9"/>
            <color indexed="81"/>
            <rFont val="Tahoma"/>
            <family val="2"/>
          </rPr>
          <t xml:space="preserve">Wider Farid Sánchez Garzón:
</t>
        </r>
        <r>
          <rPr>
            <sz val="9"/>
            <color indexed="81"/>
            <rFont val="Tahoma"/>
            <family val="2"/>
          </rPr>
          <t xml:space="preserve">Tiene el mismo estado del lector asociado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Luciana Sánchez Arias</author>
  </authors>
  <commentList>
    <comment ref="F2" authorId="0" shapeId="0" xr:uid="{695A4A31-640D-4E37-9375-7CE6FAE29699}">
      <text>
        <r>
          <rPr>
            <b/>
            <sz val="9"/>
            <color indexed="81"/>
            <rFont val="Tahoma"/>
            <charset val="1"/>
          </rPr>
          <t>Wider Farid Sánchez Garzón:</t>
        </r>
        <r>
          <rPr>
            <sz val="9"/>
            <color indexed="81"/>
            <rFont val="Tahoma"/>
            <charset val="1"/>
          </rPr>
          <t xml:space="preserve">
Estado calculado con base en las fechas Desde y Hasta</t>
        </r>
      </text>
    </comment>
    <comment ref="G2" authorId="0" shapeId="0" xr:uid="{1843A7D2-BBDC-4220-AC12-1455351B750E}">
      <text>
        <r>
          <rPr>
            <b/>
            <sz val="9"/>
            <color indexed="81"/>
            <rFont val="Tahoma"/>
            <family val="2"/>
          </rPr>
          <t xml:space="preserve">Wider Farid Sánchez Garzón: </t>
        </r>
        <r>
          <rPr>
            <sz val="9"/>
            <color indexed="81"/>
            <rFont val="Tahoma"/>
            <family val="2"/>
          </rPr>
          <t xml:space="preserve">El estado es calculado con base en el Estado de la Categoría a la que pertenece y el estado respecto a las fechas desde y hasta del Plan Categoría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Luciana Sánchez Arias</author>
  </authors>
  <commentList>
    <comment ref="F2" authorId="0" shapeId="0" xr:uid="{539670B4-8714-43F7-AE7C-30DBF5A0D4D1}">
      <text>
        <r>
          <rPr>
            <b/>
            <sz val="9"/>
            <color indexed="81"/>
            <rFont val="Tahoma"/>
            <charset val="1"/>
          </rPr>
          <t>Wider Farid Sánchez Garzón:</t>
        </r>
        <r>
          <rPr>
            <sz val="9"/>
            <color indexed="81"/>
            <rFont val="Tahoma"/>
            <charset val="1"/>
          </rPr>
          <t xml:space="preserve">
Estado calculado con base en las fechas Desde y Hasta</t>
        </r>
      </text>
    </comment>
    <comment ref="G2" authorId="0" shapeId="0" xr:uid="{3EE3A275-7BE0-4F26-9124-89835BD909A9}">
      <text>
        <r>
          <rPr>
            <b/>
            <sz val="9"/>
            <color indexed="81"/>
            <rFont val="Tahoma"/>
            <family val="2"/>
          </rPr>
          <t xml:space="preserve">Wider Farid Sánchez Garzón: </t>
        </r>
        <r>
          <rPr>
            <sz val="9"/>
            <color indexed="81"/>
            <rFont val="Tahoma"/>
            <family val="2"/>
          </rPr>
          <t xml:space="preserve">El estado es calculado con base en el Estado de la Categoría a la que pertenece y el estado respecto a las fechas desde y hasta del Plan Categoría
</t>
        </r>
      </text>
    </comment>
  </commentList>
</comments>
</file>

<file path=xl/sharedStrings.xml><?xml version="1.0" encoding="utf-8"?>
<sst xmlns="http://schemas.openxmlformats.org/spreadsheetml/2006/main" count="928" uniqueCount="411">
  <si>
    <t>Objeto de dominio</t>
  </si>
  <si>
    <t>Estado Escritor</t>
  </si>
  <si>
    <t>Identificador</t>
  </si>
  <si>
    <t>Nombre</t>
  </si>
  <si>
    <t>Descripción</t>
  </si>
  <si>
    <t>Activo</t>
  </si>
  <si>
    <t>Inactivo</t>
  </si>
  <si>
    <t>Tipo Relación Institución</t>
  </si>
  <si>
    <t>Docente</t>
  </si>
  <si>
    <t>Indica que el tipo de relación del escritor con la institución es docente.</t>
  </si>
  <si>
    <t>Indica que el tipo de relación del escritor con la institución corresponde a un colaborador del área administrativa.</t>
  </si>
  <si>
    <t>Indica que el tipo de relación del escritor con la institución corresponde a un colaborador del área académica.</t>
  </si>
  <si>
    <t>Colaborador área administrativa</t>
  </si>
  <si>
    <t>Colaborador área académica</t>
  </si>
  <si>
    <t>Colaborador área operativa</t>
  </si>
  <si>
    <t>Indica que el tipo de relación del escritor con la institución corresponde a un colaborador del área operativa.</t>
  </si>
  <si>
    <t>Egresado</t>
  </si>
  <si>
    <t>Indica que el tipo de relación del escritor con la institución corresponde a un egresado.</t>
  </si>
  <si>
    <t>Estudiante</t>
  </si>
  <si>
    <t>Indica que el tipo de relación del escritor con la institución corresponde a un estudiante.</t>
  </si>
  <si>
    <t>Asociado externo</t>
  </si>
  <si>
    <t>Indica que el tipo de relación del escritor con la institución corresponde a un asociado externo.</t>
  </si>
  <si>
    <t>Principal</t>
  </si>
  <si>
    <t>Corresponde a un tipo de escritor principal de un artículo</t>
  </si>
  <si>
    <t>Colaborador</t>
  </si>
  <si>
    <t>Corresponde a un tipo de escritor que realiza una colaboración con parte del contenido de una publicación</t>
  </si>
  <si>
    <t>Asistente</t>
  </si>
  <si>
    <t>Corresponde a un tipo de escritor que asiste al escritro principal del artículo.</t>
  </si>
  <si>
    <t>Tipo Escritor</t>
  </si>
  <si>
    <t>Vetado</t>
  </si>
  <si>
    <t>Indica que el comentario de una publicación está activo.</t>
  </si>
  <si>
    <t>Indica que el comentario de una publicación está inactivo, dado que su autor original no decidió mostrarlo.</t>
  </si>
  <si>
    <t>Indica que el comentario fue vetado por alguna circunstancia en especial.</t>
  </si>
  <si>
    <t>Estado Comentario</t>
  </si>
  <si>
    <t>Indica que el lector se encuentra habilitado para acceder a las publicaciones</t>
  </si>
  <si>
    <t>Indica que el lector no se encuentra habilitado para acceder a las publicaciones</t>
  </si>
  <si>
    <t>Estado Lector</t>
  </si>
  <si>
    <t>Indica que el Administrador de una Categoría se encuentra habilitado</t>
  </si>
  <si>
    <t>Indica que el Administrador de una Categoría se encuentra inhabilitado</t>
  </si>
  <si>
    <t>Indica que el Revisor se encuentra inhabilitado para participar en la revisión de publicaciones</t>
  </si>
  <si>
    <t>Indica que el Revisor se encuentra habilitado para participar en la revisión de publicaciones</t>
  </si>
  <si>
    <t>Estado Administrador Categoría</t>
  </si>
  <si>
    <t>Estado Revisor</t>
  </si>
  <si>
    <t>Estado Revisión</t>
  </si>
  <si>
    <t>En revisión</t>
  </si>
  <si>
    <t>Asignada</t>
  </si>
  <si>
    <t>Aprobada</t>
  </si>
  <si>
    <t>No aprobada para revisión</t>
  </si>
  <si>
    <t>No aprobada de manera definitiva</t>
  </si>
  <si>
    <t>Pendiente de asignación</t>
  </si>
  <si>
    <t>Indica que la revisión se encuentra pendiente de asignación de los revisores que procederán con la evaluación</t>
  </si>
  <si>
    <t>Indica que la revisión ha sido asignada a los revisores para su evaluación</t>
  </si>
  <si>
    <t>Indica que la revisión se encuentra en proceso</t>
  </si>
  <si>
    <t>En proceso</t>
  </si>
  <si>
    <t>Aprobada por vencimiento</t>
  </si>
  <si>
    <t>Indica que la revisión se encuentra aprobada por el vencimiento de las fechas límites de revisión que tenían asignadas los revisores</t>
  </si>
  <si>
    <t>Indica que la revisión se encuentra aprobada</t>
  </si>
  <si>
    <t>Indica que la revisión no fue aprobada y los escritores deben realizar la revisión de los comentarios realizados</t>
  </si>
  <si>
    <t>Indica que la revisión no fue aprobada de forma definitiva y no podrá volver a revisarse. Este estado indica que el artículo de ninguna manera se aprobará para su publicación.</t>
  </si>
  <si>
    <t>Cancelada</t>
  </si>
  <si>
    <t>Indica que la revisión fue cancelada, y por tanto, deberá solicitarse nuevamente si así se requiere.</t>
  </si>
  <si>
    <t>Estado Versión</t>
  </si>
  <si>
    <t>En edición</t>
  </si>
  <si>
    <t>Indica que la versión está en edición.</t>
  </si>
  <si>
    <t>Indica que la versión está en proceso de revisión</t>
  </si>
  <si>
    <t>Indica que la versión se encuentra aprobada para publicación</t>
  </si>
  <si>
    <t>Indica que la versión fue cancelada.</t>
  </si>
  <si>
    <t>No aprobada</t>
  </si>
  <si>
    <t>Indica que la publicación está en edición.</t>
  </si>
  <si>
    <t>Indica que la publicación está en proceso de revisión</t>
  </si>
  <si>
    <t>Indica que la publicación se encuentra aprobada para publicación</t>
  </si>
  <si>
    <t>Indica que la publicación no fue aprobada para publicación</t>
  </si>
  <si>
    <t>Indica que la versión no fue aprobada para ser publicada</t>
  </si>
  <si>
    <t>Con comentarios por revisar</t>
  </si>
  <si>
    <t>Indica que la versión debe revisarse y corregirse de acuerdo a los comentarios realizados</t>
  </si>
  <si>
    <t>Indica que la publicación debe revisarse y corregirse de acuerdo a los comentarios realizados</t>
  </si>
  <si>
    <t>Aprobada pendiente de publicación</t>
  </si>
  <si>
    <t>Indica que la publicación fue archivada.</t>
  </si>
  <si>
    <t>Archivada</t>
  </si>
  <si>
    <t>Publicada</t>
  </si>
  <si>
    <t>Indica que la publicación fue publicada.</t>
  </si>
  <si>
    <t>Estado Publicación</t>
  </si>
  <si>
    <t>Gratuita</t>
  </si>
  <si>
    <t>Indica que la publicación puede ser visitada de forma gratuita.</t>
  </si>
  <si>
    <t>Por suscripción</t>
  </si>
  <si>
    <t>Indica que se debe pagar para poder acceder a la publicación.</t>
  </si>
  <si>
    <t>Tipo Acceso</t>
  </si>
  <si>
    <t>Estado Suscripción</t>
  </si>
  <si>
    <t>Vigente</t>
  </si>
  <si>
    <t>No vigente</t>
  </si>
  <si>
    <t>Indica que el estado de la suscripción está vigente</t>
  </si>
  <si>
    <t>Indica que el estado de la suscripción está no vigente</t>
  </si>
  <si>
    <t>Activa</t>
  </si>
  <si>
    <t>Indica que la categoría se encuentra habilitada</t>
  </si>
  <si>
    <t>Indica que la categoría se encuentra inhabilitada</t>
  </si>
  <si>
    <t>Inactiva</t>
  </si>
  <si>
    <t>Estado Categoría</t>
  </si>
  <si>
    <t>Categoría</t>
  </si>
  <si>
    <t>Categoría Padre</t>
  </si>
  <si>
    <t>Estado</t>
  </si>
  <si>
    <t>Tecnología</t>
  </si>
  <si>
    <t>Aquí podrás encontrar todas las publicaciones relacionados con Tecnología</t>
  </si>
  <si>
    <t>Relacionador</t>
  </si>
  <si>
    <t>Blockchain</t>
  </si>
  <si>
    <t>Inteligencia Artificial</t>
  </si>
  <si>
    <t>Aquí podrás encontrar todas las publicaciones relacionados con Blockchain</t>
  </si>
  <si>
    <t>Aquí podrás encontrar todas las publicaciones relacionados con Inteligencia Artificial</t>
  </si>
  <si>
    <t>ChatGPT</t>
  </si>
  <si>
    <t>Aquí podrás encontrar todas las publicaciones relacionados con ChatGPT</t>
  </si>
  <si>
    <t>Precio</t>
  </si>
  <si>
    <t>Fecha Desde</t>
  </si>
  <si>
    <t>Fecha Hasta</t>
  </si>
  <si>
    <t>Fecha actual</t>
  </si>
  <si>
    <t>Plan Categoría</t>
  </si>
  <si>
    <t>Indica que el Plan Categoría está vigente</t>
  </si>
  <si>
    <t>Indica que el Plan Categoría no está vigente. Puede darse porque las fechas del Plan Categoría no están vigentes respecto a la fecha actual, o porque la categoría a la que pertenece está inactiva.</t>
  </si>
  <si>
    <t>Cambia el valor por la fecha que quisiera simular es la fecha actual del sistema. Todos los datos simulados se recalcularán en base a ese valor.</t>
  </si>
  <si>
    <t>Código</t>
  </si>
  <si>
    <t>RC</t>
  </si>
  <si>
    <t>Registro Civil</t>
  </si>
  <si>
    <t>Tipo de identificación que representa a un Registro Civil</t>
  </si>
  <si>
    <t>CC</t>
  </si>
  <si>
    <t>Cédula de Ciudadanía</t>
  </si>
  <si>
    <t>NUIP</t>
  </si>
  <si>
    <t>Número Único de Identificación Personal</t>
  </si>
  <si>
    <t>Tipo de identificación que representa a un Número Único de Identificación Personal</t>
  </si>
  <si>
    <t>Pasaporte</t>
  </si>
  <si>
    <t>PAS</t>
  </si>
  <si>
    <t>Tipo de identificación que representa a un Pasaporte</t>
  </si>
  <si>
    <t>CE</t>
  </si>
  <si>
    <t>Cédula de Extranjería</t>
  </si>
  <si>
    <t>Tipo de identificación que representa a una Cédula de Extranjería</t>
  </si>
  <si>
    <t>TE</t>
  </si>
  <si>
    <t>Tarjeta de Extranjería</t>
  </si>
  <si>
    <t>Tipo de identificación que representa a una Tarjeta de Extranjería</t>
  </si>
  <si>
    <t>Tipo de Documento Extranjero</t>
  </si>
  <si>
    <t>Tipo de identificación que representa a un Tipo de Documento Extranjero</t>
  </si>
  <si>
    <t>NIT</t>
  </si>
  <si>
    <t>Número de Identificación Tributario</t>
  </si>
  <si>
    <t>Tipo de identificación que representa a un Número de Identificación Tributario</t>
  </si>
  <si>
    <t>Tipo Identificación</t>
  </si>
  <si>
    <t>Estado Tipo Identificación</t>
  </si>
  <si>
    <t>Indica que el tipo de identificación se encuentra habilitado</t>
  </si>
  <si>
    <t>Indica que el tipo de identificación se encuentra inhabilitado</t>
  </si>
  <si>
    <t>Número Identificación</t>
  </si>
  <si>
    <t>Primer Nombre</t>
  </si>
  <si>
    <t>Segundo Nombre</t>
  </si>
  <si>
    <t>Primer Apellido</t>
  </si>
  <si>
    <t>Segundo Apellido</t>
  </si>
  <si>
    <t>Correo Electrónico</t>
  </si>
  <si>
    <t>Número Teléfono Móvil</t>
  </si>
  <si>
    <t>Luz</t>
  </si>
  <si>
    <t>Mery</t>
  </si>
  <si>
    <t>Ríos</t>
  </si>
  <si>
    <t>Alzate</t>
  </si>
  <si>
    <t>lrios@uco.edu.co</t>
  </si>
  <si>
    <t>Saúl</t>
  </si>
  <si>
    <t>Antonio</t>
  </si>
  <si>
    <t>Bustamante</t>
  </si>
  <si>
    <t>sbustamante@uco.edu.co</t>
  </si>
  <si>
    <t>Estado Calculado</t>
  </si>
  <si>
    <t>Alirio</t>
  </si>
  <si>
    <t>Gutiérrez</t>
  </si>
  <si>
    <t>Quintero</t>
  </si>
  <si>
    <t>agutierrez@uco.edu.co</t>
  </si>
  <si>
    <t>Maria</t>
  </si>
  <si>
    <t>Victoria</t>
  </si>
  <si>
    <t>Silva</t>
  </si>
  <si>
    <t>Domínguez</t>
  </si>
  <si>
    <t>msilva@uco.edu.co</t>
  </si>
  <si>
    <t>Juan</t>
  </si>
  <si>
    <t>Camilo</t>
  </si>
  <si>
    <t>Acevedo</t>
  </si>
  <si>
    <t>Bedoya</t>
  </si>
  <si>
    <t>jacevedo@uco.edu.co</t>
  </si>
  <si>
    <t>Jovanny</t>
  </si>
  <si>
    <t>Jiménez</t>
  </si>
  <si>
    <t>Giraldo</t>
  </si>
  <si>
    <t>jojimenez@uco.edu.co</t>
  </si>
  <si>
    <t>wider.sanchez5764@uco.net.co</t>
  </si>
  <si>
    <t>Wider</t>
  </si>
  <si>
    <t>Farid</t>
  </si>
  <si>
    <t>Sánchez</t>
  </si>
  <si>
    <t>Garzón</t>
  </si>
  <si>
    <t>Erica</t>
  </si>
  <si>
    <t>Johana</t>
  </si>
  <si>
    <t>Duque</t>
  </si>
  <si>
    <t>equintero@uco.edu.co</t>
  </si>
  <si>
    <t>Estado Tipo Relación Institución</t>
  </si>
  <si>
    <t>Indica que el estado del Tipo de Relación Institución está activo.</t>
  </si>
  <si>
    <t>Indica que el estado del Tipo de Relación Institución está inactivo.</t>
  </si>
  <si>
    <t>Revisor</t>
  </si>
  <si>
    <t>Escritor</t>
  </si>
  <si>
    <t>Indica que el escritor se encuentra habilitado para escribir publicaciones</t>
  </si>
  <si>
    <t>Indica que el escritor se encuentra inhabilitado para escribir publicaciones</t>
  </si>
  <si>
    <t>Mark</t>
  </si>
  <si>
    <t>Elliot</t>
  </si>
  <si>
    <t>Zuckerberg</t>
  </si>
  <si>
    <t>mzuckerberg@facebook.com</t>
  </si>
  <si>
    <t>Indica que indica que el activo del tipo de escritor es habilitado</t>
  </si>
  <si>
    <t>Indica que indica que el activo del tipo de escritor es inhabilitado</t>
  </si>
  <si>
    <t>Estado Tipo Escritor</t>
  </si>
  <si>
    <t>Indica que el estado del tipo acceso es habilitado</t>
  </si>
  <si>
    <t>Indica que el estado del tipo acceso es inhabilitado</t>
  </si>
  <si>
    <t>Estado Tipo Acceso</t>
  </si>
  <si>
    <t>Esteban</t>
  </si>
  <si>
    <t>Daniel</t>
  </si>
  <si>
    <t>Felipe</t>
  </si>
  <si>
    <t>Garcia</t>
  </si>
  <si>
    <t>Quiceno</t>
  </si>
  <si>
    <t>Jose</t>
  </si>
  <si>
    <t>Manuel</t>
  </si>
  <si>
    <t>Gomez</t>
  </si>
  <si>
    <t>Orjuela</t>
  </si>
  <si>
    <t>Fernando</t>
  </si>
  <si>
    <t>Guzman</t>
  </si>
  <si>
    <t>Castaño</t>
  </si>
  <si>
    <t>Patiño</t>
  </si>
  <si>
    <t>Ignacio</t>
  </si>
  <si>
    <t>Calle</t>
  </si>
  <si>
    <t>Albeiro</t>
  </si>
  <si>
    <t>Steven</t>
  </si>
  <si>
    <t>Alejandro</t>
  </si>
  <si>
    <t>Rendón</t>
  </si>
  <si>
    <t>Andrés</t>
  </si>
  <si>
    <t>Gil</t>
  </si>
  <si>
    <t>Daniel.Garcia@uco.net.co</t>
  </si>
  <si>
    <t>Juan.Guzman@uco.net.co</t>
  </si>
  <si>
    <t>Albeiro.Quintero@uco.net.co</t>
  </si>
  <si>
    <t>Daniel.Patino@uco.net.co</t>
  </si>
  <si>
    <t>Sergio</t>
  </si>
  <si>
    <t>Jorge</t>
  </si>
  <si>
    <t>Jose.Garcia@uco.net.co</t>
  </si>
  <si>
    <t>Juan.Cadavid@uco.net.co</t>
  </si>
  <si>
    <t>Sergio.Arias@uco.net.co</t>
  </si>
  <si>
    <t>Jorge.Carmona@uco.net.co</t>
  </si>
  <si>
    <t>Alejandro.Gomez@uco.net.co</t>
  </si>
  <si>
    <t>Juan.Guzman.Chalarca@uco.net.co</t>
  </si>
  <si>
    <t>Ignacio.Patino@uco.net.co</t>
  </si>
  <si>
    <t>Steven.Ruiz@uco.net.co</t>
  </si>
  <si>
    <t>Edy.Quintero@uco.net.co</t>
  </si>
  <si>
    <t>Carlos.Tejada@uco.net.co</t>
  </si>
  <si>
    <t>Julian.Velasquez@uco.net.co</t>
  </si>
  <si>
    <t>Arias</t>
  </si>
  <si>
    <t>Ramirez</t>
  </si>
  <si>
    <t>Cadavid</t>
  </si>
  <si>
    <t>Narváez</t>
  </si>
  <si>
    <t>Carmona</t>
  </si>
  <si>
    <t>García</t>
  </si>
  <si>
    <t>Diego</t>
  </si>
  <si>
    <t>Guzmán</t>
  </si>
  <si>
    <t>Chalarca</t>
  </si>
  <si>
    <t>Ramírez</t>
  </si>
  <si>
    <t>Marín</t>
  </si>
  <si>
    <t>Edy</t>
  </si>
  <si>
    <t>Alexander</t>
  </si>
  <si>
    <t>Ruíz</t>
  </si>
  <si>
    <t>Carlos</t>
  </si>
  <si>
    <t>Tejada</t>
  </si>
  <si>
    <t>Julián</t>
  </si>
  <si>
    <t>David</t>
  </si>
  <si>
    <t>Velásquez</t>
  </si>
  <si>
    <t>¿Indicador País Teléfono?</t>
  </si>
  <si>
    <t>Lector</t>
  </si>
  <si>
    <t>CC-10369287487</t>
  </si>
  <si>
    <t>CC-16874584</t>
  </si>
  <si>
    <t>CC-58798452</t>
  </si>
  <si>
    <t>CC-87456987</t>
  </si>
  <si>
    <t>CC-10365245785</t>
  </si>
  <si>
    <t>CC-10548795425</t>
  </si>
  <si>
    <t>CC-10258745895</t>
  </si>
  <si>
    <t>CC-10369874568</t>
  </si>
  <si>
    <t>CE-654841</t>
  </si>
  <si>
    <t>CC-10369287401</t>
  </si>
  <si>
    <t>CC-10369287402</t>
  </si>
  <si>
    <t>CC-10369287403</t>
  </si>
  <si>
    <t>CC-10369287404</t>
  </si>
  <si>
    <t>CC-10369287405</t>
  </si>
  <si>
    <t>CC-10369287406</t>
  </si>
  <si>
    <t>CC-10369287407</t>
  </si>
  <si>
    <t>CC-10369287408</t>
  </si>
  <si>
    <t>CC-10369287409</t>
  </si>
  <si>
    <t>CC-10369287410</t>
  </si>
  <si>
    <t>CC-10369287411</t>
  </si>
  <si>
    <t>CC-10369287412</t>
  </si>
  <si>
    <t>CC-10369287413</t>
  </si>
  <si>
    <t>CC-10369287414</t>
  </si>
  <si>
    <t>CC-10369287415</t>
  </si>
  <si>
    <t>¿Enviar Correo Recomendaciones Categoría?</t>
  </si>
  <si>
    <t>¿Enviar Correo Recomendaciones Autor?</t>
  </si>
  <si>
    <t>Administrador Categoría</t>
  </si>
  <si>
    <t>Si</t>
  </si>
  <si>
    <t>No</t>
  </si>
  <si>
    <t>Indica que la respuesta es afirmativa</t>
  </si>
  <si>
    <t>Indica que la respuesta es negativa</t>
  </si>
  <si>
    <t>Respuesta</t>
  </si>
  <si>
    <t>Pendiente de confirmación</t>
  </si>
  <si>
    <t>Indica que el lector no ha confirmado su cuenta a través de la cuenta de correo electrónico y/o número de teléfono celular registrada</t>
  </si>
  <si>
    <t>¿Cuenta correo electrónico confirmada?</t>
  </si>
  <si>
    <t>¿Número Teléfono Móvil confirmado?</t>
  </si>
  <si>
    <t>Indica que el Administrador de una Categoría no ha confirmado su cuenta a través de la cuenta de correo electrónico y/o número de teléfono celular registrada</t>
  </si>
  <si>
    <t>Indica que el Revisor no ha confirmado su cuenta a través de la cuenta de correo electrónico y/o número de teléfono celular registrada</t>
  </si>
  <si>
    <t>Indica que el escritor no ha confirmado su cuenta a través de la cuenta de correo electrónico y/o número de teléfono celular registrada</t>
  </si>
  <si>
    <t>Perfil</t>
  </si>
  <si>
    <t>Indica que la preferencia categoría se encuentra habilitada</t>
  </si>
  <si>
    <t>Indica que la preferencia categoría se encuentra inhabilitada</t>
  </si>
  <si>
    <t>Preferencia Categoría</t>
  </si>
  <si>
    <t>Estado Preferencia</t>
  </si>
  <si>
    <t>Preferencia Escritor</t>
  </si>
  <si>
    <t>Suscripción Categoría</t>
  </si>
  <si>
    <t>Título</t>
  </si>
  <si>
    <t>Fecha Publicación</t>
  </si>
  <si>
    <t>Publicación</t>
  </si>
  <si>
    <t>Versión Anterior</t>
  </si>
  <si>
    <t>Número Versión</t>
  </si>
  <si>
    <t>Fecha Creación</t>
  </si>
  <si>
    <t>FechaÚltima Modificación</t>
  </si>
  <si>
    <t>Resumen</t>
  </si>
  <si>
    <t>Cuerpo</t>
  </si>
  <si>
    <t>El impacto de ChatGPT en la eficiencia y productividad de las organizaciones: Un análisis detallado</t>
  </si>
  <si>
    <t>El presente artículo analiza el impacto de ChatGPT, un modelo de lenguaje basado en inteligencia artificial, en las organizaciones. Se examina cómo el uso de ChatGPT puede mejorar la eficiencia y productividad de las empresas, permitiendo una mayor automatización de tareas y una comunicación más efectiva con los clientes. Además, se consideran los posibles riesgos y desafíos asociados al uso de tecnología de inteligencia artificial en el entorno empresarial, y se ofrecen recomendaciones para garantizar su implementación exitosa. En conclusión, se argumenta que ChatGPT tiene el potencial de transformar significativamente la forma en que las organizaciones operan, mejorando la toma de decisiones y fomentando la innovación.</t>
  </si>
  <si>
    <t>Claramente, la inteligencia artificial (IA) está transformando el mundo empresarial y uno de los últimos avances en este campo es ChatGPT, un modelo de lenguaje basado en IA que está revolucionando la forma en que las empresas se comunican con los clientes y automatizan sus procesos internos. En este ensayo, analizaremos el impacto que ChatGPT está teniendo en las organizaciones y cómo se puede utilizar para mejorar la eficiencia, la productividad y la satisfacción del cliente.
En primer lugar, es importante entender qué es ChatGPT y cómo funciona. ChatGPT es un modelo de lenguaje de IA desarrollado por OpenAI, que utiliza técnicas de aprendizaje profundo para generar texto coherente y natural en respuesta a una entrada de texto dada. En términos simples, ChatGPT puede simular una conversación humana y proporcionar respuestas precisas a las preguntas y solicitudes de los clientes. Además, ChatGPT se puede entrenar específicamente para trabajar con datos y vocabulario específicos de una empresa, lo que lo hace aún más útil para la automatización de procesos.
La capacidad de ChatGPT para procesar grandes cantidades de información y proporcionar respuestas precisas lo convierte en una herramienta valiosa para las organizaciones. Por ejemplo, una empresa puede utilizar ChatGPT para automatizar el servicio al cliente, lo que reduce la necesidad de tener un gran equipo de atención al cliente y acelera el tiempo de respuesta a las consultas de los clientes. Además, ChatGPT puede ayudar a las empresas a proporcionar información y orientación a los clientes las 24 horas del día, los 7 días de la semana, lo que mejora significativamente la satisfacción del cliente.
Otro ejemplo del uso de ChatGPT en las empresas es la automatización de los procesos de generación de informes. Muchas empresas necesitan generar informes diarios, semanales o mensuales sobre sus operaciones, finanzas, ventas y otras métricas empresariales. Esto puede ser un proceso tedioso y propenso a errores si se realiza manualmente. Con ChatGPT, las empresas pueden automatizar gran parte del proceso de generación de informes, lo que permite a los empleados centrarse en tareas más importantes y estratégicas.
Sin embargo, a pesar de los muchos beneficios de ChatGPT, también existen algunos riesgos y desafíos asociados con su uso en las organizaciones. Por ejemplo, existe el riesgo de que ChatGPT produzca respuestas inapropiadas o incluso ofensivas si se entrena mal o se utiliza de manera inadecuada. También existe el riesgo de que ChatGPT se vuelva demasiado "inteligente" y pueda producir respuestas que no sean coherentes con los valores o políticas de la empresa.
Otro desafío es que la implementación de ChatGPT puede requerir una inversión significativa de tiempo y recursos. Las empresas deben invertir en la capacitación del modelo, la integración con sus sistemas existentes y la implementación de medidas de seguridad adecuadas para proteger los datos de los clientes. Además, la automatización de los procesos puede generar preocupaciones entre los empleados sobre la seguridad laboral, lo que puede afectar negativamente la moral y la productividad.
Para abordar estos riesgos y desafíos, es importante que las empresas tengan una estrategia clara para implementar ChatGPT y otras tecnologías</t>
  </si>
  <si>
    <t>Claramente, la inteligencia artificial (IA) está transformando el mundo empresarial y uno de los últimos avances en este campo es ChatGPT, un modelo de lenguaje basado en IA que está revolucionando la forma en que las empresas se comunican con los clientes y automatizan sus procesos internos. En este artículo, analizaremos el impacto que ChatGPT está teniendo en las organizaciones y cómo se puede utilizar para mejorar la eficiencia, la productividad y la satisfacción del cliente.
En primer lugar, es importante entender qué es ChatGPT y cómo funciona. ChatGPT es un modelo de lenguaje de IA desarrollado por OpenAI, que utiliza técnicas de aprendizaje profundo para generar texto coherente y natural en respuesta a una entrada de texto dada. En términos simples, ChatGPT puede simular una conversación humana y proporcionar respuestas precisas a las preguntas y solicitudes de los clientes. Además, ChatGPT se puede entrenar específicamente para trabajar con datos y vocabulario específicos de una empresa, lo que lo hace aún más útil para la automatización de procesos.
La capacidad de ChatGPT para procesar grandes cantidades de información y proporcionar respuestas precisas lo convierte en una herramienta valiosa para las organizaciones. Por ejemplo, una empresa puede utilizar ChatGPT para automatizar el servicio al cliente, lo que reduce la necesidad de tener un gran equipo de atención al cliente y acelera el tiempo de respuesta a las consultas de los clientes. Además, ChatGPT puede ayudar a las empresas a proporcionar información y orientación a los clientes las 24 horas del día, los 7 días de la semana, lo que mejora significativamente la satisfacción del cliente.
Otro ejemplo del uso de ChatGPT en las empresas es la automatización de los procesos de generación de informes. Muchas empresas necesitan generar informes diarios, semanales o mensuales sobre sus operaciones, finanzas, ventas y otras métricas empresariales. Esto puede ser un proceso tedioso y propenso a errores si se realiza manualmente. Con ChatGPT, las empresas pueden automatizar gran parte del proceso de generación de informes, lo que permite a los empleados centrarse en tareas más importantes y estratégicas.
Sin embargo, a pesar de los muchos beneficios de ChatGPT, también existen algunos riesgos y desafíos asociados con su uso en las organizaciones. Por ejemplo, existe el riesgo de que ChatGPT produzca respuestas inapropiadas o incluso ofensivas si se entrena mal o se utiliza de manera inadecuada. También existe el riesgo de que ChatGPT se vuelva demasiado "inteligente" y pueda producir respuestas que no sean coherentes con los valores o políticas de la empresa.
Otro desafío es que la implementación de ChatGPT puede requerir una inversión significativa de tiempo y recursos. Las empresas deben invertir en la capacitación del modelo, la integración con sus sistemas existentes y la implementación de medidas de seguridad adecuadas para proteger los datos de los clientes. Además, la automatización de los procesos puede generar preocupaciones entre los empleados sobre la seguridad laboral, lo que puede afectar negativamente la moral y la productividad.
En conclusión, ChatGPT es una herramienta poderosa y valiosa para las empresas que buscan mejorar la eficiencia, la productividad y la satisfacción del cliente. Su capacidad para procesar grandes cantidades de información y proporcionar respuestas precisas lo convierte en una herramienta ideal para automatizar el servicio al cliente y otros procesos empresariales.
Sin embargo, es importante que las empresas aborden los riesgos y desafíos asociados con la implementación de ChatGPT de manera adecuada. Esto incluye una inversión adecuada en la capacitación del modelo, la integración con sistemas existentes y la implementación de medidas de seguridad adecuadas para proteger los datos de los clientes. Además, las empresas deben tener una estrategia clara para la implementación de ChatGPT y otras tecnologías para asegurarse de que se integren de manera efectiva y sostenible en sus operaciones diarias.
En última instancia, el éxito del uso de ChatGPT en las empresas dependerá de cómo se implemente y se gestione. Si se utiliza de manera efectiva, ChatGPT puede proporcionar una ventaja competitiva significativa y mejorar la eficiencia, la productividad y la satisfacción del cliente.</t>
  </si>
  <si>
    <t>El impacto de ChatGPT en la eficiencia y productividad de las organizaciones</t>
  </si>
  <si>
    <t>Última Versión</t>
  </si>
  <si>
    <t>Palabra Clave</t>
  </si>
  <si>
    <t>IA</t>
  </si>
  <si>
    <t>Organización</t>
  </si>
  <si>
    <t>Toma de decisiones</t>
  </si>
  <si>
    <t>Palabra Clave Publicación</t>
  </si>
  <si>
    <t>Versión</t>
  </si>
  <si>
    <t>Fecha Solicitud Revisión</t>
  </si>
  <si>
    <t>Fecha Límite Revisión</t>
  </si>
  <si>
    <t>Revisión</t>
  </si>
  <si>
    <t>Fecha Asignación Revisión</t>
  </si>
  <si>
    <t>Revisor Revisión</t>
  </si>
  <si>
    <t>Tipo Comentario Revisor</t>
  </si>
  <si>
    <t>Coherencia</t>
  </si>
  <si>
    <t>El escrito no tiene coherencia entre su título y la idea a expresar</t>
  </si>
  <si>
    <t>Temática</t>
  </si>
  <si>
    <t>La temática del escrito no es acorde a la categoría</t>
  </si>
  <si>
    <t>Parcialidad</t>
  </si>
  <si>
    <t xml:space="preserve">La posición expresada en el artículo es muy parcial respecto a al opinión que se quiere mostrar, motivando al lector a que crea plenamente en el escritor y los intereses que quiere lograr. </t>
  </si>
  <si>
    <t>Comentario</t>
  </si>
  <si>
    <t>El artículo dice en el título que es un análisis detallado, pero en realidad no lo es.</t>
  </si>
  <si>
    <t>Falta la conclusión del artículo.</t>
  </si>
  <si>
    <t>Se menciona que es un artículo, pero en realidad en el contenido dice que es un ensayo.</t>
  </si>
  <si>
    <t>Fecha Completitud Revisión</t>
  </si>
  <si>
    <t>Falta una opinión final del escrito como equipo de trabajo.</t>
  </si>
  <si>
    <t>Claramente, la inteligencia artificial (IA) está transformando el mundo empresarial y uno de los últimos avances en este campo es ChatGPT, un modelo de lenguaje basado en IA que está revolucionando la forma en que las empresas se comunican con los clientes y automatizan sus procesos internos. En este artículo, analizaremos el impacto que ChatGPT está teniendo en las organizaciones y cómo se puede utilizar para mejorar la eficiencia, la productividad y la satisfacción del cliente.
En primer lugar, es importante entender qué es ChatGPT y cómo funciona. ChatGPT es un modelo de lenguaje de IA desarrollado por OpenAI, que utiliza técnicas de aprendizaje profundo para generar texto coherente y natural en respuesta a una entrada de texto dada. En términos simples, ChatGPT puede simular una conversación humana y proporcionar respuestas precisas a las preguntas y solicitudes de los clientes. Además, ChatGPT se puede entrenar específicamente para trabajar con datos y vocabulario específicos de una empresa, lo que lo hace aún más útil para la automatización de procesos.
La capacidad de ChatGPT para procesar grandes cantidades de información y proporcionar respuestas precisas lo convierte en una herramienta valiosa para las organizaciones. Por ejemplo, una empresa puede utilizar ChatGPT para automatizar el servicio al cliente, lo que reduce la necesidad de tener un gran equipo de atención al cliente y acelera el tiempo de respuesta a las consultas de los clientes. Además, ChatGPT puede ayudar a las empresas a proporcionar información y orientación a los clientes las 24 horas del día, los 7 días de la semana, lo que mejora significativamente la satisfacción del cliente.
Otro ejemplo del uso de ChatGPT en las empresas es la automatización de los procesos de generación de informes. Muchas empresas necesitan generar informes diarios, semanales o mensuales sobre sus operaciones, finanzas, ventas y otras métricas empresariales. Esto puede ser un proceso tedioso y propenso a errores si se realiza manualmente. Con ChatGPT, las empresas pueden automatizar gran parte del proceso de generación de informes, lo que permite a los empleados centrarse en tareas más importantes y estratégicas.
Sin embargo, a pesar de los muchos beneficios de ChatGPT, también existen algunos riesgos y desafíos asociados con su uso en las organizaciones. Por ejemplo, existe el riesgo de que ChatGPT produzca respuestas inapropiadas o incluso ofensivas si se entrena mal o se utiliza de manera inadecuada. También existe el riesgo de que ChatGPT se vuelva demasiado "inteligente" y pueda producir respuestas que no sean coherentes con los valores o políticas de la empresa.
Otro desafío es que la implementación de ChatGPT puede requerir una inversión significativa de tiempo y recursos. Las empresas deben invertir en la capacitación del modelo, la integración con sus sistemas existentes y la implementación de medidas de seguridad adecuadas para proteger los datos de los clientes. Además, la automatización de los procesos puede generar preocupaciones entre los empleados sobre la seguridad laboral, lo que puede afectar negativamente la moral y la productividad.
En conclusión, ChatGPT es una herramienta poderosa y valiosa para las empresas que buscan mejorar la eficiencia, la productividad y la satisfacción del cliente. Su capacidad para procesar grandes cantidades de información y proporcionar respuestas precisas lo convierte en una herramienta ideal para automatizar el servicio al cliente y otros procesos empresariales.
Sin embargo, es importante que las empresas aborden los riesgos y desafíos asociados con la implementación de ChatGPT de manera adecuada. Esto incluye una inversión adecuada en la capacitación del modelo, la integración con sistemas existentes y la implementación de medidas de seguridad adecuadas para proteger los datos de los clientes. Además, las empresas deben tener una estrategia clara para la implementación de ChatGPT y otras tecnologías para asegurarse de que se integren de manera efectiva y sostenible en sus operaciones diarias.
En última instancia, el éxito del uso de ChatGPT en las empresas dependerá de cómo se implemente y se gestione. Si se utiliza de manera efectiva, ChatGPT puede proporcionar una ventaja competitiva significativa y mejorar la eficiencia, la productividad y la satisfacción del cliente.
Como modelo de lenguaje basado en IA, ChatGPT tiene el potencial de transformar significativamente la forma en que las empresas interactúan con los clientes y automatizan sus procesos internos. Creo que la implementación de ChatGPT puede ser una herramienta valiosa para las empresas que buscan mejorar su eficiencia y productividad, al mismo tiempo que ofrecen un servicio al cliente de alta calidad y satisfacción.
Sin embargo, también creemos que es importante que las empresas sean conscientes de los riesgos y desafíos asociados con la implementación de ChatGPT. Las empresas deben ser diligentes en la capacitación del modelo y la integración con los sistemas existentes, y también deben tomar medidas para garantizar la privacidad y la seguridad de los datos de los clientes.
En resumen, creemos que ChatGPT es una tecnología emocionante que tiene un gran potencial para transformar la forma en que las empresas operan y se relacionan con sus clientes. Pero como con cualquier nueva tecnología, es importante utilizarla de manera responsable y estratégica para maximizar sus beneficios y minimizar sus riesgos.</t>
  </si>
  <si>
    <t>Se debe revisar dado que no cabe dentro de la temática de tecnología.</t>
  </si>
  <si>
    <t>Escritor Publicación</t>
  </si>
  <si>
    <t>Comentario Revisor</t>
  </si>
  <si>
    <t>Fecha Reporte Observación</t>
  </si>
  <si>
    <t>Recha Revisión Observación</t>
  </si>
  <si>
    <t>Observación</t>
  </si>
  <si>
    <t>Se recomienda al revisor revisar con detalle, debido a que claramente, se puede observar que ChatGPT es un tema de transformación digital muy fuerte, relacionado con tecnología.</t>
  </si>
  <si>
    <t>Solicitara por escritor</t>
  </si>
  <si>
    <t>Indica que la revisión fue solicitada por un escritor.</t>
  </si>
  <si>
    <t>Dispara por observación de escritor</t>
  </si>
  <si>
    <t>Indica que la revisión fue disparada de forma automática por una o varias observaciones realizadas por un escritor o varios escritores</t>
  </si>
  <si>
    <t>Tipo Revisión</t>
  </si>
  <si>
    <t>Estado Observación Revisión</t>
  </si>
  <si>
    <t>Aceptada</t>
  </si>
  <si>
    <t>No aceptada</t>
  </si>
  <si>
    <t>Estado Observación Revisor</t>
  </si>
  <si>
    <t>Reportada</t>
  </si>
  <si>
    <t>Indica que la observación fue reportada por el escritor</t>
  </si>
  <si>
    <t>Indica que la observación fue aceptada por el revisor</t>
  </si>
  <si>
    <t>Indica que la observación no fue aceptada por el revisor y se mantienen los comentarios de la revisión original</t>
  </si>
  <si>
    <t>Indica que la observación fue cancelada por el escritor</t>
  </si>
  <si>
    <t>Indica que la publicación está inactiva. Generalmente se da porque la categoría a la que pertenece la publicación, también está inactiva.</t>
  </si>
  <si>
    <t>Indica que la versión está inactiva. Generalmente se da porque la publicación a la que pertenece la publicación, también está inactiva.</t>
  </si>
  <si>
    <t>Indica que la revisión está inactiva. Generalmente se da porque la versión a la que pertenece la revisión, también está inactiva.</t>
  </si>
  <si>
    <t>Plan Publicación</t>
  </si>
  <si>
    <t>Historial Acceso Publicación</t>
  </si>
  <si>
    <t>Fecha Acceso</t>
  </si>
  <si>
    <t>Datos de muestreo</t>
  </si>
  <si>
    <t>Requisito de información</t>
  </si>
  <si>
    <t>Fecha Calificación</t>
  </si>
  <si>
    <t>Calificación</t>
  </si>
  <si>
    <t>Enlace</t>
  </si>
  <si>
    <t>Excelente artículo. Sin palabras</t>
  </si>
  <si>
    <t>Muy buen análisis. Definitivamente, cambiará el mundo.</t>
  </si>
  <si>
    <t>Comentario Padre</t>
  </si>
  <si>
    <t>Agrego que valió la pena pagar</t>
  </si>
  <si>
    <t>Opino lo mismo. Creo que ya lo cambió</t>
  </si>
  <si>
    <t>¿Me estás tomando del pelo con tu comentario?</t>
  </si>
  <si>
    <t>Nunca. Te estoy alagando. Aunque lo puedes tomar como quieras.</t>
  </si>
  <si>
    <t>Te voy a matar…</t>
  </si>
  <si>
    <t>Reportado</t>
  </si>
  <si>
    <t>Indica que el comentario fue reportado por un lector</t>
  </si>
  <si>
    <t>Fecha Reporte</t>
  </si>
  <si>
    <t>Razón</t>
  </si>
  <si>
    <t>En el comentario, se está amenazando de muerte a las personas</t>
  </si>
  <si>
    <t>Inapropiado</t>
  </si>
  <si>
    <t>Amenazante</t>
  </si>
  <si>
    <t>Anti religioso</t>
  </si>
  <si>
    <t>Vulnera el derecho a la libre expresión</t>
  </si>
  <si>
    <t>Indica que el comentario es inapropiado o fuera del contexto.</t>
  </si>
  <si>
    <t>Indica que el comentario es amenazante y va en contra de la vida.</t>
  </si>
  <si>
    <t>Indica que el comentario va contra el libre derecho a profesar una religión.</t>
  </si>
  <si>
    <t>Indica que el comentario va contra del derecho a la libre expresión de las personas.</t>
  </si>
  <si>
    <t>Tipo Reporte</t>
  </si>
  <si>
    <t>Categoría Administrador Categoría</t>
  </si>
  <si>
    <t>Comentario Lector</t>
  </si>
  <si>
    <t>Estado Comentario Lector</t>
  </si>
  <si>
    <t>Estado Plan</t>
  </si>
  <si>
    <t>Reporte</t>
  </si>
  <si>
    <t>Suscripción Publicación</t>
  </si>
  <si>
    <t>&lt;-Volver al inicio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</si>
</sst>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i/>
      <sz val="11"/>
      <color theme="0" tint="-0.499984740745262"/>
      <name val="Calibri"/>
      <family val="2"/>
      <scheme val="minor"/>
    </font>
    <font>
      <sz val="9"/>
      <color indexed="81"/>
      <name val="Tahoma"/>
      <charset val="1"/>
    </font>
    <font>
      <b/>
      <sz val="9"/>
      <color indexed="81"/>
      <name val="Tahoma"/>
      <charset val="1"/>
    </font>
    <font>
      <b/>
      <u/>
      <sz val="11"/>
      <color theme="10"/>
      <name val="Calibri"/>
      <family val="2"/>
      <scheme val="minor"/>
    </font>
    <font>
      <sz val="11"/>
      <name val="Calibri"/>
      <family val="2"/>
      <scheme val="minor"/>
    </font>
    <font>
      <b/>
      <sz val="11"/>
      <name val="Calibri"/>
      <family val="2"/>
      <scheme val="minor"/>
    </font>
    <font>
      <b/>
      <u/>
      <sz val="12"/>
      <color theme="4"/>
      <name val="Calibri"/>
      <family val="2"/>
      <scheme val="minor"/>
    </font>
  </fonts>
  <fills count="7">
    <fill>
      <patternFill patternType="none"/>
    </fill>
    <fill>
      <patternFill patternType="gray125"/>
    </fill>
    <fill>
      <patternFill patternType="solid">
        <fgColor rgb="FF00B0F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bottom style="medium">
        <color indexed="64"/>
      </bottom>
      <diagonal/>
    </border>
    <border>
      <left/>
      <right/>
      <top style="medium">
        <color indexed="64"/>
      </top>
      <bottom/>
      <diagonal/>
    </border>
  </borders>
  <cellStyleXfs count="2">
    <xf numFmtId="0" fontId="0" fillId="0" borderId="0"/>
    <xf numFmtId="0" fontId="2" fillId="0" borderId="0" applyNumberFormat="0" applyFill="0" applyBorder="0" applyAlignment="0" applyProtection="0"/>
  </cellStyleXfs>
  <cellXfs count="113">
    <xf numFmtId="0" fontId="0" fillId="0" borderId="0" xfId="0"/>
    <xf numFmtId="0" fontId="1" fillId="0" borderId="0" xfId="0" applyFont="1"/>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0" fillId="0" borderId="0" xfId="0" applyAlignment="1">
      <alignment vertical="center"/>
    </xf>
    <xf numFmtId="0" fontId="0" fillId="0" borderId="5" xfId="0" applyBorder="1" applyAlignment="1">
      <alignment vertical="center"/>
    </xf>
    <xf numFmtId="0" fontId="0" fillId="0" borderId="1"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0" fillId="0" borderId="0" xfId="0" applyAlignment="1">
      <alignment vertical="center" wrapText="1"/>
    </xf>
    <xf numFmtId="0" fontId="1" fillId="0" borderId="10" xfId="0" applyFont="1" applyBorder="1" applyAlignment="1">
      <alignment horizontal="center" vertical="center"/>
    </xf>
    <xf numFmtId="0" fontId="0" fillId="0" borderId="11" xfId="0" applyBorder="1" applyAlignment="1">
      <alignment vertical="center"/>
    </xf>
    <xf numFmtId="0" fontId="0" fillId="0" borderId="12" xfId="0" applyBorder="1" applyAlignment="1">
      <alignment vertical="center"/>
    </xf>
    <xf numFmtId="0" fontId="2" fillId="0" borderId="1" xfId="1" applyBorder="1" applyAlignment="1">
      <alignment vertical="center"/>
    </xf>
    <xf numFmtId="0" fontId="2" fillId="0" borderId="1" xfId="1" applyFill="1" applyBorder="1"/>
    <xf numFmtId="0" fontId="1" fillId="0" borderId="3" xfId="0" applyFont="1" applyBorder="1" applyAlignment="1">
      <alignment vertical="center"/>
    </xf>
    <xf numFmtId="0" fontId="2" fillId="0" borderId="8" xfId="1" applyFill="1" applyBorder="1"/>
    <xf numFmtId="0" fontId="2" fillId="0" borderId="8" xfId="1" applyBorder="1" applyAlignment="1">
      <alignment vertical="center"/>
    </xf>
    <xf numFmtId="0" fontId="0" fillId="3" borderId="6" xfId="0" applyFill="1" applyBorder="1" applyAlignment="1">
      <alignment vertical="center"/>
    </xf>
    <xf numFmtId="0" fontId="0" fillId="3" borderId="9" xfId="0" applyFill="1" applyBorder="1" applyAlignment="1">
      <alignment vertical="center"/>
    </xf>
    <xf numFmtId="22" fontId="0" fillId="0" borderId="1" xfId="0" applyNumberFormat="1" applyBorder="1" applyAlignment="1">
      <alignment vertical="center"/>
    </xf>
    <xf numFmtId="22" fontId="0" fillId="0" borderId="8" xfId="0" applyNumberFormat="1" applyBorder="1" applyAlignment="1">
      <alignment vertical="center"/>
    </xf>
    <xf numFmtId="0" fontId="0" fillId="0" borderId="11" xfId="0" applyBorder="1" applyAlignment="1">
      <alignment vertical="center" wrapText="1"/>
    </xf>
    <xf numFmtId="22" fontId="2" fillId="4" borderId="1" xfId="1" applyNumberFormat="1" applyFill="1" applyBorder="1" applyAlignment="1">
      <alignment horizontal="center" vertical="center"/>
    </xf>
    <xf numFmtId="22" fontId="2" fillId="4" borderId="8" xfId="1" applyNumberFormat="1" applyFill="1" applyBorder="1" applyAlignment="1">
      <alignment horizontal="center" vertical="center"/>
    </xf>
    <xf numFmtId="0" fontId="5" fillId="0" borderId="0" xfId="0" applyFont="1" applyAlignment="1">
      <alignment wrapText="1"/>
    </xf>
    <xf numFmtId="0" fontId="0" fillId="3" borderId="1" xfId="0" applyFill="1" applyBorder="1" applyAlignment="1">
      <alignment vertical="center"/>
    </xf>
    <xf numFmtId="0" fontId="1" fillId="0" borderId="1" xfId="0" applyFont="1" applyBorder="1" applyAlignment="1">
      <alignment horizontal="center" vertical="center"/>
    </xf>
    <xf numFmtId="0" fontId="0" fillId="0" borderId="1" xfId="0" applyBorder="1" applyAlignment="1">
      <alignment vertical="center" wrapText="1"/>
    </xf>
    <xf numFmtId="0" fontId="1" fillId="0" borderId="3" xfId="0" applyFont="1" applyBorder="1" applyAlignment="1">
      <alignment horizontal="center" vertical="center" wrapText="1"/>
    </xf>
    <xf numFmtId="0" fontId="0" fillId="0" borderId="8" xfId="0" applyBorder="1" applyAlignment="1">
      <alignment vertical="center" wrapText="1"/>
    </xf>
    <xf numFmtId="0" fontId="1" fillId="2" borderId="4" xfId="0" applyFont="1" applyFill="1" applyBorder="1" applyAlignment="1">
      <alignment horizontal="center" vertical="center"/>
    </xf>
    <xf numFmtId="0" fontId="0" fillId="0" borderId="0" xfId="0" applyAlignment="1">
      <alignment horizontal="center" vertical="center"/>
    </xf>
    <xf numFmtId="0" fontId="2" fillId="0" borderId="1" xfId="1" applyBorder="1" applyAlignment="1">
      <alignment horizontal="center" vertical="center"/>
    </xf>
    <xf numFmtId="0" fontId="2" fillId="4" borderId="11" xfId="1" applyFill="1" applyBorder="1" applyAlignment="1">
      <alignment horizontal="center" vertical="center"/>
    </xf>
    <xf numFmtId="0" fontId="2" fillId="0" borderId="8" xfId="1" applyBorder="1" applyAlignment="1">
      <alignment horizontal="center" vertical="center"/>
    </xf>
    <xf numFmtId="0" fontId="2" fillId="4" borderId="12" xfId="1" applyFill="1" applyBorder="1" applyAlignment="1">
      <alignment horizontal="center" vertical="center"/>
    </xf>
    <xf numFmtId="0" fontId="2" fillId="0" borderId="1" xfId="1" applyBorder="1" applyAlignment="1">
      <alignment vertical="center" wrapText="1"/>
    </xf>
    <xf numFmtId="0" fontId="2" fillId="4" borderId="1" xfId="1" applyFill="1" applyBorder="1" applyAlignment="1">
      <alignment horizontal="center" vertical="center"/>
    </xf>
    <xf numFmtId="0" fontId="2" fillId="4" borderId="8" xfId="1" applyFill="1" applyBorder="1" applyAlignment="1">
      <alignment horizontal="center" vertical="center"/>
    </xf>
    <xf numFmtId="0" fontId="1" fillId="5" borderId="3" xfId="0" applyFont="1" applyFill="1" applyBorder="1" applyAlignment="1">
      <alignment horizontal="center" vertical="center"/>
    </xf>
    <xf numFmtId="0" fontId="2" fillId="0" borderId="1" xfId="1" applyFill="1" applyBorder="1" applyAlignment="1">
      <alignment horizontal="center"/>
    </xf>
    <xf numFmtId="0" fontId="2" fillId="0" borderId="8" xfId="1" applyFill="1" applyBorder="1" applyAlignment="1">
      <alignment horizontal="center"/>
    </xf>
    <xf numFmtId="0" fontId="0" fillId="3" borderId="6" xfId="0" applyFill="1" applyBorder="1" applyAlignment="1">
      <alignment horizontal="center" vertical="center"/>
    </xf>
    <xf numFmtId="0" fontId="0" fillId="3" borderId="9" xfId="0" applyFill="1" applyBorder="1" applyAlignment="1">
      <alignment horizontal="center" vertical="center"/>
    </xf>
    <xf numFmtId="0" fontId="1" fillId="2" borderId="1" xfId="0" applyFont="1" applyFill="1" applyBorder="1" applyAlignment="1">
      <alignment horizontal="center" vertical="center"/>
    </xf>
    <xf numFmtId="0" fontId="2" fillId="0" borderId="11" xfId="1" applyBorder="1" applyAlignment="1">
      <alignment vertical="center" wrapText="1"/>
    </xf>
    <xf numFmtId="0" fontId="2" fillId="0" borderId="8" xfId="1" applyBorder="1" applyAlignment="1">
      <alignment vertical="center" wrapText="1"/>
    </xf>
    <xf numFmtId="0" fontId="2" fillId="0" borderId="12" xfId="1" applyBorder="1" applyAlignment="1">
      <alignment vertical="center" wrapText="1"/>
    </xf>
    <xf numFmtId="0" fontId="0" fillId="3" borderId="6" xfId="0" applyFill="1" applyBorder="1" applyAlignment="1">
      <alignment horizontal="left" vertical="center"/>
    </xf>
    <xf numFmtId="0" fontId="0" fillId="3" borderId="9" xfId="0" applyFill="1" applyBorder="1" applyAlignment="1">
      <alignment horizontal="left" vertical="center"/>
    </xf>
    <xf numFmtId="0" fontId="0" fillId="0" borderId="0" xfId="0" applyAlignment="1">
      <alignment horizontal="left" vertical="center"/>
    </xf>
    <xf numFmtId="0" fontId="0" fillId="0" borderId="1" xfId="0" applyBorder="1" applyAlignment="1">
      <alignment horizontal="left" vertical="center"/>
    </xf>
    <xf numFmtId="0" fontId="0" fillId="0" borderId="8" xfId="0" applyBorder="1" applyAlignment="1">
      <alignment horizontal="left" vertical="center"/>
    </xf>
    <xf numFmtId="0" fontId="2" fillId="4" borderId="1" xfId="1" applyFill="1" applyBorder="1" applyAlignment="1">
      <alignment horizontal="center"/>
    </xf>
    <xf numFmtId="0" fontId="2" fillId="4" borderId="8" xfId="1" applyFill="1" applyBorder="1" applyAlignment="1">
      <alignment horizontal="center"/>
    </xf>
    <xf numFmtId="0" fontId="2" fillId="0" borderId="0" xfId="1" applyFill="1" applyBorder="1"/>
    <xf numFmtId="0" fontId="2" fillId="0" borderId="13" xfId="1" applyFill="1" applyBorder="1"/>
    <xf numFmtId="0" fontId="8" fillId="0" borderId="3" xfId="1" applyFont="1" applyBorder="1" applyAlignment="1">
      <alignment horizontal="center" vertical="center"/>
    </xf>
    <xf numFmtId="0" fontId="8" fillId="0" borderId="10" xfId="1" applyFont="1" applyBorder="1" applyAlignment="1">
      <alignment horizontal="center" vertical="center"/>
    </xf>
    <xf numFmtId="0" fontId="8" fillId="4" borderId="10" xfId="1" applyFont="1" applyFill="1" applyBorder="1" applyAlignment="1">
      <alignment horizontal="center" vertical="center"/>
    </xf>
    <xf numFmtId="0" fontId="8" fillId="4" borderId="3" xfId="1" applyFont="1" applyFill="1" applyBorder="1" applyAlignment="1">
      <alignment horizontal="center" vertical="center"/>
    </xf>
    <xf numFmtId="0" fontId="2" fillId="0" borderId="13" xfId="1" applyFill="1" applyBorder="1" applyAlignment="1">
      <alignment horizontal="center"/>
    </xf>
    <xf numFmtId="0" fontId="8" fillId="0" borderId="1" xfId="1" applyFont="1" applyBorder="1" applyAlignment="1">
      <alignment horizontal="center" vertical="center"/>
    </xf>
    <xf numFmtId="0" fontId="8" fillId="4" borderId="1" xfId="1" applyFont="1" applyFill="1" applyBorder="1" applyAlignment="1">
      <alignment horizontal="center" vertical="center"/>
    </xf>
    <xf numFmtId="0" fontId="1" fillId="0" borderId="1" xfId="0" applyFont="1" applyFill="1" applyBorder="1" applyAlignment="1">
      <alignment horizontal="center" vertical="center"/>
    </xf>
    <xf numFmtId="0" fontId="0" fillId="0" borderId="1" xfId="0" applyNumberFormat="1" applyBorder="1" applyAlignment="1">
      <alignment vertical="center"/>
    </xf>
    <xf numFmtId="22" fontId="0" fillId="0" borderId="1" xfId="0" applyNumberFormat="1" applyBorder="1" applyAlignment="1">
      <alignment vertical="center" wrapText="1"/>
    </xf>
    <xf numFmtId="0" fontId="2" fillId="0" borderId="1" xfId="1" applyFill="1" applyBorder="1" applyAlignment="1">
      <alignment vertical="center"/>
    </xf>
    <xf numFmtId="22" fontId="2" fillId="0" borderId="1" xfId="1" applyNumberFormat="1" applyBorder="1" applyAlignment="1">
      <alignment vertical="center"/>
    </xf>
    <xf numFmtId="0" fontId="8" fillId="0" borderId="1" xfId="1" applyFont="1" applyFill="1" applyBorder="1" applyAlignment="1">
      <alignment horizontal="center" vertical="center"/>
    </xf>
    <xf numFmtId="0" fontId="9" fillId="0" borderId="1" xfId="1" applyFont="1" applyFill="1" applyBorder="1" applyAlignment="1">
      <alignment vertical="center"/>
    </xf>
    <xf numFmtId="0" fontId="8" fillId="0" borderId="3" xfId="1" applyFont="1" applyFill="1" applyBorder="1" applyAlignment="1">
      <alignment horizontal="center" vertical="center"/>
    </xf>
    <xf numFmtId="0" fontId="1" fillId="0" borderId="3" xfId="0" applyFont="1" applyFill="1" applyBorder="1" applyAlignment="1">
      <alignment horizontal="center" vertical="center"/>
    </xf>
    <xf numFmtId="0" fontId="2" fillId="0" borderId="8" xfId="1" applyFill="1" applyBorder="1" applyAlignment="1">
      <alignment vertical="center"/>
    </xf>
    <xf numFmtId="0" fontId="9" fillId="0" borderId="8" xfId="1" applyFont="1" applyFill="1" applyBorder="1" applyAlignment="1">
      <alignment vertical="center"/>
    </xf>
    <xf numFmtId="22" fontId="0" fillId="0" borderId="8" xfId="0" applyNumberFormat="1" applyBorder="1" applyAlignment="1">
      <alignment vertical="center" wrapText="1"/>
    </xf>
    <xf numFmtId="0" fontId="8" fillId="0" borderId="3" xfId="1" applyFont="1" applyFill="1" applyBorder="1" applyAlignment="1">
      <alignment horizontal="center"/>
    </xf>
    <xf numFmtId="0" fontId="2" fillId="0" borderId="1" xfId="1" applyNumberFormat="1" applyBorder="1" applyAlignment="1">
      <alignment vertical="center"/>
    </xf>
    <xf numFmtId="0" fontId="2" fillId="0" borderId="8" xfId="1" applyNumberFormat="1" applyBorder="1" applyAlignment="1">
      <alignment vertical="center"/>
    </xf>
    <xf numFmtId="0" fontId="1" fillId="0" borderId="10" xfId="0" applyFont="1" applyFill="1" applyBorder="1" applyAlignment="1">
      <alignment horizontal="center" vertical="center"/>
    </xf>
    <xf numFmtId="0" fontId="2" fillId="0" borderId="11" xfId="1" applyNumberFormat="1" applyBorder="1" applyAlignment="1">
      <alignment vertical="center"/>
    </xf>
    <xf numFmtId="0" fontId="8" fillId="0" borderId="10" xfId="1" applyFont="1" applyFill="1" applyBorder="1" applyAlignment="1">
      <alignment horizontal="center" vertical="center"/>
    </xf>
    <xf numFmtId="0" fontId="0" fillId="0" borderId="5" xfId="0" applyFont="1" applyBorder="1" applyAlignment="1">
      <alignment horizontal="right" vertical="center"/>
    </xf>
    <xf numFmtId="0" fontId="9" fillId="0" borderId="11" xfId="1" applyNumberFormat="1" applyFont="1" applyBorder="1" applyAlignment="1">
      <alignment vertical="center" wrapText="1"/>
    </xf>
    <xf numFmtId="0" fontId="2" fillId="4" borderId="1" xfId="1" applyFill="1" applyBorder="1"/>
    <xf numFmtId="0" fontId="2" fillId="4" borderId="1" xfId="1" applyFill="1" applyBorder="1" applyAlignment="1">
      <alignment vertical="center"/>
    </xf>
    <xf numFmtId="0" fontId="2" fillId="4" borderId="8" xfId="1" applyFill="1" applyBorder="1" applyAlignment="1">
      <alignment vertical="center"/>
    </xf>
    <xf numFmtId="0" fontId="8" fillId="0" borderId="14" xfId="1" applyFont="1" applyFill="1" applyBorder="1" applyAlignment="1">
      <alignment horizontal="center"/>
    </xf>
    <xf numFmtId="0" fontId="2" fillId="0" borderId="0" xfId="1" applyFill="1" applyBorder="1" applyAlignment="1">
      <alignment vertical="center"/>
    </xf>
    <xf numFmtId="0" fontId="2" fillId="0" borderId="13" xfId="1" applyFill="1" applyBorder="1" applyAlignment="1">
      <alignment vertical="center"/>
    </xf>
    <xf numFmtId="0" fontId="1" fillId="0" borderId="0" xfId="0" applyFont="1" applyFill="1" applyAlignment="1">
      <alignment horizontal="center"/>
    </xf>
    <xf numFmtId="0" fontId="1" fillId="0" borderId="3" xfId="0" applyFont="1" applyFill="1" applyBorder="1" applyAlignment="1">
      <alignment horizontal="center"/>
    </xf>
    <xf numFmtId="0" fontId="0" fillId="0" borderId="8" xfId="0" applyNumberFormat="1" applyBorder="1" applyAlignment="1">
      <alignment vertical="center"/>
    </xf>
    <xf numFmtId="0" fontId="10" fillId="0" borderId="3" xfId="1" applyFont="1" applyBorder="1" applyAlignment="1">
      <alignment horizontal="center" vertical="center"/>
    </xf>
    <xf numFmtId="0" fontId="9" fillId="0" borderId="1" xfId="1" applyFont="1" applyBorder="1" applyAlignment="1">
      <alignment vertical="center"/>
    </xf>
    <xf numFmtId="0" fontId="9" fillId="0" borderId="8" xfId="1" applyFont="1" applyBorder="1" applyAlignment="1">
      <alignment vertical="center"/>
    </xf>
    <xf numFmtId="22" fontId="2" fillId="0" borderId="1" xfId="1" applyNumberFormat="1" applyBorder="1" applyAlignment="1">
      <alignment horizontal="center" vertical="center"/>
    </xf>
    <xf numFmtId="22" fontId="2" fillId="0" borderId="8" xfId="1" applyNumberFormat="1" applyBorder="1" applyAlignment="1">
      <alignment horizontal="center" vertical="center"/>
    </xf>
    <xf numFmtId="0" fontId="9" fillId="0" borderId="1" xfId="1" applyFont="1" applyBorder="1" applyAlignment="1">
      <alignment vertical="center" wrapText="1"/>
    </xf>
    <xf numFmtId="0" fontId="9" fillId="0" borderId="8" xfId="1" applyFont="1" applyBorder="1" applyAlignment="1">
      <alignment vertical="center" wrapText="1"/>
    </xf>
    <xf numFmtId="0" fontId="0" fillId="0" borderId="1" xfId="0" applyBorder="1"/>
    <xf numFmtId="0" fontId="1" fillId="0" borderId="2" xfId="0" applyFont="1" applyBorder="1"/>
    <xf numFmtId="0" fontId="1" fillId="0" borderId="3" xfId="0" applyFont="1" applyBorder="1"/>
    <xf numFmtId="0" fontId="1" fillId="0" borderId="4" xfId="0" applyFont="1" applyBorder="1"/>
    <xf numFmtId="0" fontId="0" fillId="0" borderId="5" xfId="0" applyBorder="1"/>
    <xf numFmtId="0" fontId="2" fillId="0" borderId="6" xfId="1" applyBorder="1"/>
    <xf numFmtId="0" fontId="0" fillId="0" borderId="5" xfId="0" applyFill="1" applyBorder="1"/>
    <xf numFmtId="0" fontId="0" fillId="0" borderId="7" xfId="0" applyBorder="1"/>
    <xf numFmtId="0" fontId="0" fillId="0" borderId="8" xfId="0" applyBorder="1"/>
    <xf numFmtId="0" fontId="2" fillId="0" borderId="9" xfId="1" applyBorder="1"/>
    <xf numFmtId="0" fontId="11" fillId="0" borderId="0" xfId="1" applyFont="1" applyAlignment="1">
      <alignment vertical="center"/>
    </xf>
    <xf numFmtId="0" fontId="0" fillId="6" borderId="0" xfId="0" applyFill="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2</xdr:row>
      <xdr:rowOff>38100</xdr:rowOff>
    </xdr:from>
    <xdr:to>
      <xdr:col>21</xdr:col>
      <xdr:colOff>728934</xdr:colOff>
      <xdr:row>61</xdr:row>
      <xdr:rowOff>152400</xdr:rowOff>
    </xdr:to>
    <xdr:pic>
      <xdr:nvPicPr>
        <xdr:cNvPr id="3" name="Imagen 2">
          <a:extLst>
            <a:ext uri="{FF2B5EF4-FFF2-40B4-BE49-F238E27FC236}">
              <a16:creationId xmlns:a16="http://schemas.microsoft.com/office/drawing/2014/main" id="{7E9C38CB-AEBA-FE10-BB02-BEFF5569A4C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0100" y="419100"/>
          <a:ext cx="15930834" cy="1135380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mailto:equintero@uco.edu.co" TargetMode="External"/><Relationship Id="rId3" Type="http://schemas.openxmlformats.org/officeDocument/2006/relationships/hyperlink" Target="mailto:agutierrez@uco.edu.co" TargetMode="External"/><Relationship Id="rId7" Type="http://schemas.openxmlformats.org/officeDocument/2006/relationships/hyperlink" Target="mailto:wider.sanchez5764@uco.net.co" TargetMode="External"/><Relationship Id="rId2" Type="http://schemas.openxmlformats.org/officeDocument/2006/relationships/hyperlink" Target="mailto:sbustamante@uco.edu.co" TargetMode="External"/><Relationship Id="rId1" Type="http://schemas.openxmlformats.org/officeDocument/2006/relationships/hyperlink" Target="mailto:lrios@uco.edu.co" TargetMode="External"/><Relationship Id="rId6" Type="http://schemas.openxmlformats.org/officeDocument/2006/relationships/hyperlink" Target="mailto:jojimenez@uco.edu.co" TargetMode="External"/><Relationship Id="rId11" Type="http://schemas.openxmlformats.org/officeDocument/2006/relationships/comments" Target="../comments5.xml"/><Relationship Id="rId5" Type="http://schemas.openxmlformats.org/officeDocument/2006/relationships/hyperlink" Target="mailto:jacevedo@uco.edu.co" TargetMode="External"/><Relationship Id="rId10" Type="http://schemas.openxmlformats.org/officeDocument/2006/relationships/vmlDrawing" Target="../drawings/vmlDrawing5.vml"/><Relationship Id="rId4" Type="http://schemas.openxmlformats.org/officeDocument/2006/relationships/hyperlink" Target="mailto:msilva@uco.edu.co" TargetMode="External"/><Relationship Id="rId9" Type="http://schemas.openxmlformats.org/officeDocument/2006/relationships/hyperlink" Target="mailto:mzuckerberg@facebook.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8" Type="http://schemas.openxmlformats.org/officeDocument/2006/relationships/hyperlink" Target="mailto:equintero@uco.edu.co" TargetMode="External"/><Relationship Id="rId13" Type="http://schemas.openxmlformats.org/officeDocument/2006/relationships/hyperlink" Target="mailto:Jorge.Carmona@uco.net.co" TargetMode="External"/><Relationship Id="rId18" Type="http://schemas.openxmlformats.org/officeDocument/2006/relationships/hyperlink" Target="mailto:Daniel.Patino@uco.net.co" TargetMode="External"/><Relationship Id="rId26" Type="http://schemas.openxmlformats.org/officeDocument/2006/relationships/comments" Target="../comments6.xml"/><Relationship Id="rId3" Type="http://schemas.openxmlformats.org/officeDocument/2006/relationships/hyperlink" Target="mailto:agutierrez@uco.edu.co" TargetMode="External"/><Relationship Id="rId21" Type="http://schemas.openxmlformats.org/officeDocument/2006/relationships/hyperlink" Target="mailto:Steven.Ruiz@uco.net.co" TargetMode="External"/><Relationship Id="rId7" Type="http://schemas.openxmlformats.org/officeDocument/2006/relationships/hyperlink" Target="mailto:wider.sanchez5764@uco.net.co" TargetMode="External"/><Relationship Id="rId12" Type="http://schemas.openxmlformats.org/officeDocument/2006/relationships/hyperlink" Target="mailto:Sergio.Arias@uco.net.co" TargetMode="External"/><Relationship Id="rId17" Type="http://schemas.openxmlformats.org/officeDocument/2006/relationships/hyperlink" Target="mailto:Juan.Guzman.Chalarca@uco.net.co" TargetMode="External"/><Relationship Id="rId25" Type="http://schemas.openxmlformats.org/officeDocument/2006/relationships/vmlDrawing" Target="../drawings/vmlDrawing6.vml"/><Relationship Id="rId2" Type="http://schemas.openxmlformats.org/officeDocument/2006/relationships/hyperlink" Target="mailto:sbustamante@uco.edu.co" TargetMode="External"/><Relationship Id="rId16" Type="http://schemas.openxmlformats.org/officeDocument/2006/relationships/hyperlink" Target="mailto:Juan.Guzman@uco.net.co" TargetMode="External"/><Relationship Id="rId20" Type="http://schemas.openxmlformats.org/officeDocument/2006/relationships/hyperlink" Target="mailto:Albeiro.Quintero@uco.net.co" TargetMode="External"/><Relationship Id="rId1" Type="http://schemas.openxmlformats.org/officeDocument/2006/relationships/hyperlink" Target="mailto:lrios@uco.edu.co" TargetMode="External"/><Relationship Id="rId6" Type="http://schemas.openxmlformats.org/officeDocument/2006/relationships/hyperlink" Target="mailto:jojimenez@uco.edu.co" TargetMode="External"/><Relationship Id="rId11" Type="http://schemas.openxmlformats.org/officeDocument/2006/relationships/hyperlink" Target="mailto:Juan.Cadavid@uco.net.co" TargetMode="External"/><Relationship Id="rId24" Type="http://schemas.openxmlformats.org/officeDocument/2006/relationships/hyperlink" Target="mailto:Julian.Velasquez@uco.net.co" TargetMode="External"/><Relationship Id="rId5" Type="http://schemas.openxmlformats.org/officeDocument/2006/relationships/hyperlink" Target="mailto:jacevedo@uco.edu.co" TargetMode="External"/><Relationship Id="rId15" Type="http://schemas.openxmlformats.org/officeDocument/2006/relationships/hyperlink" Target="mailto:Alejandro.Gomez@uco.net.co" TargetMode="External"/><Relationship Id="rId23" Type="http://schemas.openxmlformats.org/officeDocument/2006/relationships/hyperlink" Target="mailto:Carlos.Tejada@uco.net.co" TargetMode="External"/><Relationship Id="rId10" Type="http://schemas.openxmlformats.org/officeDocument/2006/relationships/hyperlink" Target="mailto:Jose.Garcia@uco.net.co" TargetMode="External"/><Relationship Id="rId19" Type="http://schemas.openxmlformats.org/officeDocument/2006/relationships/hyperlink" Target="mailto:Ignacio.Patino@uco.net.co" TargetMode="External"/><Relationship Id="rId4" Type="http://schemas.openxmlformats.org/officeDocument/2006/relationships/hyperlink" Target="mailto:msilva@uco.edu.co" TargetMode="External"/><Relationship Id="rId9" Type="http://schemas.openxmlformats.org/officeDocument/2006/relationships/hyperlink" Target="mailto:mzuckerberg@facebook.com" TargetMode="External"/><Relationship Id="rId14" Type="http://schemas.openxmlformats.org/officeDocument/2006/relationships/hyperlink" Target="mailto:Daniel.Garcia@uco.net.co" TargetMode="External"/><Relationship Id="rId22" Type="http://schemas.openxmlformats.org/officeDocument/2006/relationships/hyperlink" Target="mailto:Edy.Quintero@uco.net.co" TargetMode="External"/></Relationships>
</file>

<file path=xl/worksheets/_rels/sheet33.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4.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6.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37.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38.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mailto:jacevedo@uco.edu.co" TargetMode="External"/><Relationship Id="rId1" Type="http://schemas.openxmlformats.org/officeDocument/2006/relationships/hyperlink" Target="mailto:wider.sanchez5764@uco.net.co" TargetMode="External"/><Relationship Id="rId4" Type="http://schemas.openxmlformats.org/officeDocument/2006/relationships/comments" Target="../comments1.xml"/></Relationships>
</file>

<file path=xl/worksheets/_rels/sheet42.xml.rels><?xml version="1.0" encoding="UTF-8" standalone="yes"?>
<Relationships xmlns="http://schemas.openxmlformats.org/package/2006/relationships"><Relationship Id="rId8" Type="http://schemas.openxmlformats.org/officeDocument/2006/relationships/hyperlink" Target="mailto:equintero@uco.edu.co" TargetMode="External"/><Relationship Id="rId3" Type="http://schemas.openxmlformats.org/officeDocument/2006/relationships/hyperlink" Target="mailto:agutierrez@uco.edu.co" TargetMode="External"/><Relationship Id="rId7" Type="http://schemas.openxmlformats.org/officeDocument/2006/relationships/hyperlink" Target="mailto:wider.sanchez5764@uco.net.co" TargetMode="External"/><Relationship Id="rId2" Type="http://schemas.openxmlformats.org/officeDocument/2006/relationships/hyperlink" Target="mailto:sbustamante@uco.edu.co" TargetMode="External"/><Relationship Id="rId1" Type="http://schemas.openxmlformats.org/officeDocument/2006/relationships/hyperlink" Target="mailto:lrios@uco.edu.co" TargetMode="External"/><Relationship Id="rId6" Type="http://schemas.openxmlformats.org/officeDocument/2006/relationships/hyperlink" Target="mailto:jojimenez@uco.edu.co" TargetMode="External"/><Relationship Id="rId5" Type="http://schemas.openxmlformats.org/officeDocument/2006/relationships/hyperlink" Target="mailto:jacevedo@uco.edu.co" TargetMode="External"/><Relationship Id="rId10" Type="http://schemas.openxmlformats.org/officeDocument/2006/relationships/comments" Target="../comments13.xml"/><Relationship Id="rId4" Type="http://schemas.openxmlformats.org/officeDocument/2006/relationships/hyperlink" Target="mailto:msilva@uco.edu.co" TargetMode="External"/><Relationship Id="rId9" Type="http://schemas.openxmlformats.org/officeDocument/2006/relationships/vmlDrawing" Target="../drawings/vmlDrawing13.vml"/></Relationships>
</file>

<file path=xl/worksheets/_rels/sheet44.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45.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F4C49-240B-4036-BD62-669D42F23E67}">
  <dimension ref="A1"/>
  <sheetViews>
    <sheetView tabSelected="1" topLeftCell="A4" zoomScaleNormal="100" workbookViewId="0"/>
  </sheetViews>
  <sheetFormatPr baseColWidth="10" defaultRowHeight="15" x14ac:dyDescent="0.25"/>
  <cols>
    <col min="1" max="16384" width="11.42578125" style="112"/>
  </cols>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406F2-A39B-4D90-BF47-B873B01C0D20}">
  <dimension ref="A1:P11"/>
  <sheetViews>
    <sheetView workbookViewId="0">
      <pane ySplit="2" topLeftCell="A3" activePane="bottomLeft" state="frozen"/>
      <selection pane="bottomLeft" activeCell="A2" sqref="A2"/>
    </sheetView>
  </sheetViews>
  <sheetFormatPr baseColWidth="10" defaultRowHeight="15" x14ac:dyDescent="0.25"/>
  <cols>
    <col min="1" max="1" width="12.42578125" style="4" bestFit="1" customWidth="1"/>
    <col min="2" max="2" width="17.5703125" style="4" bestFit="1" customWidth="1"/>
    <col min="3" max="3" width="21" style="4" bestFit="1" customWidth="1"/>
    <col min="4" max="4" width="14.7109375" style="4" bestFit="1" customWidth="1"/>
    <col min="5" max="5" width="16.5703125" style="4" bestFit="1" customWidth="1"/>
    <col min="6" max="6" width="15" style="4" bestFit="1" customWidth="1"/>
    <col min="7" max="7" width="16.85546875" style="4" bestFit="1" customWidth="1"/>
    <col min="8" max="8" width="29.28515625" style="4" bestFit="1" customWidth="1"/>
    <col min="9" max="9" width="29.28515625" style="4" customWidth="1"/>
    <col min="10" max="10" width="22.5703125" style="4" bestFit="1" customWidth="1"/>
    <col min="11" max="11" width="22.5703125" style="4" customWidth="1"/>
    <col min="12" max="12" width="37" style="4" bestFit="1" customWidth="1"/>
    <col min="13" max="13" width="37" style="4" customWidth="1"/>
    <col min="14" max="14" width="13.85546875" style="32" bestFit="1" customWidth="1"/>
    <col min="15" max="15" width="15.85546875" style="4" bestFit="1" customWidth="1"/>
    <col min="16" max="16" width="15" style="4" bestFit="1" customWidth="1"/>
    <col min="17" max="16384" width="11.42578125" style="4"/>
  </cols>
  <sheetData>
    <row r="1" spans="1:16" ht="16.5" thickBot="1" x14ac:dyDescent="0.3">
      <c r="A1" s="111" t="s">
        <v>410</v>
      </c>
      <c r="N1" s="4"/>
    </row>
    <row r="2" spans="1:16" x14ac:dyDescent="0.25">
      <c r="A2" s="2" t="s">
        <v>2</v>
      </c>
      <c r="B2" s="3" t="s">
        <v>140</v>
      </c>
      <c r="C2" s="3" t="s">
        <v>144</v>
      </c>
      <c r="D2" s="3" t="s">
        <v>145</v>
      </c>
      <c r="E2" s="3" t="s">
        <v>146</v>
      </c>
      <c r="F2" s="3" t="s">
        <v>147</v>
      </c>
      <c r="G2" s="3" t="s">
        <v>148</v>
      </c>
      <c r="H2" s="3" t="s">
        <v>149</v>
      </c>
      <c r="I2" s="40" t="s">
        <v>262</v>
      </c>
      <c r="J2" s="3" t="s">
        <v>150</v>
      </c>
      <c r="K2" s="58" t="s">
        <v>7</v>
      </c>
      <c r="L2" s="58" t="s">
        <v>298</v>
      </c>
      <c r="M2" s="58" t="s">
        <v>299</v>
      </c>
      <c r="N2" s="58" t="s">
        <v>99</v>
      </c>
      <c r="O2" s="61" t="s">
        <v>160</v>
      </c>
      <c r="P2" s="31" t="s">
        <v>102</v>
      </c>
    </row>
    <row r="3" spans="1:16" x14ac:dyDescent="0.25">
      <c r="A3" s="5">
        <v>1</v>
      </c>
      <c r="B3" s="13" t="str">
        <f>'Tipo Identificación'!$F$4</f>
        <v>CC</v>
      </c>
      <c r="C3" s="6">
        <v>10369287487</v>
      </c>
      <c r="D3" s="6" t="s">
        <v>151</v>
      </c>
      <c r="E3" s="6" t="s">
        <v>152</v>
      </c>
      <c r="F3" s="6" t="s">
        <v>153</v>
      </c>
      <c r="G3" s="6" t="s">
        <v>154</v>
      </c>
      <c r="H3" s="13" t="s">
        <v>155</v>
      </c>
      <c r="I3" s="13"/>
      <c r="J3" s="6">
        <v>3159874879</v>
      </c>
      <c r="K3" s="33" t="str">
        <f>'Tipo Relación Institución'!$E$3</f>
        <v>Docente</v>
      </c>
      <c r="L3" s="13" t="str">
        <f>Respuesta!$D$3</f>
        <v>Si</v>
      </c>
      <c r="M3" s="13" t="str">
        <f>Respuesta!$D$3</f>
        <v>Si</v>
      </c>
      <c r="N3" s="41" t="str">
        <f>'Estado Escritor'!$D$3</f>
        <v>Activo</v>
      </c>
      <c r="O3" s="38" t="str">
        <f>IF(AND(EXACT(_xlfn.XLOOKUP(B3,'Tipo Identificación'!$F$3:$F$10,'Tipo Identificación'!$E$3:$E$10),'Estado Tipo Identificación'!$D$3),EXACT(_xlfn.XLOOKUP(K3,'Tipo Relación Institución'!$E$3:$E$9,'Tipo Relación Institución'!$D$3:$D$9),'Estado Tipo Relación Institució'!$D$3)),IF(AND(EXACT(L3,Respuesta!$D$3),EXACT(M3,Respuesta!$D$3)),N3,'Estado Escritor'!$D$5),'Estado Escritor'!$D$4)</f>
        <v>Activo</v>
      </c>
      <c r="P3" s="18" t="str">
        <f>_xlfn.CONCAT(B3,"-",C3)</f>
        <v>CC-10369287487</v>
      </c>
    </row>
    <row r="4" spans="1:16" x14ac:dyDescent="0.25">
      <c r="A4" s="5">
        <v>2</v>
      </c>
      <c r="B4" s="13" t="str">
        <f>'Tipo Identificación'!$F$4</f>
        <v>CC</v>
      </c>
      <c r="C4" s="28">
        <v>16874584</v>
      </c>
      <c r="D4" s="28" t="s">
        <v>156</v>
      </c>
      <c r="E4" s="28" t="s">
        <v>157</v>
      </c>
      <c r="F4" s="28" t="s">
        <v>158</v>
      </c>
      <c r="G4" s="28" t="s">
        <v>158</v>
      </c>
      <c r="H4" s="37" t="s">
        <v>159</v>
      </c>
      <c r="I4" s="37"/>
      <c r="J4" s="28">
        <v>3178954785</v>
      </c>
      <c r="K4" s="33" t="str">
        <f>'Tipo Relación Institución'!$E$3</f>
        <v>Docente</v>
      </c>
      <c r="L4" s="13" t="str">
        <f>Respuesta!$D$3</f>
        <v>Si</v>
      </c>
      <c r="M4" s="13" t="str">
        <f>Respuesta!$D$3</f>
        <v>Si</v>
      </c>
      <c r="N4" s="41" t="str">
        <f>'Estado Escritor'!$D$3</f>
        <v>Activo</v>
      </c>
      <c r="O4" s="38" t="str">
        <f>IF(AND(EXACT(_xlfn.XLOOKUP(B4,'Tipo Identificación'!$F$3:$F$10,'Tipo Identificación'!$E$3:$E$10),'Estado Tipo Identificación'!$D$3),EXACT(_xlfn.XLOOKUP(K4,'Tipo Relación Institución'!$E$3:$E$9,'Tipo Relación Institución'!$D$3:$D$9),'Estado Tipo Relación Institució'!$D$3)),IF(AND(EXACT(L4,Respuesta!$D$3),EXACT(M4,Respuesta!$D$3)),N4,'Estado Escritor'!$D$5),'Estado Escritor'!$D$4)</f>
        <v>Activo</v>
      </c>
      <c r="P4" s="18" t="str">
        <f>_xlfn.CONCAT(B4,"-",C4)</f>
        <v>CC-16874584</v>
      </c>
    </row>
    <row r="5" spans="1:16" x14ac:dyDescent="0.25">
      <c r="A5" s="5">
        <v>3</v>
      </c>
      <c r="B5" s="13" t="str">
        <f>'Tipo Identificación'!$F$4</f>
        <v>CC</v>
      </c>
      <c r="C5" s="6">
        <v>58798452</v>
      </c>
      <c r="D5" s="6" t="s">
        <v>161</v>
      </c>
      <c r="E5" s="6" t="s">
        <v>157</v>
      </c>
      <c r="F5" s="6" t="s">
        <v>162</v>
      </c>
      <c r="G5" s="6" t="s">
        <v>163</v>
      </c>
      <c r="H5" s="13" t="s">
        <v>164</v>
      </c>
      <c r="I5" s="13"/>
      <c r="J5" s="6">
        <v>3002548974</v>
      </c>
      <c r="K5" s="33" t="str">
        <f>'Tipo Relación Institución'!$E$3</f>
        <v>Docente</v>
      </c>
      <c r="L5" s="13" t="str">
        <f>Respuesta!$D$3</f>
        <v>Si</v>
      </c>
      <c r="M5" s="13" t="str">
        <f>Respuesta!$D$3</f>
        <v>Si</v>
      </c>
      <c r="N5" s="41" t="str">
        <f>'Estado Escritor'!$D$3</f>
        <v>Activo</v>
      </c>
      <c r="O5" s="38" t="str">
        <f>IF(AND(EXACT(_xlfn.XLOOKUP(B5,'Tipo Identificación'!$F$3:$F$10,'Tipo Identificación'!$E$3:$E$10),'Estado Tipo Identificación'!$D$3),EXACT(_xlfn.XLOOKUP(K5,'Tipo Relación Institución'!$E$3:$E$9,'Tipo Relación Institución'!$D$3:$D$9),'Estado Tipo Relación Institució'!$D$3)),IF(AND(EXACT(L5,Respuesta!$D$3),EXACT(M5,Respuesta!$D$3)),N5,'Estado Escritor'!$D$5),'Estado Escritor'!$D$4)</f>
        <v>Activo</v>
      </c>
      <c r="P5" s="18" t="str">
        <f>_xlfn.CONCAT(B5,"-",C5)</f>
        <v>CC-58798452</v>
      </c>
    </row>
    <row r="6" spans="1:16" x14ac:dyDescent="0.25">
      <c r="A6" s="5">
        <v>4</v>
      </c>
      <c r="B6" s="13" t="str">
        <f>'Tipo Identificación'!$F$4</f>
        <v>CC</v>
      </c>
      <c r="C6" s="6">
        <v>87456987</v>
      </c>
      <c r="D6" s="6" t="s">
        <v>165</v>
      </c>
      <c r="E6" s="6" t="s">
        <v>166</v>
      </c>
      <c r="F6" s="6" t="s">
        <v>167</v>
      </c>
      <c r="G6" s="6" t="s">
        <v>168</v>
      </c>
      <c r="H6" s="13" t="s">
        <v>169</v>
      </c>
      <c r="I6" s="13"/>
      <c r="J6" s="6">
        <v>3054789874</v>
      </c>
      <c r="K6" s="33" t="str">
        <f>'Tipo Relación Institución'!$E$3</f>
        <v>Docente</v>
      </c>
      <c r="L6" s="13" t="str">
        <f>Respuesta!$D$3</f>
        <v>Si</v>
      </c>
      <c r="M6" s="13" t="str">
        <f>Respuesta!$D$3</f>
        <v>Si</v>
      </c>
      <c r="N6" s="41" t="str">
        <f>'Estado Escritor'!$D$3</f>
        <v>Activo</v>
      </c>
      <c r="O6" s="38" t="str">
        <f>IF(AND(EXACT(_xlfn.XLOOKUP(B6,'Tipo Identificación'!$F$3:$F$10,'Tipo Identificación'!$E$3:$E$10),'Estado Tipo Identificación'!$D$3),EXACT(_xlfn.XLOOKUP(K6,'Tipo Relación Institución'!$E$3:$E$9,'Tipo Relación Institución'!$D$3:$D$9),'Estado Tipo Relación Institució'!$D$3)),IF(AND(EXACT(L6,Respuesta!$D$3),EXACT(M6,Respuesta!$D$3)),N6,'Estado Escritor'!$D$5),'Estado Escritor'!$D$4)</f>
        <v>Activo</v>
      </c>
      <c r="P6" s="18" t="str">
        <f>_xlfn.CONCAT(B6,"-",C6)</f>
        <v>CC-87456987</v>
      </c>
    </row>
    <row r="7" spans="1:16" x14ac:dyDescent="0.25">
      <c r="A7" s="5">
        <v>5</v>
      </c>
      <c r="B7" s="13" t="str">
        <f>'Tipo Identificación'!$F$4</f>
        <v>CC</v>
      </c>
      <c r="C7" s="6">
        <v>10365245785</v>
      </c>
      <c r="D7" s="6" t="s">
        <v>170</v>
      </c>
      <c r="E7" s="6" t="s">
        <v>171</v>
      </c>
      <c r="F7" s="6" t="s">
        <v>172</v>
      </c>
      <c r="G7" s="6" t="s">
        <v>173</v>
      </c>
      <c r="H7" s="13" t="s">
        <v>174</v>
      </c>
      <c r="I7" s="13"/>
      <c r="J7" s="6">
        <v>3102548721</v>
      </c>
      <c r="K7" s="33" t="str">
        <f>'Tipo Relación Institución'!$E$3</f>
        <v>Docente</v>
      </c>
      <c r="L7" s="13" t="str">
        <f>Respuesta!$D$3</f>
        <v>Si</v>
      </c>
      <c r="M7" s="13" t="str">
        <f>Respuesta!$D$3</f>
        <v>Si</v>
      </c>
      <c r="N7" s="41" t="str">
        <f>'Estado Escritor'!$D$3</f>
        <v>Activo</v>
      </c>
      <c r="O7" s="38" t="str">
        <f>IF(AND(EXACT(_xlfn.XLOOKUP(B7,'Tipo Identificación'!$F$3:$F$10,'Tipo Identificación'!$E$3:$E$10),'Estado Tipo Identificación'!$D$3),EXACT(_xlfn.XLOOKUP(K7,'Tipo Relación Institución'!$E$3:$E$9,'Tipo Relación Institución'!$D$3:$D$9),'Estado Tipo Relación Institució'!$D$3)),IF(AND(EXACT(L7,Respuesta!$D$3),EXACT(M7,Respuesta!$D$3)),N7,'Estado Escritor'!$D$5),'Estado Escritor'!$D$4)</f>
        <v>Activo</v>
      </c>
      <c r="P7" s="18" t="str">
        <f>_xlfn.CONCAT(B7,"-",C7)</f>
        <v>CC-10365245785</v>
      </c>
    </row>
    <row r="8" spans="1:16" x14ac:dyDescent="0.25">
      <c r="A8" s="5">
        <v>6</v>
      </c>
      <c r="B8" s="13" t="str">
        <f>'Tipo Identificación'!$F$4</f>
        <v>CC</v>
      </c>
      <c r="C8" s="6">
        <v>10548795425</v>
      </c>
      <c r="D8" s="6" t="s">
        <v>175</v>
      </c>
      <c r="E8" s="6"/>
      <c r="F8" s="6" t="s">
        <v>176</v>
      </c>
      <c r="G8" s="6" t="s">
        <v>177</v>
      </c>
      <c r="H8" s="13" t="s">
        <v>178</v>
      </c>
      <c r="I8" s="13"/>
      <c r="J8" s="6">
        <v>3112546987</v>
      </c>
      <c r="K8" s="33" t="str">
        <f>'Tipo Relación Institución'!$E$3</f>
        <v>Docente</v>
      </c>
      <c r="L8" s="13" t="str">
        <f>Respuesta!$D$3</f>
        <v>Si</v>
      </c>
      <c r="M8" s="13" t="str">
        <f>Respuesta!$D$3</f>
        <v>Si</v>
      </c>
      <c r="N8" s="41" t="str">
        <f>'Estado Escritor'!$D$3</f>
        <v>Activo</v>
      </c>
      <c r="O8" s="38" t="str">
        <f>IF(AND(EXACT(_xlfn.XLOOKUP(B8,'Tipo Identificación'!$F$3:$F$10,'Tipo Identificación'!$E$3:$E$10),'Estado Tipo Identificación'!$D$3),EXACT(_xlfn.XLOOKUP(K8,'Tipo Relación Institución'!$E$3:$E$9,'Tipo Relación Institución'!$D$3:$D$9),'Estado Tipo Relación Institució'!$D$3)),IF(AND(EXACT(L8,Respuesta!$D$3),EXACT(M8,Respuesta!$D$3)),N8,'Estado Escritor'!$D$5),'Estado Escritor'!$D$4)</f>
        <v>Activo</v>
      </c>
      <c r="P8" s="18" t="str">
        <f t="shared" ref="P8:P11" si="0">_xlfn.CONCAT(B8,"-",C8)</f>
        <v>CC-10548795425</v>
      </c>
    </row>
    <row r="9" spans="1:16" x14ac:dyDescent="0.25">
      <c r="A9" s="5">
        <v>7</v>
      </c>
      <c r="B9" s="13" t="str">
        <f>'Tipo Identificación'!$F$4</f>
        <v>CC</v>
      </c>
      <c r="C9" s="6">
        <v>10258745895</v>
      </c>
      <c r="D9" s="6" t="s">
        <v>180</v>
      </c>
      <c r="E9" s="6" t="s">
        <v>181</v>
      </c>
      <c r="F9" s="6" t="s">
        <v>182</v>
      </c>
      <c r="G9" s="6" t="s">
        <v>183</v>
      </c>
      <c r="H9" s="13" t="s">
        <v>179</v>
      </c>
      <c r="I9" s="13"/>
      <c r="J9" s="6">
        <v>3122096480</v>
      </c>
      <c r="K9" s="33" t="str">
        <f>'Tipo Relación Institución'!$E$3</f>
        <v>Docente</v>
      </c>
      <c r="L9" s="13" t="str">
        <f>Respuesta!$D$3</f>
        <v>Si</v>
      </c>
      <c r="M9" s="13" t="str">
        <f>Respuesta!$D$3</f>
        <v>Si</v>
      </c>
      <c r="N9" s="41" t="str">
        <f>'Estado Escritor'!$D$3</f>
        <v>Activo</v>
      </c>
      <c r="O9" s="38" t="str">
        <f>IF(AND(EXACT(_xlfn.XLOOKUP(B9,'Tipo Identificación'!$F$3:$F$10,'Tipo Identificación'!$E$3:$E$10),'Estado Tipo Identificación'!$D$3),EXACT(_xlfn.XLOOKUP(K9,'Tipo Relación Institución'!$E$3:$E$9,'Tipo Relación Institución'!$D$3:$D$9),'Estado Tipo Relación Institució'!$D$3)),IF(AND(EXACT(L9,Respuesta!$D$3),EXACT(M9,Respuesta!$D$3)),N9,'Estado Escritor'!$D$5),'Estado Escritor'!$D$4)</f>
        <v>Activo</v>
      </c>
      <c r="P9" s="18" t="str">
        <f t="shared" si="0"/>
        <v>CC-10258745895</v>
      </c>
    </row>
    <row r="10" spans="1:16" x14ac:dyDescent="0.25">
      <c r="A10" s="5">
        <v>8</v>
      </c>
      <c r="B10" s="13" t="str">
        <f>'Tipo Identificación'!$F$4</f>
        <v>CC</v>
      </c>
      <c r="C10" s="6">
        <v>10369874568</v>
      </c>
      <c r="D10" s="6" t="s">
        <v>184</v>
      </c>
      <c r="E10" s="6" t="s">
        <v>185</v>
      </c>
      <c r="F10" s="6" t="s">
        <v>163</v>
      </c>
      <c r="G10" s="6" t="s">
        <v>186</v>
      </c>
      <c r="H10" s="13" t="s">
        <v>187</v>
      </c>
      <c r="I10" s="13"/>
      <c r="J10" s="6">
        <v>3254789542</v>
      </c>
      <c r="K10" s="33" t="str">
        <f>'Tipo Relación Institución'!$E$3</f>
        <v>Docente</v>
      </c>
      <c r="L10" s="13" t="str">
        <f>Respuesta!$D$3</f>
        <v>Si</v>
      </c>
      <c r="M10" s="13" t="str">
        <f>Respuesta!$D$3</f>
        <v>Si</v>
      </c>
      <c r="N10" s="41" t="str">
        <f>'Estado Escritor'!$D$3</f>
        <v>Activo</v>
      </c>
      <c r="O10" s="38" t="str">
        <f>IF(AND(EXACT(_xlfn.XLOOKUP(B10,'Tipo Identificación'!$F$3:$F$10,'Tipo Identificación'!$E$3:$E$10),'Estado Tipo Identificación'!$D$3),EXACT(_xlfn.XLOOKUP(K10,'Tipo Relación Institución'!$E$3:$E$9,'Tipo Relación Institución'!$D$3:$D$9),'Estado Tipo Relación Institució'!$D$3)),IF(AND(EXACT(L10,Respuesta!$D$3),EXACT(M10,Respuesta!$D$3)),N10,'Estado Escritor'!$D$5),'Estado Escritor'!$D$4)</f>
        <v>Activo</v>
      </c>
      <c r="P10" s="18" t="str">
        <f t="shared" si="0"/>
        <v>CC-10369874568</v>
      </c>
    </row>
    <row r="11" spans="1:16" ht="15.75" thickBot="1" x14ac:dyDescent="0.3">
      <c r="A11" s="7">
        <v>9</v>
      </c>
      <c r="B11" s="17" t="str">
        <f>'Tipo Identificación'!$B$7</f>
        <v>CE</v>
      </c>
      <c r="C11" s="8">
        <v>654841</v>
      </c>
      <c r="D11" s="8" t="s">
        <v>195</v>
      </c>
      <c r="E11" s="8"/>
      <c r="F11" s="8" t="s">
        <v>196</v>
      </c>
      <c r="G11" s="8" t="s">
        <v>197</v>
      </c>
      <c r="H11" s="17" t="s">
        <v>198</v>
      </c>
      <c r="I11" s="17"/>
      <c r="J11" s="8">
        <v>3047895136</v>
      </c>
      <c r="K11" s="62" t="str">
        <f>'Tipo Relación Institución'!$E$9</f>
        <v>Asociado externo</v>
      </c>
      <c r="L11" s="17" t="str">
        <f>Respuesta!$D$3</f>
        <v>Si</v>
      </c>
      <c r="M11" s="17" t="str">
        <f>Respuesta!$D$3</f>
        <v>Si</v>
      </c>
      <c r="N11" s="42" t="str">
        <f>'Estado Escritor'!$D$3</f>
        <v>Activo</v>
      </c>
      <c r="O11" s="39" t="str">
        <f>IF(AND(EXACT(_xlfn.XLOOKUP(B11,'Tipo Identificación'!$F$3:$F$10,'Tipo Identificación'!$E$3:$E$10),'Estado Tipo Identificación'!$D$3),EXACT(_xlfn.XLOOKUP(K11,'Tipo Relación Institución'!$E$3:$E$9,'Tipo Relación Institución'!$D$3:$D$9),'Estado Tipo Relación Institució'!$D$3)),IF(AND(EXACT(L11,Respuesta!$D$3),EXACT(M11,Respuesta!$D$3)),N11,'Estado Escritor'!$D$5),'Estado Escritor'!$D$4)</f>
        <v>Activo</v>
      </c>
      <c r="P11" s="19" t="str">
        <f t="shared" si="0"/>
        <v>CE-654841</v>
      </c>
    </row>
  </sheetData>
  <hyperlinks>
    <hyperlink ref="B3" location="'Tipo Identificación'!A2" display="'Tipo Identificación'!A2" xr:uid="{6617D049-9579-4A53-87D8-07BB7D13C1D0}"/>
    <hyperlink ref="B4" location="'Tipo Identificación'!A2" display="'Tipo Identificación'!A2" xr:uid="{DAABF869-DED2-4CA3-9AD7-8470C3090112}"/>
    <hyperlink ref="H3" r:id="rId1" xr:uid="{9616850B-5CA2-4991-A3A4-915491507D97}"/>
    <hyperlink ref="H4" r:id="rId2" xr:uid="{A2637ADA-52D5-4BE2-A7A5-08C9234F610B}"/>
    <hyperlink ref="H5" r:id="rId3" xr:uid="{C5D9562E-8DB6-4C12-86D9-C02869789F6F}"/>
    <hyperlink ref="B5" location="'Tipo Identificación'!A2" display="'Tipo Identificación'!A2" xr:uid="{E2BA0744-E1D3-435F-B296-01EFC1A5AC8E}"/>
    <hyperlink ref="H6" r:id="rId4" xr:uid="{EA15ACAF-C48E-4B2E-89F5-0E868BB39CA9}"/>
    <hyperlink ref="B6" location="'Tipo Identificación'!A2" display="'Tipo Identificación'!A2" xr:uid="{7328411B-CF15-46D0-85C5-7BE58CD3556F}"/>
    <hyperlink ref="H7" r:id="rId5" xr:uid="{FE7E5EFC-2E83-4C32-A6EE-63E3186544B4}"/>
    <hyperlink ref="B7" location="'Tipo Identificación'!A2" display="'Tipo Identificación'!A2" xr:uid="{0448AE60-D004-4A84-A773-4C47950B9FC1}"/>
    <hyperlink ref="H8" r:id="rId6" xr:uid="{2A56463E-697E-4EB6-8C4A-AC31A9CF19E5}"/>
    <hyperlink ref="H9" r:id="rId7" xr:uid="{35451161-FB60-4EF4-A5CC-325F7D5A9FC3}"/>
    <hyperlink ref="B8" location="'Tipo Identificación'!A2" display="'Tipo Identificación'!A2" xr:uid="{3039F726-6A50-46A8-9206-47C34BEA75F6}"/>
    <hyperlink ref="B9" location="'Tipo Identificación'!A2" display="'Tipo Identificación'!A2" xr:uid="{B6F9CCC2-00ED-435B-9FC8-E66BC0371DD1}"/>
    <hyperlink ref="B10" location="'Tipo Identificación'!A2" display="'Tipo Identificación'!A2" xr:uid="{A5B8C08F-9FC4-4BB7-BD0F-2DC1AE879FD1}"/>
    <hyperlink ref="H10" r:id="rId8" xr:uid="{0CA20EE3-AFC6-479D-AB96-9AD445FD7432}"/>
    <hyperlink ref="H11" r:id="rId9" xr:uid="{9D7017FB-5657-467F-AA01-1E3D26BF388D}"/>
    <hyperlink ref="N3" location="'Estado Escritor'!A2" display="'Estado Escritor'!A2" xr:uid="{F931F05C-7EE5-4C9C-8E17-370D18DD4E31}"/>
    <hyperlink ref="N4:N11" location="'Estado Escritor'!A2" display="'Estado Escritor'!A2" xr:uid="{3C78592A-D23F-42B8-96B2-DCCBB84527B6}"/>
    <hyperlink ref="B11" location="'Tipo Identificación'!A6" display="'Tipo Identificación'!A6" xr:uid="{ECA09C33-956E-4F27-9368-E38E09F8F0D4}"/>
    <hyperlink ref="L3" location="Respuesta!A2" display="Respuesta!A2" xr:uid="{C432F6C9-549B-486D-B21E-C1FC3E9B1B8D}"/>
    <hyperlink ref="M3" location="Respuesta!A2" display="Respuesta!A2" xr:uid="{D3BAB92F-579E-4EB6-8BE2-ABB1B0ED84A7}"/>
    <hyperlink ref="K3" location="'Tipo Relación Institución'!A1" display="'Tipo Relación Institución'!A1" xr:uid="{FE877294-08C5-4652-8325-5074092F663A}"/>
    <hyperlink ref="K4" location="'Tipo Relación Institución'!A1" display="'Tipo Relación Institución'!A1" xr:uid="{E2456493-F470-42EE-922C-7691DBEBB66E}"/>
    <hyperlink ref="K5" location="'Tipo Relación Institución'!A1" display="'Tipo Relación Institución'!A1" xr:uid="{77BF823D-35D6-43FF-AF63-BC24E634458F}"/>
    <hyperlink ref="K6" location="'Tipo Relación Institución'!A1" display="'Tipo Relación Institución'!A1" xr:uid="{8BD79F53-EC89-4793-9B74-62B549C8E755}"/>
    <hyperlink ref="K7" location="'Tipo Relación Institución'!A1" display="'Tipo Relación Institución'!A1" xr:uid="{222459B7-EA8F-49E0-AD7E-9B26C6612829}"/>
    <hyperlink ref="K8" location="'Tipo Relación Institución'!A1" display="'Tipo Relación Institución'!A1" xr:uid="{13C54097-E0ED-49F2-89CF-66A2E767D40D}"/>
    <hyperlink ref="K9" location="'Tipo Relación Institución'!A1" display="'Tipo Relación Institución'!A1" xr:uid="{B3C4AF2C-80F6-4B20-B375-349203AF69C8}"/>
    <hyperlink ref="K10" location="'Tipo Relación Institución'!A1" display="'Tipo Relación Institución'!A1" xr:uid="{442DC93A-FE12-442B-8C82-692B7C534073}"/>
    <hyperlink ref="K11" location="'Tipo Relación Institución'!A1" display="'Tipo Relación Institución'!A1" xr:uid="{37D5032E-6F3C-4479-93B1-7E80E3FDF924}"/>
    <hyperlink ref="K2" location="'Tipo Relación Institución'!A1" display="Tipo Relación Institución" xr:uid="{1F6709EC-FEF2-489E-A85C-B4D653AE02BD}"/>
    <hyperlink ref="L2" location="Respuesta!A1" display="¿Cuenta correo electrónico confirmada?" xr:uid="{46DF7CEA-99A4-42B9-A879-B920CC1B29FE}"/>
    <hyperlink ref="M2" location="Respuesta!A1" display="¿Número Teléfono Móvil confirmado?" xr:uid="{5D9EAFA2-FC59-4CE5-BE20-89D5E7654C79}"/>
    <hyperlink ref="N2" location="'Estado Escritor'!A1" display="Estado" xr:uid="{BC3F8BED-B541-4418-ABC0-0FAF8F171B04}"/>
    <hyperlink ref="O2" location="'Estado Escritor'!A1" display="Estado Calculado" xr:uid="{7D2F981B-00B2-49B9-B354-3EAC125B6A8D}"/>
    <hyperlink ref="A1" location="'Objetos de Dominio'!A1" display="&lt;-Volver al inicio" xr:uid="{E3C3A16E-5208-4F1D-A968-2ABCF213ECAC}"/>
  </hyperlinks>
  <pageMargins left="0.7" right="0.7" top="0.75" bottom="0.75" header="0.3" footer="0.3"/>
  <legacyDrawing r:id="rId1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11F01-5052-4216-B367-925DBC3279D8}">
  <dimension ref="A1:E4"/>
  <sheetViews>
    <sheetView zoomScale="106" zoomScaleNormal="106" workbookViewId="0">
      <pane ySplit="2" topLeftCell="A3" activePane="bottomLeft" state="frozen"/>
      <selection pane="bottomLeft" activeCell="A2" sqref="A2"/>
    </sheetView>
  </sheetViews>
  <sheetFormatPr baseColWidth="10" defaultRowHeight="15" x14ac:dyDescent="0.25"/>
  <cols>
    <col min="1" max="1" width="12.42578125" style="4" bestFit="1" customWidth="1"/>
    <col min="2" max="2" width="44" style="4" bestFit="1" customWidth="1"/>
    <col min="3" max="3" width="45.7109375" style="4" bestFit="1" customWidth="1"/>
    <col min="4" max="4" width="41" style="4" customWidth="1"/>
    <col min="5" max="5" width="59" style="4" bestFit="1" customWidth="1"/>
    <col min="6" max="16384" width="11.42578125" style="4"/>
  </cols>
  <sheetData>
    <row r="1" spans="1:5" ht="16.5" thickBot="1" x14ac:dyDescent="0.3">
      <c r="A1" s="111" t="s">
        <v>410</v>
      </c>
    </row>
    <row r="2" spans="1:5" x14ac:dyDescent="0.25">
      <c r="A2" s="2" t="s">
        <v>2</v>
      </c>
      <c r="B2" s="72" t="s">
        <v>312</v>
      </c>
      <c r="C2" s="72" t="s">
        <v>192</v>
      </c>
      <c r="D2" s="73" t="s">
        <v>28</v>
      </c>
      <c r="E2" s="31" t="s">
        <v>102</v>
      </c>
    </row>
    <row r="3" spans="1:5" x14ac:dyDescent="0.25">
      <c r="A3" s="5">
        <v>1</v>
      </c>
      <c r="B3" s="68" t="str">
        <f>Publicación!$H$3</f>
        <v>1-Tecnología-&gt;Inteligencia Artificial-&gt;ChatGPT</v>
      </c>
      <c r="C3" s="68" t="str">
        <f>Escritor!$P$3</f>
        <v>CC-10369287487</v>
      </c>
      <c r="D3" s="78" t="str">
        <f>'Tipo Escritor'!$E$3</f>
        <v>Principal</v>
      </c>
      <c r="E3" s="18" t="str">
        <f>_xlfn.CONCAT(B3,"-",C3)</f>
        <v>1-Tecnología-&gt;Inteligencia Artificial-&gt;ChatGPT-CC-10369287487</v>
      </c>
    </row>
    <row r="4" spans="1:5" ht="15.75" thickBot="1" x14ac:dyDescent="0.3">
      <c r="A4" s="7">
        <v>2</v>
      </c>
      <c r="B4" s="74" t="str">
        <f>Publicación!$H$3</f>
        <v>1-Tecnología-&gt;Inteligencia Artificial-&gt;ChatGPT</v>
      </c>
      <c r="C4" s="74" t="str">
        <f>Escritor!$P$11</f>
        <v>CE-654841</v>
      </c>
      <c r="D4" s="79" t="str">
        <f>'Tipo Escritor'!$E$4</f>
        <v>Colaborador</v>
      </c>
      <c r="E4" s="19" t="str">
        <f>_xlfn.CONCAT(B4,"-",C4)</f>
        <v>1-Tecnología-&gt;Inteligencia Artificial-&gt;ChatGPT-CE-654841</v>
      </c>
    </row>
  </sheetData>
  <hyperlinks>
    <hyperlink ref="B2" location="Publicación!A1" display="Publicación" xr:uid="{A7C25501-A4C7-44CF-8351-F1F9B205A6D1}"/>
    <hyperlink ref="B3" location="Publicación!A2" display="Publicación!A2" xr:uid="{8C46C1B4-00B4-4A54-88A5-893FFCEFE158}"/>
    <hyperlink ref="B4" location="Publicación!A2" display="Publicación!A2" xr:uid="{2F966A85-8BD3-4B8B-81B1-F39CD840C841}"/>
    <hyperlink ref="C3" location="Escritor!A2" display="Escritor!A2" xr:uid="{22D03D3D-93A4-4695-9E94-C947BF9D9CFF}"/>
    <hyperlink ref="C2" location="Escritor!A1" display="Escritor" xr:uid="{9FDC1776-8674-4601-9021-A61406FB9F99}"/>
    <hyperlink ref="C4" location="Escritor!A10" display="Escritor!A10" xr:uid="{EBE47F76-D28A-4AFD-AF75-6B67743CE77D}"/>
    <hyperlink ref="D3" location="'Tipo Escritor'!A2" display="'Tipo Escritor'!A2" xr:uid="{83715E4C-92F7-4BA1-AA5E-5DFB53E1B7DB}"/>
    <hyperlink ref="D4" location="'Tipo Escritor'!A3" display="'Tipo Escritor'!A3" xr:uid="{7B1BC83D-5953-4D42-8AF6-28E2A2C2E308}"/>
    <hyperlink ref="A1" location="'Objetos de Dominio'!A1" display="&lt;-Volver al inicio" xr:uid="{D842CEC2-9740-4A5B-AADD-30CFED85318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11416-A8B5-4390-A08E-AF770A076AC2}">
  <dimension ref="A1:D5"/>
  <sheetViews>
    <sheetView workbookViewId="0">
      <pane ySplit="2" topLeftCell="A3" activePane="bottomLeft" state="frozen"/>
      <selection pane="bottomLeft" activeCell="A2" sqref="A2"/>
    </sheetView>
  </sheetViews>
  <sheetFormatPr baseColWidth="10" defaultRowHeight="15" x14ac:dyDescent="0.25"/>
  <cols>
    <col min="1" max="1" width="12.42578125" style="4" bestFit="1" customWidth="1"/>
    <col min="2" max="2" width="25.28515625" style="4" bestFit="1" customWidth="1"/>
    <col min="3" max="3" width="68.85546875" style="4" bestFit="1" customWidth="1"/>
    <col min="4" max="4" width="25.28515625" style="51" bestFit="1" customWidth="1"/>
    <col min="5" max="16384" width="11.42578125" style="4"/>
  </cols>
  <sheetData>
    <row r="1" spans="1:4" ht="16.5" thickBot="1" x14ac:dyDescent="0.3">
      <c r="A1" s="111" t="s">
        <v>410</v>
      </c>
      <c r="D1" s="4"/>
    </row>
    <row r="2" spans="1:4" x14ac:dyDescent="0.25">
      <c r="A2" s="2" t="s">
        <v>2</v>
      </c>
      <c r="B2" s="3" t="s">
        <v>3</v>
      </c>
      <c r="C2" s="3" t="s">
        <v>4</v>
      </c>
      <c r="D2" s="31" t="s">
        <v>102</v>
      </c>
    </row>
    <row r="3" spans="1:4" x14ac:dyDescent="0.25">
      <c r="A3" s="5">
        <v>1</v>
      </c>
      <c r="B3" s="6" t="s">
        <v>5</v>
      </c>
      <c r="C3" s="6" t="s">
        <v>37</v>
      </c>
      <c r="D3" s="49" t="str">
        <f>B3</f>
        <v>Activo</v>
      </c>
    </row>
    <row r="4" spans="1:4" x14ac:dyDescent="0.25">
      <c r="A4" s="5">
        <v>2</v>
      </c>
      <c r="B4" s="6" t="s">
        <v>6</v>
      </c>
      <c r="C4" s="6" t="s">
        <v>38</v>
      </c>
      <c r="D4" s="49" t="str">
        <f>B4</f>
        <v>Inactivo</v>
      </c>
    </row>
    <row r="5" spans="1:4" ht="45.75" thickBot="1" x14ac:dyDescent="0.3">
      <c r="A5" s="7">
        <v>3</v>
      </c>
      <c r="B5" s="8" t="s">
        <v>296</v>
      </c>
      <c r="C5" s="30" t="s">
        <v>300</v>
      </c>
      <c r="D5" s="50" t="str">
        <f>B5</f>
        <v>Pendiente de confirmación</v>
      </c>
    </row>
  </sheetData>
  <hyperlinks>
    <hyperlink ref="A1" location="'Objetos de Dominio'!A1" display="&lt;-Volver al inicio" xr:uid="{CE57C66E-4CE9-4342-9E8A-D92027A47E29}"/>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71DFA-84D8-439E-A57C-02E72B88D427}">
  <dimension ref="A1:D4"/>
  <sheetViews>
    <sheetView workbookViewId="0">
      <pane ySplit="2" topLeftCell="A3" activePane="bottomLeft" state="frozen"/>
      <selection pane="bottomLeft" activeCell="A2" sqref="A2"/>
    </sheetView>
  </sheetViews>
  <sheetFormatPr baseColWidth="10" defaultRowHeight="15" x14ac:dyDescent="0.25"/>
  <cols>
    <col min="1" max="1" width="12.42578125" style="4" bestFit="1" customWidth="1"/>
    <col min="2" max="2" width="8.28515625" style="4" bestFit="1" customWidth="1"/>
    <col min="3" max="3" width="44.28515625" style="4" bestFit="1" customWidth="1"/>
    <col min="4" max="4" width="12.5703125" style="51" bestFit="1" customWidth="1"/>
    <col min="5" max="16384" width="11.42578125" style="4"/>
  </cols>
  <sheetData>
    <row r="1" spans="1:4" ht="16.5" thickBot="1" x14ac:dyDescent="0.3">
      <c r="A1" s="111" t="s">
        <v>410</v>
      </c>
      <c r="D1" s="4"/>
    </row>
    <row r="2" spans="1:4" x14ac:dyDescent="0.25">
      <c r="A2" s="2" t="s">
        <v>2</v>
      </c>
      <c r="B2" s="3" t="s">
        <v>3</v>
      </c>
      <c r="C2" s="10" t="s">
        <v>4</v>
      </c>
      <c r="D2" s="31" t="s">
        <v>102</v>
      </c>
    </row>
    <row r="3" spans="1:4" x14ac:dyDescent="0.25">
      <c r="A3" s="5">
        <v>1</v>
      </c>
      <c r="B3" s="6" t="s">
        <v>92</v>
      </c>
      <c r="C3" s="11" t="s">
        <v>93</v>
      </c>
      <c r="D3" s="49" t="str">
        <f>B3</f>
        <v>Activa</v>
      </c>
    </row>
    <row r="4" spans="1:4" ht="15.75" thickBot="1" x14ac:dyDescent="0.3">
      <c r="A4" s="7">
        <v>2</v>
      </c>
      <c r="B4" s="8" t="s">
        <v>95</v>
      </c>
      <c r="C4" s="12" t="s">
        <v>94</v>
      </c>
      <c r="D4" s="50" t="str">
        <f>B4</f>
        <v>Inactiva</v>
      </c>
    </row>
  </sheetData>
  <hyperlinks>
    <hyperlink ref="A1" location="'Objetos de Dominio'!A1" display="&lt;-Volver al inicio" xr:uid="{CE6C5CB1-B252-442A-B053-781D12866EDA}"/>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7A441-9C7D-4567-A9FA-06A4469B7A86}">
  <dimension ref="A1:D6"/>
  <sheetViews>
    <sheetView workbookViewId="0">
      <pane ySplit="2" topLeftCell="A3" activePane="bottomLeft" state="frozen"/>
      <selection pane="bottomLeft" activeCell="A2" sqref="A2"/>
    </sheetView>
  </sheetViews>
  <sheetFormatPr baseColWidth="10" defaultRowHeight="15" x14ac:dyDescent="0.25"/>
  <cols>
    <col min="1" max="1" width="12.42578125" style="4" bestFit="1" customWidth="1"/>
    <col min="2" max="2" width="8.28515625" style="4" bestFit="1" customWidth="1"/>
    <col min="3" max="3" width="68.85546875" style="4" bestFit="1" customWidth="1"/>
    <col min="4" max="4" width="12.5703125" style="51" bestFit="1" customWidth="1"/>
    <col min="5" max="16384" width="11.42578125" style="4"/>
  </cols>
  <sheetData>
    <row r="1" spans="1:4" ht="16.5" thickBot="1" x14ac:dyDescent="0.3">
      <c r="A1" s="111" t="s">
        <v>410</v>
      </c>
      <c r="D1" s="4"/>
    </row>
    <row r="2" spans="1:4" x14ac:dyDescent="0.25">
      <c r="A2" s="2" t="s">
        <v>2</v>
      </c>
      <c r="B2" s="3" t="s">
        <v>3</v>
      </c>
      <c r="C2" s="3" t="s">
        <v>4</v>
      </c>
      <c r="D2" s="31" t="s">
        <v>102</v>
      </c>
    </row>
    <row r="3" spans="1:4" x14ac:dyDescent="0.25">
      <c r="A3" s="5">
        <v>1</v>
      </c>
      <c r="B3" s="6" t="s">
        <v>5</v>
      </c>
      <c r="C3" s="6" t="s">
        <v>30</v>
      </c>
      <c r="D3" s="49" t="str">
        <f>B3</f>
        <v>Activo</v>
      </c>
    </row>
    <row r="4" spans="1:4" ht="30" x14ac:dyDescent="0.25">
      <c r="A4" s="5">
        <v>2</v>
      </c>
      <c r="B4" s="6" t="s">
        <v>6</v>
      </c>
      <c r="C4" s="28" t="s">
        <v>31</v>
      </c>
      <c r="D4" s="49" t="str">
        <f>B4</f>
        <v>Inactivo</v>
      </c>
    </row>
    <row r="5" spans="1:4" x14ac:dyDescent="0.25">
      <c r="A5" s="5">
        <v>3</v>
      </c>
      <c r="B5" s="6" t="s">
        <v>29</v>
      </c>
      <c r="C5" s="6" t="s">
        <v>32</v>
      </c>
      <c r="D5" s="49" t="str">
        <f>B5</f>
        <v>Vetado</v>
      </c>
    </row>
    <row r="6" spans="1:4" ht="15.75" thickBot="1" x14ac:dyDescent="0.3">
      <c r="A6" s="7">
        <v>4</v>
      </c>
      <c r="B6" s="8" t="s">
        <v>390</v>
      </c>
      <c r="C6" s="8" t="s">
        <v>391</v>
      </c>
      <c r="D6" s="50" t="str">
        <f>B6</f>
        <v>Reportado</v>
      </c>
    </row>
  </sheetData>
  <hyperlinks>
    <hyperlink ref="A1" location="'Objetos de Dominio'!A1" display="&lt;-Volver al inicio" xr:uid="{8879F8CE-504D-45D5-91D9-4E94E130BE28}"/>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11F2A-C5D7-4161-82B9-158C9C1C38C2}">
  <dimension ref="A1:D5"/>
  <sheetViews>
    <sheetView workbookViewId="0">
      <pane ySplit="2" topLeftCell="A3" activePane="bottomLeft" state="frozen"/>
      <selection pane="bottomLeft" activeCell="A2" sqref="A2"/>
    </sheetView>
  </sheetViews>
  <sheetFormatPr baseColWidth="10" defaultRowHeight="15" x14ac:dyDescent="0.25"/>
  <cols>
    <col min="1" max="1" width="12.42578125" style="4" bestFit="1" customWidth="1"/>
    <col min="2" max="2" width="25.28515625" style="4" bestFit="1" customWidth="1"/>
    <col min="3" max="3" width="68.85546875" style="4" bestFit="1" customWidth="1"/>
    <col min="4" max="4" width="25.28515625" style="51" bestFit="1" customWidth="1"/>
    <col min="5" max="16384" width="11.42578125" style="4"/>
  </cols>
  <sheetData>
    <row r="1" spans="1:4" ht="16.5" thickBot="1" x14ac:dyDescent="0.3">
      <c r="A1" s="111" t="s">
        <v>410</v>
      </c>
      <c r="D1" s="4"/>
    </row>
    <row r="2" spans="1:4" x14ac:dyDescent="0.25">
      <c r="A2" s="2" t="s">
        <v>2</v>
      </c>
      <c r="B2" s="3" t="s">
        <v>3</v>
      </c>
      <c r="C2" s="3" t="s">
        <v>4</v>
      </c>
      <c r="D2" s="31" t="s">
        <v>102</v>
      </c>
    </row>
    <row r="3" spans="1:4" x14ac:dyDescent="0.25">
      <c r="A3" s="5">
        <v>1</v>
      </c>
      <c r="B3" s="6" t="s">
        <v>5</v>
      </c>
      <c r="C3" s="6" t="s">
        <v>193</v>
      </c>
      <c r="D3" s="49" t="str">
        <f>B3</f>
        <v>Activo</v>
      </c>
    </row>
    <row r="4" spans="1:4" x14ac:dyDescent="0.25">
      <c r="A4" s="5">
        <v>2</v>
      </c>
      <c r="B4" s="6" t="s">
        <v>6</v>
      </c>
      <c r="C4" s="6" t="s">
        <v>194</v>
      </c>
      <c r="D4" s="49" t="str">
        <f>B4</f>
        <v>Inactivo</v>
      </c>
    </row>
    <row r="5" spans="1:4" ht="30.75" thickBot="1" x14ac:dyDescent="0.3">
      <c r="A5" s="7">
        <v>3</v>
      </c>
      <c r="B5" s="8" t="s">
        <v>296</v>
      </c>
      <c r="C5" s="30" t="s">
        <v>302</v>
      </c>
      <c r="D5" s="50" t="str">
        <f>B5</f>
        <v>Pendiente de confirmación</v>
      </c>
    </row>
  </sheetData>
  <hyperlinks>
    <hyperlink ref="A1" location="'Objetos de Dominio'!A1" display="&lt;-Volver al inicio" xr:uid="{F862807E-AB1B-4DFD-ABDD-E4C9C9AA7975}"/>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CFE9-D776-43AF-B190-DFEBFA0E29AB}">
  <dimension ref="A1:D5"/>
  <sheetViews>
    <sheetView workbookViewId="0">
      <pane ySplit="2" topLeftCell="A3" activePane="bottomLeft" state="frozen"/>
      <selection pane="bottomLeft" activeCell="C18" sqref="C18"/>
    </sheetView>
  </sheetViews>
  <sheetFormatPr baseColWidth="10" defaultRowHeight="15" x14ac:dyDescent="0.25"/>
  <cols>
    <col min="1" max="1" width="12.42578125" style="4" bestFit="1" customWidth="1"/>
    <col min="2" max="2" width="25.28515625" style="4" bestFit="1" customWidth="1"/>
    <col min="3" max="3" width="68.85546875" style="4" bestFit="1" customWidth="1"/>
    <col min="4" max="4" width="25.28515625" style="51" bestFit="1" customWidth="1"/>
    <col min="5" max="16384" width="11.42578125" style="4"/>
  </cols>
  <sheetData>
    <row r="1" spans="1:4" ht="16.5" thickBot="1" x14ac:dyDescent="0.3">
      <c r="A1" s="111" t="s">
        <v>410</v>
      </c>
      <c r="D1" s="4"/>
    </row>
    <row r="2" spans="1:4" x14ac:dyDescent="0.25">
      <c r="A2" s="2" t="s">
        <v>2</v>
      </c>
      <c r="B2" s="3" t="s">
        <v>3</v>
      </c>
      <c r="C2" s="3" t="s">
        <v>4</v>
      </c>
      <c r="D2" s="31" t="s">
        <v>102</v>
      </c>
    </row>
    <row r="3" spans="1:4" x14ac:dyDescent="0.25">
      <c r="A3" s="5">
        <v>1</v>
      </c>
      <c r="B3" s="6" t="s">
        <v>5</v>
      </c>
      <c r="C3" s="6" t="s">
        <v>34</v>
      </c>
      <c r="D3" s="49" t="str">
        <f>B3</f>
        <v>Activo</v>
      </c>
    </row>
    <row r="4" spans="1:4" ht="30" x14ac:dyDescent="0.25">
      <c r="A4" s="5">
        <v>2</v>
      </c>
      <c r="B4" s="6" t="s">
        <v>6</v>
      </c>
      <c r="C4" s="28" t="s">
        <v>35</v>
      </c>
      <c r="D4" s="49" t="str">
        <f>B4</f>
        <v>Inactivo</v>
      </c>
    </row>
    <row r="5" spans="1:4" ht="30.75" thickBot="1" x14ac:dyDescent="0.3">
      <c r="A5" s="7">
        <v>3</v>
      </c>
      <c r="B5" s="8" t="s">
        <v>296</v>
      </c>
      <c r="C5" s="30" t="s">
        <v>297</v>
      </c>
      <c r="D5" s="50" t="str">
        <f>B5</f>
        <v>Pendiente de confirmación</v>
      </c>
    </row>
  </sheetData>
  <hyperlinks>
    <hyperlink ref="A1" location="'Objetos de Dominio'!A1" display="&lt;-Volver al inicio" xr:uid="{8BE4CEF6-1886-4FC1-A0ED-3C649611B729}"/>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E855A-CEA4-4998-B805-2F5588E51972}">
  <dimension ref="A1:D6"/>
  <sheetViews>
    <sheetView workbookViewId="0">
      <pane ySplit="2" topLeftCell="A3" activePane="bottomLeft" state="frozen"/>
      <selection pane="bottomLeft" activeCell="A2" sqref="A2"/>
    </sheetView>
  </sheetViews>
  <sheetFormatPr baseColWidth="10" defaultRowHeight="15" x14ac:dyDescent="0.25"/>
  <cols>
    <col min="1" max="1" width="12.42578125" style="4" bestFit="1" customWidth="1"/>
    <col min="2" max="2" width="12" style="4" bestFit="1" customWidth="1"/>
    <col min="3" max="3" width="87.7109375" style="4" bestFit="1" customWidth="1"/>
    <col min="4" max="4" width="12.5703125" style="51" bestFit="1" customWidth="1"/>
    <col min="5" max="16384" width="11.42578125" style="4"/>
  </cols>
  <sheetData>
    <row r="1" spans="1:4" ht="16.5" thickBot="1" x14ac:dyDescent="0.3">
      <c r="A1" s="111" t="s">
        <v>410</v>
      </c>
      <c r="D1" s="4"/>
    </row>
    <row r="2" spans="1:4" x14ac:dyDescent="0.25">
      <c r="A2" s="2" t="s">
        <v>2</v>
      </c>
      <c r="B2" s="3" t="s">
        <v>3</v>
      </c>
      <c r="C2" s="3" t="s">
        <v>4</v>
      </c>
      <c r="D2" s="31" t="s">
        <v>102</v>
      </c>
    </row>
    <row r="3" spans="1:4" x14ac:dyDescent="0.25">
      <c r="A3" s="83">
        <v>1</v>
      </c>
      <c r="B3" s="6" t="s">
        <v>366</v>
      </c>
      <c r="C3" s="6" t="s">
        <v>367</v>
      </c>
      <c r="D3" s="49" t="str">
        <f>B3</f>
        <v>Reportada</v>
      </c>
    </row>
    <row r="4" spans="1:4" x14ac:dyDescent="0.25">
      <c r="A4" s="5">
        <v>2</v>
      </c>
      <c r="B4" s="6" t="s">
        <v>363</v>
      </c>
      <c r="C4" s="6" t="s">
        <v>368</v>
      </c>
      <c r="D4" s="49" t="str">
        <f>B4</f>
        <v>Aceptada</v>
      </c>
    </row>
    <row r="5" spans="1:4" x14ac:dyDescent="0.25">
      <c r="A5" s="5">
        <v>3</v>
      </c>
      <c r="B5" s="6" t="s">
        <v>364</v>
      </c>
      <c r="C5" s="6" t="s">
        <v>369</v>
      </c>
      <c r="D5" s="49" t="str">
        <f>B5</f>
        <v>No aceptada</v>
      </c>
    </row>
    <row r="6" spans="1:4" ht="15.75" thickBot="1" x14ac:dyDescent="0.3">
      <c r="A6" s="7">
        <v>4</v>
      </c>
      <c r="B6" s="8" t="s">
        <v>59</v>
      </c>
      <c r="C6" s="8" t="s">
        <v>370</v>
      </c>
      <c r="D6" s="50" t="str">
        <f>B6</f>
        <v>Cancelada</v>
      </c>
    </row>
  </sheetData>
  <hyperlinks>
    <hyperlink ref="A1" location="'Objetos de Dominio'!A1" display="&lt;-Volver al inicio" xr:uid="{4CC104D7-F92B-4DBC-890E-8FBFB20ABB1E}"/>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C124A-0E47-43BA-94E8-18A2E53520EF}">
  <dimension ref="A1:D4"/>
  <sheetViews>
    <sheetView workbookViewId="0">
      <pane ySplit="2" topLeftCell="A3" activePane="bottomLeft" state="frozen"/>
      <selection pane="bottomLeft" activeCell="A2" sqref="A2"/>
    </sheetView>
  </sheetViews>
  <sheetFormatPr baseColWidth="10" defaultRowHeight="15" x14ac:dyDescent="0.25"/>
  <cols>
    <col min="1" max="1" width="12.42578125" style="4" bestFit="1" customWidth="1"/>
    <col min="2" max="2" width="10.7109375" style="4" bestFit="1" customWidth="1"/>
    <col min="3" max="3" width="68.85546875" style="4" bestFit="1" customWidth="1"/>
    <col min="4" max="4" width="12.5703125" style="51" bestFit="1" customWidth="1"/>
    <col min="5" max="16384" width="11.42578125" style="4"/>
  </cols>
  <sheetData>
    <row r="1" spans="1:4" ht="16.5" thickBot="1" x14ac:dyDescent="0.3">
      <c r="A1" s="111" t="s">
        <v>410</v>
      </c>
      <c r="D1" s="4"/>
    </row>
    <row r="2" spans="1:4" x14ac:dyDescent="0.25">
      <c r="A2" s="2" t="s">
        <v>2</v>
      </c>
      <c r="B2" s="3" t="s">
        <v>3</v>
      </c>
      <c r="C2" s="10" t="s">
        <v>4</v>
      </c>
      <c r="D2" s="31" t="s">
        <v>102</v>
      </c>
    </row>
    <row r="3" spans="1:4" x14ac:dyDescent="0.25">
      <c r="A3" s="5">
        <v>1</v>
      </c>
      <c r="B3" s="6" t="s">
        <v>88</v>
      </c>
      <c r="C3" s="11" t="s">
        <v>114</v>
      </c>
      <c r="D3" s="49" t="str">
        <f>B3</f>
        <v>Vigente</v>
      </c>
    </row>
    <row r="4" spans="1:4" ht="45.75" thickBot="1" x14ac:dyDescent="0.3">
      <c r="A4" s="7">
        <v>2</v>
      </c>
      <c r="B4" s="8" t="s">
        <v>89</v>
      </c>
      <c r="C4" s="22" t="s">
        <v>115</v>
      </c>
      <c r="D4" s="50" t="str">
        <f>B4</f>
        <v>No vigente</v>
      </c>
    </row>
  </sheetData>
  <hyperlinks>
    <hyperlink ref="A1" location="'Objetos de Dominio'!A1" display="&lt;-Volver al inicio" xr:uid="{DB54AB60-AD80-4F59-B54F-25065380BB64}"/>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0268A-EF71-43DB-8015-E8AAAB9985B4}">
  <dimension ref="A1:D4"/>
  <sheetViews>
    <sheetView workbookViewId="0">
      <pane ySplit="2" topLeftCell="A3" activePane="bottomLeft" state="frozen"/>
      <selection pane="bottomLeft" activeCell="A2" sqref="A2"/>
    </sheetView>
  </sheetViews>
  <sheetFormatPr baseColWidth="10" defaultRowHeight="15" x14ac:dyDescent="0.25"/>
  <cols>
    <col min="1" max="1" width="12.42578125" style="4" bestFit="1" customWidth="1"/>
    <col min="2" max="2" width="8.28515625" style="4" bestFit="1" customWidth="1"/>
    <col min="3" max="3" width="55.28515625" style="4" bestFit="1" customWidth="1"/>
    <col min="4" max="4" width="12.5703125" style="51" bestFit="1" customWidth="1"/>
    <col min="5" max="16384" width="11.42578125" style="4"/>
  </cols>
  <sheetData>
    <row r="1" spans="1:4" ht="16.5" thickBot="1" x14ac:dyDescent="0.3">
      <c r="A1" s="111" t="s">
        <v>410</v>
      </c>
      <c r="D1" s="4"/>
    </row>
    <row r="2" spans="1:4" x14ac:dyDescent="0.25">
      <c r="A2" s="2" t="s">
        <v>2</v>
      </c>
      <c r="B2" s="3" t="s">
        <v>3</v>
      </c>
      <c r="C2" s="10" t="s">
        <v>4</v>
      </c>
      <c r="D2" s="31" t="s">
        <v>102</v>
      </c>
    </row>
    <row r="3" spans="1:4" x14ac:dyDescent="0.25">
      <c r="A3" s="5">
        <v>1</v>
      </c>
      <c r="B3" s="6" t="s">
        <v>92</v>
      </c>
      <c r="C3" s="11" t="s">
        <v>304</v>
      </c>
      <c r="D3" s="49" t="str">
        <f>B3</f>
        <v>Activa</v>
      </c>
    </row>
    <row r="4" spans="1:4" ht="15.75" thickBot="1" x14ac:dyDescent="0.3">
      <c r="A4" s="7">
        <v>2</v>
      </c>
      <c r="B4" s="8" t="s">
        <v>95</v>
      </c>
      <c r="C4" s="12" t="s">
        <v>305</v>
      </c>
      <c r="D4" s="50" t="str">
        <f>B4</f>
        <v>Inactiva</v>
      </c>
    </row>
  </sheetData>
  <hyperlinks>
    <hyperlink ref="A1" location="'Objetos de Dominio'!A1" display="&lt;-Volver al inicio" xr:uid="{3F1918B3-27F3-4533-B21C-450EC2DE6EC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784D2-D569-44B9-B324-81776B1F4A88}">
  <dimension ref="A1:C48"/>
  <sheetViews>
    <sheetView workbookViewId="0">
      <pane ySplit="1" topLeftCell="A2" activePane="bottomLeft" state="frozen"/>
      <selection pane="bottomLeft"/>
    </sheetView>
  </sheetViews>
  <sheetFormatPr baseColWidth="10" defaultRowHeight="15" x14ac:dyDescent="0.25"/>
  <cols>
    <col min="1" max="1" width="31.7109375" bestFit="1" customWidth="1"/>
    <col min="2" max="2" width="23.5703125" bestFit="1" customWidth="1"/>
    <col min="3" max="3" width="17.85546875" bestFit="1" customWidth="1"/>
  </cols>
  <sheetData>
    <row r="1" spans="1:3" x14ac:dyDescent="0.25">
      <c r="A1" s="102" t="s">
        <v>0</v>
      </c>
      <c r="B1" s="103" t="s">
        <v>378</v>
      </c>
      <c r="C1" s="104" t="s">
        <v>377</v>
      </c>
    </row>
    <row r="2" spans="1:3" x14ac:dyDescent="0.25">
      <c r="A2" s="105" t="s">
        <v>290</v>
      </c>
      <c r="B2" s="101"/>
      <c r="C2" s="106" t="s">
        <v>381</v>
      </c>
    </row>
    <row r="3" spans="1:3" x14ac:dyDescent="0.25">
      <c r="A3" s="105" t="s">
        <v>380</v>
      </c>
      <c r="B3" s="101"/>
      <c r="C3" s="106" t="s">
        <v>381</v>
      </c>
    </row>
    <row r="4" spans="1:3" x14ac:dyDescent="0.25">
      <c r="A4" s="105" t="s">
        <v>97</v>
      </c>
      <c r="B4" s="101"/>
      <c r="C4" s="106" t="s">
        <v>381</v>
      </c>
    </row>
    <row r="5" spans="1:3" x14ac:dyDescent="0.25">
      <c r="A5" s="105" t="s">
        <v>404</v>
      </c>
      <c r="B5" s="101"/>
      <c r="C5" s="106" t="s">
        <v>381</v>
      </c>
    </row>
    <row r="6" spans="1:3" x14ac:dyDescent="0.25">
      <c r="A6" s="105" t="s">
        <v>405</v>
      </c>
      <c r="B6" s="101"/>
      <c r="C6" s="106" t="s">
        <v>381</v>
      </c>
    </row>
    <row r="7" spans="1:3" x14ac:dyDescent="0.25">
      <c r="A7" s="105" t="s">
        <v>352</v>
      </c>
      <c r="B7" s="101"/>
      <c r="C7" s="106" t="s">
        <v>381</v>
      </c>
    </row>
    <row r="8" spans="1:3" x14ac:dyDescent="0.25">
      <c r="A8" s="105" t="s">
        <v>192</v>
      </c>
      <c r="B8" s="101"/>
      <c r="C8" s="106" t="s">
        <v>381</v>
      </c>
    </row>
    <row r="9" spans="1:3" x14ac:dyDescent="0.25">
      <c r="A9" s="105" t="s">
        <v>351</v>
      </c>
      <c r="B9" s="101"/>
      <c r="C9" s="106" t="s">
        <v>381</v>
      </c>
    </row>
    <row r="10" spans="1:3" x14ac:dyDescent="0.25">
      <c r="A10" s="105" t="s">
        <v>41</v>
      </c>
      <c r="B10" s="101"/>
      <c r="C10" s="106" t="s">
        <v>381</v>
      </c>
    </row>
    <row r="11" spans="1:3" x14ac:dyDescent="0.25">
      <c r="A11" s="105" t="s">
        <v>96</v>
      </c>
      <c r="B11" s="101"/>
      <c r="C11" s="106" t="s">
        <v>381</v>
      </c>
    </row>
    <row r="12" spans="1:3" x14ac:dyDescent="0.25">
      <c r="A12" s="105" t="s">
        <v>406</v>
      </c>
      <c r="B12" s="101"/>
      <c r="C12" s="106" t="s">
        <v>381</v>
      </c>
    </row>
    <row r="13" spans="1:3" x14ac:dyDescent="0.25">
      <c r="A13" s="105" t="s">
        <v>1</v>
      </c>
      <c r="B13" s="101"/>
      <c r="C13" s="106" t="s">
        <v>381</v>
      </c>
    </row>
    <row r="14" spans="1:3" x14ac:dyDescent="0.25">
      <c r="A14" s="105" t="s">
        <v>36</v>
      </c>
      <c r="B14" s="101"/>
      <c r="C14" s="106" t="s">
        <v>381</v>
      </c>
    </row>
    <row r="15" spans="1:3" x14ac:dyDescent="0.25">
      <c r="A15" s="105" t="s">
        <v>365</v>
      </c>
      <c r="B15" s="101"/>
      <c r="C15" s="106" t="s">
        <v>381</v>
      </c>
    </row>
    <row r="16" spans="1:3" x14ac:dyDescent="0.25">
      <c r="A16" s="105" t="s">
        <v>407</v>
      </c>
      <c r="B16" s="101"/>
      <c r="C16" s="106" t="s">
        <v>381</v>
      </c>
    </row>
    <row r="17" spans="1:3" x14ac:dyDescent="0.25">
      <c r="A17" s="105" t="s">
        <v>307</v>
      </c>
      <c r="B17" s="101"/>
      <c r="C17" s="106" t="s">
        <v>381</v>
      </c>
    </row>
    <row r="18" spans="1:3" x14ac:dyDescent="0.25">
      <c r="A18" s="105" t="s">
        <v>81</v>
      </c>
      <c r="B18" s="101"/>
      <c r="C18" s="106" t="s">
        <v>381</v>
      </c>
    </row>
    <row r="19" spans="1:3" x14ac:dyDescent="0.25">
      <c r="A19" s="105" t="s">
        <v>43</v>
      </c>
      <c r="B19" s="101"/>
      <c r="C19" s="106" t="s">
        <v>381</v>
      </c>
    </row>
    <row r="20" spans="1:3" x14ac:dyDescent="0.25">
      <c r="A20" s="105" t="s">
        <v>42</v>
      </c>
      <c r="B20" s="101"/>
      <c r="C20" s="106" t="s">
        <v>381</v>
      </c>
    </row>
    <row r="21" spans="1:3" x14ac:dyDescent="0.25">
      <c r="A21" s="105" t="s">
        <v>87</v>
      </c>
      <c r="B21" s="101"/>
      <c r="C21" s="106" t="s">
        <v>381</v>
      </c>
    </row>
    <row r="22" spans="1:3" x14ac:dyDescent="0.25">
      <c r="A22" s="105" t="s">
        <v>204</v>
      </c>
      <c r="B22" s="101"/>
      <c r="C22" s="106" t="s">
        <v>381</v>
      </c>
    </row>
    <row r="23" spans="1:3" x14ac:dyDescent="0.25">
      <c r="A23" s="105" t="s">
        <v>201</v>
      </c>
      <c r="B23" s="101"/>
      <c r="C23" s="106" t="s">
        <v>381</v>
      </c>
    </row>
    <row r="24" spans="1:3" x14ac:dyDescent="0.25">
      <c r="A24" s="105" t="s">
        <v>141</v>
      </c>
      <c r="B24" s="101"/>
      <c r="C24" s="106" t="s">
        <v>381</v>
      </c>
    </row>
    <row r="25" spans="1:3" x14ac:dyDescent="0.25">
      <c r="A25" s="105" t="s">
        <v>188</v>
      </c>
      <c r="B25" s="101"/>
      <c r="C25" s="106" t="s">
        <v>381</v>
      </c>
    </row>
    <row r="26" spans="1:3" x14ac:dyDescent="0.25">
      <c r="A26" s="105" t="s">
        <v>61</v>
      </c>
      <c r="B26" s="101"/>
      <c r="C26" s="106" t="s">
        <v>381</v>
      </c>
    </row>
    <row r="27" spans="1:3" x14ac:dyDescent="0.25">
      <c r="A27" s="107" t="s">
        <v>375</v>
      </c>
      <c r="B27" s="101"/>
      <c r="C27" s="106" t="s">
        <v>381</v>
      </c>
    </row>
    <row r="28" spans="1:3" x14ac:dyDescent="0.25">
      <c r="A28" s="105" t="s">
        <v>263</v>
      </c>
      <c r="B28" s="101"/>
      <c r="C28" s="106" t="s">
        <v>381</v>
      </c>
    </row>
    <row r="29" spans="1:3" x14ac:dyDescent="0.25">
      <c r="A29" s="105" t="s">
        <v>329</v>
      </c>
      <c r="B29" s="101"/>
      <c r="C29" s="106" t="s">
        <v>381</v>
      </c>
    </row>
    <row r="30" spans="1:3" x14ac:dyDescent="0.25">
      <c r="A30" s="105" t="s">
        <v>113</v>
      </c>
      <c r="B30" s="101"/>
      <c r="C30" s="106" t="s">
        <v>381</v>
      </c>
    </row>
    <row r="31" spans="1:3" x14ac:dyDescent="0.25">
      <c r="A31" s="105" t="s">
        <v>374</v>
      </c>
      <c r="B31" s="101"/>
      <c r="C31" s="106" t="s">
        <v>381</v>
      </c>
    </row>
    <row r="32" spans="1:3" x14ac:dyDescent="0.25">
      <c r="A32" s="105" t="s">
        <v>306</v>
      </c>
      <c r="B32" s="101"/>
      <c r="C32" s="106" t="s">
        <v>381</v>
      </c>
    </row>
    <row r="33" spans="1:3" x14ac:dyDescent="0.25">
      <c r="A33" s="105" t="s">
        <v>308</v>
      </c>
      <c r="B33" s="101"/>
      <c r="C33" s="106" t="s">
        <v>381</v>
      </c>
    </row>
    <row r="34" spans="1:3" x14ac:dyDescent="0.25">
      <c r="A34" s="105" t="s">
        <v>312</v>
      </c>
      <c r="B34" s="101"/>
      <c r="C34" s="106" t="s">
        <v>381</v>
      </c>
    </row>
    <row r="35" spans="1:3" x14ac:dyDescent="0.25">
      <c r="A35" s="105" t="s">
        <v>408</v>
      </c>
      <c r="B35" s="101"/>
      <c r="C35" s="106" t="s">
        <v>381</v>
      </c>
    </row>
    <row r="36" spans="1:3" x14ac:dyDescent="0.25">
      <c r="A36" s="105" t="s">
        <v>295</v>
      </c>
      <c r="B36" s="101"/>
      <c r="C36" s="106" t="s">
        <v>381</v>
      </c>
    </row>
    <row r="37" spans="1:3" x14ac:dyDescent="0.25">
      <c r="A37" s="105" t="s">
        <v>333</v>
      </c>
      <c r="B37" s="101"/>
      <c r="C37" s="106" t="s">
        <v>381</v>
      </c>
    </row>
    <row r="38" spans="1:3" x14ac:dyDescent="0.25">
      <c r="A38" s="105" t="s">
        <v>191</v>
      </c>
      <c r="B38" s="101"/>
      <c r="C38" s="106" t="s">
        <v>381</v>
      </c>
    </row>
    <row r="39" spans="1:3" x14ac:dyDescent="0.25">
      <c r="A39" s="105" t="s">
        <v>309</v>
      </c>
      <c r="B39" s="101"/>
      <c r="C39" s="106" t="s">
        <v>381</v>
      </c>
    </row>
    <row r="40" spans="1:3" x14ac:dyDescent="0.25">
      <c r="A40" s="105" t="s">
        <v>409</v>
      </c>
      <c r="B40" s="101"/>
      <c r="C40" s="106" t="s">
        <v>381</v>
      </c>
    </row>
    <row r="41" spans="1:3" x14ac:dyDescent="0.25">
      <c r="A41" s="105" t="s">
        <v>86</v>
      </c>
      <c r="B41" s="101"/>
      <c r="C41" s="106" t="s">
        <v>381</v>
      </c>
    </row>
    <row r="42" spans="1:3" x14ac:dyDescent="0.25">
      <c r="A42" s="105" t="s">
        <v>336</v>
      </c>
      <c r="B42" s="101"/>
      <c r="C42" s="106" t="s">
        <v>381</v>
      </c>
    </row>
    <row r="43" spans="1:3" x14ac:dyDescent="0.25">
      <c r="A43" s="105" t="s">
        <v>28</v>
      </c>
      <c r="B43" s="101"/>
      <c r="C43" s="106" t="s">
        <v>381</v>
      </c>
    </row>
    <row r="44" spans="1:3" x14ac:dyDescent="0.25">
      <c r="A44" s="105" t="s">
        <v>140</v>
      </c>
      <c r="B44" s="101"/>
      <c r="C44" s="106" t="s">
        <v>381</v>
      </c>
    </row>
    <row r="45" spans="1:3" x14ac:dyDescent="0.25">
      <c r="A45" s="105" t="s">
        <v>7</v>
      </c>
      <c r="B45" s="101"/>
      <c r="C45" s="106" t="s">
        <v>381</v>
      </c>
    </row>
    <row r="46" spans="1:3" x14ac:dyDescent="0.25">
      <c r="A46" s="105" t="s">
        <v>403</v>
      </c>
      <c r="B46" s="101"/>
      <c r="C46" s="106" t="s">
        <v>381</v>
      </c>
    </row>
    <row r="47" spans="1:3" x14ac:dyDescent="0.25">
      <c r="A47" s="105" t="s">
        <v>361</v>
      </c>
      <c r="B47" s="101"/>
      <c r="C47" s="106" t="s">
        <v>381</v>
      </c>
    </row>
    <row r="48" spans="1:3" ht="15.75" thickBot="1" x14ac:dyDescent="0.3">
      <c r="A48" s="108" t="s">
        <v>330</v>
      </c>
      <c r="B48" s="109"/>
      <c r="C48" s="110" t="s">
        <v>381</v>
      </c>
    </row>
  </sheetData>
  <sortState xmlns:xlrd2="http://schemas.microsoft.com/office/spreadsheetml/2017/richdata2" ref="A2:C48">
    <sortCondition ref="A2:A48"/>
  </sortState>
  <hyperlinks>
    <hyperlink ref="C27" location="'Historial Acceso Publicación'!A1" display="Enlace" xr:uid="{27FAF4C0-FEC2-4C23-B03A-B6AF2F081E5A}"/>
    <hyperlink ref="C3" location="Calificación!A1" display="Enlace" xr:uid="{67CF5B6D-E296-469E-B015-AA36B606CBB6}"/>
    <hyperlink ref="C46" location="'Tipo Reporte'!A1" display="Enlace" xr:uid="{33829E58-7440-4B76-BB98-C8D7FE9B1E30}"/>
    <hyperlink ref="C2" location="'Administrador Categoría'!A1" display="Enlace" xr:uid="{3905B9C0-FC1B-4C20-9296-0EA134047609}"/>
    <hyperlink ref="C4" location="Categoría!A1" display="Enlace" xr:uid="{91FA07D0-CC80-4A80-8909-990110DA873A}"/>
    <hyperlink ref="C5" location="'Categoría Administrador Categor'!A1" display="Enlace" xr:uid="{EF8FD79B-2C5D-4425-9288-E28F7BDDC06C}"/>
    <hyperlink ref="C6" location="'Comentario Lector'!A1" display="Enlace" xr:uid="{DE5C5319-02E4-43C2-A975-0AD5413A8251}"/>
    <hyperlink ref="C7" location="'Comentario Revisor'!A1" display="Enlace" xr:uid="{E3619257-5638-40B0-9AFE-4A95447A52F8}"/>
    <hyperlink ref="C8" location="Escritor!A1" display="Enlace" xr:uid="{15786370-2888-4D7D-B42E-72BA40462182}"/>
    <hyperlink ref="C9" location="'Estado Publicación'!A1" display="Enlace" xr:uid="{868919FA-6B91-4E97-9DA2-CDF906FC72C0}"/>
    <hyperlink ref="C10" location="'Estado Administrador Categoría'!A1" display="Enlace" xr:uid="{006AD72D-B66D-4C5E-B8FA-B36262620C9F}"/>
    <hyperlink ref="C11" location="'Estado Categoría'!A1" display="Enlace" xr:uid="{070130E6-613D-4F38-AFB8-42B5B2761EE1}"/>
    <hyperlink ref="C12" location="'Estado Comentario Lector'!A1" display="Enlace" xr:uid="{C25CB981-D7F2-4F47-95AC-6B8B401FFBF8}"/>
    <hyperlink ref="C13" location="'Estado Escritor'!A1" display="Enlace" xr:uid="{38FFCDD5-A9A5-4C4E-924C-ADF89DE09641}"/>
    <hyperlink ref="C14" location="'Estado Lector'!A1" display="Enlace" xr:uid="{3BB45FD2-1722-4465-BFAB-8A1F4C745051}"/>
    <hyperlink ref="C15" location="'Estado Observación Revisor'!A1" display="Enlace" xr:uid="{A1B2F473-D052-49E9-8B7E-CF7A118E059D}"/>
    <hyperlink ref="C30" location="'Plan Categoría'!A1" display="Enlace" xr:uid="{C193B4CF-3EA2-4FD8-A17F-5C0712021279}"/>
    <hyperlink ref="C17" location="'Estado Preferencia'!A1" display="Enlace" xr:uid="{F1DC446C-C6FA-4125-BB11-DAC42E878458}"/>
    <hyperlink ref="C18" location="'Estado Publicación'!A1" display="Enlace" xr:uid="{2E1F9D20-425E-469A-82D6-28D9AFFF5F1F}"/>
    <hyperlink ref="C19" location="'Estado Revisión'!A1" display="Enlace" xr:uid="{59D02F68-1364-4D47-BDD5-5829DA26E9B6}"/>
    <hyperlink ref="C20" location="'Estado Revisor'!A1" display="Enlace" xr:uid="{0887D258-2D92-43F9-8809-34EFADE48BB7}"/>
    <hyperlink ref="C21" location="'Estado Suscripción'!A1" display="Enlace" xr:uid="{AA579B97-6D85-45CA-9728-05A92FC8F55D}"/>
    <hyperlink ref="C22" location="'Estado Tipo Acceso'!A1" display="Enlace" xr:uid="{1B649487-3CE2-4FD6-BA63-5F5A52ABB52F}"/>
    <hyperlink ref="C23" location="'Estado Tipo Escritor'!A1" display="Enlace" xr:uid="{DA424B0B-6E7B-4729-8F64-F27C079CBC64}"/>
    <hyperlink ref="C24" location="'Estado Tipo Identificación'!A1" display="Enlace" xr:uid="{0192CC7A-F07E-449F-B4EF-C1CBAE8A9BDF}"/>
    <hyperlink ref="C25" location="'Estado Tipo Relación Institució'!A1" display="Enlace" xr:uid="{D369DB32-0455-4866-AC28-823F2E8F6864}"/>
    <hyperlink ref="C26" location="'Estado Versión'!A1" display="Enlace" xr:uid="{1F9C0350-CFC1-45FF-B87B-DF43948D087E}"/>
    <hyperlink ref="C16" location="'Estado Plan'!A1" display="Enlace" xr:uid="{5E67C5D4-E24C-4C3B-A537-B48FE1A54D7E}"/>
    <hyperlink ref="C28" location="Lector!A1" display="Enlace" xr:uid="{3892022C-98C2-49B5-BFF5-C0BD9E50FA81}"/>
    <hyperlink ref="C29" location="'Palabra Clave Publicación'!A1" display="Enlace" xr:uid="{C9135D05-E324-4A80-9825-DDC697F7AC43}"/>
    <hyperlink ref="C31" location="'Plan Publicación'!A1" display="Enlace" xr:uid="{C691E08A-BDF7-4690-9BDD-AAE897522DFA}"/>
    <hyperlink ref="C32" location="'Preferencia Categoría'!A1" display="Enlace" xr:uid="{FBE36C7D-26A1-443D-AF5C-A0EBEBE73CE6}"/>
    <hyperlink ref="C33" location="'Preferencia Escritor'!A1" display="Enlace" xr:uid="{EED23618-DD3C-48B3-869B-0FF7AEAFD0CD}"/>
    <hyperlink ref="C34" location="Publicación!A1" display="Enlace" xr:uid="{631D9C71-0943-4ECC-951B-DBD6CADCBA4D}"/>
    <hyperlink ref="C36" location="Respuesta!A1" display="Enlace" xr:uid="{CACF1779-AECD-43A8-9675-EED65BEFD93E}"/>
    <hyperlink ref="C35" location="Reporte!A1" display="Enlace" xr:uid="{C91F79C9-65F6-4DCF-8C7C-3D4DCC13F216}"/>
    <hyperlink ref="C38" location="Revisor!A1" display="Enlace" xr:uid="{A77C990F-4436-463B-AE79-D99058BB21CB}"/>
    <hyperlink ref="C37" location="Revisión!A1" display="Enlace" xr:uid="{D7F00669-81E9-4E74-A6F4-58A7B60C6B83}"/>
    <hyperlink ref="C39" location="'Suscripción Categoría'!A1" display="Enlace" xr:uid="{7017A867-B395-4396-BAA3-2FD261CB2154}"/>
    <hyperlink ref="C40" location="'Suscripción Publicación'!A1" display="Enlace" xr:uid="{823BE29E-D0BF-4714-80CE-6F8CE8905A23}"/>
    <hyperlink ref="C41" location="'Tipo Acceso'!A1" display="Enlace" xr:uid="{74601E89-676A-46E9-8F13-D9C82721AB9D}"/>
    <hyperlink ref="C42" location="'Tipo Comentario Revisor'!A1" display="Enlace" xr:uid="{BAFC14F4-966F-4610-B336-94F3AC8F0B71}"/>
    <hyperlink ref="C43" location="'Tipo Escritor'!A1" display="Enlace" xr:uid="{D5EAD222-0CC9-440F-AB21-D242A1F2EE40}"/>
    <hyperlink ref="C44" location="'Tipo Identificación'!A1" display="Enlace" xr:uid="{0A034497-DB4F-4864-A05B-0CABA0A71CAF}"/>
    <hyperlink ref="C45" location="'Tipo Relación Institución'!A1" display="Enlace" xr:uid="{D66651B8-9A5E-4691-99F9-D502EE8EE406}"/>
    <hyperlink ref="C47" location="'Tipo Revisión'!A1" display="Enlace" xr:uid="{05AFB607-C6C7-48B2-B87B-DA93584A8D96}"/>
    <hyperlink ref="C48" location="Versión!A1" display="Enlace" xr:uid="{31EF3E66-E827-431E-B48D-ED0D0148EF26}"/>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82B4C-52FC-4733-A903-DBDF7478B558}">
  <dimension ref="A1:D10"/>
  <sheetViews>
    <sheetView workbookViewId="0">
      <pane ySplit="2" topLeftCell="A3" activePane="bottomLeft" state="frozen"/>
      <selection pane="bottomLeft" activeCell="A2" sqref="A2"/>
    </sheetView>
  </sheetViews>
  <sheetFormatPr baseColWidth="10" defaultRowHeight="15" x14ac:dyDescent="0.25"/>
  <cols>
    <col min="1" max="1" width="12.42578125" style="4" bestFit="1" customWidth="1"/>
    <col min="2" max="2" width="33.140625" style="4" bestFit="1" customWidth="1"/>
    <col min="3" max="3" width="68.85546875" style="9" bestFit="1" customWidth="1"/>
    <col min="4" max="4" width="33.140625" style="51" bestFit="1" customWidth="1"/>
    <col min="5" max="16384" width="11.42578125" style="4"/>
  </cols>
  <sheetData>
    <row r="1" spans="1:4" ht="16.5" thickBot="1" x14ac:dyDescent="0.3">
      <c r="A1" s="111" t="s">
        <v>410</v>
      </c>
      <c r="C1" s="4"/>
      <c r="D1" s="4"/>
    </row>
    <row r="2" spans="1:4" x14ac:dyDescent="0.25">
      <c r="A2" s="2" t="s">
        <v>2</v>
      </c>
      <c r="B2" s="3" t="s">
        <v>3</v>
      </c>
      <c r="C2" s="29" t="s">
        <v>4</v>
      </c>
      <c r="D2" s="31" t="s">
        <v>102</v>
      </c>
    </row>
    <row r="3" spans="1:4" x14ac:dyDescent="0.25">
      <c r="A3" s="5">
        <v>1</v>
      </c>
      <c r="B3" s="6" t="s">
        <v>62</v>
      </c>
      <c r="C3" s="28" t="s">
        <v>68</v>
      </c>
      <c r="D3" s="49" t="str">
        <f>B3</f>
        <v>En edición</v>
      </c>
    </row>
    <row r="4" spans="1:4" x14ac:dyDescent="0.25">
      <c r="A4" s="5">
        <v>2</v>
      </c>
      <c r="B4" s="6" t="s">
        <v>44</v>
      </c>
      <c r="C4" s="28" t="s">
        <v>69</v>
      </c>
      <c r="D4" s="49" t="str">
        <f t="shared" ref="D4:D10" si="0">B4</f>
        <v>En revisión</v>
      </c>
    </row>
    <row r="5" spans="1:4" x14ac:dyDescent="0.25">
      <c r="A5" s="5">
        <v>3</v>
      </c>
      <c r="B5" s="6" t="s">
        <v>76</v>
      </c>
      <c r="C5" s="28" t="s">
        <v>70</v>
      </c>
      <c r="D5" s="49" t="str">
        <f t="shared" si="0"/>
        <v>Aprobada pendiente de publicación</v>
      </c>
    </row>
    <row r="6" spans="1:4" ht="30" x14ac:dyDescent="0.25">
      <c r="A6" s="5">
        <v>4</v>
      </c>
      <c r="B6" s="6" t="s">
        <v>73</v>
      </c>
      <c r="C6" s="28" t="s">
        <v>75</v>
      </c>
      <c r="D6" s="49" t="str">
        <f t="shared" si="0"/>
        <v>Con comentarios por revisar</v>
      </c>
    </row>
    <row r="7" spans="1:4" x14ac:dyDescent="0.25">
      <c r="A7" s="5">
        <v>5</v>
      </c>
      <c r="B7" s="6" t="s">
        <v>67</v>
      </c>
      <c r="C7" s="28" t="s">
        <v>71</v>
      </c>
      <c r="D7" s="49" t="str">
        <f t="shared" si="0"/>
        <v>No aprobada</v>
      </c>
    </row>
    <row r="8" spans="1:4" x14ac:dyDescent="0.25">
      <c r="A8" s="5">
        <v>6</v>
      </c>
      <c r="B8" s="6" t="s">
        <v>78</v>
      </c>
      <c r="C8" s="28" t="s">
        <v>77</v>
      </c>
      <c r="D8" s="49" t="str">
        <f t="shared" si="0"/>
        <v>Archivada</v>
      </c>
    </row>
    <row r="9" spans="1:4" x14ac:dyDescent="0.25">
      <c r="A9" s="5">
        <v>7</v>
      </c>
      <c r="B9" s="6" t="s">
        <v>79</v>
      </c>
      <c r="C9" s="28" t="s">
        <v>80</v>
      </c>
      <c r="D9" s="49" t="str">
        <f t="shared" si="0"/>
        <v>Publicada</v>
      </c>
    </row>
    <row r="10" spans="1:4" ht="30.75" thickBot="1" x14ac:dyDescent="0.3">
      <c r="A10" s="7">
        <v>8</v>
      </c>
      <c r="B10" s="8" t="s">
        <v>95</v>
      </c>
      <c r="C10" s="30" t="s">
        <v>371</v>
      </c>
      <c r="D10" s="50" t="str">
        <f t="shared" si="0"/>
        <v>Inactiva</v>
      </c>
    </row>
  </sheetData>
  <hyperlinks>
    <hyperlink ref="A1" location="'Objetos de Dominio'!A1" display="&lt;-Volver al inicio" xr:uid="{9BE2217A-7F47-490A-8356-E308A1169A27}"/>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5150C-8176-49AE-90B7-C411A8054C7A}">
  <dimension ref="A1:D11"/>
  <sheetViews>
    <sheetView workbookViewId="0">
      <pane ySplit="2" topLeftCell="A3" activePane="bottomLeft" state="frozen"/>
      <selection pane="bottomLeft" activeCell="A2" sqref="A2"/>
    </sheetView>
  </sheetViews>
  <sheetFormatPr baseColWidth="10" defaultRowHeight="15" x14ac:dyDescent="0.25"/>
  <cols>
    <col min="1" max="1" width="12.42578125" style="4" bestFit="1" customWidth="1"/>
    <col min="2" max="2" width="31.7109375" style="4" bestFit="1" customWidth="1"/>
    <col min="3" max="3" width="67.7109375" style="9" bestFit="1" customWidth="1"/>
    <col min="4" max="4" width="31.7109375" style="51" bestFit="1" customWidth="1"/>
    <col min="5" max="16384" width="11.42578125" style="4"/>
  </cols>
  <sheetData>
    <row r="1" spans="1:4" ht="16.5" thickBot="1" x14ac:dyDescent="0.3">
      <c r="A1" s="111" t="s">
        <v>410</v>
      </c>
      <c r="C1" s="4"/>
      <c r="D1" s="4"/>
    </row>
    <row r="2" spans="1:4" x14ac:dyDescent="0.25">
      <c r="A2" s="2" t="s">
        <v>2</v>
      </c>
      <c r="B2" s="3" t="s">
        <v>3</v>
      </c>
      <c r="C2" s="29" t="s">
        <v>4</v>
      </c>
      <c r="D2" s="31" t="s">
        <v>102</v>
      </c>
    </row>
    <row r="3" spans="1:4" ht="30" x14ac:dyDescent="0.25">
      <c r="A3" s="5">
        <v>1</v>
      </c>
      <c r="B3" s="6" t="s">
        <v>49</v>
      </c>
      <c r="C3" s="28" t="s">
        <v>50</v>
      </c>
      <c r="D3" s="49" t="str">
        <f>B3</f>
        <v>Pendiente de asignación</v>
      </c>
    </row>
    <row r="4" spans="1:4" x14ac:dyDescent="0.25">
      <c r="A4" s="5">
        <v>2</v>
      </c>
      <c r="B4" s="6" t="s">
        <v>45</v>
      </c>
      <c r="C4" s="28" t="s">
        <v>51</v>
      </c>
      <c r="D4" s="49" t="str">
        <f t="shared" ref="D4:D11" si="0">B4</f>
        <v>Asignada</v>
      </c>
    </row>
    <row r="5" spans="1:4" x14ac:dyDescent="0.25">
      <c r="A5" s="5">
        <v>3</v>
      </c>
      <c r="B5" s="6" t="s">
        <v>53</v>
      </c>
      <c r="C5" s="28" t="s">
        <v>52</v>
      </c>
      <c r="D5" s="49" t="str">
        <f t="shared" si="0"/>
        <v>En proceso</v>
      </c>
    </row>
    <row r="6" spans="1:4" ht="30" x14ac:dyDescent="0.25">
      <c r="A6" s="5">
        <v>4</v>
      </c>
      <c r="B6" s="6" t="s">
        <v>54</v>
      </c>
      <c r="C6" s="28" t="s">
        <v>55</v>
      </c>
      <c r="D6" s="49" t="str">
        <f t="shared" si="0"/>
        <v>Aprobada por vencimiento</v>
      </c>
    </row>
    <row r="7" spans="1:4" x14ac:dyDescent="0.25">
      <c r="A7" s="5">
        <v>5</v>
      </c>
      <c r="B7" s="6" t="s">
        <v>46</v>
      </c>
      <c r="C7" s="28" t="s">
        <v>56</v>
      </c>
      <c r="D7" s="49" t="str">
        <f t="shared" si="0"/>
        <v>Aprobada</v>
      </c>
    </row>
    <row r="8" spans="1:4" ht="30" x14ac:dyDescent="0.25">
      <c r="A8" s="5">
        <v>6</v>
      </c>
      <c r="B8" s="6" t="s">
        <v>47</v>
      </c>
      <c r="C8" s="28" t="s">
        <v>57</v>
      </c>
      <c r="D8" s="49" t="str">
        <f t="shared" si="0"/>
        <v>No aprobada para revisión</v>
      </c>
    </row>
    <row r="9" spans="1:4" ht="45" x14ac:dyDescent="0.25">
      <c r="A9" s="5">
        <v>7</v>
      </c>
      <c r="B9" s="6" t="s">
        <v>48</v>
      </c>
      <c r="C9" s="28" t="s">
        <v>58</v>
      </c>
      <c r="D9" s="49" t="str">
        <f t="shared" si="0"/>
        <v>No aprobada de manera definitiva</v>
      </c>
    </row>
    <row r="10" spans="1:4" ht="30" x14ac:dyDescent="0.25">
      <c r="A10" s="5">
        <v>8</v>
      </c>
      <c r="B10" s="6" t="s">
        <v>59</v>
      </c>
      <c r="C10" s="28" t="s">
        <v>60</v>
      </c>
      <c r="D10" s="49" t="str">
        <f t="shared" si="0"/>
        <v>Cancelada</v>
      </c>
    </row>
    <row r="11" spans="1:4" ht="30.75" thickBot="1" x14ac:dyDescent="0.3">
      <c r="A11" s="7">
        <v>9</v>
      </c>
      <c r="B11" s="8" t="s">
        <v>95</v>
      </c>
      <c r="C11" s="30" t="s">
        <v>373</v>
      </c>
      <c r="D11" s="50" t="str">
        <f t="shared" si="0"/>
        <v>Inactiva</v>
      </c>
    </row>
  </sheetData>
  <hyperlinks>
    <hyperlink ref="A1" location="'Objetos de Dominio'!A1" display="&lt;-Volver al inicio" xr:uid="{4181537D-242B-45C1-A703-8C9020AED17B}"/>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10A10-BFFE-4793-A295-8FBD1D5C7D21}">
  <dimension ref="A1:D5"/>
  <sheetViews>
    <sheetView workbookViewId="0">
      <pane ySplit="2" topLeftCell="A3" activePane="bottomLeft" state="frozen"/>
      <selection pane="bottomLeft" activeCell="A2" sqref="A2"/>
    </sheetView>
  </sheetViews>
  <sheetFormatPr baseColWidth="10" defaultRowHeight="15" x14ac:dyDescent="0.25"/>
  <cols>
    <col min="1" max="1" width="12.42578125" style="4" bestFit="1" customWidth="1"/>
    <col min="2" max="2" width="25.28515625" style="4" bestFit="1" customWidth="1"/>
    <col min="3" max="3" width="68.85546875" style="9" bestFit="1" customWidth="1"/>
    <col min="4" max="4" width="25.28515625" style="51" bestFit="1" customWidth="1"/>
    <col min="5" max="16384" width="11.42578125" style="4"/>
  </cols>
  <sheetData>
    <row r="1" spans="1:4" ht="16.5" thickBot="1" x14ac:dyDescent="0.3">
      <c r="A1" s="111" t="s">
        <v>410</v>
      </c>
      <c r="C1" s="4"/>
      <c r="D1" s="4"/>
    </row>
    <row r="2" spans="1:4" x14ac:dyDescent="0.25">
      <c r="A2" s="2" t="s">
        <v>2</v>
      </c>
      <c r="B2" s="3" t="s">
        <v>3</v>
      </c>
      <c r="C2" s="29" t="s">
        <v>4</v>
      </c>
      <c r="D2" s="31" t="s">
        <v>102</v>
      </c>
    </row>
    <row r="3" spans="1:4" ht="30" x14ac:dyDescent="0.25">
      <c r="A3" s="5">
        <v>1</v>
      </c>
      <c r="B3" s="6" t="s">
        <v>5</v>
      </c>
      <c r="C3" s="28" t="s">
        <v>40</v>
      </c>
      <c r="D3" s="49" t="str">
        <f>B3</f>
        <v>Activo</v>
      </c>
    </row>
    <row r="4" spans="1:4" ht="30" x14ac:dyDescent="0.25">
      <c r="A4" s="5">
        <v>2</v>
      </c>
      <c r="B4" s="6" t="s">
        <v>6</v>
      </c>
      <c r="C4" s="28" t="s">
        <v>39</v>
      </c>
      <c r="D4" s="49" t="str">
        <f>B4</f>
        <v>Inactivo</v>
      </c>
    </row>
    <row r="5" spans="1:4" ht="30.75" thickBot="1" x14ac:dyDescent="0.3">
      <c r="A5" s="7">
        <v>3</v>
      </c>
      <c r="B5" s="8" t="s">
        <v>296</v>
      </c>
      <c r="C5" s="30" t="s">
        <v>301</v>
      </c>
      <c r="D5" s="50" t="str">
        <f>B5</f>
        <v>Pendiente de confirmación</v>
      </c>
    </row>
  </sheetData>
  <hyperlinks>
    <hyperlink ref="A1" location="'Objetos de Dominio'!A1" display="&lt;-Volver al inicio" xr:uid="{5E0BE9C9-E157-4E3F-8A4C-F08D94CE3557}"/>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B9CF1-ACC9-42FC-911E-A33703D17B75}">
  <dimension ref="A1:D4"/>
  <sheetViews>
    <sheetView workbookViewId="0">
      <pane ySplit="2" topLeftCell="A3" activePane="bottomLeft" state="frozen"/>
      <selection pane="bottomLeft" activeCell="A2" sqref="A2"/>
    </sheetView>
  </sheetViews>
  <sheetFormatPr baseColWidth="10" defaultRowHeight="15" x14ac:dyDescent="0.25"/>
  <cols>
    <col min="1" max="1" width="12.42578125" style="4" bestFit="1" customWidth="1"/>
    <col min="2" max="2" width="33.140625" style="4" bestFit="1" customWidth="1"/>
    <col min="3" max="3" width="48.7109375" style="9" bestFit="1" customWidth="1"/>
    <col min="4" max="4" width="12.5703125" style="51" bestFit="1" customWidth="1"/>
    <col min="5" max="16384" width="11.42578125" style="4"/>
  </cols>
  <sheetData>
    <row r="1" spans="1:4" ht="16.5" thickBot="1" x14ac:dyDescent="0.3">
      <c r="A1" s="111" t="s">
        <v>410</v>
      </c>
      <c r="C1" s="4"/>
      <c r="D1" s="4"/>
    </row>
    <row r="2" spans="1:4" x14ac:dyDescent="0.25">
      <c r="A2" s="2" t="s">
        <v>2</v>
      </c>
      <c r="B2" s="3" t="s">
        <v>3</v>
      </c>
      <c r="C2" s="29" t="s">
        <v>4</v>
      </c>
      <c r="D2" s="31" t="s">
        <v>102</v>
      </c>
    </row>
    <row r="3" spans="1:4" x14ac:dyDescent="0.25">
      <c r="A3" s="5">
        <v>1</v>
      </c>
      <c r="B3" s="6" t="s">
        <v>88</v>
      </c>
      <c r="C3" s="28" t="s">
        <v>90</v>
      </c>
      <c r="D3" s="49" t="str">
        <f>B3</f>
        <v>Vigente</v>
      </c>
    </row>
    <row r="4" spans="1:4" ht="15.75" thickBot="1" x14ac:dyDescent="0.3">
      <c r="A4" s="7">
        <v>2</v>
      </c>
      <c r="B4" s="8" t="s">
        <v>89</v>
      </c>
      <c r="C4" s="30" t="s">
        <v>91</v>
      </c>
      <c r="D4" s="50" t="str">
        <f t="shared" ref="D4" si="0">B4</f>
        <v>No vigente</v>
      </c>
    </row>
  </sheetData>
  <hyperlinks>
    <hyperlink ref="A1" location="'Objetos de Dominio'!A1" display="&lt;-Volver al inicio" xr:uid="{CF30FB4D-36EF-4A6B-A28D-687AD989E8B7}"/>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5DCF6-5566-4AB1-9B84-DAB927B7D5FD}">
  <dimension ref="A1:D4"/>
  <sheetViews>
    <sheetView workbookViewId="0">
      <pane ySplit="2" topLeftCell="A3" activePane="bottomLeft" state="frozen"/>
      <selection pane="bottomLeft" activeCell="A2" sqref="A2"/>
    </sheetView>
  </sheetViews>
  <sheetFormatPr baseColWidth="10" defaultRowHeight="15" x14ac:dyDescent="0.25"/>
  <cols>
    <col min="1" max="1" width="12.42578125" style="4" bestFit="1" customWidth="1"/>
    <col min="2" max="2" width="33.140625" style="4" bestFit="1" customWidth="1"/>
    <col min="3" max="3" width="46.7109375" style="9" bestFit="1" customWidth="1"/>
    <col min="4" max="4" width="12.5703125" style="51" bestFit="1" customWidth="1"/>
    <col min="5" max="16384" width="11.42578125" style="4"/>
  </cols>
  <sheetData>
    <row r="1" spans="1:4" ht="16.5" thickBot="1" x14ac:dyDescent="0.3">
      <c r="A1" s="111" t="s">
        <v>410</v>
      </c>
      <c r="C1" s="4"/>
      <c r="D1" s="4"/>
    </row>
    <row r="2" spans="1:4" x14ac:dyDescent="0.25">
      <c r="A2" s="2" t="s">
        <v>2</v>
      </c>
      <c r="B2" s="3" t="s">
        <v>3</v>
      </c>
      <c r="C2" s="29" t="s">
        <v>4</v>
      </c>
      <c r="D2" s="31" t="s">
        <v>102</v>
      </c>
    </row>
    <row r="3" spans="1:4" x14ac:dyDescent="0.25">
      <c r="A3" s="5">
        <v>1</v>
      </c>
      <c r="B3" s="6" t="s">
        <v>5</v>
      </c>
      <c r="C3" s="28" t="s">
        <v>202</v>
      </c>
      <c r="D3" s="49" t="str">
        <f>B3</f>
        <v>Activo</v>
      </c>
    </row>
    <row r="4" spans="1:4" ht="15.75" thickBot="1" x14ac:dyDescent="0.3">
      <c r="A4" s="7">
        <v>2</v>
      </c>
      <c r="B4" s="8" t="s">
        <v>6</v>
      </c>
      <c r="C4" s="30" t="s">
        <v>203</v>
      </c>
      <c r="D4" s="50" t="str">
        <f t="shared" ref="D4" si="0">B4</f>
        <v>Inactivo</v>
      </c>
    </row>
  </sheetData>
  <hyperlinks>
    <hyperlink ref="A1" location="'Objetos de Dominio'!A1" display="&lt;-Volver al inicio" xr:uid="{CB26FD25-CEF8-49F7-99AE-9D13A317EF1B}"/>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A061D-73C8-4073-AB5A-093F1CD15EFB}">
  <dimension ref="A1:D4"/>
  <sheetViews>
    <sheetView workbookViewId="0">
      <pane ySplit="2" topLeftCell="A3" activePane="bottomLeft" state="frozen"/>
      <selection pane="bottomLeft" activeCell="A2" sqref="A2"/>
    </sheetView>
  </sheetViews>
  <sheetFormatPr baseColWidth="10" defaultRowHeight="15" x14ac:dyDescent="0.25"/>
  <cols>
    <col min="1" max="1" width="12.42578125" style="4" bestFit="1" customWidth="1"/>
    <col min="2" max="2" width="8.28515625" style="4" bestFit="1" customWidth="1"/>
    <col min="3" max="3" width="68.85546875" style="4" bestFit="1" customWidth="1"/>
    <col min="4" max="4" width="12.5703125" style="51" bestFit="1" customWidth="1"/>
    <col min="5" max="16384" width="11.42578125" style="4"/>
  </cols>
  <sheetData>
    <row r="1" spans="1:4" ht="16.5" thickBot="1" x14ac:dyDescent="0.3">
      <c r="A1" s="111" t="s">
        <v>410</v>
      </c>
      <c r="D1" s="4"/>
    </row>
    <row r="2" spans="1:4" x14ac:dyDescent="0.25">
      <c r="A2" s="2" t="s">
        <v>2</v>
      </c>
      <c r="B2" s="3" t="s">
        <v>3</v>
      </c>
      <c r="C2" s="3" t="s">
        <v>4</v>
      </c>
      <c r="D2" s="31" t="s">
        <v>102</v>
      </c>
    </row>
    <row r="3" spans="1:4" x14ac:dyDescent="0.25">
      <c r="A3" s="5">
        <v>1</v>
      </c>
      <c r="B3" s="6" t="s">
        <v>5</v>
      </c>
      <c r="C3" s="6" t="s">
        <v>199</v>
      </c>
      <c r="D3" s="49" t="str">
        <f>B3</f>
        <v>Activo</v>
      </c>
    </row>
    <row r="4" spans="1:4" ht="15.75" thickBot="1" x14ac:dyDescent="0.3">
      <c r="A4" s="7">
        <v>2</v>
      </c>
      <c r="B4" s="8" t="s">
        <v>6</v>
      </c>
      <c r="C4" s="8" t="s">
        <v>200</v>
      </c>
      <c r="D4" s="50" t="str">
        <f>B4</f>
        <v>Inactivo</v>
      </c>
    </row>
  </sheetData>
  <hyperlinks>
    <hyperlink ref="A1" location="'Objetos de Dominio'!A1" display="&lt;-Volver al inicio" xr:uid="{913BA5C6-E455-4608-B54E-0911A4AB47DF}"/>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0C804-55FC-4073-8433-B396112AE632}">
  <dimension ref="A1:D4"/>
  <sheetViews>
    <sheetView workbookViewId="0">
      <pane ySplit="2" topLeftCell="A3" activePane="bottomLeft" state="frozen"/>
      <selection pane="bottomLeft" activeCell="A2" sqref="A2"/>
    </sheetView>
  </sheetViews>
  <sheetFormatPr baseColWidth="10" defaultRowHeight="15" x14ac:dyDescent="0.25"/>
  <cols>
    <col min="1" max="1" width="12.42578125" style="4" bestFit="1" customWidth="1"/>
    <col min="2" max="2" width="8.28515625" style="4" bestFit="1" customWidth="1"/>
    <col min="3" max="3" width="68.85546875" style="4" bestFit="1" customWidth="1"/>
    <col min="4" max="4" width="12.5703125" style="51" bestFit="1" customWidth="1"/>
    <col min="5" max="16384" width="11.42578125" style="4"/>
  </cols>
  <sheetData>
    <row r="1" spans="1:4" ht="16.5" thickBot="1" x14ac:dyDescent="0.3">
      <c r="A1" s="111" t="s">
        <v>410</v>
      </c>
      <c r="D1" s="4"/>
    </row>
    <row r="2" spans="1:4" x14ac:dyDescent="0.25">
      <c r="A2" s="2" t="s">
        <v>2</v>
      </c>
      <c r="B2" s="3" t="s">
        <v>3</v>
      </c>
      <c r="C2" s="3" t="s">
        <v>4</v>
      </c>
      <c r="D2" s="31" t="s">
        <v>102</v>
      </c>
    </row>
    <row r="3" spans="1:4" x14ac:dyDescent="0.25">
      <c r="A3" s="5">
        <v>1</v>
      </c>
      <c r="B3" s="6" t="s">
        <v>5</v>
      </c>
      <c r="C3" s="6" t="s">
        <v>142</v>
      </c>
      <c r="D3" s="49" t="str">
        <f>B3</f>
        <v>Activo</v>
      </c>
    </row>
    <row r="4" spans="1:4" ht="15.75" thickBot="1" x14ac:dyDescent="0.3">
      <c r="A4" s="7">
        <v>2</v>
      </c>
      <c r="B4" s="8" t="s">
        <v>6</v>
      </c>
      <c r="C4" s="8" t="s">
        <v>143</v>
      </c>
      <c r="D4" s="50" t="str">
        <f>B4</f>
        <v>Inactivo</v>
      </c>
    </row>
  </sheetData>
  <hyperlinks>
    <hyperlink ref="A1" location="'Objetos de Dominio'!A1" display="&lt;-Volver al inicio" xr:uid="{D621BEA3-6E66-4660-9BDB-BC87B2D0A70C}"/>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5801D-206E-47C9-B2ED-030FFB35C47E}">
  <dimension ref="A1:D4"/>
  <sheetViews>
    <sheetView workbookViewId="0">
      <pane ySplit="2" topLeftCell="A3" activePane="bottomLeft" state="frozen"/>
      <selection pane="bottomLeft" activeCell="A2" sqref="A2"/>
    </sheetView>
  </sheetViews>
  <sheetFormatPr baseColWidth="10" defaultRowHeight="15" x14ac:dyDescent="0.25"/>
  <cols>
    <col min="1" max="1" width="12.42578125" style="4" bestFit="1" customWidth="1"/>
    <col min="2" max="2" width="8.28515625" style="4" bestFit="1" customWidth="1"/>
    <col min="3" max="3" width="60.28515625" style="4" bestFit="1" customWidth="1"/>
    <col min="4" max="4" width="12.5703125" style="51" bestFit="1" customWidth="1"/>
    <col min="5" max="16384" width="11.42578125" style="4"/>
  </cols>
  <sheetData>
    <row r="1" spans="1:4" ht="16.5" thickBot="1" x14ac:dyDescent="0.3">
      <c r="A1" s="111" t="s">
        <v>410</v>
      </c>
      <c r="D1" s="4"/>
    </row>
    <row r="2" spans="1:4" x14ac:dyDescent="0.25">
      <c r="A2" s="2" t="s">
        <v>2</v>
      </c>
      <c r="B2" s="3" t="s">
        <v>3</v>
      </c>
      <c r="C2" s="3" t="s">
        <v>4</v>
      </c>
      <c r="D2" s="31" t="s">
        <v>102</v>
      </c>
    </row>
    <row r="3" spans="1:4" x14ac:dyDescent="0.25">
      <c r="A3" s="5">
        <v>1</v>
      </c>
      <c r="B3" s="6" t="s">
        <v>5</v>
      </c>
      <c r="C3" s="6" t="s">
        <v>189</v>
      </c>
      <c r="D3" s="49" t="str">
        <f>B3</f>
        <v>Activo</v>
      </c>
    </row>
    <row r="4" spans="1:4" ht="15.75" thickBot="1" x14ac:dyDescent="0.3">
      <c r="A4" s="7">
        <v>2</v>
      </c>
      <c r="B4" s="8" t="s">
        <v>6</v>
      </c>
      <c r="C4" s="8" t="s">
        <v>190</v>
      </c>
      <c r="D4" s="50" t="str">
        <f>B4</f>
        <v>Inactivo</v>
      </c>
    </row>
  </sheetData>
  <hyperlinks>
    <hyperlink ref="A1" location="'Objetos de Dominio'!A1" display="&lt;-Volver al inicio" xr:uid="{E0F74B28-CA44-4548-B007-DEAC205B0BE2}"/>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7F573-D99B-46D8-B17C-6774DB0C3AD9}">
  <dimension ref="A1:D9"/>
  <sheetViews>
    <sheetView workbookViewId="0">
      <pane ySplit="2" topLeftCell="A3" activePane="bottomLeft" state="frozen"/>
      <selection pane="bottomLeft" activeCell="C18" sqref="C18"/>
    </sheetView>
  </sheetViews>
  <sheetFormatPr baseColWidth="10" defaultRowHeight="15" x14ac:dyDescent="0.25"/>
  <cols>
    <col min="1" max="1" width="12.42578125" style="4" bestFit="1" customWidth="1"/>
    <col min="2" max="2" width="31.7109375" style="4" bestFit="1" customWidth="1"/>
    <col min="3" max="3" width="68.85546875" style="9" bestFit="1" customWidth="1"/>
    <col min="4" max="4" width="26" style="51" bestFit="1" customWidth="1"/>
    <col min="5" max="16384" width="11.42578125" style="4"/>
  </cols>
  <sheetData>
    <row r="1" spans="1:4" ht="16.5" thickBot="1" x14ac:dyDescent="0.3">
      <c r="A1" s="111" t="s">
        <v>410</v>
      </c>
      <c r="C1" s="4"/>
      <c r="D1" s="4"/>
    </row>
    <row r="2" spans="1:4" x14ac:dyDescent="0.25">
      <c r="A2" s="2" t="s">
        <v>2</v>
      </c>
      <c r="B2" s="3" t="s">
        <v>3</v>
      </c>
      <c r="C2" s="29" t="s">
        <v>4</v>
      </c>
      <c r="D2" s="31" t="s">
        <v>102</v>
      </c>
    </row>
    <row r="3" spans="1:4" x14ac:dyDescent="0.25">
      <c r="A3" s="5">
        <v>1</v>
      </c>
      <c r="B3" s="6" t="s">
        <v>62</v>
      </c>
      <c r="C3" s="28" t="s">
        <v>63</v>
      </c>
      <c r="D3" s="49" t="str">
        <f>B3</f>
        <v>En edición</v>
      </c>
    </row>
    <row r="4" spans="1:4" x14ac:dyDescent="0.25">
      <c r="A4" s="5">
        <v>2</v>
      </c>
      <c r="B4" s="6" t="s">
        <v>44</v>
      </c>
      <c r="C4" s="28" t="s">
        <v>64</v>
      </c>
      <c r="D4" s="49" t="str">
        <f t="shared" ref="D4:D9" si="0">B4</f>
        <v>En revisión</v>
      </c>
    </row>
    <row r="5" spans="1:4" x14ac:dyDescent="0.25">
      <c r="A5" s="5">
        <v>3</v>
      </c>
      <c r="B5" s="6" t="s">
        <v>46</v>
      </c>
      <c r="C5" s="28" t="s">
        <v>65</v>
      </c>
      <c r="D5" s="49" t="str">
        <f t="shared" si="0"/>
        <v>Aprobada</v>
      </c>
    </row>
    <row r="6" spans="1:4" ht="30" x14ac:dyDescent="0.25">
      <c r="A6" s="5">
        <v>4</v>
      </c>
      <c r="B6" s="6" t="s">
        <v>73</v>
      </c>
      <c r="C6" s="28" t="s">
        <v>74</v>
      </c>
      <c r="D6" s="49" t="str">
        <f t="shared" si="0"/>
        <v>Con comentarios por revisar</v>
      </c>
    </row>
    <row r="7" spans="1:4" x14ac:dyDescent="0.25">
      <c r="A7" s="5">
        <v>5</v>
      </c>
      <c r="B7" s="6" t="s">
        <v>67</v>
      </c>
      <c r="C7" s="28" t="s">
        <v>72</v>
      </c>
      <c r="D7" s="49" t="str">
        <f t="shared" si="0"/>
        <v>No aprobada</v>
      </c>
    </row>
    <row r="8" spans="1:4" x14ac:dyDescent="0.25">
      <c r="A8" s="5">
        <v>6</v>
      </c>
      <c r="B8" s="6" t="s">
        <v>59</v>
      </c>
      <c r="C8" s="28" t="s">
        <v>66</v>
      </c>
      <c r="D8" s="49" t="str">
        <f t="shared" si="0"/>
        <v>Cancelada</v>
      </c>
    </row>
    <row r="9" spans="1:4" ht="30.75" thickBot="1" x14ac:dyDescent="0.3">
      <c r="A9" s="7">
        <v>7</v>
      </c>
      <c r="B9" s="8" t="s">
        <v>95</v>
      </c>
      <c r="C9" s="30" t="s">
        <v>372</v>
      </c>
      <c r="D9" s="50" t="str">
        <f t="shared" si="0"/>
        <v>Inactiva</v>
      </c>
    </row>
  </sheetData>
  <hyperlinks>
    <hyperlink ref="A1" location="'Objetos de Dominio'!A1" display="&lt;-Volver al inicio" xr:uid="{96F95D8B-1D6A-4FCE-880D-726533B72395}"/>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C0AD8-B734-41B1-9031-FEB126E7C1CB}">
  <dimension ref="A1:E7"/>
  <sheetViews>
    <sheetView workbookViewId="0">
      <pane ySplit="2" topLeftCell="A3" activePane="bottomLeft" state="frozen"/>
      <selection pane="bottomLeft" activeCell="A2" sqref="A2"/>
    </sheetView>
  </sheetViews>
  <sheetFormatPr baseColWidth="10" defaultRowHeight="15" x14ac:dyDescent="0.25"/>
  <cols>
    <col min="1" max="1" width="12.42578125" style="4" bestFit="1" customWidth="1"/>
    <col min="2" max="2" width="15" style="4" bestFit="1" customWidth="1"/>
    <col min="3" max="3" width="42.28515625" style="4" bestFit="1" customWidth="1"/>
    <col min="4" max="4" width="15.7109375" style="4" bestFit="1" customWidth="1"/>
    <col min="5" max="5" width="12.5703125" style="4" bestFit="1" customWidth="1"/>
    <col min="6" max="16384" width="11.42578125" style="4"/>
  </cols>
  <sheetData>
    <row r="1" spans="1:5" ht="16.5" thickBot="1" x14ac:dyDescent="0.3">
      <c r="A1" s="111" t="s">
        <v>410</v>
      </c>
    </row>
    <row r="2" spans="1:5" x14ac:dyDescent="0.25">
      <c r="A2" s="2" t="s">
        <v>2</v>
      </c>
      <c r="B2" s="58" t="s">
        <v>263</v>
      </c>
      <c r="C2" s="58" t="s">
        <v>312</v>
      </c>
      <c r="D2" s="91" t="s">
        <v>376</v>
      </c>
      <c r="E2" s="31" t="s">
        <v>102</v>
      </c>
    </row>
    <row r="3" spans="1:5" x14ac:dyDescent="0.25">
      <c r="A3" s="5">
        <v>1</v>
      </c>
      <c r="B3" s="13" t="s">
        <v>264</v>
      </c>
      <c r="C3" s="13" t="str">
        <f>Publicación!$H$3</f>
        <v>1-Tecnología-&gt;Inteligencia Artificial-&gt;ChatGPT</v>
      </c>
      <c r="D3" s="20">
        <v>44998.333333333336</v>
      </c>
      <c r="E3" s="43">
        <f>A3</f>
        <v>1</v>
      </c>
    </row>
    <row r="4" spans="1:5" x14ac:dyDescent="0.25">
      <c r="A4" s="5">
        <v>2</v>
      </c>
      <c r="B4" s="13" t="s">
        <v>285</v>
      </c>
      <c r="C4" s="13" t="str">
        <f>Publicación!$H$3</f>
        <v>1-Tecnología-&gt;Inteligencia Artificial-&gt;ChatGPT</v>
      </c>
      <c r="D4" s="20">
        <v>44998.340277777781</v>
      </c>
      <c r="E4" s="43">
        <f>A4</f>
        <v>2</v>
      </c>
    </row>
    <row r="5" spans="1:5" x14ac:dyDescent="0.25">
      <c r="A5" s="5">
        <v>3</v>
      </c>
      <c r="B5" s="13" t="s">
        <v>264</v>
      </c>
      <c r="C5" s="13" t="str">
        <f>Publicación!$H$3</f>
        <v>1-Tecnología-&gt;Inteligencia Artificial-&gt;ChatGPT</v>
      </c>
      <c r="D5" s="20">
        <v>44999.625</v>
      </c>
      <c r="E5" s="43">
        <f>A5</f>
        <v>3</v>
      </c>
    </row>
    <row r="6" spans="1:5" x14ac:dyDescent="0.25">
      <c r="A6" s="5">
        <v>4</v>
      </c>
      <c r="B6" s="13" t="s">
        <v>264</v>
      </c>
      <c r="C6" s="13" t="str">
        <f>Publicación!$H$3</f>
        <v>1-Tecnología-&gt;Inteligencia Artificial-&gt;ChatGPT</v>
      </c>
      <c r="D6" s="20">
        <v>44999.708333333336</v>
      </c>
      <c r="E6" s="43">
        <f>A6</f>
        <v>4</v>
      </c>
    </row>
    <row r="7" spans="1:5" ht="15.75" thickBot="1" x14ac:dyDescent="0.3">
      <c r="A7" s="7">
        <v>5</v>
      </c>
      <c r="B7" s="17" t="s">
        <v>264</v>
      </c>
      <c r="C7" s="17" t="str">
        <f>Publicación!$H$3</f>
        <v>1-Tecnología-&gt;Inteligencia Artificial-&gt;ChatGPT</v>
      </c>
      <c r="D7" s="21">
        <v>45000.3125</v>
      </c>
      <c r="E7" s="44">
        <f>A7</f>
        <v>5</v>
      </c>
    </row>
  </sheetData>
  <hyperlinks>
    <hyperlink ref="B3" location="Lector!A2" display="CC-10369287487" xr:uid="{9D093877-952D-4A87-ADDF-F2142C12580F}"/>
    <hyperlink ref="B4" location="Lector!A23" display="CC-10369287413" xr:uid="{B749D557-B2B7-4E31-AAE8-B4BD7F996953}"/>
    <hyperlink ref="C3" location="Publicación!A2" display="Publicación!A2" xr:uid="{F409EC9C-182C-4DD0-9028-195568B3A319}"/>
    <hyperlink ref="B2" location="Lector!A1" display="Lector" xr:uid="{B70BE5C7-2F88-487F-B64D-C699A567590D}"/>
    <hyperlink ref="C2" location="Publicación!A1" display="Publicación" xr:uid="{062B71F0-B527-4972-8DD4-ABA1EBDDA774}"/>
    <hyperlink ref="C4" location="Publicación!A2" display="Publicación!A2" xr:uid="{2893C0BC-A1F4-414C-8502-74784946D4A9}"/>
    <hyperlink ref="B5" location="Lector!A2" display="CC-10369287487" xr:uid="{028CF5A7-D0B7-402F-9500-2347598AB926}"/>
    <hyperlink ref="C5" location="Publicación!A2" display="Publicación!A2" xr:uid="{4E2983F9-F264-4712-91F7-29EE4E464575}"/>
    <hyperlink ref="B6" location="Lector!A2" display="CC-10369287487" xr:uid="{49F467DE-5402-4509-8A65-AF56EC6EFDC6}"/>
    <hyperlink ref="C6" location="Publicación!A2" display="Publicación!A2" xr:uid="{ED2FE184-B886-41AE-A049-5BC193358C0C}"/>
    <hyperlink ref="B7" location="Lector!A2" display="CC-10369287487" xr:uid="{468A6601-33B2-4F2F-A91C-BE803B4951D4}"/>
    <hyperlink ref="C7" location="Publicación!A2" display="Publicación!A2" xr:uid="{F447C892-F782-47BB-8B03-9DD84E8D826F}"/>
    <hyperlink ref="A1" location="'Objetos de Dominio'!A1" display="&lt;-Volver al inicio" xr:uid="{E7D47646-7C7D-40FA-A019-FD1A3796AEE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594E2-278A-433E-9BA4-7F4F40899CCE}">
  <dimension ref="A1:B2"/>
  <sheetViews>
    <sheetView workbookViewId="0">
      <selection activeCell="B18" sqref="B18"/>
    </sheetView>
  </sheetViews>
  <sheetFormatPr baseColWidth="10" defaultRowHeight="15" x14ac:dyDescent="0.25"/>
  <cols>
    <col min="1" max="1" width="15.7109375" bestFit="1" customWidth="1"/>
    <col min="2" max="2" width="71.28515625" bestFit="1" customWidth="1"/>
  </cols>
  <sheetData>
    <row r="1" spans="1:2" x14ac:dyDescent="0.25">
      <c r="A1" s="1" t="s">
        <v>112</v>
      </c>
    </row>
    <row r="2" spans="1:2" ht="30" x14ac:dyDescent="0.25">
      <c r="A2" s="20">
        <v>45000.999988425923</v>
      </c>
      <c r="B2" s="25" t="s">
        <v>116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17446-5D82-43D8-8626-8E277CE8BBA6}">
  <dimension ref="A1:P26"/>
  <sheetViews>
    <sheetView workbookViewId="0">
      <pane ySplit="2" topLeftCell="A3" activePane="bottomLeft" state="frozen"/>
      <selection pane="bottomLeft" activeCell="A2" sqref="A2"/>
    </sheetView>
  </sheetViews>
  <sheetFormatPr baseColWidth="10" defaultRowHeight="15" x14ac:dyDescent="0.25"/>
  <cols>
    <col min="1" max="1" width="12.42578125" style="4" bestFit="1" customWidth="1"/>
    <col min="2" max="2" width="17.5703125" style="4" bestFit="1" customWidth="1"/>
    <col min="3" max="3" width="21" style="4" bestFit="1" customWidth="1"/>
    <col min="4" max="4" width="14.7109375" style="4" bestFit="1" customWidth="1"/>
    <col min="5" max="5" width="16.5703125" style="4" bestFit="1" customWidth="1"/>
    <col min="6" max="6" width="15" style="4" bestFit="1" customWidth="1"/>
    <col min="7" max="7" width="16.85546875" style="4" bestFit="1" customWidth="1"/>
    <col min="8" max="8" width="32.42578125" style="4" bestFit="1" customWidth="1"/>
    <col min="9" max="9" width="29.28515625" style="4" customWidth="1"/>
    <col min="10" max="10" width="22.5703125" style="4" bestFit="1" customWidth="1"/>
    <col min="11" max="11" width="22.5703125" style="4" customWidth="1"/>
    <col min="12" max="12" width="37" style="4" bestFit="1" customWidth="1"/>
    <col min="13" max="13" width="35.42578125" style="4" bestFit="1" customWidth="1"/>
    <col min="14" max="14" width="13.85546875" style="32" bestFit="1" customWidth="1"/>
    <col min="15" max="15" width="25.28515625" style="4" bestFit="1" customWidth="1"/>
    <col min="16" max="16" width="15" style="4" bestFit="1" customWidth="1"/>
    <col min="17" max="16384" width="11.42578125" style="4"/>
  </cols>
  <sheetData>
    <row r="1" spans="1:16" ht="16.5" thickBot="1" x14ac:dyDescent="0.3">
      <c r="A1" s="111" t="s">
        <v>410</v>
      </c>
      <c r="N1" s="4"/>
    </row>
    <row r="2" spans="1:16" x14ac:dyDescent="0.25">
      <c r="A2" s="2" t="s">
        <v>2</v>
      </c>
      <c r="B2" s="58" t="s">
        <v>140</v>
      </c>
      <c r="C2" s="3" t="s">
        <v>144</v>
      </c>
      <c r="D2" s="3" t="s">
        <v>145</v>
      </c>
      <c r="E2" s="3" t="s">
        <v>146</v>
      </c>
      <c r="F2" s="3" t="s">
        <v>147</v>
      </c>
      <c r="G2" s="3" t="s">
        <v>148</v>
      </c>
      <c r="H2" s="3" t="s">
        <v>149</v>
      </c>
      <c r="I2" s="40" t="s">
        <v>262</v>
      </c>
      <c r="J2" s="3" t="s">
        <v>150</v>
      </c>
      <c r="K2" s="58" t="s">
        <v>7</v>
      </c>
      <c r="L2" s="58" t="s">
        <v>298</v>
      </c>
      <c r="M2" s="58" t="s">
        <v>299</v>
      </c>
      <c r="N2" s="58" t="s">
        <v>99</v>
      </c>
      <c r="O2" s="61" t="s">
        <v>160</v>
      </c>
      <c r="P2" s="31" t="s">
        <v>102</v>
      </c>
    </row>
    <row r="3" spans="1:16" x14ac:dyDescent="0.25">
      <c r="A3" s="5">
        <v>1</v>
      </c>
      <c r="B3" s="13" t="str">
        <f>'Tipo Identificación'!$F$4</f>
        <v>CC</v>
      </c>
      <c r="C3" s="6">
        <v>10369287487</v>
      </c>
      <c r="D3" s="6" t="s">
        <v>151</v>
      </c>
      <c r="E3" s="6" t="s">
        <v>152</v>
      </c>
      <c r="F3" s="6" t="s">
        <v>153</v>
      </c>
      <c r="G3" s="6" t="s">
        <v>154</v>
      </c>
      <c r="H3" s="13" t="s">
        <v>155</v>
      </c>
      <c r="I3" s="13"/>
      <c r="J3" s="6">
        <v>3159874879</v>
      </c>
      <c r="K3" s="33" t="str">
        <f>'Tipo Relación Institución'!$E$3</f>
        <v>Docente</v>
      </c>
      <c r="L3" s="13" t="str">
        <f>Respuesta!$D$3</f>
        <v>Si</v>
      </c>
      <c r="M3" s="13" t="str">
        <f>Respuesta!$D$3</f>
        <v>Si</v>
      </c>
      <c r="N3" s="41" t="str">
        <f>'Estado Lector'!$D$3</f>
        <v>Activo</v>
      </c>
      <c r="O3" s="38" t="str">
        <f>IF(AND(EXACT(_xlfn.XLOOKUP(B3,'Tipo Identificación'!$F$3:$F$10,'Tipo Identificación'!$E$3:$E$10),'Estado Tipo Identificación'!$D$3),EXACT(_xlfn.XLOOKUP(K3,'Tipo Relación Institución'!$E$3:$E$9,'Tipo Relación Institución'!$D$3:$D$9),'Estado Tipo Relación Institució'!$D$3)),IF(AND(EXACT(Lector!L3,Respuesta!$D$3),EXACT(Lector!M3,Respuesta!$D$3)),Lector!N3,'Estado Lector'!$D$5),'Estado Lector'!$D$4)</f>
        <v>Activo</v>
      </c>
      <c r="P3" s="18" t="str">
        <f>_xlfn.CONCAT(B3,"-",C3)</f>
        <v>CC-10369287487</v>
      </c>
    </row>
    <row r="4" spans="1:16" x14ac:dyDescent="0.25">
      <c r="A4" s="5">
        <v>2</v>
      </c>
      <c r="B4" s="13" t="str">
        <f>'Tipo Identificación'!$F$4</f>
        <v>CC</v>
      </c>
      <c r="C4" s="28">
        <v>16874584</v>
      </c>
      <c r="D4" s="28" t="s">
        <v>156</v>
      </c>
      <c r="E4" s="28" t="s">
        <v>157</v>
      </c>
      <c r="F4" s="28" t="s">
        <v>158</v>
      </c>
      <c r="G4" s="28" t="s">
        <v>158</v>
      </c>
      <c r="H4" s="37" t="s">
        <v>159</v>
      </c>
      <c r="I4" s="37"/>
      <c r="J4" s="28">
        <v>3178954785</v>
      </c>
      <c r="K4" s="33" t="str">
        <f>'Tipo Relación Institución'!$E$3</f>
        <v>Docente</v>
      </c>
      <c r="L4" s="13" t="str">
        <f>Respuesta!$D$3</f>
        <v>Si</v>
      </c>
      <c r="M4" s="13" t="str">
        <f>Respuesta!$D$3</f>
        <v>Si</v>
      </c>
      <c r="N4" s="41" t="str">
        <f>'Estado Lector'!$D$3</f>
        <v>Activo</v>
      </c>
      <c r="O4" s="38" t="str">
        <f>IF(AND(EXACT(_xlfn.XLOOKUP(B4,'Tipo Identificación'!$F$3:$F$10,'Tipo Identificación'!$E$3:$E$10),'Estado Tipo Identificación'!$D$3),EXACT(_xlfn.XLOOKUP(K4,'Tipo Relación Institución'!$E$3:$E$9,'Tipo Relación Institución'!$D$3:$D$9),'Estado Tipo Relación Institució'!$D$3)),IF(AND(EXACT(Lector!L4,Respuesta!$D$3),EXACT(Lector!M4,Respuesta!$D$3)),Lector!N4,'Estado Lector'!$D$5),'Estado Lector'!$D$4)</f>
        <v>Activo</v>
      </c>
      <c r="P4" s="18" t="str">
        <f>_xlfn.CONCAT(B4,"-",C4)</f>
        <v>CC-16874584</v>
      </c>
    </row>
    <row r="5" spans="1:16" x14ac:dyDescent="0.25">
      <c r="A5" s="5">
        <v>3</v>
      </c>
      <c r="B5" s="13" t="str">
        <f>'Tipo Identificación'!$F$4</f>
        <v>CC</v>
      </c>
      <c r="C5" s="6">
        <v>58798452</v>
      </c>
      <c r="D5" s="6" t="s">
        <v>161</v>
      </c>
      <c r="E5" s="6" t="s">
        <v>157</v>
      </c>
      <c r="F5" s="6" t="s">
        <v>162</v>
      </c>
      <c r="G5" s="6" t="s">
        <v>163</v>
      </c>
      <c r="H5" s="13" t="s">
        <v>164</v>
      </c>
      <c r="I5" s="13"/>
      <c r="J5" s="6">
        <v>3002548974</v>
      </c>
      <c r="K5" s="33" t="str">
        <f>'Tipo Relación Institución'!$E$3</f>
        <v>Docente</v>
      </c>
      <c r="L5" s="13" t="str">
        <f>Respuesta!$D$3</f>
        <v>Si</v>
      </c>
      <c r="M5" s="13" t="str">
        <f>Respuesta!$D$3</f>
        <v>Si</v>
      </c>
      <c r="N5" s="41" t="str">
        <f>'Estado Lector'!$D$3</f>
        <v>Activo</v>
      </c>
      <c r="O5" s="38" t="str">
        <f>IF(AND(EXACT(_xlfn.XLOOKUP(B5,'Tipo Identificación'!$F$3:$F$10,'Tipo Identificación'!$E$3:$E$10),'Estado Tipo Identificación'!$D$3),EXACT(_xlfn.XLOOKUP(K5,'Tipo Relación Institución'!$E$3:$E$9,'Tipo Relación Institución'!$D$3:$D$9),'Estado Tipo Relación Institució'!$D$3)),IF(AND(EXACT(Lector!L5,Respuesta!$D$3),EXACT(Lector!M5,Respuesta!$D$3)),Lector!N5,'Estado Lector'!$D$5),'Estado Lector'!$D$4)</f>
        <v>Activo</v>
      </c>
      <c r="P5" s="18" t="str">
        <f>_xlfn.CONCAT(B5,"-",C5)</f>
        <v>CC-58798452</v>
      </c>
    </row>
    <row r="6" spans="1:16" x14ac:dyDescent="0.25">
      <c r="A6" s="5">
        <v>4</v>
      </c>
      <c r="B6" s="13" t="str">
        <f>'Tipo Identificación'!$F$4</f>
        <v>CC</v>
      </c>
      <c r="C6" s="6">
        <v>87456987</v>
      </c>
      <c r="D6" s="6" t="s">
        <v>165</v>
      </c>
      <c r="E6" s="6" t="s">
        <v>166</v>
      </c>
      <c r="F6" s="6" t="s">
        <v>167</v>
      </c>
      <c r="G6" s="6" t="s">
        <v>168</v>
      </c>
      <c r="H6" s="13" t="s">
        <v>169</v>
      </c>
      <c r="I6" s="13"/>
      <c r="J6" s="6">
        <v>3054789874</v>
      </c>
      <c r="K6" s="33" t="str">
        <f>'Tipo Relación Institución'!$E$3</f>
        <v>Docente</v>
      </c>
      <c r="L6" s="13" t="str">
        <f>Respuesta!$D$3</f>
        <v>Si</v>
      </c>
      <c r="M6" s="13" t="str">
        <f>Respuesta!$D$3</f>
        <v>Si</v>
      </c>
      <c r="N6" s="41" t="str">
        <f>'Estado Lector'!$D$3</f>
        <v>Activo</v>
      </c>
      <c r="O6" s="38" t="str">
        <f>IF(AND(EXACT(_xlfn.XLOOKUP(B6,'Tipo Identificación'!$F$3:$F$10,'Tipo Identificación'!$E$3:$E$10),'Estado Tipo Identificación'!$D$3),EXACT(_xlfn.XLOOKUP(K6,'Tipo Relación Institución'!$E$3:$E$9,'Tipo Relación Institución'!$D$3:$D$9),'Estado Tipo Relación Institució'!$D$3)),IF(AND(EXACT(Lector!L6,Respuesta!$D$3),EXACT(Lector!M6,Respuesta!$D$3)),Lector!N6,'Estado Lector'!$D$5),'Estado Lector'!$D$4)</f>
        <v>Activo</v>
      </c>
      <c r="P6" s="18" t="str">
        <f>_xlfn.CONCAT(B6,"-",C6)</f>
        <v>CC-87456987</v>
      </c>
    </row>
    <row r="7" spans="1:16" x14ac:dyDescent="0.25">
      <c r="A7" s="5">
        <v>5</v>
      </c>
      <c r="B7" s="13" t="str">
        <f>'Tipo Identificación'!$F$4</f>
        <v>CC</v>
      </c>
      <c r="C7" s="6">
        <v>10365245785</v>
      </c>
      <c r="D7" s="6" t="s">
        <v>170</v>
      </c>
      <c r="E7" s="6" t="s">
        <v>171</v>
      </c>
      <c r="F7" s="6" t="s">
        <v>172</v>
      </c>
      <c r="G7" s="6" t="s">
        <v>173</v>
      </c>
      <c r="H7" s="13" t="s">
        <v>174</v>
      </c>
      <c r="I7" s="13"/>
      <c r="J7" s="6">
        <v>3102548721</v>
      </c>
      <c r="K7" s="33" t="str">
        <f>'Tipo Relación Institución'!$E$3</f>
        <v>Docente</v>
      </c>
      <c r="L7" s="13" t="str">
        <f>Respuesta!$D$3</f>
        <v>Si</v>
      </c>
      <c r="M7" s="13" t="str">
        <f>Respuesta!$D$3</f>
        <v>Si</v>
      </c>
      <c r="N7" s="41" t="str">
        <f>'Estado Lector'!$D$3</f>
        <v>Activo</v>
      </c>
      <c r="O7" s="38" t="str">
        <f>IF(AND(EXACT(_xlfn.XLOOKUP(B7,'Tipo Identificación'!$F$3:$F$10,'Tipo Identificación'!$E$3:$E$10),'Estado Tipo Identificación'!$D$3),EXACT(_xlfn.XLOOKUP(K7,'Tipo Relación Institución'!$E$3:$E$9,'Tipo Relación Institución'!$D$3:$D$9),'Estado Tipo Relación Institució'!$D$3)),IF(AND(EXACT(Lector!L7,Respuesta!$D$3),EXACT(Lector!M7,Respuesta!$D$3)),Lector!N7,'Estado Lector'!$D$5),'Estado Lector'!$D$4)</f>
        <v>Activo</v>
      </c>
      <c r="P7" s="18" t="str">
        <f>_xlfn.CONCAT(B7,"-",C7)</f>
        <v>CC-10365245785</v>
      </c>
    </row>
    <row r="8" spans="1:16" x14ac:dyDescent="0.25">
      <c r="A8" s="5">
        <v>6</v>
      </c>
      <c r="B8" s="13" t="str">
        <f>'Tipo Identificación'!$F$4</f>
        <v>CC</v>
      </c>
      <c r="C8" s="6">
        <v>10548795425</v>
      </c>
      <c r="D8" s="6" t="s">
        <v>175</v>
      </c>
      <c r="E8" s="6"/>
      <c r="F8" s="6" t="s">
        <v>176</v>
      </c>
      <c r="G8" s="6" t="s">
        <v>177</v>
      </c>
      <c r="H8" s="13" t="s">
        <v>178</v>
      </c>
      <c r="I8" s="13"/>
      <c r="J8" s="6">
        <v>3112546987</v>
      </c>
      <c r="K8" s="33" t="str">
        <f>'Tipo Relación Institución'!$E$3</f>
        <v>Docente</v>
      </c>
      <c r="L8" s="13" t="str">
        <f>Respuesta!$D$3</f>
        <v>Si</v>
      </c>
      <c r="M8" s="13" t="str">
        <f>Respuesta!$D$3</f>
        <v>Si</v>
      </c>
      <c r="N8" s="41" t="str">
        <f>'Estado Lector'!$D$3</f>
        <v>Activo</v>
      </c>
      <c r="O8" s="38" t="str">
        <f>IF(AND(EXACT(_xlfn.XLOOKUP(B8,'Tipo Identificación'!$F$3:$F$10,'Tipo Identificación'!$E$3:$E$10),'Estado Tipo Identificación'!$D$3),EXACT(_xlfn.XLOOKUP(K8,'Tipo Relación Institución'!$E$3:$E$9,'Tipo Relación Institución'!$D$3:$D$9),'Estado Tipo Relación Institució'!$D$3)),IF(AND(EXACT(Lector!L8,Respuesta!$D$3),EXACT(Lector!M8,Respuesta!$D$3)),Lector!N8,'Estado Lector'!$D$5),'Estado Lector'!$D$4)</f>
        <v>Activo</v>
      </c>
      <c r="P8" s="18" t="str">
        <f t="shared" ref="P8:P26" si="0">_xlfn.CONCAT(B8,"-",C8)</f>
        <v>CC-10548795425</v>
      </c>
    </row>
    <row r="9" spans="1:16" x14ac:dyDescent="0.25">
      <c r="A9" s="5">
        <v>7</v>
      </c>
      <c r="B9" s="13" t="str">
        <f>'Tipo Identificación'!$F$4</f>
        <v>CC</v>
      </c>
      <c r="C9" s="6">
        <v>10258745895</v>
      </c>
      <c r="D9" s="6" t="s">
        <v>180</v>
      </c>
      <c r="E9" s="6" t="s">
        <v>181</v>
      </c>
      <c r="F9" s="6" t="s">
        <v>182</v>
      </c>
      <c r="G9" s="6" t="s">
        <v>183</v>
      </c>
      <c r="H9" s="13" t="s">
        <v>179</v>
      </c>
      <c r="I9" s="13"/>
      <c r="J9" s="6">
        <v>3122096480</v>
      </c>
      <c r="K9" s="33" t="str">
        <f>'Tipo Relación Institución'!$E$3</f>
        <v>Docente</v>
      </c>
      <c r="L9" s="13" t="str">
        <f>Respuesta!$D$3</f>
        <v>Si</v>
      </c>
      <c r="M9" s="13" t="str">
        <f>Respuesta!$D$3</f>
        <v>Si</v>
      </c>
      <c r="N9" s="41" t="str">
        <f>'Estado Lector'!$D$3</f>
        <v>Activo</v>
      </c>
      <c r="O9" s="38" t="str">
        <f>IF(AND(EXACT(_xlfn.XLOOKUP(B9,'Tipo Identificación'!$F$3:$F$10,'Tipo Identificación'!$E$3:$E$10),'Estado Tipo Identificación'!$D$3),EXACT(_xlfn.XLOOKUP(K9,'Tipo Relación Institución'!$E$3:$E$9,'Tipo Relación Institución'!$D$3:$D$9),'Estado Tipo Relación Institució'!$D$3)),IF(AND(EXACT(Lector!L9,Respuesta!$D$3),EXACT(Lector!M9,Respuesta!$D$3)),Lector!N9,'Estado Lector'!$D$5),'Estado Lector'!$D$4)</f>
        <v>Activo</v>
      </c>
      <c r="P9" s="18" t="str">
        <f t="shared" si="0"/>
        <v>CC-10258745895</v>
      </c>
    </row>
    <row r="10" spans="1:16" x14ac:dyDescent="0.25">
      <c r="A10" s="5">
        <v>8</v>
      </c>
      <c r="B10" s="13" t="str">
        <f>'Tipo Identificación'!$F$4</f>
        <v>CC</v>
      </c>
      <c r="C10" s="6">
        <v>10369874568</v>
      </c>
      <c r="D10" s="6" t="s">
        <v>184</v>
      </c>
      <c r="E10" s="6" t="s">
        <v>185</v>
      </c>
      <c r="F10" s="6" t="s">
        <v>163</v>
      </c>
      <c r="G10" s="6" t="s">
        <v>186</v>
      </c>
      <c r="H10" s="13" t="s">
        <v>187</v>
      </c>
      <c r="I10" s="13"/>
      <c r="J10" s="6">
        <v>3254789542</v>
      </c>
      <c r="K10" s="33" t="str">
        <f>'Tipo Relación Institución'!$E$3</f>
        <v>Docente</v>
      </c>
      <c r="L10" s="13" t="str">
        <f>Respuesta!$D$3</f>
        <v>Si</v>
      </c>
      <c r="M10" s="13" t="str">
        <f>Respuesta!$D$3</f>
        <v>Si</v>
      </c>
      <c r="N10" s="41" t="str">
        <f>'Estado Lector'!$D$3</f>
        <v>Activo</v>
      </c>
      <c r="O10" s="38" t="str">
        <f>IF(AND(EXACT(_xlfn.XLOOKUP(B10,'Tipo Identificación'!$F$3:$F$10,'Tipo Identificación'!$E$3:$E$10),'Estado Tipo Identificación'!$D$3),EXACT(_xlfn.XLOOKUP(K10,'Tipo Relación Institución'!$E$3:$E$9,'Tipo Relación Institución'!$D$3:$D$9),'Estado Tipo Relación Institució'!$D$3)),IF(AND(EXACT(Lector!L10,Respuesta!$D$3),EXACT(Lector!M10,Respuesta!$D$3)),Lector!N10,'Estado Lector'!$D$5),'Estado Lector'!$D$4)</f>
        <v>Activo</v>
      </c>
      <c r="P10" s="18" t="str">
        <f t="shared" si="0"/>
        <v>CC-10369874568</v>
      </c>
    </row>
    <row r="11" spans="1:16" x14ac:dyDescent="0.25">
      <c r="A11" s="5">
        <v>9</v>
      </c>
      <c r="B11" s="13" t="str">
        <f>'Tipo Identificación'!$B$7</f>
        <v>CE</v>
      </c>
      <c r="C11" s="6">
        <v>654841</v>
      </c>
      <c r="D11" s="6" t="s">
        <v>195</v>
      </c>
      <c r="E11" s="6"/>
      <c r="F11" s="6" t="s">
        <v>196</v>
      </c>
      <c r="G11" s="6" t="s">
        <v>197</v>
      </c>
      <c r="H11" s="13" t="s">
        <v>198</v>
      </c>
      <c r="I11" s="13"/>
      <c r="J11" s="6">
        <v>3047895136</v>
      </c>
      <c r="K11" s="33" t="str">
        <f>'Tipo Relación Institución'!$E$9</f>
        <v>Asociado externo</v>
      </c>
      <c r="L11" s="13" t="str">
        <f>Respuesta!$D$3</f>
        <v>Si</v>
      </c>
      <c r="M11" s="13" t="str">
        <f>Respuesta!$D$3</f>
        <v>Si</v>
      </c>
      <c r="N11" s="41" t="str">
        <f>'Estado Lector'!$D$3</f>
        <v>Activo</v>
      </c>
      <c r="O11" s="38" t="str">
        <f>IF(AND(EXACT(_xlfn.XLOOKUP(B11,'Tipo Identificación'!$F$3:$F$10,'Tipo Identificación'!$E$3:$E$10),'Estado Tipo Identificación'!$D$3),EXACT(_xlfn.XLOOKUP(K11,'Tipo Relación Institución'!$E$3:$E$9,'Tipo Relación Institución'!$D$3:$D$9),'Estado Tipo Relación Institució'!$D$3)),IF(AND(EXACT(Lector!L11,Respuesta!$D$3),EXACT(Lector!M11,Respuesta!$D$3)),Lector!N11,'Estado Lector'!$D$5),'Estado Lector'!$D$4)</f>
        <v>Activo</v>
      </c>
      <c r="P11" s="18" t="str">
        <f t="shared" si="0"/>
        <v>CE-654841</v>
      </c>
    </row>
    <row r="12" spans="1:16" x14ac:dyDescent="0.25">
      <c r="A12" s="5">
        <v>10</v>
      </c>
      <c r="B12" s="13" t="str">
        <f>'Tipo Identificación'!$F$4</f>
        <v>CC</v>
      </c>
      <c r="C12" s="6">
        <v>10369287401</v>
      </c>
      <c r="D12" s="52" t="s">
        <v>230</v>
      </c>
      <c r="E12" s="52" t="s">
        <v>224</v>
      </c>
      <c r="F12" s="52" t="s">
        <v>243</v>
      </c>
      <c r="G12" s="52" t="s">
        <v>244</v>
      </c>
      <c r="H12" s="13" t="s">
        <v>234</v>
      </c>
      <c r="I12" s="6"/>
      <c r="J12" s="6">
        <v>3047895137</v>
      </c>
      <c r="K12" s="33" t="str">
        <f>'Tipo Relación Institución'!$E$8</f>
        <v>Estudiante</v>
      </c>
      <c r="L12" s="13" t="str">
        <f>Respuesta!$D$3</f>
        <v>Si</v>
      </c>
      <c r="M12" s="13" t="str">
        <f>Respuesta!$D$3</f>
        <v>Si</v>
      </c>
      <c r="N12" s="41" t="str">
        <f>'Estado Lector'!$D$3</f>
        <v>Activo</v>
      </c>
      <c r="O12" s="38" t="str">
        <f>IF(AND(EXACT(_xlfn.XLOOKUP(B12,'Tipo Identificación'!$F$3:$F$10,'Tipo Identificación'!$E$3:$E$10),'Estado Tipo Identificación'!$D$3),EXACT(_xlfn.XLOOKUP(K12,'Tipo Relación Institución'!$E$3:$E$9,'Tipo Relación Institución'!$D$3:$D$9),'Estado Tipo Relación Institució'!$D$3)),IF(AND(EXACT(Lector!L12,Respuesta!$D$3),EXACT(Lector!M12,Respuesta!$D$3)),Lector!N12,'Estado Lector'!$D$5),'Estado Lector'!$D$4)</f>
        <v>Activo</v>
      </c>
      <c r="P12" s="18" t="str">
        <f t="shared" si="0"/>
        <v>CC-10369287401</v>
      </c>
    </row>
    <row r="13" spans="1:16" x14ac:dyDescent="0.25">
      <c r="A13" s="5">
        <v>11</v>
      </c>
      <c r="B13" s="13" t="str">
        <f>'Tipo Identificación'!$F$4</f>
        <v>CC</v>
      </c>
      <c r="C13" s="6">
        <v>10369287402</v>
      </c>
      <c r="D13" s="52" t="s">
        <v>170</v>
      </c>
      <c r="E13" s="52" t="s">
        <v>205</v>
      </c>
      <c r="F13" s="52" t="s">
        <v>245</v>
      </c>
      <c r="G13" s="52" t="s">
        <v>246</v>
      </c>
      <c r="H13" s="13" t="s">
        <v>233</v>
      </c>
      <c r="I13" s="6"/>
      <c r="J13" s="6">
        <v>3047895138</v>
      </c>
      <c r="K13" s="33" t="str">
        <f>'Tipo Relación Institución'!$E$8</f>
        <v>Estudiante</v>
      </c>
      <c r="L13" s="13" t="str">
        <f>Respuesta!$D$3</f>
        <v>Si</v>
      </c>
      <c r="M13" s="13" t="str">
        <f>Respuesta!$D$4</f>
        <v>No</v>
      </c>
      <c r="N13" s="41" t="str">
        <f>'Estado Lector'!$D$3</f>
        <v>Activo</v>
      </c>
      <c r="O13" s="38" t="str">
        <f>IF(AND(EXACT(_xlfn.XLOOKUP(B13,'Tipo Identificación'!$F$3:$F$10,'Tipo Identificación'!$E$3:$E$10),'Estado Tipo Identificación'!$D$3),EXACT(_xlfn.XLOOKUP(K13,'Tipo Relación Institución'!$E$3:$E$9,'Tipo Relación Institución'!$D$3:$D$9),'Estado Tipo Relación Institució'!$D$3)),IF(AND(EXACT(Lector!L13,Respuesta!$D$3),EXACT(Lector!M13,Respuesta!$D$3)),Lector!N13,'Estado Lector'!$D$5),'Estado Lector'!$D$4)</f>
        <v>Pendiente de confirmación</v>
      </c>
      <c r="P13" s="18" t="str">
        <f t="shared" si="0"/>
        <v>CC-10369287402</v>
      </c>
    </row>
    <row r="14" spans="1:16" x14ac:dyDescent="0.25">
      <c r="A14" s="5">
        <v>12</v>
      </c>
      <c r="B14" s="13" t="str">
        <f>'Tipo Identificación'!$F$4</f>
        <v>CC</v>
      </c>
      <c r="C14" s="6">
        <v>10369287403</v>
      </c>
      <c r="D14" s="52" t="s">
        <v>231</v>
      </c>
      <c r="E14" s="52" t="s">
        <v>224</v>
      </c>
      <c r="F14" s="52" t="s">
        <v>247</v>
      </c>
      <c r="G14" s="52" t="s">
        <v>244</v>
      </c>
      <c r="H14" s="13" t="s">
        <v>235</v>
      </c>
      <c r="I14" s="6"/>
      <c r="J14" s="6">
        <v>3047895139</v>
      </c>
      <c r="K14" s="33" t="str">
        <f>'Tipo Relación Institución'!$E$8</f>
        <v>Estudiante</v>
      </c>
      <c r="L14" s="13" t="str">
        <f>Respuesta!$D$3</f>
        <v>Si</v>
      </c>
      <c r="M14" s="13" t="str">
        <f>Respuesta!$D$3</f>
        <v>Si</v>
      </c>
      <c r="N14" s="41" t="str">
        <f>'Estado Lector'!$D$3</f>
        <v>Activo</v>
      </c>
      <c r="O14" s="38" t="str">
        <f>IF(AND(EXACT(_xlfn.XLOOKUP(B14,'Tipo Identificación'!$F$3:$F$10,'Tipo Identificación'!$E$3:$E$10),'Estado Tipo Identificación'!$D$3),EXACT(_xlfn.XLOOKUP(K14,'Tipo Relación Institución'!$E$3:$E$9,'Tipo Relación Institución'!$D$3:$D$9),'Estado Tipo Relación Institució'!$D$3)),IF(AND(EXACT(Lector!L14,Respuesta!$D$3),EXACT(Lector!M14,Respuesta!$D$3)),Lector!N14,'Estado Lector'!$D$5),'Estado Lector'!$D$4)</f>
        <v>Activo</v>
      </c>
      <c r="P14" s="18" t="str">
        <f t="shared" si="0"/>
        <v>CC-10369287403</v>
      </c>
    </row>
    <row r="15" spans="1:16" x14ac:dyDescent="0.25">
      <c r="A15" s="5">
        <v>13</v>
      </c>
      <c r="B15" s="13" t="str">
        <f>'Tipo Identificación'!$F$4</f>
        <v>CC</v>
      </c>
      <c r="C15" s="6">
        <v>10369287404</v>
      </c>
      <c r="D15" s="52" t="s">
        <v>206</v>
      </c>
      <c r="E15" s="52" t="s">
        <v>207</v>
      </c>
      <c r="F15" s="52" t="s">
        <v>208</v>
      </c>
      <c r="G15" s="52" t="s">
        <v>209</v>
      </c>
      <c r="H15" s="13" t="s">
        <v>226</v>
      </c>
      <c r="I15" s="6"/>
      <c r="J15" s="6">
        <v>3047895140</v>
      </c>
      <c r="K15" s="33" t="str">
        <f>'Tipo Relación Institución'!$E$8</f>
        <v>Estudiante</v>
      </c>
      <c r="L15" s="13" t="str">
        <f>Respuesta!$D$3</f>
        <v>Si</v>
      </c>
      <c r="M15" s="13" t="str">
        <f>Respuesta!$D$3</f>
        <v>Si</v>
      </c>
      <c r="N15" s="41" t="str">
        <f>'Estado Lector'!$D$3</f>
        <v>Activo</v>
      </c>
      <c r="O15" s="38" t="str">
        <f>IF(AND(EXACT(_xlfn.XLOOKUP(B15,'Tipo Identificación'!$F$3:$F$10,'Tipo Identificación'!$E$3:$E$10),'Estado Tipo Identificación'!$D$3),EXACT(_xlfn.XLOOKUP(K15,'Tipo Relación Institución'!$E$3:$E$9,'Tipo Relación Institución'!$D$3:$D$9),'Estado Tipo Relación Institució'!$D$3)),IF(AND(EXACT(Lector!L15,Respuesta!$D$3),EXACT(Lector!M15,Respuesta!$D$3)),Lector!N15,'Estado Lector'!$D$5),'Estado Lector'!$D$4)</f>
        <v>Activo</v>
      </c>
      <c r="P15" s="18" t="str">
        <f t="shared" si="0"/>
        <v>CC-10369287404</v>
      </c>
    </row>
    <row r="16" spans="1:16" x14ac:dyDescent="0.25">
      <c r="A16" s="5">
        <v>14</v>
      </c>
      <c r="B16" s="13" t="str">
        <f>'Tipo Identificación'!$F$4</f>
        <v>CC</v>
      </c>
      <c r="C16" s="6">
        <v>10369287405</v>
      </c>
      <c r="D16" s="52" t="s">
        <v>210</v>
      </c>
      <c r="E16" s="52" t="s">
        <v>211</v>
      </c>
      <c r="F16" s="52" t="s">
        <v>248</v>
      </c>
      <c r="G16" s="52" t="s">
        <v>172</v>
      </c>
      <c r="H16" s="13" t="s">
        <v>232</v>
      </c>
      <c r="I16" s="6"/>
      <c r="J16" s="6">
        <v>3047895141</v>
      </c>
      <c r="K16" s="33" t="str">
        <f>'Tipo Relación Institución'!$E$8</f>
        <v>Estudiante</v>
      </c>
      <c r="L16" s="13" t="str">
        <f>Respuesta!$D$3</f>
        <v>Si</v>
      </c>
      <c r="M16" s="13" t="str">
        <f>Respuesta!$D$3</f>
        <v>Si</v>
      </c>
      <c r="N16" s="41" t="str">
        <f>'Estado Lector'!$D$3</f>
        <v>Activo</v>
      </c>
      <c r="O16" s="38" t="str">
        <f>IF(AND(EXACT(_xlfn.XLOOKUP(B16,'Tipo Identificación'!$F$3:$F$10,'Tipo Identificación'!$E$3:$E$10),'Estado Tipo Identificación'!$D$3),EXACT(_xlfn.XLOOKUP(K16,'Tipo Relación Institución'!$E$3:$E$9,'Tipo Relación Institución'!$D$3:$D$9),'Estado Tipo Relación Institució'!$D$3)),IF(AND(EXACT(Lector!L16,Respuesta!$D$3),EXACT(Lector!M16,Respuesta!$D$3)),Lector!N16,'Estado Lector'!$D$5),'Estado Lector'!$D$4)</f>
        <v>Activo</v>
      </c>
      <c r="P16" s="18" t="str">
        <f t="shared" si="0"/>
        <v>CC-10369287405</v>
      </c>
    </row>
    <row r="17" spans="1:16" x14ac:dyDescent="0.25">
      <c r="A17" s="5">
        <v>15</v>
      </c>
      <c r="B17" s="13" t="str">
        <f>'Tipo Identificación'!$F$4</f>
        <v>CC</v>
      </c>
      <c r="C17" s="6">
        <v>10369287406</v>
      </c>
      <c r="D17" s="52" t="s">
        <v>222</v>
      </c>
      <c r="E17" s="52"/>
      <c r="F17" s="52" t="s">
        <v>212</v>
      </c>
      <c r="G17" s="52" t="s">
        <v>213</v>
      </c>
      <c r="H17" s="13" t="s">
        <v>236</v>
      </c>
      <c r="I17" s="6"/>
      <c r="J17" s="6">
        <v>3047895142</v>
      </c>
      <c r="K17" s="33" t="str">
        <f>'Tipo Relación Institución'!$E$8</f>
        <v>Estudiante</v>
      </c>
      <c r="L17" s="13" t="str">
        <f>Respuesta!$D$3</f>
        <v>Si</v>
      </c>
      <c r="M17" s="13" t="str">
        <f>Respuesta!$D$3</f>
        <v>Si</v>
      </c>
      <c r="N17" s="41" t="str">
        <f>'Estado Lector'!$D$3</f>
        <v>Activo</v>
      </c>
      <c r="O17" s="38" t="str">
        <f>IF(AND(EXACT(_xlfn.XLOOKUP(B17,'Tipo Identificación'!$F$3:$F$10,'Tipo Identificación'!$E$3:$E$10),'Estado Tipo Identificación'!$D$3),EXACT(_xlfn.XLOOKUP(K17,'Tipo Relación Institución'!$E$3:$E$9,'Tipo Relación Institución'!$D$3:$D$9),'Estado Tipo Relación Institució'!$D$3)),IF(AND(EXACT(Lector!L17,Respuesta!$D$3),EXACT(Lector!M17,Respuesta!$D$3)),Lector!N17,'Estado Lector'!$D$5),'Estado Lector'!$D$4)</f>
        <v>Activo</v>
      </c>
      <c r="P17" s="18" t="str">
        <f t="shared" si="0"/>
        <v>CC-10369287406</v>
      </c>
    </row>
    <row r="18" spans="1:16" x14ac:dyDescent="0.25">
      <c r="A18" s="5">
        <v>16</v>
      </c>
      <c r="B18" s="13" t="str">
        <f>'Tipo Identificación'!$F$4</f>
        <v>CC</v>
      </c>
      <c r="C18" s="6">
        <v>10369287407</v>
      </c>
      <c r="D18" s="52" t="s">
        <v>170</v>
      </c>
      <c r="E18" s="52" t="s">
        <v>214</v>
      </c>
      <c r="F18" s="52" t="s">
        <v>215</v>
      </c>
      <c r="G18" s="52" t="s">
        <v>216</v>
      </c>
      <c r="H18" s="13" t="s">
        <v>227</v>
      </c>
      <c r="I18" s="6"/>
      <c r="J18" s="6">
        <v>3047895143</v>
      </c>
      <c r="K18" s="33" t="str">
        <f>'Tipo Relación Institución'!$E$8</f>
        <v>Estudiante</v>
      </c>
      <c r="L18" s="13" t="str">
        <f>Respuesta!$D$4</f>
        <v>No</v>
      </c>
      <c r="M18" s="13" t="str">
        <f>Respuesta!$D$3</f>
        <v>Si</v>
      </c>
      <c r="N18" s="41" t="str">
        <f>'Estado Lector'!$D$3</f>
        <v>Activo</v>
      </c>
      <c r="O18" s="38" t="str">
        <f>IF(AND(EXACT(_xlfn.XLOOKUP(B18,'Tipo Identificación'!$F$3:$F$10,'Tipo Identificación'!$E$3:$E$10),'Estado Tipo Identificación'!$D$3),EXACT(_xlfn.XLOOKUP(K18,'Tipo Relación Institución'!$E$3:$E$9,'Tipo Relación Institución'!$D$3:$D$9),'Estado Tipo Relación Institució'!$D$3)),IF(AND(EXACT(Lector!L18,Respuesta!$D$3),EXACT(Lector!M18,Respuesta!$D$3)),Lector!N18,'Estado Lector'!$D$5),'Estado Lector'!$D$4)</f>
        <v>Pendiente de confirmación</v>
      </c>
      <c r="P18" s="18" t="str">
        <f t="shared" si="0"/>
        <v>CC-10369287407</v>
      </c>
    </row>
    <row r="19" spans="1:16" x14ac:dyDescent="0.25">
      <c r="A19" s="5">
        <v>17</v>
      </c>
      <c r="B19" s="13" t="str">
        <f>'Tipo Identificación'!$F$4</f>
        <v>CC</v>
      </c>
      <c r="C19" s="6">
        <v>10369287408</v>
      </c>
      <c r="D19" s="52" t="s">
        <v>170</v>
      </c>
      <c r="E19" s="52" t="s">
        <v>249</v>
      </c>
      <c r="F19" s="52" t="s">
        <v>250</v>
      </c>
      <c r="G19" s="52" t="s">
        <v>251</v>
      </c>
      <c r="H19" s="13" t="s">
        <v>237</v>
      </c>
      <c r="I19" s="6"/>
      <c r="J19" s="6">
        <v>3047895144</v>
      </c>
      <c r="K19" s="33" t="str">
        <f>'Tipo Relación Institución'!$E$8</f>
        <v>Estudiante</v>
      </c>
      <c r="L19" s="13" t="str">
        <f>Respuesta!$D$3</f>
        <v>Si</v>
      </c>
      <c r="M19" s="13" t="str">
        <f>Respuesta!$D$3</f>
        <v>Si</v>
      </c>
      <c r="N19" s="41" t="str">
        <f>'Estado Lector'!$D$3</f>
        <v>Activo</v>
      </c>
      <c r="O19" s="38" t="str">
        <f>IF(AND(EXACT(_xlfn.XLOOKUP(B19,'Tipo Identificación'!$F$3:$F$10,'Tipo Identificación'!$E$3:$E$10),'Estado Tipo Identificación'!$D$3),EXACT(_xlfn.XLOOKUP(K19,'Tipo Relación Institución'!$E$3:$E$9,'Tipo Relación Institución'!$D$3:$D$9),'Estado Tipo Relación Institució'!$D$3)),IF(AND(EXACT(Lector!L19,Respuesta!$D$3),EXACT(Lector!M19,Respuesta!$D$3)),Lector!N19,'Estado Lector'!$D$5),'Estado Lector'!$D$4)</f>
        <v>Activo</v>
      </c>
      <c r="P19" s="18" t="str">
        <f t="shared" si="0"/>
        <v>CC-10369287408</v>
      </c>
    </row>
    <row r="20" spans="1:16" x14ac:dyDescent="0.25">
      <c r="A20" s="5">
        <v>18</v>
      </c>
      <c r="B20" s="13" t="str">
        <f>'Tipo Identificación'!$F$4</f>
        <v>CC</v>
      </c>
      <c r="C20" s="6">
        <v>10369287409</v>
      </c>
      <c r="D20" s="52" t="s">
        <v>206</v>
      </c>
      <c r="E20" s="52"/>
      <c r="F20" s="52" t="s">
        <v>217</v>
      </c>
      <c r="G20" s="52" t="s">
        <v>252</v>
      </c>
      <c r="H20" s="13" t="s">
        <v>229</v>
      </c>
      <c r="I20" s="6"/>
      <c r="J20" s="6">
        <v>3047895145</v>
      </c>
      <c r="K20" s="33" t="str">
        <f>'Tipo Relación Institución'!$E$8</f>
        <v>Estudiante</v>
      </c>
      <c r="L20" s="13" t="str">
        <f>Respuesta!$D$3</f>
        <v>Si</v>
      </c>
      <c r="M20" s="13" t="str">
        <f>Respuesta!$D$3</f>
        <v>Si</v>
      </c>
      <c r="N20" s="41" t="str">
        <f>'Estado Lector'!$D$3</f>
        <v>Activo</v>
      </c>
      <c r="O20" s="38" t="str">
        <f>IF(AND(EXACT(_xlfn.XLOOKUP(B20,'Tipo Identificación'!$F$3:$F$10,'Tipo Identificación'!$E$3:$E$10),'Estado Tipo Identificación'!$D$3),EXACT(_xlfn.XLOOKUP(K20,'Tipo Relación Institución'!$E$3:$E$9,'Tipo Relación Institución'!$D$3:$D$9),'Estado Tipo Relación Institució'!$D$3)),IF(AND(EXACT(Lector!L20,Respuesta!$D$3),EXACT(Lector!M20,Respuesta!$D$3)),Lector!N20,'Estado Lector'!$D$5),'Estado Lector'!$D$4)</f>
        <v>Activo</v>
      </c>
      <c r="P20" s="18" t="str">
        <f t="shared" si="0"/>
        <v>CC-10369287409</v>
      </c>
    </row>
    <row r="21" spans="1:16" x14ac:dyDescent="0.25">
      <c r="A21" s="5">
        <v>19</v>
      </c>
      <c r="B21" s="13" t="str">
        <f>'Tipo Identificación'!$F$4</f>
        <v>CC</v>
      </c>
      <c r="C21" s="6">
        <v>10369287410</v>
      </c>
      <c r="D21" s="52" t="s">
        <v>218</v>
      </c>
      <c r="E21" s="52"/>
      <c r="F21" s="52" t="s">
        <v>217</v>
      </c>
      <c r="G21" s="52" t="s">
        <v>219</v>
      </c>
      <c r="H21" s="13" t="s">
        <v>238</v>
      </c>
      <c r="I21" s="6"/>
      <c r="J21" s="6">
        <v>3047895146</v>
      </c>
      <c r="K21" s="33" t="str">
        <f>'Tipo Relación Institución'!$E$8</f>
        <v>Estudiante</v>
      </c>
      <c r="L21" s="13" t="str">
        <f>Respuesta!$D$3</f>
        <v>Si</v>
      </c>
      <c r="M21" s="13" t="str">
        <f>Respuesta!$D$3</f>
        <v>Si</v>
      </c>
      <c r="N21" s="41" t="str">
        <f>'Estado Lector'!$D$3</f>
        <v>Activo</v>
      </c>
      <c r="O21" s="38" t="str">
        <f>IF(AND(EXACT(_xlfn.XLOOKUP(B21,'Tipo Identificación'!$F$3:$F$10,'Tipo Identificación'!$E$3:$E$10),'Estado Tipo Identificación'!$D$3),EXACT(_xlfn.XLOOKUP(K21,'Tipo Relación Institución'!$E$3:$E$9,'Tipo Relación Institución'!$D$3:$D$9),'Estado Tipo Relación Institució'!$D$3)),IF(AND(EXACT(Lector!L21,Respuesta!$D$3),EXACT(Lector!M21,Respuesta!$D$3)),Lector!N21,'Estado Lector'!$D$5),'Estado Lector'!$D$4)</f>
        <v>Activo</v>
      </c>
      <c r="P21" s="18" t="str">
        <f t="shared" si="0"/>
        <v>CC-10369287410</v>
      </c>
    </row>
    <row r="22" spans="1:16" x14ac:dyDescent="0.25">
      <c r="A22" s="5">
        <v>20</v>
      </c>
      <c r="B22" s="13" t="str">
        <f>'Tipo Identificación'!$F$4</f>
        <v>CC</v>
      </c>
      <c r="C22" s="6">
        <v>10369287411</v>
      </c>
      <c r="D22" s="52" t="s">
        <v>220</v>
      </c>
      <c r="E22" s="52" t="s">
        <v>205</v>
      </c>
      <c r="F22" s="52" t="s">
        <v>163</v>
      </c>
      <c r="G22" s="52" t="s">
        <v>253</v>
      </c>
      <c r="H22" s="13" t="s">
        <v>228</v>
      </c>
      <c r="I22" s="6"/>
      <c r="J22" s="6">
        <v>3047895147</v>
      </c>
      <c r="K22" s="33" t="str">
        <f>'Tipo Relación Institución'!$E$8</f>
        <v>Estudiante</v>
      </c>
      <c r="L22" s="13" t="str">
        <f>Respuesta!$D$3</f>
        <v>Si</v>
      </c>
      <c r="M22" s="13" t="str">
        <f>Respuesta!$D$3</f>
        <v>Si</v>
      </c>
      <c r="N22" s="41" t="str">
        <f>'Estado Lector'!$D$3</f>
        <v>Activo</v>
      </c>
      <c r="O22" s="38" t="str">
        <f>IF(AND(EXACT(_xlfn.XLOOKUP(B22,'Tipo Identificación'!$F$3:$F$10,'Tipo Identificación'!$E$3:$E$10),'Estado Tipo Identificación'!$D$3),EXACT(_xlfn.XLOOKUP(K22,'Tipo Relación Institución'!$E$3:$E$9,'Tipo Relación Institución'!$D$3:$D$9),'Estado Tipo Relación Institució'!$D$3)),IF(AND(EXACT(Lector!L22,Respuesta!$D$3),EXACT(Lector!M22,Respuesta!$D$3)),Lector!N22,'Estado Lector'!$D$5),'Estado Lector'!$D$4)</f>
        <v>Activo</v>
      </c>
      <c r="P22" s="18" t="str">
        <f t="shared" si="0"/>
        <v>CC-10369287411</v>
      </c>
    </row>
    <row r="23" spans="1:16" x14ac:dyDescent="0.25">
      <c r="A23" s="5">
        <v>21</v>
      </c>
      <c r="B23" s="13" t="str">
        <f>'Tipo Identificación'!$F$4</f>
        <v>CC</v>
      </c>
      <c r="C23" s="6">
        <v>10369287412</v>
      </c>
      <c r="D23" s="52" t="s">
        <v>254</v>
      </c>
      <c r="E23" s="52" t="s">
        <v>255</v>
      </c>
      <c r="F23" s="52" t="s">
        <v>163</v>
      </c>
      <c r="G23" s="52" t="s">
        <v>247</v>
      </c>
      <c r="H23" s="13" t="s">
        <v>240</v>
      </c>
      <c r="I23" s="6"/>
      <c r="J23" s="6">
        <v>3047895148</v>
      </c>
      <c r="K23" s="33" t="str">
        <f>'Tipo Relación Institución'!$E$8</f>
        <v>Estudiante</v>
      </c>
      <c r="L23" s="13" t="str">
        <f>Respuesta!$D$4</f>
        <v>No</v>
      </c>
      <c r="M23" s="13" t="str">
        <f>Respuesta!$D$4</f>
        <v>No</v>
      </c>
      <c r="N23" s="41" t="str">
        <f>'Estado Lector'!$D$3</f>
        <v>Activo</v>
      </c>
      <c r="O23" s="38" t="str">
        <f>IF(AND(EXACT(_xlfn.XLOOKUP(B23,'Tipo Identificación'!$F$3:$F$10,'Tipo Identificación'!$E$3:$E$10),'Estado Tipo Identificación'!$D$3),EXACT(_xlfn.XLOOKUP(K23,'Tipo Relación Institución'!$E$3:$E$9,'Tipo Relación Institución'!$D$3:$D$9),'Estado Tipo Relación Institució'!$D$3)),IF(AND(EXACT(Lector!L23,Respuesta!$D$3),EXACT(Lector!M23,Respuesta!$D$3)),Lector!N23,'Estado Lector'!$D$5),'Estado Lector'!$D$4)</f>
        <v>Pendiente de confirmación</v>
      </c>
      <c r="P23" s="18" t="str">
        <f t="shared" si="0"/>
        <v>CC-10369287412</v>
      </c>
    </row>
    <row r="24" spans="1:16" x14ac:dyDescent="0.25">
      <c r="A24" s="5">
        <v>22</v>
      </c>
      <c r="B24" s="13" t="str">
        <f>'Tipo Identificación'!$F$4</f>
        <v>CC</v>
      </c>
      <c r="C24" s="6">
        <v>10369287413</v>
      </c>
      <c r="D24" s="52" t="s">
        <v>221</v>
      </c>
      <c r="E24" s="52" t="s">
        <v>222</v>
      </c>
      <c r="F24" s="52" t="s">
        <v>256</v>
      </c>
      <c r="G24" s="52" t="s">
        <v>223</v>
      </c>
      <c r="H24" s="13" t="s">
        <v>239</v>
      </c>
      <c r="I24" s="6"/>
      <c r="J24" s="6">
        <v>3047895149</v>
      </c>
      <c r="K24" s="33" t="str">
        <f>'Tipo Relación Institución'!$E$8</f>
        <v>Estudiante</v>
      </c>
      <c r="L24" s="13" t="str">
        <f>Respuesta!$D$3</f>
        <v>Si</v>
      </c>
      <c r="M24" s="13" t="str">
        <f>Respuesta!$D$3</f>
        <v>Si</v>
      </c>
      <c r="N24" s="41" t="str">
        <f>'Estado Lector'!$D$3</f>
        <v>Activo</v>
      </c>
      <c r="O24" s="38" t="str">
        <f>IF(AND(EXACT(_xlfn.XLOOKUP(B24,'Tipo Identificación'!$F$3:$F$10,'Tipo Identificación'!$E$3:$E$10),'Estado Tipo Identificación'!$D$3),EXACT(_xlfn.XLOOKUP(K24,'Tipo Relación Institución'!$E$3:$E$9,'Tipo Relación Institución'!$D$3:$D$9),'Estado Tipo Relación Institució'!$D$3)),IF(AND(EXACT(Lector!L24,Respuesta!$D$3),EXACT(Lector!M24,Respuesta!$D$3)),Lector!N24,'Estado Lector'!$D$5),'Estado Lector'!$D$4)</f>
        <v>Activo</v>
      </c>
      <c r="P24" s="18" t="str">
        <f t="shared" si="0"/>
        <v>CC-10369287413</v>
      </c>
    </row>
    <row r="25" spans="1:16" x14ac:dyDescent="0.25">
      <c r="A25" s="5">
        <v>23</v>
      </c>
      <c r="B25" s="13" t="str">
        <f>'Tipo Identificación'!$F$4</f>
        <v>CC</v>
      </c>
      <c r="C25" s="6">
        <v>10369287414</v>
      </c>
      <c r="D25" s="52" t="s">
        <v>257</v>
      </c>
      <c r="E25" s="52" t="s">
        <v>224</v>
      </c>
      <c r="F25" s="52" t="s">
        <v>258</v>
      </c>
      <c r="G25" s="52" t="s">
        <v>244</v>
      </c>
      <c r="H25" s="13" t="s">
        <v>241</v>
      </c>
      <c r="I25" s="6"/>
      <c r="J25" s="6">
        <v>3047895150</v>
      </c>
      <c r="K25" s="33" t="str">
        <f>'Tipo Relación Institución'!$E$8</f>
        <v>Estudiante</v>
      </c>
      <c r="L25" s="13" t="str">
        <f>Respuesta!$D$4</f>
        <v>No</v>
      </c>
      <c r="M25" s="13" t="str">
        <f>Respuesta!$D$3</f>
        <v>Si</v>
      </c>
      <c r="N25" s="41" t="str">
        <f>'Estado Lector'!$D$3</f>
        <v>Activo</v>
      </c>
      <c r="O25" s="38" t="str">
        <f>IF(AND(EXACT(_xlfn.XLOOKUP(B25,'Tipo Identificación'!$F$3:$F$10,'Tipo Identificación'!$E$3:$E$10),'Estado Tipo Identificación'!$D$3),EXACT(_xlfn.XLOOKUP(K25,'Tipo Relación Institución'!$E$3:$E$9,'Tipo Relación Institución'!$D$3:$D$9),'Estado Tipo Relación Institució'!$D$3)),IF(AND(EXACT(Lector!L25,Respuesta!$D$3),EXACT(Lector!M25,Respuesta!$D$3)),Lector!N25,'Estado Lector'!$D$5),'Estado Lector'!$D$4)</f>
        <v>Pendiente de confirmación</v>
      </c>
      <c r="P25" s="18" t="str">
        <f t="shared" si="0"/>
        <v>CC-10369287414</v>
      </c>
    </row>
    <row r="26" spans="1:16" ht="15.75" thickBot="1" x14ac:dyDescent="0.3">
      <c r="A26" s="7">
        <v>24</v>
      </c>
      <c r="B26" s="17" t="str">
        <f>'Tipo Identificación'!$F$4</f>
        <v>CC</v>
      </c>
      <c r="C26" s="8">
        <v>10369287415</v>
      </c>
      <c r="D26" s="53" t="s">
        <v>259</v>
      </c>
      <c r="E26" s="53" t="s">
        <v>260</v>
      </c>
      <c r="F26" s="53" t="s">
        <v>261</v>
      </c>
      <c r="G26" s="53" t="s">
        <v>225</v>
      </c>
      <c r="H26" s="17" t="s">
        <v>242</v>
      </c>
      <c r="I26" s="8"/>
      <c r="J26" s="8">
        <v>3047895151</v>
      </c>
      <c r="K26" s="35" t="str">
        <f>'Tipo Relación Institución'!$E$8</f>
        <v>Estudiante</v>
      </c>
      <c r="L26" s="17" t="str">
        <f>Respuesta!$D$3</f>
        <v>Si</v>
      </c>
      <c r="M26" s="17" t="str">
        <f>Respuesta!$D$3</f>
        <v>Si</v>
      </c>
      <c r="N26" s="42" t="str">
        <f>'Estado Lector'!$D$3</f>
        <v>Activo</v>
      </c>
      <c r="O26" s="39" t="str">
        <f>IF(AND(EXACT(_xlfn.XLOOKUP(B26,'Tipo Identificación'!$F$3:$F$10,'Tipo Identificación'!$E$3:$E$10),'Estado Tipo Identificación'!$D$3),EXACT(_xlfn.XLOOKUP(K26,'Tipo Relación Institución'!$E$3:$E$9,'Tipo Relación Institución'!$D$3:$D$9),'Estado Tipo Relación Institució'!$D$3)),IF(AND(EXACT(Lector!L26,Respuesta!$D$3),EXACT(Lector!M26,Respuesta!$D$3)),Lector!N26,'Estado Lector'!$D$5),'Estado Lector'!$D$4)</f>
        <v>Activo</v>
      </c>
      <c r="P26" s="19" t="str">
        <f t="shared" si="0"/>
        <v>CC-10369287415</v>
      </c>
    </row>
  </sheetData>
  <hyperlinks>
    <hyperlink ref="B3" location="'Tipo Identificación'!A2" display="'Tipo Identificación'!A2" xr:uid="{28C2355D-277C-4744-AD5E-90BBAA993F81}"/>
    <hyperlink ref="B4" location="'Tipo Identificación'!A2" display="'Tipo Identificación'!A2" xr:uid="{D338DD51-7362-4727-8B3A-21A006544123}"/>
    <hyperlink ref="H3" r:id="rId1" xr:uid="{2137E20D-CF2D-4648-A52C-FFC38A11B9C7}"/>
    <hyperlink ref="H4" r:id="rId2" xr:uid="{E0442D55-3FFC-412B-8D20-C635C987C60C}"/>
    <hyperlink ref="H5" r:id="rId3" xr:uid="{BAB51859-6C37-4831-9098-55AF19817B6B}"/>
    <hyperlink ref="B5" location="'Tipo Identificación'!A2" display="'Tipo Identificación'!A2" xr:uid="{0D719A69-6118-4EE6-8A18-51D092E797A9}"/>
    <hyperlink ref="H6" r:id="rId4" xr:uid="{11EFB3E0-4F18-4566-9701-8B670A2932F4}"/>
    <hyperlink ref="B6" location="'Tipo Identificación'!A2" display="'Tipo Identificación'!A2" xr:uid="{D01B3E51-F679-4BF3-8D3A-B71627A22C36}"/>
    <hyperlink ref="H7" r:id="rId5" xr:uid="{2F64CF25-3AC2-4252-990D-0AC2272B37B0}"/>
    <hyperlink ref="B7" location="'Tipo Identificación'!A2" display="'Tipo Identificación'!A2" xr:uid="{1A235C83-2429-47AF-9ED8-EFCB8120ACA2}"/>
    <hyperlink ref="H8" r:id="rId6" xr:uid="{F7CFCE7D-076A-4A35-9302-BA1FF084388F}"/>
    <hyperlink ref="H9" r:id="rId7" xr:uid="{409F0C9E-5C0E-41BE-943D-85D83D0EA439}"/>
    <hyperlink ref="B8" location="'Tipo Identificación'!A2" display="'Tipo Identificación'!A2" xr:uid="{9F9C5EDF-61F1-484C-9146-D9FB93FA4305}"/>
    <hyperlink ref="B9" location="'Tipo Identificación'!A2" display="'Tipo Identificación'!A2" xr:uid="{4B64DD27-280B-46BF-B9CB-376FDE3B22ED}"/>
    <hyperlink ref="B10" location="'Tipo Identificación'!A2" display="'Tipo Identificación'!A2" xr:uid="{0C4A72DA-7BB5-428E-B3B4-9C0C6D57BC31}"/>
    <hyperlink ref="H10" r:id="rId8" xr:uid="{B96D7A41-8C76-42A7-BA0B-C03A50882E10}"/>
    <hyperlink ref="H11" r:id="rId9" xr:uid="{7905D3F8-A47A-45F6-AC09-787F3E7E0840}"/>
    <hyperlink ref="K11" location="'Tipo Relación Institución'!A8" display="'Tipo Relación Institución'!A8" xr:uid="{199D109D-1D2A-4204-B04E-122AECB8DD42}"/>
    <hyperlink ref="N3" location="'Estado Lector'!A2" display="'Estado Lector'!A2" xr:uid="{34C07F88-1897-48EE-BBBB-625CC836F089}"/>
    <hyperlink ref="N4:N11" location="'Estado Lector'!A2" display="'Estado Lector'!A2" xr:uid="{B336782F-A1C8-4D3A-AEC1-181837ACA818}"/>
    <hyperlink ref="O3" location="'Estado Lector'!A2" display="'Estado Lector'!A2" xr:uid="{6B1D152B-F5E1-4112-BDCE-E90299E33760}"/>
    <hyperlink ref="H16" r:id="rId10" xr:uid="{80A4B99A-EA68-4606-B6A5-FC64D9B54496}"/>
    <hyperlink ref="H13" r:id="rId11" xr:uid="{75B4189A-3812-404B-A1A1-8551974B468E}"/>
    <hyperlink ref="H12" r:id="rId12" xr:uid="{7C2B33E8-B987-446F-AAD8-C3E4FEB4E94A}"/>
    <hyperlink ref="H14" r:id="rId13" xr:uid="{27B3A123-EB76-4377-9FE6-F536E63976E6}"/>
    <hyperlink ref="H15" r:id="rId14" xr:uid="{21C0F253-FCD4-4F36-8163-A6B9A395A032}"/>
    <hyperlink ref="H17" r:id="rId15" xr:uid="{E191C6C4-1A1F-4BD1-94BC-35682F67E1A8}"/>
    <hyperlink ref="H18" r:id="rId16" xr:uid="{08AFB462-5D5D-4FF7-8469-248976C0F85A}"/>
    <hyperlink ref="H19" r:id="rId17" xr:uid="{160E9A5C-01FD-4D0E-962C-F36AD3E41D75}"/>
    <hyperlink ref="H20" r:id="rId18" xr:uid="{948EE524-45DF-4CC9-B773-F5A51A69BEB7}"/>
    <hyperlink ref="H21" r:id="rId19" xr:uid="{D57D1DFD-74DB-48DB-AA48-C2A84F1AFBBB}"/>
    <hyperlink ref="H22" r:id="rId20" xr:uid="{2953A526-A90B-4931-AD68-B5AC63399D51}"/>
    <hyperlink ref="H24" r:id="rId21" xr:uid="{843E946D-772A-48B6-9A66-6F1DE7EA0EAE}"/>
    <hyperlink ref="H23" r:id="rId22" xr:uid="{1FF63AC8-FCCB-4369-8AB6-1492DC571E5A}"/>
    <hyperlink ref="H25" r:id="rId23" xr:uid="{5126AC0A-BBDF-43E8-B8F7-8C10DCB89325}"/>
    <hyperlink ref="H26" r:id="rId24" xr:uid="{D948210E-C837-40E7-8EF8-D13B9C772EE6}"/>
    <hyperlink ref="B12:B26" location="'Tipo Identificación'!A2" display="'Tipo Identificación'!A2" xr:uid="{990FCC21-62D6-49DB-B987-262DAA3F2C3C}"/>
    <hyperlink ref="B11" location="'Tipo Identificación'!A6" display="'Tipo Identificación'!A6" xr:uid="{1DEDB24D-D118-46F5-9BAE-9D2F1695916F}"/>
    <hyperlink ref="K12" location="'Tipo Relación Institución'!A7" display="'Tipo Relación Institución'!A7" xr:uid="{81EDFFCD-5271-40DF-B0F3-8B6B1E5B73D5}"/>
    <hyperlink ref="K13:K26" location="'Tipo Relación Institución'!A7" display="'Tipo Relación Institución'!A7" xr:uid="{233CC921-E597-48FF-984C-1784B2F20CE4}"/>
    <hyperlink ref="N12:N26" location="'Estado Lector'!A2" display="'Estado Lector'!A2" xr:uid="{D65BFF0C-91D1-4B23-AE3A-ECB69D24C627}"/>
    <hyperlink ref="L3" location="Respuesta!A2" display="Respuesta!A2" xr:uid="{B99DFD6D-6A27-4BB4-BEF5-3FDFF62023F3}"/>
    <hyperlink ref="M3" location="Respuesta!A2" display="Respuesta!A2" xr:uid="{5590FE6C-04E6-4071-A6F1-BC609A57B6A7}"/>
    <hyperlink ref="L18" location="Respuesta!A2" display="Respuesta!A2" xr:uid="{9856E12E-AD60-4D32-96A5-D820038E380E}"/>
    <hyperlink ref="M13" location="Respuesta!A2" display="Respuesta!A2" xr:uid="{FB93E0FD-912D-46FF-958A-E1E5A0F9CAC8}"/>
    <hyperlink ref="L25" location="Respuesta!A2" display="Respuesta!A2" xr:uid="{B39688E6-F8BA-4ADD-AED7-CBDADBF1F085}"/>
    <hyperlink ref="M23" location="Respuesta!A2" display="Respuesta!A2" xr:uid="{E79571A3-2786-4DD1-835A-2AF3A4F63867}"/>
    <hyperlink ref="L23" location="Respuesta!A2" display="Respuesta!A2" xr:uid="{2D40227D-2685-4C56-AEB1-FC45589FDBD7}"/>
    <hyperlink ref="O4:O26" location="'Estado Lector'!A2" display="'Estado Lector'!A2" xr:uid="{FB422F8D-582A-42F6-9CB3-1C82B34D3662}"/>
    <hyperlink ref="K3" location="'Tipo Relación Institución'!A2" display="'Tipo Relación Institución'!A2" xr:uid="{47AC09D8-7BCC-427E-B29D-20FBB000353A}"/>
    <hyperlink ref="K4:K9" location="'Tipo Relación Institución'!A2" display="'Tipo Relación Institución'!A2" xr:uid="{3BA27278-ED00-43C1-92ED-C6FCA2E12F7A}"/>
    <hyperlink ref="K10" location="'Tipo Relación Institución'!A2" display="'Tipo Relación Institución'!A2" xr:uid="{59016058-319F-4629-A61F-CE9452DFC649}"/>
    <hyperlink ref="B2" location="'Tipo Identificación'!A1" display="Tipo Identificación" xr:uid="{0B232DA0-FB49-4400-B2DB-0F188D43840E}"/>
    <hyperlink ref="K2" location="'Tipo Relación Institución'!A1" display="Tipo Relación Institución" xr:uid="{95D6045A-9DF7-4EBA-B9E9-A86C4F5FDDF8}"/>
    <hyperlink ref="L2" location="Respuesta!A1" display="¿Cuenta correo electrónico confirmada?" xr:uid="{6F190C75-4D02-46B0-9E6C-F57FD4F02D1F}"/>
    <hyperlink ref="M2" location="Respuesta!A1" display="¿Número Teléfono Móvil confirmado?" xr:uid="{D2533B54-DA48-430D-A861-521988D08912}"/>
    <hyperlink ref="N2" location="'Estado Lector'!A1" display="Estado" xr:uid="{77FD345E-0BB7-46B7-8F1C-CC092FA5518F}"/>
    <hyperlink ref="O2" location="'Estado Lector'!A1" display="Estado Calculado" xr:uid="{913887FD-0F10-4F99-841D-BFEECE6C67BC}"/>
    <hyperlink ref="A1" location="'Objetos de Dominio'!A1" display="&lt;-Volver al inicio" xr:uid="{0A844BD9-D13F-4410-BA51-E847E14CCCE1}"/>
  </hyperlinks>
  <pageMargins left="0.7" right="0.7" top="0.75" bottom="0.75" header="0.3" footer="0.3"/>
  <legacyDrawing r:id="rId2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FADE5-1340-4853-BA58-814528BB8332}">
  <dimension ref="A1:H3"/>
  <sheetViews>
    <sheetView zoomScaleNormal="100" workbookViewId="0">
      <pane ySplit="2" topLeftCell="A3" activePane="bottomLeft" state="frozen"/>
      <selection pane="bottomLeft" activeCell="A2" sqref="A2"/>
    </sheetView>
  </sheetViews>
  <sheetFormatPr baseColWidth="10" defaultRowHeight="15" x14ac:dyDescent="0.25"/>
  <cols>
    <col min="1" max="1" width="12.42578125" style="4" bestFit="1" customWidth="1"/>
    <col min="2" max="2" width="53.7109375" style="4" bestFit="1" customWidth="1"/>
    <col min="3" max="3" width="50.85546875" style="4" bestFit="1" customWidth="1"/>
    <col min="4" max="6" width="41" style="4" customWidth="1"/>
    <col min="7" max="7" width="49" style="4" customWidth="1"/>
    <col min="8" max="8" width="104.5703125" style="4" bestFit="1" customWidth="1"/>
    <col min="9" max="16384" width="11.42578125" style="4"/>
  </cols>
  <sheetData>
    <row r="1" spans="1:8" ht="16.5" thickBot="1" x14ac:dyDescent="0.3">
      <c r="A1" s="111" t="s">
        <v>410</v>
      </c>
    </row>
    <row r="2" spans="1:8" x14ac:dyDescent="0.25">
      <c r="A2" s="2" t="s">
        <v>2</v>
      </c>
      <c r="B2" s="72" t="s">
        <v>351</v>
      </c>
      <c r="C2" s="72" t="s">
        <v>352</v>
      </c>
      <c r="D2" s="73" t="s">
        <v>353</v>
      </c>
      <c r="E2" s="80" t="s">
        <v>354</v>
      </c>
      <c r="F2" s="82" t="s">
        <v>362</v>
      </c>
      <c r="G2" s="80" t="s">
        <v>355</v>
      </c>
      <c r="H2" s="31" t="s">
        <v>102</v>
      </c>
    </row>
    <row r="3" spans="1:8" ht="60" x14ac:dyDescent="0.25">
      <c r="A3" s="5">
        <v>1</v>
      </c>
      <c r="B3" s="68" t="str">
        <f>'Escritor Publicación'!$E$4</f>
        <v>1-Tecnología-&gt;Inteligencia Artificial-&gt;ChatGPT-CE-654841</v>
      </c>
      <c r="C3" s="68" t="str">
        <f>'Comentario Revisor'!$E$7</f>
        <v>5-7-3-3-1-Tecnología-&gt;Inteligencia Artificial-&gt;ChatGPT</v>
      </c>
      <c r="D3" s="20">
        <v>44996.354166666664</v>
      </c>
      <c r="E3" s="20">
        <v>44996.479166666664</v>
      </c>
      <c r="F3" s="81" t="str">
        <f>'Estado Observación Revisor'!$D$4</f>
        <v>Aceptada</v>
      </c>
      <c r="G3" s="84" t="s">
        <v>356</v>
      </c>
      <c r="H3" s="18" t="str">
        <f>_xlfn.CONCAT(B3,"-",C3)</f>
        <v>1-Tecnología-&gt;Inteligencia Artificial-&gt;ChatGPT-CE-654841-5-7-3-3-1-Tecnología-&gt;Inteligencia Artificial-&gt;ChatGPT</v>
      </c>
    </row>
  </sheetData>
  <hyperlinks>
    <hyperlink ref="B2" location="'Escritor Publicación'!A1" display="Escritor Publicación" xr:uid="{2710C220-497C-490F-9FCC-BBEDD0EBA9F6}"/>
    <hyperlink ref="B3" location="'Escritor Publicación'!A3" display="'Escritor Publicación'!A3" xr:uid="{9243FA2D-3C2E-4725-B6E4-58B9FA5638B5}"/>
    <hyperlink ref="C3" location="'Comentario Revisor'!A6" display="'Comentario Revisor'!A6" xr:uid="{051DE5B4-6D59-42CD-A334-9C8C183C090C}"/>
    <hyperlink ref="C2" location="'Comentario Revisor'!A1" display="Comentario Revisor" xr:uid="{7659F687-37CD-43CB-BA46-38E545C754DB}"/>
    <hyperlink ref="F2" location="'Estado Observación Revisor'!A1" display="Estado Observación Revisión" xr:uid="{0469F732-548D-4124-8C3D-7652BDA3B086}"/>
    <hyperlink ref="F3" location="'Estado Observación Revisor'!A3" display="'Estado Observación Revisor'!A3" xr:uid="{088BBFF9-1E9A-4AEF-81AC-9C501979BD88}"/>
    <hyperlink ref="A1" location="'Objetos de Dominio'!A1" display="&lt;-Volver al inicio" xr:uid="{76A6B61A-BABE-4493-AEAB-1C70575753C9}"/>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6D16E-F379-48FD-8341-E810F43F499B}">
  <dimension ref="A1:D7"/>
  <sheetViews>
    <sheetView zoomScale="115" zoomScaleNormal="115" workbookViewId="0">
      <pane ySplit="2" topLeftCell="A3" activePane="bottomLeft" state="frozen"/>
      <selection pane="bottomLeft" activeCell="A2" sqref="A2"/>
    </sheetView>
  </sheetViews>
  <sheetFormatPr baseColWidth="10" defaultRowHeight="15" x14ac:dyDescent="0.25"/>
  <cols>
    <col min="1" max="1" width="12.42578125" style="4" bestFit="1" customWidth="1"/>
    <col min="2" max="2" width="46.140625" style="4" bestFit="1" customWidth="1"/>
    <col min="3" max="3" width="41" style="4" customWidth="1"/>
    <col min="4" max="4" width="61.85546875" style="4" bestFit="1" customWidth="1"/>
    <col min="5" max="16384" width="11.42578125" style="4"/>
  </cols>
  <sheetData>
    <row r="1" spans="1:4" ht="16.5" thickBot="1" x14ac:dyDescent="0.3">
      <c r="A1" s="111" t="s">
        <v>410</v>
      </c>
    </row>
    <row r="2" spans="1:4" x14ac:dyDescent="0.25">
      <c r="A2" s="2" t="s">
        <v>2</v>
      </c>
      <c r="B2" s="72" t="s">
        <v>312</v>
      </c>
      <c r="C2" s="73" t="s">
        <v>325</v>
      </c>
      <c r="D2" s="31" t="s">
        <v>102</v>
      </c>
    </row>
    <row r="3" spans="1:4" x14ac:dyDescent="0.25">
      <c r="A3" s="5">
        <v>1</v>
      </c>
      <c r="B3" s="68" t="str">
        <f>Publicación!$H$3</f>
        <v>1-Tecnología-&gt;Inteligencia Artificial-&gt;ChatGPT</v>
      </c>
      <c r="C3" s="71" t="s">
        <v>107</v>
      </c>
      <c r="D3" s="18" t="str">
        <f>_xlfn.CONCAT(B3,"-",C3)</f>
        <v>1-Tecnología-&gt;Inteligencia Artificial-&gt;ChatGPT-ChatGPT</v>
      </c>
    </row>
    <row r="4" spans="1:4" x14ac:dyDescent="0.25">
      <c r="A4" s="5">
        <v>2</v>
      </c>
      <c r="B4" s="68" t="str">
        <f>Publicación!$H$3</f>
        <v>1-Tecnología-&gt;Inteligencia Artificial-&gt;ChatGPT</v>
      </c>
      <c r="C4" s="71" t="s">
        <v>104</v>
      </c>
      <c r="D4" s="18" t="str">
        <f>_xlfn.CONCAT(B4,"-",C4)</f>
        <v>1-Tecnología-&gt;Inteligencia Artificial-&gt;ChatGPT-Inteligencia Artificial</v>
      </c>
    </row>
    <row r="5" spans="1:4" x14ac:dyDescent="0.25">
      <c r="A5" s="5">
        <v>3</v>
      </c>
      <c r="B5" s="68" t="str">
        <f>Publicación!$H$3</f>
        <v>1-Tecnología-&gt;Inteligencia Artificial-&gt;ChatGPT</v>
      </c>
      <c r="C5" s="71" t="s">
        <v>326</v>
      </c>
      <c r="D5" s="18" t="str">
        <f>_xlfn.CONCAT(B5,"-",C5)</f>
        <v>1-Tecnología-&gt;Inteligencia Artificial-&gt;ChatGPT-IA</v>
      </c>
    </row>
    <row r="6" spans="1:4" x14ac:dyDescent="0.25">
      <c r="A6" s="5">
        <v>4</v>
      </c>
      <c r="B6" s="68" t="str">
        <f>Publicación!$H$3</f>
        <v>1-Tecnología-&gt;Inteligencia Artificial-&gt;ChatGPT</v>
      </c>
      <c r="C6" s="71" t="s">
        <v>327</v>
      </c>
      <c r="D6" s="18" t="str">
        <f>_xlfn.CONCAT(B6,"-",C6)</f>
        <v>1-Tecnología-&gt;Inteligencia Artificial-&gt;ChatGPT-Organización</v>
      </c>
    </row>
    <row r="7" spans="1:4" ht="15.75" thickBot="1" x14ac:dyDescent="0.3">
      <c r="A7" s="7">
        <v>5</v>
      </c>
      <c r="B7" s="74" t="str">
        <f>Publicación!$H$3</f>
        <v>1-Tecnología-&gt;Inteligencia Artificial-&gt;ChatGPT</v>
      </c>
      <c r="C7" s="75" t="s">
        <v>328</v>
      </c>
      <c r="D7" s="19" t="str">
        <f>_xlfn.CONCAT(B7,"-",C7)</f>
        <v>1-Tecnología-&gt;Inteligencia Artificial-&gt;ChatGPT-Toma de decisiones</v>
      </c>
    </row>
  </sheetData>
  <hyperlinks>
    <hyperlink ref="B2" location="Publicación!A1" display="Publicación" xr:uid="{703F90B2-373D-4963-8F7D-B6CE11034623}"/>
    <hyperlink ref="B3" location="Publicación!A2" display="Publicación!A2" xr:uid="{2B2CB180-3DE4-49A3-8A7D-3260DF714E50}"/>
    <hyperlink ref="B4" location="Publicación!A2" display="Publicación!A2" xr:uid="{16A2D1E3-C7AC-462E-A300-33D8C4FC9F79}"/>
    <hyperlink ref="B5" location="Publicación!A2" display="Publicación!A2" xr:uid="{E853BF0E-857A-4F9B-A10C-678D97FD1AB2}"/>
    <hyperlink ref="B6" location="Publicación!A2" display="Publicación!A2" xr:uid="{A7669296-FFF9-4857-B90E-7ECB5F5DE482}"/>
    <hyperlink ref="B7" location="Publicación!A2" display="Publicación!A2" xr:uid="{560A697E-CFC8-4134-B329-F6568FF31002}"/>
    <hyperlink ref="A1" location="'Objetos de Dominio'!A1" display="&lt;-Volver al inicio" xr:uid="{253B0CCD-74AA-4442-85D1-9C6B98FDBC4A}"/>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428F6-6C49-4849-81EC-B2BFBFBDDB40}">
  <dimension ref="A1:F26"/>
  <sheetViews>
    <sheetView workbookViewId="0">
      <pane ySplit="2" topLeftCell="A3" activePane="bottomLeft" state="frozen"/>
      <selection pane="bottomLeft" activeCell="A2" sqref="A2"/>
    </sheetView>
  </sheetViews>
  <sheetFormatPr baseColWidth="10" defaultRowHeight="15" x14ac:dyDescent="0.25"/>
  <cols>
    <col min="1" max="1" width="12.42578125" style="4" bestFit="1" customWidth="1"/>
    <col min="2" max="2" width="15" style="4" bestFit="1" customWidth="1"/>
    <col min="3" max="3" width="41" style="4" bestFit="1" customWidth="1"/>
    <col min="4" max="4" width="37.5703125" style="4" bestFit="1" customWidth="1"/>
    <col min="5" max="5" width="25.28515625" style="4" bestFit="1" customWidth="1"/>
    <col min="6" max="6" width="15" style="4" bestFit="1" customWidth="1"/>
    <col min="7" max="16384" width="11.42578125" style="4"/>
  </cols>
  <sheetData>
    <row r="1" spans="1:6" ht="16.5" thickBot="1" x14ac:dyDescent="0.3">
      <c r="A1" s="111" t="s">
        <v>410</v>
      </c>
    </row>
    <row r="2" spans="1:6" x14ac:dyDescent="0.25">
      <c r="A2" s="2" t="s">
        <v>2</v>
      </c>
      <c r="B2" s="58" t="s">
        <v>263</v>
      </c>
      <c r="C2" s="58" t="s">
        <v>288</v>
      </c>
      <c r="D2" s="58" t="s">
        <v>289</v>
      </c>
      <c r="E2" s="61" t="s">
        <v>160</v>
      </c>
      <c r="F2" s="31" t="s">
        <v>102</v>
      </c>
    </row>
    <row r="3" spans="1:6" x14ac:dyDescent="0.25">
      <c r="A3" s="5">
        <v>1</v>
      </c>
      <c r="B3" s="13" t="s">
        <v>264</v>
      </c>
      <c r="C3" s="13" t="str">
        <f>Respuesta!$D$3</f>
        <v>Si</v>
      </c>
      <c r="D3" s="13" t="str">
        <f>Respuesta!$D$3</f>
        <v>Si</v>
      </c>
      <c r="E3" s="38" t="str">
        <f>_xlfn.XLOOKUP(B3,Lector!$P$3:$P$26,Lector!$O$3:$O$26)</f>
        <v>Activo</v>
      </c>
      <c r="F3" s="18" t="str">
        <f>B3</f>
        <v>CC-10369287487</v>
      </c>
    </row>
    <row r="4" spans="1:6" x14ac:dyDescent="0.25">
      <c r="A4" s="5">
        <v>2</v>
      </c>
      <c r="B4" s="13" t="s">
        <v>265</v>
      </c>
      <c r="C4" s="13" t="str">
        <f>Respuesta!$D$3</f>
        <v>Si</v>
      </c>
      <c r="D4" s="13" t="str">
        <f>Respuesta!$D$4</f>
        <v>No</v>
      </c>
      <c r="E4" s="38" t="str">
        <f>_xlfn.XLOOKUP(B4,Lector!$P$3:$P$26,Lector!$O$3:$O$26)</f>
        <v>Activo</v>
      </c>
      <c r="F4" s="18" t="str">
        <f t="shared" ref="F4:F26" si="0">B4</f>
        <v>CC-16874584</v>
      </c>
    </row>
    <row r="5" spans="1:6" x14ac:dyDescent="0.25">
      <c r="A5" s="5">
        <v>3</v>
      </c>
      <c r="B5" s="13" t="s">
        <v>266</v>
      </c>
      <c r="C5" s="13" t="str">
        <f>Respuesta!$D$3</f>
        <v>Si</v>
      </c>
      <c r="D5" s="13" t="str">
        <f>Respuesta!$D$3</f>
        <v>Si</v>
      </c>
      <c r="E5" s="38" t="str">
        <f>_xlfn.XLOOKUP(B5,Lector!$P$3:$P$26,Lector!$O$3:$O$26)</f>
        <v>Activo</v>
      </c>
      <c r="F5" s="18" t="str">
        <f t="shared" si="0"/>
        <v>CC-58798452</v>
      </c>
    </row>
    <row r="6" spans="1:6" x14ac:dyDescent="0.25">
      <c r="A6" s="5">
        <v>4</v>
      </c>
      <c r="B6" s="13" t="s">
        <v>267</v>
      </c>
      <c r="C6" s="13" t="str">
        <f>Respuesta!$D$3</f>
        <v>Si</v>
      </c>
      <c r="D6" s="13" t="str">
        <f>Respuesta!$D$3</f>
        <v>Si</v>
      </c>
      <c r="E6" s="38" t="str">
        <f>_xlfn.XLOOKUP(B6,Lector!$P$3:$P$26,Lector!$O$3:$O$26)</f>
        <v>Activo</v>
      </c>
      <c r="F6" s="18" t="str">
        <f t="shared" si="0"/>
        <v>CC-87456987</v>
      </c>
    </row>
    <row r="7" spans="1:6" x14ac:dyDescent="0.25">
      <c r="A7" s="5">
        <v>5</v>
      </c>
      <c r="B7" s="13" t="s">
        <v>268</v>
      </c>
      <c r="C7" s="13" t="str">
        <f>Respuesta!$D$4</f>
        <v>No</v>
      </c>
      <c r="D7" s="13" t="str">
        <f>Respuesta!$D$4</f>
        <v>No</v>
      </c>
      <c r="E7" s="38" t="str">
        <f>_xlfn.XLOOKUP(B7,Lector!$P$3:$P$26,Lector!$O$3:$O$26)</f>
        <v>Activo</v>
      </c>
      <c r="F7" s="18" t="str">
        <f t="shared" si="0"/>
        <v>CC-10365245785</v>
      </c>
    </row>
    <row r="8" spans="1:6" x14ac:dyDescent="0.25">
      <c r="A8" s="5">
        <v>6</v>
      </c>
      <c r="B8" s="13" t="s">
        <v>269</v>
      </c>
      <c r="C8" s="13" t="str">
        <f>Respuesta!$D$3</f>
        <v>Si</v>
      </c>
      <c r="D8" s="13" t="str">
        <f>Respuesta!$D$3</f>
        <v>Si</v>
      </c>
      <c r="E8" s="38" t="str">
        <f>_xlfn.XLOOKUP(B8,Lector!$P$3:$P$26,Lector!$O$3:$O$26)</f>
        <v>Activo</v>
      </c>
      <c r="F8" s="18" t="str">
        <f t="shared" si="0"/>
        <v>CC-10548795425</v>
      </c>
    </row>
    <row r="9" spans="1:6" x14ac:dyDescent="0.25">
      <c r="A9" s="5">
        <v>7</v>
      </c>
      <c r="B9" s="13" t="s">
        <v>270</v>
      </c>
      <c r="C9" s="13" t="str">
        <f>Respuesta!$D$3</f>
        <v>Si</v>
      </c>
      <c r="D9" s="13" t="str">
        <f>Respuesta!$D$3</f>
        <v>Si</v>
      </c>
      <c r="E9" s="38" t="str">
        <f>_xlfn.XLOOKUP(B9,Lector!$P$3:$P$26,Lector!$O$3:$O$26)</f>
        <v>Activo</v>
      </c>
      <c r="F9" s="18" t="str">
        <f t="shared" si="0"/>
        <v>CC-10258745895</v>
      </c>
    </row>
    <row r="10" spans="1:6" x14ac:dyDescent="0.25">
      <c r="A10" s="5">
        <v>8</v>
      </c>
      <c r="B10" s="13" t="s">
        <v>271</v>
      </c>
      <c r="C10" s="13" t="str">
        <f>Respuesta!$D$3</f>
        <v>Si</v>
      </c>
      <c r="D10" s="13" t="str">
        <f>Respuesta!$D$3</f>
        <v>Si</v>
      </c>
      <c r="E10" s="38" t="str">
        <f>_xlfn.XLOOKUP(B10,Lector!$P$3:$P$26,Lector!$O$3:$O$26)</f>
        <v>Activo</v>
      </c>
      <c r="F10" s="18" t="str">
        <f t="shared" si="0"/>
        <v>CC-10369874568</v>
      </c>
    </row>
    <row r="11" spans="1:6" x14ac:dyDescent="0.25">
      <c r="A11" s="5">
        <v>9</v>
      </c>
      <c r="B11" s="13" t="s">
        <v>272</v>
      </c>
      <c r="C11" s="13" t="str">
        <f>Respuesta!$D$3</f>
        <v>Si</v>
      </c>
      <c r="D11" s="13" t="str">
        <f>Respuesta!$D$3</f>
        <v>Si</v>
      </c>
      <c r="E11" s="38" t="str">
        <f>_xlfn.XLOOKUP(B11,Lector!$P$3:$P$26,Lector!$O$3:$O$26)</f>
        <v>Activo</v>
      </c>
      <c r="F11" s="18" t="str">
        <f t="shared" si="0"/>
        <v>CE-654841</v>
      </c>
    </row>
    <row r="12" spans="1:6" x14ac:dyDescent="0.25">
      <c r="A12" s="5">
        <v>10</v>
      </c>
      <c r="B12" s="13" t="s">
        <v>273</v>
      </c>
      <c r="C12" s="13" t="str">
        <f>Respuesta!$D$3</f>
        <v>Si</v>
      </c>
      <c r="D12" s="13" t="str">
        <f>Respuesta!$D$3</f>
        <v>Si</v>
      </c>
      <c r="E12" s="38" t="str">
        <f>_xlfn.XLOOKUP(B12,Lector!$P$3:$P$26,Lector!$O$3:$O$26)</f>
        <v>Activo</v>
      </c>
      <c r="F12" s="18" t="str">
        <f t="shared" si="0"/>
        <v>CC-10369287401</v>
      </c>
    </row>
    <row r="13" spans="1:6" x14ac:dyDescent="0.25">
      <c r="A13" s="5">
        <v>11</v>
      </c>
      <c r="B13" s="13" t="s">
        <v>274</v>
      </c>
      <c r="C13" s="13" t="str">
        <f>Respuesta!$D$3</f>
        <v>Si</v>
      </c>
      <c r="D13" s="13" t="str">
        <f>Respuesta!$D$4</f>
        <v>No</v>
      </c>
      <c r="E13" s="38" t="str">
        <f>_xlfn.XLOOKUP(B13,Lector!$P$3:$P$26,Lector!$O$3:$O$26)</f>
        <v>Pendiente de confirmación</v>
      </c>
      <c r="F13" s="18" t="str">
        <f t="shared" si="0"/>
        <v>CC-10369287402</v>
      </c>
    </row>
    <row r="14" spans="1:6" x14ac:dyDescent="0.25">
      <c r="A14" s="5">
        <v>12</v>
      </c>
      <c r="B14" s="13" t="s">
        <v>275</v>
      </c>
      <c r="C14" s="13" t="str">
        <f>Respuesta!$D$3</f>
        <v>Si</v>
      </c>
      <c r="D14" s="13" t="str">
        <f>Respuesta!$D$3</f>
        <v>Si</v>
      </c>
      <c r="E14" s="38" t="str">
        <f>_xlfn.XLOOKUP(B14,Lector!$P$3:$P$26,Lector!$O$3:$O$26)</f>
        <v>Activo</v>
      </c>
      <c r="F14" s="18" t="str">
        <f t="shared" si="0"/>
        <v>CC-10369287403</v>
      </c>
    </row>
    <row r="15" spans="1:6" x14ac:dyDescent="0.25">
      <c r="A15" s="5">
        <v>13</v>
      </c>
      <c r="B15" s="13" t="s">
        <v>276</v>
      </c>
      <c r="C15" s="13" t="str">
        <f>Respuesta!$D$3</f>
        <v>Si</v>
      </c>
      <c r="D15" s="13" t="str">
        <f>Respuesta!$D$3</f>
        <v>Si</v>
      </c>
      <c r="E15" s="38" t="str">
        <f>_xlfn.XLOOKUP(B15,Lector!$P$3:$P$26,Lector!$O$3:$O$26)</f>
        <v>Activo</v>
      </c>
      <c r="F15" s="18" t="str">
        <f t="shared" si="0"/>
        <v>CC-10369287404</v>
      </c>
    </row>
    <row r="16" spans="1:6" x14ac:dyDescent="0.25">
      <c r="A16" s="5">
        <v>14</v>
      </c>
      <c r="B16" s="13" t="s">
        <v>277</v>
      </c>
      <c r="C16" s="13" t="str">
        <f>Respuesta!$D$3</f>
        <v>Si</v>
      </c>
      <c r="D16" s="13" t="str">
        <f>Respuesta!$D$3</f>
        <v>Si</v>
      </c>
      <c r="E16" s="38" t="str">
        <f>_xlfn.XLOOKUP(B16,Lector!$P$3:$P$26,Lector!$O$3:$O$26)</f>
        <v>Activo</v>
      </c>
      <c r="F16" s="18" t="str">
        <f t="shared" si="0"/>
        <v>CC-10369287405</v>
      </c>
    </row>
    <row r="17" spans="1:6" x14ac:dyDescent="0.25">
      <c r="A17" s="5">
        <v>15</v>
      </c>
      <c r="B17" s="13" t="s">
        <v>278</v>
      </c>
      <c r="C17" s="13" t="str">
        <f>Respuesta!$D$4</f>
        <v>No</v>
      </c>
      <c r="D17" s="13" t="str">
        <f>Respuesta!$D$3</f>
        <v>Si</v>
      </c>
      <c r="E17" s="38" t="str">
        <f>_xlfn.XLOOKUP(B17,Lector!$P$3:$P$26,Lector!$O$3:$O$26)</f>
        <v>Activo</v>
      </c>
      <c r="F17" s="18" t="str">
        <f t="shared" si="0"/>
        <v>CC-10369287406</v>
      </c>
    </row>
    <row r="18" spans="1:6" x14ac:dyDescent="0.25">
      <c r="A18" s="5">
        <v>16</v>
      </c>
      <c r="B18" s="13" t="s">
        <v>279</v>
      </c>
      <c r="C18" s="13" t="str">
        <f>Respuesta!$D$3</f>
        <v>Si</v>
      </c>
      <c r="D18" s="13" t="str">
        <f>Respuesta!$D$3</f>
        <v>Si</v>
      </c>
      <c r="E18" s="38" t="str">
        <f>_xlfn.XLOOKUP(B18,Lector!$P$3:$P$26,Lector!$O$3:$O$26)</f>
        <v>Pendiente de confirmación</v>
      </c>
      <c r="F18" s="18" t="str">
        <f t="shared" si="0"/>
        <v>CC-10369287407</v>
      </c>
    </row>
    <row r="19" spans="1:6" x14ac:dyDescent="0.25">
      <c r="A19" s="5">
        <v>17</v>
      </c>
      <c r="B19" s="13" t="s">
        <v>280</v>
      </c>
      <c r="C19" s="13" t="str">
        <f>Respuesta!$D$3</f>
        <v>Si</v>
      </c>
      <c r="D19" s="13" t="str">
        <f>Respuesta!$D$3</f>
        <v>Si</v>
      </c>
      <c r="E19" s="38" t="str">
        <f>_xlfn.XLOOKUP(B19,Lector!$P$3:$P$26,Lector!$O$3:$O$26)</f>
        <v>Activo</v>
      </c>
      <c r="F19" s="18" t="str">
        <f t="shared" si="0"/>
        <v>CC-10369287408</v>
      </c>
    </row>
    <row r="20" spans="1:6" x14ac:dyDescent="0.25">
      <c r="A20" s="5">
        <v>18</v>
      </c>
      <c r="B20" s="13" t="s">
        <v>281</v>
      </c>
      <c r="C20" s="13" t="str">
        <f>Respuesta!$D$4</f>
        <v>No</v>
      </c>
      <c r="D20" s="13" t="str">
        <f>Respuesta!$D$3</f>
        <v>Si</v>
      </c>
      <c r="E20" s="38" t="str">
        <f>_xlfn.XLOOKUP(B20,Lector!$P$3:$P$26,Lector!$O$3:$O$26)</f>
        <v>Activo</v>
      </c>
      <c r="F20" s="18" t="str">
        <f t="shared" si="0"/>
        <v>CC-10369287409</v>
      </c>
    </row>
    <row r="21" spans="1:6" x14ac:dyDescent="0.25">
      <c r="A21" s="5">
        <v>19</v>
      </c>
      <c r="B21" s="13" t="s">
        <v>282</v>
      </c>
      <c r="C21" s="13" t="str">
        <f>Respuesta!$D$3</f>
        <v>Si</v>
      </c>
      <c r="D21" s="13" t="str">
        <f>Respuesta!$D$3</f>
        <v>Si</v>
      </c>
      <c r="E21" s="38" t="str">
        <f>_xlfn.XLOOKUP(B21,Lector!$P$3:$P$26,Lector!$O$3:$O$26)</f>
        <v>Activo</v>
      </c>
      <c r="F21" s="18" t="str">
        <f t="shared" si="0"/>
        <v>CC-10369287410</v>
      </c>
    </row>
    <row r="22" spans="1:6" x14ac:dyDescent="0.25">
      <c r="A22" s="5">
        <v>20</v>
      </c>
      <c r="B22" s="13" t="s">
        <v>283</v>
      </c>
      <c r="C22" s="13" t="str">
        <f>Respuesta!$D$3</f>
        <v>Si</v>
      </c>
      <c r="D22" s="13" t="str">
        <f>Respuesta!$D$3</f>
        <v>Si</v>
      </c>
      <c r="E22" s="38" t="str">
        <f>_xlfn.XLOOKUP(B22,Lector!$P$3:$P$26,Lector!$O$3:$O$26)</f>
        <v>Activo</v>
      </c>
      <c r="F22" s="18" t="str">
        <f t="shared" si="0"/>
        <v>CC-10369287411</v>
      </c>
    </row>
    <row r="23" spans="1:6" x14ac:dyDescent="0.25">
      <c r="A23" s="5">
        <v>21</v>
      </c>
      <c r="B23" s="13" t="s">
        <v>284</v>
      </c>
      <c r="C23" s="13" t="str">
        <f>Respuesta!$D$3</f>
        <v>Si</v>
      </c>
      <c r="D23" s="13" t="str">
        <f>Respuesta!$D$3</f>
        <v>Si</v>
      </c>
      <c r="E23" s="38" t="str">
        <f>_xlfn.XLOOKUP(B23,Lector!$P$3:$P$26,Lector!$O$3:$O$26)</f>
        <v>Pendiente de confirmación</v>
      </c>
      <c r="F23" s="18" t="str">
        <f t="shared" si="0"/>
        <v>CC-10369287412</v>
      </c>
    </row>
    <row r="24" spans="1:6" x14ac:dyDescent="0.25">
      <c r="A24" s="5">
        <v>22</v>
      </c>
      <c r="B24" s="13" t="s">
        <v>285</v>
      </c>
      <c r="C24" s="13" t="str">
        <f>Respuesta!$D$3</f>
        <v>Si</v>
      </c>
      <c r="D24" s="13" t="str">
        <f>Respuesta!$D$3</f>
        <v>Si</v>
      </c>
      <c r="E24" s="38" t="str">
        <f>_xlfn.XLOOKUP(B24,Lector!$P$3:$P$26,Lector!$O$3:$O$26)</f>
        <v>Activo</v>
      </c>
      <c r="F24" s="18" t="str">
        <f t="shared" si="0"/>
        <v>CC-10369287413</v>
      </c>
    </row>
    <row r="25" spans="1:6" x14ac:dyDescent="0.25">
      <c r="A25" s="5">
        <v>23</v>
      </c>
      <c r="B25" s="13" t="s">
        <v>286</v>
      </c>
      <c r="C25" s="13" t="str">
        <f>Respuesta!$D$3</f>
        <v>Si</v>
      </c>
      <c r="D25" s="13" t="str">
        <f>Respuesta!$D$4</f>
        <v>No</v>
      </c>
      <c r="E25" s="38" t="str">
        <f>_xlfn.XLOOKUP(B25,Lector!$P$3:$P$26,Lector!$O$3:$O$26)</f>
        <v>Pendiente de confirmación</v>
      </c>
      <c r="F25" s="18" t="str">
        <f t="shared" si="0"/>
        <v>CC-10369287414</v>
      </c>
    </row>
    <row r="26" spans="1:6" ht="15.75" thickBot="1" x14ac:dyDescent="0.3">
      <c r="A26" s="7">
        <v>24</v>
      </c>
      <c r="B26" s="17" t="s">
        <v>287</v>
      </c>
      <c r="C26" s="17" t="str">
        <f>Respuesta!$D$3</f>
        <v>Si</v>
      </c>
      <c r="D26" s="17" t="str">
        <f>Respuesta!$D$3</f>
        <v>Si</v>
      </c>
      <c r="E26" s="39" t="str">
        <f>_xlfn.XLOOKUP(B26,Lector!$P$3:$P$26,Lector!$O$3:$O$26)</f>
        <v>Activo</v>
      </c>
      <c r="F26" s="19" t="str">
        <f t="shared" si="0"/>
        <v>CC-10369287415</v>
      </c>
    </row>
  </sheetData>
  <hyperlinks>
    <hyperlink ref="E3" location="'Estado Lector'!A2" display="'Estado Lector'!A2" xr:uid="{6728D47A-6963-43CC-821C-BE0D4B3C49AE}"/>
    <hyperlink ref="B3" location="Lector!A2" display="CC-10369287487" xr:uid="{973DD006-8896-4BD7-8338-49F76AD2C71F}"/>
    <hyperlink ref="B4" location="Lector!A3" display="CC-16874584" xr:uid="{ECAD0848-C083-4873-B370-DFE7735D4960}"/>
    <hyperlink ref="B5" location="Lector!A4" display="CC-58798452" xr:uid="{1F8340B6-068C-4358-9CFB-B45240498C1D}"/>
    <hyperlink ref="B6" location="Lector!A5" display="CC-87456987" xr:uid="{03CDA715-9700-4DB9-8254-725BDA8C3016}"/>
    <hyperlink ref="B7" location="Lector!A6" display="CC-10365245785" xr:uid="{702D69C1-4737-41A8-A73B-7BA0D6E25BDB}"/>
    <hyperlink ref="B8" location="Lector!A7" display="CC-10548795425" xr:uid="{F611D74C-72C9-47DE-8AF9-CF16D12CF01B}"/>
    <hyperlink ref="B9" location="Lector!A8" display="CC-10258745895" xr:uid="{3DC6472D-6BE7-44E0-89C1-EFE515CF34E6}"/>
    <hyperlink ref="B10" location="Lector!A9" display="CC-10369874568" xr:uid="{D5CA2B87-5F95-4B40-A765-3B6A4526D12A}"/>
    <hyperlink ref="B11" location="Lector!A10" display="CE-654841" xr:uid="{22AC811C-91E8-4A08-9648-BC59DC4E58E8}"/>
    <hyperlink ref="B12" location="Lector!A11" display="CC-10369287401" xr:uid="{A98E24E3-2632-4790-9AFE-91F628851659}"/>
    <hyperlink ref="B13" location="Lector!A12" display="CC-10369287402" xr:uid="{130E5B11-9207-47CB-A72E-E2B0512F02E1}"/>
    <hyperlink ref="B14" location="Lector!A13" display="CC-10369287403" xr:uid="{71CA65C6-C486-459D-A70F-66B682715A00}"/>
    <hyperlink ref="B15" location="Lector!A14" display="CC-10369287404" xr:uid="{13F11550-0EEE-4AE0-B29F-CDBBB610CB04}"/>
    <hyperlink ref="B16" location="Lector!A15" display="CC-10369287405" xr:uid="{2492E9C2-A20C-4F9C-B3E0-AD5D2A3979F8}"/>
    <hyperlink ref="B17" location="Lector!A16" display="CC-10369287406" xr:uid="{04DDF79A-E3CE-41E8-879B-6DBF1FA1108B}"/>
    <hyperlink ref="B18" location="Lector!A17" display="CC-10369287407" xr:uid="{691DC4B7-6DB2-4F7B-9236-3B9C30EA4A96}"/>
    <hyperlink ref="B19" location="Lector!A18" display="CC-10369287408" xr:uid="{BBF092BE-872B-4D04-8F5B-533867E8F503}"/>
    <hyperlink ref="B20" location="Lector!A19" display="CC-10369287409" xr:uid="{4DF01093-F86B-45AC-8735-4711BD00E964}"/>
    <hyperlink ref="B21" location="Lector!A20" display="CC-10369287410" xr:uid="{D8D76641-B279-499E-B97E-9264E4ACB753}"/>
    <hyperlink ref="B22" location="Lector!A21" display="CC-10369287411" xr:uid="{618E0DA0-4B88-419A-A185-742F6B7BA07B}"/>
    <hyperlink ref="B23" location="Lector!A22" display="CC-10369287412" xr:uid="{3FB81B08-ECAF-4DE2-B84B-047177A0ED6D}"/>
    <hyperlink ref="B24" location="Lector!A23" display="CC-10369287413" xr:uid="{D434A0FA-6FA8-4879-BD48-7994947F99BD}"/>
    <hyperlink ref="B25" location="Lector!A24" display="CC-10369287414" xr:uid="{F37FC555-043D-4685-BADD-1B1AE017B276}"/>
    <hyperlink ref="B26" location="Lector!A25" display="CC-10369287415" xr:uid="{3F62C831-38FB-4AC6-AD3B-0F5170AF2917}"/>
    <hyperlink ref="C3" location="Respuesta!A2" display="Respuesta!A2" xr:uid="{5A1D3E2D-E328-445C-85B5-667289AEF5E9}"/>
    <hyperlink ref="D3" location="Respuesta!A2" display="Respuesta!A2" xr:uid="{B3999A20-20A8-4DD1-ADE0-7DB653603EE8}"/>
    <hyperlink ref="E4:E26" location="'Estado Lector'!A2" display="'Estado Lector'!A2" xr:uid="{1BCC5520-0015-4B71-808C-7452EDF592A7}"/>
    <hyperlink ref="C7" location="Respuesta!A3" display="Respuesta!A3" xr:uid="{F42244E4-A436-4F1D-A92C-A520061ED483}"/>
    <hyperlink ref="D13" location="Respuesta!A2" display="Respuesta!A2" xr:uid="{6CED6667-1830-490C-9D72-6CFD0A498D6A}"/>
    <hyperlink ref="C17" location="Respuesta!A3" display="Respuesta!A3" xr:uid="{6A0FF40E-6149-4CEE-A827-F76E9C01E73F}"/>
    <hyperlink ref="D7" location="Respuesta!A3" display="Respuesta!A3" xr:uid="{EF3A82C9-4870-4BA1-8D36-2A94A432875C}"/>
    <hyperlink ref="D4" location="Respuesta!A3" display="Respuesta!A3" xr:uid="{29172AB4-6681-42DB-903D-0F8DCA43F1ED}"/>
    <hyperlink ref="C20" location="Respuesta!A3" display="Respuesta!A3" xr:uid="{9F1C5EB4-88A9-4A82-800F-A06A770979BD}"/>
    <hyperlink ref="D25" location="Respuesta!A3" display="Respuesta!A3" xr:uid="{BB56FC06-B602-4421-8D23-B6A2FC29C4DC}"/>
    <hyperlink ref="B2" location="Lector!A1" display="Lector" xr:uid="{CCA9CCD9-DA24-4CD4-B5A2-08FAAA968497}"/>
    <hyperlink ref="C2" location="Respuesta!A1" display="¿Enviar Correo Recomendaciones Categoría?" xr:uid="{DC1A085E-B1EA-44B8-9DBB-0932F846E306}"/>
    <hyperlink ref="D2" location="Respuesta!A1" display="¿Enviar Correo Recomendaciones Autor?" xr:uid="{4F76BC5F-4BC2-44F8-97A7-2975792BB94A}"/>
    <hyperlink ref="E2" location="'Estado Lector'!A1" display="Estado Calculado" xr:uid="{69762869-2016-437B-A46E-8EA5BBD6FF83}"/>
    <hyperlink ref="A1" location="'Objetos de Dominio'!A1" display="&lt;-Volver al inicio" xr:uid="{2C83140A-1606-4300-B0FA-861954F71DEE}"/>
  </hyperlinks>
  <pageMargins left="0.7" right="0.7" top="0.75" bottom="0.75" header="0.3" footer="0.3"/>
  <legacy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4005B-4442-40C7-AD5A-944897CF37D7}">
  <dimension ref="A1:H7"/>
  <sheetViews>
    <sheetView workbookViewId="0">
      <pane ySplit="2" topLeftCell="A3" activePane="bottomLeft" state="frozen"/>
      <selection pane="bottomLeft" activeCell="C20" sqref="C20"/>
    </sheetView>
  </sheetViews>
  <sheetFormatPr baseColWidth="10" defaultRowHeight="15" x14ac:dyDescent="0.25"/>
  <cols>
    <col min="1" max="1" width="12.42578125" style="4" bestFit="1" customWidth="1"/>
    <col min="2" max="2" width="40.42578125" style="4" bestFit="1" customWidth="1"/>
    <col min="3" max="3" width="19.5703125" style="4" bestFit="1" customWidth="1"/>
    <col min="4" max="5" width="15.7109375" style="4" bestFit="1" customWidth="1"/>
    <col min="6" max="6" width="15.7109375" style="4" customWidth="1"/>
    <col min="7" max="7" width="15.85546875" style="4" bestFit="1" customWidth="1"/>
    <col min="8" max="8" width="42.28515625" style="4" bestFit="1" customWidth="1"/>
    <col min="9" max="16384" width="11.42578125" style="4"/>
  </cols>
  <sheetData>
    <row r="1" spans="1:8" ht="16.5" thickBot="1" x14ac:dyDescent="0.3">
      <c r="A1" s="111" t="s">
        <v>410</v>
      </c>
    </row>
    <row r="2" spans="1:8" x14ac:dyDescent="0.25">
      <c r="A2" s="2" t="s">
        <v>2</v>
      </c>
      <c r="B2" s="58" t="s">
        <v>97</v>
      </c>
      <c r="C2" s="3" t="s">
        <v>109</v>
      </c>
      <c r="D2" s="3" t="s">
        <v>110</v>
      </c>
      <c r="E2" s="15" t="s">
        <v>111</v>
      </c>
      <c r="F2" s="61" t="s">
        <v>99</v>
      </c>
      <c r="G2" s="61" t="s">
        <v>160</v>
      </c>
      <c r="H2" s="31" t="s">
        <v>102</v>
      </c>
    </row>
    <row r="3" spans="1:8" x14ac:dyDescent="0.25">
      <c r="A3" s="5">
        <v>1</v>
      </c>
      <c r="B3" s="13" t="str">
        <f>Categoría!G3</f>
        <v>Tecnología</v>
      </c>
      <c r="C3" s="6">
        <v>10000</v>
      </c>
      <c r="D3" s="20">
        <v>44927</v>
      </c>
      <c r="E3" s="20">
        <v>45107.999988425923</v>
      </c>
      <c r="F3" s="23" t="str">
        <f>IF(AND('Datos Simulación'!$A$2&gt;=D3,'Datos Simulación'!$A$2&lt;=E3),'Estado Plan'!$D$3,'Estado Plan'!$D$4)</f>
        <v>Vigente</v>
      </c>
      <c r="G3" s="23" t="str">
        <f>IF(EXACT(_xlfn.XLOOKUP(B3,Categoría!$G$3:$G$6,Categoría!$E$3:$E$6),'Estado Categoría'!$D$3),F3,'Estado Plan'!$D$4)</f>
        <v>Vigente</v>
      </c>
      <c r="H3" s="18" t="str">
        <f>_xlfn.CONCAT(A3,"-",B3)</f>
        <v>1-Tecnología</v>
      </c>
    </row>
    <row r="4" spans="1:8" x14ac:dyDescent="0.25">
      <c r="A4" s="5">
        <v>2</v>
      </c>
      <c r="B4" s="14" t="str">
        <f>Categoría!G4</f>
        <v>Tecnología-&gt;Blockchain</v>
      </c>
      <c r="C4" s="6">
        <v>6500</v>
      </c>
      <c r="D4" s="20">
        <v>44927</v>
      </c>
      <c r="E4" s="20">
        <v>45107.999988425923</v>
      </c>
      <c r="F4" s="23" t="str">
        <f>IF(AND('Datos Simulación'!$A$2&gt;=D4,'Datos Simulación'!$A$2&lt;=E4),'Estado Plan'!$D$3,'Estado Plan'!$D$4)</f>
        <v>Vigente</v>
      </c>
      <c r="G4" s="23" t="str">
        <f>IF(EXACT(_xlfn.XLOOKUP(B4,Categoría!$G$3:$G$6,Categoría!$E$3:$E$6),'Estado Categoría'!$D$3),F4,'Estado Plan'!$D$4)</f>
        <v>No vigente</v>
      </c>
      <c r="H4" s="18" t="str">
        <f t="shared" ref="H4:H6" si="0">_xlfn.CONCAT(A4,"-",B4)</f>
        <v>2-Tecnología-&gt;Blockchain</v>
      </c>
    </row>
    <row r="5" spans="1:8" x14ac:dyDescent="0.25">
      <c r="A5" s="5">
        <v>3</v>
      </c>
      <c r="B5" s="14" t="str">
        <f>Categoría!G5</f>
        <v>Tecnología-&gt;Inteligencia Artificial</v>
      </c>
      <c r="C5" s="6">
        <v>5000</v>
      </c>
      <c r="D5" s="20">
        <v>44927</v>
      </c>
      <c r="E5" s="20">
        <v>45107.999988425923</v>
      </c>
      <c r="F5" s="23" t="str">
        <f>IF(AND('Datos Simulación'!$A$2&gt;=D5,'Datos Simulación'!$A$2&lt;=E5),'Estado Plan'!$D$3,'Estado Plan'!$D$4)</f>
        <v>Vigente</v>
      </c>
      <c r="G5" s="23" t="str">
        <f>IF(EXACT(_xlfn.XLOOKUP(B5,Categoría!$G$3:$G$6,Categoría!$E$3:$E$6),'Estado Categoría'!$D$3),F5,'Estado Plan'!$D$4)</f>
        <v>Vigente</v>
      </c>
      <c r="H5" s="18" t="str">
        <f t="shared" si="0"/>
        <v>3-Tecnología-&gt;Inteligencia Artificial</v>
      </c>
    </row>
    <row r="6" spans="1:8" x14ac:dyDescent="0.25">
      <c r="A6" s="5">
        <v>4</v>
      </c>
      <c r="B6" s="14" t="str">
        <f>Categoría!G6</f>
        <v>Tecnología-&gt;Inteligencia Artificial-&gt;ChatGPT</v>
      </c>
      <c r="C6" s="6">
        <v>4300</v>
      </c>
      <c r="D6" s="20">
        <v>44927</v>
      </c>
      <c r="E6" s="20">
        <v>44999.999988425923</v>
      </c>
      <c r="F6" s="23" t="str">
        <f>IF(AND('Datos Simulación'!$A$2&gt;=D6,'Datos Simulación'!$A$2&lt;=E6),'Estado Plan'!$D$3,'Estado Plan'!$D$4)</f>
        <v>No vigente</v>
      </c>
      <c r="G6" s="23" t="str">
        <f>IF(EXACT(_xlfn.XLOOKUP(B6,Categoría!$G$3:$G$6,Categoría!$E$3:$E$6),'Estado Categoría'!$D$3),F6,'Estado Plan'!$D$4)</f>
        <v>No vigente</v>
      </c>
      <c r="H6" s="18" t="str">
        <f t="shared" si="0"/>
        <v>4-Tecnología-&gt;Inteligencia Artificial-&gt;ChatGPT</v>
      </c>
    </row>
    <row r="7" spans="1:8" ht="15.75" thickBot="1" x14ac:dyDescent="0.3">
      <c r="A7" s="7">
        <v>5</v>
      </c>
      <c r="B7" s="16" t="str">
        <f>Categoría!G6</f>
        <v>Tecnología-&gt;Inteligencia Artificial-&gt;ChatGPT</v>
      </c>
      <c r="C7" s="8">
        <v>4700</v>
      </c>
      <c r="D7" s="21">
        <v>45000</v>
      </c>
      <c r="E7" s="21">
        <v>45107.999988425923</v>
      </c>
      <c r="F7" s="24" t="str">
        <f>IF(AND('Datos Simulación'!$A$2&gt;=D7,'Datos Simulación'!$A$2&lt;=E7),'Estado Plan'!$D$3,'Estado Plan'!$D$4)</f>
        <v>Vigente</v>
      </c>
      <c r="G7" s="24" t="str">
        <f>IF(EXACT(_xlfn.XLOOKUP(B7,Categoría!$G$3:$G$6,Categoría!$E$3:$E$6),'Estado Categoría'!$D$3),F7,'Estado Plan'!$D$4)</f>
        <v>Vigente</v>
      </c>
      <c r="H7" s="19" t="str">
        <f t="shared" ref="H7" si="1">_xlfn.CONCAT(A7,"-",B7)</f>
        <v>5-Tecnología-&gt;Inteligencia Artificial-&gt;ChatGPT</v>
      </c>
    </row>
  </sheetData>
  <hyperlinks>
    <hyperlink ref="B4" location="Categoría!A3" display="Categoría!A3" xr:uid="{76F4574C-ACC1-43C1-BF67-667EFA720A78}"/>
    <hyperlink ref="B5" location="Categoría!A4" display="Categoría!A4" xr:uid="{3144D2E8-C330-43E2-9121-E457A6C516E3}"/>
    <hyperlink ref="B6" location="Categoría!A5" display="Categoría!A5" xr:uid="{407A31D9-28A2-4BC8-A54A-0F0DB5BE2E15}"/>
    <hyperlink ref="B3" location="Categoría!A2" display="Categoría!A2" xr:uid="{9DD6B234-4206-40DF-B998-D840FD4B4D38}"/>
    <hyperlink ref="B7" location="Categoría!A5" display="Categoría!A5" xr:uid="{422C6EA6-3138-46AE-8A58-48B4E8AE36FA}"/>
    <hyperlink ref="G3" location="'Estado Plan Categoría'!A1" display="'Estado Plan Categoría'!A1" xr:uid="{EDE43B61-9C2B-4785-86FB-9C076476F4A3}"/>
    <hyperlink ref="F3" location="'Estado Plan Categoría'!A1" display="'Estado Plan Categoría'!A1" xr:uid="{D531A857-BACC-429C-A290-E7CFE2709E0D}"/>
    <hyperlink ref="F4" location="'Estado Plan Categoría'!A1" display="'Estado Plan Categoría'!A1" xr:uid="{619DAE36-379B-4959-9EA5-BE6184307334}"/>
    <hyperlink ref="F5" location="'Estado Plan Categoría'!A1" display="'Estado Plan Categoría'!A1" xr:uid="{0E7C379D-9B20-4227-A434-7B3E1D7A2C4E}"/>
    <hyperlink ref="F6" location="'Plan Categoría'!A1" display="'Plan Categoría'!A1" xr:uid="{4F65DDF3-4445-4D91-B33F-970A2DDD8ECA}"/>
    <hyperlink ref="F7" location="'Plan Categoría'!A1" display="'Plan Categoría'!A1" xr:uid="{B78EE134-DF20-4DEF-BB12-95BFB97C7884}"/>
    <hyperlink ref="G4:G7" location="'Estado Plan Categoría'!A1" display="'Estado Plan Categoría'!A1" xr:uid="{EA1B5C41-D5EA-4009-8690-9DC10A2CEAA9}"/>
    <hyperlink ref="B2" location="Categoría!A1" display="Categoría" xr:uid="{E3B84CD6-6487-4FEE-9CED-3A76A1ED11E5}"/>
    <hyperlink ref="F2" location="'Estado Plan Categoría'!A1" display="Estado" xr:uid="{6E76745D-A70D-4A48-A0A9-BD4B743E4F28}"/>
    <hyperlink ref="G2" location="'Estado Plan Categoría'!A1" display="Estado Calculado" xr:uid="{0537E6CC-BA52-46B4-B45B-B983D8DF0500}"/>
    <hyperlink ref="A1" location="'Objetos de Dominio'!A1" display="&lt;-Volver al inicio" xr:uid="{3C18B528-E5A6-43FF-8F16-B9EAFC72EEE0}"/>
  </hyperlinks>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9602F-15E9-4EA9-8378-A70A2EF30D10}">
  <dimension ref="A1:H4"/>
  <sheetViews>
    <sheetView workbookViewId="0">
      <pane ySplit="2" topLeftCell="A3" activePane="bottomLeft" state="frozen"/>
      <selection pane="bottomLeft" activeCell="A2" sqref="A2"/>
    </sheetView>
  </sheetViews>
  <sheetFormatPr baseColWidth="10" defaultRowHeight="15" x14ac:dyDescent="0.25"/>
  <cols>
    <col min="1" max="1" width="12.42578125" style="4" bestFit="1" customWidth="1"/>
    <col min="2" max="2" width="42.28515625" style="4" bestFit="1" customWidth="1"/>
    <col min="3" max="3" width="19.5703125" style="4" bestFit="1" customWidth="1"/>
    <col min="4" max="5" width="15.7109375" style="4" bestFit="1" customWidth="1"/>
    <col min="6" max="6" width="15.7109375" style="4" customWidth="1"/>
    <col min="7" max="7" width="15.85546875" style="4" bestFit="1" customWidth="1"/>
    <col min="8" max="8" width="44" style="4" bestFit="1" customWidth="1"/>
    <col min="9" max="16384" width="11.42578125" style="4"/>
  </cols>
  <sheetData>
    <row r="1" spans="1:8" ht="16.5" thickBot="1" x14ac:dyDescent="0.3">
      <c r="A1" s="111" t="s">
        <v>410</v>
      </c>
    </row>
    <row r="2" spans="1:8" x14ac:dyDescent="0.25">
      <c r="A2" s="2" t="s">
        <v>2</v>
      </c>
      <c r="B2" s="88" t="s">
        <v>312</v>
      </c>
      <c r="C2" s="3" t="s">
        <v>109</v>
      </c>
      <c r="D2" s="3" t="s">
        <v>110</v>
      </c>
      <c r="E2" s="15" t="s">
        <v>111</v>
      </c>
      <c r="F2" s="61" t="s">
        <v>99</v>
      </c>
      <c r="G2" s="61" t="s">
        <v>160</v>
      </c>
      <c r="H2" s="31" t="s">
        <v>102</v>
      </c>
    </row>
    <row r="3" spans="1:8" x14ac:dyDescent="0.25">
      <c r="A3" s="5">
        <v>1</v>
      </c>
      <c r="B3" s="56" t="str">
        <f>Publicación!$H$3</f>
        <v>1-Tecnología-&gt;Inteligencia Artificial-&gt;ChatGPT</v>
      </c>
      <c r="C3" s="6">
        <v>1500</v>
      </c>
      <c r="D3" s="20">
        <v>44998</v>
      </c>
      <c r="E3" s="20">
        <v>45005.499305555553</v>
      </c>
      <c r="F3" s="23" t="str">
        <f>IF(AND('Datos Simulación'!$A$2&gt;=D3,'Datos Simulación'!$A$2&lt;=E3),'Estado Plan'!$D$3,'Estado Plan'!$D$4)</f>
        <v>Vigente</v>
      </c>
      <c r="G3" s="23" t="str">
        <f>IF(EXACT(_xlfn.XLOOKUP(B3,Publicación!$H$3,Publicación!$G$3),'Estado Publicación'!$D$10),'Estado Plan'!$D$4,F3)</f>
        <v>Vigente</v>
      </c>
      <c r="H3" s="18" t="str">
        <f>_xlfn.CONCAT(A3,"-",B3)</f>
        <v>1-1-Tecnología-&gt;Inteligencia Artificial-&gt;ChatGPT</v>
      </c>
    </row>
    <row r="4" spans="1:8" ht="15.75" thickBot="1" x14ac:dyDescent="0.3">
      <c r="A4" s="7">
        <v>2</v>
      </c>
      <c r="B4" s="57" t="str">
        <f>Publicación!$H$3</f>
        <v>1-Tecnología-&gt;Inteligencia Artificial-&gt;ChatGPT</v>
      </c>
      <c r="C4" s="8">
        <v>1900</v>
      </c>
      <c r="D4" s="21">
        <v>45006</v>
      </c>
      <c r="E4" s="21">
        <v>219512</v>
      </c>
      <c r="F4" s="23" t="str">
        <f>IF(AND('Datos Simulación'!$A$2&gt;=D4,'Datos Simulación'!$A$2&lt;=E4),'Estado Plan'!$D$3,'Estado Plan'!$D$4)</f>
        <v>No vigente</v>
      </c>
      <c r="G4" s="23" t="str">
        <f>IF(EXACT(_xlfn.XLOOKUP(B4,Publicación!$H$3,Publicación!$G$3),'Estado Publicación'!$D$10),'Estado Plan'!$D$4,F4)</f>
        <v>No vigente</v>
      </c>
      <c r="H4" s="19" t="str">
        <f t="shared" ref="H4" si="0">_xlfn.CONCAT(A4,"-",B4)</f>
        <v>2-1-Tecnología-&gt;Inteligencia Artificial-&gt;ChatGPT</v>
      </c>
    </row>
  </sheetData>
  <hyperlinks>
    <hyperlink ref="F3" location="'Estado Plan'!A1" display="'Estado Plan'!A1" xr:uid="{7F3C600C-19EA-4704-B80B-B65AEB7E72A5}"/>
    <hyperlink ref="F2" location="'Estado Plan'!A1" display="Estado" xr:uid="{2BB13467-ED25-4A1E-A2EB-3BB773C1BDDF}"/>
    <hyperlink ref="G2" location="'Estado Plan'!A1" display="Estado Calculado" xr:uid="{B6AC8389-CFC5-440D-B7C3-8E766BB3102C}"/>
    <hyperlink ref="B2" location="Publicación!A1" display="Publicación" xr:uid="{5033C07C-9029-4914-B4D6-931878C48B66}"/>
    <hyperlink ref="B3" location="Publicación!A2" display="Publicación!A2" xr:uid="{E23C7C70-4585-4248-B141-0A08BEA5D640}"/>
    <hyperlink ref="B4" location="Publicación!A2" display="Publicación!A2" xr:uid="{FB530C38-FB1B-4DDD-B797-26C603175DE5}"/>
    <hyperlink ref="F4" location="'Estado Plan'!A1" display="'Estado Plan'!A1" xr:uid="{C03B132E-01BC-4FEC-B2E5-19151A7C4FA5}"/>
    <hyperlink ref="G3" location="'Estado Plan'!A1" display="'Estado Plan'!A1" xr:uid="{0BDE021B-5C13-42AA-882E-B357E341EB1B}"/>
    <hyperlink ref="G4" location="'Estado Plan'!A1" display="'Estado Plan'!A1" xr:uid="{7EB0EBBD-B92C-48B3-9AEA-3FD2C76C80BE}"/>
    <hyperlink ref="A1" location="'Objetos de Dominio'!A1" display="&lt;-Volver al inicio" xr:uid="{689054FB-C4D8-4D98-ACAE-E9DEA99AED01}"/>
  </hyperlinks>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5F215-4B7F-42F1-A914-E8808FCBC51E}">
  <dimension ref="A1:E4"/>
  <sheetViews>
    <sheetView workbookViewId="0">
      <pane ySplit="2" topLeftCell="A3" activePane="bottomLeft" state="frozen"/>
      <selection pane="bottomLeft" activeCell="A2" sqref="A2"/>
    </sheetView>
  </sheetViews>
  <sheetFormatPr baseColWidth="10" defaultRowHeight="15" x14ac:dyDescent="0.25"/>
  <cols>
    <col min="1" max="1" width="12.42578125" style="4" bestFit="1" customWidth="1"/>
    <col min="2" max="2" width="15" style="4" bestFit="1" customWidth="1"/>
    <col min="3" max="3" width="41" style="4" bestFit="1" customWidth="1"/>
    <col min="4" max="4" width="15.85546875" style="4" bestFit="1" customWidth="1"/>
    <col min="5" max="5" width="55.5703125" style="4" bestFit="1" customWidth="1"/>
    <col min="6" max="16384" width="11.42578125" style="4"/>
  </cols>
  <sheetData>
    <row r="1" spans="1:5" ht="15.75" x14ac:dyDescent="0.25">
      <c r="A1" s="111" t="s">
        <v>410</v>
      </c>
    </row>
    <row r="2" spans="1:5" x14ac:dyDescent="0.25">
      <c r="A2" s="27" t="s">
        <v>2</v>
      </c>
      <c r="B2" s="63" t="s">
        <v>303</v>
      </c>
      <c r="C2" s="63" t="s">
        <v>97</v>
      </c>
      <c r="D2" s="64" t="s">
        <v>160</v>
      </c>
      <c r="E2" s="45" t="s">
        <v>102</v>
      </c>
    </row>
    <row r="3" spans="1:5" x14ac:dyDescent="0.25">
      <c r="A3" s="6">
        <v>1</v>
      </c>
      <c r="B3" s="14" t="str">
        <f>Perfil!$F$3</f>
        <v>CC-10369287487</v>
      </c>
      <c r="C3" s="14" t="str">
        <f>Categoría!$G$4</f>
        <v>Tecnología-&gt;Blockchain</v>
      </c>
      <c r="D3" s="54" t="str">
        <f>IF(AND(EXACT(_xlfn.XLOOKUP(B3,Perfil!$F$3:$F$26,Perfil!$E$3:$E$26),'Estado Lector'!$D$3),EXACT(_xlfn.XLOOKUP(C3,Categoría!$G$3:$G$6,Categoría!$F$3:$F$6),'Estado Categoría'!$D$3)), 'Estado Preferencia'!$D$3, 'Estado Preferencia'!$D$4)</f>
        <v>Inactiva</v>
      </c>
      <c r="E3" s="26" t="str">
        <f>_xlfn.CONCAT(B3,"-",C3)</f>
        <v>CC-10369287487-Tecnología-&gt;Blockchain</v>
      </c>
    </row>
    <row r="4" spans="1:5" x14ac:dyDescent="0.25">
      <c r="A4" s="6">
        <v>2</v>
      </c>
      <c r="B4" s="14" t="str">
        <f>Perfil!$F$3</f>
        <v>CC-10369287487</v>
      </c>
      <c r="C4" s="13" t="str">
        <f>Categoría!G6</f>
        <v>Tecnología-&gt;Inteligencia Artificial-&gt;ChatGPT</v>
      </c>
      <c r="D4" s="54" t="str">
        <f>IF(AND(EXACT(_xlfn.XLOOKUP(B4,Perfil!$F$3:$F$26,Perfil!$E$3:$E$26),'Estado Lector'!$D$3),EXACT(_xlfn.XLOOKUP(C4,Categoría!$G$3:$G$6,Categoría!$F$3:$F$6),'Estado Categoría'!$D$3)), 'Estado Preferencia'!$D$3, 'Estado Preferencia'!$D$4)</f>
        <v>Activa</v>
      </c>
      <c r="E4" s="26" t="str">
        <f>_xlfn.CONCAT(B4,"-",C4)</f>
        <v>CC-10369287487-Tecnología-&gt;Inteligencia Artificial-&gt;ChatGPT</v>
      </c>
    </row>
  </sheetData>
  <hyperlinks>
    <hyperlink ref="C3" location="Categoría!A3" display="Categoría!A3" xr:uid="{7BF76F90-3728-4C62-9C17-673B9AB03E9B}"/>
    <hyperlink ref="C4" location="Categoría!A5" display="Categoría!A5" xr:uid="{33F8EDE6-4BC9-431F-BB04-86CA2E2AF6E3}"/>
    <hyperlink ref="B3" location="Perfil!A2" display="Perfil!A2" xr:uid="{BFF8A561-DC25-42D9-A6C0-A4D8AEF7F167}"/>
    <hyperlink ref="B4" location="Perfil!A2" display="Perfil!A2" xr:uid="{98C17FAB-CE66-467C-9F1B-5B90A064AA06}"/>
    <hyperlink ref="D3" location="'Estado Preferencia'!A1" display="'Estado Preferencia'!A1" xr:uid="{E8329568-E40A-43B6-8EB9-9881A1B83DB3}"/>
    <hyperlink ref="D4" location="'Estado Preferencia'!A1" display="'Estado Preferencia'!A1" xr:uid="{6C5F3D24-8332-406A-B3EB-BC8416041A9E}"/>
    <hyperlink ref="B2" location="Perfil!A1" display="Perfil" xr:uid="{BEB9DF7B-E541-4DC8-B459-66C9015A762E}"/>
    <hyperlink ref="C2" location="Categoría!A1" display="Categoría" xr:uid="{8088E108-CB21-47C2-879D-7F0621D33EF8}"/>
    <hyperlink ref="D2" location="'Estado Preferencia'!A1" display="Estado Calculado" xr:uid="{D60866AE-9C62-491F-B724-445320F600A2}"/>
    <hyperlink ref="A1" location="'Objetos de Dominio'!A1" display="&lt;-Volver al inicio" xr:uid="{623560B1-D2CA-485F-BABC-02D327D20906}"/>
  </hyperlinks>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CE0F3-8774-4960-9C29-F92AF3DF4593}">
  <dimension ref="A1:E4"/>
  <sheetViews>
    <sheetView workbookViewId="0">
      <pane ySplit="2" topLeftCell="A3" activePane="bottomLeft" state="frozen"/>
      <selection pane="bottomLeft" activeCell="A2" sqref="A2"/>
    </sheetView>
  </sheetViews>
  <sheetFormatPr baseColWidth="10" defaultRowHeight="15" x14ac:dyDescent="0.25"/>
  <cols>
    <col min="1" max="1" width="12.42578125" style="4" bestFit="1" customWidth="1"/>
    <col min="2" max="2" width="15" style="4" bestFit="1" customWidth="1"/>
    <col min="3" max="3" width="41" style="4" bestFit="1" customWidth="1"/>
    <col min="4" max="4" width="15.85546875" style="4" bestFit="1" customWidth="1"/>
    <col min="5" max="5" width="55.5703125" style="4" bestFit="1" customWidth="1"/>
    <col min="6" max="16384" width="11.42578125" style="4"/>
  </cols>
  <sheetData>
    <row r="1" spans="1:5" ht="16.5" thickBot="1" x14ac:dyDescent="0.3">
      <c r="A1" s="111" t="s">
        <v>410</v>
      </c>
    </row>
    <row r="2" spans="1:5" x14ac:dyDescent="0.25">
      <c r="A2" s="2" t="s">
        <v>2</v>
      </c>
      <c r="B2" s="58" t="s">
        <v>303</v>
      </c>
      <c r="C2" s="58" t="s">
        <v>192</v>
      </c>
      <c r="D2" s="61" t="s">
        <v>160</v>
      </c>
      <c r="E2" s="31" t="s">
        <v>102</v>
      </c>
    </row>
    <row r="3" spans="1:5" x14ac:dyDescent="0.25">
      <c r="A3" s="5">
        <v>1</v>
      </c>
      <c r="B3" s="14" t="str">
        <f>Perfil!$F$3</f>
        <v>CC-10369287487</v>
      </c>
      <c r="C3" s="14" t="str">
        <f>Escritor!$P$3</f>
        <v>CC-10369287487</v>
      </c>
      <c r="D3" s="54" t="str">
        <f>IF(AND(EXACT(_xlfn.XLOOKUP(B3,Perfil!$F$3:$F$26,Perfil!$E$3:$E$26),'Estado Lector'!$D$3),EXACT(_xlfn.XLOOKUP(C3,Escritor!$P$3:$P$11,Escritor!$O$3:$O$11),'Estado Escritor'!$D$3)), 'Estado Preferencia'!$D$3, 'Estado Preferencia'!$D$4)</f>
        <v>Activa</v>
      </c>
      <c r="E3" s="18" t="str">
        <f>_xlfn.CONCAT(B3,"-",C3)</f>
        <v>CC-10369287487-CC-10369287487</v>
      </c>
    </row>
    <row r="4" spans="1:5" ht="15.75" thickBot="1" x14ac:dyDescent="0.3">
      <c r="A4" s="7">
        <v>2</v>
      </c>
      <c r="B4" s="16" t="str">
        <f>Perfil!$F$3</f>
        <v>CC-10369287487</v>
      </c>
      <c r="C4" s="17" t="str">
        <f>Escritor!$P$11</f>
        <v>CE-654841</v>
      </c>
      <c r="D4" s="55" t="str">
        <f>IF(AND(EXACT(_xlfn.XLOOKUP(B4,Perfil!$F$3:$F$26,Perfil!$E$3:$E$26),'Estado Lector'!$D$3),EXACT(_xlfn.XLOOKUP(C4,Escritor!$P$3:$P$11,Escritor!$O$3:$O$11),'Estado Escritor'!$D$3)), 'Estado Preferencia'!$D$3, 'Estado Preferencia'!$D$4)</f>
        <v>Activa</v>
      </c>
      <c r="E4" s="19" t="str">
        <f>_xlfn.CONCAT(B4,"-",C4)</f>
        <v>CC-10369287487-CE-654841</v>
      </c>
    </row>
  </sheetData>
  <hyperlinks>
    <hyperlink ref="C3" location="Categoría!A3" display="Categoría!A3" xr:uid="{321FED89-09D0-453F-BDD4-0594FE954051}"/>
    <hyperlink ref="C4" location="Categoría!A5" display="Categoría!A5" xr:uid="{0353184F-3479-4B0B-88AF-DC8A9BC610A1}"/>
    <hyperlink ref="B3" location="Perfil!A2" display="Perfil!A2" xr:uid="{4643EA78-2A49-4814-98E6-FB17A4234CA7}"/>
    <hyperlink ref="B4" location="Perfil!A2" display="Perfil!A2" xr:uid="{9C08FE7E-2491-4B79-9E4B-9ED19D1389D1}"/>
    <hyperlink ref="D3" location="'Estado Preferencia'!A1" display="'Estado Preferencia'!A1" xr:uid="{79E0FA88-D1FC-470D-90C9-5EF318C56BEC}"/>
    <hyperlink ref="D4" location="'Estado Preferencia'!A1" display="'Estado Preferencia'!A1" xr:uid="{CABCF8CC-7361-414B-9611-F8EE1194C8BA}"/>
    <hyperlink ref="B2" location="Perfil!A1" display="Perfil" xr:uid="{4C4A206C-4CF3-4E5F-96BB-C3A0C0B8C659}"/>
    <hyperlink ref="C2" location="Escritor!A1" display="Escritor" xr:uid="{F391FEF7-F70B-4B43-A920-D44BD43D4836}"/>
    <hyperlink ref="D2" location="'Estado Preferencia'!A1" display="Estado Calculado" xr:uid="{9D25B263-33AC-4643-BA93-56A006F7B647}"/>
    <hyperlink ref="A1" location="'Objetos de Dominio'!A1" display="&lt;-Volver al inicio" xr:uid="{118A474F-8690-406B-B34A-F9CF70DF3EAF}"/>
  </hyperlinks>
  <pageMargins left="0.7" right="0.7" top="0.75" bottom="0.75" header="0.3" footer="0.3"/>
  <legacyDrawing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362F3-8DD1-4D6C-97BF-B8547BD0841B}">
  <dimension ref="A1:H3"/>
  <sheetViews>
    <sheetView workbookViewId="0">
      <pane ySplit="2" topLeftCell="A3" activePane="bottomLeft" state="frozen"/>
      <selection pane="bottomLeft" activeCell="A2" sqref="A2"/>
    </sheetView>
  </sheetViews>
  <sheetFormatPr baseColWidth="10" defaultRowHeight="15" x14ac:dyDescent="0.25"/>
  <cols>
    <col min="1" max="1" width="12.42578125" style="4" bestFit="1" customWidth="1"/>
    <col min="2" max="2" width="40.42578125" style="4" bestFit="1" customWidth="1"/>
    <col min="3" max="3" width="14.28515625" style="4" bestFit="1" customWidth="1"/>
    <col min="4" max="4" width="16.85546875" style="4" bestFit="1" customWidth="1"/>
    <col min="5" max="5" width="44" style="4" bestFit="1" customWidth="1"/>
    <col min="6" max="6" width="9.5703125" style="4" bestFit="1" customWidth="1"/>
    <col min="7" max="7" width="15.85546875" style="4" bestFit="1" customWidth="1"/>
    <col min="8" max="8" width="55.5703125" style="4" bestFit="1" customWidth="1"/>
    <col min="9" max="16384" width="11.42578125" style="4"/>
  </cols>
  <sheetData>
    <row r="1" spans="1:8" ht="16.5" x14ac:dyDescent="0.3">
      <c r="A1" s="111" t="s">
        <v>410</v>
      </c>
    </row>
    <row r="2" spans="1:8" x14ac:dyDescent="0.25">
      <c r="A2" s="27" t="s">
        <v>2</v>
      </c>
      <c r="B2" s="63" t="s">
        <v>97</v>
      </c>
      <c r="C2" s="65" t="s">
        <v>86</v>
      </c>
      <c r="D2" s="65" t="s">
        <v>311</v>
      </c>
      <c r="E2" s="70" t="s">
        <v>324</v>
      </c>
      <c r="F2" s="63" t="s">
        <v>99</v>
      </c>
      <c r="G2" s="64" t="s">
        <v>160</v>
      </c>
      <c r="H2" s="45" t="s">
        <v>102</v>
      </c>
    </row>
    <row r="3" spans="1:8" x14ac:dyDescent="0.25">
      <c r="A3" s="6">
        <v>1</v>
      </c>
      <c r="B3" s="13" t="str">
        <f>Categoría!$G$6</f>
        <v>Tecnología-&gt;Inteligencia Artificial-&gt;ChatGPT</v>
      </c>
      <c r="C3" s="14" t="str">
        <f>'Tipo Acceso'!$E$4</f>
        <v>Por suscripción</v>
      </c>
      <c r="D3" s="20">
        <v>44998</v>
      </c>
      <c r="E3" s="69" t="str">
        <f>Versión!$L$5</f>
        <v>3-1-Tecnología-&gt;Inteligencia Artificial-&gt;ChatGPT</v>
      </c>
      <c r="F3" s="14" t="str">
        <f>'Estado Publicación'!D9</f>
        <v>Publicada</v>
      </c>
      <c r="G3" s="85" t="str">
        <f>IF(EXACT(_xlfn.XLOOKUP(B3,Categoría!$G$3:$G$6,Categoría!$F$3:$F$6),'Estado Categoría'!$D$3), F3, 'Estado Publicación'!$D$10)</f>
        <v>Publicada</v>
      </c>
      <c r="H3" s="26" t="str">
        <f>_xlfn.CONCAT(A3,"-",B3)</f>
        <v>1-Tecnología-&gt;Inteligencia Artificial-&gt;ChatGPT</v>
      </c>
    </row>
  </sheetData>
  <hyperlinks>
    <hyperlink ref="B2" location="Categoría!A1" display="Categoría" xr:uid="{EDA73382-2F37-4FE5-9465-9BC7240E67E0}"/>
    <hyperlink ref="B3" location="Categoría!A5" display="Categoría!A5" xr:uid="{EB0B0E9B-8AD3-4C47-B287-0A4D0FD2225E}"/>
    <hyperlink ref="E3" location="Versión!A4" display="Versión!A4" xr:uid="{04A7C5E8-B9B4-4A83-94AE-A0307263C84C}"/>
    <hyperlink ref="E2" location="Versión!A1" display="Última Versión" xr:uid="{DECA6DE1-64C4-4FE5-BBA4-548A79C07B92}"/>
    <hyperlink ref="F3" location="'Estado Publicación'!A8" display="'Estado Publicación'!A8" xr:uid="{C3FE757B-3B02-4593-892B-9E7002395786}"/>
    <hyperlink ref="G2" location="'Estado Publicación'!A1" display="Estado Calculado" xr:uid="{FF28210E-1FCC-441F-BD1C-9CCFA7392533}"/>
    <hyperlink ref="G3" location="'Estado Publicación'!A1" display="'Estado Publicación'!A1" xr:uid="{AABD4F56-F05B-4D10-9B18-D977E5DFFD2F}"/>
    <hyperlink ref="A1" location="'Objetos de Dominio'!A1" display="&lt;-Volver al inicio" xr:uid="{FFB0B314-A574-410D-8987-C0913FBD4948}"/>
  </hyperlinks>
  <pageMargins left="0.7" right="0.7" top="0.75" bottom="0.75" header="0.3" footer="0.3"/>
  <legacy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9BB6E-2DCA-468B-A54B-43AE71AB5C61}">
  <dimension ref="A1:G3"/>
  <sheetViews>
    <sheetView workbookViewId="0">
      <pane ySplit="2" topLeftCell="A3" activePane="bottomLeft" state="frozen"/>
      <selection pane="bottomLeft" activeCell="A2" sqref="A2"/>
    </sheetView>
  </sheetViews>
  <sheetFormatPr baseColWidth="10" defaultRowHeight="15" x14ac:dyDescent="0.25"/>
  <cols>
    <col min="1" max="1" width="12.42578125" style="4" bestFit="1" customWidth="1"/>
    <col min="2" max="2" width="15" style="4" bestFit="1" customWidth="1"/>
    <col min="3" max="3" width="11.42578125" style="4" bestFit="1" customWidth="1"/>
    <col min="4" max="4" width="12.42578125" style="4" bestFit="1" customWidth="1"/>
    <col min="5" max="5" width="42.28515625" style="4" customWidth="1"/>
    <col min="6" max="6" width="16.85546875" style="4" bestFit="1" customWidth="1"/>
    <col min="7" max="7" width="12.5703125" style="4" bestFit="1" customWidth="1"/>
    <col min="8" max="16384" width="11.42578125" style="4"/>
  </cols>
  <sheetData>
    <row r="1" spans="1:7" ht="16.5" thickBot="1" x14ac:dyDescent="0.3">
      <c r="A1" s="111" t="s">
        <v>410</v>
      </c>
    </row>
    <row r="2" spans="1:7" x14ac:dyDescent="0.25">
      <c r="A2" s="2" t="s">
        <v>2</v>
      </c>
      <c r="B2" s="58" t="s">
        <v>263</v>
      </c>
      <c r="C2" s="58" t="s">
        <v>343</v>
      </c>
      <c r="D2" s="58" t="s">
        <v>403</v>
      </c>
      <c r="E2" s="94" t="s">
        <v>393</v>
      </c>
      <c r="F2" s="92" t="s">
        <v>392</v>
      </c>
      <c r="G2" s="31" t="s">
        <v>102</v>
      </c>
    </row>
    <row r="3" spans="1:7" ht="30.75" thickBot="1" x14ac:dyDescent="0.3">
      <c r="A3" s="7">
        <v>1</v>
      </c>
      <c r="B3" s="17" t="s">
        <v>264</v>
      </c>
      <c r="C3" s="17">
        <f>'Comentario Lector'!$H$9</f>
        <v>7</v>
      </c>
      <c r="D3" s="17" t="str">
        <f>'Tipo Reporte'!$D$4</f>
        <v>Amenazante</v>
      </c>
      <c r="E3" s="100" t="s">
        <v>394</v>
      </c>
      <c r="F3" s="21">
        <v>45001.850694444445</v>
      </c>
      <c r="G3" s="44">
        <f>A3</f>
        <v>1</v>
      </c>
    </row>
  </sheetData>
  <hyperlinks>
    <hyperlink ref="B3" location="Lector!A2" display="CC-10369287487" xr:uid="{47C4B3B8-CBB8-4B93-8D29-959C36717B64}"/>
    <hyperlink ref="C3" location="Comentario!A8" display="Comentario!A8" xr:uid="{F129F83B-4388-427D-AC7A-2704EEBC09D1}"/>
    <hyperlink ref="B2" location="Lector!A1" display="Lector" xr:uid="{A72F6A1A-9448-44F7-BA0B-5ED36C39F2FB}"/>
    <hyperlink ref="C2" location="Comentario!A1" display="Comentario" xr:uid="{2D72A63D-DBAB-4424-8D03-DFBFB1A1A5B5}"/>
    <hyperlink ref="D2" location="'Tipo Reporte'!A1" display="Tipo Reporte" xr:uid="{E97D200E-F029-4206-B0FA-F7985BB94908}"/>
    <hyperlink ref="D3" location="'Tipo Reporte'!A3" display="'Tipo Reporte'!A3" xr:uid="{ED26B5C4-2AC1-491C-AD45-E807F6E4F4F7}"/>
    <hyperlink ref="A1" location="'Objetos de Dominio'!A1" display="&lt;-Volver al inicio" xr:uid="{B2E302CB-E6D0-48A3-B092-AA4F7BE3350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70147-5EF6-461C-9B77-A9585430359C}">
  <dimension ref="A1:P4"/>
  <sheetViews>
    <sheetView workbookViewId="0">
      <pane ySplit="2" topLeftCell="A3" activePane="bottomLeft" state="frozen"/>
      <selection pane="bottomLeft" activeCell="A2" sqref="A2"/>
    </sheetView>
  </sheetViews>
  <sheetFormatPr baseColWidth="10" defaultRowHeight="15" x14ac:dyDescent="0.25"/>
  <cols>
    <col min="1" max="1" width="12.42578125" style="4" bestFit="1" customWidth="1"/>
    <col min="2" max="2" width="17.5703125" style="4" bestFit="1" customWidth="1"/>
    <col min="3" max="3" width="21" style="4" bestFit="1" customWidth="1"/>
    <col min="4" max="4" width="14.7109375" style="4" bestFit="1" customWidth="1"/>
    <col min="5" max="5" width="16.5703125" style="4" bestFit="1" customWidth="1"/>
    <col min="6" max="6" width="15" style="4" bestFit="1" customWidth="1"/>
    <col min="7" max="7" width="16.85546875" style="4" bestFit="1" customWidth="1"/>
    <col min="8" max="8" width="29.28515625" style="4" bestFit="1" customWidth="1"/>
    <col min="9" max="9" width="29.28515625" style="4" customWidth="1"/>
    <col min="10" max="10" width="22.5703125" style="4" bestFit="1" customWidth="1"/>
    <col min="11" max="11" width="22.5703125" style="4" customWidth="1"/>
    <col min="12" max="12" width="37" style="4" bestFit="1" customWidth="1"/>
    <col min="13" max="13" width="35.42578125" style="4" bestFit="1" customWidth="1"/>
    <col min="14" max="14" width="13.85546875" style="32" bestFit="1" customWidth="1"/>
    <col min="15" max="15" width="15.85546875" style="4" bestFit="1" customWidth="1"/>
    <col min="16" max="16" width="15" style="4" bestFit="1" customWidth="1"/>
    <col min="17" max="16384" width="11.42578125" style="4"/>
  </cols>
  <sheetData>
    <row r="1" spans="1:16" ht="16.5" thickBot="1" x14ac:dyDescent="0.3">
      <c r="A1" s="111" t="s">
        <v>410</v>
      </c>
      <c r="N1" s="4"/>
    </row>
    <row r="2" spans="1:16" x14ac:dyDescent="0.25">
      <c r="A2" s="2" t="s">
        <v>2</v>
      </c>
      <c r="B2" s="3" t="s">
        <v>140</v>
      </c>
      <c r="C2" s="3" t="s">
        <v>144</v>
      </c>
      <c r="D2" s="3" t="s">
        <v>145</v>
      </c>
      <c r="E2" s="3" t="s">
        <v>146</v>
      </c>
      <c r="F2" s="3" t="s">
        <v>147</v>
      </c>
      <c r="G2" s="3" t="s">
        <v>148</v>
      </c>
      <c r="H2" s="3" t="s">
        <v>149</v>
      </c>
      <c r="I2" s="40" t="s">
        <v>262</v>
      </c>
      <c r="J2" s="3" t="s">
        <v>150</v>
      </c>
      <c r="K2" s="58" t="s">
        <v>7</v>
      </c>
      <c r="L2" s="58" t="s">
        <v>298</v>
      </c>
      <c r="M2" s="58" t="s">
        <v>299</v>
      </c>
      <c r="N2" s="58" t="s">
        <v>99</v>
      </c>
      <c r="O2" s="61" t="s">
        <v>160</v>
      </c>
      <c r="P2" s="31" t="s">
        <v>102</v>
      </c>
    </row>
    <row r="3" spans="1:16" x14ac:dyDescent="0.25">
      <c r="A3" s="5">
        <v>1</v>
      </c>
      <c r="B3" s="13" t="str">
        <f>'Tipo Identificación'!$F$4</f>
        <v>CC</v>
      </c>
      <c r="C3" s="6">
        <v>10258745895</v>
      </c>
      <c r="D3" s="6" t="s">
        <v>180</v>
      </c>
      <c r="E3" s="6" t="s">
        <v>181</v>
      </c>
      <c r="F3" s="6" t="s">
        <v>182</v>
      </c>
      <c r="G3" s="6" t="s">
        <v>183</v>
      </c>
      <c r="H3" s="13" t="s">
        <v>179</v>
      </c>
      <c r="I3" s="13"/>
      <c r="J3" s="6">
        <v>3122096480</v>
      </c>
      <c r="K3" s="33" t="str">
        <f>'Tipo Relación Institución'!$E$3</f>
        <v>Docente</v>
      </c>
      <c r="L3" s="13" t="str">
        <f>Respuesta!$D$3</f>
        <v>Si</v>
      </c>
      <c r="M3" s="13" t="str">
        <f>Respuesta!$D$3</f>
        <v>Si</v>
      </c>
      <c r="N3" s="41" t="str">
        <f>'Estado Administrador Categoría'!$D$3</f>
        <v>Activo</v>
      </c>
      <c r="O3" s="38" t="str">
        <f>IF(AND(EXACT(_xlfn.XLOOKUP(B3,'Tipo Identificación'!$F$3:$F$10,'Tipo Identificación'!$E$3:$E$10),'Estado Tipo Identificación'!$D$3),EXACT(_xlfn.XLOOKUP(K3,'Tipo Relación Institución'!$E$3:$E$9,'Tipo Relación Institución'!$D$3:$D$9),'Estado Tipo Relación Institució'!$D$3)),IF(AND(EXACT(L3,Respuesta!$D$3),EXACT(M3,Respuesta!$D$3)),N3,'Estado Administrador Categoría'!$D$5),'Estado Administrador Categoría'!$D$4)</f>
        <v>Activo</v>
      </c>
      <c r="P3" s="18" t="str">
        <f t="shared" ref="P3" si="0">_xlfn.CONCAT(B3,"-",C3)</f>
        <v>CC-10258745895</v>
      </c>
    </row>
    <row r="4" spans="1:16" ht="15.75" thickBot="1" x14ac:dyDescent="0.3">
      <c r="A4" s="7">
        <v>2</v>
      </c>
      <c r="B4" s="17" t="str">
        <f>'Tipo Identificación'!$F$4</f>
        <v>CC</v>
      </c>
      <c r="C4" s="8">
        <v>10365245785</v>
      </c>
      <c r="D4" s="8" t="s">
        <v>170</v>
      </c>
      <c r="E4" s="8" t="s">
        <v>171</v>
      </c>
      <c r="F4" s="8" t="s">
        <v>172</v>
      </c>
      <c r="G4" s="8" t="s">
        <v>173</v>
      </c>
      <c r="H4" s="17" t="s">
        <v>174</v>
      </c>
      <c r="I4" s="8"/>
      <c r="J4" s="8">
        <v>3102548721</v>
      </c>
      <c r="K4" s="35" t="str">
        <f>'Tipo Relación Institución'!$E$3</f>
        <v>Docente</v>
      </c>
      <c r="L4" s="17" t="str">
        <f>Respuesta!$D$3</f>
        <v>Si</v>
      </c>
      <c r="M4" s="17" t="str">
        <f>Respuesta!$D$3</f>
        <v>Si</v>
      </c>
      <c r="N4" s="42" t="str">
        <f>'Estado Administrador Categoría'!$D$3</f>
        <v>Activo</v>
      </c>
      <c r="O4" s="39" t="str">
        <f>IF(AND(EXACT(_xlfn.XLOOKUP(B4,'Tipo Identificación'!$F$3:$F$10,'Tipo Identificación'!$E$3:$E$10),'Estado Tipo Identificación'!$D$3),EXACT(_xlfn.XLOOKUP(K4,'Tipo Relación Institución'!$E$3:$E$9,'Tipo Relación Institución'!$D$3:$D$9),'Estado Tipo Relación Institució'!$D$3)),IF(AND(EXACT(L4,Respuesta!$D$3),EXACT(M4,Respuesta!$D$3)),N4,'Estado Administrador Categoría'!$D$5),'Estado Administrador Categoría'!$D$4)</f>
        <v>Activo</v>
      </c>
      <c r="P4" s="19" t="str">
        <f>_xlfn.CONCAT(B4,"-",C4)</f>
        <v>CC-10365245785</v>
      </c>
    </row>
  </sheetData>
  <hyperlinks>
    <hyperlink ref="H3" r:id="rId1" xr:uid="{1981F21A-0BE3-4C10-80EC-F9183DBF8AE0}"/>
    <hyperlink ref="B3" location="'Tipo Identificación'!A2" display="'Tipo Identificación'!A2" xr:uid="{88462B63-D4A2-4F54-8AED-67F3796320B5}"/>
    <hyperlink ref="N3" location="'Estado Administrador Categoría'!A2" display="'Estado Administrador Categoría'!A2" xr:uid="{EA8100E5-A9F2-498A-B6C4-495457BF1FAD}"/>
    <hyperlink ref="O3" location="'Estado Administrador Categoría'!A1" display="'Estado Administrador Categoría'!A1" xr:uid="{D613C6C0-8241-494A-A943-A2F480018A1C}"/>
    <hyperlink ref="L3" location="Respuesta!A2" display="Respuesta!A2" xr:uid="{2616428E-F1E5-4ADB-A08A-B6FC1CD867E0}"/>
    <hyperlink ref="M3" location="Respuesta!A2" display="Respuesta!A2" xr:uid="{4AC483D3-4EE4-4D5F-8A8E-AA8A5D0A4BE6}"/>
    <hyperlink ref="K3" location="'Tipo Relación Institución'!A1" display="'Tipo Relación Institución'!A1" xr:uid="{CE25E1DD-6983-4529-A6DC-24106C08228D}"/>
    <hyperlink ref="K2" location="'Tipo Relación Institución'!A1" display="Tipo Relación Institución" xr:uid="{5ACF52C4-B47A-4B5F-8EB0-289651AF5BBA}"/>
    <hyperlink ref="L2" location="Respuesta!A1" display="¿Cuenta correo electrónico confirmada?" xr:uid="{868832AA-D961-48E4-AC31-E9AEA6BD21A2}"/>
    <hyperlink ref="M2" location="Respuesta!A1" display="¿Número Teléfono Móvil confirmado?" xr:uid="{B4970E9D-4DBA-40F3-89BF-A60325946C39}"/>
    <hyperlink ref="N2" location="'Estado Administrador Categoría'!A1" display="Estado" xr:uid="{D6597BFA-59E9-436D-B9C9-BA7E56388536}"/>
    <hyperlink ref="O2" location="'Estado Administrador Categoría'!A1" display="Estado Calculado" xr:uid="{771DFD2E-7722-40A3-A5F2-AFE961D48CA2}"/>
    <hyperlink ref="H4" r:id="rId2" xr:uid="{54CBADC9-8834-4210-AC90-97CD453488BE}"/>
    <hyperlink ref="B4" location="'Tipo Identificación'!A2" display="'Tipo Identificación'!A2" xr:uid="{7C797592-BE1C-4C3A-BCFF-D4A3320B1DFC}"/>
    <hyperlink ref="K4" location="'Tipo Relación Institución'!A1" display="'Tipo Relación Institución'!A1" xr:uid="{B74DE997-A864-41F4-9174-F3B1D7EF6F7D}"/>
    <hyperlink ref="N4" location="'Estado Administrador Categoría'!A2" display="'Estado Administrador Categoría'!A2" xr:uid="{8DB06BAF-9AA1-4048-A369-0A93C2B165F0}"/>
    <hyperlink ref="O4" location="'Estado Administrador Categoría'!A1" display="'Estado Administrador Categoría'!A1" xr:uid="{6749F90F-6B2C-432A-9A30-945BF49C0B30}"/>
    <hyperlink ref="A1" location="'Objetos de Dominio'!A1" display="&lt;-Volver al inicio" xr:uid="{251FCB89-C13B-4FC4-8EB1-87C91E02AA39}"/>
  </hyperlinks>
  <pageMargins left="0.7" right="0.7" top="0.75" bottom="0.75" header="0.3" footer="0.3"/>
  <legacyDrawing r:id="rId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4CF49-4009-4F53-81DC-212189A009A5}">
  <dimension ref="A1:D4"/>
  <sheetViews>
    <sheetView workbookViewId="0">
      <pane ySplit="2" topLeftCell="A3" activePane="bottomLeft" state="frozen"/>
      <selection pane="bottomLeft" activeCell="A2" sqref="A2"/>
    </sheetView>
  </sheetViews>
  <sheetFormatPr baseColWidth="10" defaultRowHeight="15" x14ac:dyDescent="0.25"/>
  <cols>
    <col min="1" max="1" width="12.42578125" style="4" bestFit="1" customWidth="1"/>
    <col min="2" max="2" width="8.28515625" style="4" bestFit="1" customWidth="1"/>
    <col min="3" max="3" width="33.7109375" style="4" bestFit="1" customWidth="1"/>
    <col min="4" max="4" width="12.5703125" style="51" bestFit="1" customWidth="1"/>
    <col min="5" max="16384" width="11.42578125" style="4"/>
  </cols>
  <sheetData>
    <row r="1" spans="1:4" ht="16.5" thickBot="1" x14ac:dyDescent="0.3">
      <c r="A1" s="111" t="s">
        <v>410</v>
      </c>
      <c r="D1" s="4"/>
    </row>
    <row r="2" spans="1:4" x14ac:dyDescent="0.25">
      <c r="A2" s="2" t="s">
        <v>2</v>
      </c>
      <c r="B2" s="3" t="s">
        <v>3</v>
      </c>
      <c r="C2" s="3" t="s">
        <v>4</v>
      </c>
      <c r="D2" s="31" t="s">
        <v>102</v>
      </c>
    </row>
    <row r="3" spans="1:4" x14ac:dyDescent="0.25">
      <c r="A3" s="5">
        <v>1</v>
      </c>
      <c r="B3" s="6" t="s">
        <v>291</v>
      </c>
      <c r="C3" s="6" t="s">
        <v>293</v>
      </c>
      <c r="D3" s="49" t="str">
        <f>B3</f>
        <v>Si</v>
      </c>
    </row>
    <row r="4" spans="1:4" ht="15.75" thickBot="1" x14ac:dyDescent="0.3">
      <c r="A4" s="7">
        <v>2</v>
      </c>
      <c r="B4" s="8" t="s">
        <v>292</v>
      </c>
      <c r="C4" s="6" t="s">
        <v>294</v>
      </c>
      <c r="D4" s="50" t="str">
        <f>B4</f>
        <v>No</v>
      </c>
    </row>
  </sheetData>
  <hyperlinks>
    <hyperlink ref="A1" location="'Objetos de Dominio'!A1" display="&lt;-Volver al inicio" xr:uid="{690B621E-8A7F-4DF8-AB0A-FEBC1C59FE49}"/>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CC8A0-E847-4171-8CCE-D3BFF60EA897}">
  <dimension ref="A1:I6"/>
  <sheetViews>
    <sheetView zoomScaleNormal="100" workbookViewId="0">
      <pane ySplit="2" topLeftCell="A3" activePane="bottomLeft" state="frozen"/>
      <selection pane="bottomLeft" activeCell="A2" sqref="A2"/>
    </sheetView>
  </sheetViews>
  <sheetFormatPr baseColWidth="10" defaultRowHeight="15" x14ac:dyDescent="0.25"/>
  <cols>
    <col min="1" max="1" width="12.42578125" style="4" bestFit="1" customWidth="1"/>
    <col min="2" max="2" width="46.140625" style="4" bestFit="1" customWidth="1"/>
    <col min="3" max="3" width="46.140625" style="4" customWidth="1"/>
    <col min="4" max="8" width="41" style="4" customWidth="1"/>
    <col min="9" max="9" width="55.5703125" style="4" bestFit="1" customWidth="1"/>
    <col min="10" max="16384" width="11.42578125" style="4"/>
  </cols>
  <sheetData>
    <row r="1" spans="1:9" ht="16.5" thickBot="1" x14ac:dyDescent="0.3">
      <c r="A1" s="111" t="s">
        <v>410</v>
      </c>
    </row>
    <row r="2" spans="1:9" x14ac:dyDescent="0.25">
      <c r="A2" s="2" t="s">
        <v>2</v>
      </c>
      <c r="B2" s="88" t="s">
        <v>330</v>
      </c>
      <c r="C2" s="88" t="s">
        <v>361</v>
      </c>
      <c r="D2" s="73" t="s">
        <v>331</v>
      </c>
      <c r="E2" s="73" t="s">
        <v>332</v>
      </c>
      <c r="F2" s="73" t="s">
        <v>347</v>
      </c>
      <c r="G2" s="58" t="s">
        <v>99</v>
      </c>
      <c r="H2" s="61" t="s">
        <v>160</v>
      </c>
      <c r="I2" s="31" t="s">
        <v>102</v>
      </c>
    </row>
    <row r="3" spans="1:9" x14ac:dyDescent="0.25">
      <c r="A3" s="5">
        <v>1</v>
      </c>
      <c r="B3" s="89" t="str">
        <f>Versión!$L$3</f>
        <v>1-1-Tecnología-&gt;Inteligencia Artificial-&gt;ChatGPT</v>
      </c>
      <c r="C3" s="89" t="str">
        <f>'Tipo Revisión'!$D$3</f>
        <v>Solicitara por escritor</v>
      </c>
      <c r="D3" s="20">
        <v>44988.359722222223</v>
      </c>
      <c r="E3" s="20">
        <v>44990.359027777777</v>
      </c>
      <c r="F3" s="20">
        <v>44990.359027777777</v>
      </c>
      <c r="G3" s="68" t="str">
        <f>'Estado Revisión'!$D$8</f>
        <v>No aprobada para revisión</v>
      </c>
      <c r="H3" s="86" t="str">
        <f>IF(EXACT(_xlfn.XLOOKUP(B3,Versión!$L$3:$L$5,Versión!$K$3:$K$5), 'Estado Versión'!$D$9), 'Estado Revisión'!$D$11, G3)</f>
        <v>No aprobada para revisión</v>
      </c>
      <c r="I3" s="18" t="str">
        <f>_xlfn.CONCAT(A3,"-",B3)</f>
        <v>1-1-1-Tecnología-&gt;Inteligencia Artificial-&gt;ChatGPT</v>
      </c>
    </row>
    <row r="4" spans="1:9" x14ac:dyDescent="0.25">
      <c r="A4" s="5">
        <v>2</v>
      </c>
      <c r="B4" s="89" t="str">
        <f>Versión!$L$4</f>
        <v>2-1-Tecnología-&gt;Inteligencia Artificial-&gt;ChatGPT</v>
      </c>
      <c r="C4" s="89" t="str">
        <f>'Tipo Revisión'!$D$3</f>
        <v>Solicitara por escritor</v>
      </c>
      <c r="D4" s="20">
        <v>44990.583333333336</v>
      </c>
      <c r="E4" s="20">
        <v>44992.582638888889</v>
      </c>
      <c r="F4" s="20">
        <v>44992.582638888889</v>
      </c>
      <c r="G4" s="68" t="str">
        <f>'Estado Revisión'!$D$8</f>
        <v>No aprobada para revisión</v>
      </c>
      <c r="H4" s="86" t="str">
        <f>IF(EXACT(_xlfn.XLOOKUP(B4,Versión!$L$3:$L$5,Versión!$K$3:$K$5), 'Estado Versión'!$D$9), 'Estado Revisión'!$D$11, G4)</f>
        <v>No aprobada para revisión</v>
      </c>
      <c r="I4" s="18" t="str">
        <f>_xlfn.CONCAT(A4,"-",B4)</f>
        <v>2-2-1-Tecnología-&gt;Inteligencia Artificial-&gt;ChatGPT</v>
      </c>
    </row>
    <row r="5" spans="1:9" x14ac:dyDescent="0.25">
      <c r="A5" s="5">
        <v>3</v>
      </c>
      <c r="B5" s="89" t="str">
        <f>Versión!$L$5</f>
        <v>3-1-Tecnología-&gt;Inteligencia Artificial-&gt;ChatGPT</v>
      </c>
      <c r="C5" s="89" t="str">
        <f>'Tipo Revisión'!$D$3</f>
        <v>Solicitara por escritor</v>
      </c>
      <c r="D5" s="20">
        <v>44994.541666666664</v>
      </c>
      <c r="E5" s="20">
        <v>44996.540972222225</v>
      </c>
      <c r="F5" s="20">
        <v>44995.791666666664</v>
      </c>
      <c r="G5" s="68" t="str">
        <f>'Estado Revisión'!$D$8</f>
        <v>No aprobada para revisión</v>
      </c>
      <c r="H5" s="86" t="str">
        <f>IF(EXACT(_xlfn.XLOOKUP(B5,Versión!$L$3:$L$5,Versión!$K$3:$K$5), 'Estado Versión'!$D$9), 'Estado Revisión'!$D$11, G5)</f>
        <v>No aprobada para revisión</v>
      </c>
      <c r="I5" s="18" t="str">
        <f>_xlfn.CONCAT(A5,"-",B5)</f>
        <v>3-3-1-Tecnología-&gt;Inteligencia Artificial-&gt;ChatGPT</v>
      </c>
    </row>
    <row r="6" spans="1:9" ht="15.75" thickBot="1" x14ac:dyDescent="0.3">
      <c r="A6" s="7">
        <v>4</v>
      </c>
      <c r="B6" s="90" t="str">
        <f>Versión!$L$5</f>
        <v>3-1-Tecnología-&gt;Inteligencia Artificial-&gt;ChatGPT</v>
      </c>
      <c r="C6" s="90" t="str">
        <f>'Tipo Revisión'!$D$4</f>
        <v>Dispara por observación de escritor</v>
      </c>
      <c r="D6" s="21">
        <v>44996.354166666664</v>
      </c>
      <c r="E6" s="21">
        <v>44998.353472222225</v>
      </c>
      <c r="F6" s="21">
        <v>44996.5</v>
      </c>
      <c r="G6" s="74" t="str">
        <f>'Estado Revisión'!$D$7</f>
        <v>Aprobada</v>
      </c>
      <c r="H6" s="87" t="str">
        <f>IF(EXACT(_xlfn.XLOOKUP(B6,Versión!$L$3:$L$5,Versión!$K$3:$K$5), 'Estado Versión'!$D$9), 'Estado Revisión'!$D$11, G6)</f>
        <v>Aprobada</v>
      </c>
      <c r="I6" s="19" t="str">
        <f>_xlfn.CONCAT(A6,"-",B6)</f>
        <v>4-3-1-Tecnología-&gt;Inteligencia Artificial-&gt;ChatGPT</v>
      </c>
    </row>
  </sheetData>
  <hyperlinks>
    <hyperlink ref="B3" location="Versión!A2" display="Versión!A2" xr:uid="{7F896E4E-F76B-4B96-BAC6-BDE90F096394}"/>
    <hyperlink ref="B2" location="Versión!A1" display="Versión" xr:uid="{C861A1E9-4B95-4783-8B4E-DBAC220D6A98}"/>
    <hyperlink ref="B4" location="Versión!A3" display="Versión!A3" xr:uid="{377BF3F1-4D5C-4A5B-8D84-E6D4BB7D9A8C}"/>
    <hyperlink ref="B5" location="Versión!A4" display="Versión!A4" xr:uid="{E32A90E1-85CA-4F59-9382-DD0A98733D2F}"/>
    <hyperlink ref="G3" location="'Estado Revisión'!A7" display="'Estado Revisión'!A7" xr:uid="{0B147518-63B3-49A1-87E8-6AEE25F2D1D4}"/>
    <hyperlink ref="G2" location="'Estado Revisión'!A1" display="Estado" xr:uid="{7FDDEEEC-2B9D-48B5-8441-6FE25E72A2FC}"/>
    <hyperlink ref="G4" location="'Estado Revisión'!A7" display="'Estado Revisión'!A7" xr:uid="{4CFA70E0-1523-4E02-BD11-72FC9B027952}"/>
    <hyperlink ref="G5" location="'Estado Revisión'!A7" display="'Estado Revisión'!A7" xr:uid="{6B23CEA5-285C-469B-BADC-5A35AD48519E}"/>
    <hyperlink ref="C2" location="'Tipo Revisión'!A1" display="Tipo Revisión" xr:uid="{3401DF49-C7D4-47E8-9687-01366176E8D4}"/>
    <hyperlink ref="C3" location="'Tipo Revisión'!A2" display="'Tipo Revisión'!A2" xr:uid="{6AA50DB6-1C8A-4761-9EAC-2C0F7642E9CD}"/>
    <hyperlink ref="C4" location="'Tipo Revisión'!A2" display="'Tipo Revisión'!A2" xr:uid="{DCA89131-58DE-409B-8690-E03F9A1AAAE9}"/>
    <hyperlink ref="C5" location="'Tipo Revisión'!A2" display="'Tipo Revisión'!A2" xr:uid="{5EE65A35-6782-4774-BE3B-908AE01ED416}"/>
    <hyperlink ref="G6" location="'Estado Revisión'!A6" display="'Estado Revisión'!A6" xr:uid="{59F4BF66-4589-4E00-B9DC-268A42E4E898}"/>
    <hyperlink ref="C6" location="'Tipo Revisión'!A3" display="'Tipo Revisión'!A3" xr:uid="{F39D5658-F996-48C5-9126-C633BB80B767}"/>
    <hyperlink ref="B6" location="Versión!A4" display="Versión!A4" xr:uid="{22E87404-9548-49DE-B1F3-5F72DF6D7A80}"/>
    <hyperlink ref="H2" location="'Estado Revisión'!A1" display="Estado Calculado" xr:uid="{60CC89BD-23E9-4D4E-9BFE-689807E5C06A}"/>
    <hyperlink ref="H3" location="'Estado Revisión'!A1" display="'Estado Revisión'!A1" xr:uid="{C8DA2298-CC2C-4559-8B99-387032758E9C}"/>
    <hyperlink ref="H4:H6" location="'Estado Revisión'!A1" display="'Estado Revisión'!A1" xr:uid="{69356CF1-FFE8-4A0F-8E92-9CF8A8994BB2}"/>
    <hyperlink ref="A1" location="'Objetos de Dominio'!A1" display="&lt;-Volver al inicio" xr:uid="{9130B363-8350-4F95-886B-6ECE4B85B82D}"/>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65B2D-6A09-49E3-8B45-575437A19930}">
  <dimension ref="A1:P10"/>
  <sheetViews>
    <sheetView workbookViewId="0">
      <pane ySplit="2" topLeftCell="A3" activePane="bottomLeft" state="frozen"/>
      <selection pane="bottomLeft" activeCell="A2" sqref="A2"/>
    </sheetView>
  </sheetViews>
  <sheetFormatPr baseColWidth="10" defaultRowHeight="15" x14ac:dyDescent="0.25"/>
  <cols>
    <col min="1" max="1" width="12.42578125" style="4" bestFit="1" customWidth="1"/>
    <col min="2" max="2" width="17.5703125" style="4" bestFit="1" customWidth="1"/>
    <col min="3" max="3" width="21" style="4" bestFit="1" customWidth="1"/>
    <col min="4" max="4" width="14.7109375" style="4" bestFit="1" customWidth="1"/>
    <col min="5" max="5" width="16.5703125" style="4" bestFit="1" customWidth="1"/>
    <col min="6" max="6" width="15" style="4" bestFit="1" customWidth="1"/>
    <col min="7" max="7" width="16.85546875" style="4" bestFit="1" customWidth="1"/>
    <col min="8" max="8" width="29.28515625" style="4" bestFit="1" customWidth="1"/>
    <col min="9" max="9" width="29.28515625" style="4" customWidth="1"/>
    <col min="10" max="10" width="22.5703125" style="4" bestFit="1" customWidth="1"/>
    <col min="11" max="11" width="22.5703125" style="4" customWidth="1"/>
    <col min="12" max="12" width="37" style="4" bestFit="1" customWidth="1"/>
    <col min="13" max="13" width="37" style="4" customWidth="1"/>
    <col min="14" max="14" width="13.85546875" style="4" bestFit="1" customWidth="1"/>
    <col min="15" max="15" width="25.28515625" style="4" bestFit="1" customWidth="1"/>
    <col min="16" max="16" width="15" style="4" bestFit="1" customWidth="1"/>
    <col min="17" max="16384" width="11.42578125" style="4"/>
  </cols>
  <sheetData>
    <row r="1" spans="1:16" ht="16.5" thickBot="1" x14ac:dyDescent="0.3">
      <c r="A1" s="111" t="s">
        <v>410</v>
      </c>
    </row>
    <row r="2" spans="1:16" x14ac:dyDescent="0.25">
      <c r="A2" s="2" t="s">
        <v>2</v>
      </c>
      <c r="B2" s="3" t="s">
        <v>140</v>
      </c>
      <c r="C2" s="3" t="s">
        <v>144</v>
      </c>
      <c r="D2" s="3" t="s">
        <v>145</v>
      </c>
      <c r="E2" s="3" t="s">
        <v>146</v>
      </c>
      <c r="F2" s="3" t="s">
        <v>147</v>
      </c>
      <c r="G2" s="3" t="s">
        <v>148</v>
      </c>
      <c r="H2" s="3" t="s">
        <v>149</v>
      </c>
      <c r="I2" s="40" t="s">
        <v>262</v>
      </c>
      <c r="J2" s="3" t="s">
        <v>150</v>
      </c>
      <c r="K2" s="58" t="s">
        <v>7</v>
      </c>
      <c r="L2" s="58" t="s">
        <v>298</v>
      </c>
      <c r="M2" s="58" t="s">
        <v>299</v>
      </c>
      <c r="N2" s="58" t="s">
        <v>99</v>
      </c>
      <c r="O2" s="61" t="s">
        <v>160</v>
      </c>
      <c r="P2" s="31" t="s">
        <v>102</v>
      </c>
    </row>
    <row r="3" spans="1:16" x14ac:dyDescent="0.25">
      <c r="A3" s="5">
        <v>1</v>
      </c>
      <c r="B3" s="13" t="str">
        <f>'Tipo Identificación'!$F$4</f>
        <v>CC</v>
      </c>
      <c r="C3" s="6">
        <v>10369287487</v>
      </c>
      <c r="D3" s="6" t="s">
        <v>151</v>
      </c>
      <c r="E3" s="6" t="s">
        <v>152</v>
      </c>
      <c r="F3" s="6" t="s">
        <v>153</v>
      </c>
      <c r="G3" s="6" t="s">
        <v>154</v>
      </c>
      <c r="H3" s="13" t="s">
        <v>155</v>
      </c>
      <c r="I3" s="13"/>
      <c r="J3" s="6">
        <v>3159874879</v>
      </c>
      <c r="K3" s="33" t="str">
        <f>'Tipo Relación Institución'!$E$3</f>
        <v>Docente</v>
      </c>
      <c r="L3" s="13" t="str">
        <f>Respuesta!$D$3</f>
        <v>Si</v>
      </c>
      <c r="M3" s="13" t="str">
        <f>Respuesta!$D$3</f>
        <v>Si</v>
      </c>
      <c r="N3" s="33" t="str">
        <f>'Estado Revisor'!$D$3</f>
        <v>Activo</v>
      </c>
      <c r="O3" s="38" t="str">
        <f>IF(AND(EXACT(_xlfn.XLOOKUP(B3,'Tipo Identificación'!$F$3:$F$10,'Tipo Identificación'!$E$3:$E$10),'Estado Tipo Identificación'!$D$3),EXACT(_xlfn.XLOOKUP(K3,'Tipo Relación Institución'!$E$3:$E$9,'Tipo Relación Institución'!$D$3:$D$9),'Estado Tipo Relación Institució'!$D$3)),IF(AND(EXACT(L3,Respuesta!$D$3),EXACT(M3,Respuesta!$D$3)),N3,'Estado Revisor'!$D$5),'Estado Revisor'!$D$4)</f>
        <v>Activo</v>
      </c>
      <c r="P3" s="18" t="str">
        <f>_xlfn.CONCAT(B3,"-",C3)</f>
        <v>CC-10369287487</v>
      </c>
    </row>
    <row r="4" spans="1:16" x14ac:dyDescent="0.25">
      <c r="A4" s="5">
        <v>2</v>
      </c>
      <c r="B4" s="13" t="str">
        <f>'Tipo Identificación'!$F$4</f>
        <v>CC</v>
      </c>
      <c r="C4" s="28">
        <v>16874584</v>
      </c>
      <c r="D4" s="28" t="s">
        <v>156</v>
      </c>
      <c r="E4" s="28" t="s">
        <v>157</v>
      </c>
      <c r="F4" s="28" t="s">
        <v>158</v>
      </c>
      <c r="G4" s="28" t="s">
        <v>158</v>
      </c>
      <c r="H4" s="37" t="s">
        <v>159</v>
      </c>
      <c r="I4" s="6"/>
      <c r="J4" s="28">
        <v>3178954785</v>
      </c>
      <c r="K4" s="33" t="str">
        <f>'Tipo Relación Institución'!$E$3</f>
        <v>Docente</v>
      </c>
      <c r="L4" s="13" t="str">
        <f>Respuesta!$D$3</f>
        <v>Si</v>
      </c>
      <c r="M4" s="13" t="str">
        <f>Respuesta!$D$3</f>
        <v>Si</v>
      </c>
      <c r="N4" s="33" t="str">
        <f>'Estado Revisor'!$D$3</f>
        <v>Activo</v>
      </c>
      <c r="O4" s="38" t="str">
        <f>IF(AND(EXACT(_xlfn.XLOOKUP(B4,'Tipo Identificación'!$F$3:$F$10,'Tipo Identificación'!$E$3:$E$10),'Estado Tipo Identificación'!$D$3),EXACT(_xlfn.XLOOKUP(K4,'Tipo Relación Institución'!$E$3:$E$9,'Tipo Relación Institución'!$D$3:$D$9),'Estado Tipo Relación Institució'!$D$3)),IF(AND(EXACT(L4,Respuesta!$D$3),EXACT(M4,Respuesta!$D$3)),N4,'Estado Revisor'!$D$5),'Estado Revisor'!$D$4)</f>
        <v>Activo</v>
      </c>
      <c r="P4" s="18" t="str">
        <f>_xlfn.CONCAT(B4,"-",C4)</f>
        <v>CC-16874584</v>
      </c>
    </row>
    <row r="5" spans="1:16" x14ac:dyDescent="0.25">
      <c r="A5" s="5">
        <v>3</v>
      </c>
      <c r="B5" s="13" t="str">
        <f>'Tipo Identificación'!$F$4</f>
        <v>CC</v>
      </c>
      <c r="C5" s="6">
        <v>58798452</v>
      </c>
      <c r="D5" s="6" t="s">
        <v>161</v>
      </c>
      <c r="E5" s="6" t="s">
        <v>157</v>
      </c>
      <c r="F5" s="6" t="s">
        <v>162</v>
      </c>
      <c r="G5" s="6" t="s">
        <v>163</v>
      </c>
      <c r="H5" s="13" t="s">
        <v>164</v>
      </c>
      <c r="I5" s="6"/>
      <c r="J5" s="6">
        <v>3002548974</v>
      </c>
      <c r="K5" s="33" t="str">
        <f>'Tipo Relación Institución'!$E$3</f>
        <v>Docente</v>
      </c>
      <c r="L5" s="13" t="str">
        <f>Respuesta!$D$3</f>
        <v>Si</v>
      </c>
      <c r="M5" s="13" t="str">
        <f>Respuesta!$D$3</f>
        <v>Si</v>
      </c>
      <c r="N5" s="33" t="str">
        <f>'Estado Revisor'!$D$3</f>
        <v>Activo</v>
      </c>
      <c r="O5" s="38" t="str">
        <f>IF(AND(EXACT(_xlfn.XLOOKUP(B5,'Tipo Identificación'!$F$3:$F$10,'Tipo Identificación'!$E$3:$E$10),'Estado Tipo Identificación'!$D$3),EXACT(_xlfn.XLOOKUP(K5,'Tipo Relación Institución'!$E$3:$E$9,'Tipo Relación Institución'!$D$3:$D$9),'Estado Tipo Relación Institució'!$D$3)),IF(AND(EXACT(L5,Respuesta!$D$3),EXACT(M5,Respuesta!$D$3)),N5,'Estado Revisor'!$D$5),'Estado Revisor'!$D$4)</f>
        <v>Activo</v>
      </c>
      <c r="P5" s="18" t="str">
        <f>_xlfn.CONCAT(B5,"-",C5)</f>
        <v>CC-58798452</v>
      </c>
    </row>
    <row r="6" spans="1:16" x14ac:dyDescent="0.25">
      <c r="A6" s="5">
        <v>4</v>
      </c>
      <c r="B6" s="13" t="str">
        <f>'Tipo Identificación'!$F$4</f>
        <v>CC</v>
      </c>
      <c r="C6" s="6">
        <v>87456987</v>
      </c>
      <c r="D6" s="6" t="s">
        <v>165</v>
      </c>
      <c r="E6" s="6" t="s">
        <v>166</v>
      </c>
      <c r="F6" s="6" t="s">
        <v>167</v>
      </c>
      <c r="G6" s="6" t="s">
        <v>168</v>
      </c>
      <c r="H6" s="13" t="s">
        <v>169</v>
      </c>
      <c r="I6" s="6"/>
      <c r="J6" s="6">
        <v>3054789874</v>
      </c>
      <c r="K6" s="33" t="str">
        <f>'Tipo Relación Institución'!$E$3</f>
        <v>Docente</v>
      </c>
      <c r="L6" s="13" t="str">
        <f>Respuesta!$D$3</f>
        <v>Si</v>
      </c>
      <c r="M6" s="13" t="str">
        <f>Respuesta!$D$3</f>
        <v>Si</v>
      </c>
      <c r="N6" s="33" t="str">
        <f>'Estado Revisor'!$D$3</f>
        <v>Activo</v>
      </c>
      <c r="O6" s="38" t="str">
        <f>IF(AND(EXACT(_xlfn.XLOOKUP(B6,'Tipo Identificación'!$F$3:$F$10,'Tipo Identificación'!$E$3:$E$10),'Estado Tipo Identificación'!$D$3),EXACT(_xlfn.XLOOKUP(K6,'Tipo Relación Institución'!$E$3:$E$9,'Tipo Relación Institución'!$D$3:$D$9),'Estado Tipo Relación Institució'!$D$3)),IF(AND(EXACT(L6,Respuesta!$D$3),EXACT(M6,Respuesta!$D$3)),N6,'Estado Revisor'!$D$5),'Estado Revisor'!$D$4)</f>
        <v>Activo</v>
      </c>
      <c r="P6" s="18" t="str">
        <f>_xlfn.CONCAT(B6,"-",C6)</f>
        <v>CC-87456987</v>
      </c>
    </row>
    <row r="7" spans="1:16" x14ac:dyDescent="0.25">
      <c r="A7" s="5">
        <v>5</v>
      </c>
      <c r="B7" s="13" t="str">
        <f>'Tipo Identificación'!$F$4</f>
        <v>CC</v>
      </c>
      <c r="C7" s="6">
        <v>10365245785</v>
      </c>
      <c r="D7" s="6" t="s">
        <v>170</v>
      </c>
      <c r="E7" s="6" t="s">
        <v>171</v>
      </c>
      <c r="F7" s="6" t="s">
        <v>172</v>
      </c>
      <c r="G7" s="6" t="s">
        <v>173</v>
      </c>
      <c r="H7" s="13" t="s">
        <v>174</v>
      </c>
      <c r="I7" s="6"/>
      <c r="J7" s="6">
        <v>3102548721</v>
      </c>
      <c r="K7" s="33" t="str">
        <f>'Tipo Relación Institución'!$E$3</f>
        <v>Docente</v>
      </c>
      <c r="L7" s="13" t="str">
        <f>Respuesta!$D$3</f>
        <v>Si</v>
      </c>
      <c r="M7" s="13" t="str">
        <f>Respuesta!$D$3</f>
        <v>Si</v>
      </c>
      <c r="N7" s="33" t="str">
        <f>'Estado Revisor'!$D$3</f>
        <v>Activo</v>
      </c>
      <c r="O7" s="38" t="str">
        <f>IF(AND(EXACT(_xlfn.XLOOKUP(B7,'Tipo Identificación'!$F$3:$F$10,'Tipo Identificación'!$E$3:$E$10),'Estado Tipo Identificación'!$D$3),EXACT(_xlfn.XLOOKUP(K7,'Tipo Relación Institución'!$E$3:$E$9,'Tipo Relación Institución'!$D$3:$D$9),'Estado Tipo Relación Institució'!$D$3)),IF(AND(EXACT(L7,Respuesta!$D$3),EXACT(M7,Respuesta!$D$3)),N7,'Estado Revisor'!$D$5),'Estado Revisor'!$D$4)</f>
        <v>Activo</v>
      </c>
      <c r="P7" s="18" t="str">
        <f>_xlfn.CONCAT(B7,"-",C7)</f>
        <v>CC-10365245785</v>
      </c>
    </row>
    <row r="8" spans="1:16" x14ac:dyDescent="0.25">
      <c r="A8" s="5">
        <v>6</v>
      </c>
      <c r="B8" s="13" t="str">
        <f>'Tipo Identificación'!$F$4</f>
        <v>CC</v>
      </c>
      <c r="C8" s="6">
        <v>10548795425</v>
      </c>
      <c r="D8" s="6" t="s">
        <v>175</v>
      </c>
      <c r="E8" s="6"/>
      <c r="F8" s="6" t="s">
        <v>176</v>
      </c>
      <c r="G8" s="6" t="s">
        <v>177</v>
      </c>
      <c r="H8" s="13" t="s">
        <v>178</v>
      </c>
      <c r="I8" s="6"/>
      <c r="J8" s="6">
        <v>3112546987</v>
      </c>
      <c r="K8" s="33" t="str">
        <f>'Tipo Relación Institución'!$E$3</f>
        <v>Docente</v>
      </c>
      <c r="L8" s="13" t="str">
        <f>Respuesta!$D$3</f>
        <v>Si</v>
      </c>
      <c r="M8" s="13" t="str">
        <f>Respuesta!$D$3</f>
        <v>Si</v>
      </c>
      <c r="N8" s="33" t="str">
        <f>'Estado Revisor'!$D$3</f>
        <v>Activo</v>
      </c>
      <c r="O8" s="38" t="str">
        <f>IF(AND(EXACT(_xlfn.XLOOKUP(B8,'Tipo Identificación'!$F$3:$F$10,'Tipo Identificación'!$E$3:$E$10),'Estado Tipo Identificación'!$D$3),EXACT(_xlfn.XLOOKUP(K8,'Tipo Relación Institución'!$E$3:$E$9,'Tipo Relación Institución'!$D$3:$D$9),'Estado Tipo Relación Institució'!$D$3)),IF(AND(EXACT(L8,Respuesta!$D$3),EXACT(M8,Respuesta!$D$3)),N8,'Estado Revisor'!$D$5),'Estado Revisor'!$D$4)</f>
        <v>Activo</v>
      </c>
      <c r="P8" s="18" t="str">
        <f t="shared" ref="P8:P10" si="0">_xlfn.CONCAT(B8,"-",C8)</f>
        <v>CC-10548795425</v>
      </c>
    </row>
    <row r="9" spans="1:16" x14ac:dyDescent="0.25">
      <c r="A9" s="5">
        <v>7</v>
      </c>
      <c r="B9" s="13" t="str">
        <f>'Tipo Identificación'!$F$4</f>
        <v>CC</v>
      </c>
      <c r="C9" s="6">
        <v>10258745895</v>
      </c>
      <c r="D9" s="6" t="s">
        <v>180</v>
      </c>
      <c r="E9" s="6" t="s">
        <v>181</v>
      </c>
      <c r="F9" s="6" t="s">
        <v>182</v>
      </c>
      <c r="G9" s="6" t="s">
        <v>183</v>
      </c>
      <c r="H9" s="13" t="s">
        <v>179</v>
      </c>
      <c r="I9" s="6"/>
      <c r="J9" s="6">
        <v>3122096480</v>
      </c>
      <c r="K9" s="33" t="str">
        <f>'Tipo Relación Institución'!$E$3</f>
        <v>Docente</v>
      </c>
      <c r="L9" s="13" t="str">
        <f>Respuesta!$D$3</f>
        <v>Si</v>
      </c>
      <c r="M9" s="13" t="str">
        <f>Respuesta!$D$3</f>
        <v>Si</v>
      </c>
      <c r="N9" s="33" t="str">
        <f>'Estado Revisor'!$D$4</f>
        <v>Inactivo</v>
      </c>
      <c r="O9" s="38" t="str">
        <f>IF(AND(EXACT(_xlfn.XLOOKUP(B9,'Tipo Identificación'!$F$3:$F$10,'Tipo Identificación'!$E$3:$E$10),'Estado Tipo Identificación'!$D$3),EXACT(_xlfn.XLOOKUP(K9,'Tipo Relación Institución'!$E$3:$E$9,'Tipo Relación Institución'!$D$3:$D$9),'Estado Tipo Relación Institució'!$D$3)),IF(AND(EXACT(L9,Respuesta!$D$3),EXACT(M9,Respuesta!$D$3)),N9,'Estado Revisor'!$D$5),'Estado Revisor'!$D$4)</f>
        <v>Inactivo</v>
      </c>
      <c r="P9" s="18" t="str">
        <f t="shared" si="0"/>
        <v>CC-10258745895</v>
      </c>
    </row>
    <row r="10" spans="1:16" ht="15.75" thickBot="1" x14ac:dyDescent="0.3">
      <c r="A10" s="7">
        <v>8</v>
      </c>
      <c r="B10" s="17" t="str">
        <f>'Tipo Identificación'!$F$4</f>
        <v>CC</v>
      </c>
      <c r="C10" s="8">
        <v>10369874568</v>
      </c>
      <c r="D10" s="8" t="s">
        <v>184</v>
      </c>
      <c r="E10" s="8" t="s">
        <v>185</v>
      </c>
      <c r="F10" s="8" t="s">
        <v>163</v>
      </c>
      <c r="G10" s="8" t="s">
        <v>186</v>
      </c>
      <c r="H10" s="17" t="s">
        <v>187</v>
      </c>
      <c r="I10" s="8"/>
      <c r="J10" s="8">
        <v>3254789542</v>
      </c>
      <c r="K10" s="35" t="str">
        <f>'Tipo Relación Institución'!$E$3</f>
        <v>Docente</v>
      </c>
      <c r="L10" s="17" t="str">
        <f>Respuesta!$D$3</f>
        <v>Si</v>
      </c>
      <c r="M10" s="17" t="str">
        <f>Respuesta!$D$3</f>
        <v>Si</v>
      </c>
      <c r="N10" s="35" t="str">
        <f>'Estado Revisor'!$D$3</f>
        <v>Activo</v>
      </c>
      <c r="O10" s="39" t="str">
        <f>IF(AND(EXACT(_xlfn.XLOOKUP(B10,'Tipo Identificación'!$F$3:$F$10,'Tipo Identificación'!$E$3:$E$10),'Estado Tipo Identificación'!$D$3),EXACT(_xlfn.XLOOKUP(K10,'Tipo Relación Institución'!$E$3:$E$9,'Tipo Relación Institución'!$D$3:$D$9),'Estado Tipo Relación Institució'!$D$3)),IF(AND(EXACT(L10,Respuesta!$D$3),EXACT(M10,Respuesta!$D$3)),N10,'Estado Revisor'!$D$5),'Estado Revisor'!$D$4)</f>
        <v>Activo</v>
      </c>
      <c r="P10" s="19" t="str">
        <f t="shared" si="0"/>
        <v>CC-10369874568</v>
      </c>
    </row>
  </sheetData>
  <hyperlinks>
    <hyperlink ref="B3" location="'Tipo Identificación'!A2" display="'Tipo Identificación'!A2" xr:uid="{85EEEC3C-7591-4781-A677-E2870118B6DA}"/>
    <hyperlink ref="B4" location="'Tipo Identificación'!A2" display="'Tipo Identificación'!A2" xr:uid="{B0AB8B40-24E4-42E3-8F4D-D32E9E48C677}"/>
    <hyperlink ref="H3" r:id="rId1" xr:uid="{491DFD51-E4DE-43AB-B597-70BA603F028A}"/>
    <hyperlink ref="N3" location="'Estado Revisor'!A2" display="'Estado Revisor'!A2" xr:uid="{D55C99C2-A361-4726-8DE8-C1589CC1D6F6}"/>
    <hyperlink ref="H4" r:id="rId2" xr:uid="{F0A93A20-F20E-476A-A340-5A77547E7E67}"/>
    <hyperlink ref="N4" location="'Estado Revisor'!A2" display="'Estado Revisor'!A2" xr:uid="{ADA7DE8D-6F5D-4F54-90A9-3484FA66613C}"/>
    <hyperlink ref="H5" r:id="rId3" xr:uid="{E79672E9-A10D-4F7B-A465-3D617A9D5BAB}"/>
    <hyperlink ref="B5" location="'Tipo Identificación'!A2" display="'Tipo Identificación'!A2" xr:uid="{5842EAD8-BEC4-4A62-A8E8-CDE0D385EA24}"/>
    <hyperlink ref="N5" location="'Estado Revisor'!A2" display="'Estado Revisor'!A2" xr:uid="{2AB0937A-9B38-42D2-882E-E4B0D72BC201}"/>
    <hyperlink ref="H6" r:id="rId4" xr:uid="{C7C43F4A-7D9B-459B-90DB-9E54626468D4}"/>
    <hyperlink ref="N6" location="'Estado Revisor'!A2" display="'Estado Revisor'!A2" xr:uid="{7274AF06-5CC5-4030-983A-5CBACABAAE82}"/>
    <hyperlink ref="B6" location="'Tipo Identificación'!A2" display="'Tipo Identificación'!A2" xr:uid="{009F861C-8A4F-4DC8-B8AB-10928B820144}"/>
    <hyperlink ref="H7" r:id="rId5" xr:uid="{850E27FA-5F2C-444A-B863-184E586769AF}"/>
    <hyperlink ref="N7" location="'Estado Revisor'!A2" display="'Estado Revisor'!A2" xr:uid="{3E8DBD69-1908-4212-99B0-BDEC18A0DC00}"/>
    <hyperlink ref="B7" location="'Tipo Identificación'!A2" display="'Tipo Identificación'!A2" xr:uid="{FE3649DC-3D75-43EF-B73D-BF9CBE4698D1}"/>
    <hyperlink ref="H8" r:id="rId6" xr:uid="{5151544A-60D8-4499-B775-31CBB354C301}"/>
    <hyperlink ref="H9" r:id="rId7" xr:uid="{14B25635-9AC8-4D2A-9E8A-90C79AEC507F}"/>
    <hyperlink ref="B8" location="'Tipo Identificación'!A2" display="'Tipo Identificación'!A2" xr:uid="{E5BBFCA2-91B7-4ED3-83DA-E704E322A2E3}"/>
    <hyperlink ref="B9" location="'Tipo Identificación'!A2" display="'Tipo Identificación'!A2" xr:uid="{56BA8D63-1964-4C2C-ACC4-4482E9A54A7A}"/>
    <hyperlink ref="B10" location="'Tipo Identificación'!A2" display="'Tipo Identificación'!A2" xr:uid="{51C8FD7F-7B4C-4085-865D-B67B5361B386}"/>
    <hyperlink ref="H10" r:id="rId8" xr:uid="{F167FB18-6CD9-437D-95F7-F414B58F37A3}"/>
    <hyperlink ref="N8" location="'Estado Revisor'!A2" display="'Estado Revisor'!A2" xr:uid="{30FED0E2-F45F-4A88-A9F2-6D302D42EBBB}"/>
    <hyperlink ref="N9" location="'Estado Revisor'!A2" display="'Estado Revisor'!A2" xr:uid="{7AABB8F8-EB3D-4A6B-96A2-544B23571EE4}"/>
    <hyperlink ref="N10" location="'Estado Revisor'!A2" display="'Estado Revisor'!A2" xr:uid="{112FA9D1-A8B7-4066-8565-7D85DD50C2DD}"/>
    <hyperlink ref="L3" location="Respuesta!A2" display="Respuesta!A2" xr:uid="{5231925D-F729-41A5-A136-6034B97F40BF}"/>
    <hyperlink ref="M3" location="Respuesta!A2" display="Respuesta!A2" xr:uid="{8A239EE0-818B-404C-8868-D284CC10EECF}"/>
    <hyperlink ref="K2" location="'Tipo Relación Institución'!A1" display="Tipo Relación Institución" xr:uid="{18414A47-A32C-477F-A6E6-EDCCECF159A5}"/>
    <hyperlink ref="L2" location="Respuesta!A1" display="¿Cuenta correo electrónico confirmada?" xr:uid="{6E56FAFA-1EDD-4B8E-8D11-400E2D0C9F8E}"/>
    <hyperlink ref="K3" location="'Tipo Relación Institución'!A1" display="'Tipo Relación Institución'!A1" xr:uid="{4FB34238-254F-4839-8C87-BD801BFE78D7}"/>
    <hyperlink ref="K4" location="'Tipo Relación Institución'!A1" display="'Tipo Relación Institución'!A1" xr:uid="{11F0A394-BEDC-4FAC-ACFD-3E37128A1CB8}"/>
    <hyperlink ref="K5" location="'Tipo Relación Institución'!A1" display="'Tipo Relación Institución'!A1" xr:uid="{59FD6E28-5AA9-43C8-A538-7E74A39C1FC1}"/>
    <hyperlink ref="K6" location="'Tipo Relación Institución'!A1" display="'Tipo Relación Institución'!A1" xr:uid="{4FAF92B4-8F47-4C49-8D94-EA8E78099A17}"/>
    <hyperlink ref="K7" location="'Tipo Relación Institución'!A1" display="'Tipo Relación Institución'!A1" xr:uid="{0B66520C-D99D-48EF-933B-C7DA6739F101}"/>
    <hyperlink ref="K8" location="'Tipo Relación Institución'!A1" display="'Tipo Relación Institución'!A1" xr:uid="{E7A46126-CDE7-4AF9-B486-EA6C94029B7F}"/>
    <hyperlink ref="K9" location="'Tipo Relación Institución'!A1" display="'Tipo Relación Institución'!A1" xr:uid="{89F0D866-6F00-4348-A347-70E9F50F3F22}"/>
    <hyperlink ref="K10" location="'Tipo Relación Institución'!A1" display="'Tipo Relación Institución'!A1" xr:uid="{01918939-212A-4725-ABD5-906F5F5468C1}"/>
    <hyperlink ref="M2" location="Respuesta!A1" display="¿Número Teléfono Móvil confirmado?" xr:uid="{034EB90C-5DB5-4939-9DDE-234ECD6BB493}"/>
    <hyperlink ref="N2" location="'Estado Revisor'!A1" display="Estado" xr:uid="{70372C02-3D40-4076-A748-10004A616A4D}"/>
    <hyperlink ref="O2" location="'Estado Revisor'!A1" display="Estado Calculado" xr:uid="{83AEDE0D-8CE2-40D8-98C8-0190BCC2F2CA}"/>
    <hyperlink ref="A1" location="'Objetos de Dominio'!A1" display="&lt;-Volver al inicio" xr:uid="{0E33FA70-78B8-473D-A217-5244F8E8B353}"/>
  </hyperlinks>
  <pageMargins left="0.7" right="0.7" top="0.75" bottom="0.75" header="0.3" footer="0.3"/>
  <legacyDrawing r:id="rId9"/>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9CBF4-9D24-469F-B8F1-2762D1A96203}">
  <dimension ref="A1:G14"/>
  <sheetViews>
    <sheetView zoomScaleNormal="100" workbookViewId="0">
      <pane ySplit="2" topLeftCell="A3" activePane="bottomLeft" state="frozen"/>
      <selection pane="bottomLeft" activeCell="A2" sqref="A2"/>
    </sheetView>
  </sheetViews>
  <sheetFormatPr baseColWidth="10" defaultRowHeight="15" x14ac:dyDescent="0.25"/>
  <cols>
    <col min="1" max="1" width="12.42578125" style="4" bestFit="1" customWidth="1"/>
    <col min="2" max="2" width="46.140625" style="4" bestFit="1" customWidth="1"/>
    <col min="3" max="3" width="46.140625" style="4" customWidth="1"/>
    <col min="4" max="6" width="41" style="4" customWidth="1"/>
    <col min="7" max="7" width="55.5703125" style="4" bestFit="1" customWidth="1"/>
    <col min="8" max="16384" width="11.42578125" style="4"/>
  </cols>
  <sheetData>
    <row r="1" spans="1:7" ht="16.5" thickBot="1" x14ac:dyDescent="0.3">
      <c r="A1" s="111" t="s">
        <v>410</v>
      </c>
    </row>
    <row r="2" spans="1:7" x14ac:dyDescent="0.25">
      <c r="A2" s="2" t="s">
        <v>2</v>
      </c>
      <c r="B2" s="77" t="s">
        <v>333</v>
      </c>
      <c r="C2" s="77" t="s">
        <v>191</v>
      </c>
      <c r="D2" s="73" t="s">
        <v>334</v>
      </c>
      <c r="E2" s="73" t="s">
        <v>347</v>
      </c>
      <c r="F2" s="58" t="s">
        <v>99</v>
      </c>
      <c r="G2" s="31" t="s">
        <v>102</v>
      </c>
    </row>
    <row r="3" spans="1:7" x14ac:dyDescent="0.25">
      <c r="A3" s="5">
        <v>1</v>
      </c>
      <c r="B3" s="68" t="str">
        <f>Revisión!$I$3</f>
        <v>1-1-1-Tecnología-&gt;Inteligencia Artificial-&gt;ChatGPT</v>
      </c>
      <c r="C3" s="68" t="str">
        <f>Revisor!$P$4</f>
        <v>CC-16874584</v>
      </c>
      <c r="D3" s="20">
        <v>44988.375</v>
      </c>
      <c r="E3" s="20">
        <v>44990.291666666664</v>
      </c>
      <c r="F3" s="68" t="str">
        <f>'Estado Revisión'!$D$8</f>
        <v>No aprobada para revisión</v>
      </c>
      <c r="G3" s="18" t="str">
        <f>_xlfn.CONCAT(A3,"-",B3)</f>
        <v>1-1-1-1-Tecnología-&gt;Inteligencia Artificial-&gt;ChatGPT</v>
      </c>
    </row>
    <row r="4" spans="1:7" x14ac:dyDescent="0.25">
      <c r="A4" s="5">
        <v>2</v>
      </c>
      <c r="B4" s="68" t="str">
        <f>Revisión!$I$3</f>
        <v>1-1-1-Tecnología-&gt;Inteligencia Artificial-&gt;ChatGPT</v>
      </c>
      <c r="C4" s="68" t="str">
        <f>Revisor!$P$8</f>
        <v>CC-10548795425</v>
      </c>
      <c r="D4" s="20">
        <v>44988.375</v>
      </c>
      <c r="E4" s="20">
        <v>44990.359027777777</v>
      </c>
      <c r="F4" s="68" t="str">
        <f>'Estado Revisión'!$D$6</f>
        <v>Aprobada por vencimiento</v>
      </c>
      <c r="G4" s="18" t="str">
        <f>_xlfn.CONCAT(A4,"-",B4)</f>
        <v>2-1-1-1-Tecnología-&gt;Inteligencia Artificial-&gt;ChatGPT</v>
      </c>
    </row>
    <row r="5" spans="1:7" x14ac:dyDescent="0.25">
      <c r="A5" s="5">
        <v>3</v>
      </c>
      <c r="B5" s="68" t="str">
        <f>Revisión!$I$3</f>
        <v>1-1-1-Tecnología-&gt;Inteligencia Artificial-&gt;ChatGPT</v>
      </c>
      <c r="C5" s="68" t="str">
        <f>Revisor!$P$6</f>
        <v>CC-87456987</v>
      </c>
      <c r="D5" s="20">
        <v>44988.375</v>
      </c>
      <c r="E5" s="20">
        <v>44989.729166666664</v>
      </c>
      <c r="F5" s="68" t="str">
        <f>'Estado Revisión'!$D$8</f>
        <v>No aprobada para revisión</v>
      </c>
      <c r="G5" s="18" t="str">
        <f>_xlfn.CONCAT(A5,"-",B5)</f>
        <v>3-1-1-1-Tecnología-&gt;Inteligencia Artificial-&gt;ChatGPT</v>
      </c>
    </row>
    <row r="6" spans="1:7" x14ac:dyDescent="0.25">
      <c r="A6" s="5">
        <v>4</v>
      </c>
      <c r="B6" s="13" t="str">
        <f>Revisión!$I$4</f>
        <v>2-2-1-Tecnología-&gt;Inteligencia Artificial-&gt;ChatGPT</v>
      </c>
      <c r="C6" s="68" t="str">
        <f>Revisor!$P$4</f>
        <v>CC-16874584</v>
      </c>
      <c r="D6" s="20">
        <v>44990.604166666664</v>
      </c>
      <c r="E6" s="20">
        <v>44992.582638888889</v>
      </c>
      <c r="F6" s="68" t="str">
        <f>'Estado Revisión'!$D$6</f>
        <v>Aprobada por vencimiento</v>
      </c>
      <c r="G6" s="18" t="str">
        <f>_xlfn.CONCAT(A6,"-",B6)</f>
        <v>4-2-2-1-Tecnología-&gt;Inteligencia Artificial-&gt;ChatGPT</v>
      </c>
    </row>
    <row r="7" spans="1:7" x14ac:dyDescent="0.25">
      <c r="A7" s="5">
        <v>5</v>
      </c>
      <c r="B7" s="13" t="str">
        <f>Revisión!$I$4</f>
        <v>2-2-1-Tecnología-&gt;Inteligencia Artificial-&gt;ChatGPT</v>
      </c>
      <c r="C7" s="68" t="str">
        <f>Revisor!$P$8</f>
        <v>CC-10548795425</v>
      </c>
      <c r="D7" s="20">
        <v>44990.604166666664</v>
      </c>
      <c r="E7" s="20">
        <v>44992.541666666664</v>
      </c>
      <c r="F7" s="13" t="str">
        <f>'Estado Revisión'!$D$7</f>
        <v>Aprobada</v>
      </c>
      <c r="G7" s="18" t="str">
        <f>_xlfn.CONCAT(A7,"-",B7)</f>
        <v>5-2-2-1-Tecnología-&gt;Inteligencia Artificial-&gt;ChatGPT</v>
      </c>
    </row>
    <row r="8" spans="1:7" x14ac:dyDescent="0.25">
      <c r="A8" s="5">
        <v>6</v>
      </c>
      <c r="B8" s="13" t="str">
        <f>Revisión!$I$4</f>
        <v>2-2-1-Tecnología-&gt;Inteligencia Artificial-&gt;ChatGPT</v>
      </c>
      <c r="C8" s="68" t="str">
        <f>Revisor!$P$6</f>
        <v>CC-87456987</v>
      </c>
      <c r="D8" s="20">
        <v>44990.604166666664</v>
      </c>
      <c r="E8" s="20">
        <v>44992.524305555555</v>
      </c>
      <c r="F8" s="68" t="str">
        <f>'Estado Revisión'!$D$8</f>
        <v>No aprobada para revisión</v>
      </c>
      <c r="G8" s="18" t="str">
        <f>_xlfn.CONCAT(A8,"-",B8)</f>
        <v>6-2-2-1-Tecnología-&gt;Inteligencia Artificial-&gt;ChatGPT</v>
      </c>
    </row>
    <row r="9" spans="1:7" x14ac:dyDescent="0.25">
      <c r="A9" s="5">
        <v>7</v>
      </c>
      <c r="B9" s="13" t="str">
        <f>Revisión!$I$5</f>
        <v>3-3-1-Tecnología-&gt;Inteligencia Artificial-&gt;ChatGPT</v>
      </c>
      <c r="C9" s="68" t="str">
        <f>Revisor!$P$4</f>
        <v>CC-16874584</v>
      </c>
      <c r="D9" s="20">
        <v>44994.545138888891</v>
      </c>
      <c r="E9" s="20">
        <v>44995.791666666664</v>
      </c>
      <c r="F9" s="68" t="str">
        <f>'Estado Revisión'!$D$8</f>
        <v>No aprobada para revisión</v>
      </c>
      <c r="G9" s="18" t="str">
        <f>_xlfn.CONCAT(A9,"-",B9)</f>
        <v>7-3-3-1-Tecnología-&gt;Inteligencia Artificial-&gt;ChatGPT</v>
      </c>
    </row>
    <row r="10" spans="1:7" x14ac:dyDescent="0.25">
      <c r="A10" s="5">
        <v>8</v>
      </c>
      <c r="B10" s="13" t="str">
        <f>Revisión!$I$5</f>
        <v>3-3-1-Tecnología-&gt;Inteligencia Artificial-&gt;ChatGPT</v>
      </c>
      <c r="C10" s="68" t="str">
        <f>Revisor!$P$8</f>
        <v>CC-10548795425</v>
      </c>
      <c r="D10" s="20">
        <v>44994.545138888891</v>
      </c>
      <c r="E10" s="20">
        <v>44994.583333333336</v>
      </c>
      <c r="F10" s="13" t="str">
        <f>'Estado Revisión'!$D$7</f>
        <v>Aprobada</v>
      </c>
      <c r="G10" s="18" t="str">
        <f>_xlfn.CONCAT(A10,"-",B10)</f>
        <v>8-3-3-1-Tecnología-&gt;Inteligencia Artificial-&gt;ChatGPT</v>
      </c>
    </row>
    <row r="11" spans="1:7" x14ac:dyDescent="0.25">
      <c r="A11" s="5">
        <v>9</v>
      </c>
      <c r="B11" s="13" t="str">
        <f>Revisión!$I$5</f>
        <v>3-3-1-Tecnología-&gt;Inteligencia Artificial-&gt;ChatGPT</v>
      </c>
      <c r="C11" s="68" t="str">
        <f>Revisor!$P$6</f>
        <v>CC-87456987</v>
      </c>
      <c r="D11" s="20">
        <v>44994.545138888891</v>
      </c>
      <c r="E11" s="20">
        <v>44994.604166666664</v>
      </c>
      <c r="F11" s="13" t="str">
        <f>'Estado Revisión'!$D$7</f>
        <v>Aprobada</v>
      </c>
      <c r="G11" s="18" t="str">
        <f>_xlfn.CONCAT(A11,"-",B11)</f>
        <v>9-3-3-1-Tecnología-&gt;Inteligencia Artificial-&gt;ChatGPT</v>
      </c>
    </row>
    <row r="12" spans="1:7" x14ac:dyDescent="0.25">
      <c r="A12" s="5">
        <v>10</v>
      </c>
      <c r="B12" s="13" t="str">
        <f>Revisión!$I$5</f>
        <v>3-3-1-Tecnología-&gt;Inteligencia Artificial-&gt;ChatGPT</v>
      </c>
      <c r="C12" s="68" t="str">
        <f>Revisor!$P$4</f>
        <v>CC-16874584</v>
      </c>
      <c r="D12" s="20">
        <v>44996.361111111109</v>
      </c>
      <c r="E12" s="20">
        <v>44996.5</v>
      </c>
      <c r="F12" s="13" t="str">
        <f>'Estado Revisión'!$D$7</f>
        <v>Aprobada</v>
      </c>
      <c r="G12" s="18" t="str">
        <f>_xlfn.CONCAT(A12,"-",B12)</f>
        <v>10-3-3-1-Tecnología-&gt;Inteligencia Artificial-&gt;ChatGPT</v>
      </c>
    </row>
    <row r="13" spans="1:7" x14ac:dyDescent="0.25">
      <c r="A13" s="5">
        <v>11</v>
      </c>
      <c r="B13" s="13" t="str">
        <f>Revisión!$I$5</f>
        <v>3-3-1-Tecnología-&gt;Inteligencia Artificial-&gt;ChatGPT</v>
      </c>
      <c r="C13" s="68" t="str">
        <f>Revisor!$P$8</f>
        <v>CC-10548795425</v>
      </c>
      <c r="D13" s="20">
        <v>44996.361111111109</v>
      </c>
      <c r="E13" s="20">
        <v>44996.361111111109</v>
      </c>
      <c r="F13" s="13" t="str">
        <f>'Estado Revisión'!$D$7</f>
        <v>Aprobada</v>
      </c>
      <c r="G13" s="18" t="str">
        <f>_xlfn.CONCAT(A13,"-",B13)</f>
        <v>11-3-3-1-Tecnología-&gt;Inteligencia Artificial-&gt;ChatGPT</v>
      </c>
    </row>
    <row r="14" spans="1:7" ht="15.75" thickBot="1" x14ac:dyDescent="0.3">
      <c r="A14" s="7">
        <v>12</v>
      </c>
      <c r="B14" s="17" t="str">
        <f>Revisión!$I$5</f>
        <v>3-3-1-Tecnología-&gt;Inteligencia Artificial-&gt;ChatGPT</v>
      </c>
      <c r="C14" s="74" t="str">
        <f>Revisor!$P$6</f>
        <v>CC-87456987</v>
      </c>
      <c r="D14" s="21">
        <v>44996.361111111109</v>
      </c>
      <c r="E14" s="21">
        <v>44996.361111111109</v>
      </c>
      <c r="F14" s="17" t="str">
        <f>'Estado Revisión'!$D$7</f>
        <v>Aprobada</v>
      </c>
      <c r="G14" s="19" t="str">
        <f>_xlfn.CONCAT(A14,"-",B14)</f>
        <v>12-3-3-1-Tecnología-&gt;Inteligencia Artificial-&gt;ChatGPT</v>
      </c>
    </row>
  </sheetData>
  <hyperlinks>
    <hyperlink ref="B3" location="Revisión!A2" display="Revisión!A2" xr:uid="{482F9B50-5717-4905-B927-5B24AD037B75}"/>
    <hyperlink ref="B2" location="Revisión!A1" display="Revisión" xr:uid="{8C24F4CD-B4BD-435F-AE75-6B9F23581563}"/>
    <hyperlink ref="C2" location="Revisor!A1" display="Revisor" xr:uid="{7CFE9564-0DFC-4CF7-B0F1-9B13248F2D87}"/>
    <hyperlink ref="C3" location="Revisor!A3" display="Revisor!A3" xr:uid="{1EEB8F67-6405-4A6E-8174-3B79F31759B2}"/>
    <hyperlink ref="C4" location="Revisor!A7" display="Revisor!A7" xr:uid="{E079FB3F-0F5B-48B8-80D7-224FC23DB6C4}"/>
    <hyperlink ref="C5" location="'Revisor Revisión'!A5" display="'Revisor Revisión'!A5" xr:uid="{A79E9E7D-A480-4A44-A09C-8CDCD0582B77}"/>
    <hyperlink ref="B4" location="Revisión!A2" display="Revisión!A2" xr:uid="{792205ED-A9ED-4364-BE13-EA1A2344B4B4}"/>
    <hyperlink ref="B5" location="Revisión!A2" display="Revisión!A2" xr:uid="{6B7A66C5-FF96-410A-BC6E-A3EB8573B2B6}"/>
    <hyperlink ref="F2" location="'Estado Revisión'!A1" display="Estado" xr:uid="{14AB2DE1-2F89-498B-B78A-5F1C02E92443}"/>
    <hyperlink ref="F3" location="'Estado Revisión'!A7" display="'Estado Revisión'!A7" xr:uid="{E77EBC43-3083-4B30-879F-146719C66613}"/>
    <hyperlink ref="F5" location="'Estado Revisión'!A7" display="'Estado Revisión'!A7" xr:uid="{85E824BA-DCA2-44FE-A885-88865C7F75B6}"/>
    <hyperlink ref="F4" location="'Estado Revisión'!A5" display="'Estado Revisión'!A5" xr:uid="{2A1C66BC-2117-48D9-B2FB-7BEFC935D3DD}"/>
    <hyperlink ref="C6" location="Revisor!A3" display="Revisor!A3" xr:uid="{F7E8903B-8C47-4C27-AB2E-BADF01785BAB}"/>
    <hyperlink ref="C7" location="Revisor!A7" display="Revisor!A7" xr:uid="{4E0E1515-7EBE-4F28-8B29-992F444D0382}"/>
    <hyperlink ref="C8" location="'Revisor Revisión'!A5" display="'Revisor Revisión'!A5" xr:uid="{EDE8CAA2-839C-4421-852C-5A9419730FDA}"/>
    <hyperlink ref="B6" location="Revisión!A3" display="Revisión!A3" xr:uid="{BAC56E0F-566A-493D-BD3F-9A245276A32F}"/>
    <hyperlink ref="B7" location="Revisión!A3" display="Revisión!A3" xr:uid="{82EBB99A-A3C7-4B51-A968-CB3F84EC2FA3}"/>
    <hyperlink ref="B8" location="Revisión!A3" display="Revisión!A3" xr:uid="{1901A2C7-BCE4-47DE-9E12-C1730B07200D}"/>
    <hyperlink ref="F6" location="'Estado Revisión'!A5" display="'Estado Revisión'!A5" xr:uid="{D21A1493-979E-48AE-A7A0-CA3C95E3094E}"/>
    <hyperlink ref="F7" location="'Estado Revisión'!A6" display="'Estado Revisión'!A6" xr:uid="{E808BD82-3033-407D-AF05-082C497A4D6D}"/>
    <hyperlink ref="F8" location="'Estado Revisión'!A7" display="'Estado Revisión'!A7" xr:uid="{FED81262-5E67-498A-8213-639A13D609C0}"/>
    <hyperlink ref="C9" location="Revisor!A3" display="Revisor!A3" xr:uid="{806EA9A2-2AFB-44B5-B6A7-5FE29F64625D}"/>
    <hyperlink ref="C10" location="Revisor!A7" display="Revisor!A7" xr:uid="{ECE0A3CE-D66F-4F81-8354-D23A5692B390}"/>
    <hyperlink ref="C11" location="'Revisor Revisión'!A5" display="'Revisor Revisión'!A5" xr:uid="{F54A273A-A48E-44FA-AF8B-0830BF5427DF}"/>
    <hyperlink ref="B9" location="Revisión!A4" display="Revisión!A4" xr:uid="{2F4ED8D1-EDD1-406F-84AC-E13CCB530B08}"/>
    <hyperlink ref="F10" location="'Estado Revisión'!A6" display="'Estado Revisión'!A6" xr:uid="{004109D4-5D89-4147-B7F6-3607AE7C2536}"/>
    <hyperlink ref="B10" location="Revisión!A4" display="Revisión!A4" xr:uid="{AC46D644-3766-4CFF-9CD8-9878FB2A2AE0}"/>
    <hyperlink ref="B11" location="Revisión!A4" display="Revisión!A4" xr:uid="{BEB83199-BEC2-46DF-85F5-07452FEB7713}"/>
    <hyperlink ref="F9" location="'Estado Revisión'!A7" display="'Estado Revisión'!A7" xr:uid="{0C71A1A5-D54A-4582-B345-7F7DD027D9C8}"/>
    <hyperlink ref="F11" location="'Estado Revisión'!A6" display="'Estado Revisión'!A6" xr:uid="{B0977FA5-4C55-4467-93E9-E698C422245C}"/>
    <hyperlink ref="C12" location="Revisor!A3" display="Revisor!A3" xr:uid="{4FAF6588-A188-4B34-8CF5-D54234C99C1D}"/>
    <hyperlink ref="C13" location="Revisor!A7" display="Revisor!A7" xr:uid="{9C945001-03D4-4433-BEC7-8895D5F08EFD}"/>
    <hyperlink ref="C14" location="'Revisor Revisión'!A5" display="'Revisor Revisión'!A5" xr:uid="{611B1C7C-F44B-4044-A8CE-C86A750159EF}"/>
    <hyperlink ref="B12" location="Revisión!A4" display="Revisión!A4" xr:uid="{1783F9F2-B119-4092-B48E-82AEDE4B937A}"/>
    <hyperlink ref="F13" location="'Estado Revisión'!A6" display="'Estado Revisión'!A6" xr:uid="{D2B3920C-65C7-4C72-A087-8A9D18FCE7B6}"/>
    <hyperlink ref="B13" location="Revisión!A4" display="Revisión!A4" xr:uid="{9FB52DC3-4B71-412B-A082-A0B2DC4165E4}"/>
    <hyperlink ref="B14" location="Revisión!A4" display="Revisión!A4" xr:uid="{2E0AB8F6-BD5B-4AB0-8441-C1C26CD290F4}"/>
    <hyperlink ref="F14" location="'Estado Revisión'!A6" display="'Estado Revisión'!A6" xr:uid="{DB212DE8-69BA-44C8-B43D-1D52804D2042}"/>
    <hyperlink ref="F12" location="'Estado Revisión'!A6" display="'Estado Revisión'!A6" xr:uid="{A038B7B1-2026-44D8-919D-DA717CC59575}"/>
    <hyperlink ref="A1" location="'Objetos de Dominio'!A1" display="&lt;-Volver al inicio" xr:uid="{1F57B34A-3542-4C25-9B09-F4F628D1DA37}"/>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B296F-85B8-4EA5-BC07-F99534B96F5D}">
  <dimension ref="A1:E4"/>
  <sheetViews>
    <sheetView workbookViewId="0">
      <pane ySplit="2" topLeftCell="A3" activePane="bottomLeft" state="frozen"/>
      <selection pane="bottomLeft" activeCell="A2" sqref="A2"/>
    </sheetView>
  </sheetViews>
  <sheetFormatPr baseColWidth="10" defaultRowHeight="15" x14ac:dyDescent="0.25"/>
  <cols>
    <col min="1" max="1" width="12.42578125" style="4" bestFit="1" customWidth="1"/>
    <col min="2" max="2" width="15" style="4" bestFit="1" customWidth="1"/>
    <col min="3" max="3" width="42.28515625" style="4" bestFit="1" customWidth="1"/>
    <col min="4" max="4" width="15.85546875" style="4" bestFit="1" customWidth="1"/>
    <col min="5" max="5" width="57.42578125" style="4" bestFit="1" customWidth="1"/>
    <col min="6" max="16384" width="11.42578125" style="4"/>
  </cols>
  <sheetData>
    <row r="1" spans="1:5" ht="16.5" thickBot="1" x14ac:dyDescent="0.3">
      <c r="A1" s="111" t="s">
        <v>410</v>
      </c>
    </row>
    <row r="2" spans="1:5" x14ac:dyDescent="0.25">
      <c r="A2" s="2" t="s">
        <v>2</v>
      </c>
      <c r="B2" s="58" t="s">
        <v>303</v>
      </c>
      <c r="C2" s="58" t="s">
        <v>113</v>
      </c>
      <c r="D2" s="61" t="s">
        <v>160</v>
      </c>
      <c r="E2" s="31" t="s">
        <v>102</v>
      </c>
    </row>
    <row r="3" spans="1:5" x14ac:dyDescent="0.25">
      <c r="A3" s="5">
        <v>1</v>
      </c>
      <c r="B3" s="14" t="str">
        <f>Perfil!$F$3</f>
        <v>CC-10369287487</v>
      </c>
      <c r="C3" s="14" t="str">
        <f>'Plan Categoría'!$H$6</f>
        <v>4-Tecnología-&gt;Inteligencia Artificial-&gt;ChatGPT</v>
      </c>
      <c r="D3" s="54" t="str">
        <f>IF(AND(EXACT(_xlfn.XLOOKUP(B3,Perfil!$F$3:$F$26,Perfil!$E$3:$E$26),'Estado Lector'!$D$3),EXACT(_xlfn.XLOOKUP(C3,'Plan Categoría'!$H$3:$H$7,'Plan Categoría'!$G$3:$G$7),'Estado Plan'!$D$3)), 'Estado Suscripción'!$D$3, 'Estado Suscripción'!$D$4)</f>
        <v>No vigente</v>
      </c>
      <c r="E3" s="18" t="str">
        <f>_xlfn.CONCAT(B3,"-",C3)</f>
        <v>CC-10369287487-4-Tecnología-&gt;Inteligencia Artificial-&gt;ChatGPT</v>
      </c>
    </row>
    <row r="4" spans="1:5" ht="15.75" thickBot="1" x14ac:dyDescent="0.3">
      <c r="A4" s="7">
        <v>2</v>
      </c>
      <c r="B4" s="16" t="str">
        <f>Perfil!$F$3</f>
        <v>CC-10369287487</v>
      </c>
      <c r="C4" s="16" t="str">
        <f>'Plan Categoría'!$H$7</f>
        <v>5-Tecnología-&gt;Inteligencia Artificial-&gt;ChatGPT</v>
      </c>
      <c r="D4" s="55" t="str">
        <f>IF(AND(EXACT(_xlfn.XLOOKUP(B4,Perfil!$F$3:$F$26,Perfil!$E$3:$E$26),'Estado Lector'!$D$3),EXACT(_xlfn.XLOOKUP(C4,'Plan Categoría'!$H$3:$H$7,'Plan Categoría'!$G$3:$G$7),'Estado Plan'!$D$3)), 'Estado Suscripción'!$D$3, 'Estado Suscripción'!$D$4)</f>
        <v>Vigente</v>
      </c>
      <c r="E4" s="19" t="str">
        <f>_xlfn.CONCAT(B4,"-",C4)</f>
        <v>CC-10369287487-5-Tecnología-&gt;Inteligencia Artificial-&gt;ChatGPT</v>
      </c>
    </row>
  </sheetData>
  <hyperlinks>
    <hyperlink ref="B3" location="Perfil!A2" display="Perfil!A2" xr:uid="{ADD0018A-1546-4A70-BFCD-157941D7D4B5}"/>
    <hyperlink ref="B4" location="Perfil!A2" display="Perfil!A2" xr:uid="{A9CE5AA7-38C3-4799-B09E-363D2AFAEE12}"/>
    <hyperlink ref="D3" location="'Estado Preferencia'!A1" display="'Estado Preferencia'!A1" xr:uid="{83B2903F-A311-48D6-94A7-AB52411B5E61}"/>
    <hyperlink ref="C3" location="'Plan Categoría'!A5" display="'Plan Categoría'!A5" xr:uid="{8DEECF0B-2676-443C-BC83-ECCBDFE3803E}"/>
    <hyperlink ref="C4" location="'Plan Categoría'!A6" display="'Plan Categoría'!A6" xr:uid="{B1F0729F-B2E4-429E-9315-048D80A0556D}"/>
    <hyperlink ref="D4" location="'Estado Preferencia'!A1" display="'Estado Preferencia'!A1" xr:uid="{71DA1E50-FB1F-4AD6-BB82-D6D06081DBD8}"/>
    <hyperlink ref="B2" location="Perfil!A1" display="Perfil" xr:uid="{1045C12F-A9B5-4F45-B27C-C1E2C1158FBB}"/>
    <hyperlink ref="C2" location="'Plan Categoría'!A1" display="Plan Categoría" xr:uid="{F26D2F0C-D9C7-4D54-B701-F288D602A11C}"/>
    <hyperlink ref="D2" location="'Estado Suscripción'!A1" display="Estado Calculado" xr:uid="{1F9B533F-9BC1-44BB-BCD0-80E1FD701DDE}"/>
    <hyperlink ref="A1" location="'Objetos de Dominio'!A1" display="&lt;-Volver al inicio" xr:uid="{F1D4AC86-8DE3-4C08-B831-0DFB48A75EEF}"/>
  </hyperlinks>
  <pageMargins left="0.7" right="0.7" top="0.75" bottom="0.75" header="0.3" footer="0.3"/>
  <legacyDrawing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32F69-90FA-460A-ACA4-C31A75EF4199}">
  <dimension ref="A1:E3"/>
  <sheetViews>
    <sheetView workbookViewId="0">
      <pane ySplit="2" topLeftCell="A3" activePane="bottomLeft" state="frozen"/>
      <selection pane="bottomLeft" activeCell="A2" sqref="A2"/>
    </sheetView>
  </sheetViews>
  <sheetFormatPr baseColWidth="10" defaultRowHeight="15" x14ac:dyDescent="0.25"/>
  <cols>
    <col min="1" max="1" width="12.42578125" style="4" bestFit="1" customWidth="1"/>
    <col min="2" max="2" width="15" style="4" bestFit="1" customWidth="1"/>
    <col min="3" max="3" width="44" style="4" bestFit="1" customWidth="1"/>
    <col min="4" max="4" width="15.85546875" style="4" bestFit="1" customWidth="1"/>
    <col min="5" max="5" width="57.42578125" style="4" bestFit="1" customWidth="1"/>
    <col min="6" max="16384" width="11.42578125" style="4"/>
  </cols>
  <sheetData>
    <row r="1" spans="1:5" ht="16.5" thickBot="1" x14ac:dyDescent="0.3">
      <c r="A1" s="111" t="s">
        <v>410</v>
      </c>
    </row>
    <row r="2" spans="1:5" x14ac:dyDescent="0.25">
      <c r="A2" s="2" t="s">
        <v>2</v>
      </c>
      <c r="B2" s="58" t="s">
        <v>303</v>
      </c>
      <c r="C2" s="58" t="s">
        <v>374</v>
      </c>
      <c r="D2" s="61" t="s">
        <v>160</v>
      </c>
      <c r="E2" s="31" t="s">
        <v>102</v>
      </c>
    </row>
    <row r="3" spans="1:5" x14ac:dyDescent="0.25">
      <c r="A3" s="5">
        <v>1</v>
      </c>
      <c r="B3" s="14" t="str">
        <f>Perfil!$F$24</f>
        <v>CC-10369287413</v>
      </c>
      <c r="C3" s="14" t="str">
        <f>'Plan Publicación'!H3</f>
        <v>1-1-Tecnología-&gt;Inteligencia Artificial-&gt;ChatGPT</v>
      </c>
      <c r="D3" s="54" t="str">
        <f>IF(AND(EXACT(_xlfn.XLOOKUP(B3,Perfil!$F$3:$F$26,Perfil!$E$3:$E$26),'Estado Lector'!$D$3),EXACT(_xlfn.XLOOKUP(C3,'Plan Publicación'!$H$3:$H$4,'Plan Publicación'!$G$3:$G$4),'Estado Plan'!$D$3)), 'Estado Suscripción'!$D$3, 'Estado Suscripción'!$D$4)</f>
        <v>Vigente</v>
      </c>
      <c r="E3" s="18" t="str">
        <f>_xlfn.CONCAT(B3,"-",C3)</f>
        <v>CC-10369287413-1-1-Tecnología-&gt;Inteligencia Artificial-&gt;ChatGPT</v>
      </c>
    </row>
  </sheetData>
  <hyperlinks>
    <hyperlink ref="B3" location="Perfil!A23" display="Perfil!A23" xr:uid="{CFDDD049-219E-40BE-A744-0B5FF4CADBBF}"/>
    <hyperlink ref="D3" location="'Estado Preferencia'!A1" display="'Estado Preferencia'!A1" xr:uid="{76609843-E401-44A1-B8A7-A6A6866281AD}"/>
    <hyperlink ref="C3" location="'Plan Publicación'!A2" display="'Plan Publicación'!A2" xr:uid="{9F5009F4-44E7-4FAF-8F30-607AB1C2D8D8}"/>
    <hyperlink ref="B2" location="Perfil!A1" display="Perfil" xr:uid="{18AFB98E-ED22-4F26-8CE3-1AA43D7584D5}"/>
    <hyperlink ref="C2" location="'Plan Publicación'!A1" display="Plan Publicación" xr:uid="{9E35ADC6-E0AD-4EE1-A37E-024FE42C4850}"/>
    <hyperlink ref="D2" location="'Estado Suscripción'!A1" display="Estado Calculado" xr:uid="{56F4F625-4643-4489-8027-9517DC4BCADE}"/>
    <hyperlink ref="A1" location="'Objetos de Dominio'!A1" display="&lt;-Volver al inicio" xr:uid="{B57CBEC2-BC85-4EA5-84B8-2A65E1E7A5EE}"/>
  </hyperlinks>
  <pageMargins left="0.7" right="0.7" top="0.75" bottom="0.75" header="0.3" footer="0.3"/>
  <legacy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E4946-33FC-4756-8020-3C2E7C902C6C}">
  <dimension ref="A1:E4"/>
  <sheetViews>
    <sheetView workbookViewId="0">
      <pane ySplit="2" topLeftCell="A3" activePane="bottomLeft" state="frozen"/>
      <selection pane="bottomLeft" activeCell="A2" sqref="A2"/>
    </sheetView>
  </sheetViews>
  <sheetFormatPr baseColWidth="10" defaultRowHeight="15" x14ac:dyDescent="0.25"/>
  <cols>
    <col min="1" max="1" width="12.42578125" style="4" bestFit="1" customWidth="1"/>
    <col min="2" max="2" width="29.7109375" style="4" bestFit="1" customWidth="1"/>
    <col min="3" max="3" width="56.7109375" style="4" bestFit="1" customWidth="1"/>
    <col min="4" max="4" width="6.85546875" style="4" bestFit="1" customWidth="1"/>
    <col min="5" max="5" width="14.28515625" style="51" bestFit="1" customWidth="1"/>
    <col min="6" max="16384" width="11.42578125" style="4"/>
  </cols>
  <sheetData>
    <row r="1" spans="1:5" ht="16.5" thickBot="1" x14ac:dyDescent="0.3">
      <c r="A1" s="111" t="s">
        <v>410</v>
      </c>
      <c r="E1" s="4"/>
    </row>
    <row r="2" spans="1:5" x14ac:dyDescent="0.25">
      <c r="A2" s="2" t="s">
        <v>2</v>
      </c>
      <c r="B2" s="3" t="s">
        <v>3</v>
      </c>
      <c r="C2" s="3" t="s">
        <v>4</v>
      </c>
      <c r="D2" s="59" t="s">
        <v>99</v>
      </c>
      <c r="E2" s="31" t="s">
        <v>102</v>
      </c>
    </row>
    <row r="3" spans="1:5" x14ac:dyDescent="0.25">
      <c r="A3" s="5">
        <v>1</v>
      </c>
      <c r="B3" s="6" t="s">
        <v>82</v>
      </c>
      <c r="C3" s="28" t="s">
        <v>83</v>
      </c>
      <c r="D3" s="46" t="str">
        <f>'Estado Tipo Acceso'!$D$3</f>
        <v>Activo</v>
      </c>
      <c r="E3" s="49" t="str">
        <f>B3</f>
        <v>Gratuita</v>
      </c>
    </row>
    <row r="4" spans="1:5" ht="15.75" thickBot="1" x14ac:dyDescent="0.3">
      <c r="A4" s="7">
        <v>2</v>
      </c>
      <c r="B4" s="8" t="s">
        <v>84</v>
      </c>
      <c r="C4" s="30" t="s">
        <v>85</v>
      </c>
      <c r="D4" s="48" t="str">
        <f>'Estado Tipo Acceso'!$D$3</f>
        <v>Activo</v>
      </c>
      <c r="E4" s="50" t="str">
        <f>B4</f>
        <v>Por suscripción</v>
      </c>
    </row>
  </sheetData>
  <hyperlinks>
    <hyperlink ref="D3" location="'Estado Tipo Acceso'!A2" display="'Estado Tipo Acceso'!A2" xr:uid="{F91033DA-E37E-4CA9-A029-1850C072F46C}"/>
    <hyperlink ref="D4" location="'Estado Tipo Acceso'!A2" display="'Estado Tipo Acceso'!A2" xr:uid="{3B44E451-77C8-45AC-A332-A36B9283B8A8}"/>
    <hyperlink ref="D2" location="'Estado Tipo Acceso'!A1" display="Estado" xr:uid="{2BF69C32-94C0-444C-A8FD-0AD82C1284E0}"/>
    <hyperlink ref="A1" location="'Objetos de Dominio'!A1" display="&lt;-Volver al inicio" xr:uid="{B2B38DB5-AD62-483C-B875-557973502B51}"/>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5914E-F053-4B54-AFD3-677E9D1C17B2}">
  <dimension ref="A1:D5"/>
  <sheetViews>
    <sheetView workbookViewId="0">
      <pane ySplit="2" topLeftCell="A3" activePane="bottomLeft" state="frozen"/>
      <selection pane="bottomLeft" activeCell="A2" sqref="A2"/>
    </sheetView>
  </sheetViews>
  <sheetFormatPr baseColWidth="10" defaultRowHeight="15" x14ac:dyDescent="0.25"/>
  <cols>
    <col min="1" max="1" width="12.42578125" style="4" bestFit="1" customWidth="1"/>
    <col min="2" max="2" width="29.7109375" style="4" bestFit="1" customWidth="1"/>
    <col min="3" max="3" width="56.7109375" style="4" bestFit="1" customWidth="1"/>
    <col min="4" max="4" width="14.28515625" style="51" bestFit="1" customWidth="1"/>
    <col min="5" max="16384" width="11.42578125" style="4"/>
  </cols>
  <sheetData>
    <row r="1" spans="1:4" ht="16.5" thickBot="1" x14ac:dyDescent="0.3">
      <c r="A1" s="111" t="s">
        <v>410</v>
      </c>
      <c r="D1" s="4"/>
    </row>
    <row r="2" spans="1:4" x14ac:dyDescent="0.25">
      <c r="A2" s="2" t="s">
        <v>2</v>
      </c>
      <c r="B2" s="3" t="s">
        <v>3</v>
      </c>
      <c r="C2" s="3" t="s">
        <v>4</v>
      </c>
      <c r="D2" s="31" t="s">
        <v>102</v>
      </c>
    </row>
    <row r="3" spans="1:4" ht="30" x14ac:dyDescent="0.25">
      <c r="A3" s="5">
        <v>1</v>
      </c>
      <c r="B3" s="6" t="s">
        <v>337</v>
      </c>
      <c r="C3" s="28" t="s">
        <v>338</v>
      </c>
      <c r="D3" s="49" t="str">
        <f>B3</f>
        <v>Coherencia</v>
      </c>
    </row>
    <row r="4" spans="1:4" x14ac:dyDescent="0.25">
      <c r="A4" s="5">
        <v>2</v>
      </c>
      <c r="B4" s="6" t="s">
        <v>339</v>
      </c>
      <c r="C4" s="28" t="s">
        <v>340</v>
      </c>
      <c r="D4" s="49" t="str">
        <f>B4</f>
        <v>Temática</v>
      </c>
    </row>
    <row r="5" spans="1:4" ht="60.75" thickBot="1" x14ac:dyDescent="0.3">
      <c r="A5" s="7">
        <v>3</v>
      </c>
      <c r="B5" s="8" t="s">
        <v>341</v>
      </c>
      <c r="C5" s="30" t="s">
        <v>342</v>
      </c>
      <c r="D5" s="50" t="str">
        <f>B5</f>
        <v>Parcialidad</v>
      </c>
    </row>
  </sheetData>
  <hyperlinks>
    <hyperlink ref="A1" location="'Objetos de Dominio'!A1" display="&lt;-Volver al inicio" xr:uid="{5618A5FC-1F0D-4B77-B5DC-A1F23F402596}"/>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5E918-A2C6-4D0D-84D5-E220F0D023E1}">
  <dimension ref="A1:E5"/>
  <sheetViews>
    <sheetView workbookViewId="0">
      <pane ySplit="2" topLeftCell="A3" activePane="bottomLeft" state="frozen"/>
      <selection pane="bottomLeft" activeCell="A2" sqref="A2"/>
    </sheetView>
  </sheetViews>
  <sheetFormatPr baseColWidth="10" defaultRowHeight="15" x14ac:dyDescent="0.25"/>
  <cols>
    <col min="1" max="1" width="12.42578125" style="4" bestFit="1" customWidth="1"/>
    <col min="2" max="2" width="29.7109375" style="4" bestFit="1" customWidth="1"/>
    <col min="3" max="3" width="68.85546875" style="4" bestFit="1" customWidth="1"/>
    <col min="4" max="4" width="6.85546875" style="4" bestFit="1" customWidth="1"/>
    <col min="5" max="5" width="12.5703125" style="51" bestFit="1" customWidth="1"/>
    <col min="6" max="16384" width="11.42578125" style="4"/>
  </cols>
  <sheetData>
    <row r="1" spans="1:5" ht="16.5" thickBot="1" x14ac:dyDescent="0.3">
      <c r="A1" s="111" t="s">
        <v>410</v>
      </c>
      <c r="E1" s="4"/>
    </row>
    <row r="2" spans="1:5" x14ac:dyDescent="0.25">
      <c r="A2" s="2" t="s">
        <v>2</v>
      </c>
      <c r="B2" s="3" t="s">
        <v>3</v>
      </c>
      <c r="C2" s="3" t="s">
        <v>4</v>
      </c>
      <c r="D2" s="58" t="s">
        <v>99</v>
      </c>
      <c r="E2" s="31" t="s">
        <v>102</v>
      </c>
    </row>
    <row r="3" spans="1:5" x14ac:dyDescent="0.25">
      <c r="A3" s="5">
        <v>1</v>
      </c>
      <c r="B3" s="6" t="s">
        <v>22</v>
      </c>
      <c r="C3" s="28" t="s">
        <v>23</v>
      </c>
      <c r="D3" s="37" t="str">
        <f>'Estado Tipo Escritor'!$D$3</f>
        <v>Activo</v>
      </c>
      <c r="E3" s="49" t="str">
        <f>B3</f>
        <v>Principal</v>
      </c>
    </row>
    <row r="4" spans="1:5" ht="30" x14ac:dyDescent="0.25">
      <c r="A4" s="5">
        <v>2</v>
      </c>
      <c r="B4" s="6" t="s">
        <v>24</v>
      </c>
      <c r="C4" s="28" t="s">
        <v>25</v>
      </c>
      <c r="D4" s="37" t="str">
        <f>'Estado Tipo Escritor'!$D$3</f>
        <v>Activo</v>
      </c>
      <c r="E4" s="49" t="str">
        <f>B4</f>
        <v>Colaborador</v>
      </c>
    </row>
    <row r="5" spans="1:5" ht="30.75" thickBot="1" x14ac:dyDescent="0.3">
      <c r="A5" s="7">
        <v>3</v>
      </c>
      <c r="B5" s="8" t="s">
        <v>26</v>
      </c>
      <c r="C5" s="30" t="s">
        <v>27</v>
      </c>
      <c r="D5" s="47" t="str">
        <f>'Estado Tipo Escritor'!$D$3</f>
        <v>Activo</v>
      </c>
      <c r="E5" s="50" t="str">
        <f>B5</f>
        <v>Asistente</v>
      </c>
    </row>
  </sheetData>
  <hyperlinks>
    <hyperlink ref="D3" location="'Estado Tipo Escritor'!A2" display="'Estado Tipo Escritor'!A2" xr:uid="{6BAE1F3B-BAB0-48E3-BB27-CA4F3146107D}"/>
    <hyperlink ref="D4" location="'Estado Tipo Escritor'!A2" display="'Estado Tipo Escritor'!A2" xr:uid="{E28F31D0-E0EE-438E-B40F-0E94BB626E47}"/>
    <hyperlink ref="D5" location="'Estado Tipo Escritor'!A2" display="'Estado Tipo Escritor'!A2" xr:uid="{4729A50D-E629-4735-A125-A8624BFDCD7A}"/>
    <hyperlink ref="D2" location="'Estado Tipo Escritor'!A1" display="Estado" xr:uid="{3D65326F-B729-4A93-936A-80600FE6B98F}"/>
    <hyperlink ref="A1" location="'Objetos de Dominio'!A1" display="&lt;-Volver al inicio" xr:uid="{EC4119C1-8F76-410B-8819-88308633AECD}"/>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2BFC6-5B3A-4E40-BEA3-58E7EDB79B0C}">
  <dimension ref="A1:F10"/>
  <sheetViews>
    <sheetView workbookViewId="0">
      <pane ySplit="2" topLeftCell="A3" activePane="bottomLeft" state="frozen"/>
      <selection pane="bottomLeft" activeCell="A2" sqref="A2"/>
    </sheetView>
  </sheetViews>
  <sheetFormatPr baseColWidth="10" defaultRowHeight="15" x14ac:dyDescent="0.25"/>
  <cols>
    <col min="1" max="1" width="12.42578125" style="4" bestFit="1" customWidth="1"/>
    <col min="2" max="2" width="7.140625" style="4" bestFit="1" customWidth="1"/>
    <col min="3" max="3" width="37.85546875" style="4" bestFit="1" customWidth="1"/>
    <col min="4" max="4" width="76.5703125" style="4" bestFit="1" customWidth="1"/>
    <col min="5" max="5" width="6.85546875" style="4" bestFit="1" customWidth="1"/>
    <col min="6" max="6" width="12.5703125" style="4" bestFit="1" customWidth="1"/>
    <col min="7" max="16384" width="11.42578125" style="4"/>
  </cols>
  <sheetData>
    <row r="1" spans="1:6" ht="16.5" thickBot="1" x14ac:dyDescent="0.3">
      <c r="A1" s="111" t="s">
        <v>410</v>
      </c>
    </row>
    <row r="2" spans="1:6" x14ac:dyDescent="0.25">
      <c r="A2" s="2" t="s">
        <v>2</v>
      </c>
      <c r="B2" s="3" t="s">
        <v>117</v>
      </c>
      <c r="C2" s="3" t="s">
        <v>3</v>
      </c>
      <c r="D2" s="3" t="s">
        <v>4</v>
      </c>
      <c r="E2" s="58" t="s">
        <v>99</v>
      </c>
      <c r="F2" s="31" t="s">
        <v>102</v>
      </c>
    </row>
    <row r="3" spans="1:6" x14ac:dyDescent="0.25">
      <c r="A3" s="5">
        <v>1</v>
      </c>
      <c r="B3" s="6" t="s">
        <v>118</v>
      </c>
      <c r="C3" s="6" t="s">
        <v>119</v>
      </c>
      <c r="D3" s="6" t="s">
        <v>120</v>
      </c>
      <c r="E3" s="13" t="str">
        <f>'Estado Tipo Identificación'!$D$3</f>
        <v>Activo</v>
      </c>
      <c r="F3" s="18" t="str">
        <f>B3</f>
        <v>RC</v>
      </c>
    </row>
    <row r="4" spans="1:6" x14ac:dyDescent="0.25">
      <c r="A4" s="5">
        <v>2</v>
      </c>
      <c r="B4" s="6" t="s">
        <v>121</v>
      </c>
      <c r="C4" s="6" t="s">
        <v>122</v>
      </c>
      <c r="D4" s="6" t="s">
        <v>120</v>
      </c>
      <c r="E4" s="13" t="str">
        <f>'Estado Tipo Identificación'!$D$3</f>
        <v>Activo</v>
      </c>
      <c r="F4" s="18" t="str">
        <f t="shared" ref="F4:F10" si="0">B4</f>
        <v>CC</v>
      </c>
    </row>
    <row r="5" spans="1:6" x14ac:dyDescent="0.25">
      <c r="A5" s="5">
        <v>3</v>
      </c>
      <c r="B5" s="6" t="s">
        <v>123</v>
      </c>
      <c r="C5" s="6" t="s">
        <v>124</v>
      </c>
      <c r="D5" s="6" t="s">
        <v>125</v>
      </c>
      <c r="E5" s="13" t="str">
        <f>'Estado Tipo Identificación'!$D$3</f>
        <v>Activo</v>
      </c>
      <c r="F5" s="18" t="str">
        <f t="shared" si="0"/>
        <v>NUIP</v>
      </c>
    </row>
    <row r="6" spans="1:6" x14ac:dyDescent="0.25">
      <c r="A6" s="5">
        <v>4</v>
      </c>
      <c r="B6" s="6" t="s">
        <v>127</v>
      </c>
      <c r="C6" s="6" t="s">
        <v>126</v>
      </c>
      <c r="D6" s="6" t="s">
        <v>128</v>
      </c>
      <c r="E6" s="13" t="str">
        <f>'Estado Tipo Identificación'!$D$3</f>
        <v>Activo</v>
      </c>
      <c r="F6" s="18" t="str">
        <f t="shared" si="0"/>
        <v>PAS</v>
      </c>
    </row>
    <row r="7" spans="1:6" x14ac:dyDescent="0.25">
      <c r="A7" s="5">
        <v>5</v>
      </c>
      <c r="B7" s="6" t="s">
        <v>129</v>
      </c>
      <c r="C7" s="6" t="s">
        <v>130</v>
      </c>
      <c r="D7" s="6" t="s">
        <v>131</v>
      </c>
      <c r="E7" s="13" t="str">
        <f>'Estado Tipo Identificación'!$D$3</f>
        <v>Activo</v>
      </c>
      <c r="F7" s="18" t="str">
        <f t="shared" si="0"/>
        <v>CE</v>
      </c>
    </row>
    <row r="8" spans="1:6" x14ac:dyDescent="0.25">
      <c r="A8" s="5">
        <v>6</v>
      </c>
      <c r="B8" s="6" t="s">
        <v>132</v>
      </c>
      <c r="C8" s="6" t="s">
        <v>133</v>
      </c>
      <c r="D8" s="6" t="s">
        <v>134</v>
      </c>
      <c r="E8" s="13" t="str">
        <f>'Estado Tipo Identificación'!$D$3</f>
        <v>Activo</v>
      </c>
      <c r="F8" s="18" t="str">
        <f t="shared" si="0"/>
        <v>TE</v>
      </c>
    </row>
    <row r="9" spans="1:6" x14ac:dyDescent="0.25">
      <c r="A9" s="5">
        <v>7</v>
      </c>
      <c r="B9" s="6" t="s">
        <v>132</v>
      </c>
      <c r="C9" s="6" t="s">
        <v>135</v>
      </c>
      <c r="D9" s="6" t="s">
        <v>136</v>
      </c>
      <c r="E9" s="13" t="str">
        <f>'Estado Tipo Identificación'!$D$3</f>
        <v>Activo</v>
      </c>
      <c r="F9" s="18" t="str">
        <f t="shared" si="0"/>
        <v>TE</v>
      </c>
    </row>
    <row r="10" spans="1:6" ht="15.75" thickBot="1" x14ac:dyDescent="0.3">
      <c r="A10" s="7">
        <v>8</v>
      </c>
      <c r="B10" s="8" t="s">
        <v>137</v>
      </c>
      <c r="C10" s="8" t="s">
        <v>138</v>
      </c>
      <c r="D10" s="8" t="s">
        <v>139</v>
      </c>
      <c r="E10" s="17" t="str">
        <f>'Estado Tipo Identificación'!$D$3</f>
        <v>Activo</v>
      </c>
      <c r="F10" s="19" t="str">
        <f t="shared" si="0"/>
        <v>NIT</v>
      </c>
    </row>
  </sheetData>
  <hyperlinks>
    <hyperlink ref="E2" location="'Estado Tipo Identificación'!A1" display="Estado" xr:uid="{B42986E6-F748-49AE-A19F-4B5AC734C84A}"/>
    <hyperlink ref="E3" location="'Estado Tipo Identificación'!A1" display="'Estado Tipo Identificación'!A1" xr:uid="{2E16ED0E-55E2-466A-892D-B1EDA2055822}"/>
    <hyperlink ref="E4" location="'Estado Tipo Identificación'!A1" display="'Estado Tipo Identificación'!A1" xr:uid="{358598D2-873F-493A-9931-21609FDC4FBD}"/>
    <hyperlink ref="E5" location="'Estado Tipo Identificación'!A1" display="'Estado Tipo Identificación'!A1" xr:uid="{3EDC0C55-D90E-4686-BA4E-8872E1071E61}"/>
    <hyperlink ref="E6" location="'Estado Tipo Identificación'!A1" display="'Estado Tipo Identificación'!A1" xr:uid="{919BF351-C3CE-4ADB-8119-2A7BFF15A894}"/>
    <hyperlink ref="E7" location="'Estado Tipo Identificación'!A1" display="'Estado Tipo Identificación'!A1" xr:uid="{C437DB55-AE7B-42C9-97DA-4A08831AE52C}"/>
    <hyperlink ref="E8" location="'Estado Tipo Identificación'!A1" display="'Estado Tipo Identificación'!A1" xr:uid="{4BF0E3DD-9577-439B-934D-69DF67EE02E7}"/>
    <hyperlink ref="E9" location="'Estado Tipo Identificación'!A1" display="'Estado Tipo Identificación'!A1" xr:uid="{D0EDB3C2-E6C8-4CFD-914C-01B75C3AAE64}"/>
    <hyperlink ref="E10" location="'Estado Tipo Identificación'!A1" display="'Estado Tipo Identificación'!A1" xr:uid="{4084523B-AE2C-4204-B711-8747731B1967}"/>
    <hyperlink ref="A1" location="'Objetos de Dominio'!A1" display="&lt;-Volver al inicio" xr:uid="{CB4E9672-930E-4A64-9495-69CE7972771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94EA6-45E8-4F38-B27F-2A817C05863C}">
  <dimension ref="A1:F4"/>
  <sheetViews>
    <sheetView workbookViewId="0">
      <pane ySplit="2" topLeftCell="A3" activePane="bottomLeft" state="frozen"/>
      <selection pane="bottomLeft" activeCell="A2" sqref="A2"/>
    </sheetView>
  </sheetViews>
  <sheetFormatPr baseColWidth="10" defaultRowHeight="15" x14ac:dyDescent="0.25"/>
  <cols>
    <col min="1" max="1" width="12.42578125" style="4" bestFit="1" customWidth="1"/>
    <col min="2" max="2" width="15" style="4" bestFit="1" customWidth="1"/>
    <col min="3" max="3" width="42.28515625" style="4" bestFit="1" customWidth="1"/>
    <col min="4" max="4" width="16.85546875" style="4" bestFit="1" customWidth="1"/>
    <col min="5" max="5" width="11.140625" style="4" bestFit="1" customWidth="1"/>
    <col min="6" max="6" width="12.5703125" style="4" bestFit="1" customWidth="1"/>
    <col min="7" max="16384" width="11.42578125" style="4"/>
  </cols>
  <sheetData>
    <row r="1" spans="1:6" ht="16.5" thickBot="1" x14ac:dyDescent="0.3">
      <c r="A1" s="111" t="s">
        <v>410</v>
      </c>
    </row>
    <row r="2" spans="1:6" x14ac:dyDescent="0.25">
      <c r="A2" s="2" t="s">
        <v>2</v>
      </c>
      <c r="B2" s="58" t="s">
        <v>263</v>
      </c>
      <c r="C2" s="58" t="s">
        <v>312</v>
      </c>
      <c r="D2" s="92" t="s">
        <v>379</v>
      </c>
      <c r="E2" s="92" t="s">
        <v>380</v>
      </c>
      <c r="F2" s="31" t="s">
        <v>102</v>
      </c>
    </row>
    <row r="3" spans="1:6" x14ac:dyDescent="0.25">
      <c r="A3" s="5">
        <v>1</v>
      </c>
      <c r="B3" s="13" t="s">
        <v>264</v>
      </c>
      <c r="C3" s="13" t="str">
        <f>Publicación!$H$3</f>
        <v>1-Tecnología-&gt;Inteligencia Artificial-&gt;ChatGPT</v>
      </c>
      <c r="D3" s="20">
        <v>45000.333333333336</v>
      </c>
      <c r="E3" s="66">
        <v>5</v>
      </c>
      <c r="F3" s="43">
        <f>A3</f>
        <v>1</v>
      </c>
    </row>
    <row r="4" spans="1:6" ht="15.75" thickBot="1" x14ac:dyDescent="0.3">
      <c r="A4" s="7">
        <v>2</v>
      </c>
      <c r="B4" s="17" t="s">
        <v>285</v>
      </c>
      <c r="C4" s="17" t="str">
        <f>Publicación!$H$3</f>
        <v>1-Tecnología-&gt;Inteligencia Artificial-&gt;ChatGPT</v>
      </c>
      <c r="D4" s="21">
        <v>45000.708333333336</v>
      </c>
      <c r="E4" s="93">
        <v>4</v>
      </c>
      <c r="F4" s="44">
        <f>A4</f>
        <v>2</v>
      </c>
    </row>
  </sheetData>
  <hyperlinks>
    <hyperlink ref="B3" location="Lector!A2" display="CC-10369287487" xr:uid="{53B15D91-E553-41AA-91FC-A9E875D858D6}"/>
    <hyperlink ref="B4" location="Lector!A23" display="CC-10369287413" xr:uid="{849DAC2B-8B3A-4F74-A3FA-E78F0CEAC570}"/>
    <hyperlink ref="C3" location="Publicación!A2" display="Publicación!A2" xr:uid="{A11012F0-B394-40AE-8582-6E7A79E3C3E0}"/>
    <hyperlink ref="B2" location="Lector!A1" display="Lector" xr:uid="{0C4A4647-FB06-43FB-A487-2E08B3C4EE05}"/>
    <hyperlink ref="C2" location="Publicación!A1" display="Publicación" xr:uid="{93904EBF-6366-4CA2-801E-738685B01303}"/>
    <hyperlink ref="C4" location="Publicación!A2" display="Publicación!A2" xr:uid="{53327A01-BE97-4A7E-AB25-E9606E04C3DF}"/>
    <hyperlink ref="A1" location="'Objetos de Dominio'!A1" display="&lt;-Volver al inicio" xr:uid="{4F1E2EAE-F7C2-4A6C-9F52-A5D35EF73EC9}"/>
  </hyperlink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0C518-27B1-4A99-9A8F-65700EF951B1}">
  <dimension ref="A1:E9"/>
  <sheetViews>
    <sheetView workbookViewId="0">
      <pane ySplit="2" topLeftCell="A3" activePane="bottomLeft" state="frozen"/>
      <selection pane="bottomLeft" activeCell="A2" sqref="A2"/>
    </sheetView>
  </sheetViews>
  <sheetFormatPr baseColWidth="10" defaultRowHeight="15" x14ac:dyDescent="0.25"/>
  <cols>
    <col min="1" max="1" width="12.42578125" style="4" bestFit="1" customWidth="1"/>
    <col min="2" max="2" width="29.7109375" style="4" bestFit="1" customWidth="1"/>
    <col min="3" max="3" width="68.85546875" style="4" bestFit="1" customWidth="1"/>
    <col min="4" max="4" width="11.42578125" style="32"/>
    <col min="5" max="5" width="29.7109375" style="4" bestFit="1" customWidth="1"/>
    <col min="6" max="16384" width="11.42578125" style="4"/>
  </cols>
  <sheetData>
    <row r="1" spans="1:5" ht="16.5" thickBot="1" x14ac:dyDescent="0.3">
      <c r="A1" s="111" t="s">
        <v>410</v>
      </c>
      <c r="D1" s="4"/>
    </row>
    <row r="2" spans="1:5" x14ac:dyDescent="0.25">
      <c r="A2" s="2" t="s">
        <v>2</v>
      </c>
      <c r="B2" s="3" t="s">
        <v>3</v>
      </c>
      <c r="C2" s="3" t="s">
        <v>4</v>
      </c>
      <c r="D2" s="58" t="s">
        <v>99</v>
      </c>
      <c r="E2" s="31" t="s">
        <v>102</v>
      </c>
    </row>
    <row r="3" spans="1:5" x14ac:dyDescent="0.25">
      <c r="A3" s="5">
        <v>1</v>
      </c>
      <c r="B3" s="6" t="s">
        <v>8</v>
      </c>
      <c r="C3" s="28" t="s">
        <v>9</v>
      </c>
      <c r="D3" s="33" t="str">
        <f>'Estado Tipo Relación Institució'!$B$3</f>
        <v>Activo</v>
      </c>
      <c r="E3" s="18" t="str">
        <f>B3</f>
        <v>Docente</v>
      </c>
    </row>
    <row r="4" spans="1:5" ht="30" x14ac:dyDescent="0.25">
      <c r="A4" s="5">
        <v>2</v>
      </c>
      <c r="B4" s="6" t="s">
        <v>12</v>
      </c>
      <c r="C4" s="28" t="s">
        <v>10</v>
      </c>
      <c r="D4" s="33" t="str">
        <f>'Estado Tipo Relación Institució'!$B$3</f>
        <v>Activo</v>
      </c>
      <c r="E4" s="18" t="str">
        <f t="shared" ref="E4:E9" si="0">B4</f>
        <v>Colaborador área administrativa</v>
      </c>
    </row>
    <row r="5" spans="1:5" ht="30" x14ac:dyDescent="0.25">
      <c r="A5" s="5">
        <v>3</v>
      </c>
      <c r="B5" s="6" t="s">
        <v>13</v>
      </c>
      <c r="C5" s="28" t="s">
        <v>11</v>
      </c>
      <c r="D5" s="33" t="str">
        <f>'Estado Tipo Relación Institució'!$B$3</f>
        <v>Activo</v>
      </c>
      <c r="E5" s="18" t="str">
        <f t="shared" si="0"/>
        <v>Colaborador área académica</v>
      </c>
    </row>
    <row r="6" spans="1:5" ht="30" x14ac:dyDescent="0.25">
      <c r="A6" s="5">
        <v>4</v>
      </c>
      <c r="B6" s="6" t="s">
        <v>14</v>
      </c>
      <c r="C6" s="28" t="s">
        <v>15</v>
      </c>
      <c r="D6" s="33" t="str">
        <f>'Estado Tipo Relación Institució'!$B$3</f>
        <v>Activo</v>
      </c>
      <c r="E6" s="18" t="str">
        <f t="shared" si="0"/>
        <v>Colaborador área operativa</v>
      </c>
    </row>
    <row r="7" spans="1:5" ht="30" x14ac:dyDescent="0.25">
      <c r="A7" s="5">
        <v>5</v>
      </c>
      <c r="B7" s="6" t="s">
        <v>16</v>
      </c>
      <c r="C7" s="28" t="s">
        <v>17</v>
      </c>
      <c r="D7" s="33" t="str">
        <f>'Estado Tipo Relación Institució'!$B$3</f>
        <v>Activo</v>
      </c>
      <c r="E7" s="18" t="str">
        <f t="shared" si="0"/>
        <v>Egresado</v>
      </c>
    </row>
    <row r="8" spans="1:5" ht="30" x14ac:dyDescent="0.25">
      <c r="A8" s="5">
        <v>6</v>
      </c>
      <c r="B8" s="6" t="s">
        <v>18</v>
      </c>
      <c r="C8" s="28" t="s">
        <v>19</v>
      </c>
      <c r="D8" s="33" t="str">
        <f>'Estado Tipo Relación Institució'!$B$3</f>
        <v>Activo</v>
      </c>
      <c r="E8" s="18" t="str">
        <f t="shared" si="0"/>
        <v>Estudiante</v>
      </c>
    </row>
    <row r="9" spans="1:5" ht="30.75" thickBot="1" x14ac:dyDescent="0.3">
      <c r="A9" s="7">
        <v>7</v>
      </c>
      <c r="B9" s="8" t="s">
        <v>20</v>
      </c>
      <c r="C9" s="30" t="s">
        <v>21</v>
      </c>
      <c r="D9" s="35" t="str">
        <f>'Estado Tipo Relación Institució'!$B$3</f>
        <v>Activo</v>
      </c>
      <c r="E9" s="19" t="str">
        <f t="shared" si="0"/>
        <v>Asociado externo</v>
      </c>
    </row>
  </sheetData>
  <hyperlinks>
    <hyperlink ref="D2" location="'Estado Tipo Relación Institució'!A1" display="Estado" xr:uid="{E99A0B85-29C0-4825-9101-6AD3C3B5F7A7}"/>
    <hyperlink ref="A1" location="'Objetos de Dominio'!A1" display="&lt;-Volver al inicio" xr:uid="{543B5922-A363-4240-AD24-3988D9F881BA}"/>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E7391-FBBE-4C44-B426-6446E3D812FE}">
  <dimension ref="A1:D6"/>
  <sheetViews>
    <sheetView workbookViewId="0">
      <pane ySplit="2" topLeftCell="A3" activePane="bottomLeft" state="frozen"/>
      <selection pane="bottomLeft" activeCell="A2" sqref="A2"/>
    </sheetView>
  </sheetViews>
  <sheetFormatPr baseColWidth="10" defaultRowHeight="15" x14ac:dyDescent="0.25"/>
  <cols>
    <col min="1" max="1" width="12.42578125" style="4" bestFit="1" customWidth="1"/>
    <col min="2" max="2" width="32.5703125" style="4" bestFit="1" customWidth="1"/>
    <col min="3" max="3" width="56.7109375" style="4" bestFit="1" customWidth="1"/>
    <col min="4" max="4" width="32.5703125" style="51" bestFit="1" customWidth="1"/>
    <col min="5" max="16384" width="11.42578125" style="4"/>
  </cols>
  <sheetData>
    <row r="1" spans="1:4" ht="16.5" thickBot="1" x14ac:dyDescent="0.3">
      <c r="A1" s="111" t="s">
        <v>410</v>
      </c>
      <c r="D1" s="4"/>
    </row>
    <row r="2" spans="1:4" x14ac:dyDescent="0.25">
      <c r="A2" s="2" t="s">
        <v>2</v>
      </c>
      <c r="B2" s="3" t="s">
        <v>3</v>
      </c>
      <c r="C2" s="3" t="s">
        <v>4</v>
      </c>
      <c r="D2" s="31" t="s">
        <v>102</v>
      </c>
    </row>
    <row r="3" spans="1:4" x14ac:dyDescent="0.25">
      <c r="A3" s="5">
        <v>1</v>
      </c>
      <c r="B3" s="6" t="s">
        <v>395</v>
      </c>
      <c r="C3" s="28" t="s">
        <v>399</v>
      </c>
      <c r="D3" s="49" t="str">
        <f>B3</f>
        <v>Inapropiado</v>
      </c>
    </row>
    <row r="4" spans="1:4" ht="30" x14ac:dyDescent="0.25">
      <c r="A4" s="5">
        <v>2</v>
      </c>
      <c r="B4" s="6" t="s">
        <v>396</v>
      </c>
      <c r="C4" s="28" t="s">
        <v>400</v>
      </c>
      <c r="D4" s="49" t="str">
        <f t="shared" ref="D4:D6" si="0">B4</f>
        <v>Amenazante</v>
      </c>
    </row>
    <row r="5" spans="1:4" ht="30" x14ac:dyDescent="0.25">
      <c r="A5" s="5">
        <v>3</v>
      </c>
      <c r="B5" s="6" t="s">
        <v>397</v>
      </c>
      <c r="C5" s="28" t="s">
        <v>401</v>
      </c>
      <c r="D5" s="49" t="str">
        <f t="shared" si="0"/>
        <v>Anti religioso</v>
      </c>
    </row>
    <row r="6" spans="1:4" ht="30.75" thickBot="1" x14ac:dyDescent="0.3">
      <c r="A6" s="7">
        <v>4</v>
      </c>
      <c r="B6" s="8" t="s">
        <v>398</v>
      </c>
      <c r="C6" s="30" t="s">
        <v>402</v>
      </c>
      <c r="D6" s="50" t="str">
        <f t="shared" si="0"/>
        <v>Vulnera el derecho a la libre expresión</v>
      </c>
    </row>
  </sheetData>
  <hyperlinks>
    <hyperlink ref="A1" location="'Objetos de Dominio'!A1" display="&lt;-Volver al inicio" xr:uid="{7C593882-2B90-4970-BE01-3CE5C8855B03}"/>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C6298-2415-4C4C-B711-F6D103098CDE}">
  <dimension ref="A1:D4"/>
  <sheetViews>
    <sheetView workbookViewId="0">
      <pane ySplit="2" topLeftCell="A3" activePane="bottomLeft" state="frozen"/>
      <selection pane="bottomLeft" activeCell="A2" sqref="A2"/>
    </sheetView>
  </sheetViews>
  <sheetFormatPr baseColWidth="10" defaultRowHeight="15" x14ac:dyDescent="0.25"/>
  <cols>
    <col min="1" max="1" width="12.42578125" style="4" bestFit="1" customWidth="1"/>
    <col min="2" max="2" width="32.5703125" style="4" bestFit="1" customWidth="1"/>
    <col min="3" max="3" width="56.7109375" style="4" bestFit="1" customWidth="1"/>
    <col min="4" max="4" width="32.5703125" style="51" bestFit="1" customWidth="1"/>
    <col min="5" max="16384" width="11.42578125" style="4"/>
  </cols>
  <sheetData>
    <row r="1" spans="1:4" ht="16.5" thickBot="1" x14ac:dyDescent="0.3">
      <c r="A1" s="111" t="s">
        <v>410</v>
      </c>
      <c r="D1" s="4"/>
    </row>
    <row r="2" spans="1:4" x14ac:dyDescent="0.25">
      <c r="A2" s="2" t="s">
        <v>2</v>
      </c>
      <c r="B2" s="3" t="s">
        <v>3</v>
      </c>
      <c r="C2" s="3" t="s">
        <v>4</v>
      </c>
      <c r="D2" s="31" t="s">
        <v>102</v>
      </c>
    </row>
    <row r="3" spans="1:4" x14ac:dyDescent="0.25">
      <c r="A3" s="5">
        <v>1</v>
      </c>
      <c r="B3" s="6" t="s">
        <v>357</v>
      </c>
      <c r="C3" s="28" t="s">
        <v>358</v>
      </c>
      <c r="D3" s="49" t="str">
        <f>B3</f>
        <v>Solicitara por escritor</v>
      </c>
    </row>
    <row r="4" spans="1:4" ht="45.75" thickBot="1" x14ac:dyDescent="0.3">
      <c r="A4" s="7">
        <v>2</v>
      </c>
      <c r="B4" s="8" t="s">
        <v>359</v>
      </c>
      <c r="C4" s="30" t="s">
        <v>360</v>
      </c>
      <c r="D4" s="50" t="str">
        <f>B4</f>
        <v>Dispara por observación de escritor</v>
      </c>
    </row>
  </sheetData>
  <hyperlinks>
    <hyperlink ref="A1" location="'Objetos de Dominio'!A1" display="&lt;-Volver al inicio" xr:uid="{D03FC766-7C28-46F8-9545-BE491FFE957B}"/>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E45CE-5F47-43D5-9E63-47946D5D039B}">
  <dimension ref="A1:L5"/>
  <sheetViews>
    <sheetView zoomScaleNormal="100" workbookViewId="0">
      <pane ySplit="2" topLeftCell="A3" activePane="bottomLeft" state="frozen"/>
      <selection pane="bottomLeft"/>
    </sheetView>
  </sheetViews>
  <sheetFormatPr baseColWidth="10" defaultRowHeight="15" x14ac:dyDescent="0.25"/>
  <cols>
    <col min="1" max="1" width="12.42578125" style="4" bestFit="1" customWidth="1"/>
    <col min="2" max="2" width="44" style="4" bestFit="1" customWidth="1"/>
    <col min="3" max="3" width="45.7109375" style="4" bestFit="1" customWidth="1"/>
    <col min="4" max="4" width="41" style="4" customWidth="1"/>
    <col min="5" max="5" width="19.5703125" style="4" bestFit="1" customWidth="1"/>
    <col min="6" max="6" width="24.42578125" style="4" bestFit="1" customWidth="1"/>
    <col min="7" max="8" width="24.42578125" style="4" customWidth="1"/>
    <col min="9" max="9" width="51.5703125" style="4" customWidth="1"/>
    <col min="10" max="11" width="41" style="4" customWidth="1"/>
    <col min="12" max="12" width="55.5703125" style="4" bestFit="1" customWidth="1"/>
    <col min="13" max="16384" width="11.42578125" style="4"/>
  </cols>
  <sheetData>
    <row r="1" spans="1:12" ht="16.5" thickBot="1" x14ac:dyDescent="0.3">
      <c r="A1" s="111" t="s">
        <v>410</v>
      </c>
    </row>
    <row r="2" spans="1:12" x14ac:dyDescent="0.25">
      <c r="A2" s="2" t="s">
        <v>2</v>
      </c>
      <c r="B2" s="72" t="s">
        <v>312</v>
      </c>
      <c r="C2" s="73" t="s">
        <v>313</v>
      </c>
      <c r="D2" s="73" t="s">
        <v>314</v>
      </c>
      <c r="E2" s="73" t="s">
        <v>315</v>
      </c>
      <c r="F2" s="73" t="s">
        <v>316</v>
      </c>
      <c r="G2" s="73" t="s">
        <v>310</v>
      </c>
      <c r="H2" s="73" t="s">
        <v>317</v>
      </c>
      <c r="I2" s="73" t="s">
        <v>318</v>
      </c>
      <c r="J2" s="58" t="s">
        <v>99</v>
      </c>
      <c r="K2" s="61" t="s">
        <v>160</v>
      </c>
      <c r="L2" s="31" t="s">
        <v>102</v>
      </c>
    </row>
    <row r="3" spans="1:12" ht="111" customHeight="1" x14ac:dyDescent="0.25">
      <c r="A3" s="5">
        <v>1</v>
      </c>
      <c r="B3" s="68" t="str">
        <f>Publicación!$H$3</f>
        <v>1-Tecnología-&gt;Inteligencia Artificial-&gt;ChatGPT</v>
      </c>
      <c r="C3" s="68"/>
      <c r="D3" s="66">
        <v>1</v>
      </c>
      <c r="E3" s="20">
        <v>44986.541666666664</v>
      </c>
      <c r="F3" s="20">
        <v>44988.354166666664</v>
      </c>
      <c r="G3" s="20" t="s">
        <v>319</v>
      </c>
      <c r="H3" s="20" t="s">
        <v>320</v>
      </c>
      <c r="I3" s="67" t="s">
        <v>321</v>
      </c>
      <c r="J3" s="68" t="str">
        <f>'Estado Versión'!$D$6</f>
        <v>Con comentarios por revisar</v>
      </c>
      <c r="K3" s="86" t="str">
        <f>IF(EXACT(_xlfn.XLOOKUP(B3,Publicación!$H$3,Publicación!$G$3),'Estado Publicación'!$D$10), 'Estado Versión'!$D$9, J3)</f>
        <v>Con comentarios por revisar</v>
      </c>
      <c r="L3" s="18" t="str">
        <f>_xlfn.CONCAT(A3,"-",B3)</f>
        <v>1-1-Tecnología-&gt;Inteligencia Artificial-&gt;ChatGPT</v>
      </c>
    </row>
    <row r="4" spans="1:12" ht="111" customHeight="1" x14ac:dyDescent="0.25">
      <c r="A4" s="5">
        <v>2</v>
      </c>
      <c r="B4" s="68" t="str">
        <f>Publicación!$H$3</f>
        <v>1-Tecnología-&gt;Inteligencia Artificial-&gt;ChatGPT</v>
      </c>
      <c r="C4" s="13" t="str">
        <f>L3</f>
        <v>1-1-Tecnología-&gt;Inteligencia Artificial-&gt;ChatGPT</v>
      </c>
      <c r="D4" s="6">
        <v>2</v>
      </c>
      <c r="E4" s="20">
        <v>44990.359027777777</v>
      </c>
      <c r="F4" s="20">
        <v>44990.581944444442</v>
      </c>
      <c r="G4" s="20" t="s">
        <v>323</v>
      </c>
      <c r="H4" s="20" t="s">
        <v>320</v>
      </c>
      <c r="I4" s="67" t="s">
        <v>322</v>
      </c>
      <c r="J4" s="68" t="str">
        <f>'Estado Versión'!$D$6</f>
        <v>Con comentarios por revisar</v>
      </c>
      <c r="K4" s="86" t="str">
        <f>IF(EXACT(_xlfn.XLOOKUP(B4,Publicación!$H$3,Publicación!$G$3),'Estado Publicación'!$D$10), 'Estado Versión'!$D$9, J4)</f>
        <v>Con comentarios por revisar</v>
      </c>
      <c r="L4" s="18" t="str">
        <f>_xlfn.CONCAT(A4,"-",B4)</f>
        <v>2-1-Tecnología-&gt;Inteligencia Artificial-&gt;ChatGPT</v>
      </c>
    </row>
    <row r="5" spans="1:12" ht="111" customHeight="1" thickBot="1" x14ac:dyDescent="0.3">
      <c r="A5" s="7">
        <v>3</v>
      </c>
      <c r="B5" s="74" t="str">
        <f>Publicación!$H$3</f>
        <v>1-Tecnología-&gt;Inteligencia Artificial-&gt;ChatGPT</v>
      </c>
      <c r="C5" s="17" t="str">
        <f>L4</f>
        <v>2-1-Tecnología-&gt;Inteligencia Artificial-&gt;ChatGPT</v>
      </c>
      <c r="D5" s="8">
        <v>3</v>
      </c>
      <c r="E5" s="21">
        <v>44992.582638888889</v>
      </c>
      <c r="F5" s="21">
        <v>44994.532638888886</v>
      </c>
      <c r="G5" s="21" t="s">
        <v>323</v>
      </c>
      <c r="H5" s="21" t="s">
        <v>320</v>
      </c>
      <c r="I5" s="76" t="s">
        <v>349</v>
      </c>
      <c r="J5" s="74" t="str">
        <f>'Estado Versión'!D5</f>
        <v>Aprobada</v>
      </c>
      <c r="K5" s="87" t="str">
        <f>IF(EXACT(_xlfn.XLOOKUP(B5,Publicación!$H$3,Publicación!$G$3),'Estado Publicación'!$D$10), 'Estado Versión'!$D$9, J5)</f>
        <v>Aprobada</v>
      </c>
      <c r="L5" s="19" t="str">
        <f>_xlfn.CONCAT(A5,"-",B5)</f>
        <v>3-1-Tecnología-&gt;Inteligencia Artificial-&gt;ChatGPT</v>
      </c>
    </row>
  </sheetData>
  <hyperlinks>
    <hyperlink ref="B2" location="Publicación!A1" display="Publicación" xr:uid="{CE7EF7A2-9DC4-420C-91A4-924C62465804}"/>
    <hyperlink ref="B3" location="Publicación!A2" display="Publicación!A2" xr:uid="{05A4F366-3ABB-41B7-8793-734C8EEC24A4}"/>
    <hyperlink ref="B4" location="Publicación!A2" display="Publicación!A2" xr:uid="{510FC685-175B-4DCC-B6E6-25BB2BE1C600}"/>
    <hyperlink ref="C4" location="Versión!A2" display="Versión!A2" xr:uid="{C92FD949-D9B9-4B46-93C9-72F23CAF9A00}"/>
    <hyperlink ref="J3" location="'Estado Versión'!A5" display="'Estado Versión'!A5" xr:uid="{0DDF2EC8-FEA5-42FA-903A-0728232082D7}"/>
    <hyperlink ref="J2" location="'Estado Versión'!A1" display="Estado" xr:uid="{B3FC157F-1516-4702-B8AE-D6E78DD378F7}"/>
    <hyperlink ref="J4" location="'Estado Versión'!A5" display="'Estado Versión'!A5" xr:uid="{735AE236-188F-4330-A432-A121AA43F0B9}"/>
    <hyperlink ref="B5" location="Publicación!A2" display="Publicación!A2" xr:uid="{49FB0AF6-0D29-4AD8-AF05-92013E9AE29F}"/>
    <hyperlink ref="C5" location="Versión!A3" display="Versión!A3" xr:uid="{5B6022DB-D072-492F-BD4E-D14A0E5FE0D1}"/>
    <hyperlink ref="J5" location="'Estado Versión'!A4" display="'Estado Versión'!A4" xr:uid="{10AE6D03-C7FF-4DD4-A4AD-3E924824F175}"/>
    <hyperlink ref="K2" location="'Estado Versión'!A1" display="Estado Calculado" xr:uid="{D3C626CA-02B3-4C8B-A36F-7B51B7553AD0}"/>
    <hyperlink ref="K4" location="'Estado Versión'!A1" display="'Estado Versión'!A1" xr:uid="{E62789AC-4DFE-4318-BC10-0C783AC0479E}"/>
    <hyperlink ref="K5" location="'Estado Versión'!A1" display="'Estado Versión'!A1" xr:uid="{EAB2D365-1FD5-4070-A574-0398055CD699}"/>
    <hyperlink ref="A1" location="'Objetos de Dominio'!A1" display="&lt;-Volver al inicio" xr:uid="{18FD30B6-31F5-4FA2-A86E-E059B4101DC9}"/>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A01DD-DFE4-4E9F-8763-40985A1EAE1D}">
  <dimension ref="A1:G6"/>
  <sheetViews>
    <sheetView workbookViewId="0">
      <pane ySplit="2" topLeftCell="A3" activePane="bottomLeft" state="frozen"/>
      <selection pane="bottomLeft" activeCell="A2" sqref="A2"/>
    </sheetView>
  </sheetViews>
  <sheetFormatPr baseColWidth="10" defaultRowHeight="15" x14ac:dyDescent="0.25"/>
  <cols>
    <col min="1" max="1" width="12.42578125" style="4" bestFit="1" customWidth="1"/>
    <col min="2" max="2" width="31" style="4" bestFit="1" customWidth="1"/>
    <col min="3" max="3" width="19.5703125" style="4" bestFit="1" customWidth="1"/>
    <col min="4" max="4" width="68.85546875" style="4" bestFit="1" customWidth="1"/>
    <col min="5" max="5" width="11.42578125" style="4"/>
    <col min="6" max="6" width="15.85546875" style="4" bestFit="1" customWidth="1"/>
    <col min="7" max="7" width="40.42578125" style="4" bestFit="1" customWidth="1"/>
    <col min="8" max="16384" width="11.42578125" style="4"/>
  </cols>
  <sheetData>
    <row r="1" spans="1:7" ht="16.5" thickBot="1" x14ac:dyDescent="0.3">
      <c r="A1" s="111" t="s">
        <v>410</v>
      </c>
    </row>
    <row r="2" spans="1:7" s="32" customFormat="1" x14ac:dyDescent="0.25">
      <c r="A2" s="2" t="s">
        <v>2</v>
      </c>
      <c r="B2" s="58" t="s">
        <v>98</v>
      </c>
      <c r="C2" s="3" t="s">
        <v>3</v>
      </c>
      <c r="D2" s="3" t="s">
        <v>4</v>
      </c>
      <c r="E2" s="58" t="s">
        <v>99</v>
      </c>
      <c r="F2" s="60" t="s">
        <v>160</v>
      </c>
      <c r="G2" s="31" t="s">
        <v>102</v>
      </c>
    </row>
    <row r="3" spans="1:7" x14ac:dyDescent="0.25">
      <c r="A3" s="5">
        <v>1</v>
      </c>
      <c r="B3" s="6"/>
      <c r="C3" s="6" t="s">
        <v>100</v>
      </c>
      <c r="D3" s="6" t="s">
        <v>101</v>
      </c>
      <c r="E3" s="33" t="str">
        <f>'Estado Categoría'!D3</f>
        <v>Activa</v>
      </c>
      <c r="F3" s="34" t="str">
        <f>IF(ISBLANK(B3),E3,IF(EXACT(_xlfn.XLOOKUP(B3,$G$3:$G$6,$F$3:$F$6),'Estado Categoría'!$D$3),Categoría!E3,'Estado Categoría'!$D$4))</f>
        <v>Activa</v>
      </c>
      <c r="G3" s="18" t="str">
        <f>C3</f>
        <v>Tecnología</v>
      </c>
    </row>
    <row r="4" spans="1:7" x14ac:dyDescent="0.25">
      <c r="A4" s="5">
        <v>2</v>
      </c>
      <c r="B4" s="14" t="str">
        <f>G3</f>
        <v>Tecnología</v>
      </c>
      <c r="C4" s="6" t="s">
        <v>103</v>
      </c>
      <c r="D4" s="6" t="s">
        <v>105</v>
      </c>
      <c r="E4" s="33" t="str">
        <f>'Estado Categoría'!D4</f>
        <v>Inactiva</v>
      </c>
      <c r="F4" s="34" t="str">
        <f>IF(ISBLANK(B4),E4,IF(EXACT(_xlfn.XLOOKUP(B4,$G$3:$G$6,$F$3:$F$6),'Estado Categoría'!$D$3),Categoría!E4,'Estado Categoría'!$D$4))</f>
        <v>Inactiva</v>
      </c>
      <c r="G4" s="18" t="str">
        <f>_xlfn.CONCAT(B4,"-&gt;",C4)</f>
        <v>Tecnología-&gt;Blockchain</v>
      </c>
    </row>
    <row r="5" spans="1:7" x14ac:dyDescent="0.25">
      <c r="A5" s="5">
        <v>3</v>
      </c>
      <c r="B5" s="14" t="str">
        <f>G3</f>
        <v>Tecnología</v>
      </c>
      <c r="C5" s="6" t="s">
        <v>104</v>
      </c>
      <c r="D5" s="6" t="s">
        <v>106</v>
      </c>
      <c r="E5" s="33" t="str">
        <f>'Estado Categoría'!D3</f>
        <v>Activa</v>
      </c>
      <c r="F5" s="34" t="str">
        <f>IF(ISBLANK(B5),E5,IF(EXACT(_xlfn.XLOOKUP(B5,$G$3:$G$6,$F$3:$F$6),'Estado Categoría'!$D$3),Categoría!E5,'Estado Categoría'!$D$4))</f>
        <v>Activa</v>
      </c>
      <c r="G5" s="18" t="str">
        <f>_xlfn.CONCAT(B5,"-&gt;",C5)</f>
        <v>Tecnología-&gt;Inteligencia Artificial</v>
      </c>
    </row>
    <row r="6" spans="1:7" ht="15.75" thickBot="1" x14ac:dyDescent="0.3">
      <c r="A6" s="7">
        <v>4</v>
      </c>
      <c r="B6" s="16" t="str">
        <f>G5</f>
        <v>Tecnología-&gt;Inteligencia Artificial</v>
      </c>
      <c r="C6" s="8" t="s">
        <v>107</v>
      </c>
      <c r="D6" s="8" t="s">
        <v>108</v>
      </c>
      <c r="E6" s="35" t="str">
        <f>'Estado Categoría'!D3</f>
        <v>Activa</v>
      </c>
      <c r="F6" s="36" t="str">
        <f>IF(ISBLANK(B6),E6,IF(EXACT(_xlfn.XLOOKUP(B6,$G$3:$G$6,$F$3:$F$6),'Estado Categoría'!$D$3),Categoría!E6,'Estado Categoría'!$D$4))</f>
        <v>Activa</v>
      </c>
      <c r="G6" s="19" t="str">
        <f>_xlfn.CONCAT(B6,"-&gt;",C6)</f>
        <v>Tecnología-&gt;Inteligencia Artificial-&gt;ChatGPT</v>
      </c>
    </row>
  </sheetData>
  <hyperlinks>
    <hyperlink ref="E3" location="'Estado Categoría'!A2" display="'Estado Categoría'!A2" xr:uid="{0D3E69FB-5987-4D94-B663-9A30553C6BB0}"/>
    <hyperlink ref="B4" location="Categoría!A2" display="Categoría!A2" xr:uid="{F29E9A85-B03D-4824-BE87-EECAFCE286FD}"/>
    <hyperlink ref="B5" location="Categoría!A2" display="Categoría!A2" xr:uid="{E64729E8-85C8-4CD8-A4A2-0943148FC820}"/>
    <hyperlink ref="E4" location="'Estado Categoría'!A3" display="'Estado Categoría'!A3" xr:uid="{24930D2B-CFE2-4E4B-95BA-05D98095CDE7}"/>
    <hyperlink ref="E5" location="'Estado Categoría'!A2" display="'Estado Categoría'!A2" xr:uid="{B7F0960A-12D6-445C-A683-1FB1334F98C3}"/>
    <hyperlink ref="B6" location="Categoría!A4" display="Categoría!A4" xr:uid="{58130310-1B2C-432D-BD02-5D50F0F49C04}"/>
    <hyperlink ref="E6" location="'Estado Categoría'!A2" display="'Estado Categoría'!A2" xr:uid="{37701AB4-1A48-4461-A600-C32CFB28B120}"/>
    <hyperlink ref="B2" location="Categoría!A1" display="Categoría Padre" xr:uid="{3F9C2725-90E8-4FC1-819B-D208CBFD1F04}"/>
    <hyperlink ref="E2" location="'Estado Categoría'!A1" display="Estado" xr:uid="{093DCF3F-531B-4C86-AFD5-95CF0672328A}"/>
    <hyperlink ref="F2" location="'Estado Categoría'!A1" display="Estado Calculado" xr:uid="{8BDA0AF7-2F31-4125-AFBC-EDE81910025D}"/>
    <hyperlink ref="F3" location="'Estado Categoría'!A1" display="'Estado Categoría'!A1" xr:uid="{D7053914-2107-4D0F-B7D2-5A958CCFBDBD}"/>
    <hyperlink ref="F4" location="'Estado Categoría'!A1" display="'Estado Categoría'!A1" xr:uid="{20B3AEED-F805-4ED9-8746-44A290BB2B44}"/>
    <hyperlink ref="F5" location="'Estado Categoría'!A1" display="'Estado Categoría'!A1" xr:uid="{6A70D9A9-D53F-4876-B4CA-93DF73152C5A}"/>
    <hyperlink ref="F6" location="'Estado Categoría'!A1" display="'Estado Categoría'!A1" xr:uid="{263AB9F8-7C5F-4E38-9403-AF865C09F59E}"/>
    <hyperlink ref="A1" location="'Objetos de Dominio'!A1" display="&lt;-Volver al inicio" xr:uid="{E605E433-50E1-4005-A27E-73B5D89F524C}"/>
  </hyperlink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68BC3-D728-4C5F-91C0-F77306CEF3F2}">
  <dimension ref="A1:E7"/>
  <sheetViews>
    <sheetView workbookViewId="0">
      <pane ySplit="2" topLeftCell="A3" activePane="bottomLeft" state="frozen"/>
      <selection pane="bottomLeft" activeCell="A2" sqref="A2"/>
    </sheetView>
  </sheetViews>
  <sheetFormatPr baseColWidth="10" defaultRowHeight="15" x14ac:dyDescent="0.25"/>
  <cols>
    <col min="1" max="1" width="12.42578125" style="4" bestFit="1" customWidth="1"/>
    <col min="2" max="2" width="40.42578125" style="4" bestFit="1" customWidth="1"/>
    <col min="3" max="3" width="22.85546875" style="4" bestFit="1" customWidth="1"/>
    <col min="4" max="4" width="15.85546875" style="4" bestFit="1" customWidth="1"/>
    <col min="5" max="5" width="56.5703125" style="4" bestFit="1" customWidth="1"/>
    <col min="6" max="16384" width="11.42578125" style="4"/>
  </cols>
  <sheetData>
    <row r="1" spans="1:5" ht="16.5" thickBot="1" x14ac:dyDescent="0.3">
      <c r="A1" s="111" t="s">
        <v>410</v>
      </c>
    </row>
    <row r="2" spans="1:5" s="32" customFormat="1" x14ac:dyDescent="0.25">
      <c r="A2" s="2" t="s">
        <v>2</v>
      </c>
      <c r="B2" s="58" t="s">
        <v>97</v>
      </c>
      <c r="C2" s="58" t="s">
        <v>290</v>
      </c>
      <c r="D2" s="61" t="s">
        <v>160</v>
      </c>
      <c r="E2" s="31" t="s">
        <v>102</v>
      </c>
    </row>
    <row r="3" spans="1:5" x14ac:dyDescent="0.25">
      <c r="A3" s="5">
        <v>1</v>
      </c>
      <c r="B3" s="6" t="str">
        <f>Categoría!$G$3</f>
        <v>Tecnología</v>
      </c>
      <c r="C3" s="13" t="str">
        <f>'Administrador Categoría'!$P$3</f>
        <v>CC-10258745895</v>
      </c>
      <c r="D3" s="38" t="str">
        <f>IF(AND(EXACT(_xlfn.XLOOKUP(B3,Categoría!$G$3:$G$6,Categoría!$F$3:$F$6),'Estado Categoría'!$D$3),EXACT(_xlfn.XLOOKUP(C3,'Administrador Categoría'!$P$3:$P$4,'Administrador Categoría'!$O$3:$O$4),'Estado Administrador Categoría'!$D$3)),'Estado Categoría'!$D$3,'Estado Categoría'!$D$4)</f>
        <v>Activa</v>
      </c>
      <c r="E3" s="18" t="str">
        <f>_xlfn.CONCAT(B3,"-&gt;",C3)</f>
        <v>Tecnología-&gt;CC-10258745895</v>
      </c>
    </row>
    <row r="4" spans="1:5" x14ac:dyDescent="0.25">
      <c r="A4" s="5">
        <v>2</v>
      </c>
      <c r="B4" s="6" t="str">
        <f>Categoría!$G$4</f>
        <v>Tecnología-&gt;Blockchain</v>
      </c>
      <c r="C4" s="13" t="str">
        <f>'Administrador Categoría'!$P$3</f>
        <v>CC-10258745895</v>
      </c>
      <c r="D4" s="38" t="str">
        <f>IF(AND(EXACT(_xlfn.XLOOKUP(B4,Categoría!$G$3:$G$6,Categoría!$F$3:$F$6),'Estado Categoría'!$D$3),EXACT(_xlfn.XLOOKUP(C4,'Administrador Categoría'!$P$3:$P$4,'Administrador Categoría'!$O$3:$O$4),'Estado Administrador Categoría'!$D$3)),'Estado Categoría'!$D$3,'Estado Categoría'!$D$4)</f>
        <v>Inactiva</v>
      </c>
      <c r="E4" s="18" t="str">
        <f>_xlfn.CONCAT(B4,"-&gt;",C4)</f>
        <v>Tecnología-&gt;Blockchain-&gt;CC-10258745895</v>
      </c>
    </row>
    <row r="5" spans="1:5" x14ac:dyDescent="0.25">
      <c r="A5" s="5">
        <v>3</v>
      </c>
      <c r="B5" s="6" t="str">
        <f>Categoría!$G$5</f>
        <v>Tecnología-&gt;Inteligencia Artificial</v>
      </c>
      <c r="C5" s="13" t="str">
        <f>'Administrador Categoría'!$P$3</f>
        <v>CC-10258745895</v>
      </c>
      <c r="D5" s="38" t="str">
        <f>IF(AND(EXACT(_xlfn.XLOOKUP(B5,Categoría!$G$3:$G$6,Categoría!$F$3:$F$6),'Estado Categoría'!$D$3),EXACT(_xlfn.XLOOKUP(C5,'Administrador Categoría'!$P$3:$P$4,'Administrador Categoría'!$O$3:$O$4),'Estado Administrador Categoría'!$D$3)),'Estado Categoría'!$D$3,'Estado Categoría'!$D$4)</f>
        <v>Activa</v>
      </c>
      <c r="E5" s="18" t="str">
        <f>_xlfn.CONCAT(B5,"-&gt;",C5)</f>
        <v>Tecnología-&gt;Inteligencia Artificial-&gt;CC-10258745895</v>
      </c>
    </row>
    <row r="6" spans="1:5" x14ac:dyDescent="0.25">
      <c r="A6" s="5">
        <v>4</v>
      </c>
      <c r="B6" s="6" t="str">
        <f>Categoría!$G$6</f>
        <v>Tecnología-&gt;Inteligencia Artificial-&gt;ChatGPT</v>
      </c>
      <c r="C6" s="13" t="str">
        <f>'Administrador Categoría'!$P$3</f>
        <v>CC-10258745895</v>
      </c>
      <c r="D6" s="38" t="str">
        <f>IF(AND(EXACT(_xlfn.XLOOKUP(B6,Categoría!$G$3:$G$6,Categoría!$F$3:$F$6),'Estado Categoría'!$D$3),EXACT(_xlfn.XLOOKUP(C6,'Administrador Categoría'!$P$3:$P$4,'Administrador Categoría'!$O$3:$O$4),'Estado Administrador Categoría'!$D$3)),'Estado Categoría'!$D$3,'Estado Categoría'!$D$4)</f>
        <v>Activa</v>
      </c>
      <c r="E6" s="18" t="str">
        <f>_xlfn.CONCAT(B6,"-&gt;",C6)</f>
        <v>Tecnología-&gt;Inteligencia Artificial-&gt;ChatGPT-&gt;CC-10258745895</v>
      </c>
    </row>
    <row r="7" spans="1:5" ht="15.75" thickBot="1" x14ac:dyDescent="0.3">
      <c r="A7" s="7">
        <v>5</v>
      </c>
      <c r="B7" s="8" t="str">
        <f>Categoría!$G$3</f>
        <v>Tecnología</v>
      </c>
      <c r="C7" s="17" t="str">
        <f>'Administrador Categoría'!$P$4</f>
        <v>CC-10365245785</v>
      </c>
      <c r="D7" s="39" t="str">
        <f>IF(AND(EXACT(_xlfn.XLOOKUP(B7,Categoría!$G$3:$G$6,Categoría!$F$3:$F$6),'Estado Categoría'!$D$3),EXACT(_xlfn.XLOOKUP(C7,'Administrador Categoría'!$P$3:$P$4,'Administrador Categoría'!$O$3:$O$4),'Estado Administrador Categoría'!$D$3)),'Estado Categoría'!$D$3,'Estado Categoría'!$D$4)</f>
        <v>Activa</v>
      </c>
      <c r="E7" s="19" t="str">
        <f>_xlfn.CONCAT(B7,"-&gt;",C7)</f>
        <v>Tecnología-&gt;CC-10365245785</v>
      </c>
    </row>
  </sheetData>
  <hyperlinks>
    <hyperlink ref="B2" location="Categoría!A1" display="Categoría Padre" xr:uid="{A73B18CC-84F7-4761-B475-077129359299}"/>
    <hyperlink ref="D2" location="'Estado Categoría'!A1" display="Estado Calculado" xr:uid="{F841C38F-59E1-4D4D-835F-2651A896A34F}"/>
    <hyperlink ref="C3" location="'Administrador Categoría'!A2" display="'Administrador Categoría'!A2" xr:uid="{081EE911-D8CA-4B83-8FFA-2ECEF9D19D76}"/>
    <hyperlink ref="C4:C6" location="'Administrador Categoría'!A2" display="'Administrador Categoría'!A2" xr:uid="{5647570C-629E-4177-8BBD-A04B9B1640E6}"/>
    <hyperlink ref="C2" location="'Administrador Categoría'!A1" display="Administrador Categoría" xr:uid="{A7B1BAFE-FEEC-44EA-A456-F4E7511AED21}"/>
    <hyperlink ref="C7" location="'Administrador Categoría'!A3" display="'Administrador Categoría'!A3" xr:uid="{248832A0-C715-4B28-9248-4A9AEC32E3F5}"/>
    <hyperlink ref="D3:D7" location="'Administrador Categoría'!A2" display="'Administrador Categoría'!A2" xr:uid="{57EEB7B2-F3FA-4EEA-B34B-D4B10CF3ECC9}"/>
    <hyperlink ref="A1" location="'Objetos de Dominio'!A1" display="&lt;-Volver al inicio" xr:uid="{DB869142-8E54-46CF-A03C-4EA4052CE565}"/>
  </hyperlink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F908C-53DF-4AF8-86ED-B6CDFB783772}">
  <dimension ref="A1:H9"/>
  <sheetViews>
    <sheetView workbookViewId="0">
      <pane ySplit="2" topLeftCell="A3" activePane="bottomLeft" state="frozen"/>
      <selection pane="bottomLeft" activeCell="A2" sqref="A2"/>
    </sheetView>
  </sheetViews>
  <sheetFormatPr baseColWidth="10" defaultRowHeight="15" x14ac:dyDescent="0.25"/>
  <cols>
    <col min="1" max="1" width="12.42578125" style="4" bestFit="1" customWidth="1"/>
    <col min="2" max="2" width="15" style="4" bestFit="1" customWidth="1"/>
    <col min="3" max="3" width="42.28515625" style="4" bestFit="1" customWidth="1"/>
    <col min="4" max="4" width="17.140625" style="4" bestFit="1" customWidth="1"/>
    <col min="5" max="5" width="42.28515625" style="4" customWidth="1"/>
    <col min="6" max="6" width="16.85546875" style="4" bestFit="1" customWidth="1"/>
    <col min="7" max="7" width="17.85546875" style="4" bestFit="1" customWidth="1"/>
    <col min="8" max="8" width="12.5703125" style="4" bestFit="1" customWidth="1"/>
    <col min="9" max="16384" width="11.42578125" style="4"/>
  </cols>
  <sheetData>
    <row r="1" spans="1:8" ht="16.5" thickBot="1" x14ac:dyDescent="0.3">
      <c r="A1" s="111" t="s">
        <v>410</v>
      </c>
    </row>
    <row r="2" spans="1:8" x14ac:dyDescent="0.25">
      <c r="A2" s="2" t="s">
        <v>2</v>
      </c>
      <c r="B2" s="58" t="s">
        <v>263</v>
      </c>
      <c r="C2" s="58" t="s">
        <v>312</v>
      </c>
      <c r="D2" s="58" t="s">
        <v>384</v>
      </c>
      <c r="E2" s="94" t="s">
        <v>343</v>
      </c>
      <c r="F2" s="92" t="s">
        <v>379</v>
      </c>
      <c r="G2" s="77" t="s">
        <v>33</v>
      </c>
      <c r="H2" s="31" t="s">
        <v>102</v>
      </c>
    </row>
    <row r="3" spans="1:8" x14ac:dyDescent="0.25">
      <c r="A3" s="5">
        <v>1</v>
      </c>
      <c r="B3" s="13" t="s">
        <v>264</v>
      </c>
      <c r="C3" s="13" t="str">
        <f>Publicación!$H$3</f>
        <v>1-Tecnología-&gt;Inteligencia Artificial-&gt;ChatGPT</v>
      </c>
      <c r="D3" s="13"/>
      <c r="E3" s="95" t="s">
        <v>382</v>
      </c>
      <c r="F3" s="20">
        <v>45000.375</v>
      </c>
      <c r="G3" s="97" t="str">
        <f>'Estado Comentario Lector'!$D$3</f>
        <v>Activo</v>
      </c>
      <c r="H3" s="43">
        <f>A3</f>
        <v>1</v>
      </c>
    </row>
    <row r="4" spans="1:8" ht="30" x14ac:dyDescent="0.25">
      <c r="A4" s="5">
        <v>2</v>
      </c>
      <c r="B4" s="13" t="s">
        <v>285</v>
      </c>
      <c r="C4" s="13" t="str">
        <f>Publicación!$H$3</f>
        <v>1-Tecnología-&gt;Inteligencia Artificial-&gt;ChatGPT</v>
      </c>
      <c r="D4" s="13"/>
      <c r="E4" s="99" t="s">
        <v>383</v>
      </c>
      <c r="F4" s="20">
        <v>45000.666666666664</v>
      </c>
      <c r="G4" s="97" t="str">
        <f>'Estado Comentario Lector'!$D$3</f>
        <v>Activo</v>
      </c>
      <c r="H4" s="43">
        <f>A4</f>
        <v>2</v>
      </c>
    </row>
    <row r="5" spans="1:8" x14ac:dyDescent="0.25">
      <c r="A5" s="5">
        <v>3</v>
      </c>
      <c r="B5" s="13" t="s">
        <v>264</v>
      </c>
      <c r="C5" s="13" t="str">
        <f>Publicación!$H$3</f>
        <v>1-Tecnología-&gt;Inteligencia Artificial-&gt;ChatGPT</v>
      </c>
      <c r="D5" s="13">
        <f>$H$3</f>
        <v>1</v>
      </c>
      <c r="E5" s="95" t="s">
        <v>385</v>
      </c>
      <c r="F5" s="20">
        <v>45000.395833333336</v>
      </c>
      <c r="G5" s="97" t="str">
        <f>'Estado Comentario Lector'!$D$3</f>
        <v>Activo</v>
      </c>
      <c r="H5" s="43">
        <f>A5</f>
        <v>3</v>
      </c>
    </row>
    <row r="6" spans="1:8" x14ac:dyDescent="0.25">
      <c r="A6" s="5">
        <v>4</v>
      </c>
      <c r="B6" s="13" t="s">
        <v>264</v>
      </c>
      <c r="C6" s="13" t="str">
        <f>Publicación!$H$3</f>
        <v>1-Tecnología-&gt;Inteligencia Artificial-&gt;ChatGPT</v>
      </c>
      <c r="D6" s="13">
        <f>$H$4</f>
        <v>2</v>
      </c>
      <c r="E6" s="95" t="s">
        <v>386</v>
      </c>
      <c r="F6" s="20">
        <v>45000.672222222223</v>
      </c>
      <c r="G6" s="97" t="str">
        <f>'Estado Comentario Lector'!$D$3</f>
        <v>Activo</v>
      </c>
      <c r="H6" s="43">
        <f>A6</f>
        <v>4</v>
      </c>
    </row>
    <row r="7" spans="1:8" x14ac:dyDescent="0.25">
      <c r="A7" s="5">
        <v>5</v>
      </c>
      <c r="B7" s="13" t="s">
        <v>285</v>
      </c>
      <c r="C7" s="13" t="str">
        <f>Publicación!$H$3</f>
        <v>1-Tecnología-&gt;Inteligencia Artificial-&gt;ChatGPT</v>
      </c>
      <c r="D7" s="13">
        <f>$H$6</f>
        <v>4</v>
      </c>
      <c r="E7" s="95" t="s">
        <v>387</v>
      </c>
      <c r="F7" s="20">
        <v>45001.681944444441</v>
      </c>
      <c r="G7" s="97" t="str">
        <f>'Estado Comentario Lector'!$D$3</f>
        <v>Activo</v>
      </c>
      <c r="H7" s="43">
        <f>A7</f>
        <v>5</v>
      </c>
    </row>
    <row r="8" spans="1:8" x14ac:dyDescent="0.25">
      <c r="A8" s="5">
        <v>6</v>
      </c>
      <c r="B8" s="13" t="s">
        <v>264</v>
      </c>
      <c r="C8" s="13" t="str">
        <f>Publicación!$H$3</f>
        <v>1-Tecnología-&gt;Inteligencia Artificial-&gt;ChatGPT</v>
      </c>
      <c r="D8" s="13">
        <f>$H$7</f>
        <v>5</v>
      </c>
      <c r="E8" s="95" t="s">
        <v>388</v>
      </c>
      <c r="F8" s="20">
        <v>45001.723611111112</v>
      </c>
      <c r="G8" s="97" t="str">
        <f>'Estado Comentario Lector'!$D$3</f>
        <v>Activo</v>
      </c>
      <c r="H8" s="43">
        <f>A8</f>
        <v>6</v>
      </c>
    </row>
    <row r="9" spans="1:8" ht="15.75" thickBot="1" x14ac:dyDescent="0.3">
      <c r="A9" s="7">
        <v>7</v>
      </c>
      <c r="B9" s="17" t="s">
        <v>285</v>
      </c>
      <c r="C9" s="17" t="str">
        <f>Publicación!$H$3</f>
        <v>1-Tecnología-&gt;Inteligencia Artificial-&gt;ChatGPT</v>
      </c>
      <c r="D9" s="17">
        <f>$H$8</f>
        <v>6</v>
      </c>
      <c r="E9" s="96" t="s">
        <v>389</v>
      </c>
      <c r="F9" s="21">
        <v>45001.765277777777</v>
      </c>
      <c r="G9" s="98" t="str">
        <f>'Estado Comentario Lector'!$D$5</f>
        <v>Vetado</v>
      </c>
      <c r="H9" s="44">
        <f>A9</f>
        <v>7</v>
      </c>
    </row>
  </sheetData>
  <hyperlinks>
    <hyperlink ref="B3" location="Lector!A2" display="CC-10369287487" xr:uid="{6F049368-2F54-4799-94F2-CF51664AA158}"/>
    <hyperlink ref="B4" location="Lector!A23" display="CC-10369287413" xr:uid="{5A667A8B-7767-4BEE-A4F1-99E588A36790}"/>
    <hyperlink ref="C3" location="Publicación!A2" display="Publicación!A2" xr:uid="{2C826255-AA87-4B45-A007-A76C4F9921F1}"/>
    <hyperlink ref="B2" location="Lector!A1" display="Lector" xr:uid="{DD6777EE-8C8A-4E07-B541-64A531370F64}"/>
    <hyperlink ref="C2" location="Publicación!A1" display="Publicación" xr:uid="{B5DFDA0F-A286-4232-9D77-7CB935D7845F}"/>
    <hyperlink ref="C4" location="Publicación!A2" display="Publicación!A2" xr:uid="{D525B898-516B-4DBB-9379-558517F5325C}"/>
    <hyperlink ref="D2" location="Comentario!A1" display="Comentario Padre" xr:uid="{8B7B2963-135A-458E-B2BD-84F980AEC997}"/>
    <hyperlink ref="B5" location="Lector!A2" display="CC-10369287487" xr:uid="{DA1CC9B6-5B6F-467E-B3AC-FD179A43A861}"/>
    <hyperlink ref="C5" location="Publicación!A2" display="Publicación!A2" xr:uid="{AD04C2E5-DFBC-4F33-8841-C8A448CD08FE}"/>
    <hyperlink ref="C6" location="Publicación!A2" display="Publicación!A2" xr:uid="{D573301B-4656-4220-99A4-F0007BE3F1FA}"/>
    <hyperlink ref="D5" location="Comentario!A2" display="Comentario!A2" xr:uid="{D2C5F22F-7933-4FAE-B913-3394CC47B512}"/>
    <hyperlink ref="D6" location="Comentario!A3" display="Comentario!A3" xr:uid="{5280C856-47D5-4A42-8015-CD01DE04E742}"/>
    <hyperlink ref="B6" location="Lector!A2" display="CC-10369287487" xr:uid="{BF8262B4-B9BB-46D9-836F-673E9AE5193C}"/>
    <hyperlink ref="C7" location="Publicación!A2" display="Publicación!A2" xr:uid="{2372E79F-5BD5-436F-8D65-30139B403FCB}"/>
    <hyperlink ref="D7" location="Comentario!A5" display="Comentario!A5" xr:uid="{1E7DBFF1-B7F4-4D31-BF48-8E30C2E54ED8}"/>
    <hyperlink ref="B7" location="Lector!A23" display="CC-10369287413" xr:uid="{5BE70FD0-3691-4196-9A94-D85E1C97A8C6}"/>
    <hyperlink ref="C8" location="Publicación!A2" display="Publicación!A2" xr:uid="{28106CFA-EEDA-43D6-9E03-E1A719D0569F}"/>
    <hyperlink ref="D8" location="Comentario!A6" display="Comentario!A6" xr:uid="{C225F63B-B08B-451D-810F-902BD73203AD}"/>
    <hyperlink ref="B8" location="Lector!A2" display="CC-10369287487" xr:uid="{BAE774C6-B58D-4F7D-B0E0-0CA6CE4212E0}"/>
    <hyperlink ref="C9" location="Publicación!A2" display="Publicación!A2" xr:uid="{63D987D0-CFE8-411D-897D-7AB653BF87F6}"/>
    <hyperlink ref="D9" location="Comentario!A7" display="Comentario!A7" xr:uid="{1C7E9058-7216-4BDC-A0E0-7A49DC651F67}"/>
    <hyperlink ref="B9" location="Lector!A23" display="CC-10369287413" xr:uid="{F2F19F52-295F-44BA-9BCE-A35D073A8770}"/>
    <hyperlink ref="G2" location="'Estado Comentario Lector'!A1" display="Estado Comentario" xr:uid="{4BB5A002-67A0-4157-86A7-24C3272AF333}"/>
    <hyperlink ref="G9" location="Comentario!A4" display="Comentario!A4" xr:uid="{F48AC30E-D991-433D-8CCF-58B515D51BFD}"/>
    <hyperlink ref="A1" location="'Objetos de Dominio'!A1" display="&lt;-Volver al inicio" xr:uid="{685B051B-E394-4121-8E5D-D37D584E4CC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63DB5-49F4-4EE8-AED0-B4F74022AB89}">
  <dimension ref="A1:E7"/>
  <sheetViews>
    <sheetView zoomScaleNormal="100" workbookViewId="0">
      <pane ySplit="2" topLeftCell="A3" activePane="bottomLeft" state="frozen"/>
      <selection pane="bottomLeft" activeCell="A2" sqref="A2"/>
    </sheetView>
  </sheetViews>
  <sheetFormatPr baseColWidth="10" defaultRowHeight="15" x14ac:dyDescent="0.25"/>
  <cols>
    <col min="1" max="1" width="12.42578125" style="4" bestFit="1" customWidth="1"/>
    <col min="2" max="2" width="49.28515625" style="4" bestFit="1" customWidth="1"/>
    <col min="3" max="3" width="23" style="4" bestFit="1" customWidth="1"/>
    <col min="4" max="4" width="79.42578125" style="4" bestFit="1" customWidth="1"/>
    <col min="5" max="5" width="55.5703125" style="4" bestFit="1" customWidth="1"/>
    <col min="6" max="16384" width="11.42578125" style="4"/>
  </cols>
  <sheetData>
    <row r="1" spans="1:5" ht="16.5" thickBot="1" x14ac:dyDescent="0.3">
      <c r="A1" s="111" t="s">
        <v>410</v>
      </c>
    </row>
    <row r="2" spans="1:5" x14ac:dyDescent="0.25">
      <c r="A2" s="2" t="s">
        <v>2</v>
      </c>
      <c r="B2" s="77" t="s">
        <v>335</v>
      </c>
      <c r="C2" s="77" t="s">
        <v>336</v>
      </c>
      <c r="D2" s="73" t="s">
        <v>343</v>
      </c>
      <c r="E2" s="31" t="s">
        <v>102</v>
      </c>
    </row>
    <row r="3" spans="1:5" x14ac:dyDescent="0.25">
      <c r="A3" s="5">
        <v>1</v>
      </c>
      <c r="B3" s="68" t="str">
        <f>'Revisor Revisión'!$G$3</f>
        <v>1-1-1-1-Tecnología-&gt;Inteligencia Artificial-&gt;ChatGPT</v>
      </c>
      <c r="C3" s="68" t="str">
        <f>'Tipo Comentario Revisor'!$D$3</f>
        <v>Coherencia</v>
      </c>
      <c r="D3" s="20" t="s">
        <v>344</v>
      </c>
      <c r="E3" s="18" t="str">
        <f>_xlfn.CONCAT(A3,"-",B3)</f>
        <v>1-1-1-1-1-Tecnología-&gt;Inteligencia Artificial-&gt;ChatGPT</v>
      </c>
    </row>
    <row r="4" spans="1:5" x14ac:dyDescent="0.25">
      <c r="A4" s="5">
        <v>2</v>
      </c>
      <c r="B4" s="68" t="str">
        <f>'Revisor Revisión'!$G$5</f>
        <v>3-1-1-1-Tecnología-&gt;Inteligencia Artificial-&gt;ChatGPT</v>
      </c>
      <c r="C4" s="68" t="str">
        <f>'Tipo Comentario Revisor'!$D$3</f>
        <v>Coherencia</v>
      </c>
      <c r="D4" s="20" t="s">
        <v>345</v>
      </c>
      <c r="E4" s="18" t="str">
        <f>_xlfn.CONCAT(A4,"-",B4)</f>
        <v>2-3-1-1-1-Tecnología-&gt;Inteligencia Artificial-&gt;ChatGPT</v>
      </c>
    </row>
    <row r="5" spans="1:5" x14ac:dyDescent="0.25">
      <c r="A5" s="5">
        <v>3</v>
      </c>
      <c r="B5" s="68" t="str">
        <f>'Revisor Revisión'!$G$5</f>
        <v>3-1-1-1-Tecnología-&gt;Inteligencia Artificial-&gt;ChatGPT</v>
      </c>
      <c r="C5" s="68" t="str">
        <f>'Tipo Comentario Revisor'!$D$3</f>
        <v>Coherencia</v>
      </c>
      <c r="D5" s="20" t="s">
        <v>346</v>
      </c>
      <c r="E5" s="18" t="str">
        <f>_xlfn.CONCAT(A5,"-",B5)</f>
        <v>3-3-1-1-1-Tecnología-&gt;Inteligencia Artificial-&gt;ChatGPT</v>
      </c>
    </row>
    <row r="6" spans="1:5" x14ac:dyDescent="0.25">
      <c r="A6" s="5">
        <v>4</v>
      </c>
      <c r="B6" s="68" t="str">
        <f>'Revisor Revisión'!$G$8</f>
        <v>6-2-2-1-Tecnología-&gt;Inteligencia Artificial-&gt;ChatGPT</v>
      </c>
      <c r="C6" s="68" t="str">
        <f>'Tipo Comentario Revisor'!$B$5</f>
        <v>Parcialidad</v>
      </c>
      <c r="D6" s="20" t="s">
        <v>348</v>
      </c>
      <c r="E6" s="18" t="str">
        <f>_xlfn.CONCAT(A6,"-",B6)</f>
        <v>4-6-2-2-1-Tecnología-&gt;Inteligencia Artificial-&gt;ChatGPT</v>
      </c>
    </row>
    <row r="7" spans="1:5" ht="15.75" thickBot="1" x14ac:dyDescent="0.3">
      <c r="A7" s="7">
        <v>5</v>
      </c>
      <c r="B7" s="74" t="str">
        <f>'Revisor Revisión'!$G$9</f>
        <v>7-3-3-1-Tecnología-&gt;Inteligencia Artificial-&gt;ChatGPT</v>
      </c>
      <c r="C7" s="74" t="str">
        <f>'Tipo Comentario Revisor'!$D$4</f>
        <v>Temática</v>
      </c>
      <c r="D7" s="21" t="s">
        <v>350</v>
      </c>
      <c r="E7" s="19" t="str">
        <f>_xlfn.CONCAT(A7,"-",B7)</f>
        <v>5-7-3-3-1-Tecnología-&gt;Inteligencia Artificial-&gt;ChatGPT</v>
      </c>
    </row>
  </sheetData>
  <hyperlinks>
    <hyperlink ref="B3" location="'Revisor Revisión'!A2" display="'Revisor Revisión'!A2" xr:uid="{18CB46FC-1FF7-4A77-946F-8D38AE734DC9}"/>
    <hyperlink ref="B2" location="'Revisor Revisión'!A1" display="Revisor Revisión" xr:uid="{369A3542-EA24-48BF-AF23-8BC73D6C9D02}"/>
    <hyperlink ref="C2" location="'Tipo Comentario Revisor'!A1" display="Tipo Comentario Revisor" xr:uid="{A9867BD0-FF4B-4BFA-96E3-8D66821E3418}"/>
    <hyperlink ref="C3" location="'Tipo Comentario Revisor'!A3" display="'Tipo Comentario Revisor'!A3" xr:uid="{D3D7231A-9E8A-4FB4-89BC-B7A657064CD7}"/>
    <hyperlink ref="B4" location="'Revisor Revisión'!A4" display="'Revisor Revisión'!A4" xr:uid="{7E458E68-6E60-488E-814E-82B3D2FA07F5}"/>
    <hyperlink ref="C4" location="'Tipo Comentario Revisor'!A3" display="'Tipo Comentario Revisor'!A3" xr:uid="{194E8B16-50E8-4EE6-A821-A3EBF3FA6D46}"/>
    <hyperlink ref="B5" location="'Revisor Revisión'!A4" display="'Revisor Revisión'!A4" xr:uid="{61805773-2839-4452-B1C3-ABE440926A77}"/>
    <hyperlink ref="C5" location="'Tipo Comentario Revisor'!A3" display="'Tipo Comentario Revisor'!A3" xr:uid="{96CB3CB8-31C6-4FFA-97EE-BC8E69C6756D}"/>
    <hyperlink ref="B6" location="'Revisor Revisión'!A7" display="'Revisor Revisión'!A7" xr:uid="{789C0ED1-37DB-4914-8CE2-F83D5332DB3D}"/>
    <hyperlink ref="C6" location="'Tipo Comentario Revisor'!A4" display="'Tipo Comentario Revisor'!A4" xr:uid="{BD47488E-6099-4478-9DD9-A6C88596338B}"/>
    <hyperlink ref="B7" location="'Revisor Revisión'!A8" display="'Revisor Revisión'!A8" xr:uid="{E6904FFD-90A7-4544-AD44-90EBF6EB4C8B}"/>
    <hyperlink ref="C7" location="'Tipo Comentario Revisor'!A3" display="'Tipo Comentario Revisor'!A3" xr:uid="{CF332B53-1093-4F2C-8A38-CF7F705EB97E}"/>
    <hyperlink ref="A1" location="'Objetos de Dominio'!A1" display="&lt;-Volver al inicio" xr:uid="{7D6CE1C3-0DD3-4D2B-86AB-B95400B9794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53</vt:i4>
      </vt:variant>
    </vt:vector>
  </HeadingPairs>
  <TitlesOfParts>
    <vt:vector size="53" baseType="lpstr">
      <vt:lpstr>Modelo de dominio</vt:lpstr>
      <vt:lpstr>Objetos de Dominio</vt:lpstr>
      <vt:lpstr>Datos Simulación</vt:lpstr>
      <vt:lpstr>Administrador Categoría</vt:lpstr>
      <vt:lpstr>Calificación</vt:lpstr>
      <vt:lpstr>Categoría</vt:lpstr>
      <vt:lpstr>Categoría Administrador Categor</vt:lpstr>
      <vt:lpstr>Comentario Lector</vt:lpstr>
      <vt:lpstr>Comentario Revisor</vt:lpstr>
      <vt:lpstr>Escritor</vt:lpstr>
      <vt:lpstr>Escritor Publicación</vt:lpstr>
      <vt:lpstr>Estado Administrador Categoría</vt:lpstr>
      <vt:lpstr>Estado Categoría</vt:lpstr>
      <vt:lpstr>Estado Comentario Lector</vt:lpstr>
      <vt:lpstr>Estado Escritor</vt:lpstr>
      <vt:lpstr>Estado Lector</vt:lpstr>
      <vt:lpstr>Estado Observación Revisor</vt:lpstr>
      <vt:lpstr>Estado Plan</vt:lpstr>
      <vt:lpstr>Estado Preferencia</vt:lpstr>
      <vt:lpstr>Estado Publicación</vt:lpstr>
      <vt:lpstr>Estado Revisión</vt:lpstr>
      <vt:lpstr>Estado Revisor</vt:lpstr>
      <vt:lpstr>Estado Suscripción</vt:lpstr>
      <vt:lpstr>Estado Tipo Acceso</vt:lpstr>
      <vt:lpstr>Estado Tipo Escritor</vt:lpstr>
      <vt:lpstr>Estado Tipo Identificación</vt:lpstr>
      <vt:lpstr>Estado Tipo Relación Institució</vt:lpstr>
      <vt:lpstr>Estado Versión</vt:lpstr>
      <vt:lpstr>Historial Acceso Publicación</vt:lpstr>
      <vt:lpstr>Lector</vt:lpstr>
      <vt:lpstr>Observación Revisión</vt:lpstr>
      <vt:lpstr>Palabra Clave Publicación</vt:lpstr>
      <vt:lpstr>Perfil</vt:lpstr>
      <vt:lpstr>Plan Categoría</vt:lpstr>
      <vt:lpstr>Plan Publicación</vt:lpstr>
      <vt:lpstr>Preferencia Categoría</vt:lpstr>
      <vt:lpstr>Preferencia Escritor</vt:lpstr>
      <vt:lpstr>Publicación</vt:lpstr>
      <vt:lpstr>Reporte</vt:lpstr>
      <vt:lpstr>Respuesta</vt:lpstr>
      <vt:lpstr>Revisión</vt:lpstr>
      <vt:lpstr>Revisor</vt:lpstr>
      <vt:lpstr>Revisor Revisión</vt:lpstr>
      <vt:lpstr>Suscripción Categoría</vt:lpstr>
      <vt:lpstr>Suscripción Publicación</vt:lpstr>
      <vt:lpstr>Tipo Acceso</vt:lpstr>
      <vt:lpstr>Tipo Comentario Revisor</vt:lpstr>
      <vt:lpstr>Tipo Escritor</vt:lpstr>
      <vt:lpstr>Tipo Identificación</vt:lpstr>
      <vt:lpstr>Tipo Relación Institución</vt:lpstr>
      <vt:lpstr>Tipo Reporte</vt:lpstr>
      <vt:lpstr>Tipo Revisión</vt:lpstr>
      <vt:lpstr>Versión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Luciana Sánchez Arias</dc:creator>
  <cp:lastModifiedBy>Luciana Sánchez Arias</cp:lastModifiedBy>
  <dcterms:created xsi:type="dcterms:W3CDTF">2023-03-15T04:00:09Z</dcterms:created>
  <dcterms:modified xsi:type="dcterms:W3CDTF">2023-03-15T22:30:02Z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MSIP_Label_86cab09b-e61a-4c01-96e7-67fc9e3d8cd5_Enabled">
    <vt:lpwstr>true</vt:lpwstr>
  </property>
  <property fmtid="{D5CDD505-2E9C-101B-9397-08002B2CF9AE}" pid="5" name="MSIP_Label_86cab09b-e61a-4c01-96e7-67fc9e3d8cd5_SetDate">
    <vt:lpwstr>2023-03-15T04:21:21Z</vt:lpwstr>
  </property>
  <property fmtid="{D5CDD505-2E9C-101B-9397-08002B2CF9AE}" pid="6" name="MSIP_Label_86cab09b-e61a-4c01-96e7-67fc9e3d8cd5_Method">
    <vt:lpwstr>Standard</vt:lpwstr>
  </property>
  <property fmtid="{D5CDD505-2E9C-101B-9397-08002B2CF9AE}" pid="7" name="MSIP_Label_86cab09b-e61a-4c01-96e7-67fc9e3d8cd5_Name">
    <vt:lpwstr>Todos los Empleados</vt:lpwstr>
  </property>
  <property fmtid="{D5CDD505-2E9C-101B-9397-08002B2CF9AE}" pid="8" name="MSIP_Label_86cab09b-e61a-4c01-96e7-67fc9e3d8cd5_SiteId">
    <vt:lpwstr>bf1ce8b5-5d39-4bc5-ad6e-07b3e4d7d67a</vt:lpwstr>
  </property>
  <property fmtid="{D5CDD505-2E9C-101B-9397-08002B2CF9AE}" pid="9" name="MSIP_Label_86cab09b-e61a-4c01-96e7-67fc9e3d8cd5_ActionId">
    <vt:lpwstr>1284b033-3469-4be1-8291-3532cb7ee350</vt:lpwstr>
  </property>
  <property fmtid="{D5CDD505-2E9C-101B-9397-08002B2CF9AE}" pid="10" name="MSIP_Label_86cab09b-e61a-4c01-96e7-67fc9e3d8cd5_ContentBits">
    <vt:lpwstr>8</vt:lpwstr>
  </property>
</Properties>
</file>